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1.xml" ContentType="application/vnd.openxmlformats-officedocument.spreadsheetml.comments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CMRU\ราคากลาง\งานราคากลาง กลุ่มอาคารคณะมนุษย์\#2\Final-----2566\"/>
    </mc:Choice>
  </mc:AlternateContent>
  <bookViews>
    <workbookView xWindow="0" yWindow="0" windowWidth="28800" windowHeight="12300" tabRatio="809" firstSheet="21" activeTab="33"/>
  </bookViews>
  <sheets>
    <sheet name="สรุป" sheetId="55" state="hidden" r:id="rId1"/>
    <sheet name="เพิ่มเติม" sheetId="56" state="hidden" r:id="rId2"/>
    <sheet name="เพิ่มเติม 2" sheetId="57" state="hidden" r:id="rId3"/>
    <sheet name="เพิ่มเติม 3" sheetId="58" state="hidden" r:id="rId4"/>
    <sheet name="6 ทำแล้ว" sheetId="52" state="hidden" r:id="rId5"/>
    <sheet name="5.1.1 ทำแล้ว" sheetId="53" state="hidden" r:id="rId6"/>
    <sheet name="4.1.1 ทำแล้ว" sheetId="54" state="hidden" r:id="rId7"/>
    <sheet name="5.2.1 ทำแล้ว" sheetId="44" state="hidden" r:id="rId8"/>
    <sheet name="4.2.1 ทำแล้ว" sheetId="45" state="hidden" r:id="rId9"/>
    <sheet name="5.2.2 ทำแล้ว" sheetId="46" state="hidden" r:id="rId10"/>
    <sheet name="4.2.2 ทำแล้ว" sheetId="47" state="hidden" r:id="rId11"/>
    <sheet name="5.2.3 ทำแล้ว" sheetId="48" state="hidden" r:id="rId12"/>
    <sheet name="4.2.3 ทำแล้ว" sheetId="49" state="hidden" r:id="rId13"/>
    <sheet name="5.2.4 ทำแล้ว" sheetId="50" state="hidden" r:id="rId14"/>
    <sheet name="4.2.4 ทำแล้ว" sheetId="51" state="hidden" r:id="rId15"/>
    <sheet name="5.2.5 ทำแล้ว" sheetId="60" state="hidden" r:id="rId16"/>
    <sheet name="4.2.5 ทำแล้ว" sheetId="61" state="hidden" r:id="rId17"/>
    <sheet name="5.2.6 ทำแล้ว" sheetId="62" state="hidden" r:id="rId18"/>
    <sheet name="4.2.6 ทำแล้ว" sheetId="63" state="hidden" r:id="rId19"/>
    <sheet name="5.2.7 ทำแล้ว" sheetId="64" state="hidden" r:id="rId20"/>
    <sheet name="4.2.7 ทำแล้ว" sheetId="65" state="hidden" r:id="rId21"/>
    <sheet name="ปก" sheetId="5" r:id="rId22"/>
    <sheet name="Data information" sheetId="1" r:id="rId23"/>
    <sheet name="สูตรF" sheetId="3" r:id="rId24"/>
    <sheet name="6" sheetId="6" r:id="rId25"/>
    <sheet name="5.1.1" sheetId="7" r:id="rId26"/>
    <sheet name="4.1.1.(2)" sheetId="9" r:id="rId27"/>
    <sheet name="4.1.1.(3)" sheetId="11" r:id="rId28"/>
    <sheet name="4.1.1.(4)" sheetId="12" r:id="rId29"/>
    <sheet name="4.1.1.(5)" sheetId="13" r:id="rId30"/>
    <sheet name="4.1.1.(6)" sheetId="14" r:id="rId31"/>
    <sheet name="4.1.1.(7)" sheetId="15" r:id="rId32"/>
    <sheet name="5.3.1(ค)" sheetId="42" r:id="rId33"/>
    <sheet name="4.3.1.(ค)" sheetId="43" r:id="rId34"/>
    <sheet name="5.2.1" sheetId="16" r:id="rId35"/>
    <sheet name="4.2.1" sheetId="17" r:id="rId36"/>
    <sheet name="5.2.2" sheetId="18" r:id="rId37"/>
    <sheet name="4.2.2" sheetId="19" r:id="rId38"/>
    <sheet name="5.2.3" sheetId="20" r:id="rId39"/>
    <sheet name="4.2.3" sheetId="21" r:id="rId40"/>
    <sheet name="5.2.4" sheetId="22" r:id="rId41"/>
    <sheet name="4.2.4" sheetId="23" r:id="rId42"/>
    <sheet name="5.2.5" sheetId="24" r:id="rId43"/>
    <sheet name="4.2.5" sheetId="25" r:id="rId44"/>
    <sheet name="5.2.07" sheetId="26" r:id="rId45"/>
    <sheet name="4.2.07" sheetId="27" r:id="rId46"/>
    <sheet name="5.2.08" sheetId="28" r:id="rId47"/>
    <sheet name="4.2.08" sheetId="29" r:id="rId48"/>
    <sheet name="5.2.09" sheetId="30" r:id="rId49"/>
    <sheet name="4.2.09 (1)" sheetId="32" r:id="rId50"/>
    <sheet name="4.2.09 (2)" sheetId="34" r:id="rId51"/>
    <sheet name="4.2.8 (3)" sheetId="35" r:id="rId52"/>
    <sheet name="4.2.8 (4)" sheetId="36" r:id="rId53"/>
    <sheet name="4.2.8 (5)" sheetId="37" r:id="rId54"/>
    <sheet name="4.2.8 (6)" sheetId="38" r:id="rId55"/>
    <sheet name="4.2.8 (7)" sheetId="39" r:id="rId56"/>
    <sheet name="4.2.8 (8)" sheetId="40" r:id="rId57"/>
    <sheet name="4.2.8 (9)" sheetId="41" r:id="rId58"/>
    <sheet name="4.2.8 (10)" sheetId="33" r:id="rId59"/>
  </sheets>
  <externalReferences>
    <externalReference r:id="rId60"/>
  </externalReferences>
  <definedNames>
    <definedName name="_xlnm.Print_Area" localSheetId="45">'4.2.07'!$A$1:$K$956</definedName>
    <definedName name="_xlnm.Print_Area" localSheetId="47">'4.2.08'!$A$1:$K$956</definedName>
    <definedName name="_xlnm.Print_Area" localSheetId="49">'4.2.09 (1)'!$A$1:$K$597</definedName>
    <definedName name="_xlnm.Print_Area" localSheetId="50">'4.2.09 (2)'!$A$1:$K$597</definedName>
    <definedName name="_xlnm.Print_Area" localSheetId="35">'4.2.1'!$A$1:$K$956</definedName>
    <definedName name="_xlnm.Print_Area" localSheetId="37">'4.2.2'!$A$1:$K$956</definedName>
    <definedName name="_xlnm.Print_Area" localSheetId="39">'4.2.3'!$A$1:$K$956</definedName>
    <definedName name="_xlnm.Print_Area" localSheetId="41">'4.2.4'!$A$1:$K$956</definedName>
    <definedName name="_xlnm.Print_Area" localSheetId="58">'4.2.8 (10)'!$A$1:$K$250</definedName>
    <definedName name="_xlnm.Print_Area" localSheetId="51">'4.2.8 (3)'!$A$1:$K$597</definedName>
    <definedName name="_xlnm.Print_Area" localSheetId="52">'4.2.8 (4)'!$A$1:$K$597</definedName>
    <definedName name="_xlnm.Print_Area" localSheetId="53">'4.2.8 (5)'!$A$1:$K$597</definedName>
    <definedName name="_xlnm.Print_Area" localSheetId="54">'4.2.8 (6)'!$A$1:$K$597</definedName>
    <definedName name="_xlnm.Print_Area" localSheetId="55">'4.2.8 (7)'!$A$1:$K$597</definedName>
    <definedName name="_xlnm.Print_Area" localSheetId="56">'4.2.8 (8)'!$A$1:$K$597</definedName>
    <definedName name="_xlnm.Print_Area" localSheetId="57">'4.2.8 (9)'!$A$1:$K$597</definedName>
    <definedName name="_xlnm.Print_Area" localSheetId="25">'5.1.1'!$A$1:$H$42</definedName>
    <definedName name="_xlnm.Print_Area" localSheetId="5">'5.1.1 ทำแล้ว'!$A$1:$H$41</definedName>
    <definedName name="_xlnm.Print_Area" localSheetId="44">'5.2.07'!$A$1:$H$42</definedName>
    <definedName name="_xlnm.Print_Area" localSheetId="46">'5.2.08'!$A$1:$H$42</definedName>
    <definedName name="_xlnm.Print_Area" localSheetId="48">'5.2.09'!$A$1:$H$42</definedName>
    <definedName name="_xlnm.Print_Area" localSheetId="34">'5.2.1'!$A$1:$H$42</definedName>
    <definedName name="_xlnm.Print_Area" localSheetId="7">'5.2.1 ทำแล้ว'!$A$1:$H$41</definedName>
    <definedName name="_xlnm.Print_Area" localSheetId="36">'5.2.2'!$A$1:$H$42</definedName>
    <definedName name="_xlnm.Print_Area" localSheetId="38">'5.2.3'!$A$1:$H$42</definedName>
    <definedName name="_xlnm.Print_Area" localSheetId="40">'5.2.4'!$A$1:$H$42</definedName>
    <definedName name="_xlnm.Print_Area" localSheetId="42">'5.2.5'!$A$1:$H$42</definedName>
    <definedName name="_xlnm.Print_Area" localSheetId="32">'5.3.1(ค)'!$A$1:$H$42</definedName>
    <definedName name="_xlnm.Print_Area" localSheetId="24">'6'!$A$1:$I$44</definedName>
    <definedName name="_xlnm.Print_Area" localSheetId="4">'6 ทำแล้ว'!$A$1:$I$42</definedName>
    <definedName name="_xlnm.Print_Area" localSheetId="22">'Data information'!$A$1:$I$1299</definedName>
    <definedName name="_xlnm.Print_Area" localSheetId="21">ปก!$A$1:$I$31</definedName>
    <definedName name="_xlnm.Print_Area" localSheetId="0">สรุป!$A$1:$L$227</definedName>
    <definedName name="_xlnm.Print_Area" localSheetId="23">สูตรF!$A$1:$S$34</definedName>
    <definedName name="_xlnm.Print_Titles" localSheetId="6">'4.1.1 ทำแล้ว'!$1:$8</definedName>
    <definedName name="_xlnm.Print_Titles" localSheetId="26">'4.1.1.(2)'!$1:$8</definedName>
    <definedName name="_xlnm.Print_Titles" localSheetId="27">'4.1.1.(3)'!$1:$8</definedName>
    <definedName name="_xlnm.Print_Titles" localSheetId="28">'4.1.1.(4)'!$1:$8</definedName>
    <definedName name="_xlnm.Print_Titles" localSheetId="29">'4.1.1.(5)'!$1:$8</definedName>
    <definedName name="_xlnm.Print_Titles" localSheetId="30">'4.1.1.(6)'!$1:$8</definedName>
    <definedName name="_xlnm.Print_Titles" localSheetId="31">'4.1.1.(7)'!$1:$8</definedName>
    <definedName name="_xlnm.Print_Titles" localSheetId="45">'4.2.07'!$1:$8</definedName>
    <definedName name="_xlnm.Print_Titles" localSheetId="47">'4.2.08'!$1:$8</definedName>
    <definedName name="_xlnm.Print_Titles" localSheetId="49">'4.2.09 (1)'!$1:$8</definedName>
    <definedName name="_xlnm.Print_Titles" localSheetId="50">'4.2.09 (2)'!$1:$8</definedName>
    <definedName name="_xlnm.Print_Titles" localSheetId="35">'4.2.1'!$1:$8</definedName>
    <definedName name="_xlnm.Print_Titles" localSheetId="8">'4.2.1 ทำแล้ว'!$1:$8</definedName>
    <definedName name="_xlnm.Print_Titles" localSheetId="37">'4.2.2'!$1:$8</definedName>
    <definedName name="_xlnm.Print_Titles" localSheetId="10">'4.2.2 ทำแล้ว'!$1:$8</definedName>
    <definedName name="_xlnm.Print_Titles" localSheetId="39">'4.2.3'!$1:$8</definedName>
    <definedName name="_xlnm.Print_Titles" localSheetId="12">'4.2.3 ทำแล้ว'!$1:$8</definedName>
    <definedName name="_xlnm.Print_Titles" localSheetId="41">'4.2.4'!$1:$8</definedName>
    <definedName name="_xlnm.Print_Titles" localSheetId="14">'4.2.4 ทำแล้ว'!$1:$8</definedName>
    <definedName name="_xlnm.Print_Titles" localSheetId="43">'4.2.5'!$1:$8</definedName>
    <definedName name="_xlnm.Print_Titles" localSheetId="16">'4.2.5 ทำแล้ว'!$1:$8</definedName>
    <definedName name="_xlnm.Print_Titles" localSheetId="18">'4.2.6 ทำแล้ว'!$1:$8</definedName>
    <definedName name="_xlnm.Print_Titles" localSheetId="20">'4.2.7 ทำแล้ว'!$1:$8</definedName>
    <definedName name="_xlnm.Print_Titles" localSheetId="58">'4.2.8 (10)'!$1:$8</definedName>
    <definedName name="_xlnm.Print_Titles" localSheetId="51">'4.2.8 (3)'!$1:$8</definedName>
    <definedName name="_xlnm.Print_Titles" localSheetId="52">'4.2.8 (4)'!$1:$8</definedName>
    <definedName name="_xlnm.Print_Titles" localSheetId="53">'4.2.8 (5)'!$1:$8</definedName>
    <definedName name="_xlnm.Print_Titles" localSheetId="54">'4.2.8 (6)'!$1:$8</definedName>
    <definedName name="_xlnm.Print_Titles" localSheetId="55">'4.2.8 (7)'!$1:$8</definedName>
    <definedName name="_xlnm.Print_Titles" localSheetId="56">'4.2.8 (8)'!$1:$8</definedName>
    <definedName name="_xlnm.Print_Titles" localSheetId="57">'4.2.8 (9)'!$1:$8</definedName>
    <definedName name="_xlnm.Print_Titles" localSheetId="33">'4.3.1.(ค)'!$1:$8</definedName>
    <definedName name="_xlnm.Print_Titles" localSheetId="22">'Data information'!$1:$4</definedName>
    <definedName name="_xlnm.Print_Titles" localSheetId="1">เพิ่มเติม!$2:$4</definedName>
    <definedName name="_xlnm.Print_Titles" localSheetId="2">'เพิ่มเติม 2'!$1:$4</definedName>
    <definedName name="_xlnm.Print_Titles" localSheetId="0">สรุป!$1:$8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3" i="14" l="1"/>
  <c r="F74" i="14"/>
  <c r="F75" i="14"/>
  <c r="F76" i="14"/>
  <c r="F77" i="14"/>
  <c r="E904" i="1" l="1"/>
  <c r="E905" i="1"/>
  <c r="E906" i="1"/>
  <c r="E907" i="1"/>
  <c r="E908" i="1"/>
  <c r="E909" i="1"/>
  <c r="E910" i="1"/>
  <c r="E911" i="1"/>
  <c r="E912" i="1"/>
  <c r="E903" i="1"/>
  <c r="E71" i="1"/>
  <c r="E72" i="1"/>
  <c r="E73" i="1"/>
  <c r="E74" i="1"/>
  <c r="E75" i="1"/>
  <c r="E70" i="1"/>
  <c r="A29" i="33" l="1"/>
  <c r="A121" i="41"/>
  <c r="A36" i="41"/>
  <c r="A29" i="41"/>
  <c r="A121" i="40"/>
  <c r="A36" i="40"/>
  <c r="A29" i="40"/>
  <c r="A121" i="39"/>
  <c r="A36" i="39"/>
  <c r="A29" i="39"/>
  <c r="A121" i="38"/>
  <c r="A36" i="38"/>
  <c r="A29" i="38"/>
  <c r="A121" i="37"/>
  <c r="A36" i="37"/>
  <c r="A29" i="37"/>
  <c r="A121" i="36"/>
  <c r="A36" i="36"/>
  <c r="A29" i="36"/>
  <c r="A121" i="35"/>
  <c r="A36" i="35"/>
  <c r="A29" i="35"/>
  <c r="A121" i="34"/>
  <c r="A36" i="34"/>
  <c r="A29" i="34"/>
  <c r="A121" i="32"/>
  <c r="A36" i="32"/>
  <c r="A29" i="32"/>
  <c r="B904" i="29"/>
  <c r="B819" i="29"/>
  <c r="B956" i="27"/>
  <c r="B904" i="27"/>
  <c r="B819" i="27"/>
  <c r="B819" i="25"/>
  <c r="B904" i="23"/>
  <c r="C181" i="23"/>
  <c r="C182" i="23"/>
  <c r="C183" i="23"/>
  <c r="C184" i="23"/>
  <c r="C185" i="23"/>
  <c r="C186" i="23"/>
  <c r="C187" i="23"/>
  <c r="C188" i="23"/>
  <c r="C189" i="23"/>
  <c r="C190" i="23"/>
  <c r="C191" i="23"/>
  <c r="C192" i="23"/>
  <c r="C193" i="23"/>
  <c r="C194" i="23"/>
  <c r="C195" i="23"/>
  <c r="B956" i="21"/>
  <c r="B904" i="17"/>
  <c r="B904" i="21"/>
  <c r="B819" i="21"/>
  <c r="B904" i="19"/>
  <c r="B956" i="19"/>
  <c r="B819" i="19"/>
  <c r="H177" i="1" l="1"/>
  <c r="H176" i="1"/>
  <c r="H175" i="1"/>
  <c r="H179" i="1"/>
  <c r="H178" i="1"/>
  <c r="H164" i="1"/>
  <c r="H165" i="1"/>
  <c r="H166" i="1"/>
  <c r="H167" i="1"/>
  <c r="H168" i="1"/>
  <c r="H169" i="1"/>
  <c r="H170" i="1"/>
  <c r="H172" i="1"/>
  <c r="H173" i="1"/>
  <c r="H163" i="1"/>
  <c r="E386" i="1" l="1"/>
  <c r="E384" i="1"/>
  <c r="E366" i="1"/>
  <c r="E365" i="1"/>
  <c r="E364" i="1"/>
  <c r="E312" i="1"/>
  <c r="E311" i="1"/>
  <c r="E310" i="1"/>
  <c r="E294" i="1"/>
  <c r="E293" i="1"/>
  <c r="E292" i="1"/>
  <c r="E274" i="1"/>
  <c r="E273" i="1"/>
  <c r="E272" i="1"/>
  <c r="E253" i="1"/>
  <c r="E251" i="1"/>
  <c r="E397" i="1" l="1"/>
  <c r="E396" i="1"/>
  <c r="E395" i="1"/>
  <c r="E394" i="1"/>
  <c r="E393" i="1"/>
  <c r="E392" i="1"/>
  <c r="E391" i="1"/>
  <c r="E390" i="1"/>
  <c r="E389" i="1"/>
  <c r="E388" i="1"/>
  <c r="E387" i="1"/>
  <c r="E379" i="1"/>
  <c r="E377" i="1"/>
  <c r="E376" i="1"/>
  <c r="E374" i="1"/>
  <c r="E373" i="1"/>
  <c r="E372" i="1"/>
  <c r="E371" i="1"/>
  <c r="E370" i="1"/>
  <c r="E369" i="1"/>
  <c r="E368" i="1"/>
  <c r="E367" i="1"/>
  <c r="E357" i="1"/>
  <c r="E356" i="1"/>
  <c r="E338" i="1"/>
  <c r="E337" i="1"/>
  <c r="E335" i="1"/>
  <c r="E334" i="1"/>
  <c r="E333" i="1"/>
  <c r="E332" i="1"/>
  <c r="E330" i="1"/>
  <c r="E331" i="1"/>
  <c r="E329" i="1"/>
  <c r="E328" i="1"/>
  <c r="E252" i="1"/>
  <c r="E322" i="1"/>
  <c r="E320" i="1"/>
  <c r="E319" i="1"/>
  <c r="E263" i="1"/>
  <c r="E262" i="1"/>
  <c r="E261" i="1"/>
  <c r="E260" i="1"/>
  <c r="E283" i="1"/>
  <c r="E282" i="1"/>
  <c r="E281" i="1"/>
  <c r="E317" i="1"/>
  <c r="E316" i="1"/>
  <c r="E315" i="1"/>
  <c r="E314" i="1"/>
  <c r="E313" i="1"/>
  <c r="E306" i="1"/>
  <c r="E304" i="1"/>
  <c r="E303" i="1"/>
  <c r="E301" i="1" l="1"/>
  <c r="E300" i="1"/>
  <c r="E299" i="1"/>
  <c r="E298" i="1"/>
  <c r="E297" i="1"/>
  <c r="E296" i="1"/>
  <c r="E295" i="1"/>
  <c r="E288" i="1"/>
  <c r="E286" i="1"/>
  <c r="E285" i="1"/>
  <c r="E280" i="1"/>
  <c r="E279" i="1"/>
  <c r="E278" i="1"/>
  <c r="E277" i="1"/>
  <c r="E276" i="1"/>
  <c r="E275" i="1"/>
  <c r="E268" i="1"/>
  <c r="E266" i="1"/>
  <c r="E265" i="1"/>
  <c r="E259" i="1"/>
  <c r="E258" i="1"/>
  <c r="E257" i="1"/>
  <c r="E256" i="1"/>
  <c r="E255" i="1"/>
  <c r="E254" i="1"/>
  <c r="E245" i="1"/>
  <c r="E243" i="1"/>
  <c r="E242" i="1"/>
  <c r="E1028" i="1" l="1"/>
  <c r="E1022" i="1"/>
  <c r="E1009" i="1"/>
  <c r="E1008" i="1"/>
  <c r="E998" i="1"/>
  <c r="E972" i="1"/>
  <c r="E966" i="1"/>
  <c r="E965" i="1"/>
  <c r="E960" i="1"/>
  <c r="E959" i="1"/>
  <c r="E958" i="1"/>
  <c r="E957" i="1"/>
  <c r="E956" i="1"/>
  <c r="E954" i="1"/>
  <c r="E953" i="1"/>
  <c r="E952" i="1"/>
  <c r="E951" i="1"/>
  <c r="E950" i="1"/>
  <c r="E949" i="1"/>
  <c r="E948" i="1"/>
  <c r="E947" i="1"/>
  <c r="E946" i="1"/>
  <c r="E941" i="1"/>
  <c r="E940" i="1"/>
  <c r="E939" i="1"/>
  <c r="E934" i="1"/>
  <c r="E933" i="1"/>
  <c r="F165" i="27" l="1"/>
  <c r="F166" i="27"/>
  <c r="F167" i="27"/>
  <c r="F168" i="27"/>
  <c r="F169" i="27"/>
  <c r="E7" i="56" l="1"/>
  <c r="G35" i="56"/>
  <c r="H35" i="56"/>
  <c r="C5" i="56"/>
  <c r="C6" i="56" s="1"/>
  <c r="C8" i="56" s="1"/>
  <c r="C9" i="56" s="1"/>
  <c r="C10" i="56" s="1"/>
  <c r="C11" i="56" s="1"/>
  <c r="C12" i="56" s="1"/>
  <c r="C13" i="56" s="1"/>
  <c r="C14" i="56" s="1"/>
  <c r="C15" i="56" s="1"/>
  <c r="C16" i="56" s="1"/>
  <c r="C17" i="56" s="1"/>
  <c r="C18" i="56" s="1"/>
  <c r="C19" i="56" s="1"/>
  <c r="C20" i="56" s="1"/>
  <c r="C21" i="56" s="1"/>
  <c r="C22" i="56" s="1"/>
  <c r="C23" i="56" s="1"/>
  <c r="C24" i="56" s="1"/>
  <c r="C25" i="56" s="1"/>
  <c r="C26" i="56" s="1"/>
  <c r="B36" i="56"/>
  <c r="C27" i="56" l="1"/>
  <c r="C28" i="56" s="1"/>
  <c r="C29" i="56" s="1"/>
  <c r="C30" i="56" s="1"/>
  <c r="C31" i="56" s="1"/>
  <c r="C32" i="56" s="1"/>
  <c r="C33" i="56" s="1"/>
  <c r="C34" i="56" s="1"/>
  <c r="E35" i="56"/>
  <c r="E36" i="56" s="1"/>
  <c r="D26" i="56" l="1"/>
  <c r="J26" i="56" s="1"/>
  <c r="D30" i="56"/>
  <c r="J30" i="56" s="1"/>
  <c r="D34" i="56"/>
  <c r="J34" i="56" s="1"/>
  <c r="D12" i="56"/>
  <c r="J12" i="56" s="1"/>
  <c r="D16" i="56"/>
  <c r="J16" i="56" s="1"/>
  <c r="D20" i="56"/>
  <c r="J20" i="56" s="1"/>
  <c r="D24" i="56"/>
  <c r="J24" i="56" s="1"/>
  <c r="D5" i="56"/>
  <c r="D27" i="56"/>
  <c r="J27" i="56" s="1"/>
  <c r="D9" i="56"/>
  <c r="J9" i="56" s="1"/>
  <c r="D13" i="56"/>
  <c r="J13" i="56" s="1"/>
  <c r="D21" i="56"/>
  <c r="J21" i="56" s="1"/>
  <c r="D25" i="56"/>
  <c r="J25" i="56" s="1"/>
  <c r="D19" i="56"/>
  <c r="J19" i="56" s="1"/>
  <c r="D31" i="56"/>
  <c r="J31" i="56" s="1"/>
  <c r="D17" i="56"/>
  <c r="J17" i="56" s="1"/>
  <c r="D23" i="56"/>
  <c r="J23" i="56" s="1"/>
  <c r="D28" i="56"/>
  <c r="J28" i="56" s="1"/>
  <c r="D32" i="56"/>
  <c r="J32" i="56" s="1"/>
  <c r="D10" i="56"/>
  <c r="J10" i="56" s="1"/>
  <c r="D14" i="56"/>
  <c r="J14" i="56" s="1"/>
  <c r="D18" i="56"/>
  <c r="D22" i="56"/>
  <c r="J22" i="56" s="1"/>
  <c r="D8" i="56"/>
  <c r="D29" i="56"/>
  <c r="J29" i="56" s="1"/>
  <c r="D33" i="56"/>
  <c r="J33" i="56" s="1"/>
  <c r="D11" i="56"/>
  <c r="J11" i="56" s="1"/>
  <c r="D15" i="56"/>
  <c r="J15" i="56" s="1"/>
  <c r="D6" i="56"/>
  <c r="B225" i="55"/>
  <c r="G222" i="55"/>
  <c r="G225" i="55" s="1"/>
  <c r="G224" i="55" s="1"/>
  <c r="F222" i="55"/>
  <c r="F225" i="55" s="1"/>
  <c r="F224" i="55" s="1"/>
  <c r="H209" i="55"/>
  <c r="H208" i="55"/>
  <c r="G203" i="55"/>
  <c r="G206" i="55" s="1"/>
  <c r="G205" i="55" s="1"/>
  <c r="F203" i="55"/>
  <c r="F184" i="55"/>
  <c r="F187" i="55" s="1"/>
  <c r="F186" i="55" s="1"/>
  <c r="F165" i="55"/>
  <c r="F168" i="55" s="1"/>
  <c r="F167" i="55" s="1"/>
  <c r="F146" i="55"/>
  <c r="F149" i="55" s="1"/>
  <c r="F148" i="55" s="1"/>
  <c r="F127" i="55"/>
  <c r="F130" i="55" s="1"/>
  <c r="F129" i="55" s="1"/>
  <c r="F108" i="55"/>
  <c r="F111" i="55" s="1"/>
  <c r="F110" i="55" s="1"/>
  <c r="F89" i="55"/>
  <c r="F92" i="55" s="1"/>
  <c r="F91" i="55" s="1"/>
  <c r="F70" i="55"/>
  <c r="F73" i="55" s="1"/>
  <c r="F72" i="55" s="1"/>
  <c r="F51" i="55"/>
  <c r="F54" i="55" s="1"/>
  <c r="F53" i="55" s="1"/>
  <c r="H190" i="55"/>
  <c r="H191" i="55"/>
  <c r="H192" i="55"/>
  <c r="H193" i="55"/>
  <c r="H194" i="55"/>
  <c r="H195" i="55"/>
  <c r="H196" i="55"/>
  <c r="H197" i="55"/>
  <c r="H198" i="55"/>
  <c r="G171" i="55"/>
  <c r="H171" i="55" s="1"/>
  <c r="G172" i="55"/>
  <c r="G173" i="55"/>
  <c r="H173" i="55" s="1"/>
  <c r="G174" i="55"/>
  <c r="H174" i="55" s="1"/>
  <c r="G175" i="55"/>
  <c r="H175" i="55" s="1"/>
  <c r="C198" i="55"/>
  <c r="C190" i="55"/>
  <c r="C191" i="55"/>
  <c r="C192" i="55"/>
  <c r="C193" i="55"/>
  <c r="C194" i="55"/>
  <c r="C195" i="55"/>
  <c r="C196" i="55"/>
  <c r="C197" i="55"/>
  <c r="C189" i="55"/>
  <c r="H189" i="55"/>
  <c r="C171" i="55"/>
  <c r="C172" i="55"/>
  <c r="C173" i="55"/>
  <c r="C174" i="55"/>
  <c r="C175" i="55"/>
  <c r="C170" i="55"/>
  <c r="G152" i="55"/>
  <c r="H152" i="55" s="1"/>
  <c r="G153" i="55"/>
  <c r="H153" i="55" s="1"/>
  <c r="G154" i="55"/>
  <c r="G155" i="55"/>
  <c r="H155" i="55" s="1"/>
  <c r="G156" i="55"/>
  <c r="H156" i="55" s="1"/>
  <c r="C152" i="55"/>
  <c r="C153" i="55"/>
  <c r="C154" i="55"/>
  <c r="C155" i="55"/>
  <c r="C156" i="55"/>
  <c r="C151" i="55"/>
  <c r="G133" i="55"/>
  <c r="H133" i="55" s="1"/>
  <c r="G134" i="55"/>
  <c r="G135" i="55"/>
  <c r="H135" i="55" s="1"/>
  <c r="G136" i="55"/>
  <c r="G137" i="55"/>
  <c r="H137" i="55" s="1"/>
  <c r="C133" i="55"/>
  <c r="C134" i="55"/>
  <c r="C135" i="55"/>
  <c r="C136" i="55"/>
  <c r="C137" i="55"/>
  <c r="C132" i="55"/>
  <c r="G115" i="55"/>
  <c r="G116" i="55"/>
  <c r="G117" i="55"/>
  <c r="H117" i="55" s="1"/>
  <c r="G118" i="55"/>
  <c r="G96" i="55"/>
  <c r="G97" i="55"/>
  <c r="H97" i="55" s="1"/>
  <c r="G98" i="55"/>
  <c r="G99" i="55"/>
  <c r="H99" i="55" s="1"/>
  <c r="G77" i="55"/>
  <c r="G78" i="55"/>
  <c r="G79" i="55"/>
  <c r="H79" i="55" s="1"/>
  <c r="G80" i="55"/>
  <c r="G58" i="55"/>
  <c r="G59" i="55"/>
  <c r="G60" i="55"/>
  <c r="H60" i="55" s="1"/>
  <c r="G61" i="55"/>
  <c r="G38" i="55"/>
  <c r="H38" i="55" s="1"/>
  <c r="G39" i="55"/>
  <c r="G40" i="55"/>
  <c r="H40" i="55" s="1"/>
  <c r="G41" i="55"/>
  <c r="H41" i="55" s="1"/>
  <c r="G42" i="55"/>
  <c r="H42" i="55" s="1"/>
  <c r="G43" i="55"/>
  <c r="A4" i="55"/>
  <c r="G19" i="55" l="1"/>
  <c r="F206" i="55"/>
  <c r="F205" i="55" s="1"/>
  <c r="J8" i="56"/>
  <c r="D35" i="56"/>
  <c r="D7" i="56"/>
  <c r="J18" i="56"/>
  <c r="F18" i="56"/>
  <c r="G26" i="55"/>
  <c r="G30" i="55" s="1"/>
  <c r="G33" i="55" s="1"/>
  <c r="G32" i="55" s="1"/>
  <c r="F10" i="55"/>
  <c r="F26" i="55"/>
  <c r="F12" i="55"/>
  <c r="F17" i="55"/>
  <c r="F14" i="55"/>
  <c r="F18" i="55"/>
  <c r="F16" i="55"/>
  <c r="F13" i="55"/>
  <c r="F15" i="55"/>
  <c r="F19" i="55"/>
  <c r="H203" i="55"/>
  <c r="H222" i="55"/>
  <c r="H116" i="55"/>
  <c r="H134" i="55"/>
  <c r="H154" i="55"/>
  <c r="H172" i="55"/>
  <c r="H136" i="55"/>
  <c r="H118" i="55"/>
  <c r="H115" i="55"/>
  <c r="H98" i="55"/>
  <c r="H96" i="55"/>
  <c r="H80" i="55"/>
  <c r="H61" i="55"/>
  <c r="H43" i="55"/>
  <c r="H39" i="55"/>
  <c r="H58" i="55"/>
  <c r="H78" i="55"/>
  <c r="H59" i="55"/>
  <c r="H77" i="55"/>
  <c r="D36" i="56" l="1"/>
  <c r="J35" i="56"/>
  <c r="H225" i="55"/>
  <c r="H224" i="55" s="1"/>
  <c r="H26" i="55"/>
  <c r="H30" i="55" s="1"/>
  <c r="H33" i="55" s="1"/>
  <c r="H32" i="55" s="1"/>
  <c r="H206" i="55"/>
  <c r="H205" i="55" s="1"/>
  <c r="H19" i="55"/>
  <c r="F21" i="55"/>
  <c r="C99" i="55" l="1"/>
  <c r="C114" i="55"/>
  <c r="C115" i="55"/>
  <c r="C116" i="55"/>
  <c r="C117" i="55"/>
  <c r="C118" i="55"/>
  <c r="C113" i="55"/>
  <c r="I30" i="65"/>
  <c r="J30" i="65" s="1"/>
  <c r="I30" i="63"/>
  <c r="J30" i="63" s="1"/>
  <c r="I30" i="61"/>
  <c r="J30" i="61" s="1"/>
  <c r="C30" i="61"/>
  <c r="C30" i="65"/>
  <c r="B29" i="65"/>
  <c r="B32" i="65" s="1"/>
  <c r="F6" i="65"/>
  <c r="A5" i="65"/>
  <c r="A3" i="65"/>
  <c r="A2" i="65"/>
  <c r="E41" i="64"/>
  <c r="C41" i="64"/>
  <c r="E40" i="64"/>
  <c r="C40" i="64"/>
  <c r="G38" i="64"/>
  <c r="D38" i="64"/>
  <c r="A38" i="64"/>
  <c r="G37" i="64"/>
  <c r="D37" i="64"/>
  <c r="A37" i="64"/>
  <c r="G35" i="64"/>
  <c r="D35" i="64"/>
  <c r="A35" i="64"/>
  <c r="G34" i="64"/>
  <c r="D34" i="64"/>
  <c r="A34" i="64"/>
  <c r="G32" i="64"/>
  <c r="D32" i="64"/>
  <c r="A32" i="64"/>
  <c r="G31" i="64"/>
  <c r="D31" i="64"/>
  <c r="A31" i="64"/>
  <c r="G29" i="64"/>
  <c r="D29" i="64"/>
  <c r="A29" i="64"/>
  <c r="G28" i="64"/>
  <c r="D28" i="64"/>
  <c r="A28" i="64"/>
  <c r="D26" i="64"/>
  <c r="D25" i="64"/>
  <c r="D24" i="64"/>
  <c r="A21" i="64"/>
  <c r="B13" i="64"/>
  <c r="D10" i="64"/>
  <c r="A8" i="64"/>
  <c r="A7" i="64"/>
  <c r="A4" i="64"/>
  <c r="A3" i="64"/>
  <c r="C30" i="63"/>
  <c r="B29" i="63"/>
  <c r="B32" i="63" s="1"/>
  <c r="F6" i="63"/>
  <c r="A5" i="63"/>
  <c r="A3" i="63"/>
  <c r="A2" i="63"/>
  <c r="A21" i="62"/>
  <c r="B13" i="62"/>
  <c r="D10" i="62"/>
  <c r="A8" i="62"/>
  <c r="A7" i="62"/>
  <c r="A4" i="62"/>
  <c r="A3" i="62"/>
  <c r="B29" i="61"/>
  <c r="B32" i="61" s="1"/>
  <c r="F6" i="61"/>
  <c r="A5" i="61"/>
  <c r="A3" i="61"/>
  <c r="A2" i="61"/>
  <c r="B121" i="25"/>
  <c r="C122" i="25"/>
  <c r="C123" i="25"/>
  <c r="E123" i="25"/>
  <c r="F123" i="25"/>
  <c r="H123" i="25"/>
  <c r="C124" i="25"/>
  <c r="E124" i="25"/>
  <c r="F124" i="25"/>
  <c r="H124" i="25"/>
  <c r="C125" i="25"/>
  <c r="E125" i="25"/>
  <c r="F125" i="25"/>
  <c r="H125" i="25"/>
  <c r="C126" i="25"/>
  <c r="C127" i="25"/>
  <c r="E127" i="25"/>
  <c r="F127" i="25"/>
  <c r="H127" i="25"/>
  <c r="C128" i="25"/>
  <c r="E128" i="25"/>
  <c r="F128" i="25"/>
  <c r="H128" i="25"/>
  <c r="C129" i="25"/>
  <c r="E129" i="25"/>
  <c r="F129" i="25"/>
  <c r="H129" i="25"/>
  <c r="C130" i="25"/>
  <c r="E130" i="25"/>
  <c r="F130" i="25"/>
  <c r="H130" i="25"/>
  <c r="C131" i="25"/>
  <c r="E131" i="25"/>
  <c r="F131" i="25"/>
  <c r="H131" i="25"/>
  <c r="C132" i="25"/>
  <c r="C133" i="25"/>
  <c r="E133" i="25"/>
  <c r="F133" i="25"/>
  <c r="H133" i="25"/>
  <c r="C134" i="25"/>
  <c r="E134" i="25"/>
  <c r="F134" i="25"/>
  <c r="H134" i="25"/>
  <c r="C135" i="25"/>
  <c r="E135" i="25"/>
  <c r="F135" i="25"/>
  <c r="H135" i="25"/>
  <c r="C136" i="25"/>
  <c r="E136" i="25"/>
  <c r="F136" i="25"/>
  <c r="H136" i="25"/>
  <c r="C137" i="25"/>
  <c r="E137" i="25"/>
  <c r="F137" i="25"/>
  <c r="H137" i="25"/>
  <c r="C138" i="25"/>
  <c r="E138" i="25"/>
  <c r="F138" i="25"/>
  <c r="H138" i="25"/>
  <c r="C139" i="25"/>
  <c r="E139" i="25"/>
  <c r="F139" i="25"/>
  <c r="H139" i="25"/>
  <c r="C140" i="25"/>
  <c r="E140" i="25"/>
  <c r="F140" i="25"/>
  <c r="H140" i="25"/>
  <c r="C141" i="25"/>
  <c r="E141" i="25"/>
  <c r="F141" i="25"/>
  <c r="H141" i="25"/>
  <c r="C142" i="25"/>
  <c r="E142" i="25"/>
  <c r="F142" i="25"/>
  <c r="H142" i="25"/>
  <c r="C143" i="25"/>
  <c r="E143" i="25"/>
  <c r="F143" i="25"/>
  <c r="H143" i="25"/>
  <c r="C144" i="25"/>
  <c r="E144" i="25"/>
  <c r="F144" i="25"/>
  <c r="H144" i="25"/>
  <c r="C145" i="25"/>
  <c r="C146" i="25"/>
  <c r="E146" i="25"/>
  <c r="F146" i="25"/>
  <c r="H146" i="25"/>
  <c r="C147" i="25"/>
  <c r="E147" i="25"/>
  <c r="F147" i="25"/>
  <c r="H147" i="25"/>
  <c r="C148" i="25"/>
  <c r="E148" i="25"/>
  <c r="F148" i="25"/>
  <c r="H148" i="25"/>
  <c r="C149" i="25"/>
  <c r="E149" i="25"/>
  <c r="F149" i="25"/>
  <c r="H149" i="25"/>
  <c r="C150" i="25"/>
  <c r="E150" i="25"/>
  <c r="F150" i="25"/>
  <c r="H150" i="25"/>
  <c r="C151" i="25"/>
  <c r="E151" i="25"/>
  <c r="F151" i="25"/>
  <c r="H151" i="25"/>
  <c r="C152" i="25"/>
  <c r="E152" i="25"/>
  <c r="F152" i="25"/>
  <c r="H152" i="25"/>
  <c r="C153" i="25"/>
  <c r="E153" i="25"/>
  <c r="F153" i="25"/>
  <c r="H153" i="25"/>
  <c r="C154" i="25"/>
  <c r="E154" i="25"/>
  <c r="F154" i="25"/>
  <c r="H154" i="25"/>
  <c r="C155" i="25"/>
  <c r="E155" i="25"/>
  <c r="F155" i="25"/>
  <c r="H155" i="25"/>
  <c r="C156" i="25"/>
  <c r="E156" i="25"/>
  <c r="F156" i="25"/>
  <c r="H156" i="25"/>
  <c r="C157" i="25"/>
  <c r="C158" i="25"/>
  <c r="C159" i="25"/>
  <c r="E159" i="25"/>
  <c r="F159" i="25"/>
  <c r="H159" i="25"/>
  <c r="C160" i="25"/>
  <c r="E160" i="25"/>
  <c r="F160" i="25"/>
  <c r="H160" i="25"/>
  <c r="C161" i="25"/>
  <c r="E161" i="25"/>
  <c r="F161" i="25"/>
  <c r="H161" i="25"/>
  <c r="C162" i="25"/>
  <c r="E162" i="25"/>
  <c r="F162" i="25"/>
  <c r="H162" i="25"/>
  <c r="C163" i="25"/>
  <c r="E163" i="25"/>
  <c r="F163" i="25"/>
  <c r="H163" i="25"/>
  <c r="C164" i="25"/>
  <c r="E164" i="25"/>
  <c r="F164" i="25"/>
  <c r="H164" i="25"/>
  <c r="C165" i="25"/>
  <c r="E165" i="25"/>
  <c r="F165" i="25"/>
  <c r="H165" i="25"/>
  <c r="C166" i="25"/>
  <c r="E166" i="25"/>
  <c r="F166" i="25"/>
  <c r="H166" i="25"/>
  <c r="C167" i="25"/>
  <c r="E167" i="25"/>
  <c r="F167" i="25"/>
  <c r="H167" i="25"/>
  <c r="C168" i="25"/>
  <c r="E168" i="25"/>
  <c r="F168" i="25"/>
  <c r="H168" i="25"/>
  <c r="C169" i="25"/>
  <c r="E169" i="25"/>
  <c r="F169" i="25"/>
  <c r="H169" i="25"/>
  <c r="C170" i="25"/>
  <c r="E170" i="25"/>
  <c r="F170" i="25"/>
  <c r="H170" i="25"/>
  <c r="C171" i="25"/>
  <c r="E171" i="25"/>
  <c r="F171" i="25"/>
  <c r="H171" i="25"/>
  <c r="C172" i="25"/>
  <c r="E172" i="25"/>
  <c r="F172" i="25"/>
  <c r="H172" i="25"/>
  <c r="C173" i="25"/>
  <c r="E173" i="25"/>
  <c r="F173" i="25"/>
  <c r="H173" i="25"/>
  <c r="C174" i="25"/>
  <c r="E174" i="25"/>
  <c r="F174" i="25"/>
  <c r="H174" i="25"/>
  <c r="C175" i="25"/>
  <c r="E175" i="25"/>
  <c r="F175" i="25"/>
  <c r="H175" i="25"/>
  <c r="C181" i="25"/>
  <c r="C182" i="25"/>
  <c r="E182" i="25"/>
  <c r="F182" i="25"/>
  <c r="H182" i="25"/>
  <c r="C183" i="25"/>
  <c r="E183" i="25"/>
  <c r="F183" i="25"/>
  <c r="H183" i="25"/>
  <c r="C184" i="25"/>
  <c r="E184" i="25"/>
  <c r="F184" i="25"/>
  <c r="H184" i="25"/>
  <c r="C185" i="25"/>
  <c r="E185" i="25"/>
  <c r="F185" i="25"/>
  <c r="H185" i="25"/>
  <c r="C186" i="25"/>
  <c r="E186" i="25"/>
  <c r="F186" i="25"/>
  <c r="H186" i="25"/>
  <c r="C187" i="25"/>
  <c r="E187" i="25"/>
  <c r="F187" i="25"/>
  <c r="H187" i="25"/>
  <c r="C188" i="25"/>
  <c r="E188" i="25"/>
  <c r="F188" i="25"/>
  <c r="H188" i="25"/>
  <c r="C189" i="25"/>
  <c r="E189" i="25"/>
  <c r="F189" i="25"/>
  <c r="H189" i="25"/>
  <c r="C190" i="25"/>
  <c r="E190" i="25"/>
  <c r="F190" i="25"/>
  <c r="H190" i="25"/>
  <c r="C191" i="25"/>
  <c r="E191" i="25"/>
  <c r="F191" i="25"/>
  <c r="H191" i="25"/>
  <c r="C192" i="25"/>
  <c r="E192" i="25"/>
  <c r="F192" i="25"/>
  <c r="H192" i="25"/>
  <c r="C193" i="25"/>
  <c r="E193" i="25"/>
  <c r="F193" i="25"/>
  <c r="H193" i="25"/>
  <c r="C194" i="25"/>
  <c r="E194" i="25"/>
  <c r="F194" i="25"/>
  <c r="H194" i="25"/>
  <c r="C195" i="25"/>
  <c r="E195" i="25"/>
  <c r="F195" i="25"/>
  <c r="H195" i="25"/>
  <c r="C196" i="25"/>
  <c r="E196" i="25"/>
  <c r="F196" i="25"/>
  <c r="H196" i="25"/>
  <c r="C197" i="25"/>
  <c r="E197" i="25"/>
  <c r="F197" i="25"/>
  <c r="H197" i="25"/>
  <c r="C198" i="25"/>
  <c r="E198" i="25"/>
  <c r="F198" i="25"/>
  <c r="H198" i="25"/>
  <c r="C199" i="25"/>
  <c r="E199" i="25"/>
  <c r="F199" i="25"/>
  <c r="H199" i="25"/>
  <c r="C200" i="25"/>
  <c r="E200" i="25"/>
  <c r="F200" i="25"/>
  <c r="H200" i="25"/>
  <c r="C201" i="25"/>
  <c r="E201" i="25"/>
  <c r="F201" i="25"/>
  <c r="H201" i="25"/>
  <c r="C202" i="25"/>
  <c r="E202" i="25"/>
  <c r="F202" i="25"/>
  <c r="H202" i="25"/>
  <c r="C203" i="25"/>
  <c r="E203" i="25"/>
  <c r="F203" i="25"/>
  <c r="H203" i="25"/>
  <c r="C204" i="25"/>
  <c r="E204" i="25"/>
  <c r="F204" i="25"/>
  <c r="H204" i="25"/>
  <c r="C205" i="25"/>
  <c r="E205" i="25"/>
  <c r="F205" i="25"/>
  <c r="H205" i="25"/>
  <c r="C206" i="25"/>
  <c r="E206" i="25"/>
  <c r="F206" i="25"/>
  <c r="H206" i="25"/>
  <c r="C207" i="25"/>
  <c r="E207" i="25"/>
  <c r="F207" i="25"/>
  <c r="H207" i="25"/>
  <c r="C208" i="25"/>
  <c r="E208" i="25"/>
  <c r="F208" i="25"/>
  <c r="H208" i="25"/>
  <c r="C209" i="25"/>
  <c r="E209" i="25"/>
  <c r="F209" i="25"/>
  <c r="H209" i="25"/>
  <c r="C210" i="25"/>
  <c r="E210" i="25"/>
  <c r="F210" i="25"/>
  <c r="H210" i="25"/>
  <c r="C211" i="25"/>
  <c r="E211" i="25"/>
  <c r="F211" i="25"/>
  <c r="H211" i="25"/>
  <c r="C212" i="25"/>
  <c r="E212" i="25"/>
  <c r="F212" i="25"/>
  <c r="H212" i="25"/>
  <c r="C213" i="25"/>
  <c r="E213" i="25"/>
  <c r="F213" i="25"/>
  <c r="H213" i="25"/>
  <c r="C214" i="25"/>
  <c r="E214" i="25"/>
  <c r="F214" i="25"/>
  <c r="H214" i="25"/>
  <c r="C215" i="25"/>
  <c r="E215" i="25"/>
  <c r="F215" i="25"/>
  <c r="H215" i="25"/>
  <c r="C216" i="25"/>
  <c r="E216" i="25"/>
  <c r="F216" i="25"/>
  <c r="H216" i="25"/>
  <c r="C217" i="25"/>
  <c r="E217" i="25"/>
  <c r="F217" i="25"/>
  <c r="H217" i="25"/>
  <c r="C218" i="25"/>
  <c r="E218" i="25"/>
  <c r="F218" i="25"/>
  <c r="H218" i="25"/>
  <c r="C219" i="25"/>
  <c r="E219" i="25"/>
  <c r="F219" i="25"/>
  <c r="H219" i="25"/>
  <c r="C220" i="25"/>
  <c r="C221" i="25"/>
  <c r="C222" i="25"/>
  <c r="E222" i="25"/>
  <c r="F222" i="25"/>
  <c r="H222" i="25"/>
  <c r="C223" i="25"/>
  <c r="E223" i="25"/>
  <c r="F223" i="25"/>
  <c r="H223" i="25"/>
  <c r="C224" i="25"/>
  <c r="E224" i="25"/>
  <c r="F224" i="25"/>
  <c r="H224" i="25"/>
  <c r="C225" i="25"/>
  <c r="E225" i="25"/>
  <c r="F225" i="25"/>
  <c r="H225" i="25"/>
  <c r="C226" i="25"/>
  <c r="E226" i="25"/>
  <c r="F226" i="25"/>
  <c r="H226" i="25"/>
  <c r="C227" i="25"/>
  <c r="E227" i="25"/>
  <c r="F227" i="25"/>
  <c r="H227" i="25"/>
  <c r="C228" i="25"/>
  <c r="E228" i="25"/>
  <c r="F228" i="25"/>
  <c r="H228" i="25"/>
  <c r="C229" i="25"/>
  <c r="E229" i="25"/>
  <c r="F229" i="25"/>
  <c r="H229" i="25"/>
  <c r="C230" i="25"/>
  <c r="E230" i="25"/>
  <c r="F230" i="25"/>
  <c r="H230" i="25"/>
  <c r="C231" i="25"/>
  <c r="E231" i="25"/>
  <c r="F231" i="25"/>
  <c r="H231" i="25"/>
  <c r="C232" i="25"/>
  <c r="E232" i="25"/>
  <c r="F232" i="25"/>
  <c r="H232" i="25"/>
  <c r="C233" i="25"/>
  <c r="E233" i="25"/>
  <c r="F233" i="25"/>
  <c r="H233" i="25"/>
  <c r="C234" i="25"/>
  <c r="E234" i="25"/>
  <c r="F234" i="25"/>
  <c r="H234" i="25"/>
  <c r="C235" i="25"/>
  <c r="E235" i="25"/>
  <c r="F235" i="25"/>
  <c r="H235" i="25"/>
  <c r="C236" i="25"/>
  <c r="C237" i="25"/>
  <c r="E237" i="25"/>
  <c r="F237" i="25"/>
  <c r="H237" i="25"/>
  <c r="C238" i="25"/>
  <c r="E238" i="25"/>
  <c r="F238" i="25"/>
  <c r="H238" i="25"/>
  <c r="C239" i="25"/>
  <c r="E239" i="25"/>
  <c r="F239" i="25"/>
  <c r="H239" i="25"/>
  <c r="C240" i="25"/>
  <c r="E240" i="25"/>
  <c r="F240" i="25"/>
  <c r="H240" i="25"/>
  <c r="C241" i="25"/>
  <c r="E241" i="25"/>
  <c r="F241" i="25"/>
  <c r="H241" i="25"/>
  <c r="C242" i="25"/>
  <c r="E242" i="25"/>
  <c r="F242" i="25"/>
  <c r="H242" i="25"/>
  <c r="C243" i="25"/>
  <c r="E243" i="25"/>
  <c r="F243" i="25"/>
  <c r="H243" i="25"/>
  <c r="C244" i="25"/>
  <c r="E244" i="25"/>
  <c r="F244" i="25"/>
  <c r="H244" i="25"/>
  <c r="C245" i="25"/>
  <c r="E245" i="25"/>
  <c r="F245" i="25"/>
  <c r="H245" i="25"/>
  <c r="C246" i="25"/>
  <c r="E246" i="25"/>
  <c r="F246" i="25"/>
  <c r="H246" i="25"/>
  <c r="C247" i="25"/>
  <c r="E247" i="25"/>
  <c r="F247" i="25"/>
  <c r="H247" i="25"/>
  <c r="C248" i="25"/>
  <c r="E248" i="25"/>
  <c r="F248" i="25"/>
  <c r="H248" i="25"/>
  <c r="C249" i="25"/>
  <c r="E249" i="25"/>
  <c r="F249" i="25"/>
  <c r="H249" i="25"/>
  <c r="C250" i="25"/>
  <c r="E250" i="25"/>
  <c r="F250" i="25"/>
  <c r="H250" i="25"/>
  <c r="C251" i="25"/>
  <c r="C252" i="25"/>
  <c r="E252" i="25"/>
  <c r="F252" i="25"/>
  <c r="H252" i="25"/>
  <c r="C253" i="25"/>
  <c r="E253" i="25"/>
  <c r="F253" i="25"/>
  <c r="H253" i="25"/>
  <c r="C254" i="25"/>
  <c r="E254" i="25"/>
  <c r="F254" i="25"/>
  <c r="H254" i="25"/>
  <c r="C255" i="25"/>
  <c r="E255" i="25"/>
  <c r="F255" i="25"/>
  <c r="H255" i="25"/>
  <c r="C256" i="25"/>
  <c r="E256" i="25"/>
  <c r="F256" i="25"/>
  <c r="H256" i="25"/>
  <c r="C257" i="25"/>
  <c r="E257" i="25"/>
  <c r="F257" i="25"/>
  <c r="H257" i="25"/>
  <c r="C258" i="25"/>
  <c r="E258" i="25"/>
  <c r="F258" i="25"/>
  <c r="H258" i="25"/>
  <c r="C259" i="25"/>
  <c r="E259" i="25"/>
  <c r="F259" i="25"/>
  <c r="H259" i="25"/>
  <c r="C260" i="25"/>
  <c r="E260" i="25"/>
  <c r="F260" i="25"/>
  <c r="H260" i="25"/>
  <c r="C261" i="25"/>
  <c r="E261" i="25"/>
  <c r="F261" i="25"/>
  <c r="H261" i="25"/>
  <c r="C262" i="25"/>
  <c r="E262" i="25"/>
  <c r="F262" i="25"/>
  <c r="H262" i="25"/>
  <c r="C263" i="25"/>
  <c r="E263" i="25"/>
  <c r="F263" i="25"/>
  <c r="H263" i="25"/>
  <c r="C264" i="25"/>
  <c r="E264" i="25"/>
  <c r="F264" i="25"/>
  <c r="H264" i="25"/>
  <c r="C265" i="25"/>
  <c r="E265" i="25"/>
  <c r="F265" i="25"/>
  <c r="H265" i="25"/>
  <c r="C266" i="25"/>
  <c r="C267" i="25"/>
  <c r="E267" i="25"/>
  <c r="F267" i="25"/>
  <c r="H267" i="25"/>
  <c r="C268" i="25"/>
  <c r="E268" i="25"/>
  <c r="F268" i="25"/>
  <c r="H268" i="25"/>
  <c r="C269" i="25"/>
  <c r="E269" i="25"/>
  <c r="F269" i="25"/>
  <c r="H269" i="25"/>
  <c r="C270" i="25"/>
  <c r="E270" i="25"/>
  <c r="F270" i="25"/>
  <c r="H270" i="25"/>
  <c r="C271" i="25"/>
  <c r="E271" i="25"/>
  <c r="F271" i="25"/>
  <c r="H271" i="25"/>
  <c r="C272" i="25"/>
  <c r="E272" i="25"/>
  <c r="F272" i="25"/>
  <c r="H272" i="25"/>
  <c r="C273" i="25"/>
  <c r="E273" i="25"/>
  <c r="F273" i="25"/>
  <c r="H273" i="25"/>
  <c r="C274" i="25"/>
  <c r="E274" i="25"/>
  <c r="F274" i="25"/>
  <c r="H274" i="25"/>
  <c r="C275" i="25"/>
  <c r="E275" i="25"/>
  <c r="F275" i="25"/>
  <c r="H275" i="25"/>
  <c r="C276" i="25"/>
  <c r="E276" i="25"/>
  <c r="F276" i="25"/>
  <c r="H276" i="25"/>
  <c r="C277" i="25"/>
  <c r="C278" i="25"/>
  <c r="E278" i="25"/>
  <c r="F278" i="25"/>
  <c r="H278" i="25"/>
  <c r="C279" i="25"/>
  <c r="E279" i="25"/>
  <c r="F279" i="25"/>
  <c r="H279" i="25"/>
  <c r="C280" i="25"/>
  <c r="E280" i="25"/>
  <c r="F280" i="25"/>
  <c r="H280" i="25"/>
  <c r="C281" i="25"/>
  <c r="E281" i="25"/>
  <c r="F281" i="25"/>
  <c r="H281" i="25"/>
  <c r="C282" i="25"/>
  <c r="E282" i="25"/>
  <c r="F282" i="25"/>
  <c r="H282" i="25"/>
  <c r="C283" i="25"/>
  <c r="E283" i="25"/>
  <c r="F283" i="25"/>
  <c r="H283" i="25"/>
  <c r="C284" i="25"/>
  <c r="E284" i="25"/>
  <c r="F284" i="25"/>
  <c r="H284" i="25"/>
  <c r="C285" i="25"/>
  <c r="E285" i="25"/>
  <c r="F285" i="25"/>
  <c r="H285" i="25"/>
  <c r="C286" i="25"/>
  <c r="E286" i="25"/>
  <c r="F286" i="25"/>
  <c r="H286" i="25"/>
  <c r="C287" i="25"/>
  <c r="E287" i="25"/>
  <c r="F287" i="25"/>
  <c r="H287" i="25"/>
  <c r="C288" i="25"/>
  <c r="E288" i="25"/>
  <c r="F288" i="25"/>
  <c r="H288" i="25"/>
  <c r="C289" i="25"/>
  <c r="E289" i="25"/>
  <c r="F289" i="25"/>
  <c r="H289" i="25"/>
  <c r="C290" i="25"/>
  <c r="E290" i="25"/>
  <c r="F290" i="25"/>
  <c r="H290" i="25"/>
  <c r="C291" i="25"/>
  <c r="E291" i="25"/>
  <c r="F291" i="25"/>
  <c r="H291" i="25"/>
  <c r="C292" i="25"/>
  <c r="C293" i="25"/>
  <c r="E293" i="25"/>
  <c r="F293" i="25"/>
  <c r="H293" i="25"/>
  <c r="C294" i="25"/>
  <c r="E294" i="25"/>
  <c r="F294" i="25"/>
  <c r="H294" i="25"/>
  <c r="C295" i="25"/>
  <c r="E295" i="25"/>
  <c r="F295" i="25"/>
  <c r="H295" i="25"/>
  <c r="C296" i="25"/>
  <c r="E296" i="25"/>
  <c r="F296" i="25"/>
  <c r="H296" i="25"/>
  <c r="C297" i="25"/>
  <c r="E297" i="25"/>
  <c r="F297" i="25"/>
  <c r="H297" i="25"/>
  <c r="C298" i="25"/>
  <c r="E298" i="25"/>
  <c r="F298" i="25"/>
  <c r="H298" i="25"/>
  <c r="C299" i="25"/>
  <c r="E299" i="25"/>
  <c r="F299" i="25"/>
  <c r="H299" i="25"/>
  <c r="C300" i="25"/>
  <c r="E300" i="25"/>
  <c r="F300" i="25"/>
  <c r="H300" i="25"/>
  <c r="C301" i="25"/>
  <c r="E301" i="25"/>
  <c r="F301" i="25"/>
  <c r="H301" i="25"/>
  <c r="C302" i="25"/>
  <c r="E302" i="25"/>
  <c r="F302" i="25"/>
  <c r="H302" i="25"/>
  <c r="C303" i="25"/>
  <c r="E303" i="25"/>
  <c r="F303" i="25"/>
  <c r="H303" i="25"/>
  <c r="C304" i="25"/>
  <c r="E304" i="25"/>
  <c r="F304" i="25"/>
  <c r="H304" i="25"/>
  <c r="C305" i="25"/>
  <c r="E305" i="25"/>
  <c r="F305" i="25"/>
  <c r="H305" i="25"/>
  <c r="C306" i="25"/>
  <c r="E306" i="25"/>
  <c r="F306" i="25"/>
  <c r="H306" i="25"/>
  <c r="C307" i="25"/>
  <c r="C308" i="25"/>
  <c r="E308" i="25"/>
  <c r="F308" i="25"/>
  <c r="H308" i="25"/>
  <c r="C309" i="25"/>
  <c r="E309" i="25"/>
  <c r="F309" i="25"/>
  <c r="H309" i="25"/>
  <c r="C310" i="25"/>
  <c r="E310" i="25"/>
  <c r="F310" i="25"/>
  <c r="H310" i="25"/>
  <c r="C311" i="25"/>
  <c r="E311" i="25"/>
  <c r="F311" i="25"/>
  <c r="H311" i="25"/>
  <c r="C312" i="25"/>
  <c r="E312" i="25"/>
  <c r="F312" i="25"/>
  <c r="H312" i="25"/>
  <c r="C313" i="25"/>
  <c r="E313" i="25"/>
  <c r="F313" i="25"/>
  <c r="H313" i="25"/>
  <c r="C314" i="25"/>
  <c r="E314" i="25"/>
  <c r="F314" i="25"/>
  <c r="H314" i="25"/>
  <c r="C315" i="25"/>
  <c r="E315" i="25"/>
  <c r="F315" i="25"/>
  <c r="H315" i="25"/>
  <c r="C316" i="25"/>
  <c r="E316" i="25"/>
  <c r="F316" i="25"/>
  <c r="H316" i="25"/>
  <c r="C317" i="25"/>
  <c r="E317" i="25"/>
  <c r="F317" i="25"/>
  <c r="H317" i="25"/>
  <c r="C318" i="25"/>
  <c r="E318" i="25"/>
  <c r="F318" i="25"/>
  <c r="H318" i="25"/>
  <c r="C319" i="25"/>
  <c r="E319" i="25"/>
  <c r="F319" i="25"/>
  <c r="H319" i="25"/>
  <c r="C320" i="25"/>
  <c r="E320" i="25"/>
  <c r="F320" i="25"/>
  <c r="H320" i="25"/>
  <c r="C321" i="25"/>
  <c r="E321" i="25"/>
  <c r="F321" i="25"/>
  <c r="H321" i="25"/>
  <c r="C322" i="25"/>
  <c r="C323" i="25"/>
  <c r="E323" i="25"/>
  <c r="F323" i="25"/>
  <c r="H323" i="25"/>
  <c r="C324" i="25"/>
  <c r="E324" i="25"/>
  <c r="F324" i="25"/>
  <c r="H324" i="25"/>
  <c r="C325" i="25"/>
  <c r="E325" i="25"/>
  <c r="F325" i="25"/>
  <c r="H325" i="25"/>
  <c r="C326" i="25"/>
  <c r="E326" i="25"/>
  <c r="F326" i="25"/>
  <c r="H326" i="25"/>
  <c r="C327" i="25"/>
  <c r="E327" i="25"/>
  <c r="F327" i="25"/>
  <c r="H327" i="25"/>
  <c r="C328" i="25"/>
  <c r="E328" i="25"/>
  <c r="F328" i="25"/>
  <c r="H328" i="25"/>
  <c r="C329" i="25"/>
  <c r="E329" i="25"/>
  <c r="F329" i="25"/>
  <c r="H329" i="25"/>
  <c r="C330" i="25"/>
  <c r="E330" i="25"/>
  <c r="F330" i="25"/>
  <c r="H330" i="25"/>
  <c r="C331" i="25"/>
  <c r="E331" i="25"/>
  <c r="F331" i="25"/>
  <c r="H331" i="25"/>
  <c r="C332" i="25"/>
  <c r="E332" i="25"/>
  <c r="F332" i="25"/>
  <c r="H332" i="25"/>
  <c r="C333" i="25"/>
  <c r="E333" i="25"/>
  <c r="F333" i="25"/>
  <c r="H333" i="25"/>
  <c r="C334" i="25"/>
  <c r="E334" i="25"/>
  <c r="F334" i="25"/>
  <c r="H334" i="25"/>
  <c r="C335" i="25"/>
  <c r="E335" i="25"/>
  <c r="F335" i="25"/>
  <c r="H335" i="25"/>
  <c r="C336" i="25"/>
  <c r="E336" i="25"/>
  <c r="F336" i="25"/>
  <c r="H336" i="25"/>
  <c r="C337" i="25"/>
  <c r="C338" i="25"/>
  <c r="E338" i="25"/>
  <c r="F338" i="25"/>
  <c r="H338" i="25"/>
  <c r="C339" i="25"/>
  <c r="E339" i="25"/>
  <c r="F339" i="25"/>
  <c r="H339" i="25"/>
  <c r="C340" i="25"/>
  <c r="E340" i="25"/>
  <c r="F340" i="25"/>
  <c r="H340" i="25"/>
  <c r="C341" i="25"/>
  <c r="E341" i="25"/>
  <c r="F341" i="25"/>
  <c r="H341" i="25"/>
  <c r="C342" i="25"/>
  <c r="E342" i="25"/>
  <c r="F342" i="25"/>
  <c r="H342" i="25"/>
  <c r="C343" i="25"/>
  <c r="E343" i="25"/>
  <c r="F343" i="25"/>
  <c r="H343" i="25"/>
  <c r="C344" i="25"/>
  <c r="E344" i="25"/>
  <c r="F344" i="25"/>
  <c r="H344" i="25"/>
  <c r="C345" i="25"/>
  <c r="E345" i="25"/>
  <c r="F345" i="25"/>
  <c r="H345" i="25"/>
  <c r="C346" i="25"/>
  <c r="E346" i="25"/>
  <c r="F346" i="25"/>
  <c r="H346" i="25"/>
  <c r="C347" i="25"/>
  <c r="E347" i="25"/>
  <c r="F347" i="25"/>
  <c r="H347" i="25"/>
  <c r="C348" i="25"/>
  <c r="E348" i="25"/>
  <c r="F348" i="25"/>
  <c r="H348" i="25"/>
  <c r="C349" i="25"/>
  <c r="E349" i="25"/>
  <c r="F349" i="25"/>
  <c r="H349" i="25"/>
  <c r="C350" i="25"/>
  <c r="E350" i="25"/>
  <c r="F350" i="25"/>
  <c r="H350" i="25"/>
  <c r="C351" i="25"/>
  <c r="E351" i="25"/>
  <c r="F351" i="25"/>
  <c r="H351" i="25"/>
  <c r="C352" i="25"/>
  <c r="E352" i="25"/>
  <c r="F352" i="25"/>
  <c r="H352" i="25"/>
  <c r="C353" i="25"/>
  <c r="E353" i="25"/>
  <c r="F353" i="25"/>
  <c r="H353" i="25"/>
  <c r="C354" i="25"/>
  <c r="E354" i="25"/>
  <c r="F354" i="25"/>
  <c r="H354" i="25"/>
  <c r="C355" i="25"/>
  <c r="E355" i="25"/>
  <c r="F355" i="25"/>
  <c r="H355" i="25"/>
  <c r="C356" i="25"/>
  <c r="E356" i="25"/>
  <c r="F356" i="25"/>
  <c r="H356" i="25"/>
  <c r="C357" i="25"/>
  <c r="E357" i="25"/>
  <c r="F357" i="25"/>
  <c r="H357" i="25"/>
  <c r="C358" i="25"/>
  <c r="E358" i="25"/>
  <c r="F358" i="25"/>
  <c r="H358" i="25"/>
  <c r="C359" i="25"/>
  <c r="E359" i="25"/>
  <c r="F359" i="25"/>
  <c r="H359" i="25"/>
  <c r="C360" i="25"/>
  <c r="E360" i="25"/>
  <c r="F360" i="25"/>
  <c r="H360" i="25"/>
  <c r="C361" i="25"/>
  <c r="E361" i="25"/>
  <c r="F361" i="25"/>
  <c r="H361" i="25"/>
  <c r="C362" i="25"/>
  <c r="E362" i="25"/>
  <c r="F362" i="25"/>
  <c r="H362" i="25"/>
  <c r="C363" i="25"/>
  <c r="E363" i="25"/>
  <c r="F363" i="25"/>
  <c r="H363" i="25"/>
  <c r="C364" i="25"/>
  <c r="E364" i="25"/>
  <c r="F364" i="25"/>
  <c r="H364" i="25"/>
  <c r="C365" i="25"/>
  <c r="E365" i="25"/>
  <c r="F365" i="25"/>
  <c r="H365" i="25"/>
  <c r="C366" i="25"/>
  <c r="E366" i="25"/>
  <c r="F366" i="25"/>
  <c r="H366" i="25"/>
  <c r="C367" i="25"/>
  <c r="C368" i="25"/>
  <c r="E368" i="25"/>
  <c r="F368" i="25"/>
  <c r="H368" i="25"/>
  <c r="C369" i="25"/>
  <c r="E369" i="25"/>
  <c r="F369" i="25"/>
  <c r="H369" i="25"/>
  <c r="C370" i="25"/>
  <c r="E370" i="25"/>
  <c r="F370" i="25"/>
  <c r="H370" i="25"/>
  <c r="C371" i="25"/>
  <c r="E371" i="25"/>
  <c r="F371" i="25"/>
  <c r="H371" i="25"/>
  <c r="C372" i="25"/>
  <c r="E372" i="25"/>
  <c r="F372" i="25"/>
  <c r="H372" i="25"/>
  <c r="C373" i="25"/>
  <c r="E373" i="25"/>
  <c r="F373" i="25"/>
  <c r="H373" i="25"/>
  <c r="C374" i="25"/>
  <c r="E374" i="25"/>
  <c r="F374" i="25"/>
  <c r="H374" i="25"/>
  <c r="C375" i="25"/>
  <c r="E375" i="25"/>
  <c r="F375" i="25"/>
  <c r="H375" i="25"/>
  <c r="C376" i="25"/>
  <c r="E376" i="25"/>
  <c r="F376" i="25"/>
  <c r="H376" i="25"/>
  <c r="C377" i="25"/>
  <c r="E377" i="25"/>
  <c r="F377" i="25"/>
  <c r="H377" i="25"/>
  <c r="C378" i="25"/>
  <c r="E378" i="25"/>
  <c r="F378" i="25"/>
  <c r="H378" i="25"/>
  <c r="C379" i="25"/>
  <c r="E379" i="25"/>
  <c r="F379" i="25"/>
  <c r="H379" i="25"/>
  <c r="C380" i="25"/>
  <c r="E380" i="25"/>
  <c r="F380" i="25"/>
  <c r="H380" i="25"/>
  <c r="C381" i="25"/>
  <c r="E381" i="25"/>
  <c r="F381" i="25"/>
  <c r="H381" i="25"/>
  <c r="C382" i="25"/>
  <c r="C383" i="25"/>
  <c r="E383" i="25"/>
  <c r="F383" i="25"/>
  <c r="H383" i="25"/>
  <c r="C384" i="25"/>
  <c r="E384" i="25"/>
  <c r="F384" i="25"/>
  <c r="H384" i="25"/>
  <c r="C385" i="25"/>
  <c r="E385" i="25"/>
  <c r="F385" i="25"/>
  <c r="H385" i="25"/>
  <c r="C386" i="25"/>
  <c r="E386" i="25"/>
  <c r="F386" i="25"/>
  <c r="H386" i="25"/>
  <c r="C387" i="25"/>
  <c r="E387" i="25"/>
  <c r="F387" i="25"/>
  <c r="H387" i="25"/>
  <c r="C388" i="25"/>
  <c r="E388" i="25"/>
  <c r="F388" i="25"/>
  <c r="H388" i="25"/>
  <c r="C389" i="25"/>
  <c r="E389" i="25"/>
  <c r="F389" i="25"/>
  <c r="H389" i="25"/>
  <c r="C390" i="25"/>
  <c r="E390" i="25"/>
  <c r="F390" i="25"/>
  <c r="H390" i="25"/>
  <c r="C391" i="25"/>
  <c r="E391" i="25"/>
  <c r="F391" i="25"/>
  <c r="H391" i="25"/>
  <c r="C392" i="25"/>
  <c r="E392" i="25"/>
  <c r="F392" i="25"/>
  <c r="H392" i="25"/>
  <c r="C393" i="25"/>
  <c r="E393" i="25"/>
  <c r="F393" i="25"/>
  <c r="H393" i="25"/>
  <c r="C394" i="25"/>
  <c r="E394" i="25"/>
  <c r="F394" i="25"/>
  <c r="H394" i="25"/>
  <c r="C395" i="25"/>
  <c r="E395" i="25"/>
  <c r="F395" i="25"/>
  <c r="H395" i="25"/>
  <c r="C396" i="25"/>
  <c r="E396" i="25"/>
  <c r="F396" i="25"/>
  <c r="H396" i="25"/>
  <c r="C397" i="25"/>
  <c r="E397" i="25"/>
  <c r="F397" i="25"/>
  <c r="H397" i="25"/>
  <c r="C398" i="25"/>
  <c r="E398" i="25"/>
  <c r="F398" i="25"/>
  <c r="H398" i="25"/>
  <c r="C399" i="25"/>
  <c r="E399" i="25"/>
  <c r="F399" i="25"/>
  <c r="H399" i="25"/>
  <c r="C400" i="25"/>
  <c r="C401" i="25"/>
  <c r="E401" i="25"/>
  <c r="F401" i="25"/>
  <c r="H401" i="25"/>
  <c r="C402" i="25"/>
  <c r="E402" i="25"/>
  <c r="F402" i="25"/>
  <c r="H402" i="25"/>
  <c r="C403" i="25"/>
  <c r="E403" i="25"/>
  <c r="F403" i="25"/>
  <c r="H403" i="25"/>
  <c r="C404" i="25"/>
  <c r="E404" i="25"/>
  <c r="F404" i="25"/>
  <c r="H404" i="25"/>
  <c r="C405" i="25"/>
  <c r="E405" i="25"/>
  <c r="F405" i="25"/>
  <c r="H405" i="25"/>
  <c r="C406" i="25"/>
  <c r="E406" i="25"/>
  <c r="F406" i="25"/>
  <c r="H406" i="25"/>
  <c r="C407" i="25"/>
  <c r="E407" i="25"/>
  <c r="F407" i="25"/>
  <c r="H407" i="25"/>
  <c r="C408" i="25"/>
  <c r="E408" i="25"/>
  <c r="F408" i="25"/>
  <c r="H408" i="25"/>
  <c r="C409" i="25"/>
  <c r="E409" i="25"/>
  <c r="F409" i="25"/>
  <c r="H409" i="25"/>
  <c r="C410" i="25"/>
  <c r="C411" i="25"/>
  <c r="E411" i="25"/>
  <c r="F411" i="25"/>
  <c r="H411" i="25"/>
  <c r="C412" i="25"/>
  <c r="E412" i="25"/>
  <c r="F412" i="25"/>
  <c r="H412" i="25"/>
  <c r="C413" i="25"/>
  <c r="E413" i="25"/>
  <c r="F413" i="25"/>
  <c r="H413" i="25"/>
  <c r="C414" i="25"/>
  <c r="E414" i="25"/>
  <c r="F414" i="25"/>
  <c r="H414" i="25"/>
  <c r="C415" i="25"/>
  <c r="E415" i="25"/>
  <c r="F415" i="25"/>
  <c r="H415" i="25"/>
  <c r="C416" i="25"/>
  <c r="E416" i="25"/>
  <c r="F416" i="25"/>
  <c r="H416" i="25"/>
  <c r="C417" i="25"/>
  <c r="E417" i="25"/>
  <c r="F417" i="25"/>
  <c r="H417" i="25"/>
  <c r="C418" i="25"/>
  <c r="E418" i="25"/>
  <c r="F418" i="25"/>
  <c r="H418" i="25"/>
  <c r="C419" i="25"/>
  <c r="E419" i="25"/>
  <c r="F419" i="25"/>
  <c r="H419" i="25"/>
  <c r="C420" i="25"/>
  <c r="E420" i="25"/>
  <c r="F420" i="25"/>
  <c r="H420" i="25"/>
  <c r="C421" i="25"/>
  <c r="E421" i="25"/>
  <c r="F421" i="25"/>
  <c r="H421" i="25"/>
  <c r="C422" i="25"/>
  <c r="E422" i="25"/>
  <c r="F422" i="25"/>
  <c r="H422" i="25"/>
  <c r="C423" i="25"/>
  <c r="E423" i="25"/>
  <c r="F423" i="25"/>
  <c r="H423" i="25"/>
  <c r="C424" i="25"/>
  <c r="E424" i="25"/>
  <c r="F424" i="25"/>
  <c r="H424" i="25"/>
  <c r="C425" i="25"/>
  <c r="E425" i="25"/>
  <c r="F425" i="25"/>
  <c r="H425" i="25"/>
  <c r="C426" i="25"/>
  <c r="C427" i="25"/>
  <c r="E427" i="25"/>
  <c r="F427" i="25"/>
  <c r="H427" i="25"/>
  <c r="C428" i="25"/>
  <c r="E428" i="25"/>
  <c r="F428" i="25"/>
  <c r="H428" i="25"/>
  <c r="C429" i="25"/>
  <c r="E429" i="25"/>
  <c r="F429" i="25"/>
  <c r="H429" i="25"/>
  <c r="C430" i="25"/>
  <c r="E430" i="25"/>
  <c r="F430" i="25"/>
  <c r="H430" i="25"/>
  <c r="C431" i="25"/>
  <c r="E431" i="25"/>
  <c r="F431" i="25"/>
  <c r="H431" i="25"/>
  <c r="C432" i="25"/>
  <c r="E432" i="25"/>
  <c r="F432" i="25"/>
  <c r="H432" i="25"/>
  <c r="C433" i="25"/>
  <c r="E433" i="25"/>
  <c r="F433" i="25"/>
  <c r="H433" i="25"/>
  <c r="C434" i="25"/>
  <c r="E434" i="25"/>
  <c r="F434" i="25"/>
  <c r="H434" i="25"/>
  <c r="C435" i="25"/>
  <c r="E435" i="25"/>
  <c r="F435" i="25"/>
  <c r="H435" i="25"/>
  <c r="C436" i="25"/>
  <c r="E436" i="25"/>
  <c r="F436" i="25"/>
  <c r="H436" i="25"/>
  <c r="C437" i="25"/>
  <c r="E437" i="25"/>
  <c r="F437" i="25"/>
  <c r="H437" i="25"/>
  <c r="C438" i="25"/>
  <c r="E438" i="25"/>
  <c r="F438" i="25"/>
  <c r="H438" i="25"/>
  <c r="C439" i="25"/>
  <c r="E439" i="25"/>
  <c r="F439" i="25"/>
  <c r="H439" i="25"/>
  <c r="C440" i="25"/>
  <c r="E440" i="25"/>
  <c r="F440" i="25"/>
  <c r="H440" i="25"/>
  <c r="C441" i="25"/>
  <c r="E441" i="25"/>
  <c r="F441" i="25"/>
  <c r="H441" i="25"/>
  <c r="C442" i="25"/>
  <c r="E442" i="25"/>
  <c r="F442" i="25"/>
  <c r="H442" i="25"/>
  <c r="C443" i="25"/>
  <c r="E443" i="25"/>
  <c r="F443" i="25"/>
  <c r="H443" i="25"/>
  <c r="C444" i="25"/>
  <c r="C445" i="25"/>
  <c r="E445" i="25"/>
  <c r="F445" i="25"/>
  <c r="H445" i="25"/>
  <c r="C446" i="25"/>
  <c r="E446" i="25"/>
  <c r="F446" i="25"/>
  <c r="H446" i="25"/>
  <c r="C447" i="25"/>
  <c r="E447" i="25"/>
  <c r="F447" i="25"/>
  <c r="H447" i="25"/>
  <c r="C448" i="25"/>
  <c r="E448" i="25"/>
  <c r="F448" i="25"/>
  <c r="H448" i="25"/>
  <c r="C449" i="25"/>
  <c r="E449" i="25"/>
  <c r="F449" i="25"/>
  <c r="H449" i="25"/>
  <c r="C450" i="25"/>
  <c r="E450" i="25"/>
  <c r="F450" i="25"/>
  <c r="H450" i="25"/>
  <c r="C451" i="25"/>
  <c r="E451" i="25"/>
  <c r="F451" i="25"/>
  <c r="H451" i="25"/>
  <c r="C452" i="25"/>
  <c r="E452" i="25"/>
  <c r="F452" i="25"/>
  <c r="H452" i="25"/>
  <c r="C453" i="25"/>
  <c r="E453" i="25"/>
  <c r="F453" i="25"/>
  <c r="H453" i="25"/>
  <c r="C454" i="25"/>
  <c r="E454" i="25"/>
  <c r="F454" i="25"/>
  <c r="H454" i="25"/>
  <c r="C455" i="25"/>
  <c r="E455" i="25"/>
  <c r="F455" i="25"/>
  <c r="H455" i="25"/>
  <c r="C456" i="25"/>
  <c r="E456" i="25"/>
  <c r="F456" i="25"/>
  <c r="H456" i="25"/>
  <c r="C457" i="25"/>
  <c r="E457" i="25"/>
  <c r="F457" i="25"/>
  <c r="H457" i="25"/>
  <c r="C458" i="25"/>
  <c r="E458" i="25"/>
  <c r="F458" i="25"/>
  <c r="H458" i="25"/>
  <c r="C459" i="25"/>
  <c r="C460" i="25"/>
  <c r="E460" i="25"/>
  <c r="F460" i="25"/>
  <c r="H460" i="25"/>
  <c r="C461" i="25"/>
  <c r="E461" i="25"/>
  <c r="F461" i="25"/>
  <c r="H461" i="25"/>
  <c r="C462" i="25"/>
  <c r="E462" i="25"/>
  <c r="F462" i="25"/>
  <c r="H462" i="25"/>
  <c r="C463" i="25"/>
  <c r="E463" i="25"/>
  <c r="F463" i="25"/>
  <c r="H463" i="25"/>
  <c r="C464" i="25"/>
  <c r="E464" i="25"/>
  <c r="F464" i="25"/>
  <c r="H464" i="25"/>
  <c r="C465" i="25"/>
  <c r="E465" i="25"/>
  <c r="F465" i="25"/>
  <c r="H465" i="25"/>
  <c r="C466" i="25"/>
  <c r="E466" i="25"/>
  <c r="F466" i="25"/>
  <c r="H466" i="25"/>
  <c r="C467" i="25"/>
  <c r="E467" i="25"/>
  <c r="F467" i="25"/>
  <c r="H467" i="25"/>
  <c r="C468" i="25"/>
  <c r="E468" i="25"/>
  <c r="F468" i="25"/>
  <c r="H468" i="25"/>
  <c r="C469" i="25"/>
  <c r="E469" i="25"/>
  <c r="F469" i="25"/>
  <c r="H469" i="25"/>
  <c r="C470" i="25"/>
  <c r="E470" i="25"/>
  <c r="F470" i="25"/>
  <c r="H470" i="25"/>
  <c r="C471" i="25"/>
  <c r="E471" i="25"/>
  <c r="F471" i="25"/>
  <c r="H471" i="25"/>
  <c r="C472" i="25"/>
  <c r="E472" i="25"/>
  <c r="F472" i="25"/>
  <c r="H472" i="25"/>
  <c r="C473" i="25"/>
  <c r="E473" i="25"/>
  <c r="F473" i="25"/>
  <c r="H473" i="25"/>
  <c r="C474" i="25"/>
  <c r="C475" i="25"/>
  <c r="E475" i="25"/>
  <c r="F475" i="25"/>
  <c r="H475" i="25"/>
  <c r="C476" i="25"/>
  <c r="E476" i="25"/>
  <c r="F476" i="25"/>
  <c r="H476" i="25"/>
  <c r="C477" i="25"/>
  <c r="E477" i="25"/>
  <c r="F477" i="25"/>
  <c r="H477" i="25"/>
  <c r="C478" i="25"/>
  <c r="E478" i="25"/>
  <c r="F478" i="25"/>
  <c r="H478" i="25"/>
  <c r="C479" i="25"/>
  <c r="E479" i="25"/>
  <c r="F479" i="25"/>
  <c r="H479" i="25"/>
  <c r="C480" i="25"/>
  <c r="E480" i="25"/>
  <c r="F480" i="25"/>
  <c r="H480" i="25"/>
  <c r="C481" i="25"/>
  <c r="E481" i="25"/>
  <c r="F481" i="25"/>
  <c r="H481" i="25"/>
  <c r="C482" i="25"/>
  <c r="E482" i="25"/>
  <c r="F482" i="25"/>
  <c r="H482" i="25"/>
  <c r="C483" i="25"/>
  <c r="E483" i="25"/>
  <c r="F483" i="25"/>
  <c r="H483" i="25"/>
  <c r="C484" i="25"/>
  <c r="C485" i="25"/>
  <c r="E485" i="25"/>
  <c r="F485" i="25"/>
  <c r="H485" i="25"/>
  <c r="C486" i="25"/>
  <c r="E486" i="25"/>
  <c r="F486" i="25"/>
  <c r="H486" i="25"/>
  <c r="C487" i="25"/>
  <c r="E487" i="25"/>
  <c r="F487" i="25"/>
  <c r="H487" i="25"/>
  <c r="C488" i="25"/>
  <c r="E488" i="25"/>
  <c r="F488" i="25"/>
  <c r="H488" i="25"/>
  <c r="C489" i="25"/>
  <c r="E489" i="25"/>
  <c r="F489" i="25"/>
  <c r="H489" i="25"/>
  <c r="C490" i="25"/>
  <c r="E490" i="25"/>
  <c r="F490" i="25"/>
  <c r="H490" i="25"/>
  <c r="C491" i="25"/>
  <c r="E491" i="25"/>
  <c r="F491" i="25"/>
  <c r="H491" i="25"/>
  <c r="C492" i="25"/>
  <c r="E492" i="25"/>
  <c r="F492" i="25"/>
  <c r="H492" i="25"/>
  <c r="C493" i="25"/>
  <c r="E493" i="25"/>
  <c r="F493" i="25"/>
  <c r="H493" i="25"/>
  <c r="C494" i="25"/>
  <c r="E494" i="25"/>
  <c r="F494" i="25"/>
  <c r="H494" i="25"/>
  <c r="C495" i="25"/>
  <c r="E495" i="25"/>
  <c r="F495" i="25"/>
  <c r="H495" i="25"/>
  <c r="C496" i="25"/>
  <c r="E496" i="25"/>
  <c r="F496" i="25"/>
  <c r="H496" i="25"/>
  <c r="C497" i="25"/>
  <c r="E497" i="25"/>
  <c r="F497" i="25"/>
  <c r="H497" i="25"/>
  <c r="C498" i="25"/>
  <c r="E498" i="25"/>
  <c r="F498" i="25"/>
  <c r="H498" i="25"/>
  <c r="C499" i="25"/>
  <c r="E499" i="25"/>
  <c r="F499" i="25"/>
  <c r="H499" i="25"/>
  <c r="C500" i="25"/>
  <c r="E500" i="25"/>
  <c r="F500" i="25"/>
  <c r="H500" i="25"/>
  <c r="C501" i="25"/>
  <c r="C502" i="25"/>
  <c r="E502" i="25"/>
  <c r="F502" i="25"/>
  <c r="H502" i="25"/>
  <c r="C503" i="25"/>
  <c r="E503" i="25"/>
  <c r="F503" i="25"/>
  <c r="H503" i="25"/>
  <c r="C504" i="25"/>
  <c r="E504" i="25"/>
  <c r="F504" i="25"/>
  <c r="H504" i="25"/>
  <c r="C505" i="25"/>
  <c r="E505" i="25"/>
  <c r="F505" i="25"/>
  <c r="H505" i="25"/>
  <c r="C506" i="25"/>
  <c r="E506" i="25"/>
  <c r="F506" i="25"/>
  <c r="H506" i="25"/>
  <c r="C507" i="25"/>
  <c r="E507" i="25"/>
  <c r="F507" i="25"/>
  <c r="H507" i="25"/>
  <c r="C508" i="25"/>
  <c r="E508" i="25"/>
  <c r="F508" i="25"/>
  <c r="H508" i="25"/>
  <c r="C509" i="25"/>
  <c r="E509" i="25"/>
  <c r="F509" i="25"/>
  <c r="H509" i="25"/>
  <c r="C510" i="25"/>
  <c r="E510" i="25"/>
  <c r="F510" i="25"/>
  <c r="H510" i="25"/>
  <c r="C511" i="25"/>
  <c r="E511" i="25"/>
  <c r="F511" i="25"/>
  <c r="H511" i="25"/>
  <c r="C512" i="25"/>
  <c r="E512" i="25"/>
  <c r="F512" i="25"/>
  <c r="H512" i="25"/>
  <c r="C513" i="25"/>
  <c r="C514" i="25"/>
  <c r="E514" i="25"/>
  <c r="F514" i="25"/>
  <c r="H514" i="25"/>
  <c r="C515" i="25"/>
  <c r="E515" i="25"/>
  <c r="F515" i="25"/>
  <c r="H515" i="25"/>
  <c r="C516" i="25"/>
  <c r="E516" i="25"/>
  <c r="F516" i="25"/>
  <c r="H516" i="25"/>
  <c r="C517" i="25"/>
  <c r="E517" i="25"/>
  <c r="F517" i="25"/>
  <c r="H517" i="25"/>
  <c r="C518" i="25"/>
  <c r="E518" i="25"/>
  <c r="F518" i="25"/>
  <c r="H518" i="25"/>
  <c r="C519" i="25"/>
  <c r="E519" i="25"/>
  <c r="F519" i="25"/>
  <c r="H519" i="25"/>
  <c r="C520" i="25"/>
  <c r="E520" i="25"/>
  <c r="F520" i="25"/>
  <c r="H520" i="25"/>
  <c r="C521" i="25"/>
  <c r="E521" i="25"/>
  <c r="F521" i="25"/>
  <c r="H521" i="25"/>
  <c r="C522" i="25"/>
  <c r="C523" i="25"/>
  <c r="E523" i="25"/>
  <c r="F523" i="25"/>
  <c r="H523" i="25"/>
  <c r="C524" i="25"/>
  <c r="C525" i="25"/>
  <c r="E525" i="25"/>
  <c r="F525" i="25"/>
  <c r="H525" i="25"/>
  <c r="C526" i="25"/>
  <c r="C527" i="25"/>
  <c r="C528" i="25"/>
  <c r="E528" i="25"/>
  <c r="F528" i="25"/>
  <c r="H528" i="25"/>
  <c r="C529" i="25"/>
  <c r="E529" i="25"/>
  <c r="F529" i="25"/>
  <c r="H529" i="25"/>
  <c r="C530" i="25"/>
  <c r="E530" i="25"/>
  <c r="F530" i="25"/>
  <c r="H530" i="25"/>
  <c r="C531" i="25"/>
  <c r="E531" i="25"/>
  <c r="F531" i="25"/>
  <c r="H531" i="25"/>
  <c r="C532" i="25"/>
  <c r="E532" i="25"/>
  <c r="F532" i="25"/>
  <c r="H532" i="25"/>
  <c r="C533" i="25"/>
  <c r="E533" i="25"/>
  <c r="F533" i="25"/>
  <c r="H533" i="25"/>
  <c r="C534" i="25"/>
  <c r="E534" i="25"/>
  <c r="F534" i="25"/>
  <c r="H534" i="25"/>
  <c r="C535" i="25"/>
  <c r="E535" i="25"/>
  <c r="F535" i="25"/>
  <c r="H535" i="25"/>
  <c r="C536" i="25"/>
  <c r="E536" i="25"/>
  <c r="F536" i="25"/>
  <c r="H536" i="25"/>
  <c r="C537" i="25"/>
  <c r="E537" i="25"/>
  <c r="F537" i="25"/>
  <c r="H537" i="25"/>
  <c r="C538" i="25"/>
  <c r="E538" i="25"/>
  <c r="F538" i="25"/>
  <c r="H538" i="25"/>
  <c r="C539" i="25"/>
  <c r="E539" i="25"/>
  <c r="F539" i="25"/>
  <c r="H539" i="25"/>
  <c r="C540" i="25"/>
  <c r="E540" i="25"/>
  <c r="F540" i="25"/>
  <c r="H540" i="25"/>
  <c r="C541" i="25"/>
  <c r="C542" i="25"/>
  <c r="E542" i="25"/>
  <c r="F542" i="25"/>
  <c r="H542" i="25"/>
  <c r="C543" i="25"/>
  <c r="C544" i="25"/>
  <c r="E544" i="25"/>
  <c r="F544" i="25"/>
  <c r="H544" i="25"/>
  <c r="C545" i="25"/>
  <c r="C546" i="25"/>
  <c r="E546" i="25"/>
  <c r="F546" i="25"/>
  <c r="H546" i="25"/>
  <c r="C547" i="25"/>
  <c r="E547" i="25"/>
  <c r="F547" i="25"/>
  <c r="H547" i="25"/>
  <c r="C548" i="25"/>
  <c r="E548" i="25"/>
  <c r="F548" i="25"/>
  <c r="H548" i="25"/>
  <c r="C549" i="25"/>
  <c r="E549" i="25"/>
  <c r="F549" i="25"/>
  <c r="H549" i="25"/>
  <c r="C550" i="25"/>
  <c r="E550" i="25"/>
  <c r="F550" i="25"/>
  <c r="H550" i="25"/>
  <c r="C551" i="25"/>
  <c r="C552" i="25"/>
  <c r="E552" i="25"/>
  <c r="F552" i="25"/>
  <c r="H552" i="25"/>
  <c r="C553" i="25"/>
  <c r="C554" i="25"/>
  <c r="E554" i="25"/>
  <c r="F554" i="25"/>
  <c r="H554" i="25"/>
  <c r="C555" i="25"/>
  <c r="E555" i="25"/>
  <c r="F555" i="25"/>
  <c r="H555" i="25"/>
  <c r="C556" i="25"/>
  <c r="E556" i="25"/>
  <c r="F556" i="25"/>
  <c r="H556" i="25"/>
  <c r="C557" i="25"/>
  <c r="E557" i="25"/>
  <c r="F557" i="25"/>
  <c r="H557" i="25"/>
  <c r="C558" i="25"/>
  <c r="C559" i="25"/>
  <c r="E559" i="25"/>
  <c r="F559" i="25"/>
  <c r="H559" i="25"/>
  <c r="C560" i="25"/>
  <c r="E560" i="25"/>
  <c r="F560" i="25"/>
  <c r="H560" i="25"/>
  <c r="C561" i="25"/>
  <c r="E561" i="25"/>
  <c r="F561" i="25"/>
  <c r="H561" i="25"/>
  <c r="C562" i="25"/>
  <c r="E562" i="25"/>
  <c r="F562" i="25"/>
  <c r="H562" i="25"/>
  <c r="C563" i="25"/>
  <c r="E563" i="25"/>
  <c r="F563" i="25"/>
  <c r="H563" i="25"/>
  <c r="C564" i="25"/>
  <c r="E564" i="25"/>
  <c r="F564" i="25"/>
  <c r="H564" i="25"/>
  <c r="C565" i="25"/>
  <c r="C566" i="25"/>
  <c r="E566" i="25"/>
  <c r="F566" i="25"/>
  <c r="H566" i="25"/>
  <c r="C567" i="25"/>
  <c r="E567" i="25"/>
  <c r="F567" i="25"/>
  <c r="H567" i="25"/>
  <c r="C568" i="25"/>
  <c r="E568" i="25"/>
  <c r="F568" i="25"/>
  <c r="H568" i="25"/>
  <c r="C569" i="25"/>
  <c r="E569" i="25"/>
  <c r="F569" i="25"/>
  <c r="H569" i="25"/>
  <c r="C570" i="25"/>
  <c r="E570" i="25"/>
  <c r="F570" i="25"/>
  <c r="H570" i="25"/>
  <c r="C571" i="25"/>
  <c r="E571" i="25"/>
  <c r="F571" i="25"/>
  <c r="H571" i="25"/>
  <c r="C572" i="25"/>
  <c r="E572" i="25"/>
  <c r="F572" i="25"/>
  <c r="H572" i="25"/>
  <c r="C573" i="25"/>
  <c r="E573" i="25"/>
  <c r="F573" i="25"/>
  <c r="H573" i="25"/>
  <c r="C574" i="25"/>
  <c r="E574" i="25"/>
  <c r="F574" i="25"/>
  <c r="H574" i="25"/>
  <c r="C575" i="25"/>
  <c r="C576" i="25"/>
  <c r="E576" i="25"/>
  <c r="F576" i="25"/>
  <c r="H576" i="25"/>
  <c r="C577" i="25"/>
  <c r="E577" i="25"/>
  <c r="F577" i="25"/>
  <c r="H577" i="25"/>
  <c r="C578" i="25"/>
  <c r="E578" i="25"/>
  <c r="F578" i="25"/>
  <c r="H578" i="25"/>
  <c r="C579" i="25"/>
  <c r="E579" i="25"/>
  <c r="F579" i="25"/>
  <c r="H579" i="25"/>
  <c r="C580" i="25"/>
  <c r="E580" i="25"/>
  <c r="F580" i="25"/>
  <c r="H580" i="25"/>
  <c r="C581" i="25"/>
  <c r="E581" i="25"/>
  <c r="F581" i="25"/>
  <c r="H581" i="25"/>
  <c r="C582" i="25"/>
  <c r="E582" i="25"/>
  <c r="F582" i="25"/>
  <c r="H582" i="25"/>
  <c r="C583" i="25"/>
  <c r="E583" i="25"/>
  <c r="F583" i="25"/>
  <c r="H583" i="25"/>
  <c r="C584" i="25"/>
  <c r="E584" i="25"/>
  <c r="F584" i="25"/>
  <c r="H584" i="25"/>
  <c r="C585" i="25"/>
  <c r="E585" i="25"/>
  <c r="F585" i="25"/>
  <c r="H585" i="25"/>
  <c r="C586" i="25"/>
  <c r="E586" i="25"/>
  <c r="F586" i="25"/>
  <c r="H586" i="25"/>
  <c r="C587" i="25"/>
  <c r="C588" i="25"/>
  <c r="E588" i="25"/>
  <c r="F588" i="25"/>
  <c r="H588" i="25"/>
  <c r="C589" i="25"/>
  <c r="E589" i="25"/>
  <c r="F589" i="25"/>
  <c r="H589" i="25"/>
  <c r="C590" i="25"/>
  <c r="C591" i="25"/>
  <c r="E591" i="25"/>
  <c r="F591" i="25"/>
  <c r="H591" i="25"/>
  <c r="C592" i="25"/>
  <c r="E592" i="25"/>
  <c r="F592" i="25"/>
  <c r="H592" i="25"/>
  <c r="C593" i="25"/>
  <c r="E593" i="25"/>
  <c r="F593" i="25"/>
  <c r="H593" i="25"/>
  <c r="C594" i="25"/>
  <c r="E594" i="25"/>
  <c r="F594" i="25"/>
  <c r="H594" i="25"/>
  <c r="C595" i="25"/>
  <c r="E595" i="25"/>
  <c r="F595" i="25"/>
  <c r="H595" i="25"/>
  <c r="B597" i="25"/>
  <c r="B598" i="25"/>
  <c r="C599" i="25"/>
  <c r="C600" i="25"/>
  <c r="E600" i="25"/>
  <c r="F600" i="25"/>
  <c r="H600" i="25"/>
  <c r="C601" i="25"/>
  <c r="E601" i="25"/>
  <c r="F601" i="25"/>
  <c r="H601" i="25"/>
  <c r="C602" i="25"/>
  <c r="E602" i="25"/>
  <c r="F602" i="25"/>
  <c r="H602" i="25"/>
  <c r="C603" i="25"/>
  <c r="E603" i="25"/>
  <c r="F603" i="25"/>
  <c r="H603" i="25"/>
  <c r="C604" i="25"/>
  <c r="E604" i="25"/>
  <c r="F604" i="25"/>
  <c r="H604" i="25"/>
  <c r="C605" i="25"/>
  <c r="E605" i="25"/>
  <c r="F605" i="25"/>
  <c r="H605" i="25"/>
  <c r="C606" i="25"/>
  <c r="E606" i="25"/>
  <c r="F606" i="25"/>
  <c r="H606" i="25"/>
  <c r="C607" i="25"/>
  <c r="E607" i="25"/>
  <c r="F607" i="25"/>
  <c r="H607" i="25"/>
  <c r="C608" i="25"/>
  <c r="E608" i="25"/>
  <c r="F608" i="25"/>
  <c r="H608" i="25"/>
  <c r="C609" i="25"/>
  <c r="E609" i="25"/>
  <c r="F609" i="25"/>
  <c r="H609" i="25"/>
  <c r="C610" i="25"/>
  <c r="E610" i="25"/>
  <c r="F610" i="25"/>
  <c r="H610" i="25"/>
  <c r="C611" i="25"/>
  <c r="E611" i="25"/>
  <c r="F611" i="25"/>
  <c r="H611" i="25"/>
  <c r="C612" i="25"/>
  <c r="E612" i="25"/>
  <c r="F612" i="25"/>
  <c r="H612" i="25"/>
  <c r="C613" i="25"/>
  <c r="E613" i="25"/>
  <c r="F613" i="25"/>
  <c r="H613" i="25"/>
  <c r="C614" i="25"/>
  <c r="C615" i="25"/>
  <c r="E615" i="25"/>
  <c r="F615" i="25"/>
  <c r="H615" i="25"/>
  <c r="C616" i="25"/>
  <c r="E616" i="25"/>
  <c r="F616" i="25"/>
  <c r="H616" i="25"/>
  <c r="C617" i="25"/>
  <c r="E617" i="25"/>
  <c r="F617" i="25"/>
  <c r="H617" i="25"/>
  <c r="C618" i="25"/>
  <c r="E618" i="25"/>
  <c r="F618" i="25"/>
  <c r="H618" i="25"/>
  <c r="C619" i="25"/>
  <c r="E619" i="25"/>
  <c r="F619" i="25"/>
  <c r="H619" i="25"/>
  <c r="C620" i="25"/>
  <c r="E620" i="25"/>
  <c r="F620" i="25"/>
  <c r="H620" i="25"/>
  <c r="C621" i="25"/>
  <c r="E621" i="25"/>
  <c r="F621" i="25"/>
  <c r="H621" i="25"/>
  <c r="C622" i="25"/>
  <c r="E622" i="25"/>
  <c r="F622" i="25"/>
  <c r="H622" i="25"/>
  <c r="C623" i="25"/>
  <c r="E623" i="25"/>
  <c r="F623" i="25"/>
  <c r="H623" i="25"/>
  <c r="C624" i="25"/>
  <c r="E624" i="25"/>
  <c r="F624" i="25"/>
  <c r="H624" i="25"/>
  <c r="C625" i="25"/>
  <c r="E625" i="25"/>
  <c r="F625" i="25"/>
  <c r="H625" i="25"/>
  <c r="C626" i="25"/>
  <c r="E626" i="25"/>
  <c r="F626" i="25"/>
  <c r="H626" i="25"/>
  <c r="C627" i="25"/>
  <c r="E627" i="25"/>
  <c r="F627" i="25"/>
  <c r="H627" i="25"/>
  <c r="C628" i="25"/>
  <c r="E628" i="25"/>
  <c r="F628" i="25"/>
  <c r="H628" i="25"/>
  <c r="C629" i="25"/>
  <c r="E629" i="25"/>
  <c r="F629" i="25"/>
  <c r="H629" i="25"/>
  <c r="C630" i="25"/>
  <c r="E630" i="25"/>
  <c r="F630" i="25"/>
  <c r="H630" i="25"/>
  <c r="C631" i="25"/>
  <c r="E631" i="25"/>
  <c r="F631" i="25"/>
  <c r="H631" i="25"/>
  <c r="C632" i="25"/>
  <c r="E632" i="25"/>
  <c r="F632" i="25"/>
  <c r="H632" i="25"/>
  <c r="C633" i="25"/>
  <c r="E633" i="25"/>
  <c r="F633" i="25"/>
  <c r="H633" i="25"/>
  <c r="C634" i="25"/>
  <c r="E634" i="25"/>
  <c r="F634" i="25"/>
  <c r="H634" i="25"/>
  <c r="C635" i="25"/>
  <c r="E635" i="25"/>
  <c r="F635" i="25"/>
  <c r="H635" i="25"/>
  <c r="C636" i="25"/>
  <c r="E636" i="25"/>
  <c r="F636" i="25"/>
  <c r="H636" i="25"/>
  <c r="C637" i="25"/>
  <c r="E637" i="25"/>
  <c r="F637" i="25"/>
  <c r="H637" i="25"/>
  <c r="C638" i="25"/>
  <c r="E638" i="25"/>
  <c r="F638" i="25"/>
  <c r="H638" i="25"/>
  <c r="C639" i="25"/>
  <c r="E639" i="25"/>
  <c r="F639" i="25"/>
  <c r="H639" i="25"/>
  <c r="C640" i="25"/>
  <c r="E640" i="25"/>
  <c r="F640" i="25"/>
  <c r="H640" i="25"/>
  <c r="C641" i="25"/>
  <c r="E641" i="25"/>
  <c r="F641" i="25"/>
  <c r="H641" i="25"/>
  <c r="C642" i="25"/>
  <c r="E642" i="25"/>
  <c r="F642" i="25"/>
  <c r="H642" i="25"/>
  <c r="C643" i="25"/>
  <c r="E643" i="25"/>
  <c r="F643" i="25"/>
  <c r="H643" i="25"/>
  <c r="C644" i="25"/>
  <c r="E644" i="25"/>
  <c r="F644" i="25"/>
  <c r="H644" i="25"/>
  <c r="C645" i="25"/>
  <c r="E645" i="25"/>
  <c r="F645" i="25"/>
  <c r="H645" i="25"/>
  <c r="C646" i="25"/>
  <c r="E646" i="25"/>
  <c r="F646" i="25"/>
  <c r="H646" i="25"/>
  <c r="C647" i="25"/>
  <c r="E647" i="25"/>
  <c r="F647" i="25"/>
  <c r="H647" i="25"/>
  <c r="C648" i="25"/>
  <c r="E648" i="25"/>
  <c r="F648" i="25"/>
  <c r="H648" i="25"/>
  <c r="C649" i="25"/>
  <c r="E649" i="25"/>
  <c r="F649" i="25"/>
  <c r="H649" i="25"/>
  <c r="C650" i="25"/>
  <c r="E650" i="25"/>
  <c r="F650" i="25"/>
  <c r="H650" i="25"/>
  <c r="C651" i="25"/>
  <c r="E651" i="25"/>
  <c r="F651" i="25"/>
  <c r="H651" i="25"/>
  <c r="C652" i="25"/>
  <c r="E652" i="25"/>
  <c r="F652" i="25"/>
  <c r="H652" i="25"/>
  <c r="C653" i="25"/>
  <c r="E653" i="25"/>
  <c r="F653" i="25"/>
  <c r="H653" i="25"/>
  <c r="C654" i="25"/>
  <c r="E654" i="25"/>
  <c r="F654" i="25"/>
  <c r="H654" i="25"/>
  <c r="C655" i="25"/>
  <c r="C656" i="25"/>
  <c r="E656" i="25"/>
  <c r="F656" i="25"/>
  <c r="H656" i="25"/>
  <c r="C657" i="25"/>
  <c r="E657" i="25"/>
  <c r="F657" i="25"/>
  <c r="H657" i="25"/>
  <c r="C658" i="25"/>
  <c r="E658" i="25"/>
  <c r="F658" i="25"/>
  <c r="H658" i="25"/>
  <c r="C659" i="25"/>
  <c r="E659" i="25"/>
  <c r="F659" i="25"/>
  <c r="H659" i="25"/>
  <c r="C660" i="25"/>
  <c r="E660" i="25"/>
  <c r="F660" i="25"/>
  <c r="H660" i="25"/>
  <c r="C661" i="25"/>
  <c r="E661" i="25"/>
  <c r="F661" i="25"/>
  <c r="H661" i="25"/>
  <c r="C662" i="25"/>
  <c r="E662" i="25"/>
  <c r="F662" i="25"/>
  <c r="H662" i="25"/>
  <c r="C663" i="25"/>
  <c r="E663" i="25"/>
  <c r="F663" i="25"/>
  <c r="H663" i="25"/>
  <c r="C664" i="25"/>
  <c r="E664" i="25"/>
  <c r="F664" i="25"/>
  <c r="H664" i="25"/>
  <c r="C665" i="25"/>
  <c r="E665" i="25"/>
  <c r="F665" i="25"/>
  <c r="H665" i="25"/>
  <c r="C666" i="25"/>
  <c r="E666" i="25"/>
  <c r="F666" i="25"/>
  <c r="H666" i="25"/>
  <c r="C667" i="25"/>
  <c r="E667" i="25"/>
  <c r="F667" i="25"/>
  <c r="H667" i="25"/>
  <c r="C668" i="25"/>
  <c r="E668" i="25"/>
  <c r="F668" i="25"/>
  <c r="H668" i="25"/>
  <c r="C669" i="25"/>
  <c r="E669" i="25"/>
  <c r="F669" i="25"/>
  <c r="H669" i="25"/>
  <c r="C670" i="25"/>
  <c r="E670" i="25"/>
  <c r="C671" i="25"/>
  <c r="C672" i="25"/>
  <c r="E672" i="25"/>
  <c r="F672" i="25"/>
  <c r="H672" i="25"/>
  <c r="C673" i="25"/>
  <c r="E673" i="25"/>
  <c r="F673" i="25"/>
  <c r="H673" i="25"/>
  <c r="C674" i="25"/>
  <c r="E674" i="25"/>
  <c r="F674" i="25"/>
  <c r="H674" i="25"/>
  <c r="C675" i="25"/>
  <c r="E675" i="25"/>
  <c r="F675" i="25"/>
  <c r="H675" i="25"/>
  <c r="C676" i="25"/>
  <c r="E676" i="25"/>
  <c r="F676" i="25"/>
  <c r="H676" i="25"/>
  <c r="C677" i="25"/>
  <c r="E677" i="25"/>
  <c r="F677" i="25"/>
  <c r="H677" i="25"/>
  <c r="C678" i="25"/>
  <c r="E678" i="25"/>
  <c r="F678" i="25"/>
  <c r="H678" i="25"/>
  <c r="C679" i="25"/>
  <c r="E679" i="25"/>
  <c r="F679" i="25"/>
  <c r="H679" i="25"/>
  <c r="C680" i="25"/>
  <c r="E680" i="25"/>
  <c r="F680" i="25"/>
  <c r="H680" i="25"/>
  <c r="C681" i="25"/>
  <c r="E681" i="25"/>
  <c r="F681" i="25"/>
  <c r="H681" i="25"/>
  <c r="C682" i="25"/>
  <c r="E682" i="25"/>
  <c r="F682" i="25"/>
  <c r="H682" i="25"/>
  <c r="C683" i="25"/>
  <c r="E683" i="25"/>
  <c r="F683" i="25"/>
  <c r="H683" i="25"/>
  <c r="C684" i="25"/>
  <c r="E684" i="25"/>
  <c r="F684" i="25"/>
  <c r="H684" i="25"/>
  <c r="C685" i="25"/>
  <c r="E685" i="25"/>
  <c r="F685" i="25"/>
  <c r="H685" i="25"/>
  <c r="C686" i="25"/>
  <c r="E686" i="25"/>
  <c r="C687" i="25"/>
  <c r="C688" i="25"/>
  <c r="E688" i="25"/>
  <c r="F688" i="25"/>
  <c r="H688" i="25"/>
  <c r="C689" i="25"/>
  <c r="E689" i="25"/>
  <c r="F689" i="25"/>
  <c r="H689" i="25"/>
  <c r="C690" i="25"/>
  <c r="E690" i="25"/>
  <c r="F690" i="25"/>
  <c r="H690" i="25"/>
  <c r="C691" i="25"/>
  <c r="E691" i="25"/>
  <c r="F691" i="25"/>
  <c r="H691" i="25"/>
  <c r="C692" i="25"/>
  <c r="E692" i="25"/>
  <c r="F692" i="25"/>
  <c r="H692" i="25"/>
  <c r="C693" i="25"/>
  <c r="E693" i="25"/>
  <c r="F693" i="25"/>
  <c r="H693" i="25"/>
  <c r="C694" i="25"/>
  <c r="E694" i="25"/>
  <c r="F694" i="25"/>
  <c r="H694" i="25"/>
  <c r="C695" i="25"/>
  <c r="E695" i="25"/>
  <c r="F695" i="25"/>
  <c r="H695" i="25"/>
  <c r="C696" i="25"/>
  <c r="E696" i="25"/>
  <c r="F696" i="25"/>
  <c r="H696" i="25"/>
  <c r="C697" i="25"/>
  <c r="E697" i="25"/>
  <c r="F697" i="25"/>
  <c r="H697" i="25"/>
  <c r="C698" i="25"/>
  <c r="C699" i="25"/>
  <c r="E699" i="25"/>
  <c r="F699" i="25"/>
  <c r="H699" i="25"/>
  <c r="C700" i="25"/>
  <c r="E700" i="25"/>
  <c r="F700" i="25"/>
  <c r="H700" i="25"/>
  <c r="C701" i="25"/>
  <c r="E701" i="25"/>
  <c r="F701" i="25"/>
  <c r="H701" i="25"/>
  <c r="C702" i="25"/>
  <c r="E702" i="25"/>
  <c r="F702" i="25"/>
  <c r="H702" i="25"/>
  <c r="C703" i="25"/>
  <c r="E703" i="25"/>
  <c r="F703" i="25"/>
  <c r="H703" i="25"/>
  <c r="C704" i="25"/>
  <c r="E704" i="25"/>
  <c r="F704" i="25"/>
  <c r="H704" i="25"/>
  <c r="C705" i="25"/>
  <c r="E705" i="25"/>
  <c r="F705" i="25"/>
  <c r="H705" i="25"/>
  <c r="C706" i="25"/>
  <c r="E706" i="25"/>
  <c r="F706" i="25"/>
  <c r="H706" i="25"/>
  <c r="C707" i="25"/>
  <c r="C708" i="25"/>
  <c r="E708" i="25"/>
  <c r="F708" i="25"/>
  <c r="H708" i="25"/>
  <c r="C709" i="25"/>
  <c r="E709" i="25"/>
  <c r="F709" i="25"/>
  <c r="H709" i="25"/>
  <c r="C710" i="25"/>
  <c r="E710" i="25"/>
  <c r="F710" i="25"/>
  <c r="H710" i="25"/>
  <c r="C711" i="25"/>
  <c r="E711" i="25"/>
  <c r="F711" i="25"/>
  <c r="H711" i="25"/>
  <c r="C712" i="25"/>
  <c r="E712" i="25"/>
  <c r="F712" i="25"/>
  <c r="H712" i="25"/>
  <c r="C713" i="25"/>
  <c r="E713" i="25"/>
  <c r="F713" i="25"/>
  <c r="H713" i="25"/>
  <c r="C714" i="25"/>
  <c r="E714" i="25"/>
  <c r="F714" i="25"/>
  <c r="H714" i="25"/>
  <c r="C715" i="25"/>
  <c r="E715" i="25"/>
  <c r="F715" i="25"/>
  <c r="H715" i="25"/>
  <c r="C716" i="25"/>
  <c r="E716" i="25"/>
  <c r="F716" i="25"/>
  <c r="H716" i="25"/>
  <c r="C717" i="25"/>
  <c r="E717" i="25"/>
  <c r="F717" i="25"/>
  <c r="H717" i="25"/>
  <c r="C718" i="25"/>
  <c r="E718" i="25"/>
  <c r="F718" i="25"/>
  <c r="H718" i="25"/>
  <c r="C719" i="25"/>
  <c r="E719" i="25"/>
  <c r="F719" i="25"/>
  <c r="H719" i="25"/>
  <c r="C720" i="25"/>
  <c r="E720" i="25"/>
  <c r="F720" i="25"/>
  <c r="H720" i="25"/>
  <c r="C721" i="25"/>
  <c r="E721" i="25"/>
  <c r="H721" i="25"/>
  <c r="C722" i="25"/>
  <c r="E722" i="25"/>
  <c r="H722" i="25"/>
  <c r="C723" i="25"/>
  <c r="C724" i="25"/>
  <c r="E724" i="25"/>
  <c r="F724" i="25"/>
  <c r="H724" i="25"/>
  <c r="C725" i="25"/>
  <c r="E725" i="25"/>
  <c r="F725" i="25"/>
  <c r="H725" i="25"/>
  <c r="C726" i="25"/>
  <c r="E726" i="25"/>
  <c r="F726" i="25"/>
  <c r="H726" i="25"/>
  <c r="C727" i="25"/>
  <c r="E727" i="25"/>
  <c r="H727" i="25"/>
  <c r="C728" i="25"/>
  <c r="E728" i="25"/>
  <c r="H728" i="25"/>
  <c r="C729" i="25"/>
  <c r="C730" i="25"/>
  <c r="E730" i="25"/>
  <c r="F730" i="25"/>
  <c r="H730" i="25"/>
  <c r="C731" i="25"/>
  <c r="E731" i="25"/>
  <c r="F731" i="25"/>
  <c r="H731" i="25"/>
  <c r="C732" i="25"/>
  <c r="E732" i="25"/>
  <c r="F732" i="25"/>
  <c r="H732" i="25"/>
  <c r="C733" i="25"/>
  <c r="E733" i="25"/>
  <c r="F733" i="25"/>
  <c r="H733" i="25"/>
  <c r="C734" i="25"/>
  <c r="E734" i="25"/>
  <c r="F734" i="25"/>
  <c r="H734" i="25"/>
  <c r="C735" i="25"/>
  <c r="E735" i="25"/>
  <c r="F735" i="25"/>
  <c r="H735" i="25"/>
  <c r="C736" i="25"/>
  <c r="E736" i="25"/>
  <c r="F736" i="25"/>
  <c r="H736" i="25"/>
  <c r="C737" i="25"/>
  <c r="E737" i="25"/>
  <c r="F737" i="25"/>
  <c r="H737" i="25"/>
  <c r="C738" i="25"/>
  <c r="E738" i="25"/>
  <c r="F738" i="25"/>
  <c r="H738" i="25"/>
  <c r="C739" i="25"/>
  <c r="E739" i="25"/>
  <c r="F739" i="25"/>
  <c r="H739" i="25"/>
  <c r="C740" i="25"/>
  <c r="E740" i="25"/>
  <c r="F740" i="25"/>
  <c r="H740" i="25"/>
  <c r="C741" i="25"/>
  <c r="E741" i="25"/>
  <c r="F741" i="25"/>
  <c r="H741" i="25"/>
  <c r="C742" i="25"/>
  <c r="E742" i="25"/>
  <c r="F742" i="25"/>
  <c r="H742" i="25"/>
  <c r="C743" i="25"/>
  <c r="E743" i="25"/>
  <c r="F743" i="25"/>
  <c r="H743" i="25"/>
  <c r="C744" i="25"/>
  <c r="E744" i="25"/>
  <c r="F744" i="25"/>
  <c r="H744" i="25"/>
  <c r="C745" i="25"/>
  <c r="E745" i="25"/>
  <c r="F745" i="25"/>
  <c r="H745" i="25"/>
  <c r="C746" i="25"/>
  <c r="E746" i="25"/>
  <c r="H746" i="25"/>
  <c r="C747" i="25"/>
  <c r="E747" i="25"/>
  <c r="H747" i="25"/>
  <c r="C748" i="25"/>
  <c r="C749" i="25"/>
  <c r="E749" i="25"/>
  <c r="F749" i="25"/>
  <c r="H749" i="25"/>
  <c r="C750" i="25"/>
  <c r="E750" i="25"/>
  <c r="F750" i="25"/>
  <c r="H750" i="25"/>
  <c r="C751" i="25"/>
  <c r="E751" i="25"/>
  <c r="F751" i="25"/>
  <c r="H751" i="25"/>
  <c r="C752" i="25"/>
  <c r="E752" i="25"/>
  <c r="H752" i="25"/>
  <c r="C753" i="25"/>
  <c r="E753" i="25"/>
  <c r="H753" i="25"/>
  <c r="C754" i="25"/>
  <c r="C755" i="25"/>
  <c r="E755" i="25"/>
  <c r="F755" i="25"/>
  <c r="H755" i="25"/>
  <c r="C756" i="25"/>
  <c r="E756" i="25"/>
  <c r="F756" i="25"/>
  <c r="H756" i="25"/>
  <c r="C757" i="25"/>
  <c r="E757" i="25"/>
  <c r="F757" i="25"/>
  <c r="H757" i="25"/>
  <c r="C758" i="25"/>
  <c r="E758" i="25"/>
  <c r="H758" i="25"/>
  <c r="C759" i="25"/>
  <c r="E759" i="25"/>
  <c r="H759" i="25"/>
  <c r="C760" i="25"/>
  <c r="C761" i="25"/>
  <c r="E761" i="25"/>
  <c r="F761" i="25"/>
  <c r="H761" i="25"/>
  <c r="C762" i="25"/>
  <c r="E762" i="25"/>
  <c r="F762" i="25"/>
  <c r="H762" i="25"/>
  <c r="C763" i="25"/>
  <c r="E763" i="25"/>
  <c r="F763" i="25"/>
  <c r="H763" i="25"/>
  <c r="C764" i="25"/>
  <c r="E764" i="25"/>
  <c r="F764" i="25"/>
  <c r="H764" i="25"/>
  <c r="C765" i="25"/>
  <c r="E765" i="25"/>
  <c r="F765" i="25"/>
  <c r="H765" i="25"/>
  <c r="C766" i="25"/>
  <c r="E766" i="25"/>
  <c r="F766" i="25"/>
  <c r="H766" i="25"/>
  <c r="C767" i="25"/>
  <c r="E767" i="25"/>
  <c r="H767" i="25"/>
  <c r="C768" i="25"/>
  <c r="E768" i="25"/>
  <c r="H768" i="25"/>
  <c r="C769" i="25"/>
  <c r="C770" i="25"/>
  <c r="E770" i="25"/>
  <c r="F770" i="25"/>
  <c r="H770" i="25"/>
  <c r="C771" i="25"/>
  <c r="E771" i="25"/>
  <c r="F771" i="25"/>
  <c r="H771" i="25"/>
  <c r="C772" i="25"/>
  <c r="E772" i="25"/>
  <c r="F772" i="25"/>
  <c r="H772" i="25"/>
  <c r="C773" i="25"/>
  <c r="E773" i="25"/>
  <c r="F773" i="25"/>
  <c r="H773" i="25"/>
  <c r="C774" i="25"/>
  <c r="E774" i="25"/>
  <c r="F774" i="25"/>
  <c r="H774" i="25"/>
  <c r="C775" i="25"/>
  <c r="E775" i="25"/>
  <c r="F775" i="25"/>
  <c r="H775" i="25"/>
  <c r="C776" i="25"/>
  <c r="E776" i="25"/>
  <c r="F776" i="25"/>
  <c r="H776" i="25"/>
  <c r="C777" i="25"/>
  <c r="E777" i="25"/>
  <c r="F777" i="25"/>
  <c r="H777" i="25"/>
  <c r="C778" i="25"/>
  <c r="E778" i="25"/>
  <c r="F778" i="25"/>
  <c r="H778" i="25"/>
  <c r="C779" i="25"/>
  <c r="E779" i="25"/>
  <c r="F779" i="25"/>
  <c r="H779" i="25"/>
  <c r="C780" i="25"/>
  <c r="E780" i="25"/>
  <c r="F780" i="25"/>
  <c r="H780" i="25"/>
  <c r="C781" i="25"/>
  <c r="E781" i="25"/>
  <c r="F781" i="25"/>
  <c r="H781" i="25"/>
  <c r="C782" i="25"/>
  <c r="E782" i="25"/>
  <c r="F782" i="25"/>
  <c r="H782" i="25"/>
  <c r="C783" i="25"/>
  <c r="E783" i="25"/>
  <c r="F783" i="25"/>
  <c r="H783" i="25"/>
  <c r="C784" i="25"/>
  <c r="E784" i="25"/>
  <c r="F784" i="25"/>
  <c r="H784" i="25"/>
  <c r="C785" i="25"/>
  <c r="E785" i="25"/>
  <c r="F785" i="25"/>
  <c r="H785" i="25"/>
  <c r="C786" i="25"/>
  <c r="E786" i="25"/>
  <c r="H786" i="25"/>
  <c r="C787" i="25"/>
  <c r="C788" i="25"/>
  <c r="E788" i="25"/>
  <c r="F788" i="25"/>
  <c r="H788" i="25"/>
  <c r="C789" i="25"/>
  <c r="E789" i="25"/>
  <c r="F789" i="25"/>
  <c r="H789" i="25"/>
  <c r="C790" i="25"/>
  <c r="E790" i="25"/>
  <c r="F790" i="25"/>
  <c r="H790" i="25"/>
  <c r="C791" i="25"/>
  <c r="E791" i="25"/>
  <c r="F791" i="25"/>
  <c r="H791" i="25"/>
  <c r="C792" i="25"/>
  <c r="E792" i="25"/>
  <c r="F792" i="25"/>
  <c r="H792" i="25"/>
  <c r="C793" i="25"/>
  <c r="E793" i="25"/>
  <c r="F793" i="25"/>
  <c r="H793" i="25"/>
  <c r="C794" i="25"/>
  <c r="E794" i="25"/>
  <c r="F794" i="25"/>
  <c r="H794" i="25"/>
  <c r="C795" i="25"/>
  <c r="E795" i="25"/>
  <c r="F795" i="25"/>
  <c r="H795" i="25"/>
  <c r="C796" i="25"/>
  <c r="E796" i="25"/>
  <c r="F796" i="25"/>
  <c r="H796" i="25"/>
  <c r="C797" i="25"/>
  <c r="E797" i="25"/>
  <c r="F797" i="25"/>
  <c r="H797" i="25"/>
  <c r="C798" i="25"/>
  <c r="E798" i="25"/>
  <c r="F798" i="25"/>
  <c r="H798" i="25"/>
  <c r="C799" i="25"/>
  <c r="E799" i="25"/>
  <c r="F799" i="25"/>
  <c r="H799" i="25"/>
  <c r="C800" i="25"/>
  <c r="E800" i="25"/>
  <c r="F800" i="25"/>
  <c r="H800" i="25"/>
  <c r="C801" i="25"/>
  <c r="E801" i="25"/>
  <c r="F801" i="25"/>
  <c r="H801" i="25"/>
  <c r="C802" i="25"/>
  <c r="E802" i="25"/>
  <c r="H802" i="25"/>
  <c r="C803" i="25"/>
  <c r="C804" i="25"/>
  <c r="E804" i="25"/>
  <c r="F804" i="25"/>
  <c r="H804" i="25"/>
  <c r="C805" i="25"/>
  <c r="E805" i="25"/>
  <c r="F805" i="25"/>
  <c r="H805" i="25"/>
  <c r="C806" i="25"/>
  <c r="E806" i="25"/>
  <c r="F806" i="25"/>
  <c r="H806" i="25"/>
  <c r="C807" i="25"/>
  <c r="E807" i="25"/>
  <c r="F807" i="25"/>
  <c r="H807" i="25"/>
  <c r="C808" i="25"/>
  <c r="E808" i="25"/>
  <c r="H808" i="25"/>
  <c r="C809" i="25"/>
  <c r="C810" i="25"/>
  <c r="E810" i="25"/>
  <c r="F810" i="25"/>
  <c r="H810" i="25"/>
  <c r="C811" i="25"/>
  <c r="E811" i="25"/>
  <c r="F811" i="25"/>
  <c r="H811" i="25"/>
  <c r="C812" i="25"/>
  <c r="E812" i="25"/>
  <c r="F812" i="25"/>
  <c r="H812" i="25"/>
  <c r="C813" i="25"/>
  <c r="E813" i="25"/>
  <c r="F813" i="25"/>
  <c r="H813" i="25"/>
  <c r="C814" i="25"/>
  <c r="E814" i="25"/>
  <c r="F814" i="25"/>
  <c r="H814" i="25"/>
  <c r="C815" i="25"/>
  <c r="E815" i="25"/>
  <c r="F815" i="25"/>
  <c r="H815" i="25"/>
  <c r="C816" i="25"/>
  <c r="E816" i="25"/>
  <c r="F816" i="25"/>
  <c r="H816" i="25"/>
  <c r="C817" i="25"/>
  <c r="E817" i="25"/>
  <c r="H817" i="25"/>
  <c r="B820" i="25"/>
  <c r="C821" i="25"/>
  <c r="C822" i="25"/>
  <c r="E822" i="25"/>
  <c r="F822" i="25"/>
  <c r="H822" i="25"/>
  <c r="C823" i="25"/>
  <c r="E823" i="25"/>
  <c r="F823" i="25"/>
  <c r="H823" i="25"/>
  <c r="C824" i="25"/>
  <c r="E824" i="25"/>
  <c r="F824" i="25"/>
  <c r="H824" i="25"/>
  <c r="C825" i="25"/>
  <c r="E825" i="25"/>
  <c r="F825" i="25"/>
  <c r="H825" i="25"/>
  <c r="C826" i="25"/>
  <c r="E826" i="25"/>
  <c r="F826" i="25"/>
  <c r="H826" i="25"/>
  <c r="C827" i="25"/>
  <c r="E827" i="25"/>
  <c r="F827" i="25"/>
  <c r="H827" i="25"/>
  <c r="C828" i="25"/>
  <c r="E828" i="25"/>
  <c r="F828" i="25"/>
  <c r="H828" i="25"/>
  <c r="C829" i="25"/>
  <c r="E829" i="25"/>
  <c r="F829" i="25"/>
  <c r="H829" i="25"/>
  <c r="C830" i="25"/>
  <c r="E830" i="25"/>
  <c r="F830" i="25"/>
  <c r="H830" i="25"/>
  <c r="C831" i="25"/>
  <c r="E831" i="25"/>
  <c r="F831" i="25"/>
  <c r="H831" i="25"/>
  <c r="C832" i="25"/>
  <c r="E832" i="25"/>
  <c r="C833" i="25"/>
  <c r="E833" i="25"/>
  <c r="C834" i="25"/>
  <c r="E834" i="25"/>
  <c r="C835" i="25"/>
  <c r="E835" i="25"/>
  <c r="F835" i="25"/>
  <c r="H835" i="25"/>
  <c r="C836" i="25"/>
  <c r="E836" i="25"/>
  <c r="F836" i="25"/>
  <c r="H836" i="25"/>
  <c r="C837" i="25"/>
  <c r="E837" i="25"/>
  <c r="F837" i="25"/>
  <c r="H837" i="25"/>
  <c r="C838" i="25"/>
  <c r="E838" i="25"/>
  <c r="F838" i="25"/>
  <c r="H838" i="25"/>
  <c r="C839" i="25"/>
  <c r="E839" i="25"/>
  <c r="F839" i="25"/>
  <c r="H839" i="25"/>
  <c r="C840" i="25"/>
  <c r="E840" i="25"/>
  <c r="F840" i="25"/>
  <c r="H840" i="25"/>
  <c r="C841" i="25"/>
  <c r="E841" i="25"/>
  <c r="F841" i="25"/>
  <c r="H841" i="25"/>
  <c r="C842" i="25"/>
  <c r="E842" i="25"/>
  <c r="F842" i="25"/>
  <c r="H842" i="25"/>
  <c r="C843" i="25"/>
  <c r="E843" i="25"/>
  <c r="F843" i="25"/>
  <c r="H843" i="25"/>
  <c r="C844" i="25"/>
  <c r="E844" i="25"/>
  <c r="F844" i="25"/>
  <c r="H844" i="25"/>
  <c r="C845" i="25"/>
  <c r="E845" i="25"/>
  <c r="F845" i="25"/>
  <c r="H845" i="25"/>
  <c r="C846" i="25"/>
  <c r="E846" i="25"/>
  <c r="F846" i="25"/>
  <c r="H846" i="25"/>
  <c r="C847" i="25"/>
  <c r="E847" i="25"/>
  <c r="F847" i="25"/>
  <c r="H847" i="25"/>
  <c r="C848" i="25"/>
  <c r="E848" i="25"/>
  <c r="F848" i="25"/>
  <c r="H848" i="25"/>
  <c r="C849" i="25"/>
  <c r="E849" i="25"/>
  <c r="F849" i="25"/>
  <c r="H849" i="25"/>
  <c r="C850" i="25"/>
  <c r="E850" i="25"/>
  <c r="F850" i="25"/>
  <c r="H850" i="25"/>
  <c r="C851" i="25"/>
  <c r="E851" i="25"/>
  <c r="F851" i="25"/>
  <c r="H851" i="25"/>
  <c r="C852" i="25"/>
  <c r="E852" i="25"/>
  <c r="F852" i="25"/>
  <c r="H852" i="25"/>
  <c r="C853" i="25"/>
  <c r="C854" i="25"/>
  <c r="E854" i="25"/>
  <c r="F854" i="25"/>
  <c r="H854" i="25"/>
  <c r="C855" i="25"/>
  <c r="E855" i="25"/>
  <c r="F855" i="25"/>
  <c r="H855" i="25"/>
  <c r="C856" i="25"/>
  <c r="E856" i="25"/>
  <c r="F856" i="25"/>
  <c r="H856" i="25"/>
  <c r="C857" i="25"/>
  <c r="E857" i="25"/>
  <c r="F857" i="25"/>
  <c r="H857" i="25"/>
  <c r="C858" i="25"/>
  <c r="E858" i="25"/>
  <c r="F858" i="25"/>
  <c r="H858" i="25"/>
  <c r="C859" i="25"/>
  <c r="E859" i="25"/>
  <c r="F859" i="25"/>
  <c r="H859" i="25"/>
  <c r="C860" i="25"/>
  <c r="E860" i="25"/>
  <c r="C861" i="25"/>
  <c r="E861" i="25"/>
  <c r="C862" i="25"/>
  <c r="E862" i="25"/>
  <c r="C863" i="25"/>
  <c r="E863" i="25"/>
  <c r="F863" i="25"/>
  <c r="H863" i="25"/>
  <c r="C864" i="25"/>
  <c r="E864" i="25"/>
  <c r="F864" i="25"/>
  <c r="H864" i="25"/>
  <c r="C865" i="25"/>
  <c r="E865" i="25"/>
  <c r="F865" i="25"/>
  <c r="H865" i="25"/>
  <c r="C866" i="25"/>
  <c r="E866" i="25"/>
  <c r="F866" i="25"/>
  <c r="H866" i="25"/>
  <c r="C867" i="25"/>
  <c r="E867" i="25"/>
  <c r="F867" i="25"/>
  <c r="H867" i="25"/>
  <c r="C868" i="25"/>
  <c r="E868" i="25"/>
  <c r="F868" i="25"/>
  <c r="H868" i="25"/>
  <c r="C869" i="25"/>
  <c r="E869" i="25"/>
  <c r="F869" i="25"/>
  <c r="H869" i="25"/>
  <c r="C870" i="25"/>
  <c r="E870" i="25"/>
  <c r="F870" i="25"/>
  <c r="H870" i="25"/>
  <c r="C871" i="25"/>
  <c r="C872" i="25"/>
  <c r="E872" i="25"/>
  <c r="F872" i="25"/>
  <c r="H872" i="25"/>
  <c r="C873" i="25"/>
  <c r="E873" i="25"/>
  <c r="F873" i="25"/>
  <c r="H873" i="25"/>
  <c r="C874" i="25"/>
  <c r="E874" i="25"/>
  <c r="C875" i="25"/>
  <c r="E875" i="25"/>
  <c r="C876" i="25"/>
  <c r="E876" i="25"/>
  <c r="C877" i="25"/>
  <c r="E877" i="25"/>
  <c r="F877" i="25"/>
  <c r="H877" i="25"/>
  <c r="C878" i="25"/>
  <c r="E878" i="25"/>
  <c r="F878" i="25"/>
  <c r="H878" i="25"/>
  <c r="C879" i="25"/>
  <c r="E879" i="25"/>
  <c r="F879" i="25"/>
  <c r="H879" i="25"/>
  <c r="C880" i="25"/>
  <c r="C881" i="25"/>
  <c r="E881" i="25"/>
  <c r="F881" i="25"/>
  <c r="H881" i="25"/>
  <c r="C882" i="25"/>
  <c r="E882" i="25"/>
  <c r="F882" i="25"/>
  <c r="H882" i="25"/>
  <c r="C883" i="25"/>
  <c r="E883" i="25"/>
  <c r="F883" i="25"/>
  <c r="H883" i="25"/>
  <c r="C884" i="25"/>
  <c r="E884" i="25"/>
  <c r="F884" i="25"/>
  <c r="H884" i="25"/>
  <c r="C885" i="25"/>
  <c r="E885" i="25"/>
  <c r="F885" i="25"/>
  <c r="H885" i="25"/>
  <c r="C886" i="25"/>
  <c r="E886" i="25"/>
  <c r="F886" i="25"/>
  <c r="H886" i="25"/>
  <c r="C887" i="25"/>
  <c r="E887" i="25"/>
  <c r="F887" i="25"/>
  <c r="H887" i="25"/>
  <c r="C888" i="25"/>
  <c r="E888" i="25"/>
  <c r="F888" i="25"/>
  <c r="H888" i="25"/>
  <c r="C889" i="25"/>
  <c r="E889" i="25"/>
  <c r="F889" i="25"/>
  <c r="H889" i="25"/>
  <c r="C890" i="25"/>
  <c r="C891" i="25"/>
  <c r="E891" i="25"/>
  <c r="F891" i="25"/>
  <c r="H891" i="25"/>
  <c r="C892" i="25"/>
  <c r="E892" i="25"/>
  <c r="F892" i="25"/>
  <c r="H892" i="25"/>
  <c r="C893" i="25"/>
  <c r="E893" i="25"/>
  <c r="C894" i="25"/>
  <c r="E894" i="25"/>
  <c r="C895" i="25"/>
  <c r="E895" i="25"/>
  <c r="C896" i="25"/>
  <c r="E896" i="25"/>
  <c r="C897" i="25"/>
  <c r="E897" i="25"/>
  <c r="F897" i="25"/>
  <c r="H897" i="25"/>
  <c r="C898" i="25"/>
  <c r="E898" i="25"/>
  <c r="F898" i="25"/>
  <c r="H898" i="25"/>
  <c r="C899" i="25"/>
  <c r="E899" i="25"/>
  <c r="F899" i="25"/>
  <c r="H899" i="25"/>
  <c r="C900" i="25"/>
  <c r="E900" i="25"/>
  <c r="F900" i="25"/>
  <c r="H900" i="25"/>
  <c r="C901" i="25"/>
  <c r="E901" i="25"/>
  <c r="F901" i="25"/>
  <c r="H901" i="25"/>
  <c r="C902" i="25"/>
  <c r="E902" i="25"/>
  <c r="F902" i="25"/>
  <c r="H902" i="25"/>
  <c r="B904" i="25"/>
  <c r="B905" i="25"/>
  <c r="C906" i="25"/>
  <c r="C907" i="25"/>
  <c r="E907" i="25"/>
  <c r="F907" i="25"/>
  <c r="H907" i="25"/>
  <c r="C908" i="25"/>
  <c r="E908" i="25"/>
  <c r="F908" i="25"/>
  <c r="H908" i="25"/>
  <c r="C909" i="25"/>
  <c r="E909" i="25"/>
  <c r="F909" i="25"/>
  <c r="H909" i="25"/>
  <c r="C910" i="25"/>
  <c r="E910" i="25"/>
  <c r="F910" i="25"/>
  <c r="H910" i="25"/>
  <c r="C911" i="25"/>
  <c r="E911" i="25"/>
  <c r="F911" i="25"/>
  <c r="H911" i="25"/>
  <c r="C912" i="25"/>
  <c r="E912" i="25"/>
  <c r="F912" i="25"/>
  <c r="H912" i="25"/>
  <c r="C913" i="25"/>
  <c r="E913" i="25"/>
  <c r="F913" i="25"/>
  <c r="H913" i="25"/>
  <c r="C914" i="25"/>
  <c r="E914" i="25"/>
  <c r="F914" i="25"/>
  <c r="H914" i="25"/>
  <c r="C915" i="25"/>
  <c r="E915" i="25"/>
  <c r="F915" i="25"/>
  <c r="H915" i="25"/>
  <c r="C916" i="25"/>
  <c r="E916" i="25"/>
  <c r="F916" i="25"/>
  <c r="H916" i="25"/>
  <c r="C917" i="25"/>
  <c r="E917" i="25"/>
  <c r="F917" i="25"/>
  <c r="H917" i="25"/>
  <c r="C918" i="25"/>
  <c r="E918" i="25"/>
  <c r="F918" i="25"/>
  <c r="H918" i="25"/>
  <c r="C919" i="25"/>
  <c r="I919" i="25"/>
  <c r="E919" i="25"/>
  <c r="C920" i="25"/>
  <c r="I920" i="25"/>
  <c r="E920" i="25"/>
  <c r="C921" i="25"/>
  <c r="E921" i="25"/>
  <c r="F921" i="25"/>
  <c r="H921" i="25"/>
  <c r="C922" i="25"/>
  <c r="E922" i="25"/>
  <c r="F922" i="25"/>
  <c r="H922" i="25"/>
  <c r="C923" i="25"/>
  <c r="E923" i="25"/>
  <c r="F923" i="25"/>
  <c r="H923" i="25"/>
  <c r="C924" i="25"/>
  <c r="E924" i="25"/>
  <c r="F924" i="25"/>
  <c r="H924" i="25"/>
  <c r="C925" i="25"/>
  <c r="E925" i="25"/>
  <c r="F925" i="25"/>
  <c r="H925" i="25"/>
  <c r="C926" i="25"/>
  <c r="E926" i="25"/>
  <c r="F926" i="25"/>
  <c r="H926" i="25"/>
  <c r="C927" i="25"/>
  <c r="E927" i="25"/>
  <c r="F927" i="25"/>
  <c r="H927" i="25"/>
  <c r="C928" i="25"/>
  <c r="E928" i="25"/>
  <c r="F928" i="25"/>
  <c r="H928" i="25"/>
  <c r="C929" i="25"/>
  <c r="E929" i="25"/>
  <c r="F929" i="25"/>
  <c r="H929" i="25"/>
  <c r="C930" i="25"/>
  <c r="E930" i="25"/>
  <c r="F930" i="25"/>
  <c r="H930" i="25"/>
  <c r="C931" i="25"/>
  <c r="E931" i="25"/>
  <c r="F931" i="25"/>
  <c r="H931" i="25"/>
  <c r="C932" i="25"/>
  <c r="E932" i="25"/>
  <c r="F932" i="25"/>
  <c r="H932" i="25"/>
  <c r="C933" i="25"/>
  <c r="I933" i="25"/>
  <c r="E933" i="25"/>
  <c r="C934" i="25"/>
  <c r="E934" i="25"/>
  <c r="C935" i="25"/>
  <c r="E935" i="25"/>
  <c r="F935" i="25"/>
  <c r="H935" i="25"/>
  <c r="C936" i="25"/>
  <c r="C937" i="25"/>
  <c r="E937" i="25"/>
  <c r="F937" i="25"/>
  <c r="H937" i="25"/>
  <c r="C938" i="25"/>
  <c r="E938" i="25"/>
  <c r="F938" i="25"/>
  <c r="H938" i="25"/>
  <c r="C939" i="25"/>
  <c r="E939" i="25"/>
  <c r="F939" i="25"/>
  <c r="H939" i="25"/>
  <c r="C940" i="25"/>
  <c r="E940" i="25"/>
  <c r="C941" i="25"/>
  <c r="E941" i="25"/>
  <c r="C942" i="25"/>
  <c r="E942" i="25"/>
  <c r="F942" i="25"/>
  <c r="H942" i="25"/>
  <c r="C943" i="25"/>
  <c r="E943" i="25"/>
  <c r="F943" i="25"/>
  <c r="H943" i="25"/>
  <c r="C944" i="25"/>
  <c r="E944" i="25"/>
  <c r="F944" i="25"/>
  <c r="H944" i="25"/>
  <c r="C945" i="25"/>
  <c r="I945" i="25"/>
  <c r="E945" i="25"/>
  <c r="C946" i="25"/>
  <c r="C947" i="25"/>
  <c r="E947" i="25"/>
  <c r="F947" i="25"/>
  <c r="H947" i="25"/>
  <c r="C948" i="25"/>
  <c r="E948" i="25"/>
  <c r="F948" i="25"/>
  <c r="H948" i="25"/>
  <c r="C949" i="25"/>
  <c r="E949" i="25"/>
  <c r="F949" i="25"/>
  <c r="H949" i="25"/>
  <c r="C950" i="25"/>
  <c r="E950" i="25"/>
  <c r="F950" i="25"/>
  <c r="H950" i="25"/>
  <c r="C951" i="25"/>
  <c r="E951" i="25"/>
  <c r="F951" i="25"/>
  <c r="H951" i="25"/>
  <c r="C952" i="25"/>
  <c r="E952" i="25"/>
  <c r="F952" i="25"/>
  <c r="H952" i="25"/>
  <c r="C953" i="25"/>
  <c r="E953" i="25"/>
  <c r="C954" i="25"/>
  <c r="E954" i="25"/>
  <c r="B956" i="25"/>
  <c r="C76" i="25"/>
  <c r="E76" i="25"/>
  <c r="F76" i="25"/>
  <c r="H76" i="25"/>
  <c r="C77" i="25"/>
  <c r="E77" i="25"/>
  <c r="F77" i="25"/>
  <c r="H77" i="25"/>
  <c r="C78" i="25"/>
  <c r="E78" i="25"/>
  <c r="F78" i="25"/>
  <c r="H78" i="25"/>
  <c r="C79" i="25"/>
  <c r="E79" i="25"/>
  <c r="F79" i="25"/>
  <c r="H79" i="25"/>
  <c r="C80" i="25"/>
  <c r="E80" i="25"/>
  <c r="F80" i="25"/>
  <c r="H80" i="25"/>
  <c r="C81" i="25"/>
  <c r="E81" i="25"/>
  <c r="F81" i="25"/>
  <c r="H81" i="25"/>
  <c r="C82" i="25"/>
  <c r="E82" i="25"/>
  <c r="F82" i="25"/>
  <c r="H82" i="25"/>
  <c r="C83" i="25"/>
  <c r="E83" i="25"/>
  <c r="F83" i="25"/>
  <c r="H83" i="25"/>
  <c r="C84" i="25"/>
  <c r="E84" i="25"/>
  <c r="F84" i="25"/>
  <c r="H84" i="25"/>
  <c r="C85" i="25"/>
  <c r="E85" i="25"/>
  <c r="F85" i="25"/>
  <c r="H85" i="25"/>
  <c r="C86" i="25"/>
  <c r="E86" i="25"/>
  <c r="F86" i="25"/>
  <c r="H86" i="25"/>
  <c r="C87" i="25"/>
  <c r="E87" i="25"/>
  <c r="F87" i="25"/>
  <c r="H87" i="25"/>
  <c r="C88" i="25"/>
  <c r="E88" i="25"/>
  <c r="F88" i="25"/>
  <c r="H88" i="25"/>
  <c r="C89" i="25"/>
  <c r="E89" i="25"/>
  <c r="F89" i="25"/>
  <c r="H89" i="25"/>
  <c r="C90" i="25"/>
  <c r="E90" i="25"/>
  <c r="F90" i="25"/>
  <c r="H90" i="25"/>
  <c r="C91" i="25"/>
  <c r="E91" i="25"/>
  <c r="F91" i="25"/>
  <c r="H91" i="25"/>
  <c r="C92" i="25"/>
  <c r="E92" i="25"/>
  <c r="F92" i="25"/>
  <c r="H92" i="25"/>
  <c r="C93" i="25"/>
  <c r="E93" i="25"/>
  <c r="F93" i="25"/>
  <c r="H93" i="25"/>
  <c r="C94" i="25"/>
  <c r="E94" i="25"/>
  <c r="F94" i="25"/>
  <c r="H94" i="25"/>
  <c r="C95" i="25"/>
  <c r="E95" i="25"/>
  <c r="F95" i="25"/>
  <c r="H95" i="25"/>
  <c r="C96" i="25"/>
  <c r="E96" i="25"/>
  <c r="F96" i="25"/>
  <c r="H96" i="25"/>
  <c r="C97" i="25"/>
  <c r="E97" i="25"/>
  <c r="F97" i="25"/>
  <c r="H97" i="25"/>
  <c r="C98" i="25"/>
  <c r="E98" i="25"/>
  <c r="F98" i="25"/>
  <c r="H98" i="25"/>
  <c r="C99" i="25"/>
  <c r="E99" i="25"/>
  <c r="F99" i="25"/>
  <c r="H99" i="25"/>
  <c r="C100" i="25"/>
  <c r="E100" i="25"/>
  <c r="F100" i="25"/>
  <c r="H100" i="25"/>
  <c r="C101" i="25"/>
  <c r="E101" i="25"/>
  <c r="F101" i="25"/>
  <c r="H101" i="25"/>
  <c r="C102" i="25"/>
  <c r="E102" i="25"/>
  <c r="F102" i="25"/>
  <c r="H102" i="25"/>
  <c r="C103" i="25"/>
  <c r="E103" i="25"/>
  <c r="F103" i="25"/>
  <c r="H103" i="25"/>
  <c r="C104" i="25"/>
  <c r="E104" i="25"/>
  <c r="F104" i="25"/>
  <c r="H104" i="25"/>
  <c r="C105" i="25"/>
  <c r="E105" i="25"/>
  <c r="F105" i="25"/>
  <c r="H105" i="25"/>
  <c r="C106" i="25"/>
  <c r="E106" i="25"/>
  <c r="F106" i="25"/>
  <c r="H106" i="25"/>
  <c r="C107" i="25"/>
  <c r="E107" i="25"/>
  <c r="F107" i="25"/>
  <c r="H107" i="25"/>
  <c r="C108" i="25"/>
  <c r="E108" i="25"/>
  <c r="F108" i="25"/>
  <c r="H108" i="25"/>
  <c r="C109" i="25"/>
  <c r="E109" i="25"/>
  <c r="F109" i="25"/>
  <c r="H109" i="25"/>
  <c r="C110" i="25"/>
  <c r="E110" i="25"/>
  <c r="F110" i="25"/>
  <c r="H110" i="25"/>
  <c r="C111" i="25"/>
  <c r="E111" i="25"/>
  <c r="F111" i="25"/>
  <c r="H111" i="25"/>
  <c r="C112" i="25"/>
  <c r="E112" i="25"/>
  <c r="F112" i="25"/>
  <c r="H112" i="25"/>
  <c r="C113" i="25"/>
  <c r="E113" i="25"/>
  <c r="F113" i="25"/>
  <c r="H113" i="25"/>
  <c r="C114" i="25"/>
  <c r="E114" i="25"/>
  <c r="F114" i="25"/>
  <c r="H114" i="25"/>
  <c r="C115" i="25"/>
  <c r="E115" i="25"/>
  <c r="F115" i="25"/>
  <c r="H115" i="25"/>
  <c r="C116" i="25"/>
  <c r="E116" i="25"/>
  <c r="F116" i="25"/>
  <c r="H116" i="25"/>
  <c r="A21" i="60"/>
  <c r="B13" i="60"/>
  <c r="D10" i="60"/>
  <c r="A8" i="60"/>
  <c r="A7" i="60"/>
  <c r="A4" i="60"/>
  <c r="A3" i="60"/>
  <c r="I929" i="25" l="1"/>
  <c r="I921" i="25"/>
  <c r="G909" i="25"/>
  <c r="G918" i="25"/>
  <c r="G926" i="25"/>
  <c r="I916" i="25"/>
  <c r="I938" i="25"/>
  <c r="I912" i="25"/>
  <c r="I939" i="25"/>
  <c r="G939" i="25"/>
  <c r="I911" i="25"/>
  <c r="G910" i="25"/>
  <c r="G908" i="25"/>
  <c r="G911" i="25"/>
  <c r="I918" i="25"/>
  <c r="G917" i="25"/>
  <c r="I910" i="25"/>
  <c r="I937" i="25"/>
  <c r="G938" i="25"/>
  <c r="G943" i="25"/>
  <c r="G935" i="25"/>
  <c r="G907" i="25"/>
  <c r="G913" i="25"/>
  <c r="G924" i="25"/>
  <c r="I928" i="25"/>
  <c r="G928" i="25"/>
  <c r="J928" i="25" s="1"/>
  <c r="G944" i="25"/>
  <c r="G929" i="25"/>
  <c r="G932" i="25"/>
  <c r="G921" i="25"/>
  <c r="G912" i="25"/>
  <c r="I925" i="25"/>
  <c r="I917" i="25"/>
  <c r="I927" i="25"/>
  <c r="G925" i="25"/>
  <c r="G915" i="25"/>
  <c r="I909" i="25"/>
  <c r="I935" i="25"/>
  <c r="G937" i="25"/>
  <c r="G930" i="25"/>
  <c r="G927" i="25"/>
  <c r="I926" i="25"/>
  <c r="G922" i="25"/>
  <c r="G916" i="25"/>
  <c r="I908" i="25"/>
  <c r="J908" i="25" s="1"/>
  <c r="G923" i="25"/>
  <c r="I923" i="25"/>
  <c r="G942" i="25"/>
  <c r="I942" i="25"/>
  <c r="G931" i="25"/>
  <c r="I931" i="25"/>
  <c r="G914" i="25"/>
  <c r="I914" i="25"/>
  <c r="I930" i="25"/>
  <c r="I922" i="25"/>
  <c r="I913" i="25"/>
  <c r="I943" i="25"/>
  <c r="I932" i="25"/>
  <c r="I924" i="25"/>
  <c r="I915" i="25"/>
  <c r="I907" i="25"/>
  <c r="I944" i="25"/>
  <c r="E14" i="64"/>
  <c r="I32" i="63"/>
  <c r="I10" i="63" s="1"/>
  <c r="E14" i="62"/>
  <c r="I934" i="25"/>
  <c r="C95" i="55"/>
  <c r="C96" i="55"/>
  <c r="C97" i="55"/>
  <c r="C98" i="55"/>
  <c r="C94" i="55"/>
  <c r="C57" i="55"/>
  <c r="C58" i="55"/>
  <c r="C59" i="55"/>
  <c r="C60" i="55"/>
  <c r="C61" i="55"/>
  <c r="C56" i="55"/>
  <c r="C76" i="55"/>
  <c r="C77" i="55"/>
  <c r="C78" i="55"/>
  <c r="C79" i="55"/>
  <c r="C80" i="55"/>
  <c r="C75" i="55"/>
  <c r="C39" i="55"/>
  <c r="C40" i="55"/>
  <c r="C41" i="55"/>
  <c r="C42" i="55"/>
  <c r="C43" i="55"/>
  <c r="C38" i="55"/>
  <c r="C37" i="55"/>
  <c r="J909" i="25" l="1"/>
  <c r="J918" i="25"/>
  <c r="J921" i="25"/>
  <c r="J929" i="25"/>
  <c r="J916" i="25"/>
  <c r="J910" i="25"/>
  <c r="J922" i="25"/>
  <c r="J912" i="25"/>
  <c r="J944" i="25"/>
  <c r="J907" i="25"/>
  <c r="F941" i="25"/>
  <c r="G941" i="25" s="1"/>
  <c r="J913" i="25"/>
  <c r="J938" i="25"/>
  <c r="J942" i="25"/>
  <c r="J926" i="25"/>
  <c r="J937" i="25"/>
  <c r="J939" i="25"/>
  <c r="J924" i="25"/>
  <c r="J917" i="25"/>
  <c r="J932" i="25"/>
  <c r="J935" i="25"/>
  <c r="J911" i="25"/>
  <c r="F940" i="25"/>
  <c r="G940" i="25" s="1"/>
  <c r="J915" i="25"/>
  <c r="F945" i="25"/>
  <c r="G945" i="25" s="1"/>
  <c r="J945" i="25" s="1"/>
  <c r="J943" i="25"/>
  <c r="J925" i="25"/>
  <c r="F933" i="25"/>
  <c r="G933" i="25" s="1"/>
  <c r="J933" i="25" s="1"/>
  <c r="J923" i="25"/>
  <c r="J930" i="25"/>
  <c r="J927" i="25"/>
  <c r="F920" i="25"/>
  <c r="G920" i="25" s="1"/>
  <c r="J920" i="25" s="1"/>
  <c r="J914" i="25"/>
  <c r="J931" i="25"/>
  <c r="F919" i="25"/>
  <c r="G919" i="25" s="1"/>
  <c r="J919" i="25" s="1"/>
  <c r="I32" i="65"/>
  <c r="I10" i="65" s="1"/>
  <c r="G32" i="65"/>
  <c r="G10" i="65" s="1"/>
  <c r="J32" i="63"/>
  <c r="G32" i="63"/>
  <c r="G10" i="63" s="1"/>
  <c r="G32" i="61"/>
  <c r="G10" i="61" s="1"/>
  <c r="I32" i="61"/>
  <c r="I10" i="61" s="1"/>
  <c r="H941" i="25" l="1"/>
  <c r="I941" i="25" s="1"/>
  <c r="J941" i="25" s="1"/>
  <c r="H940" i="25"/>
  <c r="I940" i="25" s="1"/>
  <c r="J940" i="25" s="1"/>
  <c r="F934" i="25"/>
  <c r="G934" i="25" s="1"/>
  <c r="J934" i="25" s="1"/>
  <c r="J10" i="61"/>
  <c r="D14" i="60" s="1"/>
  <c r="G132" i="55" s="1"/>
  <c r="J32" i="65"/>
  <c r="J10" i="65"/>
  <c r="D14" i="64" s="1"/>
  <c r="G170" i="55" s="1"/>
  <c r="I28" i="63"/>
  <c r="G28" i="63"/>
  <c r="J10" i="63"/>
  <c r="D14" i="62" s="1"/>
  <c r="G151" i="55" s="1"/>
  <c r="J32" i="61"/>
  <c r="I28" i="61"/>
  <c r="C10" i="58"/>
  <c r="C11" i="58" s="1"/>
  <c r="C7" i="58"/>
  <c r="D212" i="57"/>
  <c r="E182" i="57"/>
  <c r="E165" i="57"/>
  <c r="E146" i="57"/>
  <c r="E131" i="57"/>
  <c r="E125" i="57"/>
  <c r="E112" i="57"/>
  <c r="E104" i="57"/>
  <c r="E84" i="57"/>
  <c r="E5" i="57"/>
  <c r="F34" i="56"/>
  <c r="F33" i="56"/>
  <c r="F32" i="56"/>
  <c r="F31" i="56"/>
  <c r="F30" i="56"/>
  <c r="F29" i="56"/>
  <c r="F28" i="56"/>
  <c r="F27" i="56"/>
  <c r="F26" i="56"/>
  <c r="F25" i="56"/>
  <c r="F24" i="56"/>
  <c r="F23" i="56"/>
  <c r="F22" i="56"/>
  <c r="F21" i="56"/>
  <c r="F20" i="56"/>
  <c r="F19" i="56"/>
  <c r="F17" i="56"/>
  <c r="F16" i="56"/>
  <c r="F15" i="56"/>
  <c r="F14" i="56"/>
  <c r="F13" i="56"/>
  <c r="F12" i="56"/>
  <c r="F11" i="56"/>
  <c r="F10" i="56"/>
  <c r="F9" i="56"/>
  <c r="F8" i="56"/>
  <c r="G6" i="56"/>
  <c r="H6" i="56" s="1"/>
  <c r="J6" i="56" s="1"/>
  <c r="F6" i="56"/>
  <c r="G5" i="56"/>
  <c r="F5" i="56"/>
  <c r="F30" i="55"/>
  <c r="F33" i="55" s="1"/>
  <c r="F32" i="55" s="1"/>
  <c r="F6" i="55"/>
  <c r="H151" i="55" l="1"/>
  <c r="H165" i="55" s="1"/>
  <c r="G165" i="55"/>
  <c r="H5" i="56"/>
  <c r="I5" i="56" s="1"/>
  <c r="G7" i="56"/>
  <c r="G36" i="56" s="1"/>
  <c r="H170" i="55"/>
  <c r="H184" i="55" s="1"/>
  <c r="G184" i="55"/>
  <c r="H132" i="55"/>
  <c r="H146" i="55" s="1"/>
  <c r="G146" i="55"/>
  <c r="F7" i="56"/>
  <c r="F35" i="56"/>
  <c r="H7" i="56"/>
  <c r="H36" i="56" s="1"/>
  <c r="J5" i="56"/>
  <c r="J7" i="56" s="1"/>
  <c r="J36" i="56" s="1"/>
  <c r="D21" i="62"/>
  <c r="F14" i="62"/>
  <c r="F21" i="62" s="1"/>
  <c r="F22" i="62" s="1"/>
  <c r="F20" i="52" s="1"/>
  <c r="D21" i="64"/>
  <c r="F14" i="64"/>
  <c r="F21" i="64" s="1"/>
  <c r="F22" i="64" s="1"/>
  <c r="F21" i="52" s="1"/>
  <c r="I28" i="65"/>
  <c r="J28" i="63"/>
  <c r="J28" i="61"/>
  <c r="G28" i="61"/>
  <c r="E212" i="57"/>
  <c r="F36" i="56" l="1"/>
  <c r="G187" i="55"/>
  <c r="G186" i="55" s="1"/>
  <c r="G18" i="55"/>
  <c r="J37" i="56"/>
  <c r="K37" i="56"/>
  <c r="G16" i="55"/>
  <c r="G149" i="55"/>
  <c r="G148" i="55" s="1"/>
  <c r="G17" i="55"/>
  <c r="G168" i="55"/>
  <c r="G167" i="55" s="1"/>
  <c r="H149" i="55"/>
  <c r="H148" i="55" s="1"/>
  <c r="H16" i="55"/>
  <c r="H18" i="55"/>
  <c r="H187" i="55"/>
  <c r="H186" i="55" s="1"/>
  <c r="H168" i="55"/>
  <c r="H167" i="55" s="1"/>
  <c r="H17" i="55"/>
  <c r="I6" i="56"/>
  <c r="I8" i="56" s="1"/>
  <c r="I9" i="56" s="1"/>
  <c r="I10" i="56" s="1"/>
  <c r="I11" i="56" s="1"/>
  <c r="I12" i="56" s="1"/>
  <c r="I13" i="56" s="1"/>
  <c r="I14" i="56" s="1"/>
  <c r="I15" i="56" s="1"/>
  <c r="I16" i="56" s="1"/>
  <c r="I17" i="56" s="1"/>
  <c r="I18" i="56" s="1"/>
  <c r="I19" i="56" s="1"/>
  <c r="I20" i="56" s="1"/>
  <c r="I21" i="56" s="1"/>
  <c r="I22" i="56" s="1"/>
  <c r="I23" i="56" s="1"/>
  <c r="I24" i="56" s="1"/>
  <c r="I25" i="56" s="1"/>
  <c r="I26" i="56" s="1"/>
  <c r="I27" i="56" s="1"/>
  <c r="I28" i="56" s="1"/>
  <c r="I29" i="56" s="1"/>
  <c r="I30" i="56" s="1"/>
  <c r="I31" i="56" s="1"/>
  <c r="I32" i="56" s="1"/>
  <c r="I33" i="56" s="1"/>
  <c r="I34" i="56" s="1"/>
  <c r="J28" i="65"/>
  <c r="G28" i="65"/>
  <c r="L23" i="55"/>
  <c r="L24" i="55" s="1"/>
  <c r="E14" i="53" l="1"/>
  <c r="H34" i="54"/>
  <c r="F34" i="54"/>
  <c r="E34" i="54"/>
  <c r="D34" i="54"/>
  <c r="C34" i="54"/>
  <c r="H33" i="54"/>
  <c r="F33" i="54"/>
  <c r="E33" i="54"/>
  <c r="D33" i="54"/>
  <c r="C33" i="54"/>
  <c r="F32" i="54"/>
  <c r="E32" i="54"/>
  <c r="D32" i="54"/>
  <c r="C32" i="54"/>
  <c r="F31" i="54"/>
  <c r="E31" i="54"/>
  <c r="D31" i="54"/>
  <c r="C31" i="54"/>
  <c r="F30" i="54"/>
  <c r="E30" i="54"/>
  <c r="D30" i="54"/>
  <c r="C30" i="54"/>
  <c r="B29" i="54"/>
  <c r="B50" i="54" s="1"/>
  <c r="C9" i="54"/>
  <c r="B28" i="54" s="1"/>
  <c r="F6" i="54"/>
  <c r="A5" i="54"/>
  <c r="A3" i="54"/>
  <c r="A2" i="54"/>
  <c r="A23" i="53"/>
  <c r="B13" i="53"/>
  <c r="D10" i="53"/>
  <c r="A8" i="53"/>
  <c r="A7" i="53"/>
  <c r="A4" i="53"/>
  <c r="A3" i="53"/>
  <c r="D10" i="52"/>
  <c r="A7" i="52"/>
  <c r="A6" i="52"/>
  <c r="A3" i="52"/>
  <c r="E43" i="51"/>
  <c r="C43" i="51"/>
  <c r="E42" i="51"/>
  <c r="C42" i="51"/>
  <c r="E41" i="51"/>
  <c r="G41" i="51"/>
  <c r="C41" i="51"/>
  <c r="E40" i="51"/>
  <c r="I40" i="51"/>
  <c r="C40" i="51"/>
  <c r="C39" i="51"/>
  <c r="E38" i="51"/>
  <c r="G38" i="51"/>
  <c r="C38" i="51"/>
  <c r="G37" i="51"/>
  <c r="E37" i="51"/>
  <c r="I37" i="51"/>
  <c r="C37" i="51"/>
  <c r="E36" i="51"/>
  <c r="C36" i="51"/>
  <c r="E35" i="51"/>
  <c r="C35" i="51"/>
  <c r="C34" i="51"/>
  <c r="B33" i="51"/>
  <c r="B47" i="51" s="1"/>
  <c r="E30" i="51"/>
  <c r="C30" i="51"/>
  <c r="B29" i="51"/>
  <c r="B32" i="51" s="1"/>
  <c r="F6" i="51"/>
  <c r="A5" i="51"/>
  <c r="A3" i="51"/>
  <c r="A2" i="51"/>
  <c r="A21" i="50"/>
  <c r="E15" i="50"/>
  <c r="B13" i="50"/>
  <c r="D10" i="50"/>
  <c r="A8" i="50"/>
  <c r="A7" i="50"/>
  <c r="A4" i="50"/>
  <c r="A3" i="50"/>
  <c r="E48" i="49"/>
  <c r="C48" i="49"/>
  <c r="E47" i="49"/>
  <c r="C47" i="49"/>
  <c r="E46" i="49"/>
  <c r="C46" i="49"/>
  <c r="E45" i="49"/>
  <c r="C45" i="49"/>
  <c r="E44" i="49"/>
  <c r="C44" i="49"/>
  <c r="E43" i="49"/>
  <c r="I43" i="49"/>
  <c r="C43" i="49"/>
  <c r="E42" i="49"/>
  <c r="C42" i="49"/>
  <c r="E41" i="49"/>
  <c r="C41" i="49"/>
  <c r="E40" i="49"/>
  <c r="C40" i="49"/>
  <c r="C39" i="49"/>
  <c r="E38" i="49"/>
  <c r="C38" i="49"/>
  <c r="E37" i="49"/>
  <c r="I37" i="49"/>
  <c r="C37" i="49"/>
  <c r="E36" i="49"/>
  <c r="I36" i="49"/>
  <c r="C36" i="49"/>
  <c r="H35" i="49"/>
  <c r="F35" i="49"/>
  <c r="E35" i="49"/>
  <c r="C35" i="49"/>
  <c r="C34" i="49"/>
  <c r="B33" i="49"/>
  <c r="B52" i="49" s="1"/>
  <c r="E30" i="49"/>
  <c r="C30" i="49"/>
  <c r="B29" i="49"/>
  <c r="B32" i="49" s="1"/>
  <c r="F6" i="49"/>
  <c r="A5" i="49"/>
  <c r="A3" i="49"/>
  <c r="A2" i="49"/>
  <c r="A21" i="48"/>
  <c r="E15" i="48"/>
  <c r="E14" i="48"/>
  <c r="B13" i="48"/>
  <c r="D10" i="48"/>
  <c r="A8" i="48"/>
  <c r="A7" i="48"/>
  <c r="A4" i="48"/>
  <c r="A3" i="48"/>
  <c r="G43" i="47"/>
  <c r="E43" i="47"/>
  <c r="I43" i="47"/>
  <c r="C43" i="47"/>
  <c r="E42" i="47"/>
  <c r="C42" i="47"/>
  <c r="E41" i="47"/>
  <c r="I41" i="47"/>
  <c r="C41" i="47"/>
  <c r="E40" i="47"/>
  <c r="C40" i="47"/>
  <c r="C39" i="47"/>
  <c r="E38" i="47"/>
  <c r="C38" i="47"/>
  <c r="E37" i="47"/>
  <c r="G37" i="47"/>
  <c r="C37" i="47"/>
  <c r="E36" i="47"/>
  <c r="C36" i="47"/>
  <c r="H35" i="47"/>
  <c r="F35" i="47"/>
  <c r="E35" i="47"/>
  <c r="C35" i="47"/>
  <c r="C34" i="47"/>
  <c r="B33" i="47"/>
  <c r="B47" i="47" s="1"/>
  <c r="E30" i="47"/>
  <c r="C30" i="47"/>
  <c r="B29" i="47"/>
  <c r="B32" i="47" s="1"/>
  <c r="F6" i="47"/>
  <c r="A5" i="47"/>
  <c r="A3" i="47"/>
  <c r="A2" i="47"/>
  <c r="A21" i="46"/>
  <c r="E15" i="46"/>
  <c r="E14" i="46"/>
  <c r="B13" i="46"/>
  <c r="D10" i="46"/>
  <c r="A8" i="46"/>
  <c r="A7" i="46"/>
  <c r="A4" i="46"/>
  <c r="A3" i="46"/>
  <c r="F48" i="45"/>
  <c r="E48" i="45"/>
  <c r="C48" i="45"/>
  <c r="H47" i="45"/>
  <c r="F47" i="45"/>
  <c r="E47" i="45"/>
  <c r="C47" i="45"/>
  <c r="H46" i="45"/>
  <c r="F46" i="45"/>
  <c r="E46" i="45"/>
  <c r="C46" i="45"/>
  <c r="H45" i="45"/>
  <c r="F45" i="45"/>
  <c r="E45" i="45"/>
  <c r="C45" i="45"/>
  <c r="H44" i="45"/>
  <c r="F44" i="45"/>
  <c r="E44" i="45"/>
  <c r="C44" i="45"/>
  <c r="E43" i="45"/>
  <c r="C43" i="45"/>
  <c r="E42" i="45"/>
  <c r="C42" i="45"/>
  <c r="E41" i="45"/>
  <c r="C41" i="45"/>
  <c r="E40" i="45"/>
  <c r="C40" i="45"/>
  <c r="C39" i="45"/>
  <c r="E38" i="45"/>
  <c r="C38" i="45"/>
  <c r="E37" i="45"/>
  <c r="G37" i="45"/>
  <c r="C37" i="45"/>
  <c r="G36" i="45"/>
  <c r="E36" i="45"/>
  <c r="C36" i="45"/>
  <c r="H35" i="45"/>
  <c r="F35" i="45"/>
  <c r="E35" i="45"/>
  <c r="C35" i="45"/>
  <c r="C34" i="45"/>
  <c r="B33" i="45"/>
  <c r="B52" i="45" s="1"/>
  <c r="E30" i="45"/>
  <c r="C30" i="45"/>
  <c r="B29" i="45"/>
  <c r="B32" i="45" s="1"/>
  <c r="F6" i="45"/>
  <c r="A5" i="45"/>
  <c r="A3" i="45"/>
  <c r="A2" i="45"/>
  <c r="A23" i="44"/>
  <c r="E15" i="44"/>
  <c r="E14" i="44"/>
  <c r="B13" i="44"/>
  <c r="D10" i="44"/>
  <c r="A8" i="44"/>
  <c r="A7" i="44"/>
  <c r="A4" i="44"/>
  <c r="A3" i="44"/>
  <c r="G34" i="54" l="1"/>
  <c r="I31" i="54"/>
  <c r="G33" i="54"/>
  <c r="I32" i="54"/>
  <c r="I33" i="54"/>
  <c r="I30" i="54"/>
  <c r="I34" i="54"/>
  <c r="G32" i="54"/>
  <c r="G31" i="54"/>
  <c r="G30" i="54"/>
  <c r="I36" i="51"/>
  <c r="G30" i="51"/>
  <c r="G35" i="51"/>
  <c r="I35" i="51"/>
  <c r="G36" i="51"/>
  <c r="G40" i="51"/>
  <c r="G43" i="51"/>
  <c r="I41" i="51"/>
  <c r="J41" i="51" s="1"/>
  <c r="I30" i="51"/>
  <c r="I38" i="51"/>
  <c r="G42" i="51"/>
  <c r="I42" i="51"/>
  <c r="J37" i="51"/>
  <c r="I43" i="51"/>
  <c r="I40" i="49"/>
  <c r="G41" i="49"/>
  <c r="G37" i="49"/>
  <c r="J37" i="49" s="1"/>
  <c r="G40" i="49"/>
  <c r="G42" i="49"/>
  <c r="I42" i="49"/>
  <c r="G30" i="49"/>
  <c r="G38" i="49"/>
  <c r="I30" i="49"/>
  <c r="G36" i="49"/>
  <c r="J36" i="49" s="1"/>
  <c r="I38" i="49"/>
  <c r="I41" i="49"/>
  <c r="G43" i="49"/>
  <c r="J43" i="49" s="1"/>
  <c r="I40" i="47"/>
  <c r="I42" i="47"/>
  <c r="G36" i="47"/>
  <c r="G41" i="47"/>
  <c r="J41" i="47" s="1"/>
  <c r="I30" i="47"/>
  <c r="I32" i="47" s="1"/>
  <c r="I10" i="47" s="1"/>
  <c r="G38" i="47"/>
  <c r="J43" i="47"/>
  <c r="G30" i="47"/>
  <c r="G40" i="47"/>
  <c r="G42" i="47"/>
  <c r="I43" i="45"/>
  <c r="G30" i="45"/>
  <c r="I36" i="45"/>
  <c r="J36" i="45" s="1"/>
  <c r="I30" i="45"/>
  <c r="I40" i="45"/>
  <c r="G38" i="45"/>
  <c r="I38" i="45"/>
  <c r="I41" i="45"/>
  <c r="E14" i="50"/>
  <c r="I36" i="47"/>
  <c r="I37" i="47"/>
  <c r="J37" i="47" s="1"/>
  <c r="I38" i="47"/>
  <c r="I37" i="45"/>
  <c r="J37" i="45" s="1"/>
  <c r="I42" i="45"/>
  <c r="G40" i="45"/>
  <c r="G41" i="45"/>
  <c r="G42" i="45"/>
  <c r="G43" i="45"/>
  <c r="C695" i="17"/>
  <c r="E695" i="17"/>
  <c r="F695" i="17"/>
  <c r="H695" i="17"/>
  <c r="J30" i="51" l="1"/>
  <c r="J32" i="54"/>
  <c r="J35" i="51"/>
  <c r="J40" i="49"/>
  <c r="J30" i="49"/>
  <c r="J32" i="49" s="1"/>
  <c r="J34" i="54"/>
  <c r="J41" i="49"/>
  <c r="J33" i="54"/>
  <c r="J31" i="54"/>
  <c r="I50" i="54"/>
  <c r="I10" i="54" s="1"/>
  <c r="I28" i="54" s="1"/>
  <c r="J30" i="54"/>
  <c r="J36" i="51"/>
  <c r="J40" i="45"/>
  <c r="J36" i="47"/>
  <c r="G50" i="54"/>
  <c r="G10" i="54" s="1"/>
  <c r="J38" i="49"/>
  <c r="J38" i="47"/>
  <c r="J43" i="51"/>
  <c r="J40" i="47"/>
  <c r="J41" i="45"/>
  <c r="J30" i="45"/>
  <c r="J30" i="47"/>
  <c r="J32" i="47" s="1"/>
  <c r="J43" i="45"/>
  <c r="J38" i="45"/>
  <c r="G45" i="51"/>
  <c r="G47" i="51" s="1"/>
  <c r="G11" i="51" s="1"/>
  <c r="J40" i="51"/>
  <c r="J42" i="51"/>
  <c r="I45" i="51"/>
  <c r="G32" i="51"/>
  <c r="G10" i="51" s="1"/>
  <c r="I32" i="51"/>
  <c r="I10" i="51" s="1"/>
  <c r="J38" i="51"/>
  <c r="J42" i="49"/>
  <c r="I32" i="49"/>
  <c r="I10" i="49" s="1"/>
  <c r="G32" i="49"/>
  <c r="G10" i="49" s="1"/>
  <c r="J42" i="47"/>
  <c r="G32" i="47"/>
  <c r="G10" i="47" s="1"/>
  <c r="J10" i="47" s="1"/>
  <c r="D14" i="46" s="1"/>
  <c r="J42" i="45"/>
  <c r="G32" i="45"/>
  <c r="G10" i="45" s="1"/>
  <c r="I32" i="45"/>
  <c r="I10" i="45" s="1"/>
  <c r="H11" i="43"/>
  <c r="C156" i="43"/>
  <c r="E156" i="43"/>
  <c r="F156" i="43"/>
  <c r="H156" i="43"/>
  <c r="C157" i="43"/>
  <c r="E157" i="43"/>
  <c r="F157" i="43"/>
  <c r="H157" i="43"/>
  <c r="C158" i="43"/>
  <c r="C159" i="43"/>
  <c r="E159" i="43"/>
  <c r="F159" i="43"/>
  <c r="H159" i="43"/>
  <c r="C160" i="43"/>
  <c r="C161" i="43"/>
  <c r="C162" i="43"/>
  <c r="E162" i="43"/>
  <c r="F162" i="43"/>
  <c r="H162" i="43"/>
  <c r="C163" i="43"/>
  <c r="E163" i="43"/>
  <c r="F163" i="43"/>
  <c r="H163" i="43"/>
  <c r="C164" i="43"/>
  <c r="E164" i="43"/>
  <c r="F164" i="43"/>
  <c r="H164" i="43"/>
  <c r="C165" i="43"/>
  <c r="E165" i="43"/>
  <c r="F165" i="43"/>
  <c r="H165" i="43"/>
  <c r="C166" i="43"/>
  <c r="C167" i="43"/>
  <c r="C139" i="43"/>
  <c r="E139" i="43"/>
  <c r="F139" i="43"/>
  <c r="H139" i="43"/>
  <c r="C140" i="43"/>
  <c r="E140" i="43"/>
  <c r="F140" i="43"/>
  <c r="H140" i="43"/>
  <c r="C141" i="43"/>
  <c r="E141" i="43"/>
  <c r="F141" i="43"/>
  <c r="H141" i="43"/>
  <c r="C142" i="43"/>
  <c r="E142" i="43"/>
  <c r="F142" i="43"/>
  <c r="H142" i="43"/>
  <c r="C143" i="43"/>
  <c r="E143" i="43"/>
  <c r="F143" i="43"/>
  <c r="H143" i="43"/>
  <c r="C144" i="43"/>
  <c r="E144" i="43"/>
  <c r="F144" i="43"/>
  <c r="H144" i="43"/>
  <c r="C145" i="43"/>
  <c r="E145" i="43"/>
  <c r="F145" i="43"/>
  <c r="H145" i="43"/>
  <c r="C146" i="43"/>
  <c r="E146" i="43"/>
  <c r="F146" i="43"/>
  <c r="H146" i="43"/>
  <c r="C147" i="43"/>
  <c r="E147" i="43"/>
  <c r="F147" i="43"/>
  <c r="H147" i="43"/>
  <c r="C148" i="43"/>
  <c r="E148" i="43"/>
  <c r="F148" i="43"/>
  <c r="H148" i="43"/>
  <c r="C149" i="43"/>
  <c r="E149" i="43"/>
  <c r="F149" i="43"/>
  <c r="H149" i="43"/>
  <c r="C150" i="43"/>
  <c r="E150" i="43"/>
  <c r="F150" i="43"/>
  <c r="H150" i="43"/>
  <c r="C151" i="43"/>
  <c r="E151" i="43"/>
  <c r="F151" i="43"/>
  <c r="H151" i="43"/>
  <c r="C152" i="43"/>
  <c r="E152" i="43"/>
  <c r="F152" i="43"/>
  <c r="H152" i="43"/>
  <c r="C153" i="43"/>
  <c r="E153" i="43"/>
  <c r="F153" i="43"/>
  <c r="H153" i="43"/>
  <c r="C154" i="43"/>
  <c r="E154" i="43"/>
  <c r="F154" i="43"/>
  <c r="H154" i="43"/>
  <c r="C155" i="43"/>
  <c r="E155" i="43"/>
  <c r="F155" i="43"/>
  <c r="H155" i="43"/>
  <c r="C130" i="43"/>
  <c r="E130" i="43"/>
  <c r="F130" i="43"/>
  <c r="C131" i="43"/>
  <c r="E131" i="43"/>
  <c r="F131" i="43"/>
  <c r="H131" i="43"/>
  <c r="C132" i="43"/>
  <c r="E132" i="43"/>
  <c r="F132" i="43"/>
  <c r="H132" i="43"/>
  <c r="C133" i="43"/>
  <c r="E133" i="43"/>
  <c r="F133" i="43"/>
  <c r="H133" i="43"/>
  <c r="C134" i="43"/>
  <c r="E134" i="43"/>
  <c r="F134" i="43"/>
  <c r="H134" i="43"/>
  <c r="C135" i="43"/>
  <c r="E135" i="43"/>
  <c r="F135" i="43"/>
  <c r="H135" i="43"/>
  <c r="C136" i="43"/>
  <c r="E136" i="43"/>
  <c r="F136" i="43"/>
  <c r="H136" i="43"/>
  <c r="C137" i="43"/>
  <c r="E137" i="43"/>
  <c r="F137" i="43"/>
  <c r="H137" i="43"/>
  <c r="C138" i="43"/>
  <c r="E138" i="43"/>
  <c r="F138" i="43"/>
  <c r="H138" i="43"/>
  <c r="C115" i="43"/>
  <c r="E115" i="43"/>
  <c r="F115" i="43"/>
  <c r="H115" i="43"/>
  <c r="C116" i="43"/>
  <c r="E116" i="43"/>
  <c r="F116" i="43"/>
  <c r="H116" i="43"/>
  <c r="C117" i="43"/>
  <c r="E117" i="43"/>
  <c r="F117" i="43"/>
  <c r="H117" i="43"/>
  <c r="C118" i="43"/>
  <c r="E118" i="43"/>
  <c r="F118" i="43"/>
  <c r="H118" i="43"/>
  <c r="C119" i="43"/>
  <c r="E119" i="43"/>
  <c r="F119" i="43"/>
  <c r="H119" i="43"/>
  <c r="C120" i="43"/>
  <c r="E120" i="43"/>
  <c r="F120" i="43"/>
  <c r="H120" i="43"/>
  <c r="C121" i="43"/>
  <c r="E121" i="43"/>
  <c r="F121" i="43"/>
  <c r="H121" i="43"/>
  <c r="C122" i="43"/>
  <c r="E122" i="43"/>
  <c r="F122" i="43"/>
  <c r="H122" i="43"/>
  <c r="C123" i="43"/>
  <c r="E123" i="43"/>
  <c r="F123" i="43"/>
  <c r="H123" i="43"/>
  <c r="C124" i="43"/>
  <c r="E124" i="43"/>
  <c r="F124" i="43"/>
  <c r="H124" i="43"/>
  <c r="C125" i="43"/>
  <c r="E125" i="43"/>
  <c r="F125" i="43"/>
  <c r="H125" i="43"/>
  <c r="C126" i="43"/>
  <c r="E126" i="43"/>
  <c r="F126" i="43"/>
  <c r="H126" i="43"/>
  <c r="C127" i="43"/>
  <c r="E127" i="43"/>
  <c r="F127" i="43"/>
  <c r="H127" i="43"/>
  <c r="C128" i="43"/>
  <c r="E128" i="43"/>
  <c r="F128" i="43"/>
  <c r="H128" i="43"/>
  <c r="C129" i="43"/>
  <c r="C63" i="43"/>
  <c r="E63" i="43"/>
  <c r="F63" i="43"/>
  <c r="H63" i="43"/>
  <c r="C64" i="43"/>
  <c r="E64" i="43"/>
  <c r="F64" i="43"/>
  <c r="H64" i="43"/>
  <c r="C65" i="43"/>
  <c r="E65" i="43"/>
  <c r="F65" i="43"/>
  <c r="H65" i="43"/>
  <c r="C66" i="43"/>
  <c r="E66" i="43"/>
  <c r="F66" i="43"/>
  <c r="H66" i="43"/>
  <c r="C67" i="43"/>
  <c r="E67" i="43"/>
  <c r="F67" i="43"/>
  <c r="H67" i="43"/>
  <c r="C68" i="43"/>
  <c r="E68" i="43"/>
  <c r="F68" i="43"/>
  <c r="H68" i="43"/>
  <c r="C69" i="43"/>
  <c r="E69" i="43"/>
  <c r="F69" i="43"/>
  <c r="H69" i="43"/>
  <c r="C70" i="43"/>
  <c r="E70" i="43"/>
  <c r="F70" i="43"/>
  <c r="H70" i="43"/>
  <c r="C71" i="43"/>
  <c r="E71" i="43"/>
  <c r="F71" i="43"/>
  <c r="H71" i="43"/>
  <c r="C72" i="43"/>
  <c r="E72" i="43"/>
  <c r="F72" i="43"/>
  <c r="H72" i="43"/>
  <c r="C73" i="43"/>
  <c r="E73" i="43"/>
  <c r="F73" i="43"/>
  <c r="H73" i="43"/>
  <c r="C74" i="43"/>
  <c r="E74" i="43"/>
  <c r="F74" i="43"/>
  <c r="H74" i="43"/>
  <c r="C75" i="43"/>
  <c r="E75" i="43"/>
  <c r="F75" i="43"/>
  <c r="H75" i="43"/>
  <c r="C76" i="43"/>
  <c r="E76" i="43"/>
  <c r="F76" i="43"/>
  <c r="H76" i="43"/>
  <c r="C77" i="43"/>
  <c r="E77" i="43"/>
  <c r="F77" i="43"/>
  <c r="H77" i="43"/>
  <c r="C78" i="43"/>
  <c r="E78" i="43"/>
  <c r="F78" i="43"/>
  <c r="H78" i="43"/>
  <c r="C79" i="43"/>
  <c r="C80" i="43"/>
  <c r="E80" i="43"/>
  <c r="F80" i="43"/>
  <c r="H80" i="43"/>
  <c r="C81" i="43"/>
  <c r="E81" i="43"/>
  <c r="F81" i="43"/>
  <c r="H81" i="43"/>
  <c r="C82" i="43"/>
  <c r="E82" i="43"/>
  <c r="F82" i="43"/>
  <c r="H82" i="43"/>
  <c r="C83" i="43"/>
  <c r="E83" i="43"/>
  <c r="F83" i="43"/>
  <c r="H83" i="43"/>
  <c r="C84" i="43"/>
  <c r="E84" i="43"/>
  <c r="F84" i="43"/>
  <c r="H84" i="43"/>
  <c r="C85" i="43"/>
  <c r="E85" i="43"/>
  <c r="F85" i="43"/>
  <c r="H85" i="43"/>
  <c r="C86" i="43"/>
  <c r="E86" i="43"/>
  <c r="F86" i="43"/>
  <c r="H86" i="43"/>
  <c r="C87" i="43"/>
  <c r="E87" i="43"/>
  <c r="F87" i="43"/>
  <c r="H87" i="43"/>
  <c r="C88" i="43"/>
  <c r="E88" i="43"/>
  <c r="F88" i="43"/>
  <c r="H88" i="43"/>
  <c r="C89" i="43"/>
  <c r="E89" i="43"/>
  <c r="F89" i="43"/>
  <c r="H89" i="43"/>
  <c r="C90" i="43"/>
  <c r="E90" i="43"/>
  <c r="F90" i="43"/>
  <c r="H90" i="43"/>
  <c r="C91" i="43"/>
  <c r="E91" i="43"/>
  <c r="F91" i="43"/>
  <c r="H91" i="43"/>
  <c r="C92" i="43"/>
  <c r="E92" i="43"/>
  <c r="F92" i="43"/>
  <c r="H92" i="43"/>
  <c r="C93" i="43"/>
  <c r="C94" i="43"/>
  <c r="E94" i="43"/>
  <c r="F94" i="43"/>
  <c r="H94" i="43"/>
  <c r="C95" i="43"/>
  <c r="E95" i="43"/>
  <c r="F95" i="43"/>
  <c r="H95" i="43"/>
  <c r="C96" i="43"/>
  <c r="E96" i="43"/>
  <c r="F96" i="43"/>
  <c r="H96" i="43"/>
  <c r="C97" i="43"/>
  <c r="E97" i="43"/>
  <c r="F97" i="43"/>
  <c r="H97" i="43"/>
  <c r="C98" i="43"/>
  <c r="E98" i="43"/>
  <c r="F98" i="43"/>
  <c r="H98" i="43"/>
  <c r="C99" i="43"/>
  <c r="E99" i="43"/>
  <c r="F99" i="43"/>
  <c r="H99" i="43"/>
  <c r="C100" i="43"/>
  <c r="E100" i="43"/>
  <c r="F100" i="43"/>
  <c r="H100" i="43"/>
  <c r="C101" i="43"/>
  <c r="E101" i="43"/>
  <c r="F101" i="43"/>
  <c r="H101" i="43"/>
  <c r="C102" i="43"/>
  <c r="E102" i="43"/>
  <c r="F102" i="43"/>
  <c r="H102" i="43"/>
  <c r="C103" i="43"/>
  <c r="E103" i="43"/>
  <c r="F103" i="43"/>
  <c r="H103" i="43"/>
  <c r="C104" i="43"/>
  <c r="E104" i="43"/>
  <c r="F104" i="43"/>
  <c r="H104" i="43"/>
  <c r="C105" i="43"/>
  <c r="E105" i="43"/>
  <c r="F105" i="43"/>
  <c r="H105" i="43"/>
  <c r="C106" i="43"/>
  <c r="E106" i="43"/>
  <c r="F106" i="43"/>
  <c r="H106" i="43"/>
  <c r="C107" i="43"/>
  <c r="E107" i="43"/>
  <c r="F107" i="43"/>
  <c r="H107" i="43"/>
  <c r="C108" i="43"/>
  <c r="E108" i="43"/>
  <c r="F108" i="43"/>
  <c r="H108" i="43"/>
  <c r="C109" i="43"/>
  <c r="E109" i="43"/>
  <c r="F109" i="43"/>
  <c r="H109" i="43"/>
  <c r="C110" i="43"/>
  <c r="E110" i="43"/>
  <c r="F110" i="43"/>
  <c r="H110" i="43"/>
  <c r="C111" i="43"/>
  <c r="E111" i="43"/>
  <c r="F111" i="43"/>
  <c r="H111" i="43"/>
  <c r="C112" i="43"/>
  <c r="E112" i="43"/>
  <c r="F112" i="43"/>
  <c r="H112" i="43"/>
  <c r="C113" i="43"/>
  <c r="E113" i="43"/>
  <c r="F113" i="43"/>
  <c r="H113" i="43"/>
  <c r="C114" i="43"/>
  <c r="E114" i="43"/>
  <c r="F114" i="43"/>
  <c r="H114" i="43"/>
  <c r="C61" i="43"/>
  <c r="E61" i="43"/>
  <c r="F61" i="43"/>
  <c r="H61" i="43"/>
  <c r="C62" i="43"/>
  <c r="E62" i="43"/>
  <c r="F62" i="43"/>
  <c r="H62" i="43"/>
  <c r="C52" i="43"/>
  <c r="E52" i="43"/>
  <c r="F52" i="43"/>
  <c r="H52" i="43"/>
  <c r="C53" i="43"/>
  <c r="E53" i="43"/>
  <c r="F53" i="43"/>
  <c r="H53" i="43"/>
  <c r="C54" i="43"/>
  <c r="E54" i="43"/>
  <c r="F54" i="43"/>
  <c r="H54" i="43"/>
  <c r="C55" i="43"/>
  <c r="E55" i="43"/>
  <c r="F55" i="43"/>
  <c r="H55" i="43"/>
  <c r="C56" i="43"/>
  <c r="E56" i="43"/>
  <c r="F56" i="43"/>
  <c r="H56" i="43"/>
  <c r="C57" i="43"/>
  <c r="E57" i="43"/>
  <c r="F57" i="43"/>
  <c r="H57" i="43"/>
  <c r="C58" i="43"/>
  <c r="E58" i="43"/>
  <c r="F58" i="43"/>
  <c r="H58" i="43"/>
  <c r="C59" i="43"/>
  <c r="C60" i="43"/>
  <c r="C44" i="43"/>
  <c r="E44" i="43"/>
  <c r="F44" i="43"/>
  <c r="H44" i="43"/>
  <c r="C45" i="43"/>
  <c r="E45" i="43"/>
  <c r="F45" i="43"/>
  <c r="H45" i="43"/>
  <c r="C46" i="43"/>
  <c r="E46" i="43"/>
  <c r="F46" i="43"/>
  <c r="H46" i="43"/>
  <c r="C47" i="43"/>
  <c r="E47" i="43"/>
  <c r="F47" i="43"/>
  <c r="H47" i="43"/>
  <c r="C48" i="43"/>
  <c r="E48" i="43"/>
  <c r="F48" i="43"/>
  <c r="H48" i="43"/>
  <c r="C49" i="43"/>
  <c r="E49" i="43"/>
  <c r="F49" i="43"/>
  <c r="H49" i="43"/>
  <c r="C50" i="43"/>
  <c r="E50" i="43"/>
  <c r="F50" i="43"/>
  <c r="H50" i="43"/>
  <c r="C51" i="43"/>
  <c r="E51" i="43"/>
  <c r="F51" i="43"/>
  <c r="H51" i="43"/>
  <c r="C36" i="43"/>
  <c r="E36" i="43"/>
  <c r="F36" i="43"/>
  <c r="H36" i="43"/>
  <c r="C37" i="43"/>
  <c r="E37" i="43"/>
  <c r="F37" i="43"/>
  <c r="H37" i="43"/>
  <c r="C38" i="43"/>
  <c r="E38" i="43"/>
  <c r="F38" i="43"/>
  <c r="H38" i="43"/>
  <c r="C39" i="43"/>
  <c r="E39" i="43"/>
  <c r="F39" i="43"/>
  <c r="H39" i="43"/>
  <c r="C40" i="43"/>
  <c r="E40" i="43"/>
  <c r="F40" i="43"/>
  <c r="H40" i="43"/>
  <c r="C41" i="43"/>
  <c r="E41" i="43"/>
  <c r="F41" i="43"/>
  <c r="H41" i="43"/>
  <c r="C42" i="43"/>
  <c r="E42" i="43"/>
  <c r="F42" i="43"/>
  <c r="H42" i="43"/>
  <c r="C43" i="43"/>
  <c r="E43" i="43"/>
  <c r="F43" i="43"/>
  <c r="H43" i="43"/>
  <c r="C35" i="43"/>
  <c r="B34" i="43"/>
  <c r="B169" i="43" s="1"/>
  <c r="H30" i="43"/>
  <c r="F30" i="43"/>
  <c r="E30" i="43"/>
  <c r="C30" i="43"/>
  <c r="C9" i="43"/>
  <c r="B28" i="43" s="1"/>
  <c r="A2" i="43"/>
  <c r="B29" i="43"/>
  <c r="B33" i="43" s="1"/>
  <c r="F6" i="43"/>
  <c r="A5" i="43"/>
  <c r="A3" i="43"/>
  <c r="B14" i="42"/>
  <c r="C209" i="55" s="1"/>
  <c r="B13" i="42"/>
  <c r="C208" i="55" s="1"/>
  <c r="A3" i="42"/>
  <c r="A24" i="42"/>
  <c r="D10" i="42"/>
  <c r="A8" i="42"/>
  <c r="A7" i="42"/>
  <c r="A4" i="42"/>
  <c r="F14" i="46" l="1"/>
  <c r="G75" i="55"/>
  <c r="J10" i="51"/>
  <c r="D14" i="50" s="1"/>
  <c r="G113" i="55" s="1"/>
  <c r="J10" i="54"/>
  <c r="J28" i="54" s="1"/>
  <c r="D14" i="53" s="1"/>
  <c r="G37" i="55" s="1"/>
  <c r="G51" i="55" s="1"/>
  <c r="J50" i="54"/>
  <c r="G28" i="54"/>
  <c r="J32" i="51"/>
  <c r="J32" i="45"/>
  <c r="I47" i="51"/>
  <c r="I11" i="51" s="1"/>
  <c r="J11" i="51" s="1"/>
  <c r="D15" i="50" s="1"/>
  <c r="G114" i="55" s="1"/>
  <c r="H114" i="55" s="1"/>
  <c r="J45" i="51"/>
  <c r="J47" i="51" s="1"/>
  <c r="F14" i="50"/>
  <c r="J10" i="49"/>
  <c r="D14" i="48" s="1"/>
  <c r="J10" i="45"/>
  <c r="D14" i="44" s="1"/>
  <c r="B29" i="33"/>
  <c r="B250" i="33" s="1"/>
  <c r="H595" i="41"/>
  <c r="F595" i="41"/>
  <c r="E595" i="41"/>
  <c r="C595" i="41"/>
  <c r="H594" i="41"/>
  <c r="F594" i="41"/>
  <c r="E594" i="41"/>
  <c r="C594" i="41"/>
  <c r="H593" i="41"/>
  <c r="F593" i="41"/>
  <c r="E593" i="41"/>
  <c r="C593" i="41"/>
  <c r="H592" i="41"/>
  <c r="F592" i="41"/>
  <c r="E592" i="41"/>
  <c r="C592" i="41"/>
  <c r="H591" i="41"/>
  <c r="F591" i="41"/>
  <c r="E591" i="41"/>
  <c r="C591" i="41"/>
  <c r="C590" i="41"/>
  <c r="H589" i="41"/>
  <c r="F589" i="41"/>
  <c r="E589" i="41"/>
  <c r="C589" i="41"/>
  <c r="H588" i="41"/>
  <c r="F588" i="41"/>
  <c r="E588" i="41"/>
  <c r="C588" i="41"/>
  <c r="C587" i="41"/>
  <c r="H586" i="41"/>
  <c r="F586" i="41"/>
  <c r="E586" i="41"/>
  <c r="C586" i="41"/>
  <c r="H585" i="41"/>
  <c r="F585" i="41"/>
  <c r="E585" i="41"/>
  <c r="C585" i="41"/>
  <c r="H584" i="41"/>
  <c r="F584" i="41"/>
  <c r="E584" i="41"/>
  <c r="C584" i="41"/>
  <c r="H583" i="41"/>
  <c r="F583" i="41"/>
  <c r="E583" i="41"/>
  <c r="C583" i="41"/>
  <c r="H582" i="41"/>
  <c r="F582" i="41"/>
  <c r="E582" i="41"/>
  <c r="C582" i="41"/>
  <c r="H581" i="41"/>
  <c r="F581" i="41"/>
  <c r="E581" i="41"/>
  <c r="C581" i="41"/>
  <c r="H580" i="41"/>
  <c r="F580" i="41"/>
  <c r="E580" i="41"/>
  <c r="C580" i="41"/>
  <c r="H579" i="41"/>
  <c r="F579" i="41"/>
  <c r="E579" i="41"/>
  <c r="C579" i="41"/>
  <c r="H578" i="41"/>
  <c r="F578" i="41"/>
  <c r="E578" i="41"/>
  <c r="C578" i="41"/>
  <c r="H577" i="41"/>
  <c r="F577" i="41"/>
  <c r="E577" i="41"/>
  <c r="C577" i="41"/>
  <c r="H576" i="41"/>
  <c r="F576" i="41"/>
  <c r="E576" i="41"/>
  <c r="C576" i="41"/>
  <c r="C575" i="41"/>
  <c r="H574" i="41"/>
  <c r="F574" i="41"/>
  <c r="E574" i="41"/>
  <c r="C574" i="41"/>
  <c r="H573" i="41"/>
  <c r="F573" i="41"/>
  <c r="E573" i="41"/>
  <c r="C573" i="41"/>
  <c r="H572" i="41"/>
  <c r="F572" i="41"/>
  <c r="E572" i="41"/>
  <c r="C572" i="41"/>
  <c r="H571" i="41"/>
  <c r="F571" i="41"/>
  <c r="E571" i="41"/>
  <c r="C571" i="41"/>
  <c r="H570" i="41"/>
  <c r="F570" i="41"/>
  <c r="E570" i="41"/>
  <c r="C570" i="41"/>
  <c r="H569" i="41"/>
  <c r="F569" i="41"/>
  <c r="E569" i="41"/>
  <c r="C569" i="41"/>
  <c r="H568" i="41"/>
  <c r="F568" i="41"/>
  <c r="E568" i="41"/>
  <c r="C568" i="41"/>
  <c r="H567" i="41"/>
  <c r="F567" i="41"/>
  <c r="E567" i="41"/>
  <c r="C567" i="41"/>
  <c r="H566" i="41"/>
  <c r="F566" i="41"/>
  <c r="E566" i="41"/>
  <c r="C566" i="41"/>
  <c r="C565" i="41"/>
  <c r="H564" i="41"/>
  <c r="F564" i="41"/>
  <c r="E564" i="41"/>
  <c r="C564" i="41"/>
  <c r="H563" i="41"/>
  <c r="F563" i="41"/>
  <c r="E563" i="41"/>
  <c r="C563" i="41"/>
  <c r="H562" i="41"/>
  <c r="F562" i="41"/>
  <c r="E562" i="41"/>
  <c r="C562" i="41"/>
  <c r="H561" i="41"/>
  <c r="F561" i="41"/>
  <c r="E561" i="41"/>
  <c r="C561" i="41"/>
  <c r="H560" i="41"/>
  <c r="F560" i="41"/>
  <c r="E560" i="41"/>
  <c r="C560" i="41"/>
  <c r="H559" i="41"/>
  <c r="F559" i="41"/>
  <c r="E559" i="41"/>
  <c r="C559" i="41"/>
  <c r="C558" i="41"/>
  <c r="H557" i="41"/>
  <c r="F557" i="41"/>
  <c r="E557" i="41"/>
  <c r="C557" i="41"/>
  <c r="H556" i="41"/>
  <c r="F556" i="41"/>
  <c r="E556" i="41"/>
  <c r="C556" i="41"/>
  <c r="H555" i="41"/>
  <c r="F555" i="41"/>
  <c r="E555" i="41"/>
  <c r="C555" i="41"/>
  <c r="H554" i="41"/>
  <c r="F554" i="41"/>
  <c r="E554" i="41"/>
  <c r="C554" i="41"/>
  <c r="C553" i="41"/>
  <c r="H552" i="41"/>
  <c r="F552" i="41"/>
  <c r="E552" i="41"/>
  <c r="C552" i="41"/>
  <c r="C551" i="41"/>
  <c r="H550" i="41"/>
  <c r="F550" i="41"/>
  <c r="E550" i="41"/>
  <c r="C550" i="41"/>
  <c r="H549" i="41"/>
  <c r="F549" i="41"/>
  <c r="E549" i="41"/>
  <c r="C549" i="41"/>
  <c r="H548" i="41"/>
  <c r="F548" i="41"/>
  <c r="E548" i="41"/>
  <c r="C548" i="41"/>
  <c r="H547" i="41"/>
  <c r="F547" i="41"/>
  <c r="E547" i="41"/>
  <c r="C547" i="41"/>
  <c r="H546" i="41"/>
  <c r="F546" i="41"/>
  <c r="E546" i="41"/>
  <c r="C546" i="41"/>
  <c r="C545" i="41"/>
  <c r="H544" i="41"/>
  <c r="F544" i="41"/>
  <c r="E544" i="41"/>
  <c r="C544" i="41"/>
  <c r="C543" i="41"/>
  <c r="H542" i="41"/>
  <c r="F542" i="41"/>
  <c r="E542" i="41"/>
  <c r="C542" i="41"/>
  <c r="C541" i="41"/>
  <c r="H540" i="41"/>
  <c r="F540" i="41"/>
  <c r="E540" i="41"/>
  <c r="C540" i="41"/>
  <c r="H539" i="41"/>
  <c r="F539" i="41"/>
  <c r="E539" i="41"/>
  <c r="C539" i="41"/>
  <c r="H538" i="41"/>
  <c r="F538" i="41"/>
  <c r="E538" i="41"/>
  <c r="C538" i="41"/>
  <c r="H537" i="41"/>
  <c r="F537" i="41"/>
  <c r="E537" i="41"/>
  <c r="C537" i="41"/>
  <c r="H536" i="41"/>
  <c r="F536" i="41"/>
  <c r="E536" i="41"/>
  <c r="C536" i="41"/>
  <c r="H535" i="41"/>
  <c r="F535" i="41"/>
  <c r="E535" i="41"/>
  <c r="C535" i="41"/>
  <c r="H534" i="41"/>
  <c r="F534" i="41"/>
  <c r="E534" i="41"/>
  <c r="C534" i="41"/>
  <c r="H533" i="41"/>
  <c r="F533" i="41"/>
  <c r="E533" i="41"/>
  <c r="C533" i="41"/>
  <c r="H532" i="41"/>
  <c r="F532" i="41"/>
  <c r="E532" i="41"/>
  <c r="C532" i="41"/>
  <c r="H531" i="41"/>
  <c r="F531" i="41"/>
  <c r="E531" i="41"/>
  <c r="C531" i="41"/>
  <c r="H530" i="41"/>
  <c r="F530" i="41"/>
  <c r="E530" i="41"/>
  <c r="C530" i="41"/>
  <c r="H529" i="41"/>
  <c r="F529" i="41"/>
  <c r="E529" i="41"/>
  <c r="C529" i="41"/>
  <c r="H528" i="41"/>
  <c r="F528" i="41"/>
  <c r="E528" i="41"/>
  <c r="C528" i="41"/>
  <c r="C527" i="41"/>
  <c r="C526" i="41"/>
  <c r="H525" i="41"/>
  <c r="F525" i="41"/>
  <c r="E525" i="41"/>
  <c r="C525" i="41"/>
  <c r="C524" i="41"/>
  <c r="H523" i="41"/>
  <c r="F523" i="41"/>
  <c r="E523" i="41"/>
  <c r="C523" i="41"/>
  <c r="C522" i="41"/>
  <c r="H521" i="41"/>
  <c r="F521" i="41"/>
  <c r="E521" i="41"/>
  <c r="C521" i="41"/>
  <c r="H520" i="41"/>
  <c r="F520" i="41"/>
  <c r="E520" i="41"/>
  <c r="C520" i="41"/>
  <c r="H519" i="41"/>
  <c r="F519" i="41"/>
  <c r="E519" i="41"/>
  <c r="C519" i="41"/>
  <c r="H518" i="41"/>
  <c r="F518" i="41"/>
  <c r="E518" i="41"/>
  <c r="C518" i="41"/>
  <c r="H517" i="41"/>
  <c r="F517" i="41"/>
  <c r="E517" i="41"/>
  <c r="C517" i="41"/>
  <c r="H516" i="41"/>
  <c r="F516" i="41"/>
  <c r="E516" i="41"/>
  <c r="C516" i="41"/>
  <c r="H515" i="41"/>
  <c r="F515" i="41"/>
  <c r="E515" i="41"/>
  <c r="C515" i="41"/>
  <c r="H514" i="41"/>
  <c r="F514" i="41"/>
  <c r="E514" i="41"/>
  <c r="C514" i="41"/>
  <c r="C513" i="41"/>
  <c r="H512" i="41"/>
  <c r="F512" i="41"/>
  <c r="E512" i="41"/>
  <c r="C512" i="41"/>
  <c r="H511" i="41"/>
  <c r="F511" i="41"/>
  <c r="E511" i="41"/>
  <c r="C511" i="41"/>
  <c r="H510" i="41"/>
  <c r="F510" i="41"/>
  <c r="E510" i="41"/>
  <c r="C510" i="41"/>
  <c r="H509" i="41"/>
  <c r="F509" i="41"/>
  <c r="E509" i="41"/>
  <c r="C509" i="41"/>
  <c r="H508" i="41"/>
  <c r="F508" i="41"/>
  <c r="E508" i="41"/>
  <c r="C508" i="41"/>
  <c r="H507" i="41"/>
  <c r="F507" i="41"/>
  <c r="E507" i="41"/>
  <c r="C507" i="41"/>
  <c r="H506" i="41"/>
  <c r="F506" i="41"/>
  <c r="E506" i="41"/>
  <c r="C506" i="41"/>
  <c r="H505" i="41"/>
  <c r="F505" i="41"/>
  <c r="E505" i="41"/>
  <c r="C505" i="41"/>
  <c r="H504" i="41"/>
  <c r="F504" i="41"/>
  <c r="E504" i="41"/>
  <c r="C504" i="41"/>
  <c r="H503" i="41"/>
  <c r="F503" i="41"/>
  <c r="E503" i="41"/>
  <c r="C503" i="41"/>
  <c r="H502" i="41"/>
  <c r="F502" i="41"/>
  <c r="E502" i="41"/>
  <c r="C502" i="41"/>
  <c r="C501" i="41"/>
  <c r="H500" i="41"/>
  <c r="F500" i="41"/>
  <c r="E500" i="41"/>
  <c r="C500" i="41"/>
  <c r="H499" i="41"/>
  <c r="F499" i="41"/>
  <c r="E499" i="41"/>
  <c r="C499" i="41"/>
  <c r="H498" i="41"/>
  <c r="F498" i="41"/>
  <c r="E498" i="41"/>
  <c r="C498" i="41"/>
  <c r="H497" i="41"/>
  <c r="F497" i="41"/>
  <c r="E497" i="41"/>
  <c r="C497" i="41"/>
  <c r="H496" i="41"/>
  <c r="F496" i="41"/>
  <c r="E496" i="41"/>
  <c r="C496" i="41"/>
  <c r="H495" i="41"/>
  <c r="F495" i="41"/>
  <c r="E495" i="41"/>
  <c r="C495" i="41"/>
  <c r="H494" i="41"/>
  <c r="F494" i="41"/>
  <c r="E494" i="41"/>
  <c r="C494" i="41"/>
  <c r="H493" i="41"/>
  <c r="F493" i="41"/>
  <c r="E493" i="41"/>
  <c r="C493" i="41"/>
  <c r="H492" i="41"/>
  <c r="F492" i="41"/>
  <c r="E492" i="41"/>
  <c r="C492" i="41"/>
  <c r="H491" i="41"/>
  <c r="F491" i="41"/>
  <c r="E491" i="41"/>
  <c r="C491" i="41"/>
  <c r="H490" i="41"/>
  <c r="F490" i="41"/>
  <c r="E490" i="41"/>
  <c r="C490" i="41"/>
  <c r="H489" i="41"/>
  <c r="F489" i="41"/>
  <c r="E489" i="41"/>
  <c r="C489" i="41"/>
  <c r="H488" i="41"/>
  <c r="F488" i="41"/>
  <c r="E488" i="41"/>
  <c r="C488" i="41"/>
  <c r="H487" i="41"/>
  <c r="F487" i="41"/>
  <c r="E487" i="41"/>
  <c r="C487" i="41"/>
  <c r="H486" i="41"/>
  <c r="F486" i="41"/>
  <c r="E486" i="41"/>
  <c r="C486" i="41"/>
  <c r="H485" i="41"/>
  <c r="F485" i="41"/>
  <c r="E485" i="41"/>
  <c r="C485" i="41"/>
  <c r="C484" i="41"/>
  <c r="H483" i="41"/>
  <c r="F483" i="41"/>
  <c r="E483" i="41"/>
  <c r="C483" i="41"/>
  <c r="H482" i="41"/>
  <c r="F482" i="41"/>
  <c r="E482" i="41"/>
  <c r="C482" i="41"/>
  <c r="H481" i="41"/>
  <c r="F481" i="41"/>
  <c r="E481" i="41"/>
  <c r="C481" i="41"/>
  <c r="H480" i="41"/>
  <c r="F480" i="41"/>
  <c r="E480" i="41"/>
  <c r="C480" i="41"/>
  <c r="H479" i="41"/>
  <c r="F479" i="41"/>
  <c r="E479" i="41"/>
  <c r="C479" i="41"/>
  <c r="H478" i="41"/>
  <c r="F478" i="41"/>
  <c r="E478" i="41"/>
  <c r="C478" i="41"/>
  <c r="H477" i="41"/>
  <c r="F477" i="41"/>
  <c r="E477" i="41"/>
  <c r="C477" i="41"/>
  <c r="H476" i="41"/>
  <c r="F476" i="41"/>
  <c r="E476" i="41"/>
  <c r="C476" i="41"/>
  <c r="H475" i="41"/>
  <c r="F475" i="41"/>
  <c r="E475" i="41"/>
  <c r="C475" i="41"/>
  <c r="C474" i="41"/>
  <c r="H473" i="41"/>
  <c r="F473" i="41"/>
  <c r="E473" i="41"/>
  <c r="C473" i="41"/>
  <c r="H472" i="41"/>
  <c r="F472" i="41"/>
  <c r="E472" i="41"/>
  <c r="C472" i="41"/>
  <c r="H471" i="41"/>
  <c r="F471" i="41"/>
  <c r="E471" i="41"/>
  <c r="C471" i="41"/>
  <c r="H470" i="41"/>
  <c r="F470" i="41"/>
  <c r="E470" i="41"/>
  <c r="C470" i="41"/>
  <c r="H469" i="41"/>
  <c r="F469" i="41"/>
  <c r="E469" i="41"/>
  <c r="C469" i="41"/>
  <c r="H468" i="41"/>
  <c r="F468" i="41"/>
  <c r="E468" i="41"/>
  <c r="C468" i="41"/>
  <c r="H467" i="41"/>
  <c r="F467" i="41"/>
  <c r="E467" i="41"/>
  <c r="C467" i="41"/>
  <c r="H466" i="41"/>
  <c r="F466" i="41"/>
  <c r="E466" i="41"/>
  <c r="C466" i="41"/>
  <c r="H465" i="41"/>
  <c r="F465" i="41"/>
  <c r="E465" i="41"/>
  <c r="C465" i="41"/>
  <c r="H464" i="41"/>
  <c r="F464" i="41"/>
  <c r="E464" i="41"/>
  <c r="C464" i="41"/>
  <c r="H463" i="41"/>
  <c r="F463" i="41"/>
  <c r="E463" i="41"/>
  <c r="C463" i="41"/>
  <c r="H462" i="41"/>
  <c r="F462" i="41"/>
  <c r="E462" i="41"/>
  <c r="C462" i="41"/>
  <c r="H461" i="41"/>
  <c r="F461" i="41"/>
  <c r="E461" i="41"/>
  <c r="C461" i="41"/>
  <c r="H460" i="41"/>
  <c r="F460" i="41"/>
  <c r="E460" i="41"/>
  <c r="C460" i="41"/>
  <c r="C459" i="41"/>
  <c r="H458" i="41"/>
  <c r="F458" i="41"/>
  <c r="E458" i="41"/>
  <c r="C458" i="41"/>
  <c r="H457" i="41"/>
  <c r="F457" i="41"/>
  <c r="E457" i="41"/>
  <c r="C457" i="41"/>
  <c r="H456" i="41"/>
  <c r="F456" i="41"/>
  <c r="E456" i="41"/>
  <c r="C456" i="41"/>
  <c r="H455" i="41"/>
  <c r="F455" i="41"/>
  <c r="E455" i="41"/>
  <c r="C455" i="41"/>
  <c r="H454" i="41"/>
  <c r="F454" i="41"/>
  <c r="E454" i="41"/>
  <c r="C454" i="41"/>
  <c r="H453" i="41"/>
  <c r="F453" i="41"/>
  <c r="E453" i="41"/>
  <c r="C453" i="41"/>
  <c r="H452" i="41"/>
  <c r="F452" i="41"/>
  <c r="E452" i="41"/>
  <c r="C452" i="41"/>
  <c r="H451" i="41"/>
  <c r="F451" i="41"/>
  <c r="E451" i="41"/>
  <c r="C451" i="41"/>
  <c r="H450" i="41"/>
  <c r="F450" i="41"/>
  <c r="E450" i="41"/>
  <c r="C450" i="41"/>
  <c r="H449" i="41"/>
  <c r="F449" i="41"/>
  <c r="E449" i="41"/>
  <c r="C449" i="41"/>
  <c r="H448" i="41"/>
  <c r="F448" i="41"/>
  <c r="E448" i="41"/>
  <c r="C448" i="41"/>
  <c r="H447" i="41"/>
  <c r="F447" i="41"/>
  <c r="E447" i="41"/>
  <c r="C447" i="41"/>
  <c r="H446" i="41"/>
  <c r="F446" i="41"/>
  <c r="E446" i="41"/>
  <c r="C446" i="41"/>
  <c r="H445" i="41"/>
  <c r="F445" i="41"/>
  <c r="E445" i="41"/>
  <c r="C445" i="41"/>
  <c r="C444" i="41"/>
  <c r="H443" i="41"/>
  <c r="F443" i="41"/>
  <c r="E443" i="41"/>
  <c r="C443" i="41"/>
  <c r="H442" i="41"/>
  <c r="F442" i="41"/>
  <c r="E442" i="41"/>
  <c r="C442" i="41"/>
  <c r="H441" i="41"/>
  <c r="F441" i="41"/>
  <c r="E441" i="41"/>
  <c r="C441" i="41"/>
  <c r="H440" i="41"/>
  <c r="F440" i="41"/>
  <c r="E440" i="41"/>
  <c r="C440" i="41"/>
  <c r="H439" i="41"/>
  <c r="F439" i="41"/>
  <c r="E439" i="41"/>
  <c r="C439" i="41"/>
  <c r="H438" i="41"/>
  <c r="F438" i="41"/>
  <c r="E438" i="41"/>
  <c r="C438" i="41"/>
  <c r="H437" i="41"/>
  <c r="F437" i="41"/>
  <c r="E437" i="41"/>
  <c r="C437" i="41"/>
  <c r="H436" i="41"/>
  <c r="F436" i="41"/>
  <c r="E436" i="41"/>
  <c r="C436" i="41"/>
  <c r="H435" i="41"/>
  <c r="F435" i="41"/>
  <c r="E435" i="41"/>
  <c r="C435" i="41"/>
  <c r="H434" i="41"/>
  <c r="F434" i="41"/>
  <c r="E434" i="41"/>
  <c r="C434" i="41"/>
  <c r="H433" i="41"/>
  <c r="F433" i="41"/>
  <c r="E433" i="41"/>
  <c r="C433" i="41"/>
  <c r="H432" i="41"/>
  <c r="F432" i="41"/>
  <c r="E432" i="41"/>
  <c r="C432" i="41"/>
  <c r="H431" i="41"/>
  <c r="F431" i="41"/>
  <c r="E431" i="41"/>
  <c r="C431" i="41"/>
  <c r="H430" i="41"/>
  <c r="F430" i="41"/>
  <c r="E430" i="41"/>
  <c r="C430" i="41"/>
  <c r="H429" i="41"/>
  <c r="F429" i="41"/>
  <c r="E429" i="41"/>
  <c r="C429" i="41"/>
  <c r="H428" i="41"/>
  <c r="F428" i="41"/>
  <c r="E428" i="41"/>
  <c r="C428" i="41"/>
  <c r="H427" i="41"/>
  <c r="F427" i="41"/>
  <c r="E427" i="41"/>
  <c r="C427" i="41"/>
  <c r="C426" i="41"/>
  <c r="H425" i="41"/>
  <c r="F425" i="41"/>
  <c r="E425" i="41"/>
  <c r="C425" i="41"/>
  <c r="H424" i="41"/>
  <c r="F424" i="41"/>
  <c r="E424" i="41"/>
  <c r="C424" i="41"/>
  <c r="H423" i="41"/>
  <c r="F423" i="41"/>
  <c r="E423" i="41"/>
  <c r="C423" i="41"/>
  <c r="H422" i="41"/>
  <c r="F422" i="41"/>
  <c r="E422" i="41"/>
  <c r="C422" i="41"/>
  <c r="H421" i="41"/>
  <c r="F421" i="41"/>
  <c r="E421" i="41"/>
  <c r="C421" i="41"/>
  <c r="H420" i="41"/>
  <c r="F420" i="41"/>
  <c r="E420" i="41"/>
  <c r="C420" i="41"/>
  <c r="H419" i="41"/>
  <c r="F419" i="41"/>
  <c r="E419" i="41"/>
  <c r="C419" i="41"/>
  <c r="H418" i="41"/>
  <c r="F418" i="41"/>
  <c r="E418" i="41"/>
  <c r="C418" i="41"/>
  <c r="H417" i="41"/>
  <c r="F417" i="41"/>
  <c r="E417" i="41"/>
  <c r="C417" i="41"/>
  <c r="H416" i="41"/>
  <c r="F416" i="41"/>
  <c r="E416" i="41"/>
  <c r="C416" i="41"/>
  <c r="H415" i="41"/>
  <c r="F415" i="41"/>
  <c r="E415" i="41"/>
  <c r="C415" i="41"/>
  <c r="H414" i="41"/>
  <c r="F414" i="41"/>
  <c r="E414" i="41"/>
  <c r="C414" i="41"/>
  <c r="H413" i="41"/>
  <c r="F413" i="41"/>
  <c r="E413" i="41"/>
  <c r="C413" i="41"/>
  <c r="H412" i="41"/>
  <c r="F412" i="41"/>
  <c r="E412" i="41"/>
  <c r="C412" i="41"/>
  <c r="H411" i="41"/>
  <c r="F411" i="41"/>
  <c r="E411" i="41"/>
  <c r="C411" i="41"/>
  <c r="C410" i="41"/>
  <c r="H409" i="41"/>
  <c r="F409" i="41"/>
  <c r="E409" i="41"/>
  <c r="C409" i="41"/>
  <c r="H408" i="41"/>
  <c r="F408" i="41"/>
  <c r="E408" i="41"/>
  <c r="C408" i="41"/>
  <c r="H407" i="41"/>
  <c r="F407" i="41"/>
  <c r="E407" i="41"/>
  <c r="C407" i="41"/>
  <c r="H406" i="41"/>
  <c r="F406" i="41"/>
  <c r="E406" i="41"/>
  <c r="C406" i="41"/>
  <c r="H405" i="41"/>
  <c r="F405" i="41"/>
  <c r="E405" i="41"/>
  <c r="C405" i="41"/>
  <c r="H404" i="41"/>
  <c r="F404" i="41"/>
  <c r="E404" i="41"/>
  <c r="C404" i="41"/>
  <c r="H403" i="41"/>
  <c r="F403" i="41"/>
  <c r="E403" i="41"/>
  <c r="C403" i="41"/>
  <c r="H402" i="41"/>
  <c r="F402" i="41"/>
  <c r="E402" i="41"/>
  <c r="C402" i="41"/>
  <c r="H401" i="41"/>
  <c r="F401" i="41"/>
  <c r="E401" i="41"/>
  <c r="C401" i="41"/>
  <c r="C400" i="41"/>
  <c r="H399" i="41"/>
  <c r="F399" i="41"/>
  <c r="E399" i="41"/>
  <c r="C399" i="41"/>
  <c r="H398" i="41"/>
  <c r="F398" i="41"/>
  <c r="E398" i="41"/>
  <c r="C398" i="41"/>
  <c r="H397" i="41"/>
  <c r="F397" i="41"/>
  <c r="E397" i="41"/>
  <c r="C397" i="41"/>
  <c r="H396" i="41"/>
  <c r="F396" i="41"/>
  <c r="E396" i="41"/>
  <c r="C396" i="41"/>
  <c r="H395" i="41"/>
  <c r="F395" i="41"/>
  <c r="E395" i="41"/>
  <c r="C395" i="41"/>
  <c r="H394" i="41"/>
  <c r="F394" i="41"/>
  <c r="E394" i="41"/>
  <c r="C394" i="41"/>
  <c r="H393" i="41"/>
  <c r="F393" i="41"/>
  <c r="E393" i="41"/>
  <c r="C393" i="41"/>
  <c r="H392" i="41"/>
  <c r="F392" i="41"/>
  <c r="E392" i="41"/>
  <c r="C392" i="41"/>
  <c r="H391" i="41"/>
  <c r="F391" i="41"/>
  <c r="E391" i="41"/>
  <c r="C391" i="41"/>
  <c r="H390" i="41"/>
  <c r="F390" i="41"/>
  <c r="E390" i="41"/>
  <c r="C390" i="41"/>
  <c r="H389" i="41"/>
  <c r="F389" i="41"/>
  <c r="E389" i="41"/>
  <c r="C389" i="41"/>
  <c r="H388" i="41"/>
  <c r="F388" i="41"/>
  <c r="E388" i="41"/>
  <c r="C388" i="41"/>
  <c r="H387" i="41"/>
  <c r="F387" i="41"/>
  <c r="E387" i="41"/>
  <c r="C387" i="41"/>
  <c r="H386" i="41"/>
  <c r="F386" i="41"/>
  <c r="E386" i="41"/>
  <c r="C386" i="41"/>
  <c r="H385" i="41"/>
  <c r="F385" i="41"/>
  <c r="E385" i="41"/>
  <c r="C385" i="41"/>
  <c r="H384" i="41"/>
  <c r="F384" i="41"/>
  <c r="E384" i="41"/>
  <c r="C384" i="41"/>
  <c r="H383" i="41"/>
  <c r="F383" i="41"/>
  <c r="E383" i="41"/>
  <c r="C383" i="41"/>
  <c r="C382" i="41"/>
  <c r="H381" i="41"/>
  <c r="F381" i="41"/>
  <c r="E381" i="41"/>
  <c r="C381" i="41"/>
  <c r="H380" i="41"/>
  <c r="F380" i="41"/>
  <c r="E380" i="41"/>
  <c r="C380" i="41"/>
  <c r="H379" i="41"/>
  <c r="F379" i="41"/>
  <c r="E379" i="41"/>
  <c r="C379" i="41"/>
  <c r="H378" i="41"/>
  <c r="F378" i="41"/>
  <c r="E378" i="41"/>
  <c r="C378" i="41"/>
  <c r="H377" i="41"/>
  <c r="F377" i="41"/>
  <c r="E377" i="41"/>
  <c r="C377" i="41"/>
  <c r="H376" i="41"/>
  <c r="F376" i="41"/>
  <c r="E376" i="41"/>
  <c r="C376" i="41"/>
  <c r="H375" i="41"/>
  <c r="F375" i="41"/>
  <c r="E375" i="41"/>
  <c r="C375" i="41"/>
  <c r="H374" i="41"/>
  <c r="F374" i="41"/>
  <c r="E374" i="41"/>
  <c r="C374" i="41"/>
  <c r="H373" i="41"/>
  <c r="F373" i="41"/>
  <c r="E373" i="41"/>
  <c r="C373" i="41"/>
  <c r="H372" i="41"/>
  <c r="F372" i="41"/>
  <c r="E372" i="41"/>
  <c r="C372" i="41"/>
  <c r="H371" i="41"/>
  <c r="F371" i="41"/>
  <c r="E371" i="41"/>
  <c r="C371" i="41"/>
  <c r="H370" i="41"/>
  <c r="F370" i="41"/>
  <c r="E370" i="41"/>
  <c r="C370" i="41"/>
  <c r="H369" i="41"/>
  <c r="F369" i="41"/>
  <c r="E369" i="41"/>
  <c r="C369" i="41"/>
  <c r="H368" i="41"/>
  <c r="F368" i="41"/>
  <c r="E368" i="41"/>
  <c r="C368" i="41"/>
  <c r="C367" i="41"/>
  <c r="H366" i="41"/>
  <c r="F366" i="41"/>
  <c r="E366" i="41"/>
  <c r="C366" i="41"/>
  <c r="H365" i="41"/>
  <c r="F365" i="41"/>
  <c r="E365" i="41"/>
  <c r="C365" i="41"/>
  <c r="H364" i="41"/>
  <c r="F364" i="41"/>
  <c r="E364" i="41"/>
  <c r="C364" i="41"/>
  <c r="H363" i="41"/>
  <c r="F363" i="41"/>
  <c r="E363" i="41"/>
  <c r="C363" i="41"/>
  <c r="H362" i="41"/>
  <c r="F362" i="41"/>
  <c r="E362" i="41"/>
  <c r="C362" i="41"/>
  <c r="H361" i="41"/>
  <c r="F361" i="41"/>
  <c r="E361" i="41"/>
  <c r="C361" i="41"/>
  <c r="H360" i="41"/>
  <c r="F360" i="41"/>
  <c r="E360" i="41"/>
  <c r="C360" i="41"/>
  <c r="H359" i="41"/>
  <c r="F359" i="41"/>
  <c r="E359" i="41"/>
  <c r="C359" i="41"/>
  <c r="H358" i="41"/>
  <c r="F358" i="41"/>
  <c r="E358" i="41"/>
  <c r="C358" i="41"/>
  <c r="H357" i="41"/>
  <c r="F357" i="41"/>
  <c r="E357" i="41"/>
  <c r="C357" i="41"/>
  <c r="H356" i="41"/>
  <c r="F356" i="41"/>
  <c r="E356" i="41"/>
  <c r="C356" i="41"/>
  <c r="H355" i="41"/>
  <c r="F355" i="41"/>
  <c r="E355" i="41"/>
  <c r="C355" i="41"/>
  <c r="H354" i="41"/>
  <c r="F354" i="41"/>
  <c r="E354" i="41"/>
  <c r="C354" i="41"/>
  <c r="H353" i="41"/>
  <c r="F353" i="41"/>
  <c r="E353" i="41"/>
  <c r="C353" i="41"/>
  <c r="H352" i="41"/>
  <c r="F352" i="41"/>
  <c r="E352" i="41"/>
  <c r="C352" i="41"/>
  <c r="H351" i="41"/>
  <c r="F351" i="41"/>
  <c r="E351" i="41"/>
  <c r="C351" i="41"/>
  <c r="H350" i="41"/>
  <c r="F350" i="41"/>
  <c r="E350" i="41"/>
  <c r="C350" i="41"/>
  <c r="H349" i="41"/>
  <c r="F349" i="41"/>
  <c r="E349" i="41"/>
  <c r="C349" i="41"/>
  <c r="H348" i="41"/>
  <c r="F348" i="41"/>
  <c r="E348" i="41"/>
  <c r="C348" i="41"/>
  <c r="H347" i="41"/>
  <c r="F347" i="41"/>
  <c r="E347" i="41"/>
  <c r="C347" i="41"/>
  <c r="H346" i="41"/>
  <c r="F346" i="41"/>
  <c r="E346" i="41"/>
  <c r="C346" i="41"/>
  <c r="H345" i="41"/>
  <c r="F345" i="41"/>
  <c r="E345" i="41"/>
  <c r="C345" i="41"/>
  <c r="H344" i="41"/>
  <c r="F344" i="41"/>
  <c r="E344" i="41"/>
  <c r="C344" i="41"/>
  <c r="H343" i="41"/>
  <c r="F343" i="41"/>
  <c r="E343" i="41"/>
  <c r="C343" i="41"/>
  <c r="H342" i="41"/>
  <c r="F342" i="41"/>
  <c r="E342" i="41"/>
  <c r="C342" i="41"/>
  <c r="H341" i="41"/>
  <c r="F341" i="41"/>
  <c r="E341" i="41"/>
  <c r="C341" i="41"/>
  <c r="H340" i="41"/>
  <c r="F340" i="41"/>
  <c r="E340" i="41"/>
  <c r="C340" i="41"/>
  <c r="H339" i="41"/>
  <c r="F339" i="41"/>
  <c r="E339" i="41"/>
  <c r="C339" i="41"/>
  <c r="H338" i="41"/>
  <c r="F338" i="41"/>
  <c r="E338" i="41"/>
  <c r="C338" i="41"/>
  <c r="C337" i="41"/>
  <c r="H336" i="41"/>
  <c r="F336" i="41"/>
  <c r="E336" i="41"/>
  <c r="C336" i="41"/>
  <c r="H335" i="41"/>
  <c r="F335" i="41"/>
  <c r="E335" i="41"/>
  <c r="C335" i="41"/>
  <c r="H334" i="41"/>
  <c r="F334" i="41"/>
  <c r="E334" i="41"/>
  <c r="C334" i="41"/>
  <c r="H333" i="41"/>
  <c r="F333" i="41"/>
  <c r="E333" i="41"/>
  <c r="C333" i="41"/>
  <c r="H332" i="41"/>
  <c r="F332" i="41"/>
  <c r="E332" i="41"/>
  <c r="C332" i="41"/>
  <c r="H331" i="41"/>
  <c r="F331" i="41"/>
  <c r="E331" i="41"/>
  <c r="C331" i="41"/>
  <c r="H330" i="41"/>
  <c r="F330" i="41"/>
  <c r="E330" i="41"/>
  <c r="C330" i="41"/>
  <c r="H329" i="41"/>
  <c r="F329" i="41"/>
  <c r="E329" i="41"/>
  <c r="C329" i="41"/>
  <c r="H328" i="41"/>
  <c r="F328" i="41"/>
  <c r="E328" i="41"/>
  <c r="C328" i="41"/>
  <c r="H327" i="41"/>
  <c r="F327" i="41"/>
  <c r="E327" i="41"/>
  <c r="C327" i="41"/>
  <c r="H326" i="41"/>
  <c r="F326" i="41"/>
  <c r="E326" i="41"/>
  <c r="C326" i="41"/>
  <c r="H325" i="41"/>
  <c r="F325" i="41"/>
  <c r="E325" i="41"/>
  <c r="C325" i="41"/>
  <c r="H324" i="41"/>
  <c r="F324" i="41"/>
  <c r="E324" i="41"/>
  <c r="C324" i="41"/>
  <c r="H323" i="41"/>
  <c r="F323" i="41"/>
  <c r="E323" i="41"/>
  <c r="C323" i="41"/>
  <c r="C322" i="41"/>
  <c r="H321" i="41"/>
  <c r="F321" i="41"/>
  <c r="E321" i="41"/>
  <c r="C321" i="41"/>
  <c r="H320" i="41"/>
  <c r="F320" i="41"/>
  <c r="E320" i="41"/>
  <c r="C320" i="41"/>
  <c r="H319" i="41"/>
  <c r="F319" i="41"/>
  <c r="E319" i="41"/>
  <c r="C319" i="41"/>
  <c r="H318" i="41"/>
  <c r="F318" i="41"/>
  <c r="E318" i="41"/>
  <c r="C318" i="41"/>
  <c r="H317" i="41"/>
  <c r="F317" i="41"/>
  <c r="E317" i="41"/>
  <c r="C317" i="41"/>
  <c r="H316" i="41"/>
  <c r="F316" i="41"/>
  <c r="E316" i="41"/>
  <c r="C316" i="41"/>
  <c r="H315" i="41"/>
  <c r="F315" i="41"/>
  <c r="E315" i="41"/>
  <c r="C315" i="41"/>
  <c r="H314" i="41"/>
  <c r="F314" i="41"/>
  <c r="E314" i="41"/>
  <c r="C314" i="41"/>
  <c r="H313" i="41"/>
  <c r="F313" i="41"/>
  <c r="E313" i="41"/>
  <c r="C313" i="41"/>
  <c r="H312" i="41"/>
  <c r="F312" i="41"/>
  <c r="E312" i="41"/>
  <c r="C312" i="41"/>
  <c r="H311" i="41"/>
  <c r="F311" i="41"/>
  <c r="E311" i="41"/>
  <c r="C311" i="41"/>
  <c r="H310" i="41"/>
  <c r="F310" i="41"/>
  <c r="E310" i="41"/>
  <c r="C310" i="41"/>
  <c r="H309" i="41"/>
  <c r="F309" i="41"/>
  <c r="E309" i="41"/>
  <c r="C309" i="41"/>
  <c r="H308" i="41"/>
  <c r="F308" i="41"/>
  <c r="E308" i="41"/>
  <c r="C308" i="41"/>
  <c r="C307" i="41"/>
  <c r="H306" i="41"/>
  <c r="F306" i="41"/>
  <c r="E306" i="41"/>
  <c r="C306" i="41"/>
  <c r="H305" i="41"/>
  <c r="F305" i="41"/>
  <c r="E305" i="41"/>
  <c r="C305" i="41"/>
  <c r="H304" i="41"/>
  <c r="F304" i="41"/>
  <c r="E304" i="41"/>
  <c r="C304" i="41"/>
  <c r="H303" i="41"/>
  <c r="F303" i="41"/>
  <c r="E303" i="41"/>
  <c r="C303" i="41"/>
  <c r="H302" i="41"/>
  <c r="F302" i="41"/>
  <c r="E302" i="41"/>
  <c r="C302" i="41"/>
  <c r="H301" i="41"/>
  <c r="F301" i="41"/>
  <c r="E301" i="41"/>
  <c r="C301" i="41"/>
  <c r="H300" i="41"/>
  <c r="F300" i="41"/>
  <c r="E300" i="41"/>
  <c r="C300" i="41"/>
  <c r="H299" i="41"/>
  <c r="F299" i="41"/>
  <c r="E299" i="41"/>
  <c r="C299" i="41"/>
  <c r="H298" i="41"/>
  <c r="F298" i="41"/>
  <c r="E298" i="41"/>
  <c r="C298" i="41"/>
  <c r="H297" i="41"/>
  <c r="F297" i="41"/>
  <c r="E297" i="41"/>
  <c r="C297" i="41"/>
  <c r="H296" i="41"/>
  <c r="F296" i="41"/>
  <c r="E296" i="41"/>
  <c r="C296" i="41"/>
  <c r="H295" i="41"/>
  <c r="F295" i="41"/>
  <c r="E295" i="41"/>
  <c r="C295" i="41"/>
  <c r="H294" i="41"/>
  <c r="F294" i="41"/>
  <c r="E294" i="41"/>
  <c r="C294" i="41"/>
  <c r="H293" i="41"/>
  <c r="F293" i="41"/>
  <c r="E293" i="41"/>
  <c r="C293" i="41"/>
  <c r="C292" i="41"/>
  <c r="H291" i="41"/>
  <c r="F291" i="41"/>
  <c r="E291" i="41"/>
  <c r="C291" i="41"/>
  <c r="H290" i="41"/>
  <c r="F290" i="41"/>
  <c r="E290" i="41"/>
  <c r="C290" i="41"/>
  <c r="H289" i="41"/>
  <c r="F289" i="41"/>
  <c r="E289" i="41"/>
  <c r="C289" i="41"/>
  <c r="H288" i="41"/>
  <c r="F288" i="41"/>
  <c r="E288" i="41"/>
  <c r="C288" i="41"/>
  <c r="H287" i="41"/>
  <c r="F287" i="41"/>
  <c r="E287" i="41"/>
  <c r="C287" i="41"/>
  <c r="H286" i="41"/>
  <c r="F286" i="41"/>
  <c r="E286" i="41"/>
  <c r="C286" i="41"/>
  <c r="H285" i="41"/>
  <c r="F285" i="41"/>
  <c r="E285" i="41"/>
  <c r="C285" i="41"/>
  <c r="H284" i="41"/>
  <c r="F284" i="41"/>
  <c r="E284" i="41"/>
  <c r="C284" i="41"/>
  <c r="H283" i="41"/>
  <c r="F283" i="41"/>
  <c r="E283" i="41"/>
  <c r="C283" i="41"/>
  <c r="H282" i="41"/>
  <c r="F282" i="41"/>
  <c r="E282" i="41"/>
  <c r="C282" i="41"/>
  <c r="H281" i="41"/>
  <c r="F281" i="41"/>
  <c r="E281" i="41"/>
  <c r="C281" i="41"/>
  <c r="H280" i="41"/>
  <c r="F280" i="41"/>
  <c r="E280" i="41"/>
  <c r="C280" i="41"/>
  <c r="H279" i="41"/>
  <c r="F279" i="41"/>
  <c r="E279" i="41"/>
  <c r="C279" i="41"/>
  <c r="H278" i="41"/>
  <c r="F278" i="41"/>
  <c r="E278" i="41"/>
  <c r="C278" i="41"/>
  <c r="C277" i="41"/>
  <c r="H276" i="41"/>
  <c r="F276" i="41"/>
  <c r="E276" i="41"/>
  <c r="C276" i="41"/>
  <c r="H275" i="41"/>
  <c r="F275" i="41"/>
  <c r="E275" i="41"/>
  <c r="C275" i="41"/>
  <c r="H274" i="41"/>
  <c r="F274" i="41"/>
  <c r="E274" i="41"/>
  <c r="C274" i="41"/>
  <c r="H273" i="41"/>
  <c r="F273" i="41"/>
  <c r="E273" i="41"/>
  <c r="C273" i="41"/>
  <c r="H272" i="41"/>
  <c r="F272" i="41"/>
  <c r="E272" i="41"/>
  <c r="C272" i="41"/>
  <c r="H271" i="41"/>
  <c r="F271" i="41"/>
  <c r="E271" i="41"/>
  <c r="C271" i="41"/>
  <c r="H270" i="41"/>
  <c r="F270" i="41"/>
  <c r="E270" i="41"/>
  <c r="C270" i="41"/>
  <c r="H269" i="41"/>
  <c r="F269" i="41"/>
  <c r="E269" i="41"/>
  <c r="C269" i="41"/>
  <c r="H268" i="41"/>
  <c r="F268" i="41"/>
  <c r="E268" i="41"/>
  <c r="C268" i="41"/>
  <c r="H267" i="41"/>
  <c r="F267" i="41"/>
  <c r="E267" i="41"/>
  <c r="C267" i="41"/>
  <c r="C266" i="41"/>
  <c r="H265" i="41"/>
  <c r="F265" i="41"/>
  <c r="E265" i="41"/>
  <c r="C265" i="41"/>
  <c r="H264" i="41"/>
  <c r="F264" i="41"/>
  <c r="E264" i="41"/>
  <c r="C264" i="41"/>
  <c r="H263" i="41"/>
  <c r="F263" i="41"/>
  <c r="E263" i="41"/>
  <c r="C263" i="41"/>
  <c r="H262" i="41"/>
  <c r="F262" i="41"/>
  <c r="E262" i="41"/>
  <c r="C262" i="41"/>
  <c r="H261" i="41"/>
  <c r="F261" i="41"/>
  <c r="E261" i="41"/>
  <c r="C261" i="41"/>
  <c r="H260" i="41"/>
  <c r="F260" i="41"/>
  <c r="E260" i="41"/>
  <c r="C260" i="41"/>
  <c r="H259" i="41"/>
  <c r="F259" i="41"/>
  <c r="E259" i="41"/>
  <c r="C259" i="41"/>
  <c r="H258" i="41"/>
  <c r="F258" i="41"/>
  <c r="E258" i="41"/>
  <c r="C258" i="41"/>
  <c r="H257" i="41"/>
  <c r="F257" i="41"/>
  <c r="E257" i="41"/>
  <c r="C257" i="41"/>
  <c r="H256" i="41"/>
  <c r="F256" i="41"/>
  <c r="E256" i="41"/>
  <c r="C256" i="41"/>
  <c r="H255" i="41"/>
  <c r="F255" i="41"/>
  <c r="E255" i="41"/>
  <c r="C255" i="41"/>
  <c r="H254" i="41"/>
  <c r="F254" i="41"/>
  <c r="E254" i="41"/>
  <c r="C254" i="41"/>
  <c r="H253" i="41"/>
  <c r="F253" i="41"/>
  <c r="E253" i="41"/>
  <c r="C253" i="41"/>
  <c r="H252" i="41"/>
  <c r="F252" i="41"/>
  <c r="E252" i="41"/>
  <c r="C252" i="41"/>
  <c r="C251" i="41"/>
  <c r="H250" i="41"/>
  <c r="F250" i="41"/>
  <c r="E250" i="41"/>
  <c r="C250" i="41"/>
  <c r="H249" i="41"/>
  <c r="F249" i="41"/>
  <c r="E249" i="41"/>
  <c r="C249" i="41"/>
  <c r="H248" i="41"/>
  <c r="F248" i="41"/>
  <c r="E248" i="41"/>
  <c r="C248" i="41"/>
  <c r="H247" i="41"/>
  <c r="F247" i="41"/>
  <c r="E247" i="41"/>
  <c r="C247" i="41"/>
  <c r="H246" i="41"/>
  <c r="F246" i="41"/>
  <c r="E246" i="41"/>
  <c r="C246" i="41"/>
  <c r="H245" i="41"/>
  <c r="F245" i="41"/>
  <c r="E245" i="41"/>
  <c r="C245" i="41"/>
  <c r="H244" i="41"/>
  <c r="F244" i="41"/>
  <c r="E244" i="41"/>
  <c r="C244" i="41"/>
  <c r="H243" i="41"/>
  <c r="F243" i="41"/>
  <c r="E243" i="41"/>
  <c r="C243" i="41"/>
  <c r="H242" i="41"/>
  <c r="F242" i="41"/>
  <c r="E242" i="41"/>
  <c r="C242" i="41"/>
  <c r="H241" i="41"/>
  <c r="F241" i="41"/>
  <c r="E241" i="41"/>
  <c r="C241" i="41"/>
  <c r="H240" i="41"/>
  <c r="F240" i="41"/>
  <c r="E240" i="41"/>
  <c r="C240" i="41"/>
  <c r="H239" i="41"/>
  <c r="F239" i="41"/>
  <c r="E239" i="41"/>
  <c r="C239" i="41"/>
  <c r="H238" i="41"/>
  <c r="F238" i="41"/>
  <c r="E238" i="41"/>
  <c r="C238" i="41"/>
  <c r="H237" i="41"/>
  <c r="F237" i="41"/>
  <c r="E237" i="41"/>
  <c r="C237" i="41"/>
  <c r="C236" i="41"/>
  <c r="H235" i="41"/>
  <c r="F235" i="41"/>
  <c r="E235" i="41"/>
  <c r="C235" i="41"/>
  <c r="H234" i="41"/>
  <c r="F234" i="41"/>
  <c r="E234" i="41"/>
  <c r="C234" i="41"/>
  <c r="H233" i="41"/>
  <c r="F233" i="41"/>
  <c r="E233" i="41"/>
  <c r="C233" i="41"/>
  <c r="H232" i="41"/>
  <c r="F232" i="41"/>
  <c r="E232" i="41"/>
  <c r="C232" i="41"/>
  <c r="H231" i="41"/>
  <c r="F231" i="41"/>
  <c r="E231" i="41"/>
  <c r="C231" i="41"/>
  <c r="H230" i="41"/>
  <c r="F230" i="41"/>
  <c r="E230" i="41"/>
  <c r="C230" i="41"/>
  <c r="H229" i="41"/>
  <c r="F229" i="41"/>
  <c r="E229" i="41"/>
  <c r="C229" i="41"/>
  <c r="H228" i="41"/>
  <c r="F228" i="41"/>
  <c r="E228" i="41"/>
  <c r="C228" i="41"/>
  <c r="H227" i="41"/>
  <c r="F227" i="41"/>
  <c r="E227" i="41"/>
  <c r="C227" i="41"/>
  <c r="H226" i="41"/>
  <c r="F226" i="41"/>
  <c r="E226" i="41"/>
  <c r="C226" i="41"/>
  <c r="H225" i="41"/>
  <c r="F225" i="41"/>
  <c r="E225" i="41"/>
  <c r="C225" i="41"/>
  <c r="H224" i="41"/>
  <c r="F224" i="41"/>
  <c r="E224" i="41"/>
  <c r="C224" i="41"/>
  <c r="H223" i="41"/>
  <c r="F223" i="41"/>
  <c r="E223" i="41"/>
  <c r="C223" i="41"/>
  <c r="H222" i="41"/>
  <c r="F222" i="41"/>
  <c r="E222" i="41"/>
  <c r="C222" i="41"/>
  <c r="C221" i="41"/>
  <c r="C220" i="41"/>
  <c r="H219" i="41"/>
  <c r="I219" i="41" s="1"/>
  <c r="F219" i="41"/>
  <c r="G219" i="41" s="1"/>
  <c r="E219" i="41"/>
  <c r="C219" i="41"/>
  <c r="H218" i="41"/>
  <c r="I218" i="41" s="1"/>
  <c r="F218" i="41"/>
  <c r="G218" i="41" s="1"/>
  <c r="E218" i="41"/>
  <c r="C218" i="41"/>
  <c r="H217" i="41"/>
  <c r="I217" i="41" s="1"/>
  <c r="F217" i="41"/>
  <c r="G217" i="41" s="1"/>
  <c r="E217" i="41"/>
  <c r="C217" i="41"/>
  <c r="H216" i="41"/>
  <c r="I216" i="41" s="1"/>
  <c r="F216" i="41"/>
  <c r="G216" i="41" s="1"/>
  <c r="E216" i="41"/>
  <c r="C216" i="41"/>
  <c r="H215" i="41"/>
  <c r="I215" i="41" s="1"/>
  <c r="F215" i="41"/>
  <c r="G215" i="41" s="1"/>
  <c r="E215" i="41"/>
  <c r="C215" i="41"/>
  <c r="H214" i="41"/>
  <c r="I214" i="41" s="1"/>
  <c r="F214" i="41"/>
  <c r="G214" i="41" s="1"/>
  <c r="E214" i="41"/>
  <c r="C214" i="41"/>
  <c r="H213" i="41"/>
  <c r="I213" i="41" s="1"/>
  <c r="F213" i="41"/>
  <c r="G213" i="41" s="1"/>
  <c r="E213" i="41"/>
  <c r="C213" i="41"/>
  <c r="H212" i="41"/>
  <c r="I212" i="41" s="1"/>
  <c r="F212" i="41"/>
  <c r="G212" i="41" s="1"/>
  <c r="E212" i="41"/>
  <c r="C212" i="41"/>
  <c r="H211" i="41"/>
  <c r="I211" i="41" s="1"/>
  <c r="F211" i="41"/>
  <c r="G211" i="41" s="1"/>
  <c r="E211" i="41"/>
  <c r="C211" i="41"/>
  <c r="H210" i="41"/>
  <c r="I210" i="41" s="1"/>
  <c r="F210" i="41"/>
  <c r="G210" i="41" s="1"/>
  <c r="E210" i="41"/>
  <c r="C210" i="41"/>
  <c r="H209" i="41"/>
  <c r="F209" i="41"/>
  <c r="E209" i="41"/>
  <c r="C209" i="41"/>
  <c r="H208" i="41"/>
  <c r="I208" i="41" s="1"/>
  <c r="F208" i="41"/>
  <c r="G208" i="41" s="1"/>
  <c r="E208" i="41"/>
  <c r="C208" i="41"/>
  <c r="H207" i="41"/>
  <c r="I207" i="41" s="1"/>
  <c r="F207" i="41"/>
  <c r="G207" i="41" s="1"/>
  <c r="E207" i="41"/>
  <c r="C207" i="41"/>
  <c r="H206" i="41"/>
  <c r="I206" i="41" s="1"/>
  <c r="F206" i="41"/>
  <c r="G206" i="41" s="1"/>
  <c r="E206" i="41"/>
  <c r="C206" i="41"/>
  <c r="H205" i="41"/>
  <c r="I205" i="41" s="1"/>
  <c r="F205" i="41"/>
  <c r="G205" i="41" s="1"/>
  <c r="E205" i="41"/>
  <c r="C205" i="41"/>
  <c r="H204" i="41"/>
  <c r="I204" i="41" s="1"/>
  <c r="F204" i="41"/>
  <c r="G204" i="41" s="1"/>
  <c r="E204" i="41"/>
  <c r="C204" i="41"/>
  <c r="H203" i="41"/>
  <c r="I203" i="41" s="1"/>
  <c r="F203" i="41"/>
  <c r="G203" i="41" s="1"/>
  <c r="E203" i="41"/>
  <c r="C203" i="41"/>
  <c r="H202" i="41"/>
  <c r="I202" i="41" s="1"/>
  <c r="F202" i="41"/>
  <c r="G202" i="41" s="1"/>
  <c r="E202" i="41"/>
  <c r="C202" i="41"/>
  <c r="H201" i="41"/>
  <c r="I201" i="41" s="1"/>
  <c r="F201" i="41"/>
  <c r="G201" i="41" s="1"/>
  <c r="E201" i="41"/>
  <c r="C201" i="41"/>
  <c r="H200" i="41"/>
  <c r="I200" i="41" s="1"/>
  <c r="F200" i="41"/>
  <c r="G200" i="41" s="1"/>
  <c r="E200" i="41"/>
  <c r="C200" i="41"/>
  <c r="H199" i="41"/>
  <c r="I199" i="41" s="1"/>
  <c r="F199" i="41"/>
  <c r="G199" i="41" s="1"/>
  <c r="E199" i="41"/>
  <c r="C199" i="41"/>
  <c r="H198" i="41"/>
  <c r="I198" i="41" s="1"/>
  <c r="F198" i="41"/>
  <c r="G198" i="41" s="1"/>
  <c r="E198" i="41"/>
  <c r="C198" i="41"/>
  <c r="H197" i="41"/>
  <c r="I197" i="41" s="1"/>
  <c r="F197" i="41"/>
  <c r="G197" i="41" s="1"/>
  <c r="E197" i="41"/>
  <c r="C197" i="41"/>
  <c r="H196" i="41"/>
  <c r="I196" i="41" s="1"/>
  <c r="F196" i="41"/>
  <c r="G196" i="41" s="1"/>
  <c r="E196" i="41"/>
  <c r="C196" i="41"/>
  <c r="H195" i="41"/>
  <c r="I195" i="41" s="1"/>
  <c r="F195" i="41"/>
  <c r="G195" i="41" s="1"/>
  <c r="E195" i="41"/>
  <c r="C195" i="41"/>
  <c r="H194" i="41"/>
  <c r="I194" i="41" s="1"/>
  <c r="F194" i="41"/>
  <c r="G194" i="41" s="1"/>
  <c r="E194" i="41"/>
  <c r="C194" i="41"/>
  <c r="H193" i="41"/>
  <c r="I193" i="41" s="1"/>
  <c r="F193" i="41"/>
  <c r="G193" i="41" s="1"/>
  <c r="E193" i="41"/>
  <c r="C193" i="41"/>
  <c r="H192" i="41"/>
  <c r="I192" i="41" s="1"/>
  <c r="F192" i="41"/>
  <c r="G192" i="41" s="1"/>
  <c r="E192" i="41"/>
  <c r="C192" i="41"/>
  <c r="H191" i="41"/>
  <c r="I191" i="41" s="1"/>
  <c r="F191" i="41"/>
  <c r="G191" i="41" s="1"/>
  <c r="E191" i="41"/>
  <c r="C191" i="41"/>
  <c r="H190" i="41"/>
  <c r="I190" i="41" s="1"/>
  <c r="F190" i="41"/>
  <c r="G190" i="41" s="1"/>
  <c r="E190" i="41"/>
  <c r="C190" i="41"/>
  <c r="H189" i="41"/>
  <c r="I189" i="41" s="1"/>
  <c r="F189" i="41"/>
  <c r="G189" i="41" s="1"/>
  <c r="E189" i="41"/>
  <c r="C189" i="41"/>
  <c r="H188" i="41"/>
  <c r="I188" i="41" s="1"/>
  <c r="F188" i="41"/>
  <c r="G188" i="41" s="1"/>
  <c r="E188" i="41"/>
  <c r="C188" i="41"/>
  <c r="H187" i="41"/>
  <c r="I187" i="41" s="1"/>
  <c r="F187" i="41"/>
  <c r="G187" i="41" s="1"/>
  <c r="E187" i="41"/>
  <c r="C187" i="41"/>
  <c r="H186" i="41"/>
  <c r="I186" i="41" s="1"/>
  <c r="F186" i="41"/>
  <c r="G186" i="41" s="1"/>
  <c r="E186" i="41"/>
  <c r="C186" i="41"/>
  <c r="H185" i="41"/>
  <c r="I185" i="41" s="1"/>
  <c r="F185" i="41"/>
  <c r="G185" i="41" s="1"/>
  <c r="E185" i="41"/>
  <c r="C185" i="41"/>
  <c r="H184" i="41"/>
  <c r="I184" i="41" s="1"/>
  <c r="F184" i="41"/>
  <c r="G184" i="41" s="1"/>
  <c r="E184" i="41"/>
  <c r="C184" i="41"/>
  <c r="H183" i="41"/>
  <c r="I183" i="41" s="1"/>
  <c r="F183" i="41"/>
  <c r="G183" i="41" s="1"/>
  <c r="E183" i="41"/>
  <c r="C183" i="41"/>
  <c r="H182" i="41"/>
  <c r="I182" i="41" s="1"/>
  <c r="F182" i="41"/>
  <c r="G182" i="41" s="1"/>
  <c r="E182" i="41"/>
  <c r="C182" i="41"/>
  <c r="C181" i="41"/>
  <c r="H180" i="41"/>
  <c r="I180" i="41" s="1"/>
  <c r="F180" i="41"/>
  <c r="G180" i="41" s="1"/>
  <c r="E180" i="41"/>
  <c r="C180" i="41"/>
  <c r="H179" i="41"/>
  <c r="I179" i="41" s="1"/>
  <c r="F179" i="41"/>
  <c r="G179" i="41" s="1"/>
  <c r="E179" i="41"/>
  <c r="C179" i="41"/>
  <c r="H178" i="41"/>
  <c r="I178" i="41" s="1"/>
  <c r="F178" i="41"/>
  <c r="G178" i="41" s="1"/>
  <c r="E178" i="41"/>
  <c r="C178" i="41"/>
  <c r="H177" i="41"/>
  <c r="I177" i="41" s="1"/>
  <c r="F177" i="41"/>
  <c r="G177" i="41" s="1"/>
  <c r="E177" i="41"/>
  <c r="C177" i="41"/>
  <c r="H176" i="41"/>
  <c r="I176" i="41" s="1"/>
  <c r="F176" i="41"/>
  <c r="G176" i="41" s="1"/>
  <c r="E176" i="41"/>
  <c r="C176" i="41"/>
  <c r="H175" i="41"/>
  <c r="I175" i="41" s="1"/>
  <c r="F175" i="41"/>
  <c r="G175" i="41" s="1"/>
  <c r="E175" i="41"/>
  <c r="C175" i="41"/>
  <c r="H174" i="41"/>
  <c r="I174" i="41" s="1"/>
  <c r="F174" i="41"/>
  <c r="G174" i="41" s="1"/>
  <c r="E174" i="41"/>
  <c r="C174" i="41"/>
  <c r="H173" i="41"/>
  <c r="I173" i="41" s="1"/>
  <c r="F173" i="41"/>
  <c r="G173" i="41" s="1"/>
  <c r="E173" i="41"/>
  <c r="C173" i="41"/>
  <c r="H172" i="41"/>
  <c r="I172" i="41" s="1"/>
  <c r="F172" i="41"/>
  <c r="G172" i="41" s="1"/>
  <c r="E172" i="41"/>
  <c r="C172" i="41"/>
  <c r="H171" i="41"/>
  <c r="I171" i="41" s="1"/>
  <c r="F171" i="41"/>
  <c r="G171" i="41" s="1"/>
  <c r="E171" i="41"/>
  <c r="C171" i="41"/>
  <c r="H170" i="41"/>
  <c r="I170" i="41" s="1"/>
  <c r="F170" i="41"/>
  <c r="G170" i="41" s="1"/>
  <c r="E170" i="41"/>
  <c r="C170" i="41"/>
  <c r="H169" i="41"/>
  <c r="I169" i="41" s="1"/>
  <c r="F169" i="41"/>
  <c r="G169" i="41" s="1"/>
  <c r="E169" i="41"/>
  <c r="C169" i="41"/>
  <c r="H168" i="41"/>
  <c r="I168" i="41" s="1"/>
  <c r="F168" i="41"/>
  <c r="G168" i="41" s="1"/>
  <c r="E168" i="41"/>
  <c r="C168" i="41"/>
  <c r="H167" i="41"/>
  <c r="I167" i="41" s="1"/>
  <c r="F167" i="41"/>
  <c r="G167" i="41" s="1"/>
  <c r="E167" i="41"/>
  <c r="C167" i="41"/>
  <c r="H166" i="41"/>
  <c r="I166" i="41" s="1"/>
  <c r="F166" i="41"/>
  <c r="G166" i="41" s="1"/>
  <c r="E166" i="41"/>
  <c r="C166" i="41"/>
  <c r="H165" i="41"/>
  <c r="I165" i="41" s="1"/>
  <c r="F165" i="41"/>
  <c r="G165" i="41" s="1"/>
  <c r="E165" i="41"/>
  <c r="C165" i="41"/>
  <c r="H164" i="41"/>
  <c r="I164" i="41" s="1"/>
  <c r="F164" i="41"/>
  <c r="G164" i="41" s="1"/>
  <c r="E164" i="41"/>
  <c r="C164" i="41"/>
  <c r="H163" i="41"/>
  <c r="I163" i="41" s="1"/>
  <c r="F163" i="41"/>
  <c r="G163" i="41" s="1"/>
  <c r="E163" i="41"/>
  <c r="C163" i="41"/>
  <c r="H162" i="41"/>
  <c r="I162" i="41" s="1"/>
  <c r="F162" i="41"/>
  <c r="G162" i="41" s="1"/>
  <c r="E162" i="41"/>
  <c r="C162" i="41"/>
  <c r="H161" i="41"/>
  <c r="I161" i="41" s="1"/>
  <c r="F161" i="41"/>
  <c r="G161" i="41" s="1"/>
  <c r="E161" i="41"/>
  <c r="C161" i="41"/>
  <c r="H160" i="41"/>
  <c r="I160" i="41" s="1"/>
  <c r="F160" i="41"/>
  <c r="G160" i="41" s="1"/>
  <c r="E160" i="41"/>
  <c r="C160" i="41"/>
  <c r="H159" i="41"/>
  <c r="I159" i="41" s="1"/>
  <c r="F159" i="41"/>
  <c r="G159" i="41" s="1"/>
  <c r="E159" i="41"/>
  <c r="C159" i="41"/>
  <c r="C158" i="41"/>
  <c r="C157" i="41"/>
  <c r="H156" i="41"/>
  <c r="F156" i="41"/>
  <c r="E156" i="41"/>
  <c r="C156" i="41"/>
  <c r="H155" i="41"/>
  <c r="F155" i="41"/>
  <c r="E155" i="41"/>
  <c r="C155" i="41"/>
  <c r="H154" i="41"/>
  <c r="F154" i="41"/>
  <c r="E154" i="41"/>
  <c r="C154" i="41"/>
  <c r="H153" i="41"/>
  <c r="F153" i="41"/>
  <c r="E153" i="41"/>
  <c r="C153" i="41"/>
  <c r="H152" i="41"/>
  <c r="F152" i="41"/>
  <c r="E152" i="41"/>
  <c r="C152" i="41"/>
  <c r="H151" i="41"/>
  <c r="F151" i="41"/>
  <c r="E151" i="41"/>
  <c r="C151" i="41"/>
  <c r="H150" i="41"/>
  <c r="F150" i="41"/>
  <c r="E150" i="41"/>
  <c r="C150" i="41"/>
  <c r="H149" i="41"/>
  <c r="F149" i="41"/>
  <c r="E149" i="41"/>
  <c r="C149" i="41"/>
  <c r="H148" i="41"/>
  <c r="F148" i="41"/>
  <c r="E148" i="41"/>
  <c r="C148" i="41"/>
  <c r="H147" i="41"/>
  <c r="F147" i="41"/>
  <c r="E147" i="41"/>
  <c r="C147" i="41"/>
  <c r="H146" i="41"/>
  <c r="F146" i="41"/>
  <c r="E146" i="41"/>
  <c r="C146" i="41"/>
  <c r="C145" i="41"/>
  <c r="H144" i="41"/>
  <c r="F144" i="41"/>
  <c r="E144" i="41"/>
  <c r="C144" i="41"/>
  <c r="H143" i="41"/>
  <c r="F143" i="41"/>
  <c r="E143" i="41"/>
  <c r="C143" i="41"/>
  <c r="H142" i="41"/>
  <c r="F142" i="41"/>
  <c r="E142" i="41"/>
  <c r="C142" i="41"/>
  <c r="H141" i="41"/>
  <c r="F141" i="41"/>
  <c r="E141" i="41"/>
  <c r="C141" i="41"/>
  <c r="H140" i="41"/>
  <c r="F140" i="41"/>
  <c r="E140" i="41"/>
  <c r="C140" i="41"/>
  <c r="H139" i="41"/>
  <c r="F139" i="41"/>
  <c r="E139" i="41"/>
  <c r="C139" i="41"/>
  <c r="H138" i="41"/>
  <c r="F138" i="41"/>
  <c r="E138" i="41"/>
  <c r="C138" i="41"/>
  <c r="H137" i="41"/>
  <c r="F137" i="41"/>
  <c r="E137" i="41"/>
  <c r="C137" i="41"/>
  <c r="H136" i="41"/>
  <c r="F136" i="41"/>
  <c r="E136" i="41"/>
  <c r="C136" i="41"/>
  <c r="H135" i="41"/>
  <c r="F135" i="41"/>
  <c r="E135" i="41"/>
  <c r="C135" i="41"/>
  <c r="H134" i="41"/>
  <c r="F134" i="41"/>
  <c r="E134" i="41"/>
  <c r="C134" i="41"/>
  <c r="H133" i="41"/>
  <c r="F133" i="41"/>
  <c r="E133" i="41"/>
  <c r="C133" i="41"/>
  <c r="C132" i="41"/>
  <c r="H131" i="41"/>
  <c r="F131" i="41"/>
  <c r="E131" i="41"/>
  <c r="C131" i="41"/>
  <c r="H130" i="41"/>
  <c r="F130" i="41"/>
  <c r="E130" i="41"/>
  <c r="C130" i="41"/>
  <c r="H129" i="41"/>
  <c r="F129" i="41"/>
  <c r="E129" i="41"/>
  <c r="C129" i="41"/>
  <c r="H128" i="41"/>
  <c r="F128" i="41"/>
  <c r="E128" i="41"/>
  <c r="C128" i="41"/>
  <c r="H127" i="41"/>
  <c r="F127" i="41"/>
  <c r="E127" i="41"/>
  <c r="C127" i="41"/>
  <c r="C126" i="41"/>
  <c r="H125" i="41"/>
  <c r="F125" i="41"/>
  <c r="E125" i="41"/>
  <c r="C125" i="41"/>
  <c r="H124" i="41"/>
  <c r="F124" i="41"/>
  <c r="E124" i="41"/>
  <c r="C124" i="41"/>
  <c r="H123" i="41"/>
  <c r="F123" i="41"/>
  <c r="E123" i="41"/>
  <c r="C123" i="41"/>
  <c r="C122" i="41"/>
  <c r="B121" i="41"/>
  <c r="B597" i="41" s="1"/>
  <c r="H116" i="41"/>
  <c r="F116" i="41"/>
  <c r="E116" i="41"/>
  <c r="C116" i="41"/>
  <c r="H115" i="41"/>
  <c r="F115" i="41"/>
  <c r="E115" i="41"/>
  <c r="C115" i="41"/>
  <c r="H114" i="41"/>
  <c r="F114" i="41"/>
  <c r="E114" i="41"/>
  <c r="C114" i="41"/>
  <c r="H113" i="41"/>
  <c r="F113" i="41"/>
  <c r="E113" i="41"/>
  <c r="C113" i="41"/>
  <c r="H112" i="41"/>
  <c r="F112" i="41"/>
  <c r="E112" i="41"/>
  <c r="C112" i="41"/>
  <c r="H111" i="41"/>
  <c r="F111" i="41"/>
  <c r="E111" i="41"/>
  <c r="C111" i="41"/>
  <c r="H110" i="41"/>
  <c r="F110" i="41"/>
  <c r="E110" i="41"/>
  <c r="C110" i="41"/>
  <c r="H109" i="41"/>
  <c r="F109" i="41"/>
  <c r="E109" i="41"/>
  <c r="C109" i="41"/>
  <c r="H108" i="41"/>
  <c r="F108" i="41"/>
  <c r="E108" i="41"/>
  <c r="C108" i="41"/>
  <c r="H107" i="41"/>
  <c r="F107" i="41"/>
  <c r="E107" i="41"/>
  <c r="C107" i="41"/>
  <c r="H106" i="41"/>
  <c r="F106" i="41"/>
  <c r="E106" i="41"/>
  <c r="C106" i="41"/>
  <c r="H105" i="41"/>
  <c r="F105" i="41"/>
  <c r="E105" i="41"/>
  <c r="C105" i="41"/>
  <c r="H104" i="41"/>
  <c r="F104" i="41"/>
  <c r="E104" i="41"/>
  <c r="C104" i="41"/>
  <c r="H103" i="41"/>
  <c r="F103" i="41"/>
  <c r="E103" i="41"/>
  <c r="C103" i="41"/>
  <c r="H102" i="41"/>
  <c r="F102" i="41"/>
  <c r="E102" i="41"/>
  <c r="C102" i="41"/>
  <c r="H101" i="41"/>
  <c r="F101" i="41"/>
  <c r="E101" i="41"/>
  <c r="C101" i="41"/>
  <c r="H100" i="41"/>
  <c r="F100" i="41"/>
  <c r="E100" i="41"/>
  <c r="C100" i="41"/>
  <c r="H99" i="41"/>
  <c r="F99" i="41"/>
  <c r="E99" i="41"/>
  <c r="C99" i="41"/>
  <c r="H98" i="41"/>
  <c r="F98" i="41"/>
  <c r="E98" i="41"/>
  <c r="C98" i="41"/>
  <c r="H97" i="41"/>
  <c r="F97" i="41"/>
  <c r="E97" i="41"/>
  <c r="C97" i="41"/>
  <c r="H96" i="41"/>
  <c r="F96" i="41"/>
  <c r="E96" i="41"/>
  <c r="C96" i="41"/>
  <c r="H95" i="41"/>
  <c r="F95" i="41"/>
  <c r="E95" i="41"/>
  <c r="C95" i="41"/>
  <c r="H94" i="41"/>
  <c r="F94" i="41"/>
  <c r="E94" i="41"/>
  <c r="C94" i="41"/>
  <c r="H93" i="41"/>
  <c r="F93" i="41"/>
  <c r="E93" i="41"/>
  <c r="C93" i="41"/>
  <c r="H92" i="41"/>
  <c r="F92" i="41"/>
  <c r="E92" i="41"/>
  <c r="C92" i="41"/>
  <c r="H91" i="41"/>
  <c r="F91" i="41"/>
  <c r="E91" i="41"/>
  <c r="C91" i="41"/>
  <c r="H90" i="41"/>
  <c r="F90" i="41"/>
  <c r="E90" i="41"/>
  <c r="C90" i="41"/>
  <c r="H89" i="41"/>
  <c r="F89" i="41"/>
  <c r="E89" i="41"/>
  <c r="C89" i="41"/>
  <c r="H88" i="41"/>
  <c r="F88" i="41"/>
  <c r="E88" i="41"/>
  <c r="C88" i="41"/>
  <c r="H87" i="41"/>
  <c r="F87" i="41"/>
  <c r="E87" i="41"/>
  <c r="C87" i="41"/>
  <c r="H86" i="41"/>
  <c r="F86" i="41"/>
  <c r="E86" i="41"/>
  <c r="C86" i="41"/>
  <c r="H85" i="41"/>
  <c r="F85" i="41"/>
  <c r="E85" i="41"/>
  <c r="C85" i="41"/>
  <c r="H84" i="41"/>
  <c r="F84" i="41"/>
  <c r="E84" i="41"/>
  <c r="C84" i="41"/>
  <c r="H83" i="41"/>
  <c r="F83" i="41"/>
  <c r="E83" i="41"/>
  <c r="C83" i="41"/>
  <c r="H82" i="41"/>
  <c r="F82" i="41"/>
  <c r="E82" i="41"/>
  <c r="C82" i="41"/>
  <c r="H81" i="41"/>
  <c r="F81" i="41"/>
  <c r="E81" i="41"/>
  <c r="C81" i="41"/>
  <c r="H80" i="41"/>
  <c r="F80" i="41"/>
  <c r="E80" i="41"/>
  <c r="C80" i="41"/>
  <c r="H79" i="41"/>
  <c r="F79" i="41"/>
  <c r="E79" i="41"/>
  <c r="C79" i="41"/>
  <c r="H78" i="41"/>
  <c r="F78" i="41"/>
  <c r="E78" i="41"/>
  <c r="C78" i="41"/>
  <c r="H77" i="41"/>
  <c r="F77" i="41"/>
  <c r="E77" i="41"/>
  <c r="C77" i="41"/>
  <c r="H76" i="41"/>
  <c r="F76" i="41"/>
  <c r="E76" i="41"/>
  <c r="C76" i="41"/>
  <c r="H72" i="41"/>
  <c r="F72" i="41"/>
  <c r="E72" i="41"/>
  <c r="C72" i="41"/>
  <c r="H71" i="41"/>
  <c r="F71" i="41"/>
  <c r="E71" i="41"/>
  <c r="C71" i="41"/>
  <c r="H70" i="41"/>
  <c r="F70" i="41"/>
  <c r="E70" i="41"/>
  <c r="C70" i="41"/>
  <c r="H69" i="41"/>
  <c r="F69" i="41"/>
  <c r="E69" i="41"/>
  <c r="C69" i="41"/>
  <c r="H68" i="41"/>
  <c r="F68" i="41"/>
  <c r="E68" i="41"/>
  <c r="C68" i="41"/>
  <c r="H67" i="41"/>
  <c r="F67" i="41"/>
  <c r="E67" i="41"/>
  <c r="C67" i="41"/>
  <c r="C66" i="41"/>
  <c r="H65" i="41"/>
  <c r="F65" i="41"/>
  <c r="E65" i="41"/>
  <c r="C65" i="41"/>
  <c r="H64" i="41"/>
  <c r="F64" i="41"/>
  <c r="E64" i="41"/>
  <c r="C64" i="41"/>
  <c r="H63" i="41"/>
  <c r="F63" i="41"/>
  <c r="E63" i="41"/>
  <c r="C63" i="41"/>
  <c r="H62" i="41"/>
  <c r="F62" i="41"/>
  <c r="E62" i="41"/>
  <c r="C62" i="41"/>
  <c r="H61" i="41"/>
  <c r="F61" i="41"/>
  <c r="E61" i="41"/>
  <c r="C61" i="41"/>
  <c r="H60" i="41"/>
  <c r="F60" i="41"/>
  <c r="E60" i="41"/>
  <c r="C60" i="41"/>
  <c r="H59" i="41"/>
  <c r="F59" i="41"/>
  <c r="E59" i="41"/>
  <c r="C59" i="41"/>
  <c r="H58" i="41"/>
  <c r="F58" i="41"/>
  <c r="E58" i="41"/>
  <c r="C58" i="41"/>
  <c r="H57" i="41"/>
  <c r="F57" i="41"/>
  <c r="E57" i="41"/>
  <c r="C57" i="41"/>
  <c r="C56" i="41"/>
  <c r="H55" i="41"/>
  <c r="F55" i="41"/>
  <c r="E55" i="41"/>
  <c r="C55" i="41"/>
  <c r="H54" i="41"/>
  <c r="F54" i="41"/>
  <c r="E54" i="41"/>
  <c r="C54" i="41"/>
  <c r="H53" i="41"/>
  <c r="F53" i="41"/>
  <c r="E53" i="41"/>
  <c r="C53" i="41"/>
  <c r="H52" i="41"/>
  <c r="F52" i="41"/>
  <c r="E52" i="41"/>
  <c r="C52" i="41"/>
  <c r="H51" i="41"/>
  <c r="F51" i="41"/>
  <c r="E51" i="41"/>
  <c r="C51" i="41"/>
  <c r="C50" i="41"/>
  <c r="H49" i="41"/>
  <c r="F49" i="41"/>
  <c r="E49" i="41"/>
  <c r="C49" i="41"/>
  <c r="H48" i="41"/>
  <c r="F48" i="41"/>
  <c r="E48" i="41"/>
  <c r="C48" i="41"/>
  <c r="C47" i="41"/>
  <c r="H46" i="41"/>
  <c r="F46" i="41"/>
  <c r="E46" i="41"/>
  <c r="C46" i="41"/>
  <c r="H45" i="41"/>
  <c r="F45" i="41"/>
  <c r="E45" i="41"/>
  <c r="C45" i="41"/>
  <c r="H44" i="41"/>
  <c r="F44" i="41"/>
  <c r="E44" i="41"/>
  <c r="C44" i="41"/>
  <c r="H43" i="41"/>
  <c r="F43" i="41"/>
  <c r="E43" i="41"/>
  <c r="C43" i="41"/>
  <c r="C42" i="41"/>
  <c r="H41" i="41"/>
  <c r="F41" i="41"/>
  <c r="E41" i="41"/>
  <c r="C41" i="41"/>
  <c r="H40" i="41"/>
  <c r="F40" i="41"/>
  <c r="E40" i="41"/>
  <c r="C40" i="41"/>
  <c r="H39" i="41"/>
  <c r="F39" i="41"/>
  <c r="E39" i="41"/>
  <c r="C39" i="41"/>
  <c r="H38" i="41"/>
  <c r="F38" i="41"/>
  <c r="E38" i="41"/>
  <c r="C38" i="41"/>
  <c r="C37" i="41"/>
  <c r="B36" i="41"/>
  <c r="B120" i="41" s="1"/>
  <c r="H33" i="41"/>
  <c r="F33" i="41"/>
  <c r="E33" i="41"/>
  <c r="C33" i="41"/>
  <c r="H32" i="41"/>
  <c r="F32" i="41"/>
  <c r="E32" i="41"/>
  <c r="C32" i="41"/>
  <c r="H31" i="41"/>
  <c r="F31" i="41"/>
  <c r="E31" i="41"/>
  <c r="C31" i="41"/>
  <c r="H30" i="41"/>
  <c r="F30" i="41"/>
  <c r="E30" i="41"/>
  <c r="C30" i="41"/>
  <c r="B29" i="41"/>
  <c r="B35" i="41" s="1"/>
  <c r="F6" i="41"/>
  <c r="A5" i="41"/>
  <c r="A3" i="41"/>
  <c r="A2" i="41"/>
  <c r="H595" i="40"/>
  <c r="F595" i="40"/>
  <c r="E595" i="40"/>
  <c r="C595" i="40"/>
  <c r="H594" i="40"/>
  <c r="F594" i="40"/>
  <c r="E594" i="40"/>
  <c r="C594" i="40"/>
  <c r="H593" i="40"/>
  <c r="F593" i="40"/>
  <c r="E593" i="40"/>
  <c r="C593" i="40"/>
  <c r="H592" i="40"/>
  <c r="F592" i="40"/>
  <c r="E592" i="40"/>
  <c r="C592" i="40"/>
  <c r="H591" i="40"/>
  <c r="F591" i="40"/>
  <c r="E591" i="40"/>
  <c r="C591" i="40"/>
  <c r="C590" i="40"/>
  <c r="H589" i="40"/>
  <c r="F589" i="40"/>
  <c r="E589" i="40"/>
  <c r="C589" i="40"/>
  <c r="H588" i="40"/>
  <c r="F588" i="40"/>
  <c r="E588" i="40"/>
  <c r="C588" i="40"/>
  <c r="C587" i="40"/>
  <c r="H586" i="40"/>
  <c r="F586" i="40"/>
  <c r="E586" i="40"/>
  <c r="C586" i="40"/>
  <c r="H585" i="40"/>
  <c r="F585" i="40"/>
  <c r="E585" i="40"/>
  <c r="C585" i="40"/>
  <c r="H584" i="40"/>
  <c r="F584" i="40"/>
  <c r="E584" i="40"/>
  <c r="C584" i="40"/>
  <c r="H583" i="40"/>
  <c r="F583" i="40"/>
  <c r="E583" i="40"/>
  <c r="C583" i="40"/>
  <c r="H582" i="40"/>
  <c r="F582" i="40"/>
  <c r="E582" i="40"/>
  <c r="C582" i="40"/>
  <c r="H581" i="40"/>
  <c r="F581" i="40"/>
  <c r="E581" i="40"/>
  <c r="C581" i="40"/>
  <c r="H580" i="40"/>
  <c r="F580" i="40"/>
  <c r="E580" i="40"/>
  <c r="C580" i="40"/>
  <c r="H579" i="40"/>
  <c r="F579" i="40"/>
  <c r="E579" i="40"/>
  <c r="C579" i="40"/>
  <c r="H578" i="40"/>
  <c r="F578" i="40"/>
  <c r="E578" i="40"/>
  <c r="C578" i="40"/>
  <c r="H577" i="40"/>
  <c r="F577" i="40"/>
  <c r="E577" i="40"/>
  <c r="C577" i="40"/>
  <c r="H576" i="40"/>
  <c r="F576" i="40"/>
  <c r="E576" i="40"/>
  <c r="C576" i="40"/>
  <c r="C575" i="40"/>
  <c r="H574" i="40"/>
  <c r="F574" i="40"/>
  <c r="E574" i="40"/>
  <c r="C574" i="40"/>
  <c r="H573" i="40"/>
  <c r="F573" i="40"/>
  <c r="E573" i="40"/>
  <c r="C573" i="40"/>
  <c r="H572" i="40"/>
  <c r="F572" i="40"/>
  <c r="E572" i="40"/>
  <c r="C572" i="40"/>
  <c r="H571" i="40"/>
  <c r="F571" i="40"/>
  <c r="E571" i="40"/>
  <c r="C571" i="40"/>
  <c r="H570" i="40"/>
  <c r="F570" i="40"/>
  <c r="E570" i="40"/>
  <c r="C570" i="40"/>
  <c r="H569" i="40"/>
  <c r="F569" i="40"/>
  <c r="E569" i="40"/>
  <c r="C569" i="40"/>
  <c r="H568" i="40"/>
  <c r="F568" i="40"/>
  <c r="E568" i="40"/>
  <c r="C568" i="40"/>
  <c r="H567" i="40"/>
  <c r="F567" i="40"/>
  <c r="E567" i="40"/>
  <c r="C567" i="40"/>
  <c r="H566" i="40"/>
  <c r="F566" i="40"/>
  <c r="E566" i="40"/>
  <c r="C566" i="40"/>
  <c r="C565" i="40"/>
  <c r="H564" i="40"/>
  <c r="F564" i="40"/>
  <c r="E564" i="40"/>
  <c r="C564" i="40"/>
  <c r="H563" i="40"/>
  <c r="F563" i="40"/>
  <c r="E563" i="40"/>
  <c r="C563" i="40"/>
  <c r="H562" i="40"/>
  <c r="F562" i="40"/>
  <c r="E562" i="40"/>
  <c r="C562" i="40"/>
  <c r="H561" i="40"/>
  <c r="F561" i="40"/>
  <c r="E561" i="40"/>
  <c r="C561" i="40"/>
  <c r="H560" i="40"/>
  <c r="F560" i="40"/>
  <c r="E560" i="40"/>
  <c r="C560" i="40"/>
  <c r="H559" i="40"/>
  <c r="F559" i="40"/>
  <c r="E559" i="40"/>
  <c r="C559" i="40"/>
  <c r="C558" i="40"/>
  <c r="H557" i="40"/>
  <c r="F557" i="40"/>
  <c r="E557" i="40"/>
  <c r="C557" i="40"/>
  <c r="H556" i="40"/>
  <c r="F556" i="40"/>
  <c r="E556" i="40"/>
  <c r="C556" i="40"/>
  <c r="H555" i="40"/>
  <c r="F555" i="40"/>
  <c r="E555" i="40"/>
  <c r="C555" i="40"/>
  <c r="H554" i="40"/>
  <c r="F554" i="40"/>
  <c r="E554" i="40"/>
  <c r="C554" i="40"/>
  <c r="C553" i="40"/>
  <c r="H552" i="40"/>
  <c r="F552" i="40"/>
  <c r="E552" i="40"/>
  <c r="C552" i="40"/>
  <c r="C551" i="40"/>
  <c r="H550" i="40"/>
  <c r="F550" i="40"/>
  <c r="E550" i="40"/>
  <c r="C550" i="40"/>
  <c r="H549" i="40"/>
  <c r="F549" i="40"/>
  <c r="E549" i="40"/>
  <c r="C549" i="40"/>
  <c r="H548" i="40"/>
  <c r="F548" i="40"/>
  <c r="E548" i="40"/>
  <c r="C548" i="40"/>
  <c r="H547" i="40"/>
  <c r="F547" i="40"/>
  <c r="E547" i="40"/>
  <c r="C547" i="40"/>
  <c r="H546" i="40"/>
  <c r="F546" i="40"/>
  <c r="E546" i="40"/>
  <c r="C546" i="40"/>
  <c r="C545" i="40"/>
  <c r="H544" i="40"/>
  <c r="F544" i="40"/>
  <c r="E544" i="40"/>
  <c r="C544" i="40"/>
  <c r="C543" i="40"/>
  <c r="H542" i="40"/>
  <c r="F542" i="40"/>
  <c r="E542" i="40"/>
  <c r="C542" i="40"/>
  <c r="C541" i="40"/>
  <c r="H540" i="40"/>
  <c r="F540" i="40"/>
  <c r="E540" i="40"/>
  <c r="C540" i="40"/>
  <c r="H539" i="40"/>
  <c r="F539" i="40"/>
  <c r="E539" i="40"/>
  <c r="C539" i="40"/>
  <c r="H538" i="40"/>
  <c r="F538" i="40"/>
  <c r="E538" i="40"/>
  <c r="C538" i="40"/>
  <c r="H537" i="40"/>
  <c r="F537" i="40"/>
  <c r="E537" i="40"/>
  <c r="C537" i="40"/>
  <c r="H536" i="40"/>
  <c r="F536" i="40"/>
  <c r="E536" i="40"/>
  <c r="C536" i="40"/>
  <c r="H535" i="40"/>
  <c r="F535" i="40"/>
  <c r="E535" i="40"/>
  <c r="C535" i="40"/>
  <c r="H534" i="40"/>
  <c r="F534" i="40"/>
  <c r="E534" i="40"/>
  <c r="C534" i="40"/>
  <c r="H533" i="40"/>
  <c r="F533" i="40"/>
  <c r="E533" i="40"/>
  <c r="C533" i="40"/>
  <c r="H532" i="40"/>
  <c r="F532" i="40"/>
  <c r="E532" i="40"/>
  <c r="C532" i="40"/>
  <c r="H531" i="40"/>
  <c r="F531" i="40"/>
  <c r="E531" i="40"/>
  <c r="C531" i="40"/>
  <c r="H530" i="40"/>
  <c r="F530" i="40"/>
  <c r="E530" i="40"/>
  <c r="C530" i="40"/>
  <c r="H529" i="40"/>
  <c r="F529" i="40"/>
  <c r="E529" i="40"/>
  <c r="C529" i="40"/>
  <c r="H528" i="40"/>
  <c r="F528" i="40"/>
  <c r="E528" i="40"/>
  <c r="C528" i="40"/>
  <c r="C527" i="40"/>
  <c r="C526" i="40"/>
  <c r="H525" i="40"/>
  <c r="F525" i="40"/>
  <c r="E525" i="40"/>
  <c r="C525" i="40"/>
  <c r="C524" i="40"/>
  <c r="H523" i="40"/>
  <c r="F523" i="40"/>
  <c r="E523" i="40"/>
  <c r="C523" i="40"/>
  <c r="C522" i="40"/>
  <c r="H521" i="40"/>
  <c r="F521" i="40"/>
  <c r="E521" i="40"/>
  <c r="C521" i="40"/>
  <c r="H520" i="40"/>
  <c r="F520" i="40"/>
  <c r="E520" i="40"/>
  <c r="C520" i="40"/>
  <c r="H519" i="40"/>
  <c r="F519" i="40"/>
  <c r="E519" i="40"/>
  <c r="C519" i="40"/>
  <c r="H518" i="40"/>
  <c r="F518" i="40"/>
  <c r="E518" i="40"/>
  <c r="C518" i="40"/>
  <c r="H517" i="40"/>
  <c r="F517" i="40"/>
  <c r="E517" i="40"/>
  <c r="C517" i="40"/>
  <c r="H516" i="40"/>
  <c r="F516" i="40"/>
  <c r="E516" i="40"/>
  <c r="C516" i="40"/>
  <c r="H515" i="40"/>
  <c r="F515" i="40"/>
  <c r="E515" i="40"/>
  <c r="C515" i="40"/>
  <c r="H514" i="40"/>
  <c r="F514" i="40"/>
  <c r="E514" i="40"/>
  <c r="C514" i="40"/>
  <c r="C513" i="40"/>
  <c r="H512" i="40"/>
  <c r="F512" i="40"/>
  <c r="E512" i="40"/>
  <c r="C512" i="40"/>
  <c r="H511" i="40"/>
  <c r="F511" i="40"/>
  <c r="E511" i="40"/>
  <c r="C511" i="40"/>
  <c r="H510" i="40"/>
  <c r="F510" i="40"/>
  <c r="E510" i="40"/>
  <c r="C510" i="40"/>
  <c r="H509" i="40"/>
  <c r="F509" i="40"/>
  <c r="E509" i="40"/>
  <c r="C509" i="40"/>
  <c r="H508" i="40"/>
  <c r="F508" i="40"/>
  <c r="E508" i="40"/>
  <c r="C508" i="40"/>
  <c r="H507" i="40"/>
  <c r="F507" i="40"/>
  <c r="E507" i="40"/>
  <c r="C507" i="40"/>
  <c r="H506" i="40"/>
  <c r="F506" i="40"/>
  <c r="E506" i="40"/>
  <c r="C506" i="40"/>
  <c r="H505" i="40"/>
  <c r="F505" i="40"/>
  <c r="E505" i="40"/>
  <c r="C505" i="40"/>
  <c r="H504" i="40"/>
  <c r="F504" i="40"/>
  <c r="E504" i="40"/>
  <c r="C504" i="40"/>
  <c r="H503" i="40"/>
  <c r="F503" i="40"/>
  <c r="E503" i="40"/>
  <c r="C503" i="40"/>
  <c r="H502" i="40"/>
  <c r="F502" i="40"/>
  <c r="E502" i="40"/>
  <c r="C502" i="40"/>
  <c r="C501" i="40"/>
  <c r="H500" i="40"/>
  <c r="F500" i="40"/>
  <c r="E500" i="40"/>
  <c r="C500" i="40"/>
  <c r="H499" i="40"/>
  <c r="F499" i="40"/>
  <c r="E499" i="40"/>
  <c r="C499" i="40"/>
  <c r="H498" i="40"/>
  <c r="F498" i="40"/>
  <c r="E498" i="40"/>
  <c r="C498" i="40"/>
  <c r="H497" i="40"/>
  <c r="F497" i="40"/>
  <c r="E497" i="40"/>
  <c r="C497" i="40"/>
  <c r="H496" i="40"/>
  <c r="F496" i="40"/>
  <c r="E496" i="40"/>
  <c r="C496" i="40"/>
  <c r="H495" i="40"/>
  <c r="F495" i="40"/>
  <c r="E495" i="40"/>
  <c r="C495" i="40"/>
  <c r="H494" i="40"/>
  <c r="F494" i="40"/>
  <c r="E494" i="40"/>
  <c r="C494" i="40"/>
  <c r="H493" i="40"/>
  <c r="F493" i="40"/>
  <c r="E493" i="40"/>
  <c r="C493" i="40"/>
  <c r="H492" i="40"/>
  <c r="F492" i="40"/>
  <c r="E492" i="40"/>
  <c r="C492" i="40"/>
  <c r="H491" i="40"/>
  <c r="F491" i="40"/>
  <c r="E491" i="40"/>
  <c r="C491" i="40"/>
  <c r="H490" i="40"/>
  <c r="F490" i="40"/>
  <c r="E490" i="40"/>
  <c r="C490" i="40"/>
  <c r="H489" i="40"/>
  <c r="F489" i="40"/>
  <c r="E489" i="40"/>
  <c r="C489" i="40"/>
  <c r="H488" i="40"/>
  <c r="F488" i="40"/>
  <c r="E488" i="40"/>
  <c r="C488" i="40"/>
  <c r="H487" i="40"/>
  <c r="F487" i="40"/>
  <c r="E487" i="40"/>
  <c r="C487" i="40"/>
  <c r="H486" i="40"/>
  <c r="F486" i="40"/>
  <c r="E486" i="40"/>
  <c r="C486" i="40"/>
  <c r="H485" i="40"/>
  <c r="F485" i="40"/>
  <c r="E485" i="40"/>
  <c r="C485" i="40"/>
  <c r="C484" i="40"/>
  <c r="H483" i="40"/>
  <c r="F483" i="40"/>
  <c r="E483" i="40"/>
  <c r="C483" i="40"/>
  <c r="H482" i="40"/>
  <c r="F482" i="40"/>
  <c r="E482" i="40"/>
  <c r="C482" i="40"/>
  <c r="H481" i="40"/>
  <c r="F481" i="40"/>
  <c r="E481" i="40"/>
  <c r="C481" i="40"/>
  <c r="H480" i="40"/>
  <c r="F480" i="40"/>
  <c r="E480" i="40"/>
  <c r="C480" i="40"/>
  <c r="H479" i="40"/>
  <c r="F479" i="40"/>
  <c r="E479" i="40"/>
  <c r="C479" i="40"/>
  <c r="H478" i="40"/>
  <c r="F478" i="40"/>
  <c r="E478" i="40"/>
  <c r="C478" i="40"/>
  <c r="H477" i="40"/>
  <c r="F477" i="40"/>
  <c r="E477" i="40"/>
  <c r="C477" i="40"/>
  <c r="H476" i="40"/>
  <c r="F476" i="40"/>
  <c r="E476" i="40"/>
  <c r="C476" i="40"/>
  <c r="H475" i="40"/>
  <c r="F475" i="40"/>
  <c r="E475" i="40"/>
  <c r="C475" i="40"/>
  <c r="C474" i="40"/>
  <c r="H473" i="40"/>
  <c r="F473" i="40"/>
  <c r="E473" i="40"/>
  <c r="C473" i="40"/>
  <c r="H472" i="40"/>
  <c r="F472" i="40"/>
  <c r="E472" i="40"/>
  <c r="C472" i="40"/>
  <c r="H471" i="40"/>
  <c r="F471" i="40"/>
  <c r="E471" i="40"/>
  <c r="C471" i="40"/>
  <c r="H470" i="40"/>
  <c r="F470" i="40"/>
  <c r="E470" i="40"/>
  <c r="C470" i="40"/>
  <c r="H469" i="40"/>
  <c r="F469" i="40"/>
  <c r="E469" i="40"/>
  <c r="C469" i="40"/>
  <c r="H468" i="40"/>
  <c r="F468" i="40"/>
  <c r="E468" i="40"/>
  <c r="C468" i="40"/>
  <c r="H467" i="40"/>
  <c r="F467" i="40"/>
  <c r="E467" i="40"/>
  <c r="C467" i="40"/>
  <c r="H466" i="40"/>
  <c r="F466" i="40"/>
  <c r="E466" i="40"/>
  <c r="C466" i="40"/>
  <c r="H465" i="40"/>
  <c r="F465" i="40"/>
  <c r="E465" i="40"/>
  <c r="C465" i="40"/>
  <c r="H464" i="40"/>
  <c r="F464" i="40"/>
  <c r="E464" i="40"/>
  <c r="C464" i="40"/>
  <c r="H463" i="40"/>
  <c r="F463" i="40"/>
  <c r="E463" i="40"/>
  <c r="C463" i="40"/>
  <c r="H462" i="40"/>
  <c r="F462" i="40"/>
  <c r="E462" i="40"/>
  <c r="C462" i="40"/>
  <c r="H461" i="40"/>
  <c r="F461" i="40"/>
  <c r="E461" i="40"/>
  <c r="C461" i="40"/>
  <c r="H460" i="40"/>
  <c r="F460" i="40"/>
  <c r="E460" i="40"/>
  <c r="C460" i="40"/>
  <c r="C459" i="40"/>
  <c r="H458" i="40"/>
  <c r="F458" i="40"/>
  <c r="E458" i="40"/>
  <c r="C458" i="40"/>
  <c r="H457" i="40"/>
  <c r="F457" i="40"/>
  <c r="E457" i="40"/>
  <c r="C457" i="40"/>
  <c r="H456" i="40"/>
  <c r="F456" i="40"/>
  <c r="E456" i="40"/>
  <c r="C456" i="40"/>
  <c r="H455" i="40"/>
  <c r="F455" i="40"/>
  <c r="E455" i="40"/>
  <c r="C455" i="40"/>
  <c r="H454" i="40"/>
  <c r="F454" i="40"/>
  <c r="E454" i="40"/>
  <c r="C454" i="40"/>
  <c r="H453" i="40"/>
  <c r="F453" i="40"/>
  <c r="E453" i="40"/>
  <c r="C453" i="40"/>
  <c r="H452" i="40"/>
  <c r="F452" i="40"/>
  <c r="E452" i="40"/>
  <c r="C452" i="40"/>
  <c r="H451" i="40"/>
  <c r="F451" i="40"/>
  <c r="E451" i="40"/>
  <c r="C451" i="40"/>
  <c r="H450" i="40"/>
  <c r="F450" i="40"/>
  <c r="E450" i="40"/>
  <c r="C450" i="40"/>
  <c r="H449" i="40"/>
  <c r="F449" i="40"/>
  <c r="E449" i="40"/>
  <c r="C449" i="40"/>
  <c r="H448" i="40"/>
  <c r="F448" i="40"/>
  <c r="E448" i="40"/>
  <c r="C448" i="40"/>
  <c r="H447" i="40"/>
  <c r="F447" i="40"/>
  <c r="E447" i="40"/>
  <c r="C447" i="40"/>
  <c r="H446" i="40"/>
  <c r="F446" i="40"/>
  <c r="E446" i="40"/>
  <c r="C446" i="40"/>
  <c r="H445" i="40"/>
  <c r="F445" i="40"/>
  <c r="E445" i="40"/>
  <c r="C445" i="40"/>
  <c r="C444" i="40"/>
  <c r="H443" i="40"/>
  <c r="F443" i="40"/>
  <c r="E443" i="40"/>
  <c r="C443" i="40"/>
  <c r="H442" i="40"/>
  <c r="F442" i="40"/>
  <c r="E442" i="40"/>
  <c r="C442" i="40"/>
  <c r="H441" i="40"/>
  <c r="F441" i="40"/>
  <c r="E441" i="40"/>
  <c r="C441" i="40"/>
  <c r="H440" i="40"/>
  <c r="F440" i="40"/>
  <c r="E440" i="40"/>
  <c r="C440" i="40"/>
  <c r="H439" i="40"/>
  <c r="F439" i="40"/>
  <c r="E439" i="40"/>
  <c r="C439" i="40"/>
  <c r="H438" i="40"/>
  <c r="F438" i="40"/>
  <c r="E438" i="40"/>
  <c r="C438" i="40"/>
  <c r="H437" i="40"/>
  <c r="F437" i="40"/>
  <c r="E437" i="40"/>
  <c r="C437" i="40"/>
  <c r="H436" i="40"/>
  <c r="F436" i="40"/>
  <c r="E436" i="40"/>
  <c r="C436" i="40"/>
  <c r="H435" i="40"/>
  <c r="F435" i="40"/>
  <c r="E435" i="40"/>
  <c r="C435" i="40"/>
  <c r="H434" i="40"/>
  <c r="F434" i="40"/>
  <c r="E434" i="40"/>
  <c r="C434" i="40"/>
  <c r="H433" i="40"/>
  <c r="F433" i="40"/>
  <c r="E433" i="40"/>
  <c r="C433" i="40"/>
  <c r="H432" i="40"/>
  <c r="F432" i="40"/>
  <c r="E432" i="40"/>
  <c r="C432" i="40"/>
  <c r="H431" i="40"/>
  <c r="F431" i="40"/>
  <c r="E431" i="40"/>
  <c r="C431" i="40"/>
  <c r="H430" i="40"/>
  <c r="F430" i="40"/>
  <c r="E430" i="40"/>
  <c r="C430" i="40"/>
  <c r="H429" i="40"/>
  <c r="F429" i="40"/>
  <c r="E429" i="40"/>
  <c r="C429" i="40"/>
  <c r="H428" i="40"/>
  <c r="F428" i="40"/>
  <c r="E428" i="40"/>
  <c r="C428" i="40"/>
  <c r="H427" i="40"/>
  <c r="F427" i="40"/>
  <c r="E427" i="40"/>
  <c r="C427" i="40"/>
  <c r="C426" i="40"/>
  <c r="H425" i="40"/>
  <c r="F425" i="40"/>
  <c r="E425" i="40"/>
  <c r="C425" i="40"/>
  <c r="H424" i="40"/>
  <c r="F424" i="40"/>
  <c r="E424" i="40"/>
  <c r="C424" i="40"/>
  <c r="H423" i="40"/>
  <c r="F423" i="40"/>
  <c r="E423" i="40"/>
  <c r="C423" i="40"/>
  <c r="H422" i="40"/>
  <c r="F422" i="40"/>
  <c r="E422" i="40"/>
  <c r="C422" i="40"/>
  <c r="H421" i="40"/>
  <c r="F421" i="40"/>
  <c r="E421" i="40"/>
  <c r="C421" i="40"/>
  <c r="H420" i="40"/>
  <c r="F420" i="40"/>
  <c r="E420" i="40"/>
  <c r="C420" i="40"/>
  <c r="H419" i="40"/>
  <c r="F419" i="40"/>
  <c r="E419" i="40"/>
  <c r="C419" i="40"/>
  <c r="H418" i="40"/>
  <c r="F418" i="40"/>
  <c r="E418" i="40"/>
  <c r="C418" i="40"/>
  <c r="H417" i="40"/>
  <c r="F417" i="40"/>
  <c r="E417" i="40"/>
  <c r="C417" i="40"/>
  <c r="H416" i="40"/>
  <c r="F416" i="40"/>
  <c r="E416" i="40"/>
  <c r="C416" i="40"/>
  <c r="H415" i="40"/>
  <c r="F415" i="40"/>
  <c r="E415" i="40"/>
  <c r="C415" i="40"/>
  <c r="H414" i="40"/>
  <c r="F414" i="40"/>
  <c r="E414" i="40"/>
  <c r="C414" i="40"/>
  <c r="H413" i="40"/>
  <c r="F413" i="40"/>
  <c r="E413" i="40"/>
  <c r="C413" i="40"/>
  <c r="H412" i="40"/>
  <c r="F412" i="40"/>
  <c r="E412" i="40"/>
  <c r="C412" i="40"/>
  <c r="H411" i="40"/>
  <c r="F411" i="40"/>
  <c r="E411" i="40"/>
  <c r="C411" i="40"/>
  <c r="C410" i="40"/>
  <c r="H409" i="40"/>
  <c r="F409" i="40"/>
  <c r="E409" i="40"/>
  <c r="C409" i="40"/>
  <c r="H408" i="40"/>
  <c r="F408" i="40"/>
  <c r="E408" i="40"/>
  <c r="C408" i="40"/>
  <c r="H407" i="40"/>
  <c r="F407" i="40"/>
  <c r="E407" i="40"/>
  <c r="C407" i="40"/>
  <c r="H406" i="40"/>
  <c r="F406" i="40"/>
  <c r="E406" i="40"/>
  <c r="C406" i="40"/>
  <c r="H405" i="40"/>
  <c r="F405" i="40"/>
  <c r="E405" i="40"/>
  <c r="C405" i="40"/>
  <c r="H404" i="40"/>
  <c r="F404" i="40"/>
  <c r="E404" i="40"/>
  <c r="C404" i="40"/>
  <c r="H403" i="40"/>
  <c r="F403" i="40"/>
  <c r="E403" i="40"/>
  <c r="C403" i="40"/>
  <c r="H402" i="40"/>
  <c r="F402" i="40"/>
  <c r="E402" i="40"/>
  <c r="C402" i="40"/>
  <c r="H401" i="40"/>
  <c r="F401" i="40"/>
  <c r="E401" i="40"/>
  <c r="C401" i="40"/>
  <c r="C400" i="40"/>
  <c r="H399" i="40"/>
  <c r="F399" i="40"/>
  <c r="E399" i="40"/>
  <c r="C399" i="40"/>
  <c r="H398" i="40"/>
  <c r="F398" i="40"/>
  <c r="E398" i="40"/>
  <c r="C398" i="40"/>
  <c r="H397" i="40"/>
  <c r="F397" i="40"/>
  <c r="E397" i="40"/>
  <c r="C397" i="40"/>
  <c r="H396" i="40"/>
  <c r="F396" i="40"/>
  <c r="E396" i="40"/>
  <c r="C396" i="40"/>
  <c r="H395" i="40"/>
  <c r="F395" i="40"/>
  <c r="E395" i="40"/>
  <c r="C395" i="40"/>
  <c r="H394" i="40"/>
  <c r="F394" i="40"/>
  <c r="E394" i="40"/>
  <c r="C394" i="40"/>
  <c r="H393" i="40"/>
  <c r="F393" i="40"/>
  <c r="E393" i="40"/>
  <c r="C393" i="40"/>
  <c r="H392" i="40"/>
  <c r="F392" i="40"/>
  <c r="E392" i="40"/>
  <c r="C392" i="40"/>
  <c r="H391" i="40"/>
  <c r="F391" i="40"/>
  <c r="E391" i="40"/>
  <c r="C391" i="40"/>
  <c r="H390" i="40"/>
  <c r="F390" i="40"/>
  <c r="E390" i="40"/>
  <c r="C390" i="40"/>
  <c r="H389" i="40"/>
  <c r="F389" i="40"/>
  <c r="E389" i="40"/>
  <c r="C389" i="40"/>
  <c r="H388" i="40"/>
  <c r="F388" i="40"/>
  <c r="E388" i="40"/>
  <c r="C388" i="40"/>
  <c r="H387" i="40"/>
  <c r="F387" i="40"/>
  <c r="E387" i="40"/>
  <c r="C387" i="40"/>
  <c r="H386" i="40"/>
  <c r="F386" i="40"/>
  <c r="E386" i="40"/>
  <c r="C386" i="40"/>
  <c r="H385" i="40"/>
  <c r="F385" i="40"/>
  <c r="E385" i="40"/>
  <c r="C385" i="40"/>
  <c r="H384" i="40"/>
  <c r="F384" i="40"/>
  <c r="E384" i="40"/>
  <c r="C384" i="40"/>
  <c r="H383" i="40"/>
  <c r="F383" i="40"/>
  <c r="E383" i="40"/>
  <c r="C383" i="40"/>
  <c r="C382" i="40"/>
  <c r="H381" i="40"/>
  <c r="F381" i="40"/>
  <c r="E381" i="40"/>
  <c r="C381" i="40"/>
  <c r="H380" i="40"/>
  <c r="F380" i="40"/>
  <c r="E380" i="40"/>
  <c r="C380" i="40"/>
  <c r="H379" i="40"/>
  <c r="F379" i="40"/>
  <c r="E379" i="40"/>
  <c r="C379" i="40"/>
  <c r="H378" i="40"/>
  <c r="F378" i="40"/>
  <c r="E378" i="40"/>
  <c r="C378" i="40"/>
  <c r="H377" i="40"/>
  <c r="F377" i="40"/>
  <c r="E377" i="40"/>
  <c r="C377" i="40"/>
  <c r="H376" i="40"/>
  <c r="F376" i="40"/>
  <c r="E376" i="40"/>
  <c r="C376" i="40"/>
  <c r="H375" i="40"/>
  <c r="F375" i="40"/>
  <c r="E375" i="40"/>
  <c r="C375" i="40"/>
  <c r="H374" i="40"/>
  <c r="F374" i="40"/>
  <c r="E374" i="40"/>
  <c r="C374" i="40"/>
  <c r="H373" i="40"/>
  <c r="F373" i="40"/>
  <c r="E373" i="40"/>
  <c r="C373" i="40"/>
  <c r="H372" i="40"/>
  <c r="F372" i="40"/>
  <c r="E372" i="40"/>
  <c r="C372" i="40"/>
  <c r="H371" i="40"/>
  <c r="F371" i="40"/>
  <c r="E371" i="40"/>
  <c r="C371" i="40"/>
  <c r="H370" i="40"/>
  <c r="F370" i="40"/>
  <c r="E370" i="40"/>
  <c r="C370" i="40"/>
  <c r="H369" i="40"/>
  <c r="F369" i="40"/>
  <c r="E369" i="40"/>
  <c r="C369" i="40"/>
  <c r="H368" i="40"/>
  <c r="F368" i="40"/>
  <c r="E368" i="40"/>
  <c r="C368" i="40"/>
  <c r="C367" i="40"/>
  <c r="H366" i="40"/>
  <c r="F366" i="40"/>
  <c r="E366" i="40"/>
  <c r="C366" i="40"/>
  <c r="H365" i="40"/>
  <c r="F365" i="40"/>
  <c r="E365" i="40"/>
  <c r="C365" i="40"/>
  <c r="H364" i="40"/>
  <c r="F364" i="40"/>
  <c r="E364" i="40"/>
  <c r="C364" i="40"/>
  <c r="H363" i="40"/>
  <c r="F363" i="40"/>
  <c r="E363" i="40"/>
  <c r="C363" i="40"/>
  <c r="H362" i="40"/>
  <c r="F362" i="40"/>
  <c r="E362" i="40"/>
  <c r="C362" i="40"/>
  <c r="H361" i="40"/>
  <c r="F361" i="40"/>
  <c r="E361" i="40"/>
  <c r="C361" i="40"/>
  <c r="H360" i="40"/>
  <c r="F360" i="40"/>
  <c r="E360" i="40"/>
  <c r="C360" i="40"/>
  <c r="H359" i="40"/>
  <c r="F359" i="40"/>
  <c r="E359" i="40"/>
  <c r="C359" i="40"/>
  <c r="H358" i="40"/>
  <c r="F358" i="40"/>
  <c r="E358" i="40"/>
  <c r="C358" i="40"/>
  <c r="H357" i="40"/>
  <c r="F357" i="40"/>
  <c r="E357" i="40"/>
  <c r="C357" i="40"/>
  <c r="H356" i="40"/>
  <c r="F356" i="40"/>
  <c r="E356" i="40"/>
  <c r="C356" i="40"/>
  <c r="H355" i="40"/>
  <c r="F355" i="40"/>
  <c r="E355" i="40"/>
  <c r="C355" i="40"/>
  <c r="H354" i="40"/>
  <c r="F354" i="40"/>
  <c r="E354" i="40"/>
  <c r="C354" i="40"/>
  <c r="H353" i="40"/>
  <c r="F353" i="40"/>
  <c r="E353" i="40"/>
  <c r="C353" i="40"/>
  <c r="H352" i="40"/>
  <c r="F352" i="40"/>
  <c r="E352" i="40"/>
  <c r="C352" i="40"/>
  <c r="H351" i="40"/>
  <c r="F351" i="40"/>
  <c r="E351" i="40"/>
  <c r="C351" i="40"/>
  <c r="H350" i="40"/>
  <c r="F350" i="40"/>
  <c r="E350" i="40"/>
  <c r="C350" i="40"/>
  <c r="H349" i="40"/>
  <c r="F349" i="40"/>
  <c r="E349" i="40"/>
  <c r="C349" i="40"/>
  <c r="H348" i="40"/>
  <c r="F348" i="40"/>
  <c r="E348" i="40"/>
  <c r="C348" i="40"/>
  <c r="H347" i="40"/>
  <c r="F347" i="40"/>
  <c r="E347" i="40"/>
  <c r="C347" i="40"/>
  <c r="H346" i="40"/>
  <c r="F346" i="40"/>
  <c r="E346" i="40"/>
  <c r="C346" i="40"/>
  <c r="H345" i="40"/>
  <c r="F345" i="40"/>
  <c r="E345" i="40"/>
  <c r="C345" i="40"/>
  <c r="H344" i="40"/>
  <c r="F344" i="40"/>
  <c r="E344" i="40"/>
  <c r="C344" i="40"/>
  <c r="H343" i="40"/>
  <c r="F343" i="40"/>
  <c r="E343" i="40"/>
  <c r="C343" i="40"/>
  <c r="H342" i="40"/>
  <c r="F342" i="40"/>
  <c r="E342" i="40"/>
  <c r="C342" i="40"/>
  <c r="H341" i="40"/>
  <c r="F341" i="40"/>
  <c r="E341" i="40"/>
  <c r="C341" i="40"/>
  <c r="H340" i="40"/>
  <c r="F340" i="40"/>
  <c r="E340" i="40"/>
  <c r="C340" i="40"/>
  <c r="H339" i="40"/>
  <c r="F339" i="40"/>
  <c r="E339" i="40"/>
  <c r="C339" i="40"/>
  <c r="H338" i="40"/>
  <c r="F338" i="40"/>
  <c r="E338" i="40"/>
  <c r="C338" i="40"/>
  <c r="C337" i="40"/>
  <c r="H336" i="40"/>
  <c r="F336" i="40"/>
  <c r="E336" i="40"/>
  <c r="C336" i="40"/>
  <c r="H335" i="40"/>
  <c r="F335" i="40"/>
  <c r="E335" i="40"/>
  <c r="C335" i="40"/>
  <c r="H334" i="40"/>
  <c r="F334" i="40"/>
  <c r="E334" i="40"/>
  <c r="C334" i="40"/>
  <c r="H333" i="40"/>
  <c r="F333" i="40"/>
  <c r="E333" i="40"/>
  <c r="C333" i="40"/>
  <c r="H332" i="40"/>
  <c r="F332" i="40"/>
  <c r="E332" i="40"/>
  <c r="C332" i="40"/>
  <c r="H331" i="40"/>
  <c r="F331" i="40"/>
  <c r="E331" i="40"/>
  <c r="C331" i="40"/>
  <c r="H330" i="40"/>
  <c r="F330" i="40"/>
  <c r="E330" i="40"/>
  <c r="C330" i="40"/>
  <c r="H329" i="40"/>
  <c r="F329" i="40"/>
  <c r="E329" i="40"/>
  <c r="C329" i="40"/>
  <c r="H328" i="40"/>
  <c r="F328" i="40"/>
  <c r="E328" i="40"/>
  <c r="C328" i="40"/>
  <c r="H327" i="40"/>
  <c r="F327" i="40"/>
  <c r="E327" i="40"/>
  <c r="C327" i="40"/>
  <c r="H326" i="40"/>
  <c r="F326" i="40"/>
  <c r="E326" i="40"/>
  <c r="C326" i="40"/>
  <c r="H325" i="40"/>
  <c r="F325" i="40"/>
  <c r="E325" i="40"/>
  <c r="C325" i="40"/>
  <c r="H324" i="40"/>
  <c r="F324" i="40"/>
  <c r="E324" i="40"/>
  <c r="C324" i="40"/>
  <c r="H323" i="40"/>
  <c r="F323" i="40"/>
  <c r="E323" i="40"/>
  <c r="C323" i="40"/>
  <c r="C322" i="40"/>
  <c r="H321" i="40"/>
  <c r="F321" i="40"/>
  <c r="E321" i="40"/>
  <c r="C321" i="40"/>
  <c r="H320" i="40"/>
  <c r="F320" i="40"/>
  <c r="E320" i="40"/>
  <c r="C320" i="40"/>
  <c r="H319" i="40"/>
  <c r="F319" i="40"/>
  <c r="E319" i="40"/>
  <c r="C319" i="40"/>
  <c r="H318" i="40"/>
  <c r="F318" i="40"/>
  <c r="E318" i="40"/>
  <c r="C318" i="40"/>
  <c r="H317" i="40"/>
  <c r="F317" i="40"/>
  <c r="E317" i="40"/>
  <c r="C317" i="40"/>
  <c r="H316" i="40"/>
  <c r="F316" i="40"/>
  <c r="E316" i="40"/>
  <c r="C316" i="40"/>
  <c r="H315" i="40"/>
  <c r="F315" i="40"/>
  <c r="E315" i="40"/>
  <c r="C315" i="40"/>
  <c r="H314" i="40"/>
  <c r="F314" i="40"/>
  <c r="E314" i="40"/>
  <c r="C314" i="40"/>
  <c r="H313" i="40"/>
  <c r="F313" i="40"/>
  <c r="E313" i="40"/>
  <c r="C313" i="40"/>
  <c r="H312" i="40"/>
  <c r="F312" i="40"/>
  <c r="E312" i="40"/>
  <c r="C312" i="40"/>
  <c r="H311" i="40"/>
  <c r="F311" i="40"/>
  <c r="E311" i="40"/>
  <c r="C311" i="40"/>
  <c r="H310" i="40"/>
  <c r="F310" i="40"/>
  <c r="E310" i="40"/>
  <c r="C310" i="40"/>
  <c r="H309" i="40"/>
  <c r="F309" i="40"/>
  <c r="E309" i="40"/>
  <c r="C309" i="40"/>
  <c r="H308" i="40"/>
  <c r="F308" i="40"/>
  <c r="E308" i="40"/>
  <c r="C308" i="40"/>
  <c r="C307" i="40"/>
  <c r="H306" i="40"/>
  <c r="F306" i="40"/>
  <c r="E306" i="40"/>
  <c r="C306" i="40"/>
  <c r="H305" i="40"/>
  <c r="F305" i="40"/>
  <c r="E305" i="40"/>
  <c r="C305" i="40"/>
  <c r="H304" i="40"/>
  <c r="F304" i="40"/>
  <c r="E304" i="40"/>
  <c r="C304" i="40"/>
  <c r="H303" i="40"/>
  <c r="F303" i="40"/>
  <c r="E303" i="40"/>
  <c r="C303" i="40"/>
  <c r="H302" i="40"/>
  <c r="F302" i="40"/>
  <c r="E302" i="40"/>
  <c r="C302" i="40"/>
  <c r="H301" i="40"/>
  <c r="F301" i="40"/>
  <c r="E301" i="40"/>
  <c r="C301" i="40"/>
  <c r="H300" i="40"/>
  <c r="F300" i="40"/>
  <c r="E300" i="40"/>
  <c r="C300" i="40"/>
  <c r="H299" i="40"/>
  <c r="F299" i="40"/>
  <c r="E299" i="40"/>
  <c r="C299" i="40"/>
  <c r="H298" i="40"/>
  <c r="F298" i="40"/>
  <c r="E298" i="40"/>
  <c r="C298" i="40"/>
  <c r="H297" i="40"/>
  <c r="F297" i="40"/>
  <c r="E297" i="40"/>
  <c r="C297" i="40"/>
  <c r="H296" i="40"/>
  <c r="F296" i="40"/>
  <c r="E296" i="40"/>
  <c r="C296" i="40"/>
  <c r="H295" i="40"/>
  <c r="F295" i="40"/>
  <c r="E295" i="40"/>
  <c r="C295" i="40"/>
  <c r="H294" i="40"/>
  <c r="F294" i="40"/>
  <c r="E294" i="40"/>
  <c r="C294" i="40"/>
  <c r="H293" i="40"/>
  <c r="F293" i="40"/>
  <c r="E293" i="40"/>
  <c r="C293" i="40"/>
  <c r="C292" i="40"/>
  <c r="H291" i="40"/>
  <c r="F291" i="40"/>
  <c r="E291" i="40"/>
  <c r="C291" i="40"/>
  <c r="H290" i="40"/>
  <c r="F290" i="40"/>
  <c r="E290" i="40"/>
  <c r="C290" i="40"/>
  <c r="H289" i="40"/>
  <c r="F289" i="40"/>
  <c r="E289" i="40"/>
  <c r="C289" i="40"/>
  <c r="H288" i="40"/>
  <c r="F288" i="40"/>
  <c r="E288" i="40"/>
  <c r="C288" i="40"/>
  <c r="H287" i="40"/>
  <c r="F287" i="40"/>
  <c r="E287" i="40"/>
  <c r="C287" i="40"/>
  <c r="H286" i="40"/>
  <c r="F286" i="40"/>
  <c r="E286" i="40"/>
  <c r="C286" i="40"/>
  <c r="H285" i="40"/>
  <c r="F285" i="40"/>
  <c r="E285" i="40"/>
  <c r="C285" i="40"/>
  <c r="H284" i="40"/>
  <c r="F284" i="40"/>
  <c r="E284" i="40"/>
  <c r="C284" i="40"/>
  <c r="H283" i="40"/>
  <c r="F283" i="40"/>
  <c r="E283" i="40"/>
  <c r="C283" i="40"/>
  <c r="H282" i="40"/>
  <c r="F282" i="40"/>
  <c r="E282" i="40"/>
  <c r="C282" i="40"/>
  <c r="H281" i="40"/>
  <c r="F281" i="40"/>
  <c r="E281" i="40"/>
  <c r="C281" i="40"/>
  <c r="H280" i="40"/>
  <c r="F280" i="40"/>
  <c r="E280" i="40"/>
  <c r="C280" i="40"/>
  <c r="H279" i="40"/>
  <c r="F279" i="40"/>
  <c r="E279" i="40"/>
  <c r="C279" i="40"/>
  <c r="H278" i="40"/>
  <c r="F278" i="40"/>
  <c r="E278" i="40"/>
  <c r="C278" i="40"/>
  <c r="C277" i="40"/>
  <c r="H276" i="40"/>
  <c r="F276" i="40"/>
  <c r="E276" i="40"/>
  <c r="C276" i="40"/>
  <c r="H275" i="40"/>
  <c r="F275" i="40"/>
  <c r="E275" i="40"/>
  <c r="C275" i="40"/>
  <c r="H274" i="40"/>
  <c r="F274" i="40"/>
  <c r="E274" i="40"/>
  <c r="C274" i="40"/>
  <c r="H273" i="40"/>
  <c r="F273" i="40"/>
  <c r="E273" i="40"/>
  <c r="C273" i="40"/>
  <c r="H272" i="40"/>
  <c r="F272" i="40"/>
  <c r="E272" i="40"/>
  <c r="C272" i="40"/>
  <c r="H271" i="40"/>
  <c r="F271" i="40"/>
  <c r="E271" i="40"/>
  <c r="C271" i="40"/>
  <c r="H270" i="40"/>
  <c r="F270" i="40"/>
  <c r="E270" i="40"/>
  <c r="C270" i="40"/>
  <c r="H269" i="40"/>
  <c r="F269" i="40"/>
  <c r="E269" i="40"/>
  <c r="C269" i="40"/>
  <c r="H268" i="40"/>
  <c r="F268" i="40"/>
  <c r="E268" i="40"/>
  <c r="C268" i="40"/>
  <c r="H267" i="40"/>
  <c r="F267" i="40"/>
  <c r="E267" i="40"/>
  <c r="C267" i="40"/>
  <c r="C266" i="40"/>
  <c r="H265" i="40"/>
  <c r="F265" i="40"/>
  <c r="E265" i="40"/>
  <c r="C265" i="40"/>
  <c r="H264" i="40"/>
  <c r="F264" i="40"/>
  <c r="E264" i="40"/>
  <c r="C264" i="40"/>
  <c r="H263" i="40"/>
  <c r="F263" i="40"/>
  <c r="E263" i="40"/>
  <c r="C263" i="40"/>
  <c r="H262" i="40"/>
  <c r="F262" i="40"/>
  <c r="E262" i="40"/>
  <c r="C262" i="40"/>
  <c r="H261" i="40"/>
  <c r="F261" i="40"/>
  <c r="E261" i="40"/>
  <c r="C261" i="40"/>
  <c r="H260" i="40"/>
  <c r="F260" i="40"/>
  <c r="E260" i="40"/>
  <c r="C260" i="40"/>
  <c r="H259" i="40"/>
  <c r="F259" i="40"/>
  <c r="E259" i="40"/>
  <c r="C259" i="40"/>
  <c r="H258" i="40"/>
  <c r="F258" i="40"/>
  <c r="E258" i="40"/>
  <c r="C258" i="40"/>
  <c r="H257" i="40"/>
  <c r="F257" i="40"/>
  <c r="E257" i="40"/>
  <c r="C257" i="40"/>
  <c r="H256" i="40"/>
  <c r="F256" i="40"/>
  <c r="E256" i="40"/>
  <c r="C256" i="40"/>
  <c r="H255" i="40"/>
  <c r="F255" i="40"/>
  <c r="E255" i="40"/>
  <c r="C255" i="40"/>
  <c r="H254" i="40"/>
  <c r="F254" i="40"/>
  <c r="E254" i="40"/>
  <c r="C254" i="40"/>
  <c r="H253" i="40"/>
  <c r="F253" i="40"/>
  <c r="E253" i="40"/>
  <c r="C253" i="40"/>
  <c r="H252" i="40"/>
  <c r="F252" i="40"/>
  <c r="E252" i="40"/>
  <c r="C252" i="40"/>
  <c r="C251" i="40"/>
  <c r="H250" i="40"/>
  <c r="F250" i="40"/>
  <c r="E250" i="40"/>
  <c r="C250" i="40"/>
  <c r="H249" i="40"/>
  <c r="F249" i="40"/>
  <c r="E249" i="40"/>
  <c r="C249" i="40"/>
  <c r="H248" i="40"/>
  <c r="F248" i="40"/>
  <c r="E248" i="40"/>
  <c r="C248" i="40"/>
  <c r="H247" i="40"/>
  <c r="F247" i="40"/>
  <c r="E247" i="40"/>
  <c r="C247" i="40"/>
  <c r="H246" i="40"/>
  <c r="F246" i="40"/>
  <c r="E246" i="40"/>
  <c r="C246" i="40"/>
  <c r="H245" i="40"/>
  <c r="F245" i="40"/>
  <c r="E245" i="40"/>
  <c r="C245" i="40"/>
  <c r="H244" i="40"/>
  <c r="F244" i="40"/>
  <c r="E244" i="40"/>
  <c r="C244" i="40"/>
  <c r="H243" i="40"/>
  <c r="F243" i="40"/>
  <c r="E243" i="40"/>
  <c r="C243" i="40"/>
  <c r="H242" i="40"/>
  <c r="F242" i="40"/>
  <c r="E242" i="40"/>
  <c r="C242" i="40"/>
  <c r="H241" i="40"/>
  <c r="F241" i="40"/>
  <c r="E241" i="40"/>
  <c r="C241" i="40"/>
  <c r="H240" i="40"/>
  <c r="F240" i="40"/>
  <c r="E240" i="40"/>
  <c r="C240" i="40"/>
  <c r="H239" i="40"/>
  <c r="F239" i="40"/>
  <c r="E239" i="40"/>
  <c r="C239" i="40"/>
  <c r="H238" i="40"/>
  <c r="F238" i="40"/>
  <c r="E238" i="40"/>
  <c r="C238" i="40"/>
  <c r="H237" i="40"/>
  <c r="F237" i="40"/>
  <c r="E237" i="40"/>
  <c r="C237" i="40"/>
  <c r="C236" i="40"/>
  <c r="H235" i="40"/>
  <c r="F235" i="40"/>
  <c r="E235" i="40"/>
  <c r="C235" i="40"/>
  <c r="H234" i="40"/>
  <c r="F234" i="40"/>
  <c r="E234" i="40"/>
  <c r="C234" i="40"/>
  <c r="H233" i="40"/>
  <c r="F233" i="40"/>
  <c r="E233" i="40"/>
  <c r="C233" i="40"/>
  <c r="H232" i="40"/>
  <c r="F232" i="40"/>
  <c r="E232" i="40"/>
  <c r="C232" i="40"/>
  <c r="H231" i="40"/>
  <c r="F231" i="40"/>
  <c r="E231" i="40"/>
  <c r="C231" i="40"/>
  <c r="H230" i="40"/>
  <c r="F230" i="40"/>
  <c r="E230" i="40"/>
  <c r="C230" i="40"/>
  <c r="H229" i="40"/>
  <c r="F229" i="40"/>
  <c r="E229" i="40"/>
  <c r="C229" i="40"/>
  <c r="H228" i="40"/>
  <c r="F228" i="40"/>
  <c r="E228" i="40"/>
  <c r="C228" i="40"/>
  <c r="H227" i="40"/>
  <c r="F227" i="40"/>
  <c r="E227" i="40"/>
  <c r="C227" i="40"/>
  <c r="H226" i="40"/>
  <c r="F226" i="40"/>
  <c r="E226" i="40"/>
  <c r="C226" i="40"/>
  <c r="H225" i="40"/>
  <c r="F225" i="40"/>
  <c r="E225" i="40"/>
  <c r="C225" i="40"/>
  <c r="H224" i="40"/>
  <c r="F224" i="40"/>
  <c r="E224" i="40"/>
  <c r="C224" i="40"/>
  <c r="H223" i="40"/>
  <c r="F223" i="40"/>
  <c r="E223" i="40"/>
  <c r="C223" i="40"/>
  <c r="H222" i="40"/>
  <c r="F222" i="40"/>
  <c r="E222" i="40"/>
  <c r="C222" i="40"/>
  <c r="C221" i="40"/>
  <c r="C220" i="40"/>
  <c r="H219" i="40"/>
  <c r="I219" i="40" s="1"/>
  <c r="F219" i="40"/>
  <c r="G219" i="40" s="1"/>
  <c r="E219" i="40"/>
  <c r="C219" i="40"/>
  <c r="H218" i="40"/>
  <c r="I218" i="40" s="1"/>
  <c r="F218" i="40"/>
  <c r="G218" i="40" s="1"/>
  <c r="E218" i="40"/>
  <c r="C218" i="40"/>
  <c r="H217" i="40"/>
  <c r="I217" i="40" s="1"/>
  <c r="F217" i="40"/>
  <c r="G217" i="40" s="1"/>
  <c r="E217" i="40"/>
  <c r="C217" i="40"/>
  <c r="H216" i="40"/>
  <c r="I216" i="40" s="1"/>
  <c r="F216" i="40"/>
  <c r="G216" i="40" s="1"/>
  <c r="E216" i="40"/>
  <c r="C216" i="40"/>
  <c r="H215" i="40"/>
  <c r="I215" i="40" s="1"/>
  <c r="F215" i="40"/>
  <c r="G215" i="40" s="1"/>
  <c r="E215" i="40"/>
  <c r="C215" i="40"/>
  <c r="H214" i="40"/>
  <c r="I214" i="40" s="1"/>
  <c r="F214" i="40"/>
  <c r="G214" i="40" s="1"/>
  <c r="E214" i="40"/>
  <c r="C214" i="40"/>
  <c r="H213" i="40"/>
  <c r="I213" i="40" s="1"/>
  <c r="F213" i="40"/>
  <c r="G213" i="40" s="1"/>
  <c r="E213" i="40"/>
  <c r="C213" i="40"/>
  <c r="H212" i="40"/>
  <c r="I212" i="40" s="1"/>
  <c r="F212" i="40"/>
  <c r="G212" i="40" s="1"/>
  <c r="E212" i="40"/>
  <c r="C212" i="40"/>
  <c r="H211" i="40"/>
  <c r="I211" i="40" s="1"/>
  <c r="F211" i="40"/>
  <c r="G211" i="40" s="1"/>
  <c r="E211" i="40"/>
  <c r="C211" i="40"/>
  <c r="H210" i="40"/>
  <c r="I210" i="40" s="1"/>
  <c r="F210" i="40"/>
  <c r="G210" i="40" s="1"/>
  <c r="E210" i="40"/>
  <c r="C210" i="40"/>
  <c r="H209" i="40"/>
  <c r="F209" i="40"/>
  <c r="E209" i="40"/>
  <c r="C209" i="40"/>
  <c r="H208" i="40"/>
  <c r="I208" i="40" s="1"/>
  <c r="F208" i="40"/>
  <c r="G208" i="40" s="1"/>
  <c r="E208" i="40"/>
  <c r="C208" i="40"/>
  <c r="H207" i="40"/>
  <c r="I207" i="40" s="1"/>
  <c r="F207" i="40"/>
  <c r="G207" i="40" s="1"/>
  <c r="E207" i="40"/>
  <c r="C207" i="40"/>
  <c r="H206" i="40"/>
  <c r="I206" i="40" s="1"/>
  <c r="F206" i="40"/>
  <c r="G206" i="40" s="1"/>
  <c r="E206" i="40"/>
  <c r="C206" i="40"/>
  <c r="H205" i="40"/>
  <c r="I205" i="40" s="1"/>
  <c r="F205" i="40"/>
  <c r="G205" i="40" s="1"/>
  <c r="E205" i="40"/>
  <c r="C205" i="40"/>
  <c r="H204" i="40"/>
  <c r="I204" i="40" s="1"/>
  <c r="F204" i="40"/>
  <c r="G204" i="40" s="1"/>
  <c r="E204" i="40"/>
  <c r="C204" i="40"/>
  <c r="H203" i="40"/>
  <c r="I203" i="40" s="1"/>
  <c r="F203" i="40"/>
  <c r="G203" i="40" s="1"/>
  <c r="E203" i="40"/>
  <c r="C203" i="40"/>
  <c r="H202" i="40"/>
  <c r="I202" i="40" s="1"/>
  <c r="F202" i="40"/>
  <c r="G202" i="40" s="1"/>
  <c r="E202" i="40"/>
  <c r="C202" i="40"/>
  <c r="H201" i="40"/>
  <c r="I201" i="40" s="1"/>
  <c r="F201" i="40"/>
  <c r="G201" i="40" s="1"/>
  <c r="E201" i="40"/>
  <c r="C201" i="40"/>
  <c r="H200" i="40"/>
  <c r="I200" i="40" s="1"/>
  <c r="F200" i="40"/>
  <c r="G200" i="40" s="1"/>
  <c r="E200" i="40"/>
  <c r="C200" i="40"/>
  <c r="H199" i="40"/>
  <c r="I199" i="40" s="1"/>
  <c r="F199" i="40"/>
  <c r="G199" i="40" s="1"/>
  <c r="E199" i="40"/>
  <c r="C199" i="40"/>
  <c r="H198" i="40"/>
  <c r="I198" i="40" s="1"/>
  <c r="F198" i="40"/>
  <c r="G198" i="40" s="1"/>
  <c r="E198" i="40"/>
  <c r="C198" i="40"/>
  <c r="H197" i="40"/>
  <c r="I197" i="40" s="1"/>
  <c r="F197" i="40"/>
  <c r="G197" i="40" s="1"/>
  <c r="E197" i="40"/>
  <c r="C197" i="40"/>
  <c r="H196" i="40"/>
  <c r="I196" i="40" s="1"/>
  <c r="F196" i="40"/>
  <c r="G196" i="40" s="1"/>
  <c r="E196" i="40"/>
  <c r="C196" i="40"/>
  <c r="H195" i="40"/>
  <c r="I195" i="40" s="1"/>
  <c r="F195" i="40"/>
  <c r="G195" i="40" s="1"/>
  <c r="E195" i="40"/>
  <c r="C195" i="40"/>
  <c r="H194" i="40"/>
  <c r="I194" i="40" s="1"/>
  <c r="F194" i="40"/>
  <c r="G194" i="40" s="1"/>
  <c r="E194" i="40"/>
  <c r="C194" i="40"/>
  <c r="H193" i="40"/>
  <c r="I193" i="40" s="1"/>
  <c r="F193" i="40"/>
  <c r="G193" i="40" s="1"/>
  <c r="E193" i="40"/>
  <c r="C193" i="40"/>
  <c r="H192" i="40"/>
  <c r="I192" i="40" s="1"/>
  <c r="F192" i="40"/>
  <c r="G192" i="40" s="1"/>
  <c r="E192" i="40"/>
  <c r="C192" i="40"/>
  <c r="H191" i="40"/>
  <c r="I191" i="40" s="1"/>
  <c r="F191" i="40"/>
  <c r="G191" i="40" s="1"/>
  <c r="E191" i="40"/>
  <c r="C191" i="40"/>
  <c r="H190" i="40"/>
  <c r="I190" i="40" s="1"/>
  <c r="F190" i="40"/>
  <c r="G190" i="40" s="1"/>
  <c r="E190" i="40"/>
  <c r="C190" i="40"/>
  <c r="H189" i="40"/>
  <c r="I189" i="40" s="1"/>
  <c r="F189" i="40"/>
  <c r="G189" i="40" s="1"/>
  <c r="E189" i="40"/>
  <c r="C189" i="40"/>
  <c r="H188" i="40"/>
  <c r="I188" i="40" s="1"/>
  <c r="F188" i="40"/>
  <c r="G188" i="40" s="1"/>
  <c r="E188" i="40"/>
  <c r="C188" i="40"/>
  <c r="H187" i="40"/>
  <c r="I187" i="40" s="1"/>
  <c r="F187" i="40"/>
  <c r="G187" i="40" s="1"/>
  <c r="E187" i="40"/>
  <c r="C187" i="40"/>
  <c r="H186" i="40"/>
  <c r="I186" i="40" s="1"/>
  <c r="F186" i="40"/>
  <c r="G186" i="40" s="1"/>
  <c r="E186" i="40"/>
  <c r="C186" i="40"/>
  <c r="H185" i="40"/>
  <c r="I185" i="40" s="1"/>
  <c r="F185" i="40"/>
  <c r="G185" i="40" s="1"/>
  <c r="E185" i="40"/>
  <c r="C185" i="40"/>
  <c r="H184" i="40"/>
  <c r="I184" i="40" s="1"/>
  <c r="F184" i="40"/>
  <c r="G184" i="40" s="1"/>
  <c r="E184" i="40"/>
  <c r="C184" i="40"/>
  <c r="H183" i="40"/>
  <c r="I183" i="40" s="1"/>
  <c r="F183" i="40"/>
  <c r="G183" i="40" s="1"/>
  <c r="E183" i="40"/>
  <c r="C183" i="40"/>
  <c r="H182" i="40"/>
  <c r="I182" i="40" s="1"/>
  <c r="F182" i="40"/>
  <c r="G182" i="40" s="1"/>
  <c r="E182" i="40"/>
  <c r="C182" i="40"/>
  <c r="C181" i="40"/>
  <c r="H180" i="40"/>
  <c r="I180" i="40" s="1"/>
  <c r="F180" i="40"/>
  <c r="G180" i="40" s="1"/>
  <c r="E180" i="40"/>
  <c r="C180" i="40"/>
  <c r="H179" i="40"/>
  <c r="I179" i="40" s="1"/>
  <c r="F179" i="40"/>
  <c r="G179" i="40" s="1"/>
  <c r="E179" i="40"/>
  <c r="C179" i="40"/>
  <c r="H178" i="40"/>
  <c r="I178" i="40" s="1"/>
  <c r="F178" i="40"/>
  <c r="G178" i="40" s="1"/>
  <c r="E178" i="40"/>
  <c r="C178" i="40"/>
  <c r="H177" i="40"/>
  <c r="I177" i="40" s="1"/>
  <c r="F177" i="40"/>
  <c r="G177" i="40" s="1"/>
  <c r="E177" i="40"/>
  <c r="C177" i="40"/>
  <c r="H176" i="40"/>
  <c r="I176" i="40" s="1"/>
  <c r="F176" i="40"/>
  <c r="G176" i="40" s="1"/>
  <c r="E176" i="40"/>
  <c r="C176" i="40"/>
  <c r="H175" i="40"/>
  <c r="I175" i="40" s="1"/>
  <c r="F175" i="40"/>
  <c r="G175" i="40" s="1"/>
  <c r="E175" i="40"/>
  <c r="C175" i="40"/>
  <c r="H174" i="40"/>
  <c r="I174" i="40" s="1"/>
  <c r="F174" i="40"/>
  <c r="G174" i="40" s="1"/>
  <c r="E174" i="40"/>
  <c r="C174" i="40"/>
  <c r="H173" i="40"/>
  <c r="I173" i="40" s="1"/>
  <c r="F173" i="40"/>
  <c r="G173" i="40" s="1"/>
  <c r="E173" i="40"/>
  <c r="C173" i="40"/>
  <c r="H172" i="40"/>
  <c r="I172" i="40" s="1"/>
  <c r="F172" i="40"/>
  <c r="G172" i="40" s="1"/>
  <c r="E172" i="40"/>
  <c r="C172" i="40"/>
  <c r="H171" i="40"/>
  <c r="I171" i="40" s="1"/>
  <c r="F171" i="40"/>
  <c r="G171" i="40" s="1"/>
  <c r="E171" i="40"/>
  <c r="C171" i="40"/>
  <c r="H170" i="40"/>
  <c r="I170" i="40" s="1"/>
  <c r="F170" i="40"/>
  <c r="G170" i="40" s="1"/>
  <c r="E170" i="40"/>
  <c r="C170" i="40"/>
  <c r="H169" i="40"/>
  <c r="I169" i="40" s="1"/>
  <c r="F169" i="40"/>
  <c r="G169" i="40" s="1"/>
  <c r="E169" i="40"/>
  <c r="C169" i="40"/>
  <c r="H168" i="40"/>
  <c r="I168" i="40" s="1"/>
  <c r="F168" i="40"/>
  <c r="G168" i="40" s="1"/>
  <c r="E168" i="40"/>
  <c r="C168" i="40"/>
  <c r="H167" i="40"/>
  <c r="I167" i="40" s="1"/>
  <c r="F167" i="40"/>
  <c r="G167" i="40" s="1"/>
  <c r="E167" i="40"/>
  <c r="C167" i="40"/>
  <c r="H166" i="40"/>
  <c r="I166" i="40" s="1"/>
  <c r="F166" i="40"/>
  <c r="G166" i="40" s="1"/>
  <c r="E166" i="40"/>
  <c r="C166" i="40"/>
  <c r="H165" i="40"/>
  <c r="I165" i="40" s="1"/>
  <c r="F165" i="40"/>
  <c r="G165" i="40" s="1"/>
  <c r="E165" i="40"/>
  <c r="C165" i="40"/>
  <c r="H164" i="40"/>
  <c r="I164" i="40" s="1"/>
  <c r="F164" i="40"/>
  <c r="G164" i="40" s="1"/>
  <c r="E164" i="40"/>
  <c r="C164" i="40"/>
  <c r="H163" i="40"/>
  <c r="I163" i="40" s="1"/>
  <c r="F163" i="40"/>
  <c r="G163" i="40" s="1"/>
  <c r="E163" i="40"/>
  <c r="C163" i="40"/>
  <c r="H162" i="40"/>
  <c r="I162" i="40" s="1"/>
  <c r="F162" i="40"/>
  <c r="G162" i="40" s="1"/>
  <c r="E162" i="40"/>
  <c r="C162" i="40"/>
  <c r="H161" i="40"/>
  <c r="I161" i="40" s="1"/>
  <c r="F161" i="40"/>
  <c r="G161" i="40" s="1"/>
  <c r="E161" i="40"/>
  <c r="C161" i="40"/>
  <c r="H160" i="40"/>
  <c r="I160" i="40" s="1"/>
  <c r="F160" i="40"/>
  <c r="G160" i="40" s="1"/>
  <c r="E160" i="40"/>
  <c r="C160" i="40"/>
  <c r="H159" i="40"/>
  <c r="I159" i="40" s="1"/>
  <c r="F159" i="40"/>
  <c r="G159" i="40" s="1"/>
  <c r="E159" i="40"/>
  <c r="C159" i="40"/>
  <c r="C158" i="40"/>
  <c r="C157" i="40"/>
  <c r="H156" i="40"/>
  <c r="F156" i="40"/>
  <c r="E156" i="40"/>
  <c r="C156" i="40"/>
  <c r="H155" i="40"/>
  <c r="F155" i="40"/>
  <c r="E155" i="40"/>
  <c r="C155" i="40"/>
  <c r="H154" i="40"/>
  <c r="F154" i="40"/>
  <c r="E154" i="40"/>
  <c r="C154" i="40"/>
  <c r="H153" i="40"/>
  <c r="F153" i="40"/>
  <c r="E153" i="40"/>
  <c r="C153" i="40"/>
  <c r="H152" i="40"/>
  <c r="F152" i="40"/>
  <c r="E152" i="40"/>
  <c r="C152" i="40"/>
  <c r="H151" i="40"/>
  <c r="F151" i="40"/>
  <c r="E151" i="40"/>
  <c r="C151" i="40"/>
  <c r="H150" i="40"/>
  <c r="F150" i="40"/>
  <c r="E150" i="40"/>
  <c r="C150" i="40"/>
  <c r="H149" i="40"/>
  <c r="F149" i="40"/>
  <c r="E149" i="40"/>
  <c r="C149" i="40"/>
  <c r="H148" i="40"/>
  <c r="F148" i="40"/>
  <c r="E148" i="40"/>
  <c r="C148" i="40"/>
  <c r="H147" i="40"/>
  <c r="F147" i="40"/>
  <c r="E147" i="40"/>
  <c r="C147" i="40"/>
  <c r="H146" i="40"/>
  <c r="F146" i="40"/>
  <c r="E146" i="40"/>
  <c r="C146" i="40"/>
  <c r="C145" i="40"/>
  <c r="H144" i="40"/>
  <c r="F144" i="40"/>
  <c r="E144" i="40"/>
  <c r="C144" i="40"/>
  <c r="H143" i="40"/>
  <c r="F143" i="40"/>
  <c r="E143" i="40"/>
  <c r="C143" i="40"/>
  <c r="H142" i="40"/>
  <c r="F142" i="40"/>
  <c r="E142" i="40"/>
  <c r="C142" i="40"/>
  <c r="H141" i="40"/>
  <c r="F141" i="40"/>
  <c r="E141" i="40"/>
  <c r="C141" i="40"/>
  <c r="H140" i="40"/>
  <c r="F140" i="40"/>
  <c r="E140" i="40"/>
  <c r="C140" i="40"/>
  <c r="H139" i="40"/>
  <c r="F139" i="40"/>
  <c r="E139" i="40"/>
  <c r="C139" i="40"/>
  <c r="H138" i="40"/>
  <c r="F138" i="40"/>
  <c r="E138" i="40"/>
  <c r="C138" i="40"/>
  <c r="H137" i="40"/>
  <c r="F137" i="40"/>
  <c r="E137" i="40"/>
  <c r="C137" i="40"/>
  <c r="H136" i="40"/>
  <c r="F136" i="40"/>
  <c r="E136" i="40"/>
  <c r="C136" i="40"/>
  <c r="H135" i="40"/>
  <c r="F135" i="40"/>
  <c r="E135" i="40"/>
  <c r="C135" i="40"/>
  <c r="H134" i="40"/>
  <c r="F134" i="40"/>
  <c r="E134" i="40"/>
  <c r="C134" i="40"/>
  <c r="H133" i="40"/>
  <c r="F133" i="40"/>
  <c r="E133" i="40"/>
  <c r="C133" i="40"/>
  <c r="C132" i="40"/>
  <c r="H131" i="40"/>
  <c r="F131" i="40"/>
  <c r="E131" i="40"/>
  <c r="C131" i="40"/>
  <c r="H130" i="40"/>
  <c r="F130" i="40"/>
  <c r="E130" i="40"/>
  <c r="C130" i="40"/>
  <c r="H129" i="40"/>
  <c r="F129" i="40"/>
  <c r="E129" i="40"/>
  <c r="C129" i="40"/>
  <c r="H128" i="40"/>
  <c r="F128" i="40"/>
  <c r="E128" i="40"/>
  <c r="C128" i="40"/>
  <c r="H127" i="40"/>
  <c r="F127" i="40"/>
  <c r="E127" i="40"/>
  <c r="C127" i="40"/>
  <c r="C126" i="40"/>
  <c r="H125" i="40"/>
  <c r="F125" i="40"/>
  <c r="E125" i="40"/>
  <c r="C125" i="40"/>
  <c r="H124" i="40"/>
  <c r="F124" i="40"/>
  <c r="E124" i="40"/>
  <c r="C124" i="40"/>
  <c r="H123" i="40"/>
  <c r="F123" i="40"/>
  <c r="E123" i="40"/>
  <c r="C123" i="40"/>
  <c r="C122" i="40"/>
  <c r="B121" i="40"/>
  <c r="B597" i="40" s="1"/>
  <c r="H116" i="40"/>
  <c r="F116" i="40"/>
  <c r="E116" i="40"/>
  <c r="C116" i="40"/>
  <c r="H115" i="40"/>
  <c r="F115" i="40"/>
  <c r="E115" i="40"/>
  <c r="C115" i="40"/>
  <c r="H114" i="40"/>
  <c r="F114" i="40"/>
  <c r="E114" i="40"/>
  <c r="C114" i="40"/>
  <c r="H113" i="40"/>
  <c r="F113" i="40"/>
  <c r="E113" i="40"/>
  <c r="C113" i="40"/>
  <c r="H112" i="40"/>
  <c r="F112" i="40"/>
  <c r="E112" i="40"/>
  <c r="C112" i="40"/>
  <c r="H111" i="40"/>
  <c r="F111" i="40"/>
  <c r="E111" i="40"/>
  <c r="C111" i="40"/>
  <c r="H110" i="40"/>
  <c r="F110" i="40"/>
  <c r="E110" i="40"/>
  <c r="C110" i="40"/>
  <c r="H109" i="40"/>
  <c r="F109" i="40"/>
  <c r="E109" i="40"/>
  <c r="C109" i="40"/>
  <c r="H108" i="40"/>
  <c r="F108" i="40"/>
  <c r="E108" i="40"/>
  <c r="C108" i="40"/>
  <c r="H107" i="40"/>
  <c r="F107" i="40"/>
  <c r="E107" i="40"/>
  <c r="C107" i="40"/>
  <c r="H106" i="40"/>
  <c r="F106" i="40"/>
  <c r="E106" i="40"/>
  <c r="C106" i="40"/>
  <c r="H105" i="40"/>
  <c r="F105" i="40"/>
  <c r="E105" i="40"/>
  <c r="C105" i="40"/>
  <c r="H104" i="40"/>
  <c r="F104" i="40"/>
  <c r="E104" i="40"/>
  <c r="C104" i="40"/>
  <c r="H103" i="40"/>
  <c r="F103" i="40"/>
  <c r="E103" i="40"/>
  <c r="C103" i="40"/>
  <c r="H102" i="40"/>
  <c r="F102" i="40"/>
  <c r="E102" i="40"/>
  <c r="C102" i="40"/>
  <c r="H101" i="40"/>
  <c r="F101" i="40"/>
  <c r="E101" i="40"/>
  <c r="C101" i="40"/>
  <c r="H100" i="40"/>
  <c r="F100" i="40"/>
  <c r="E100" i="40"/>
  <c r="C100" i="40"/>
  <c r="H99" i="40"/>
  <c r="F99" i="40"/>
  <c r="E99" i="40"/>
  <c r="C99" i="40"/>
  <c r="H98" i="40"/>
  <c r="F98" i="40"/>
  <c r="E98" i="40"/>
  <c r="C98" i="40"/>
  <c r="H97" i="40"/>
  <c r="F97" i="40"/>
  <c r="E97" i="40"/>
  <c r="C97" i="40"/>
  <c r="H96" i="40"/>
  <c r="F96" i="40"/>
  <c r="E96" i="40"/>
  <c r="C96" i="40"/>
  <c r="H95" i="40"/>
  <c r="F95" i="40"/>
  <c r="E95" i="40"/>
  <c r="C95" i="40"/>
  <c r="H94" i="40"/>
  <c r="F94" i="40"/>
  <c r="E94" i="40"/>
  <c r="C94" i="40"/>
  <c r="H93" i="40"/>
  <c r="F93" i="40"/>
  <c r="E93" i="40"/>
  <c r="C93" i="40"/>
  <c r="H92" i="40"/>
  <c r="F92" i="40"/>
  <c r="E92" i="40"/>
  <c r="C92" i="40"/>
  <c r="H91" i="40"/>
  <c r="F91" i="40"/>
  <c r="E91" i="40"/>
  <c r="C91" i="40"/>
  <c r="H90" i="40"/>
  <c r="F90" i="40"/>
  <c r="E90" i="40"/>
  <c r="C90" i="40"/>
  <c r="H89" i="40"/>
  <c r="F89" i="40"/>
  <c r="E89" i="40"/>
  <c r="C89" i="40"/>
  <c r="H88" i="40"/>
  <c r="F88" i="40"/>
  <c r="E88" i="40"/>
  <c r="C88" i="40"/>
  <c r="H87" i="40"/>
  <c r="F87" i="40"/>
  <c r="E87" i="40"/>
  <c r="C87" i="40"/>
  <c r="H86" i="40"/>
  <c r="F86" i="40"/>
  <c r="E86" i="40"/>
  <c r="C86" i="40"/>
  <c r="H85" i="40"/>
  <c r="F85" i="40"/>
  <c r="E85" i="40"/>
  <c r="C85" i="40"/>
  <c r="H84" i="40"/>
  <c r="F84" i="40"/>
  <c r="E84" i="40"/>
  <c r="C84" i="40"/>
  <c r="H83" i="40"/>
  <c r="F83" i="40"/>
  <c r="E83" i="40"/>
  <c r="C83" i="40"/>
  <c r="H82" i="40"/>
  <c r="F82" i="40"/>
  <c r="E82" i="40"/>
  <c r="C82" i="40"/>
  <c r="H81" i="40"/>
  <c r="F81" i="40"/>
  <c r="E81" i="40"/>
  <c r="C81" i="40"/>
  <c r="H80" i="40"/>
  <c r="F80" i="40"/>
  <c r="E80" i="40"/>
  <c r="C80" i="40"/>
  <c r="H79" i="40"/>
  <c r="F79" i="40"/>
  <c r="E79" i="40"/>
  <c r="C79" i="40"/>
  <c r="H78" i="40"/>
  <c r="F78" i="40"/>
  <c r="E78" i="40"/>
  <c r="C78" i="40"/>
  <c r="H77" i="40"/>
  <c r="F77" i="40"/>
  <c r="E77" i="40"/>
  <c r="C77" i="40"/>
  <c r="H76" i="40"/>
  <c r="F76" i="40"/>
  <c r="E76" i="40"/>
  <c r="C76" i="40"/>
  <c r="H72" i="40"/>
  <c r="F72" i="40"/>
  <c r="E72" i="40"/>
  <c r="C72" i="40"/>
  <c r="H71" i="40"/>
  <c r="F71" i="40"/>
  <c r="E71" i="40"/>
  <c r="C71" i="40"/>
  <c r="H70" i="40"/>
  <c r="F70" i="40"/>
  <c r="E70" i="40"/>
  <c r="C70" i="40"/>
  <c r="H69" i="40"/>
  <c r="F69" i="40"/>
  <c r="E69" i="40"/>
  <c r="C69" i="40"/>
  <c r="H68" i="40"/>
  <c r="F68" i="40"/>
  <c r="E68" i="40"/>
  <c r="C68" i="40"/>
  <c r="H67" i="40"/>
  <c r="F67" i="40"/>
  <c r="E67" i="40"/>
  <c r="C67" i="40"/>
  <c r="C66" i="40"/>
  <c r="H65" i="40"/>
  <c r="F65" i="40"/>
  <c r="E65" i="40"/>
  <c r="C65" i="40"/>
  <c r="H64" i="40"/>
  <c r="F64" i="40"/>
  <c r="E64" i="40"/>
  <c r="C64" i="40"/>
  <c r="H63" i="40"/>
  <c r="F63" i="40"/>
  <c r="E63" i="40"/>
  <c r="C63" i="40"/>
  <c r="H62" i="40"/>
  <c r="F62" i="40"/>
  <c r="E62" i="40"/>
  <c r="C62" i="40"/>
  <c r="H61" i="40"/>
  <c r="F61" i="40"/>
  <c r="E61" i="40"/>
  <c r="C61" i="40"/>
  <c r="H60" i="40"/>
  <c r="F60" i="40"/>
  <c r="E60" i="40"/>
  <c r="C60" i="40"/>
  <c r="H59" i="40"/>
  <c r="F59" i="40"/>
  <c r="E59" i="40"/>
  <c r="C59" i="40"/>
  <c r="H58" i="40"/>
  <c r="F58" i="40"/>
  <c r="E58" i="40"/>
  <c r="C58" i="40"/>
  <c r="H57" i="40"/>
  <c r="F57" i="40"/>
  <c r="E57" i="40"/>
  <c r="C57" i="40"/>
  <c r="C56" i="40"/>
  <c r="H55" i="40"/>
  <c r="F55" i="40"/>
  <c r="E55" i="40"/>
  <c r="C55" i="40"/>
  <c r="H54" i="40"/>
  <c r="F54" i="40"/>
  <c r="E54" i="40"/>
  <c r="C54" i="40"/>
  <c r="H53" i="40"/>
  <c r="F53" i="40"/>
  <c r="E53" i="40"/>
  <c r="C53" i="40"/>
  <c r="H52" i="40"/>
  <c r="F52" i="40"/>
  <c r="E52" i="40"/>
  <c r="C52" i="40"/>
  <c r="H51" i="40"/>
  <c r="F51" i="40"/>
  <c r="E51" i="40"/>
  <c r="C51" i="40"/>
  <c r="C50" i="40"/>
  <c r="H49" i="40"/>
  <c r="F49" i="40"/>
  <c r="E49" i="40"/>
  <c r="C49" i="40"/>
  <c r="H48" i="40"/>
  <c r="F48" i="40"/>
  <c r="E48" i="40"/>
  <c r="C48" i="40"/>
  <c r="C47" i="40"/>
  <c r="H46" i="40"/>
  <c r="F46" i="40"/>
  <c r="E46" i="40"/>
  <c r="C46" i="40"/>
  <c r="H45" i="40"/>
  <c r="F45" i="40"/>
  <c r="E45" i="40"/>
  <c r="C45" i="40"/>
  <c r="H44" i="40"/>
  <c r="F44" i="40"/>
  <c r="E44" i="40"/>
  <c r="C44" i="40"/>
  <c r="H43" i="40"/>
  <c r="F43" i="40"/>
  <c r="E43" i="40"/>
  <c r="C43" i="40"/>
  <c r="C42" i="40"/>
  <c r="H41" i="40"/>
  <c r="F41" i="40"/>
  <c r="E41" i="40"/>
  <c r="C41" i="40"/>
  <c r="H40" i="40"/>
  <c r="F40" i="40"/>
  <c r="E40" i="40"/>
  <c r="C40" i="40"/>
  <c r="H39" i="40"/>
  <c r="F39" i="40"/>
  <c r="E39" i="40"/>
  <c r="C39" i="40"/>
  <c r="H38" i="40"/>
  <c r="F38" i="40"/>
  <c r="E38" i="40"/>
  <c r="C38" i="40"/>
  <c r="C37" i="40"/>
  <c r="B36" i="40"/>
  <c r="B120" i="40" s="1"/>
  <c r="H33" i="40"/>
  <c r="F33" i="40"/>
  <c r="E33" i="40"/>
  <c r="C33" i="40"/>
  <c r="H32" i="40"/>
  <c r="F32" i="40"/>
  <c r="E32" i="40"/>
  <c r="C32" i="40"/>
  <c r="H31" i="40"/>
  <c r="F31" i="40"/>
  <c r="E31" i="40"/>
  <c r="C31" i="40"/>
  <c r="H30" i="40"/>
  <c r="F30" i="40"/>
  <c r="E30" i="40"/>
  <c r="C30" i="40"/>
  <c r="B29" i="40"/>
  <c r="B35" i="40" s="1"/>
  <c r="F6" i="40"/>
  <c r="A5" i="40"/>
  <c r="A3" i="40"/>
  <c r="A2" i="40"/>
  <c r="H595" i="39"/>
  <c r="F595" i="39"/>
  <c r="E595" i="39"/>
  <c r="C595" i="39"/>
  <c r="H594" i="39"/>
  <c r="F594" i="39"/>
  <c r="E594" i="39"/>
  <c r="C594" i="39"/>
  <c r="H593" i="39"/>
  <c r="F593" i="39"/>
  <c r="E593" i="39"/>
  <c r="C593" i="39"/>
  <c r="H592" i="39"/>
  <c r="F592" i="39"/>
  <c r="E592" i="39"/>
  <c r="C592" i="39"/>
  <c r="H591" i="39"/>
  <c r="F591" i="39"/>
  <c r="E591" i="39"/>
  <c r="C591" i="39"/>
  <c r="C590" i="39"/>
  <c r="H589" i="39"/>
  <c r="F589" i="39"/>
  <c r="E589" i="39"/>
  <c r="C589" i="39"/>
  <c r="H588" i="39"/>
  <c r="F588" i="39"/>
  <c r="E588" i="39"/>
  <c r="C588" i="39"/>
  <c r="C587" i="39"/>
  <c r="H586" i="39"/>
  <c r="F586" i="39"/>
  <c r="E586" i="39"/>
  <c r="C586" i="39"/>
  <c r="H585" i="39"/>
  <c r="F585" i="39"/>
  <c r="E585" i="39"/>
  <c r="C585" i="39"/>
  <c r="H584" i="39"/>
  <c r="F584" i="39"/>
  <c r="E584" i="39"/>
  <c r="C584" i="39"/>
  <c r="H583" i="39"/>
  <c r="F583" i="39"/>
  <c r="E583" i="39"/>
  <c r="C583" i="39"/>
  <c r="H582" i="39"/>
  <c r="F582" i="39"/>
  <c r="E582" i="39"/>
  <c r="C582" i="39"/>
  <c r="H581" i="39"/>
  <c r="F581" i="39"/>
  <c r="E581" i="39"/>
  <c r="C581" i="39"/>
  <c r="H580" i="39"/>
  <c r="F580" i="39"/>
  <c r="E580" i="39"/>
  <c r="C580" i="39"/>
  <c r="H579" i="39"/>
  <c r="F579" i="39"/>
  <c r="E579" i="39"/>
  <c r="C579" i="39"/>
  <c r="H578" i="39"/>
  <c r="F578" i="39"/>
  <c r="E578" i="39"/>
  <c r="C578" i="39"/>
  <c r="H577" i="39"/>
  <c r="F577" i="39"/>
  <c r="E577" i="39"/>
  <c r="C577" i="39"/>
  <c r="H576" i="39"/>
  <c r="F576" i="39"/>
  <c r="E576" i="39"/>
  <c r="C576" i="39"/>
  <c r="C575" i="39"/>
  <c r="H574" i="39"/>
  <c r="F574" i="39"/>
  <c r="E574" i="39"/>
  <c r="C574" i="39"/>
  <c r="H573" i="39"/>
  <c r="F573" i="39"/>
  <c r="E573" i="39"/>
  <c r="C573" i="39"/>
  <c r="H572" i="39"/>
  <c r="F572" i="39"/>
  <c r="E572" i="39"/>
  <c r="C572" i="39"/>
  <c r="H571" i="39"/>
  <c r="F571" i="39"/>
  <c r="E571" i="39"/>
  <c r="C571" i="39"/>
  <c r="H570" i="39"/>
  <c r="F570" i="39"/>
  <c r="E570" i="39"/>
  <c r="C570" i="39"/>
  <c r="H569" i="39"/>
  <c r="F569" i="39"/>
  <c r="E569" i="39"/>
  <c r="C569" i="39"/>
  <c r="H568" i="39"/>
  <c r="F568" i="39"/>
  <c r="E568" i="39"/>
  <c r="C568" i="39"/>
  <c r="H567" i="39"/>
  <c r="F567" i="39"/>
  <c r="E567" i="39"/>
  <c r="C567" i="39"/>
  <c r="H566" i="39"/>
  <c r="F566" i="39"/>
  <c r="E566" i="39"/>
  <c r="C566" i="39"/>
  <c r="C565" i="39"/>
  <c r="H564" i="39"/>
  <c r="F564" i="39"/>
  <c r="E564" i="39"/>
  <c r="C564" i="39"/>
  <c r="H563" i="39"/>
  <c r="F563" i="39"/>
  <c r="E563" i="39"/>
  <c r="C563" i="39"/>
  <c r="H562" i="39"/>
  <c r="F562" i="39"/>
  <c r="E562" i="39"/>
  <c r="C562" i="39"/>
  <c r="H561" i="39"/>
  <c r="F561" i="39"/>
  <c r="E561" i="39"/>
  <c r="C561" i="39"/>
  <c r="H560" i="39"/>
  <c r="F560" i="39"/>
  <c r="E560" i="39"/>
  <c r="C560" i="39"/>
  <c r="H559" i="39"/>
  <c r="F559" i="39"/>
  <c r="E559" i="39"/>
  <c r="C559" i="39"/>
  <c r="C558" i="39"/>
  <c r="H557" i="39"/>
  <c r="F557" i="39"/>
  <c r="E557" i="39"/>
  <c r="C557" i="39"/>
  <c r="H556" i="39"/>
  <c r="F556" i="39"/>
  <c r="E556" i="39"/>
  <c r="C556" i="39"/>
  <c r="H555" i="39"/>
  <c r="F555" i="39"/>
  <c r="E555" i="39"/>
  <c r="C555" i="39"/>
  <c r="H554" i="39"/>
  <c r="F554" i="39"/>
  <c r="E554" i="39"/>
  <c r="C554" i="39"/>
  <c r="C553" i="39"/>
  <c r="H552" i="39"/>
  <c r="F552" i="39"/>
  <c r="E552" i="39"/>
  <c r="C552" i="39"/>
  <c r="C551" i="39"/>
  <c r="H550" i="39"/>
  <c r="F550" i="39"/>
  <c r="E550" i="39"/>
  <c r="C550" i="39"/>
  <c r="H549" i="39"/>
  <c r="F549" i="39"/>
  <c r="E549" i="39"/>
  <c r="C549" i="39"/>
  <c r="H548" i="39"/>
  <c r="F548" i="39"/>
  <c r="E548" i="39"/>
  <c r="C548" i="39"/>
  <c r="H547" i="39"/>
  <c r="F547" i="39"/>
  <c r="E547" i="39"/>
  <c r="C547" i="39"/>
  <c r="H546" i="39"/>
  <c r="F546" i="39"/>
  <c r="E546" i="39"/>
  <c r="C546" i="39"/>
  <c r="C545" i="39"/>
  <c r="H544" i="39"/>
  <c r="F544" i="39"/>
  <c r="E544" i="39"/>
  <c r="C544" i="39"/>
  <c r="C543" i="39"/>
  <c r="H542" i="39"/>
  <c r="F542" i="39"/>
  <c r="E542" i="39"/>
  <c r="C542" i="39"/>
  <c r="C541" i="39"/>
  <c r="H540" i="39"/>
  <c r="F540" i="39"/>
  <c r="E540" i="39"/>
  <c r="C540" i="39"/>
  <c r="H539" i="39"/>
  <c r="F539" i="39"/>
  <c r="E539" i="39"/>
  <c r="C539" i="39"/>
  <c r="H538" i="39"/>
  <c r="F538" i="39"/>
  <c r="E538" i="39"/>
  <c r="C538" i="39"/>
  <c r="H537" i="39"/>
  <c r="F537" i="39"/>
  <c r="E537" i="39"/>
  <c r="C537" i="39"/>
  <c r="H536" i="39"/>
  <c r="F536" i="39"/>
  <c r="E536" i="39"/>
  <c r="C536" i="39"/>
  <c r="H535" i="39"/>
  <c r="F535" i="39"/>
  <c r="E535" i="39"/>
  <c r="C535" i="39"/>
  <c r="H534" i="39"/>
  <c r="F534" i="39"/>
  <c r="E534" i="39"/>
  <c r="C534" i="39"/>
  <c r="H533" i="39"/>
  <c r="F533" i="39"/>
  <c r="E533" i="39"/>
  <c r="C533" i="39"/>
  <c r="H532" i="39"/>
  <c r="F532" i="39"/>
  <c r="E532" i="39"/>
  <c r="C532" i="39"/>
  <c r="H531" i="39"/>
  <c r="F531" i="39"/>
  <c r="E531" i="39"/>
  <c r="C531" i="39"/>
  <c r="H530" i="39"/>
  <c r="F530" i="39"/>
  <c r="E530" i="39"/>
  <c r="C530" i="39"/>
  <c r="H529" i="39"/>
  <c r="F529" i="39"/>
  <c r="E529" i="39"/>
  <c r="C529" i="39"/>
  <c r="H528" i="39"/>
  <c r="F528" i="39"/>
  <c r="E528" i="39"/>
  <c r="C528" i="39"/>
  <c r="C527" i="39"/>
  <c r="C526" i="39"/>
  <c r="H525" i="39"/>
  <c r="F525" i="39"/>
  <c r="E525" i="39"/>
  <c r="C525" i="39"/>
  <c r="C524" i="39"/>
  <c r="H523" i="39"/>
  <c r="F523" i="39"/>
  <c r="E523" i="39"/>
  <c r="C523" i="39"/>
  <c r="C522" i="39"/>
  <c r="H521" i="39"/>
  <c r="F521" i="39"/>
  <c r="E521" i="39"/>
  <c r="C521" i="39"/>
  <c r="H520" i="39"/>
  <c r="F520" i="39"/>
  <c r="E520" i="39"/>
  <c r="C520" i="39"/>
  <c r="H519" i="39"/>
  <c r="F519" i="39"/>
  <c r="E519" i="39"/>
  <c r="C519" i="39"/>
  <c r="H518" i="39"/>
  <c r="F518" i="39"/>
  <c r="E518" i="39"/>
  <c r="C518" i="39"/>
  <c r="H517" i="39"/>
  <c r="F517" i="39"/>
  <c r="E517" i="39"/>
  <c r="C517" i="39"/>
  <c r="H516" i="39"/>
  <c r="F516" i="39"/>
  <c r="E516" i="39"/>
  <c r="C516" i="39"/>
  <c r="H515" i="39"/>
  <c r="F515" i="39"/>
  <c r="E515" i="39"/>
  <c r="C515" i="39"/>
  <c r="H514" i="39"/>
  <c r="F514" i="39"/>
  <c r="E514" i="39"/>
  <c r="C514" i="39"/>
  <c r="C513" i="39"/>
  <c r="H512" i="39"/>
  <c r="F512" i="39"/>
  <c r="E512" i="39"/>
  <c r="C512" i="39"/>
  <c r="H511" i="39"/>
  <c r="F511" i="39"/>
  <c r="E511" i="39"/>
  <c r="C511" i="39"/>
  <c r="H510" i="39"/>
  <c r="F510" i="39"/>
  <c r="E510" i="39"/>
  <c r="C510" i="39"/>
  <c r="H509" i="39"/>
  <c r="F509" i="39"/>
  <c r="E509" i="39"/>
  <c r="C509" i="39"/>
  <c r="H508" i="39"/>
  <c r="F508" i="39"/>
  <c r="E508" i="39"/>
  <c r="C508" i="39"/>
  <c r="H507" i="39"/>
  <c r="F507" i="39"/>
  <c r="E507" i="39"/>
  <c r="C507" i="39"/>
  <c r="H506" i="39"/>
  <c r="F506" i="39"/>
  <c r="E506" i="39"/>
  <c r="C506" i="39"/>
  <c r="H505" i="39"/>
  <c r="F505" i="39"/>
  <c r="E505" i="39"/>
  <c r="C505" i="39"/>
  <c r="H504" i="39"/>
  <c r="F504" i="39"/>
  <c r="E504" i="39"/>
  <c r="C504" i="39"/>
  <c r="H503" i="39"/>
  <c r="F503" i="39"/>
  <c r="E503" i="39"/>
  <c r="C503" i="39"/>
  <c r="H502" i="39"/>
  <c r="F502" i="39"/>
  <c r="E502" i="39"/>
  <c r="C502" i="39"/>
  <c r="C501" i="39"/>
  <c r="H500" i="39"/>
  <c r="F500" i="39"/>
  <c r="E500" i="39"/>
  <c r="C500" i="39"/>
  <c r="H499" i="39"/>
  <c r="F499" i="39"/>
  <c r="E499" i="39"/>
  <c r="C499" i="39"/>
  <c r="H498" i="39"/>
  <c r="F498" i="39"/>
  <c r="E498" i="39"/>
  <c r="C498" i="39"/>
  <c r="H497" i="39"/>
  <c r="F497" i="39"/>
  <c r="E497" i="39"/>
  <c r="C497" i="39"/>
  <c r="H496" i="39"/>
  <c r="F496" i="39"/>
  <c r="E496" i="39"/>
  <c r="C496" i="39"/>
  <c r="H495" i="39"/>
  <c r="F495" i="39"/>
  <c r="E495" i="39"/>
  <c r="C495" i="39"/>
  <c r="H494" i="39"/>
  <c r="F494" i="39"/>
  <c r="E494" i="39"/>
  <c r="C494" i="39"/>
  <c r="H493" i="39"/>
  <c r="F493" i="39"/>
  <c r="E493" i="39"/>
  <c r="C493" i="39"/>
  <c r="H492" i="39"/>
  <c r="F492" i="39"/>
  <c r="E492" i="39"/>
  <c r="C492" i="39"/>
  <c r="H491" i="39"/>
  <c r="F491" i="39"/>
  <c r="E491" i="39"/>
  <c r="C491" i="39"/>
  <c r="H490" i="39"/>
  <c r="F490" i="39"/>
  <c r="E490" i="39"/>
  <c r="C490" i="39"/>
  <c r="H489" i="39"/>
  <c r="F489" i="39"/>
  <c r="E489" i="39"/>
  <c r="C489" i="39"/>
  <c r="H488" i="39"/>
  <c r="F488" i="39"/>
  <c r="E488" i="39"/>
  <c r="C488" i="39"/>
  <c r="H487" i="39"/>
  <c r="F487" i="39"/>
  <c r="E487" i="39"/>
  <c r="C487" i="39"/>
  <c r="H486" i="39"/>
  <c r="F486" i="39"/>
  <c r="E486" i="39"/>
  <c r="C486" i="39"/>
  <c r="H485" i="39"/>
  <c r="F485" i="39"/>
  <c r="E485" i="39"/>
  <c r="C485" i="39"/>
  <c r="C484" i="39"/>
  <c r="H483" i="39"/>
  <c r="F483" i="39"/>
  <c r="E483" i="39"/>
  <c r="C483" i="39"/>
  <c r="H482" i="39"/>
  <c r="F482" i="39"/>
  <c r="E482" i="39"/>
  <c r="C482" i="39"/>
  <c r="H481" i="39"/>
  <c r="F481" i="39"/>
  <c r="E481" i="39"/>
  <c r="C481" i="39"/>
  <c r="H480" i="39"/>
  <c r="F480" i="39"/>
  <c r="E480" i="39"/>
  <c r="C480" i="39"/>
  <c r="H479" i="39"/>
  <c r="F479" i="39"/>
  <c r="E479" i="39"/>
  <c r="C479" i="39"/>
  <c r="H478" i="39"/>
  <c r="F478" i="39"/>
  <c r="E478" i="39"/>
  <c r="C478" i="39"/>
  <c r="H477" i="39"/>
  <c r="F477" i="39"/>
  <c r="E477" i="39"/>
  <c r="C477" i="39"/>
  <c r="H476" i="39"/>
  <c r="F476" i="39"/>
  <c r="E476" i="39"/>
  <c r="C476" i="39"/>
  <c r="H475" i="39"/>
  <c r="F475" i="39"/>
  <c r="E475" i="39"/>
  <c r="C475" i="39"/>
  <c r="C474" i="39"/>
  <c r="H473" i="39"/>
  <c r="F473" i="39"/>
  <c r="E473" i="39"/>
  <c r="C473" i="39"/>
  <c r="H472" i="39"/>
  <c r="F472" i="39"/>
  <c r="E472" i="39"/>
  <c r="C472" i="39"/>
  <c r="H471" i="39"/>
  <c r="F471" i="39"/>
  <c r="E471" i="39"/>
  <c r="C471" i="39"/>
  <c r="H470" i="39"/>
  <c r="F470" i="39"/>
  <c r="E470" i="39"/>
  <c r="C470" i="39"/>
  <c r="H469" i="39"/>
  <c r="F469" i="39"/>
  <c r="E469" i="39"/>
  <c r="C469" i="39"/>
  <c r="H468" i="39"/>
  <c r="F468" i="39"/>
  <c r="E468" i="39"/>
  <c r="C468" i="39"/>
  <c r="H467" i="39"/>
  <c r="F467" i="39"/>
  <c r="E467" i="39"/>
  <c r="C467" i="39"/>
  <c r="H466" i="39"/>
  <c r="F466" i="39"/>
  <c r="E466" i="39"/>
  <c r="C466" i="39"/>
  <c r="H465" i="39"/>
  <c r="F465" i="39"/>
  <c r="E465" i="39"/>
  <c r="C465" i="39"/>
  <c r="H464" i="39"/>
  <c r="F464" i="39"/>
  <c r="E464" i="39"/>
  <c r="C464" i="39"/>
  <c r="H463" i="39"/>
  <c r="F463" i="39"/>
  <c r="E463" i="39"/>
  <c r="C463" i="39"/>
  <c r="H462" i="39"/>
  <c r="F462" i="39"/>
  <c r="E462" i="39"/>
  <c r="C462" i="39"/>
  <c r="H461" i="39"/>
  <c r="F461" i="39"/>
  <c r="E461" i="39"/>
  <c r="C461" i="39"/>
  <c r="H460" i="39"/>
  <c r="F460" i="39"/>
  <c r="E460" i="39"/>
  <c r="C460" i="39"/>
  <c r="C459" i="39"/>
  <c r="H458" i="39"/>
  <c r="F458" i="39"/>
  <c r="E458" i="39"/>
  <c r="C458" i="39"/>
  <c r="H457" i="39"/>
  <c r="F457" i="39"/>
  <c r="E457" i="39"/>
  <c r="C457" i="39"/>
  <c r="H456" i="39"/>
  <c r="F456" i="39"/>
  <c r="E456" i="39"/>
  <c r="C456" i="39"/>
  <c r="H455" i="39"/>
  <c r="F455" i="39"/>
  <c r="E455" i="39"/>
  <c r="C455" i="39"/>
  <c r="H454" i="39"/>
  <c r="F454" i="39"/>
  <c r="E454" i="39"/>
  <c r="C454" i="39"/>
  <c r="H453" i="39"/>
  <c r="F453" i="39"/>
  <c r="E453" i="39"/>
  <c r="C453" i="39"/>
  <c r="H452" i="39"/>
  <c r="F452" i="39"/>
  <c r="E452" i="39"/>
  <c r="C452" i="39"/>
  <c r="H451" i="39"/>
  <c r="F451" i="39"/>
  <c r="E451" i="39"/>
  <c r="C451" i="39"/>
  <c r="H450" i="39"/>
  <c r="F450" i="39"/>
  <c r="E450" i="39"/>
  <c r="C450" i="39"/>
  <c r="H449" i="39"/>
  <c r="F449" i="39"/>
  <c r="E449" i="39"/>
  <c r="C449" i="39"/>
  <c r="H448" i="39"/>
  <c r="F448" i="39"/>
  <c r="E448" i="39"/>
  <c r="C448" i="39"/>
  <c r="H447" i="39"/>
  <c r="F447" i="39"/>
  <c r="E447" i="39"/>
  <c r="C447" i="39"/>
  <c r="H446" i="39"/>
  <c r="F446" i="39"/>
  <c r="E446" i="39"/>
  <c r="C446" i="39"/>
  <c r="H445" i="39"/>
  <c r="F445" i="39"/>
  <c r="E445" i="39"/>
  <c r="C445" i="39"/>
  <c r="C444" i="39"/>
  <c r="H443" i="39"/>
  <c r="F443" i="39"/>
  <c r="E443" i="39"/>
  <c r="C443" i="39"/>
  <c r="H442" i="39"/>
  <c r="F442" i="39"/>
  <c r="E442" i="39"/>
  <c r="C442" i="39"/>
  <c r="H441" i="39"/>
  <c r="F441" i="39"/>
  <c r="E441" i="39"/>
  <c r="C441" i="39"/>
  <c r="H440" i="39"/>
  <c r="F440" i="39"/>
  <c r="E440" i="39"/>
  <c r="C440" i="39"/>
  <c r="H439" i="39"/>
  <c r="F439" i="39"/>
  <c r="E439" i="39"/>
  <c r="C439" i="39"/>
  <c r="H438" i="39"/>
  <c r="F438" i="39"/>
  <c r="E438" i="39"/>
  <c r="C438" i="39"/>
  <c r="H437" i="39"/>
  <c r="F437" i="39"/>
  <c r="E437" i="39"/>
  <c r="C437" i="39"/>
  <c r="H436" i="39"/>
  <c r="F436" i="39"/>
  <c r="E436" i="39"/>
  <c r="C436" i="39"/>
  <c r="H435" i="39"/>
  <c r="F435" i="39"/>
  <c r="E435" i="39"/>
  <c r="C435" i="39"/>
  <c r="H434" i="39"/>
  <c r="F434" i="39"/>
  <c r="E434" i="39"/>
  <c r="C434" i="39"/>
  <c r="H433" i="39"/>
  <c r="F433" i="39"/>
  <c r="E433" i="39"/>
  <c r="C433" i="39"/>
  <c r="H432" i="39"/>
  <c r="F432" i="39"/>
  <c r="E432" i="39"/>
  <c r="C432" i="39"/>
  <c r="H431" i="39"/>
  <c r="F431" i="39"/>
  <c r="E431" i="39"/>
  <c r="C431" i="39"/>
  <c r="H430" i="39"/>
  <c r="F430" i="39"/>
  <c r="E430" i="39"/>
  <c r="C430" i="39"/>
  <c r="H429" i="39"/>
  <c r="F429" i="39"/>
  <c r="E429" i="39"/>
  <c r="C429" i="39"/>
  <c r="H428" i="39"/>
  <c r="F428" i="39"/>
  <c r="E428" i="39"/>
  <c r="C428" i="39"/>
  <c r="H427" i="39"/>
  <c r="F427" i="39"/>
  <c r="E427" i="39"/>
  <c r="C427" i="39"/>
  <c r="C426" i="39"/>
  <c r="H425" i="39"/>
  <c r="F425" i="39"/>
  <c r="E425" i="39"/>
  <c r="C425" i="39"/>
  <c r="H424" i="39"/>
  <c r="F424" i="39"/>
  <c r="E424" i="39"/>
  <c r="C424" i="39"/>
  <c r="H423" i="39"/>
  <c r="F423" i="39"/>
  <c r="E423" i="39"/>
  <c r="C423" i="39"/>
  <c r="H422" i="39"/>
  <c r="F422" i="39"/>
  <c r="E422" i="39"/>
  <c r="C422" i="39"/>
  <c r="H421" i="39"/>
  <c r="F421" i="39"/>
  <c r="E421" i="39"/>
  <c r="C421" i="39"/>
  <c r="H420" i="39"/>
  <c r="F420" i="39"/>
  <c r="E420" i="39"/>
  <c r="C420" i="39"/>
  <c r="H419" i="39"/>
  <c r="F419" i="39"/>
  <c r="E419" i="39"/>
  <c r="C419" i="39"/>
  <c r="H418" i="39"/>
  <c r="F418" i="39"/>
  <c r="E418" i="39"/>
  <c r="C418" i="39"/>
  <c r="H417" i="39"/>
  <c r="F417" i="39"/>
  <c r="E417" i="39"/>
  <c r="C417" i="39"/>
  <c r="H416" i="39"/>
  <c r="F416" i="39"/>
  <c r="E416" i="39"/>
  <c r="C416" i="39"/>
  <c r="H415" i="39"/>
  <c r="F415" i="39"/>
  <c r="E415" i="39"/>
  <c r="C415" i="39"/>
  <c r="H414" i="39"/>
  <c r="F414" i="39"/>
  <c r="E414" i="39"/>
  <c r="C414" i="39"/>
  <c r="H413" i="39"/>
  <c r="F413" i="39"/>
  <c r="E413" i="39"/>
  <c r="C413" i="39"/>
  <c r="H412" i="39"/>
  <c r="F412" i="39"/>
  <c r="E412" i="39"/>
  <c r="C412" i="39"/>
  <c r="H411" i="39"/>
  <c r="F411" i="39"/>
  <c r="E411" i="39"/>
  <c r="C411" i="39"/>
  <c r="C410" i="39"/>
  <c r="H409" i="39"/>
  <c r="F409" i="39"/>
  <c r="E409" i="39"/>
  <c r="C409" i="39"/>
  <c r="H408" i="39"/>
  <c r="F408" i="39"/>
  <c r="E408" i="39"/>
  <c r="C408" i="39"/>
  <c r="H407" i="39"/>
  <c r="F407" i="39"/>
  <c r="E407" i="39"/>
  <c r="C407" i="39"/>
  <c r="H406" i="39"/>
  <c r="F406" i="39"/>
  <c r="E406" i="39"/>
  <c r="C406" i="39"/>
  <c r="H405" i="39"/>
  <c r="F405" i="39"/>
  <c r="E405" i="39"/>
  <c r="C405" i="39"/>
  <c r="H404" i="39"/>
  <c r="F404" i="39"/>
  <c r="E404" i="39"/>
  <c r="C404" i="39"/>
  <c r="H403" i="39"/>
  <c r="F403" i="39"/>
  <c r="E403" i="39"/>
  <c r="C403" i="39"/>
  <c r="H402" i="39"/>
  <c r="F402" i="39"/>
  <c r="E402" i="39"/>
  <c r="C402" i="39"/>
  <c r="H401" i="39"/>
  <c r="F401" i="39"/>
  <c r="E401" i="39"/>
  <c r="C401" i="39"/>
  <c r="C400" i="39"/>
  <c r="H399" i="39"/>
  <c r="F399" i="39"/>
  <c r="E399" i="39"/>
  <c r="C399" i="39"/>
  <c r="H398" i="39"/>
  <c r="F398" i="39"/>
  <c r="E398" i="39"/>
  <c r="C398" i="39"/>
  <c r="H397" i="39"/>
  <c r="F397" i="39"/>
  <c r="E397" i="39"/>
  <c r="C397" i="39"/>
  <c r="H396" i="39"/>
  <c r="F396" i="39"/>
  <c r="E396" i="39"/>
  <c r="C396" i="39"/>
  <c r="H395" i="39"/>
  <c r="F395" i="39"/>
  <c r="E395" i="39"/>
  <c r="C395" i="39"/>
  <c r="H394" i="39"/>
  <c r="F394" i="39"/>
  <c r="E394" i="39"/>
  <c r="C394" i="39"/>
  <c r="H393" i="39"/>
  <c r="F393" i="39"/>
  <c r="E393" i="39"/>
  <c r="C393" i="39"/>
  <c r="H392" i="39"/>
  <c r="F392" i="39"/>
  <c r="E392" i="39"/>
  <c r="C392" i="39"/>
  <c r="H391" i="39"/>
  <c r="F391" i="39"/>
  <c r="E391" i="39"/>
  <c r="C391" i="39"/>
  <c r="H390" i="39"/>
  <c r="F390" i="39"/>
  <c r="E390" i="39"/>
  <c r="C390" i="39"/>
  <c r="H389" i="39"/>
  <c r="F389" i="39"/>
  <c r="E389" i="39"/>
  <c r="C389" i="39"/>
  <c r="H388" i="39"/>
  <c r="F388" i="39"/>
  <c r="E388" i="39"/>
  <c r="C388" i="39"/>
  <c r="H387" i="39"/>
  <c r="F387" i="39"/>
  <c r="E387" i="39"/>
  <c r="C387" i="39"/>
  <c r="H386" i="39"/>
  <c r="F386" i="39"/>
  <c r="E386" i="39"/>
  <c r="C386" i="39"/>
  <c r="H385" i="39"/>
  <c r="F385" i="39"/>
  <c r="E385" i="39"/>
  <c r="C385" i="39"/>
  <c r="H384" i="39"/>
  <c r="F384" i="39"/>
  <c r="E384" i="39"/>
  <c r="C384" i="39"/>
  <c r="H383" i="39"/>
  <c r="F383" i="39"/>
  <c r="E383" i="39"/>
  <c r="C383" i="39"/>
  <c r="C382" i="39"/>
  <c r="H381" i="39"/>
  <c r="F381" i="39"/>
  <c r="E381" i="39"/>
  <c r="C381" i="39"/>
  <c r="H380" i="39"/>
  <c r="F380" i="39"/>
  <c r="E380" i="39"/>
  <c r="C380" i="39"/>
  <c r="H379" i="39"/>
  <c r="F379" i="39"/>
  <c r="E379" i="39"/>
  <c r="C379" i="39"/>
  <c r="H378" i="39"/>
  <c r="F378" i="39"/>
  <c r="E378" i="39"/>
  <c r="C378" i="39"/>
  <c r="H377" i="39"/>
  <c r="F377" i="39"/>
  <c r="E377" i="39"/>
  <c r="C377" i="39"/>
  <c r="H376" i="39"/>
  <c r="F376" i="39"/>
  <c r="E376" i="39"/>
  <c r="C376" i="39"/>
  <c r="H375" i="39"/>
  <c r="F375" i="39"/>
  <c r="E375" i="39"/>
  <c r="C375" i="39"/>
  <c r="H374" i="39"/>
  <c r="F374" i="39"/>
  <c r="E374" i="39"/>
  <c r="C374" i="39"/>
  <c r="H373" i="39"/>
  <c r="F373" i="39"/>
  <c r="E373" i="39"/>
  <c r="C373" i="39"/>
  <c r="H372" i="39"/>
  <c r="F372" i="39"/>
  <c r="E372" i="39"/>
  <c r="C372" i="39"/>
  <c r="H371" i="39"/>
  <c r="F371" i="39"/>
  <c r="E371" i="39"/>
  <c r="C371" i="39"/>
  <c r="H370" i="39"/>
  <c r="F370" i="39"/>
  <c r="E370" i="39"/>
  <c r="C370" i="39"/>
  <c r="H369" i="39"/>
  <c r="F369" i="39"/>
  <c r="E369" i="39"/>
  <c r="C369" i="39"/>
  <c r="H368" i="39"/>
  <c r="F368" i="39"/>
  <c r="E368" i="39"/>
  <c r="C368" i="39"/>
  <c r="C367" i="39"/>
  <c r="H366" i="39"/>
  <c r="F366" i="39"/>
  <c r="E366" i="39"/>
  <c r="C366" i="39"/>
  <c r="H365" i="39"/>
  <c r="F365" i="39"/>
  <c r="E365" i="39"/>
  <c r="C365" i="39"/>
  <c r="H364" i="39"/>
  <c r="F364" i="39"/>
  <c r="E364" i="39"/>
  <c r="C364" i="39"/>
  <c r="H363" i="39"/>
  <c r="F363" i="39"/>
  <c r="E363" i="39"/>
  <c r="C363" i="39"/>
  <c r="H362" i="39"/>
  <c r="F362" i="39"/>
  <c r="E362" i="39"/>
  <c r="C362" i="39"/>
  <c r="H361" i="39"/>
  <c r="F361" i="39"/>
  <c r="E361" i="39"/>
  <c r="C361" i="39"/>
  <c r="H360" i="39"/>
  <c r="F360" i="39"/>
  <c r="E360" i="39"/>
  <c r="C360" i="39"/>
  <c r="H359" i="39"/>
  <c r="F359" i="39"/>
  <c r="E359" i="39"/>
  <c r="C359" i="39"/>
  <c r="H358" i="39"/>
  <c r="F358" i="39"/>
  <c r="E358" i="39"/>
  <c r="C358" i="39"/>
  <c r="H357" i="39"/>
  <c r="F357" i="39"/>
  <c r="E357" i="39"/>
  <c r="C357" i="39"/>
  <c r="H356" i="39"/>
  <c r="F356" i="39"/>
  <c r="E356" i="39"/>
  <c r="C356" i="39"/>
  <c r="H355" i="39"/>
  <c r="F355" i="39"/>
  <c r="E355" i="39"/>
  <c r="C355" i="39"/>
  <c r="H354" i="39"/>
  <c r="F354" i="39"/>
  <c r="E354" i="39"/>
  <c r="C354" i="39"/>
  <c r="H353" i="39"/>
  <c r="F353" i="39"/>
  <c r="E353" i="39"/>
  <c r="C353" i="39"/>
  <c r="H352" i="39"/>
  <c r="F352" i="39"/>
  <c r="E352" i="39"/>
  <c r="C352" i="39"/>
  <c r="H351" i="39"/>
  <c r="F351" i="39"/>
  <c r="E351" i="39"/>
  <c r="C351" i="39"/>
  <c r="H350" i="39"/>
  <c r="F350" i="39"/>
  <c r="E350" i="39"/>
  <c r="C350" i="39"/>
  <c r="H349" i="39"/>
  <c r="F349" i="39"/>
  <c r="E349" i="39"/>
  <c r="C349" i="39"/>
  <c r="H348" i="39"/>
  <c r="F348" i="39"/>
  <c r="E348" i="39"/>
  <c r="C348" i="39"/>
  <c r="H347" i="39"/>
  <c r="F347" i="39"/>
  <c r="E347" i="39"/>
  <c r="C347" i="39"/>
  <c r="H346" i="39"/>
  <c r="F346" i="39"/>
  <c r="E346" i="39"/>
  <c r="C346" i="39"/>
  <c r="H345" i="39"/>
  <c r="F345" i="39"/>
  <c r="E345" i="39"/>
  <c r="C345" i="39"/>
  <c r="H344" i="39"/>
  <c r="F344" i="39"/>
  <c r="E344" i="39"/>
  <c r="C344" i="39"/>
  <c r="H343" i="39"/>
  <c r="F343" i="39"/>
  <c r="E343" i="39"/>
  <c r="C343" i="39"/>
  <c r="H342" i="39"/>
  <c r="F342" i="39"/>
  <c r="E342" i="39"/>
  <c r="C342" i="39"/>
  <c r="H341" i="39"/>
  <c r="F341" i="39"/>
  <c r="E341" i="39"/>
  <c r="C341" i="39"/>
  <c r="H340" i="39"/>
  <c r="F340" i="39"/>
  <c r="E340" i="39"/>
  <c r="C340" i="39"/>
  <c r="H339" i="39"/>
  <c r="F339" i="39"/>
  <c r="E339" i="39"/>
  <c r="C339" i="39"/>
  <c r="H338" i="39"/>
  <c r="F338" i="39"/>
  <c r="E338" i="39"/>
  <c r="C338" i="39"/>
  <c r="C337" i="39"/>
  <c r="H336" i="39"/>
  <c r="F336" i="39"/>
  <c r="E336" i="39"/>
  <c r="C336" i="39"/>
  <c r="H335" i="39"/>
  <c r="F335" i="39"/>
  <c r="E335" i="39"/>
  <c r="C335" i="39"/>
  <c r="H334" i="39"/>
  <c r="F334" i="39"/>
  <c r="E334" i="39"/>
  <c r="C334" i="39"/>
  <c r="H333" i="39"/>
  <c r="F333" i="39"/>
  <c r="E333" i="39"/>
  <c r="C333" i="39"/>
  <c r="H332" i="39"/>
  <c r="F332" i="39"/>
  <c r="E332" i="39"/>
  <c r="C332" i="39"/>
  <c r="H331" i="39"/>
  <c r="F331" i="39"/>
  <c r="E331" i="39"/>
  <c r="C331" i="39"/>
  <c r="H330" i="39"/>
  <c r="F330" i="39"/>
  <c r="E330" i="39"/>
  <c r="C330" i="39"/>
  <c r="H329" i="39"/>
  <c r="F329" i="39"/>
  <c r="E329" i="39"/>
  <c r="C329" i="39"/>
  <c r="H328" i="39"/>
  <c r="F328" i="39"/>
  <c r="E328" i="39"/>
  <c r="C328" i="39"/>
  <c r="H327" i="39"/>
  <c r="F327" i="39"/>
  <c r="E327" i="39"/>
  <c r="C327" i="39"/>
  <c r="H326" i="39"/>
  <c r="F326" i="39"/>
  <c r="E326" i="39"/>
  <c r="C326" i="39"/>
  <c r="H325" i="39"/>
  <c r="F325" i="39"/>
  <c r="E325" i="39"/>
  <c r="C325" i="39"/>
  <c r="H324" i="39"/>
  <c r="F324" i="39"/>
  <c r="E324" i="39"/>
  <c r="C324" i="39"/>
  <c r="H323" i="39"/>
  <c r="F323" i="39"/>
  <c r="E323" i="39"/>
  <c r="C323" i="39"/>
  <c r="C322" i="39"/>
  <c r="H321" i="39"/>
  <c r="F321" i="39"/>
  <c r="E321" i="39"/>
  <c r="C321" i="39"/>
  <c r="H320" i="39"/>
  <c r="F320" i="39"/>
  <c r="E320" i="39"/>
  <c r="C320" i="39"/>
  <c r="H319" i="39"/>
  <c r="F319" i="39"/>
  <c r="E319" i="39"/>
  <c r="C319" i="39"/>
  <c r="H318" i="39"/>
  <c r="F318" i="39"/>
  <c r="E318" i="39"/>
  <c r="C318" i="39"/>
  <c r="H317" i="39"/>
  <c r="F317" i="39"/>
  <c r="E317" i="39"/>
  <c r="C317" i="39"/>
  <c r="H316" i="39"/>
  <c r="F316" i="39"/>
  <c r="E316" i="39"/>
  <c r="C316" i="39"/>
  <c r="H315" i="39"/>
  <c r="F315" i="39"/>
  <c r="E315" i="39"/>
  <c r="C315" i="39"/>
  <c r="H314" i="39"/>
  <c r="F314" i="39"/>
  <c r="E314" i="39"/>
  <c r="C314" i="39"/>
  <c r="H313" i="39"/>
  <c r="F313" i="39"/>
  <c r="E313" i="39"/>
  <c r="C313" i="39"/>
  <c r="H312" i="39"/>
  <c r="F312" i="39"/>
  <c r="E312" i="39"/>
  <c r="C312" i="39"/>
  <c r="H311" i="39"/>
  <c r="F311" i="39"/>
  <c r="E311" i="39"/>
  <c r="C311" i="39"/>
  <c r="H310" i="39"/>
  <c r="F310" i="39"/>
  <c r="E310" i="39"/>
  <c r="C310" i="39"/>
  <c r="H309" i="39"/>
  <c r="F309" i="39"/>
  <c r="E309" i="39"/>
  <c r="C309" i="39"/>
  <c r="H308" i="39"/>
  <c r="F308" i="39"/>
  <c r="E308" i="39"/>
  <c r="C308" i="39"/>
  <c r="C307" i="39"/>
  <c r="H306" i="39"/>
  <c r="F306" i="39"/>
  <c r="E306" i="39"/>
  <c r="C306" i="39"/>
  <c r="H305" i="39"/>
  <c r="F305" i="39"/>
  <c r="E305" i="39"/>
  <c r="C305" i="39"/>
  <c r="H304" i="39"/>
  <c r="F304" i="39"/>
  <c r="E304" i="39"/>
  <c r="C304" i="39"/>
  <c r="H303" i="39"/>
  <c r="F303" i="39"/>
  <c r="E303" i="39"/>
  <c r="C303" i="39"/>
  <c r="H302" i="39"/>
  <c r="F302" i="39"/>
  <c r="E302" i="39"/>
  <c r="C302" i="39"/>
  <c r="H301" i="39"/>
  <c r="F301" i="39"/>
  <c r="E301" i="39"/>
  <c r="C301" i="39"/>
  <c r="H300" i="39"/>
  <c r="F300" i="39"/>
  <c r="E300" i="39"/>
  <c r="C300" i="39"/>
  <c r="H299" i="39"/>
  <c r="F299" i="39"/>
  <c r="E299" i="39"/>
  <c r="C299" i="39"/>
  <c r="H298" i="39"/>
  <c r="F298" i="39"/>
  <c r="E298" i="39"/>
  <c r="C298" i="39"/>
  <c r="H297" i="39"/>
  <c r="F297" i="39"/>
  <c r="E297" i="39"/>
  <c r="C297" i="39"/>
  <c r="H296" i="39"/>
  <c r="F296" i="39"/>
  <c r="E296" i="39"/>
  <c r="C296" i="39"/>
  <c r="H295" i="39"/>
  <c r="F295" i="39"/>
  <c r="E295" i="39"/>
  <c r="C295" i="39"/>
  <c r="H294" i="39"/>
  <c r="F294" i="39"/>
  <c r="E294" i="39"/>
  <c r="C294" i="39"/>
  <c r="H293" i="39"/>
  <c r="F293" i="39"/>
  <c r="E293" i="39"/>
  <c r="C293" i="39"/>
  <c r="C292" i="39"/>
  <c r="H291" i="39"/>
  <c r="F291" i="39"/>
  <c r="E291" i="39"/>
  <c r="C291" i="39"/>
  <c r="H290" i="39"/>
  <c r="F290" i="39"/>
  <c r="E290" i="39"/>
  <c r="C290" i="39"/>
  <c r="H289" i="39"/>
  <c r="F289" i="39"/>
  <c r="E289" i="39"/>
  <c r="C289" i="39"/>
  <c r="H288" i="39"/>
  <c r="F288" i="39"/>
  <c r="E288" i="39"/>
  <c r="C288" i="39"/>
  <c r="H287" i="39"/>
  <c r="F287" i="39"/>
  <c r="E287" i="39"/>
  <c r="C287" i="39"/>
  <c r="H286" i="39"/>
  <c r="F286" i="39"/>
  <c r="E286" i="39"/>
  <c r="C286" i="39"/>
  <c r="H285" i="39"/>
  <c r="F285" i="39"/>
  <c r="E285" i="39"/>
  <c r="C285" i="39"/>
  <c r="H284" i="39"/>
  <c r="F284" i="39"/>
  <c r="E284" i="39"/>
  <c r="C284" i="39"/>
  <c r="H283" i="39"/>
  <c r="F283" i="39"/>
  <c r="E283" i="39"/>
  <c r="C283" i="39"/>
  <c r="H282" i="39"/>
  <c r="F282" i="39"/>
  <c r="E282" i="39"/>
  <c r="C282" i="39"/>
  <c r="H281" i="39"/>
  <c r="F281" i="39"/>
  <c r="E281" i="39"/>
  <c r="C281" i="39"/>
  <c r="H280" i="39"/>
  <c r="F280" i="39"/>
  <c r="E280" i="39"/>
  <c r="C280" i="39"/>
  <c r="H279" i="39"/>
  <c r="F279" i="39"/>
  <c r="E279" i="39"/>
  <c r="C279" i="39"/>
  <c r="H278" i="39"/>
  <c r="F278" i="39"/>
  <c r="E278" i="39"/>
  <c r="C278" i="39"/>
  <c r="C277" i="39"/>
  <c r="H276" i="39"/>
  <c r="F276" i="39"/>
  <c r="E276" i="39"/>
  <c r="C276" i="39"/>
  <c r="H275" i="39"/>
  <c r="F275" i="39"/>
  <c r="E275" i="39"/>
  <c r="C275" i="39"/>
  <c r="H274" i="39"/>
  <c r="F274" i="39"/>
  <c r="E274" i="39"/>
  <c r="C274" i="39"/>
  <c r="H273" i="39"/>
  <c r="F273" i="39"/>
  <c r="E273" i="39"/>
  <c r="C273" i="39"/>
  <c r="H272" i="39"/>
  <c r="F272" i="39"/>
  <c r="E272" i="39"/>
  <c r="C272" i="39"/>
  <c r="H271" i="39"/>
  <c r="F271" i="39"/>
  <c r="E271" i="39"/>
  <c r="C271" i="39"/>
  <c r="H270" i="39"/>
  <c r="F270" i="39"/>
  <c r="E270" i="39"/>
  <c r="C270" i="39"/>
  <c r="H269" i="39"/>
  <c r="F269" i="39"/>
  <c r="E269" i="39"/>
  <c r="C269" i="39"/>
  <c r="H268" i="39"/>
  <c r="F268" i="39"/>
  <c r="E268" i="39"/>
  <c r="C268" i="39"/>
  <c r="H267" i="39"/>
  <c r="F267" i="39"/>
  <c r="E267" i="39"/>
  <c r="C267" i="39"/>
  <c r="C266" i="39"/>
  <c r="H265" i="39"/>
  <c r="F265" i="39"/>
  <c r="E265" i="39"/>
  <c r="C265" i="39"/>
  <c r="H264" i="39"/>
  <c r="F264" i="39"/>
  <c r="E264" i="39"/>
  <c r="C264" i="39"/>
  <c r="H263" i="39"/>
  <c r="F263" i="39"/>
  <c r="E263" i="39"/>
  <c r="C263" i="39"/>
  <c r="H262" i="39"/>
  <c r="F262" i="39"/>
  <c r="E262" i="39"/>
  <c r="C262" i="39"/>
  <c r="H261" i="39"/>
  <c r="F261" i="39"/>
  <c r="E261" i="39"/>
  <c r="C261" i="39"/>
  <c r="H260" i="39"/>
  <c r="F260" i="39"/>
  <c r="E260" i="39"/>
  <c r="C260" i="39"/>
  <c r="H259" i="39"/>
  <c r="F259" i="39"/>
  <c r="E259" i="39"/>
  <c r="C259" i="39"/>
  <c r="H258" i="39"/>
  <c r="F258" i="39"/>
  <c r="E258" i="39"/>
  <c r="C258" i="39"/>
  <c r="H257" i="39"/>
  <c r="F257" i="39"/>
  <c r="E257" i="39"/>
  <c r="C257" i="39"/>
  <c r="H256" i="39"/>
  <c r="F256" i="39"/>
  <c r="E256" i="39"/>
  <c r="C256" i="39"/>
  <c r="H255" i="39"/>
  <c r="F255" i="39"/>
  <c r="E255" i="39"/>
  <c r="C255" i="39"/>
  <c r="H254" i="39"/>
  <c r="F254" i="39"/>
  <c r="E254" i="39"/>
  <c r="C254" i="39"/>
  <c r="H253" i="39"/>
  <c r="F253" i="39"/>
  <c r="E253" i="39"/>
  <c r="C253" i="39"/>
  <c r="H252" i="39"/>
  <c r="F252" i="39"/>
  <c r="E252" i="39"/>
  <c r="C252" i="39"/>
  <c r="C251" i="39"/>
  <c r="H250" i="39"/>
  <c r="F250" i="39"/>
  <c r="E250" i="39"/>
  <c r="C250" i="39"/>
  <c r="H249" i="39"/>
  <c r="F249" i="39"/>
  <c r="E249" i="39"/>
  <c r="C249" i="39"/>
  <c r="H248" i="39"/>
  <c r="F248" i="39"/>
  <c r="E248" i="39"/>
  <c r="C248" i="39"/>
  <c r="H247" i="39"/>
  <c r="F247" i="39"/>
  <c r="E247" i="39"/>
  <c r="C247" i="39"/>
  <c r="H246" i="39"/>
  <c r="F246" i="39"/>
  <c r="E246" i="39"/>
  <c r="C246" i="39"/>
  <c r="H245" i="39"/>
  <c r="F245" i="39"/>
  <c r="E245" i="39"/>
  <c r="C245" i="39"/>
  <c r="H244" i="39"/>
  <c r="F244" i="39"/>
  <c r="E244" i="39"/>
  <c r="C244" i="39"/>
  <c r="H243" i="39"/>
  <c r="F243" i="39"/>
  <c r="E243" i="39"/>
  <c r="C243" i="39"/>
  <c r="H242" i="39"/>
  <c r="F242" i="39"/>
  <c r="E242" i="39"/>
  <c r="C242" i="39"/>
  <c r="H241" i="39"/>
  <c r="F241" i="39"/>
  <c r="E241" i="39"/>
  <c r="C241" i="39"/>
  <c r="H240" i="39"/>
  <c r="F240" i="39"/>
  <c r="E240" i="39"/>
  <c r="C240" i="39"/>
  <c r="H239" i="39"/>
  <c r="F239" i="39"/>
  <c r="E239" i="39"/>
  <c r="C239" i="39"/>
  <c r="H238" i="39"/>
  <c r="F238" i="39"/>
  <c r="E238" i="39"/>
  <c r="C238" i="39"/>
  <c r="H237" i="39"/>
  <c r="F237" i="39"/>
  <c r="E237" i="39"/>
  <c r="C237" i="39"/>
  <c r="C236" i="39"/>
  <c r="H235" i="39"/>
  <c r="F235" i="39"/>
  <c r="E235" i="39"/>
  <c r="C235" i="39"/>
  <c r="H234" i="39"/>
  <c r="F234" i="39"/>
  <c r="E234" i="39"/>
  <c r="C234" i="39"/>
  <c r="H233" i="39"/>
  <c r="F233" i="39"/>
  <c r="E233" i="39"/>
  <c r="C233" i="39"/>
  <c r="H232" i="39"/>
  <c r="F232" i="39"/>
  <c r="E232" i="39"/>
  <c r="C232" i="39"/>
  <c r="H231" i="39"/>
  <c r="F231" i="39"/>
  <c r="E231" i="39"/>
  <c r="C231" i="39"/>
  <c r="H230" i="39"/>
  <c r="F230" i="39"/>
  <c r="E230" i="39"/>
  <c r="C230" i="39"/>
  <c r="H229" i="39"/>
  <c r="F229" i="39"/>
  <c r="E229" i="39"/>
  <c r="C229" i="39"/>
  <c r="H228" i="39"/>
  <c r="F228" i="39"/>
  <c r="E228" i="39"/>
  <c r="C228" i="39"/>
  <c r="H227" i="39"/>
  <c r="F227" i="39"/>
  <c r="E227" i="39"/>
  <c r="C227" i="39"/>
  <c r="H226" i="39"/>
  <c r="F226" i="39"/>
  <c r="E226" i="39"/>
  <c r="C226" i="39"/>
  <c r="H225" i="39"/>
  <c r="F225" i="39"/>
  <c r="E225" i="39"/>
  <c r="C225" i="39"/>
  <c r="H224" i="39"/>
  <c r="F224" i="39"/>
  <c r="E224" i="39"/>
  <c r="C224" i="39"/>
  <c r="H223" i="39"/>
  <c r="F223" i="39"/>
  <c r="E223" i="39"/>
  <c r="C223" i="39"/>
  <c r="H222" i="39"/>
  <c r="F222" i="39"/>
  <c r="E222" i="39"/>
  <c r="C222" i="39"/>
  <c r="C221" i="39"/>
  <c r="C220" i="39"/>
  <c r="H219" i="39"/>
  <c r="I219" i="39" s="1"/>
  <c r="F219" i="39"/>
  <c r="G219" i="39" s="1"/>
  <c r="E219" i="39"/>
  <c r="C219" i="39"/>
  <c r="H218" i="39"/>
  <c r="I218" i="39" s="1"/>
  <c r="F218" i="39"/>
  <c r="G218" i="39" s="1"/>
  <c r="E218" i="39"/>
  <c r="C218" i="39"/>
  <c r="H217" i="39"/>
  <c r="I217" i="39" s="1"/>
  <c r="F217" i="39"/>
  <c r="G217" i="39" s="1"/>
  <c r="E217" i="39"/>
  <c r="C217" i="39"/>
  <c r="H216" i="39"/>
  <c r="I216" i="39" s="1"/>
  <c r="F216" i="39"/>
  <c r="G216" i="39" s="1"/>
  <c r="E216" i="39"/>
  <c r="C216" i="39"/>
  <c r="H215" i="39"/>
  <c r="I215" i="39" s="1"/>
  <c r="F215" i="39"/>
  <c r="G215" i="39" s="1"/>
  <c r="E215" i="39"/>
  <c r="C215" i="39"/>
  <c r="H214" i="39"/>
  <c r="I214" i="39" s="1"/>
  <c r="F214" i="39"/>
  <c r="G214" i="39" s="1"/>
  <c r="E214" i="39"/>
  <c r="C214" i="39"/>
  <c r="H213" i="39"/>
  <c r="I213" i="39" s="1"/>
  <c r="F213" i="39"/>
  <c r="G213" i="39" s="1"/>
  <c r="E213" i="39"/>
  <c r="C213" i="39"/>
  <c r="H212" i="39"/>
  <c r="I212" i="39" s="1"/>
  <c r="F212" i="39"/>
  <c r="G212" i="39" s="1"/>
  <c r="E212" i="39"/>
  <c r="C212" i="39"/>
  <c r="H211" i="39"/>
  <c r="I211" i="39" s="1"/>
  <c r="F211" i="39"/>
  <c r="G211" i="39" s="1"/>
  <c r="E211" i="39"/>
  <c r="C211" i="39"/>
  <c r="H210" i="39"/>
  <c r="I210" i="39" s="1"/>
  <c r="F210" i="39"/>
  <c r="G210" i="39" s="1"/>
  <c r="E210" i="39"/>
  <c r="C210" i="39"/>
  <c r="H209" i="39"/>
  <c r="F209" i="39"/>
  <c r="E209" i="39"/>
  <c r="C209" i="39"/>
  <c r="H208" i="39"/>
  <c r="I208" i="39" s="1"/>
  <c r="F208" i="39"/>
  <c r="G208" i="39" s="1"/>
  <c r="E208" i="39"/>
  <c r="C208" i="39"/>
  <c r="H207" i="39"/>
  <c r="I207" i="39" s="1"/>
  <c r="F207" i="39"/>
  <c r="G207" i="39" s="1"/>
  <c r="E207" i="39"/>
  <c r="C207" i="39"/>
  <c r="H206" i="39"/>
  <c r="I206" i="39" s="1"/>
  <c r="F206" i="39"/>
  <c r="G206" i="39" s="1"/>
  <c r="E206" i="39"/>
  <c r="C206" i="39"/>
  <c r="H205" i="39"/>
  <c r="I205" i="39" s="1"/>
  <c r="F205" i="39"/>
  <c r="G205" i="39" s="1"/>
  <c r="E205" i="39"/>
  <c r="C205" i="39"/>
  <c r="H204" i="39"/>
  <c r="I204" i="39" s="1"/>
  <c r="F204" i="39"/>
  <c r="G204" i="39" s="1"/>
  <c r="E204" i="39"/>
  <c r="C204" i="39"/>
  <c r="H203" i="39"/>
  <c r="I203" i="39" s="1"/>
  <c r="F203" i="39"/>
  <c r="G203" i="39" s="1"/>
  <c r="E203" i="39"/>
  <c r="C203" i="39"/>
  <c r="H202" i="39"/>
  <c r="I202" i="39" s="1"/>
  <c r="F202" i="39"/>
  <c r="G202" i="39" s="1"/>
  <c r="E202" i="39"/>
  <c r="C202" i="39"/>
  <c r="H201" i="39"/>
  <c r="I201" i="39" s="1"/>
  <c r="F201" i="39"/>
  <c r="G201" i="39" s="1"/>
  <c r="E201" i="39"/>
  <c r="C201" i="39"/>
  <c r="H200" i="39"/>
  <c r="I200" i="39" s="1"/>
  <c r="F200" i="39"/>
  <c r="G200" i="39" s="1"/>
  <c r="E200" i="39"/>
  <c r="C200" i="39"/>
  <c r="H199" i="39"/>
  <c r="I199" i="39" s="1"/>
  <c r="F199" i="39"/>
  <c r="G199" i="39" s="1"/>
  <c r="E199" i="39"/>
  <c r="C199" i="39"/>
  <c r="H198" i="39"/>
  <c r="I198" i="39" s="1"/>
  <c r="F198" i="39"/>
  <c r="G198" i="39" s="1"/>
  <c r="E198" i="39"/>
  <c r="C198" i="39"/>
  <c r="H197" i="39"/>
  <c r="I197" i="39" s="1"/>
  <c r="F197" i="39"/>
  <c r="G197" i="39" s="1"/>
  <c r="E197" i="39"/>
  <c r="C197" i="39"/>
  <c r="H196" i="39"/>
  <c r="I196" i="39" s="1"/>
  <c r="F196" i="39"/>
  <c r="G196" i="39" s="1"/>
  <c r="E196" i="39"/>
  <c r="C196" i="39"/>
  <c r="H195" i="39"/>
  <c r="I195" i="39" s="1"/>
  <c r="F195" i="39"/>
  <c r="G195" i="39" s="1"/>
  <c r="E195" i="39"/>
  <c r="C195" i="39"/>
  <c r="H194" i="39"/>
  <c r="I194" i="39" s="1"/>
  <c r="F194" i="39"/>
  <c r="G194" i="39" s="1"/>
  <c r="E194" i="39"/>
  <c r="C194" i="39"/>
  <c r="H193" i="39"/>
  <c r="I193" i="39" s="1"/>
  <c r="F193" i="39"/>
  <c r="G193" i="39" s="1"/>
  <c r="E193" i="39"/>
  <c r="C193" i="39"/>
  <c r="H192" i="39"/>
  <c r="I192" i="39" s="1"/>
  <c r="F192" i="39"/>
  <c r="G192" i="39" s="1"/>
  <c r="E192" i="39"/>
  <c r="C192" i="39"/>
  <c r="H191" i="39"/>
  <c r="I191" i="39" s="1"/>
  <c r="F191" i="39"/>
  <c r="G191" i="39" s="1"/>
  <c r="E191" i="39"/>
  <c r="C191" i="39"/>
  <c r="H190" i="39"/>
  <c r="I190" i="39" s="1"/>
  <c r="F190" i="39"/>
  <c r="G190" i="39" s="1"/>
  <c r="E190" i="39"/>
  <c r="C190" i="39"/>
  <c r="H189" i="39"/>
  <c r="I189" i="39" s="1"/>
  <c r="F189" i="39"/>
  <c r="G189" i="39" s="1"/>
  <c r="E189" i="39"/>
  <c r="C189" i="39"/>
  <c r="H188" i="39"/>
  <c r="I188" i="39" s="1"/>
  <c r="F188" i="39"/>
  <c r="G188" i="39" s="1"/>
  <c r="E188" i="39"/>
  <c r="C188" i="39"/>
  <c r="H187" i="39"/>
  <c r="I187" i="39" s="1"/>
  <c r="F187" i="39"/>
  <c r="G187" i="39" s="1"/>
  <c r="E187" i="39"/>
  <c r="C187" i="39"/>
  <c r="H186" i="39"/>
  <c r="I186" i="39" s="1"/>
  <c r="F186" i="39"/>
  <c r="G186" i="39" s="1"/>
  <c r="E186" i="39"/>
  <c r="C186" i="39"/>
  <c r="H185" i="39"/>
  <c r="I185" i="39" s="1"/>
  <c r="F185" i="39"/>
  <c r="G185" i="39" s="1"/>
  <c r="E185" i="39"/>
  <c r="C185" i="39"/>
  <c r="H184" i="39"/>
  <c r="I184" i="39" s="1"/>
  <c r="F184" i="39"/>
  <c r="G184" i="39" s="1"/>
  <c r="E184" i="39"/>
  <c r="C184" i="39"/>
  <c r="H183" i="39"/>
  <c r="I183" i="39" s="1"/>
  <c r="F183" i="39"/>
  <c r="G183" i="39" s="1"/>
  <c r="E183" i="39"/>
  <c r="C183" i="39"/>
  <c r="H182" i="39"/>
  <c r="I182" i="39" s="1"/>
  <c r="F182" i="39"/>
  <c r="G182" i="39" s="1"/>
  <c r="E182" i="39"/>
  <c r="C182" i="39"/>
  <c r="C181" i="39"/>
  <c r="H180" i="39"/>
  <c r="I180" i="39" s="1"/>
  <c r="F180" i="39"/>
  <c r="G180" i="39" s="1"/>
  <c r="E180" i="39"/>
  <c r="C180" i="39"/>
  <c r="H179" i="39"/>
  <c r="I179" i="39" s="1"/>
  <c r="F179" i="39"/>
  <c r="G179" i="39" s="1"/>
  <c r="E179" i="39"/>
  <c r="C179" i="39"/>
  <c r="H178" i="39"/>
  <c r="I178" i="39" s="1"/>
  <c r="F178" i="39"/>
  <c r="G178" i="39" s="1"/>
  <c r="E178" i="39"/>
  <c r="C178" i="39"/>
  <c r="H177" i="39"/>
  <c r="I177" i="39" s="1"/>
  <c r="F177" i="39"/>
  <c r="G177" i="39" s="1"/>
  <c r="E177" i="39"/>
  <c r="C177" i="39"/>
  <c r="H176" i="39"/>
  <c r="I176" i="39" s="1"/>
  <c r="F176" i="39"/>
  <c r="G176" i="39" s="1"/>
  <c r="E176" i="39"/>
  <c r="C176" i="39"/>
  <c r="H175" i="39"/>
  <c r="I175" i="39" s="1"/>
  <c r="F175" i="39"/>
  <c r="G175" i="39" s="1"/>
  <c r="E175" i="39"/>
  <c r="C175" i="39"/>
  <c r="H174" i="39"/>
  <c r="I174" i="39" s="1"/>
  <c r="F174" i="39"/>
  <c r="G174" i="39" s="1"/>
  <c r="E174" i="39"/>
  <c r="C174" i="39"/>
  <c r="H173" i="39"/>
  <c r="I173" i="39" s="1"/>
  <c r="F173" i="39"/>
  <c r="G173" i="39" s="1"/>
  <c r="E173" i="39"/>
  <c r="C173" i="39"/>
  <c r="H172" i="39"/>
  <c r="I172" i="39" s="1"/>
  <c r="F172" i="39"/>
  <c r="G172" i="39" s="1"/>
  <c r="E172" i="39"/>
  <c r="C172" i="39"/>
  <c r="H171" i="39"/>
  <c r="I171" i="39" s="1"/>
  <c r="F171" i="39"/>
  <c r="G171" i="39" s="1"/>
  <c r="E171" i="39"/>
  <c r="C171" i="39"/>
  <c r="H170" i="39"/>
  <c r="I170" i="39" s="1"/>
  <c r="F170" i="39"/>
  <c r="G170" i="39" s="1"/>
  <c r="E170" i="39"/>
  <c r="C170" i="39"/>
  <c r="H169" i="39"/>
  <c r="I169" i="39" s="1"/>
  <c r="F169" i="39"/>
  <c r="G169" i="39" s="1"/>
  <c r="E169" i="39"/>
  <c r="C169" i="39"/>
  <c r="H168" i="39"/>
  <c r="I168" i="39" s="1"/>
  <c r="F168" i="39"/>
  <c r="G168" i="39" s="1"/>
  <c r="E168" i="39"/>
  <c r="C168" i="39"/>
  <c r="H167" i="39"/>
  <c r="I167" i="39" s="1"/>
  <c r="F167" i="39"/>
  <c r="G167" i="39" s="1"/>
  <c r="E167" i="39"/>
  <c r="C167" i="39"/>
  <c r="H166" i="39"/>
  <c r="I166" i="39" s="1"/>
  <c r="F166" i="39"/>
  <c r="G166" i="39" s="1"/>
  <c r="E166" i="39"/>
  <c r="C166" i="39"/>
  <c r="H165" i="39"/>
  <c r="I165" i="39" s="1"/>
  <c r="F165" i="39"/>
  <c r="G165" i="39" s="1"/>
  <c r="E165" i="39"/>
  <c r="C165" i="39"/>
  <c r="H164" i="39"/>
  <c r="I164" i="39" s="1"/>
  <c r="F164" i="39"/>
  <c r="G164" i="39" s="1"/>
  <c r="E164" i="39"/>
  <c r="C164" i="39"/>
  <c r="H163" i="39"/>
  <c r="I163" i="39" s="1"/>
  <c r="F163" i="39"/>
  <c r="G163" i="39" s="1"/>
  <c r="E163" i="39"/>
  <c r="C163" i="39"/>
  <c r="H162" i="39"/>
  <c r="I162" i="39" s="1"/>
  <c r="F162" i="39"/>
  <c r="G162" i="39" s="1"/>
  <c r="E162" i="39"/>
  <c r="C162" i="39"/>
  <c r="H161" i="39"/>
  <c r="I161" i="39" s="1"/>
  <c r="F161" i="39"/>
  <c r="G161" i="39" s="1"/>
  <c r="E161" i="39"/>
  <c r="C161" i="39"/>
  <c r="H160" i="39"/>
  <c r="I160" i="39" s="1"/>
  <c r="F160" i="39"/>
  <c r="G160" i="39" s="1"/>
  <c r="E160" i="39"/>
  <c r="C160" i="39"/>
  <c r="H159" i="39"/>
  <c r="I159" i="39" s="1"/>
  <c r="F159" i="39"/>
  <c r="G159" i="39" s="1"/>
  <c r="E159" i="39"/>
  <c r="C159" i="39"/>
  <c r="C158" i="39"/>
  <c r="C157" i="39"/>
  <c r="H156" i="39"/>
  <c r="F156" i="39"/>
  <c r="E156" i="39"/>
  <c r="C156" i="39"/>
  <c r="H155" i="39"/>
  <c r="F155" i="39"/>
  <c r="E155" i="39"/>
  <c r="C155" i="39"/>
  <c r="H154" i="39"/>
  <c r="F154" i="39"/>
  <c r="E154" i="39"/>
  <c r="C154" i="39"/>
  <c r="H153" i="39"/>
  <c r="F153" i="39"/>
  <c r="E153" i="39"/>
  <c r="C153" i="39"/>
  <c r="H152" i="39"/>
  <c r="F152" i="39"/>
  <c r="E152" i="39"/>
  <c r="C152" i="39"/>
  <c r="H151" i="39"/>
  <c r="F151" i="39"/>
  <c r="E151" i="39"/>
  <c r="C151" i="39"/>
  <c r="H150" i="39"/>
  <c r="F150" i="39"/>
  <c r="E150" i="39"/>
  <c r="C150" i="39"/>
  <c r="H149" i="39"/>
  <c r="F149" i="39"/>
  <c r="E149" i="39"/>
  <c r="C149" i="39"/>
  <c r="H148" i="39"/>
  <c r="F148" i="39"/>
  <c r="E148" i="39"/>
  <c r="C148" i="39"/>
  <c r="H147" i="39"/>
  <c r="F147" i="39"/>
  <c r="E147" i="39"/>
  <c r="C147" i="39"/>
  <c r="H146" i="39"/>
  <c r="F146" i="39"/>
  <c r="E146" i="39"/>
  <c r="C146" i="39"/>
  <c r="C145" i="39"/>
  <c r="H144" i="39"/>
  <c r="F144" i="39"/>
  <c r="E144" i="39"/>
  <c r="C144" i="39"/>
  <c r="H143" i="39"/>
  <c r="F143" i="39"/>
  <c r="E143" i="39"/>
  <c r="C143" i="39"/>
  <c r="H142" i="39"/>
  <c r="F142" i="39"/>
  <c r="E142" i="39"/>
  <c r="C142" i="39"/>
  <c r="H141" i="39"/>
  <c r="F141" i="39"/>
  <c r="E141" i="39"/>
  <c r="C141" i="39"/>
  <c r="H140" i="39"/>
  <c r="F140" i="39"/>
  <c r="E140" i="39"/>
  <c r="C140" i="39"/>
  <c r="H139" i="39"/>
  <c r="F139" i="39"/>
  <c r="E139" i="39"/>
  <c r="C139" i="39"/>
  <c r="H138" i="39"/>
  <c r="F138" i="39"/>
  <c r="E138" i="39"/>
  <c r="C138" i="39"/>
  <c r="H137" i="39"/>
  <c r="F137" i="39"/>
  <c r="E137" i="39"/>
  <c r="C137" i="39"/>
  <c r="H136" i="39"/>
  <c r="F136" i="39"/>
  <c r="E136" i="39"/>
  <c r="C136" i="39"/>
  <c r="H135" i="39"/>
  <c r="F135" i="39"/>
  <c r="E135" i="39"/>
  <c r="C135" i="39"/>
  <c r="H134" i="39"/>
  <c r="F134" i="39"/>
  <c r="E134" i="39"/>
  <c r="C134" i="39"/>
  <c r="H133" i="39"/>
  <c r="F133" i="39"/>
  <c r="E133" i="39"/>
  <c r="C133" i="39"/>
  <c r="C132" i="39"/>
  <c r="H131" i="39"/>
  <c r="F131" i="39"/>
  <c r="E131" i="39"/>
  <c r="C131" i="39"/>
  <c r="H130" i="39"/>
  <c r="F130" i="39"/>
  <c r="E130" i="39"/>
  <c r="C130" i="39"/>
  <c r="H129" i="39"/>
  <c r="F129" i="39"/>
  <c r="E129" i="39"/>
  <c r="C129" i="39"/>
  <c r="H128" i="39"/>
  <c r="F128" i="39"/>
  <c r="E128" i="39"/>
  <c r="C128" i="39"/>
  <c r="H127" i="39"/>
  <c r="F127" i="39"/>
  <c r="E127" i="39"/>
  <c r="C127" i="39"/>
  <c r="C126" i="39"/>
  <c r="H125" i="39"/>
  <c r="F125" i="39"/>
  <c r="E125" i="39"/>
  <c r="C125" i="39"/>
  <c r="H124" i="39"/>
  <c r="F124" i="39"/>
  <c r="E124" i="39"/>
  <c r="C124" i="39"/>
  <c r="H123" i="39"/>
  <c r="F123" i="39"/>
  <c r="E123" i="39"/>
  <c r="C123" i="39"/>
  <c r="C122" i="39"/>
  <c r="B121" i="39"/>
  <c r="B597" i="39" s="1"/>
  <c r="H116" i="39"/>
  <c r="F116" i="39"/>
  <c r="E116" i="39"/>
  <c r="C116" i="39"/>
  <c r="H115" i="39"/>
  <c r="F115" i="39"/>
  <c r="E115" i="39"/>
  <c r="C115" i="39"/>
  <c r="H114" i="39"/>
  <c r="F114" i="39"/>
  <c r="E114" i="39"/>
  <c r="C114" i="39"/>
  <c r="H113" i="39"/>
  <c r="F113" i="39"/>
  <c r="E113" i="39"/>
  <c r="C113" i="39"/>
  <c r="H112" i="39"/>
  <c r="F112" i="39"/>
  <c r="E112" i="39"/>
  <c r="C112" i="39"/>
  <c r="H111" i="39"/>
  <c r="F111" i="39"/>
  <c r="E111" i="39"/>
  <c r="C111" i="39"/>
  <c r="H110" i="39"/>
  <c r="F110" i="39"/>
  <c r="E110" i="39"/>
  <c r="C110" i="39"/>
  <c r="H109" i="39"/>
  <c r="F109" i="39"/>
  <c r="E109" i="39"/>
  <c r="C109" i="39"/>
  <c r="H108" i="39"/>
  <c r="F108" i="39"/>
  <c r="E108" i="39"/>
  <c r="C108" i="39"/>
  <c r="H107" i="39"/>
  <c r="F107" i="39"/>
  <c r="E107" i="39"/>
  <c r="C107" i="39"/>
  <c r="H106" i="39"/>
  <c r="F106" i="39"/>
  <c r="E106" i="39"/>
  <c r="C106" i="39"/>
  <c r="H105" i="39"/>
  <c r="F105" i="39"/>
  <c r="E105" i="39"/>
  <c r="C105" i="39"/>
  <c r="H104" i="39"/>
  <c r="F104" i="39"/>
  <c r="E104" i="39"/>
  <c r="C104" i="39"/>
  <c r="H103" i="39"/>
  <c r="F103" i="39"/>
  <c r="E103" i="39"/>
  <c r="C103" i="39"/>
  <c r="H102" i="39"/>
  <c r="F102" i="39"/>
  <c r="E102" i="39"/>
  <c r="C102" i="39"/>
  <c r="H101" i="39"/>
  <c r="F101" i="39"/>
  <c r="E101" i="39"/>
  <c r="C101" i="39"/>
  <c r="H100" i="39"/>
  <c r="F100" i="39"/>
  <c r="E100" i="39"/>
  <c r="C100" i="39"/>
  <c r="H99" i="39"/>
  <c r="F99" i="39"/>
  <c r="E99" i="39"/>
  <c r="C99" i="39"/>
  <c r="H98" i="39"/>
  <c r="F98" i="39"/>
  <c r="E98" i="39"/>
  <c r="C98" i="39"/>
  <c r="H97" i="39"/>
  <c r="F97" i="39"/>
  <c r="E97" i="39"/>
  <c r="C97" i="39"/>
  <c r="H96" i="39"/>
  <c r="F96" i="39"/>
  <c r="E96" i="39"/>
  <c r="C96" i="39"/>
  <c r="H95" i="39"/>
  <c r="F95" i="39"/>
  <c r="E95" i="39"/>
  <c r="C95" i="39"/>
  <c r="H94" i="39"/>
  <c r="F94" i="39"/>
  <c r="E94" i="39"/>
  <c r="C94" i="39"/>
  <c r="H93" i="39"/>
  <c r="F93" i="39"/>
  <c r="E93" i="39"/>
  <c r="C93" i="39"/>
  <c r="H92" i="39"/>
  <c r="F92" i="39"/>
  <c r="E92" i="39"/>
  <c r="C92" i="39"/>
  <c r="H91" i="39"/>
  <c r="F91" i="39"/>
  <c r="E91" i="39"/>
  <c r="C91" i="39"/>
  <c r="H90" i="39"/>
  <c r="F90" i="39"/>
  <c r="E90" i="39"/>
  <c r="C90" i="39"/>
  <c r="H89" i="39"/>
  <c r="F89" i="39"/>
  <c r="E89" i="39"/>
  <c r="C89" i="39"/>
  <c r="H88" i="39"/>
  <c r="F88" i="39"/>
  <c r="E88" i="39"/>
  <c r="C88" i="39"/>
  <c r="H87" i="39"/>
  <c r="F87" i="39"/>
  <c r="E87" i="39"/>
  <c r="C87" i="39"/>
  <c r="H86" i="39"/>
  <c r="F86" i="39"/>
  <c r="E86" i="39"/>
  <c r="C86" i="39"/>
  <c r="H85" i="39"/>
  <c r="F85" i="39"/>
  <c r="E85" i="39"/>
  <c r="C85" i="39"/>
  <c r="H84" i="39"/>
  <c r="F84" i="39"/>
  <c r="E84" i="39"/>
  <c r="C84" i="39"/>
  <c r="H83" i="39"/>
  <c r="F83" i="39"/>
  <c r="E83" i="39"/>
  <c r="C83" i="39"/>
  <c r="H82" i="39"/>
  <c r="F82" i="39"/>
  <c r="E82" i="39"/>
  <c r="C82" i="39"/>
  <c r="H81" i="39"/>
  <c r="F81" i="39"/>
  <c r="E81" i="39"/>
  <c r="C81" i="39"/>
  <c r="H80" i="39"/>
  <c r="F80" i="39"/>
  <c r="E80" i="39"/>
  <c r="C80" i="39"/>
  <c r="H79" i="39"/>
  <c r="F79" i="39"/>
  <c r="E79" i="39"/>
  <c r="C79" i="39"/>
  <c r="H78" i="39"/>
  <c r="F78" i="39"/>
  <c r="E78" i="39"/>
  <c r="C78" i="39"/>
  <c r="H77" i="39"/>
  <c r="F77" i="39"/>
  <c r="E77" i="39"/>
  <c r="C77" i="39"/>
  <c r="H76" i="39"/>
  <c r="F76" i="39"/>
  <c r="E76" i="39"/>
  <c r="C76" i="39"/>
  <c r="H72" i="39"/>
  <c r="F72" i="39"/>
  <c r="E72" i="39"/>
  <c r="C72" i="39"/>
  <c r="H71" i="39"/>
  <c r="F71" i="39"/>
  <c r="E71" i="39"/>
  <c r="C71" i="39"/>
  <c r="H70" i="39"/>
  <c r="F70" i="39"/>
  <c r="E70" i="39"/>
  <c r="C70" i="39"/>
  <c r="H69" i="39"/>
  <c r="F69" i="39"/>
  <c r="E69" i="39"/>
  <c r="C69" i="39"/>
  <c r="H68" i="39"/>
  <c r="F68" i="39"/>
  <c r="E68" i="39"/>
  <c r="C68" i="39"/>
  <c r="H67" i="39"/>
  <c r="F67" i="39"/>
  <c r="E67" i="39"/>
  <c r="C67" i="39"/>
  <c r="C66" i="39"/>
  <c r="H65" i="39"/>
  <c r="F65" i="39"/>
  <c r="E65" i="39"/>
  <c r="C65" i="39"/>
  <c r="H64" i="39"/>
  <c r="F64" i="39"/>
  <c r="E64" i="39"/>
  <c r="C64" i="39"/>
  <c r="H63" i="39"/>
  <c r="F63" i="39"/>
  <c r="E63" i="39"/>
  <c r="C63" i="39"/>
  <c r="H62" i="39"/>
  <c r="F62" i="39"/>
  <c r="E62" i="39"/>
  <c r="C62" i="39"/>
  <c r="H61" i="39"/>
  <c r="F61" i="39"/>
  <c r="E61" i="39"/>
  <c r="C61" i="39"/>
  <c r="H60" i="39"/>
  <c r="F60" i="39"/>
  <c r="E60" i="39"/>
  <c r="C60" i="39"/>
  <c r="H59" i="39"/>
  <c r="F59" i="39"/>
  <c r="E59" i="39"/>
  <c r="C59" i="39"/>
  <c r="H58" i="39"/>
  <c r="F58" i="39"/>
  <c r="E58" i="39"/>
  <c r="C58" i="39"/>
  <c r="H57" i="39"/>
  <c r="F57" i="39"/>
  <c r="E57" i="39"/>
  <c r="C57" i="39"/>
  <c r="C56" i="39"/>
  <c r="H55" i="39"/>
  <c r="F55" i="39"/>
  <c r="E55" i="39"/>
  <c r="C55" i="39"/>
  <c r="H54" i="39"/>
  <c r="F54" i="39"/>
  <c r="E54" i="39"/>
  <c r="C54" i="39"/>
  <c r="H53" i="39"/>
  <c r="F53" i="39"/>
  <c r="E53" i="39"/>
  <c r="C53" i="39"/>
  <c r="H52" i="39"/>
  <c r="F52" i="39"/>
  <c r="E52" i="39"/>
  <c r="C52" i="39"/>
  <c r="H51" i="39"/>
  <c r="F51" i="39"/>
  <c r="E51" i="39"/>
  <c r="C51" i="39"/>
  <c r="C50" i="39"/>
  <c r="H49" i="39"/>
  <c r="F49" i="39"/>
  <c r="E49" i="39"/>
  <c r="C49" i="39"/>
  <c r="H48" i="39"/>
  <c r="F48" i="39"/>
  <c r="E48" i="39"/>
  <c r="C48" i="39"/>
  <c r="C47" i="39"/>
  <c r="H46" i="39"/>
  <c r="F46" i="39"/>
  <c r="E46" i="39"/>
  <c r="C46" i="39"/>
  <c r="H45" i="39"/>
  <c r="F45" i="39"/>
  <c r="E45" i="39"/>
  <c r="C45" i="39"/>
  <c r="H44" i="39"/>
  <c r="F44" i="39"/>
  <c r="E44" i="39"/>
  <c r="C44" i="39"/>
  <c r="H43" i="39"/>
  <c r="F43" i="39"/>
  <c r="E43" i="39"/>
  <c r="C43" i="39"/>
  <c r="C42" i="39"/>
  <c r="H41" i="39"/>
  <c r="F41" i="39"/>
  <c r="E41" i="39"/>
  <c r="C41" i="39"/>
  <c r="H40" i="39"/>
  <c r="F40" i="39"/>
  <c r="E40" i="39"/>
  <c r="C40" i="39"/>
  <c r="H39" i="39"/>
  <c r="F39" i="39"/>
  <c r="E39" i="39"/>
  <c r="C39" i="39"/>
  <c r="H38" i="39"/>
  <c r="F38" i="39"/>
  <c r="E38" i="39"/>
  <c r="C38" i="39"/>
  <c r="C37" i="39"/>
  <c r="B36" i="39"/>
  <c r="B120" i="39" s="1"/>
  <c r="H33" i="39"/>
  <c r="F33" i="39"/>
  <c r="E33" i="39"/>
  <c r="C33" i="39"/>
  <c r="H32" i="39"/>
  <c r="F32" i="39"/>
  <c r="E32" i="39"/>
  <c r="C32" i="39"/>
  <c r="H31" i="39"/>
  <c r="F31" i="39"/>
  <c r="E31" i="39"/>
  <c r="C31" i="39"/>
  <c r="H30" i="39"/>
  <c r="F30" i="39"/>
  <c r="E30" i="39"/>
  <c r="C30" i="39"/>
  <c r="B29" i="39"/>
  <c r="B35" i="39" s="1"/>
  <c r="F6" i="39"/>
  <c r="A5" i="39"/>
  <c r="A3" i="39"/>
  <c r="A2" i="39"/>
  <c r="H595" i="38"/>
  <c r="F595" i="38"/>
  <c r="E595" i="38"/>
  <c r="C595" i="38"/>
  <c r="H594" i="38"/>
  <c r="F594" i="38"/>
  <c r="E594" i="38"/>
  <c r="C594" i="38"/>
  <c r="H593" i="38"/>
  <c r="F593" i="38"/>
  <c r="E593" i="38"/>
  <c r="C593" i="38"/>
  <c r="H592" i="38"/>
  <c r="F592" i="38"/>
  <c r="E592" i="38"/>
  <c r="C592" i="38"/>
  <c r="H591" i="38"/>
  <c r="F591" i="38"/>
  <c r="E591" i="38"/>
  <c r="C591" i="38"/>
  <c r="C590" i="38"/>
  <c r="H589" i="38"/>
  <c r="F589" i="38"/>
  <c r="E589" i="38"/>
  <c r="C589" i="38"/>
  <c r="H588" i="38"/>
  <c r="F588" i="38"/>
  <c r="E588" i="38"/>
  <c r="C588" i="38"/>
  <c r="C587" i="38"/>
  <c r="H586" i="38"/>
  <c r="F586" i="38"/>
  <c r="E586" i="38"/>
  <c r="C586" i="38"/>
  <c r="H585" i="38"/>
  <c r="F585" i="38"/>
  <c r="E585" i="38"/>
  <c r="C585" i="38"/>
  <c r="H584" i="38"/>
  <c r="F584" i="38"/>
  <c r="E584" i="38"/>
  <c r="C584" i="38"/>
  <c r="H583" i="38"/>
  <c r="F583" i="38"/>
  <c r="E583" i="38"/>
  <c r="C583" i="38"/>
  <c r="H582" i="38"/>
  <c r="F582" i="38"/>
  <c r="E582" i="38"/>
  <c r="C582" i="38"/>
  <c r="H581" i="38"/>
  <c r="F581" i="38"/>
  <c r="E581" i="38"/>
  <c r="C581" i="38"/>
  <c r="H580" i="38"/>
  <c r="F580" i="38"/>
  <c r="E580" i="38"/>
  <c r="C580" i="38"/>
  <c r="H579" i="38"/>
  <c r="F579" i="38"/>
  <c r="E579" i="38"/>
  <c r="C579" i="38"/>
  <c r="H578" i="38"/>
  <c r="F578" i="38"/>
  <c r="E578" i="38"/>
  <c r="C578" i="38"/>
  <c r="H577" i="38"/>
  <c r="F577" i="38"/>
  <c r="E577" i="38"/>
  <c r="C577" i="38"/>
  <c r="H576" i="38"/>
  <c r="F576" i="38"/>
  <c r="E576" i="38"/>
  <c r="C576" i="38"/>
  <c r="C575" i="38"/>
  <c r="H574" i="38"/>
  <c r="F574" i="38"/>
  <c r="E574" i="38"/>
  <c r="C574" i="38"/>
  <c r="H573" i="38"/>
  <c r="F573" i="38"/>
  <c r="E573" i="38"/>
  <c r="C573" i="38"/>
  <c r="H572" i="38"/>
  <c r="F572" i="38"/>
  <c r="E572" i="38"/>
  <c r="C572" i="38"/>
  <c r="H571" i="38"/>
  <c r="F571" i="38"/>
  <c r="E571" i="38"/>
  <c r="C571" i="38"/>
  <c r="H570" i="38"/>
  <c r="F570" i="38"/>
  <c r="E570" i="38"/>
  <c r="C570" i="38"/>
  <c r="H569" i="38"/>
  <c r="F569" i="38"/>
  <c r="E569" i="38"/>
  <c r="C569" i="38"/>
  <c r="H568" i="38"/>
  <c r="F568" i="38"/>
  <c r="E568" i="38"/>
  <c r="C568" i="38"/>
  <c r="H567" i="38"/>
  <c r="F567" i="38"/>
  <c r="E567" i="38"/>
  <c r="C567" i="38"/>
  <c r="H566" i="38"/>
  <c r="F566" i="38"/>
  <c r="E566" i="38"/>
  <c r="C566" i="38"/>
  <c r="C565" i="38"/>
  <c r="H564" i="38"/>
  <c r="F564" i="38"/>
  <c r="E564" i="38"/>
  <c r="C564" i="38"/>
  <c r="H563" i="38"/>
  <c r="F563" i="38"/>
  <c r="E563" i="38"/>
  <c r="C563" i="38"/>
  <c r="H562" i="38"/>
  <c r="F562" i="38"/>
  <c r="E562" i="38"/>
  <c r="C562" i="38"/>
  <c r="H561" i="38"/>
  <c r="F561" i="38"/>
  <c r="E561" i="38"/>
  <c r="C561" i="38"/>
  <c r="H560" i="38"/>
  <c r="F560" i="38"/>
  <c r="E560" i="38"/>
  <c r="C560" i="38"/>
  <c r="H559" i="38"/>
  <c r="F559" i="38"/>
  <c r="E559" i="38"/>
  <c r="C559" i="38"/>
  <c r="C558" i="38"/>
  <c r="H557" i="38"/>
  <c r="F557" i="38"/>
  <c r="E557" i="38"/>
  <c r="C557" i="38"/>
  <c r="H556" i="38"/>
  <c r="F556" i="38"/>
  <c r="E556" i="38"/>
  <c r="C556" i="38"/>
  <c r="H555" i="38"/>
  <c r="F555" i="38"/>
  <c r="E555" i="38"/>
  <c r="C555" i="38"/>
  <c r="H554" i="38"/>
  <c r="F554" i="38"/>
  <c r="E554" i="38"/>
  <c r="C554" i="38"/>
  <c r="C553" i="38"/>
  <c r="H552" i="38"/>
  <c r="F552" i="38"/>
  <c r="E552" i="38"/>
  <c r="C552" i="38"/>
  <c r="C551" i="38"/>
  <c r="H550" i="38"/>
  <c r="F550" i="38"/>
  <c r="E550" i="38"/>
  <c r="C550" i="38"/>
  <c r="H549" i="38"/>
  <c r="F549" i="38"/>
  <c r="E549" i="38"/>
  <c r="C549" i="38"/>
  <c r="H548" i="38"/>
  <c r="F548" i="38"/>
  <c r="E548" i="38"/>
  <c r="C548" i="38"/>
  <c r="H547" i="38"/>
  <c r="F547" i="38"/>
  <c r="E547" i="38"/>
  <c r="C547" i="38"/>
  <c r="H546" i="38"/>
  <c r="F546" i="38"/>
  <c r="E546" i="38"/>
  <c r="C546" i="38"/>
  <c r="C545" i="38"/>
  <c r="H544" i="38"/>
  <c r="F544" i="38"/>
  <c r="E544" i="38"/>
  <c r="C544" i="38"/>
  <c r="C543" i="38"/>
  <c r="H542" i="38"/>
  <c r="F542" i="38"/>
  <c r="E542" i="38"/>
  <c r="C542" i="38"/>
  <c r="C541" i="38"/>
  <c r="H540" i="38"/>
  <c r="F540" i="38"/>
  <c r="E540" i="38"/>
  <c r="C540" i="38"/>
  <c r="H539" i="38"/>
  <c r="F539" i="38"/>
  <c r="E539" i="38"/>
  <c r="C539" i="38"/>
  <c r="H538" i="38"/>
  <c r="F538" i="38"/>
  <c r="E538" i="38"/>
  <c r="C538" i="38"/>
  <c r="H537" i="38"/>
  <c r="F537" i="38"/>
  <c r="E537" i="38"/>
  <c r="C537" i="38"/>
  <c r="H536" i="38"/>
  <c r="F536" i="38"/>
  <c r="E536" i="38"/>
  <c r="C536" i="38"/>
  <c r="H535" i="38"/>
  <c r="F535" i="38"/>
  <c r="E535" i="38"/>
  <c r="C535" i="38"/>
  <c r="H534" i="38"/>
  <c r="F534" i="38"/>
  <c r="E534" i="38"/>
  <c r="C534" i="38"/>
  <c r="H533" i="38"/>
  <c r="F533" i="38"/>
  <c r="E533" i="38"/>
  <c r="C533" i="38"/>
  <c r="H532" i="38"/>
  <c r="F532" i="38"/>
  <c r="E532" i="38"/>
  <c r="C532" i="38"/>
  <c r="H531" i="38"/>
  <c r="F531" i="38"/>
  <c r="E531" i="38"/>
  <c r="C531" i="38"/>
  <c r="H530" i="38"/>
  <c r="F530" i="38"/>
  <c r="E530" i="38"/>
  <c r="C530" i="38"/>
  <c r="H529" i="38"/>
  <c r="F529" i="38"/>
  <c r="E529" i="38"/>
  <c r="C529" i="38"/>
  <c r="H528" i="38"/>
  <c r="F528" i="38"/>
  <c r="E528" i="38"/>
  <c r="C528" i="38"/>
  <c r="C527" i="38"/>
  <c r="C526" i="38"/>
  <c r="H525" i="38"/>
  <c r="F525" i="38"/>
  <c r="E525" i="38"/>
  <c r="C525" i="38"/>
  <c r="C524" i="38"/>
  <c r="H523" i="38"/>
  <c r="F523" i="38"/>
  <c r="E523" i="38"/>
  <c r="C523" i="38"/>
  <c r="C522" i="38"/>
  <c r="H521" i="38"/>
  <c r="F521" i="38"/>
  <c r="E521" i="38"/>
  <c r="C521" i="38"/>
  <c r="H520" i="38"/>
  <c r="F520" i="38"/>
  <c r="E520" i="38"/>
  <c r="C520" i="38"/>
  <c r="H519" i="38"/>
  <c r="F519" i="38"/>
  <c r="E519" i="38"/>
  <c r="C519" i="38"/>
  <c r="H518" i="38"/>
  <c r="F518" i="38"/>
  <c r="E518" i="38"/>
  <c r="C518" i="38"/>
  <c r="H517" i="38"/>
  <c r="F517" i="38"/>
  <c r="E517" i="38"/>
  <c r="C517" i="38"/>
  <c r="H516" i="38"/>
  <c r="F516" i="38"/>
  <c r="E516" i="38"/>
  <c r="C516" i="38"/>
  <c r="H515" i="38"/>
  <c r="F515" i="38"/>
  <c r="E515" i="38"/>
  <c r="C515" i="38"/>
  <c r="H514" i="38"/>
  <c r="F514" i="38"/>
  <c r="E514" i="38"/>
  <c r="C514" i="38"/>
  <c r="C513" i="38"/>
  <c r="H512" i="38"/>
  <c r="F512" i="38"/>
  <c r="E512" i="38"/>
  <c r="C512" i="38"/>
  <c r="H511" i="38"/>
  <c r="F511" i="38"/>
  <c r="E511" i="38"/>
  <c r="C511" i="38"/>
  <c r="H510" i="38"/>
  <c r="F510" i="38"/>
  <c r="E510" i="38"/>
  <c r="C510" i="38"/>
  <c r="H509" i="38"/>
  <c r="F509" i="38"/>
  <c r="E509" i="38"/>
  <c r="C509" i="38"/>
  <c r="H508" i="38"/>
  <c r="F508" i="38"/>
  <c r="E508" i="38"/>
  <c r="C508" i="38"/>
  <c r="H507" i="38"/>
  <c r="F507" i="38"/>
  <c r="E507" i="38"/>
  <c r="C507" i="38"/>
  <c r="H506" i="38"/>
  <c r="F506" i="38"/>
  <c r="E506" i="38"/>
  <c r="C506" i="38"/>
  <c r="H505" i="38"/>
  <c r="F505" i="38"/>
  <c r="E505" i="38"/>
  <c r="C505" i="38"/>
  <c r="H504" i="38"/>
  <c r="F504" i="38"/>
  <c r="E504" i="38"/>
  <c r="C504" i="38"/>
  <c r="H503" i="38"/>
  <c r="F503" i="38"/>
  <c r="E503" i="38"/>
  <c r="C503" i="38"/>
  <c r="H502" i="38"/>
  <c r="F502" i="38"/>
  <c r="E502" i="38"/>
  <c r="C502" i="38"/>
  <c r="C501" i="38"/>
  <c r="H500" i="38"/>
  <c r="F500" i="38"/>
  <c r="E500" i="38"/>
  <c r="C500" i="38"/>
  <c r="H499" i="38"/>
  <c r="F499" i="38"/>
  <c r="E499" i="38"/>
  <c r="C499" i="38"/>
  <c r="H498" i="38"/>
  <c r="F498" i="38"/>
  <c r="E498" i="38"/>
  <c r="C498" i="38"/>
  <c r="H497" i="38"/>
  <c r="F497" i="38"/>
  <c r="E497" i="38"/>
  <c r="C497" i="38"/>
  <c r="H496" i="38"/>
  <c r="F496" i="38"/>
  <c r="E496" i="38"/>
  <c r="C496" i="38"/>
  <c r="H495" i="38"/>
  <c r="F495" i="38"/>
  <c r="E495" i="38"/>
  <c r="C495" i="38"/>
  <c r="H494" i="38"/>
  <c r="F494" i="38"/>
  <c r="E494" i="38"/>
  <c r="C494" i="38"/>
  <c r="H493" i="38"/>
  <c r="F493" i="38"/>
  <c r="E493" i="38"/>
  <c r="C493" i="38"/>
  <c r="H492" i="38"/>
  <c r="F492" i="38"/>
  <c r="E492" i="38"/>
  <c r="C492" i="38"/>
  <c r="H491" i="38"/>
  <c r="F491" i="38"/>
  <c r="E491" i="38"/>
  <c r="C491" i="38"/>
  <c r="H490" i="38"/>
  <c r="F490" i="38"/>
  <c r="E490" i="38"/>
  <c r="C490" i="38"/>
  <c r="H489" i="38"/>
  <c r="F489" i="38"/>
  <c r="E489" i="38"/>
  <c r="C489" i="38"/>
  <c r="H488" i="38"/>
  <c r="F488" i="38"/>
  <c r="E488" i="38"/>
  <c r="C488" i="38"/>
  <c r="H487" i="38"/>
  <c r="F487" i="38"/>
  <c r="E487" i="38"/>
  <c r="C487" i="38"/>
  <c r="H486" i="38"/>
  <c r="F486" i="38"/>
  <c r="E486" i="38"/>
  <c r="C486" i="38"/>
  <c r="H485" i="38"/>
  <c r="F485" i="38"/>
  <c r="E485" i="38"/>
  <c r="C485" i="38"/>
  <c r="C484" i="38"/>
  <c r="H483" i="38"/>
  <c r="F483" i="38"/>
  <c r="E483" i="38"/>
  <c r="C483" i="38"/>
  <c r="H482" i="38"/>
  <c r="F482" i="38"/>
  <c r="E482" i="38"/>
  <c r="C482" i="38"/>
  <c r="H481" i="38"/>
  <c r="F481" i="38"/>
  <c r="E481" i="38"/>
  <c r="C481" i="38"/>
  <c r="H480" i="38"/>
  <c r="F480" i="38"/>
  <c r="E480" i="38"/>
  <c r="C480" i="38"/>
  <c r="H479" i="38"/>
  <c r="F479" i="38"/>
  <c r="E479" i="38"/>
  <c r="C479" i="38"/>
  <c r="H478" i="38"/>
  <c r="F478" i="38"/>
  <c r="E478" i="38"/>
  <c r="C478" i="38"/>
  <c r="H477" i="38"/>
  <c r="F477" i="38"/>
  <c r="E477" i="38"/>
  <c r="C477" i="38"/>
  <c r="H476" i="38"/>
  <c r="F476" i="38"/>
  <c r="E476" i="38"/>
  <c r="C476" i="38"/>
  <c r="H475" i="38"/>
  <c r="F475" i="38"/>
  <c r="E475" i="38"/>
  <c r="C475" i="38"/>
  <c r="C474" i="38"/>
  <c r="H473" i="38"/>
  <c r="F473" i="38"/>
  <c r="E473" i="38"/>
  <c r="C473" i="38"/>
  <c r="H472" i="38"/>
  <c r="F472" i="38"/>
  <c r="E472" i="38"/>
  <c r="C472" i="38"/>
  <c r="H471" i="38"/>
  <c r="F471" i="38"/>
  <c r="E471" i="38"/>
  <c r="C471" i="38"/>
  <c r="H470" i="38"/>
  <c r="F470" i="38"/>
  <c r="E470" i="38"/>
  <c r="C470" i="38"/>
  <c r="H469" i="38"/>
  <c r="F469" i="38"/>
  <c r="E469" i="38"/>
  <c r="C469" i="38"/>
  <c r="H468" i="38"/>
  <c r="F468" i="38"/>
  <c r="E468" i="38"/>
  <c r="C468" i="38"/>
  <c r="H467" i="38"/>
  <c r="F467" i="38"/>
  <c r="E467" i="38"/>
  <c r="C467" i="38"/>
  <c r="H466" i="38"/>
  <c r="F466" i="38"/>
  <c r="E466" i="38"/>
  <c r="C466" i="38"/>
  <c r="H465" i="38"/>
  <c r="F465" i="38"/>
  <c r="E465" i="38"/>
  <c r="C465" i="38"/>
  <c r="H464" i="38"/>
  <c r="F464" i="38"/>
  <c r="E464" i="38"/>
  <c r="C464" i="38"/>
  <c r="H463" i="38"/>
  <c r="F463" i="38"/>
  <c r="E463" i="38"/>
  <c r="C463" i="38"/>
  <c r="H462" i="38"/>
  <c r="F462" i="38"/>
  <c r="E462" i="38"/>
  <c r="C462" i="38"/>
  <c r="H461" i="38"/>
  <c r="F461" i="38"/>
  <c r="E461" i="38"/>
  <c r="C461" i="38"/>
  <c r="H460" i="38"/>
  <c r="F460" i="38"/>
  <c r="E460" i="38"/>
  <c r="C460" i="38"/>
  <c r="C459" i="38"/>
  <c r="H458" i="38"/>
  <c r="F458" i="38"/>
  <c r="E458" i="38"/>
  <c r="C458" i="38"/>
  <c r="H457" i="38"/>
  <c r="F457" i="38"/>
  <c r="E457" i="38"/>
  <c r="C457" i="38"/>
  <c r="H456" i="38"/>
  <c r="F456" i="38"/>
  <c r="E456" i="38"/>
  <c r="C456" i="38"/>
  <c r="H455" i="38"/>
  <c r="F455" i="38"/>
  <c r="E455" i="38"/>
  <c r="C455" i="38"/>
  <c r="H454" i="38"/>
  <c r="F454" i="38"/>
  <c r="E454" i="38"/>
  <c r="C454" i="38"/>
  <c r="H453" i="38"/>
  <c r="F453" i="38"/>
  <c r="E453" i="38"/>
  <c r="C453" i="38"/>
  <c r="H452" i="38"/>
  <c r="F452" i="38"/>
  <c r="E452" i="38"/>
  <c r="C452" i="38"/>
  <c r="H451" i="38"/>
  <c r="F451" i="38"/>
  <c r="E451" i="38"/>
  <c r="C451" i="38"/>
  <c r="H450" i="38"/>
  <c r="F450" i="38"/>
  <c r="E450" i="38"/>
  <c r="C450" i="38"/>
  <c r="H449" i="38"/>
  <c r="F449" i="38"/>
  <c r="E449" i="38"/>
  <c r="C449" i="38"/>
  <c r="H448" i="38"/>
  <c r="F448" i="38"/>
  <c r="E448" i="38"/>
  <c r="C448" i="38"/>
  <c r="H447" i="38"/>
  <c r="F447" i="38"/>
  <c r="E447" i="38"/>
  <c r="C447" i="38"/>
  <c r="H446" i="38"/>
  <c r="F446" i="38"/>
  <c r="E446" i="38"/>
  <c r="C446" i="38"/>
  <c r="H445" i="38"/>
  <c r="F445" i="38"/>
  <c r="E445" i="38"/>
  <c r="C445" i="38"/>
  <c r="C444" i="38"/>
  <c r="H443" i="38"/>
  <c r="F443" i="38"/>
  <c r="E443" i="38"/>
  <c r="C443" i="38"/>
  <c r="H442" i="38"/>
  <c r="F442" i="38"/>
  <c r="E442" i="38"/>
  <c r="C442" i="38"/>
  <c r="H441" i="38"/>
  <c r="F441" i="38"/>
  <c r="E441" i="38"/>
  <c r="C441" i="38"/>
  <c r="H440" i="38"/>
  <c r="F440" i="38"/>
  <c r="E440" i="38"/>
  <c r="C440" i="38"/>
  <c r="H439" i="38"/>
  <c r="F439" i="38"/>
  <c r="E439" i="38"/>
  <c r="C439" i="38"/>
  <c r="H438" i="38"/>
  <c r="F438" i="38"/>
  <c r="E438" i="38"/>
  <c r="C438" i="38"/>
  <c r="H437" i="38"/>
  <c r="F437" i="38"/>
  <c r="E437" i="38"/>
  <c r="C437" i="38"/>
  <c r="H436" i="38"/>
  <c r="F436" i="38"/>
  <c r="E436" i="38"/>
  <c r="C436" i="38"/>
  <c r="H435" i="38"/>
  <c r="F435" i="38"/>
  <c r="E435" i="38"/>
  <c r="C435" i="38"/>
  <c r="H434" i="38"/>
  <c r="F434" i="38"/>
  <c r="E434" i="38"/>
  <c r="C434" i="38"/>
  <c r="H433" i="38"/>
  <c r="F433" i="38"/>
  <c r="E433" i="38"/>
  <c r="C433" i="38"/>
  <c r="H432" i="38"/>
  <c r="F432" i="38"/>
  <c r="E432" i="38"/>
  <c r="C432" i="38"/>
  <c r="H431" i="38"/>
  <c r="F431" i="38"/>
  <c r="E431" i="38"/>
  <c r="C431" i="38"/>
  <c r="H430" i="38"/>
  <c r="F430" i="38"/>
  <c r="E430" i="38"/>
  <c r="C430" i="38"/>
  <c r="H429" i="38"/>
  <c r="F429" i="38"/>
  <c r="E429" i="38"/>
  <c r="C429" i="38"/>
  <c r="H428" i="38"/>
  <c r="F428" i="38"/>
  <c r="E428" i="38"/>
  <c r="C428" i="38"/>
  <c r="H427" i="38"/>
  <c r="F427" i="38"/>
  <c r="E427" i="38"/>
  <c r="C427" i="38"/>
  <c r="C426" i="38"/>
  <c r="H425" i="38"/>
  <c r="F425" i="38"/>
  <c r="E425" i="38"/>
  <c r="C425" i="38"/>
  <c r="H424" i="38"/>
  <c r="F424" i="38"/>
  <c r="E424" i="38"/>
  <c r="C424" i="38"/>
  <c r="H423" i="38"/>
  <c r="F423" i="38"/>
  <c r="E423" i="38"/>
  <c r="C423" i="38"/>
  <c r="H422" i="38"/>
  <c r="F422" i="38"/>
  <c r="E422" i="38"/>
  <c r="C422" i="38"/>
  <c r="H421" i="38"/>
  <c r="F421" i="38"/>
  <c r="E421" i="38"/>
  <c r="C421" i="38"/>
  <c r="H420" i="38"/>
  <c r="F420" i="38"/>
  <c r="E420" i="38"/>
  <c r="C420" i="38"/>
  <c r="H419" i="38"/>
  <c r="F419" i="38"/>
  <c r="E419" i="38"/>
  <c r="C419" i="38"/>
  <c r="H418" i="38"/>
  <c r="F418" i="38"/>
  <c r="E418" i="38"/>
  <c r="C418" i="38"/>
  <c r="H417" i="38"/>
  <c r="F417" i="38"/>
  <c r="E417" i="38"/>
  <c r="C417" i="38"/>
  <c r="H416" i="38"/>
  <c r="F416" i="38"/>
  <c r="E416" i="38"/>
  <c r="C416" i="38"/>
  <c r="H415" i="38"/>
  <c r="F415" i="38"/>
  <c r="E415" i="38"/>
  <c r="C415" i="38"/>
  <c r="H414" i="38"/>
  <c r="F414" i="38"/>
  <c r="E414" i="38"/>
  <c r="C414" i="38"/>
  <c r="H413" i="38"/>
  <c r="F413" i="38"/>
  <c r="E413" i="38"/>
  <c r="C413" i="38"/>
  <c r="H412" i="38"/>
  <c r="F412" i="38"/>
  <c r="E412" i="38"/>
  <c r="C412" i="38"/>
  <c r="H411" i="38"/>
  <c r="F411" i="38"/>
  <c r="E411" i="38"/>
  <c r="C411" i="38"/>
  <c r="C410" i="38"/>
  <c r="H409" i="38"/>
  <c r="F409" i="38"/>
  <c r="E409" i="38"/>
  <c r="C409" i="38"/>
  <c r="H408" i="38"/>
  <c r="F408" i="38"/>
  <c r="E408" i="38"/>
  <c r="C408" i="38"/>
  <c r="H407" i="38"/>
  <c r="F407" i="38"/>
  <c r="E407" i="38"/>
  <c r="C407" i="38"/>
  <c r="H406" i="38"/>
  <c r="F406" i="38"/>
  <c r="E406" i="38"/>
  <c r="C406" i="38"/>
  <c r="H405" i="38"/>
  <c r="F405" i="38"/>
  <c r="E405" i="38"/>
  <c r="C405" i="38"/>
  <c r="H404" i="38"/>
  <c r="F404" i="38"/>
  <c r="E404" i="38"/>
  <c r="C404" i="38"/>
  <c r="H403" i="38"/>
  <c r="F403" i="38"/>
  <c r="E403" i="38"/>
  <c r="C403" i="38"/>
  <c r="H402" i="38"/>
  <c r="F402" i="38"/>
  <c r="E402" i="38"/>
  <c r="C402" i="38"/>
  <c r="H401" i="38"/>
  <c r="F401" i="38"/>
  <c r="E401" i="38"/>
  <c r="C401" i="38"/>
  <c r="C400" i="38"/>
  <c r="H399" i="38"/>
  <c r="F399" i="38"/>
  <c r="E399" i="38"/>
  <c r="C399" i="38"/>
  <c r="H398" i="38"/>
  <c r="F398" i="38"/>
  <c r="E398" i="38"/>
  <c r="C398" i="38"/>
  <c r="H397" i="38"/>
  <c r="F397" i="38"/>
  <c r="E397" i="38"/>
  <c r="C397" i="38"/>
  <c r="H396" i="38"/>
  <c r="F396" i="38"/>
  <c r="E396" i="38"/>
  <c r="C396" i="38"/>
  <c r="H395" i="38"/>
  <c r="F395" i="38"/>
  <c r="E395" i="38"/>
  <c r="C395" i="38"/>
  <c r="H394" i="38"/>
  <c r="F394" i="38"/>
  <c r="E394" i="38"/>
  <c r="C394" i="38"/>
  <c r="H393" i="38"/>
  <c r="F393" i="38"/>
  <c r="E393" i="38"/>
  <c r="C393" i="38"/>
  <c r="H392" i="38"/>
  <c r="F392" i="38"/>
  <c r="E392" i="38"/>
  <c r="C392" i="38"/>
  <c r="H391" i="38"/>
  <c r="F391" i="38"/>
  <c r="E391" i="38"/>
  <c r="C391" i="38"/>
  <c r="H390" i="38"/>
  <c r="F390" i="38"/>
  <c r="E390" i="38"/>
  <c r="C390" i="38"/>
  <c r="H389" i="38"/>
  <c r="F389" i="38"/>
  <c r="E389" i="38"/>
  <c r="C389" i="38"/>
  <c r="H388" i="38"/>
  <c r="F388" i="38"/>
  <c r="E388" i="38"/>
  <c r="C388" i="38"/>
  <c r="H387" i="38"/>
  <c r="F387" i="38"/>
  <c r="E387" i="38"/>
  <c r="C387" i="38"/>
  <c r="H386" i="38"/>
  <c r="F386" i="38"/>
  <c r="E386" i="38"/>
  <c r="C386" i="38"/>
  <c r="H385" i="38"/>
  <c r="F385" i="38"/>
  <c r="E385" i="38"/>
  <c r="C385" i="38"/>
  <c r="H384" i="38"/>
  <c r="F384" i="38"/>
  <c r="E384" i="38"/>
  <c r="C384" i="38"/>
  <c r="H383" i="38"/>
  <c r="F383" i="38"/>
  <c r="E383" i="38"/>
  <c r="C383" i="38"/>
  <c r="C382" i="38"/>
  <c r="H381" i="38"/>
  <c r="F381" i="38"/>
  <c r="E381" i="38"/>
  <c r="C381" i="38"/>
  <c r="H380" i="38"/>
  <c r="F380" i="38"/>
  <c r="E380" i="38"/>
  <c r="C380" i="38"/>
  <c r="H379" i="38"/>
  <c r="F379" i="38"/>
  <c r="E379" i="38"/>
  <c r="C379" i="38"/>
  <c r="H378" i="38"/>
  <c r="F378" i="38"/>
  <c r="E378" i="38"/>
  <c r="C378" i="38"/>
  <c r="H377" i="38"/>
  <c r="F377" i="38"/>
  <c r="E377" i="38"/>
  <c r="C377" i="38"/>
  <c r="H376" i="38"/>
  <c r="F376" i="38"/>
  <c r="E376" i="38"/>
  <c r="C376" i="38"/>
  <c r="H375" i="38"/>
  <c r="F375" i="38"/>
  <c r="E375" i="38"/>
  <c r="C375" i="38"/>
  <c r="H374" i="38"/>
  <c r="F374" i="38"/>
  <c r="E374" i="38"/>
  <c r="C374" i="38"/>
  <c r="H373" i="38"/>
  <c r="F373" i="38"/>
  <c r="E373" i="38"/>
  <c r="C373" i="38"/>
  <c r="H372" i="38"/>
  <c r="F372" i="38"/>
  <c r="E372" i="38"/>
  <c r="C372" i="38"/>
  <c r="H371" i="38"/>
  <c r="F371" i="38"/>
  <c r="E371" i="38"/>
  <c r="C371" i="38"/>
  <c r="H370" i="38"/>
  <c r="F370" i="38"/>
  <c r="E370" i="38"/>
  <c r="C370" i="38"/>
  <c r="H369" i="38"/>
  <c r="F369" i="38"/>
  <c r="E369" i="38"/>
  <c r="C369" i="38"/>
  <c r="H368" i="38"/>
  <c r="F368" i="38"/>
  <c r="E368" i="38"/>
  <c r="C368" i="38"/>
  <c r="C367" i="38"/>
  <c r="H366" i="38"/>
  <c r="F366" i="38"/>
  <c r="E366" i="38"/>
  <c r="C366" i="38"/>
  <c r="H365" i="38"/>
  <c r="F365" i="38"/>
  <c r="E365" i="38"/>
  <c r="C365" i="38"/>
  <c r="H364" i="38"/>
  <c r="F364" i="38"/>
  <c r="E364" i="38"/>
  <c r="C364" i="38"/>
  <c r="H363" i="38"/>
  <c r="F363" i="38"/>
  <c r="E363" i="38"/>
  <c r="C363" i="38"/>
  <c r="H362" i="38"/>
  <c r="F362" i="38"/>
  <c r="E362" i="38"/>
  <c r="C362" i="38"/>
  <c r="H361" i="38"/>
  <c r="F361" i="38"/>
  <c r="E361" i="38"/>
  <c r="C361" i="38"/>
  <c r="H360" i="38"/>
  <c r="F360" i="38"/>
  <c r="E360" i="38"/>
  <c r="C360" i="38"/>
  <c r="H359" i="38"/>
  <c r="F359" i="38"/>
  <c r="E359" i="38"/>
  <c r="C359" i="38"/>
  <c r="H358" i="38"/>
  <c r="F358" i="38"/>
  <c r="E358" i="38"/>
  <c r="C358" i="38"/>
  <c r="H357" i="38"/>
  <c r="F357" i="38"/>
  <c r="E357" i="38"/>
  <c r="C357" i="38"/>
  <c r="H356" i="38"/>
  <c r="F356" i="38"/>
  <c r="E356" i="38"/>
  <c r="C356" i="38"/>
  <c r="H355" i="38"/>
  <c r="F355" i="38"/>
  <c r="E355" i="38"/>
  <c r="C355" i="38"/>
  <c r="H354" i="38"/>
  <c r="F354" i="38"/>
  <c r="E354" i="38"/>
  <c r="C354" i="38"/>
  <c r="H353" i="38"/>
  <c r="F353" i="38"/>
  <c r="E353" i="38"/>
  <c r="C353" i="38"/>
  <c r="H352" i="38"/>
  <c r="F352" i="38"/>
  <c r="E352" i="38"/>
  <c r="C352" i="38"/>
  <c r="H351" i="38"/>
  <c r="F351" i="38"/>
  <c r="E351" i="38"/>
  <c r="C351" i="38"/>
  <c r="H350" i="38"/>
  <c r="F350" i="38"/>
  <c r="E350" i="38"/>
  <c r="C350" i="38"/>
  <c r="H349" i="38"/>
  <c r="F349" i="38"/>
  <c r="E349" i="38"/>
  <c r="C349" i="38"/>
  <c r="H348" i="38"/>
  <c r="F348" i="38"/>
  <c r="E348" i="38"/>
  <c r="C348" i="38"/>
  <c r="H347" i="38"/>
  <c r="F347" i="38"/>
  <c r="E347" i="38"/>
  <c r="C347" i="38"/>
  <c r="H346" i="38"/>
  <c r="F346" i="38"/>
  <c r="E346" i="38"/>
  <c r="C346" i="38"/>
  <c r="H345" i="38"/>
  <c r="F345" i="38"/>
  <c r="E345" i="38"/>
  <c r="C345" i="38"/>
  <c r="H344" i="38"/>
  <c r="F344" i="38"/>
  <c r="E344" i="38"/>
  <c r="C344" i="38"/>
  <c r="H343" i="38"/>
  <c r="F343" i="38"/>
  <c r="E343" i="38"/>
  <c r="C343" i="38"/>
  <c r="H342" i="38"/>
  <c r="F342" i="38"/>
  <c r="E342" i="38"/>
  <c r="C342" i="38"/>
  <c r="H341" i="38"/>
  <c r="F341" i="38"/>
  <c r="E341" i="38"/>
  <c r="C341" i="38"/>
  <c r="H340" i="38"/>
  <c r="F340" i="38"/>
  <c r="E340" i="38"/>
  <c r="C340" i="38"/>
  <c r="H339" i="38"/>
  <c r="F339" i="38"/>
  <c r="E339" i="38"/>
  <c r="C339" i="38"/>
  <c r="H338" i="38"/>
  <c r="F338" i="38"/>
  <c r="E338" i="38"/>
  <c r="C338" i="38"/>
  <c r="C337" i="38"/>
  <c r="H336" i="38"/>
  <c r="F336" i="38"/>
  <c r="E336" i="38"/>
  <c r="C336" i="38"/>
  <c r="H335" i="38"/>
  <c r="F335" i="38"/>
  <c r="E335" i="38"/>
  <c r="C335" i="38"/>
  <c r="H334" i="38"/>
  <c r="F334" i="38"/>
  <c r="E334" i="38"/>
  <c r="C334" i="38"/>
  <c r="H333" i="38"/>
  <c r="F333" i="38"/>
  <c r="E333" i="38"/>
  <c r="C333" i="38"/>
  <c r="H332" i="38"/>
  <c r="F332" i="38"/>
  <c r="E332" i="38"/>
  <c r="C332" i="38"/>
  <c r="H331" i="38"/>
  <c r="F331" i="38"/>
  <c r="E331" i="38"/>
  <c r="C331" i="38"/>
  <c r="H330" i="38"/>
  <c r="F330" i="38"/>
  <c r="E330" i="38"/>
  <c r="C330" i="38"/>
  <c r="H329" i="38"/>
  <c r="F329" i="38"/>
  <c r="E329" i="38"/>
  <c r="C329" i="38"/>
  <c r="H328" i="38"/>
  <c r="F328" i="38"/>
  <c r="E328" i="38"/>
  <c r="C328" i="38"/>
  <c r="H327" i="38"/>
  <c r="F327" i="38"/>
  <c r="E327" i="38"/>
  <c r="C327" i="38"/>
  <c r="H326" i="38"/>
  <c r="F326" i="38"/>
  <c r="E326" i="38"/>
  <c r="C326" i="38"/>
  <c r="H325" i="38"/>
  <c r="F325" i="38"/>
  <c r="E325" i="38"/>
  <c r="C325" i="38"/>
  <c r="H324" i="38"/>
  <c r="F324" i="38"/>
  <c r="E324" i="38"/>
  <c r="C324" i="38"/>
  <c r="H323" i="38"/>
  <c r="F323" i="38"/>
  <c r="E323" i="38"/>
  <c r="C323" i="38"/>
  <c r="C322" i="38"/>
  <c r="H321" i="38"/>
  <c r="F321" i="38"/>
  <c r="E321" i="38"/>
  <c r="C321" i="38"/>
  <c r="H320" i="38"/>
  <c r="F320" i="38"/>
  <c r="E320" i="38"/>
  <c r="C320" i="38"/>
  <c r="H319" i="38"/>
  <c r="F319" i="38"/>
  <c r="E319" i="38"/>
  <c r="C319" i="38"/>
  <c r="H318" i="38"/>
  <c r="F318" i="38"/>
  <c r="E318" i="38"/>
  <c r="C318" i="38"/>
  <c r="H317" i="38"/>
  <c r="F317" i="38"/>
  <c r="E317" i="38"/>
  <c r="C317" i="38"/>
  <c r="H316" i="38"/>
  <c r="F316" i="38"/>
  <c r="E316" i="38"/>
  <c r="C316" i="38"/>
  <c r="H315" i="38"/>
  <c r="F315" i="38"/>
  <c r="E315" i="38"/>
  <c r="C315" i="38"/>
  <c r="H314" i="38"/>
  <c r="F314" i="38"/>
  <c r="E314" i="38"/>
  <c r="C314" i="38"/>
  <c r="H313" i="38"/>
  <c r="F313" i="38"/>
  <c r="E313" i="38"/>
  <c r="C313" i="38"/>
  <c r="H312" i="38"/>
  <c r="F312" i="38"/>
  <c r="E312" i="38"/>
  <c r="C312" i="38"/>
  <c r="H311" i="38"/>
  <c r="F311" i="38"/>
  <c r="E311" i="38"/>
  <c r="C311" i="38"/>
  <c r="H310" i="38"/>
  <c r="F310" i="38"/>
  <c r="E310" i="38"/>
  <c r="C310" i="38"/>
  <c r="H309" i="38"/>
  <c r="F309" i="38"/>
  <c r="E309" i="38"/>
  <c r="C309" i="38"/>
  <c r="H308" i="38"/>
  <c r="F308" i="38"/>
  <c r="E308" i="38"/>
  <c r="C308" i="38"/>
  <c r="C307" i="38"/>
  <c r="H306" i="38"/>
  <c r="F306" i="38"/>
  <c r="E306" i="38"/>
  <c r="C306" i="38"/>
  <c r="H305" i="38"/>
  <c r="F305" i="38"/>
  <c r="E305" i="38"/>
  <c r="C305" i="38"/>
  <c r="H304" i="38"/>
  <c r="F304" i="38"/>
  <c r="E304" i="38"/>
  <c r="C304" i="38"/>
  <c r="H303" i="38"/>
  <c r="F303" i="38"/>
  <c r="E303" i="38"/>
  <c r="C303" i="38"/>
  <c r="H302" i="38"/>
  <c r="F302" i="38"/>
  <c r="E302" i="38"/>
  <c r="C302" i="38"/>
  <c r="H301" i="38"/>
  <c r="F301" i="38"/>
  <c r="E301" i="38"/>
  <c r="C301" i="38"/>
  <c r="H300" i="38"/>
  <c r="F300" i="38"/>
  <c r="E300" i="38"/>
  <c r="C300" i="38"/>
  <c r="H299" i="38"/>
  <c r="F299" i="38"/>
  <c r="E299" i="38"/>
  <c r="C299" i="38"/>
  <c r="H298" i="38"/>
  <c r="F298" i="38"/>
  <c r="E298" i="38"/>
  <c r="C298" i="38"/>
  <c r="H297" i="38"/>
  <c r="F297" i="38"/>
  <c r="E297" i="38"/>
  <c r="C297" i="38"/>
  <c r="H296" i="38"/>
  <c r="F296" i="38"/>
  <c r="E296" i="38"/>
  <c r="C296" i="38"/>
  <c r="H295" i="38"/>
  <c r="F295" i="38"/>
  <c r="E295" i="38"/>
  <c r="C295" i="38"/>
  <c r="H294" i="38"/>
  <c r="F294" i="38"/>
  <c r="E294" i="38"/>
  <c r="C294" i="38"/>
  <c r="H293" i="38"/>
  <c r="F293" i="38"/>
  <c r="E293" i="38"/>
  <c r="C293" i="38"/>
  <c r="C292" i="38"/>
  <c r="H291" i="38"/>
  <c r="F291" i="38"/>
  <c r="E291" i="38"/>
  <c r="C291" i="38"/>
  <c r="H290" i="38"/>
  <c r="F290" i="38"/>
  <c r="E290" i="38"/>
  <c r="C290" i="38"/>
  <c r="H289" i="38"/>
  <c r="F289" i="38"/>
  <c r="E289" i="38"/>
  <c r="C289" i="38"/>
  <c r="H288" i="38"/>
  <c r="F288" i="38"/>
  <c r="E288" i="38"/>
  <c r="C288" i="38"/>
  <c r="H287" i="38"/>
  <c r="F287" i="38"/>
  <c r="E287" i="38"/>
  <c r="C287" i="38"/>
  <c r="H286" i="38"/>
  <c r="F286" i="38"/>
  <c r="E286" i="38"/>
  <c r="C286" i="38"/>
  <c r="H285" i="38"/>
  <c r="F285" i="38"/>
  <c r="E285" i="38"/>
  <c r="C285" i="38"/>
  <c r="H284" i="38"/>
  <c r="F284" i="38"/>
  <c r="E284" i="38"/>
  <c r="C284" i="38"/>
  <c r="H283" i="38"/>
  <c r="F283" i="38"/>
  <c r="E283" i="38"/>
  <c r="C283" i="38"/>
  <c r="H282" i="38"/>
  <c r="F282" i="38"/>
  <c r="E282" i="38"/>
  <c r="C282" i="38"/>
  <c r="H281" i="38"/>
  <c r="F281" i="38"/>
  <c r="E281" i="38"/>
  <c r="C281" i="38"/>
  <c r="H280" i="38"/>
  <c r="F280" i="38"/>
  <c r="E280" i="38"/>
  <c r="C280" i="38"/>
  <c r="H279" i="38"/>
  <c r="F279" i="38"/>
  <c r="E279" i="38"/>
  <c r="C279" i="38"/>
  <c r="H278" i="38"/>
  <c r="F278" i="38"/>
  <c r="E278" i="38"/>
  <c r="C278" i="38"/>
  <c r="C277" i="38"/>
  <c r="H276" i="38"/>
  <c r="F276" i="38"/>
  <c r="E276" i="38"/>
  <c r="C276" i="38"/>
  <c r="H275" i="38"/>
  <c r="F275" i="38"/>
  <c r="E275" i="38"/>
  <c r="C275" i="38"/>
  <c r="H274" i="38"/>
  <c r="F274" i="38"/>
  <c r="E274" i="38"/>
  <c r="C274" i="38"/>
  <c r="H273" i="38"/>
  <c r="F273" i="38"/>
  <c r="E273" i="38"/>
  <c r="C273" i="38"/>
  <c r="H272" i="38"/>
  <c r="F272" i="38"/>
  <c r="E272" i="38"/>
  <c r="C272" i="38"/>
  <c r="H271" i="38"/>
  <c r="F271" i="38"/>
  <c r="E271" i="38"/>
  <c r="C271" i="38"/>
  <c r="H270" i="38"/>
  <c r="F270" i="38"/>
  <c r="E270" i="38"/>
  <c r="C270" i="38"/>
  <c r="H269" i="38"/>
  <c r="F269" i="38"/>
  <c r="E269" i="38"/>
  <c r="C269" i="38"/>
  <c r="H268" i="38"/>
  <c r="F268" i="38"/>
  <c r="E268" i="38"/>
  <c r="C268" i="38"/>
  <c r="H267" i="38"/>
  <c r="F267" i="38"/>
  <c r="E267" i="38"/>
  <c r="C267" i="38"/>
  <c r="C266" i="38"/>
  <c r="H265" i="38"/>
  <c r="F265" i="38"/>
  <c r="E265" i="38"/>
  <c r="C265" i="38"/>
  <c r="H264" i="38"/>
  <c r="F264" i="38"/>
  <c r="E264" i="38"/>
  <c r="C264" i="38"/>
  <c r="H263" i="38"/>
  <c r="F263" i="38"/>
  <c r="E263" i="38"/>
  <c r="C263" i="38"/>
  <c r="H262" i="38"/>
  <c r="F262" i="38"/>
  <c r="E262" i="38"/>
  <c r="C262" i="38"/>
  <c r="H261" i="38"/>
  <c r="F261" i="38"/>
  <c r="E261" i="38"/>
  <c r="C261" i="38"/>
  <c r="H260" i="38"/>
  <c r="F260" i="38"/>
  <c r="E260" i="38"/>
  <c r="C260" i="38"/>
  <c r="H259" i="38"/>
  <c r="F259" i="38"/>
  <c r="E259" i="38"/>
  <c r="C259" i="38"/>
  <c r="H258" i="38"/>
  <c r="F258" i="38"/>
  <c r="E258" i="38"/>
  <c r="C258" i="38"/>
  <c r="H257" i="38"/>
  <c r="F257" i="38"/>
  <c r="E257" i="38"/>
  <c r="C257" i="38"/>
  <c r="H256" i="38"/>
  <c r="F256" i="38"/>
  <c r="E256" i="38"/>
  <c r="C256" i="38"/>
  <c r="H255" i="38"/>
  <c r="F255" i="38"/>
  <c r="E255" i="38"/>
  <c r="C255" i="38"/>
  <c r="H254" i="38"/>
  <c r="F254" i="38"/>
  <c r="E254" i="38"/>
  <c r="C254" i="38"/>
  <c r="H253" i="38"/>
  <c r="F253" i="38"/>
  <c r="E253" i="38"/>
  <c r="C253" i="38"/>
  <c r="H252" i="38"/>
  <c r="F252" i="38"/>
  <c r="E252" i="38"/>
  <c r="C252" i="38"/>
  <c r="C251" i="38"/>
  <c r="H250" i="38"/>
  <c r="F250" i="38"/>
  <c r="E250" i="38"/>
  <c r="C250" i="38"/>
  <c r="H249" i="38"/>
  <c r="F249" i="38"/>
  <c r="E249" i="38"/>
  <c r="C249" i="38"/>
  <c r="H248" i="38"/>
  <c r="F248" i="38"/>
  <c r="E248" i="38"/>
  <c r="C248" i="38"/>
  <c r="H247" i="38"/>
  <c r="F247" i="38"/>
  <c r="E247" i="38"/>
  <c r="C247" i="38"/>
  <c r="H246" i="38"/>
  <c r="F246" i="38"/>
  <c r="E246" i="38"/>
  <c r="C246" i="38"/>
  <c r="H245" i="38"/>
  <c r="F245" i="38"/>
  <c r="E245" i="38"/>
  <c r="C245" i="38"/>
  <c r="H244" i="38"/>
  <c r="F244" i="38"/>
  <c r="E244" i="38"/>
  <c r="C244" i="38"/>
  <c r="H243" i="38"/>
  <c r="F243" i="38"/>
  <c r="E243" i="38"/>
  <c r="C243" i="38"/>
  <c r="H242" i="38"/>
  <c r="F242" i="38"/>
  <c r="E242" i="38"/>
  <c r="C242" i="38"/>
  <c r="H241" i="38"/>
  <c r="F241" i="38"/>
  <c r="E241" i="38"/>
  <c r="C241" i="38"/>
  <c r="H240" i="38"/>
  <c r="F240" i="38"/>
  <c r="E240" i="38"/>
  <c r="C240" i="38"/>
  <c r="H239" i="38"/>
  <c r="F239" i="38"/>
  <c r="E239" i="38"/>
  <c r="C239" i="38"/>
  <c r="H238" i="38"/>
  <c r="F238" i="38"/>
  <c r="E238" i="38"/>
  <c r="C238" i="38"/>
  <c r="H237" i="38"/>
  <c r="F237" i="38"/>
  <c r="E237" i="38"/>
  <c r="C237" i="38"/>
  <c r="C236" i="38"/>
  <c r="H235" i="38"/>
  <c r="F235" i="38"/>
  <c r="E235" i="38"/>
  <c r="C235" i="38"/>
  <c r="H234" i="38"/>
  <c r="F234" i="38"/>
  <c r="E234" i="38"/>
  <c r="C234" i="38"/>
  <c r="H233" i="38"/>
  <c r="F233" i="38"/>
  <c r="E233" i="38"/>
  <c r="C233" i="38"/>
  <c r="H232" i="38"/>
  <c r="F232" i="38"/>
  <c r="E232" i="38"/>
  <c r="C232" i="38"/>
  <c r="H231" i="38"/>
  <c r="F231" i="38"/>
  <c r="E231" i="38"/>
  <c r="C231" i="38"/>
  <c r="H230" i="38"/>
  <c r="F230" i="38"/>
  <c r="E230" i="38"/>
  <c r="C230" i="38"/>
  <c r="H229" i="38"/>
  <c r="F229" i="38"/>
  <c r="E229" i="38"/>
  <c r="C229" i="38"/>
  <c r="H228" i="38"/>
  <c r="F228" i="38"/>
  <c r="E228" i="38"/>
  <c r="C228" i="38"/>
  <c r="H227" i="38"/>
  <c r="F227" i="38"/>
  <c r="E227" i="38"/>
  <c r="C227" i="38"/>
  <c r="H226" i="38"/>
  <c r="F226" i="38"/>
  <c r="E226" i="38"/>
  <c r="C226" i="38"/>
  <c r="H225" i="38"/>
  <c r="F225" i="38"/>
  <c r="E225" i="38"/>
  <c r="C225" i="38"/>
  <c r="H224" i="38"/>
  <c r="F224" i="38"/>
  <c r="E224" i="38"/>
  <c r="C224" i="38"/>
  <c r="H223" i="38"/>
  <c r="F223" i="38"/>
  <c r="E223" i="38"/>
  <c r="C223" i="38"/>
  <c r="H222" i="38"/>
  <c r="F222" i="38"/>
  <c r="E222" i="38"/>
  <c r="C222" i="38"/>
  <c r="C221" i="38"/>
  <c r="C220" i="38"/>
  <c r="H219" i="38"/>
  <c r="I219" i="38" s="1"/>
  <c r="F219" i="38"/>
  <c r="G219" i="38" s="1"/>
  <c r="E219" i="38"/>
  <c r="C219" i="38"/>
  <c r="H218" i="38"/>
  <c r="I218" i="38" s="1"/>
  <c r="F218" i="38"/>
  <c r="G218" i="38" s="1"/>
  <c r="E218" i="38"/>
  <c r="C218" i="38"/>
  <c r="H217" i="38"/>
  <c r="I217" i="38" s="1"/>
  <c r="F217" i="38"/>
  <c r="G217" i="38" s="1"/>
  <c r="E217" i="38"/>
  <c r="C217" i="38"/>
  <c r="H216" i="38"/>
  <c r="I216" i="38" s="1"/>
  <c r="F216" i="38"/>
  <c r="G216" i="38" s="1"/>
  <c r="E216" i="38"/>
  <c r="C216" i="38"/>
  <c r="H215" i="38"/>
  <c r="I215" i="38" s="1"/>
  <c r="F215" i="38"/>
  <c r="G215" i="38" s="1"/>
  <c r="E215" i="38"/>
  <c r="C215" i="38"/>
  <c r="H214" i="38"/>
  <c r="I214" i="38" s="1"/>
  <c r="F214" i="38"/>
  <c r="G214" i="38" s="1"/>
  <c r="E214" i="38"/>
  <c r="C214" i="38"/>
  <c r="H213" i="38"/>
  <c r="I213" i="38" s="1"/>
  <c r="F213" i="38"/>
  <c r="G213" i="38" s="1"/>
  <c r="E213" i="38"/>
  <c r="C213" i="38"/>
  <c r="H212" i="38"/>
  <c r="I212" i="38" s="1"/>
  <c r="F212" i="38"/>
  <c r="G212" i="38" s="1"/>
  <c r="E212" i="38"/>
  <c r="C212" i="38"/>
  <c r="H211" i="38"/>
  <c r="I211" i="38" s="1"/>
  <c r="F211" i="38"/>
  <c r="G211" i="38" s="1"/>
  <c r="E211" i="38"/>
  <c r="C211" i="38"/>
  <c r="H210" i="38"/>
  <c r="I210" i="38" s="1"/>
  <c r="F210" i="38"/>
  <c r="G210" i="38" s="1"/>
  <c r="E210" i="38"/>
  <c r="C210" i="38"/>
  <c r="H209" i="38"/>
  <c r="F209" i="38"/>
  <c r="E209" i="38"/>
  <c r="C209" i="38"/>
  <c r="H208" i="38"/>
  <c r="I208" i="38" s="1"/>
  <c r="F208" i="38"/>
  <c r="G208" i="38" s="1"/>
  <c r="E208" i="38"/>
  <c r="C208" i="38"/>
  <c r="H207" i="38"/>
  <c r="I207" i="38" s="1"/>
  <c r="F207" i="38"/>
  <c r="G207" i="38" s="1"/>
  <c r="E207" i="38"/>
  <c r="C207" i="38"/>
  <c r="H206" i="38"/>
  <c r="I206" i="38" s="1"/>
  <c r="F206" i="38"/>
  <c r="G206" i="38" s="1"/>
  <c r="E206" i="38"/>
  <c r="C206" i="38"/>
  <c r="H205" i="38"/>
  <c r="I205" i="38" s="1"/>
  <c r="F205" i="38"/>
  <c r="G205" i="38" s="1"/>
  <c r="E205" i="38"/>
  <c r="C205" i="38"/>
  <c r="H204" i="38"/>
  <c r="I204" i="38" s="1"/>
  <c r="F204" i="38"/>
  <c r="G204" i="38" s="1"/>
  <c r="E204" i="38"/>
  <c r="C204" i="38"/>
  <c r="H203" i="38"/>
  <c r="I203" i="38" s="1"/>
  <c r="F203" i="38"/>
  <c r="G203" i="38" s="1"/>
  <c r="E203" i="38"/>
  <c r="C203" i="38"/>
  <c r="H202" i="38"/>
  <c r="I202" i="38" s="1"/>
  <c r="F202" i="38"/>
  <c r="G202" i="38" s="1"/>
  <c r="E202" i="38"/>
  <c r="C202" i="38"/>
  <c r="H201" i="38"/>
  <c r="I201" i="38" s="1"/>
  <c r="F201" i="38"/>
  <c r="G201" i="38" s="1"/>
  <c r="E201" i="38"/>
  <c r="C201" i="38"/>
  <c r="H200" i="38"/>
  <c r="I200" i="38" s="1"/>
  <c r="F200" i="38"/>
  <c r="G200" i="38" s="1"/>
  <c r="E200" i="38"/>
  <c r="C200" i="38"/>
  <c r="H199" i="38"/>
  <c r="I199" i="38" s="1"/>
  <c r="F199" i="38"/>
  <c r="G199" i="38" s="1"/>
  <c r="E199" i="38"/>
  <c r="C199" i="38"/>
  <c r="H198" i="38"/>
  <c r="I198" i="38" s="1"/>
  <c r="F198" i="38"/>
  <c r="G198" i="38" s="1"/>
  <c r="E198" i="38"/>
  <c r="C198" i="38"/>
  <c r="H197" i="38"/>
  <c r="I197" i="38" s="1"/>
  <c r="F197" i="38"/>
  <c r="G197" i="38" s="1"/>
  <c r="E197" i="38"/>
  <c r="C197" i="38"/>
  <c r="H196" i="38"/>
  <c r="I196" i="38" s="1"/>
  <c r="F196" i="38"/>
  <c r="G196" i="38" s="1"/>
  <c r="E196" i="38"/>
  <c r="C196" i="38"/>
  <c r="H195" i="38"/>
  <c r="I195" i="38" s="1"/>
  <c r="F195" i="38"/>
  <c r="G195" i="38" s="1"/>
  <c r="E195" i="38"/>
  <c r="C195" i="38"/>
  <c r="H194" i="38"/>
  <c r="I194" i="38" s="1"/>
  <c r="F194" i="38"/>
  <c r="G194" i="38" s="1"/>
  <c r="E194" i="38"/>
  <c r="C194" i="38"/>
  <c r="H193" i="38"/>
  <c r="I193" i="38" s="1"/>
  <c r="F193" i="38"/>
  <c r="G193" i="38" s="1"/>
  <c r="E193" i="38"/>
  <c r="C193" i="38"/>
  <c r="H192" i="38"/>
  <c r="I192" i="38" s="1"/>
  <c r="F192" i="38"/>
  <c r="G192" i="38" s="1"/>
  <c r="E192" i="38"/>
  <c r="C192" i="38"/>
  <c r="H191" i="38"/>
  <c r="I191" i="38" s="1"/>
  <c r="F191" i="38"/>
  <c r="G191" i="38" s="1"/>
  <c r="E191" i="38"/>
  <c r="C191" i="38"/>
  <c r="H190" i="38"/>
  <c r="I190" i="38" s="1"/>
  <c r="F190" i="38"/>
  <c r="G190" i="38" s="1"/>
  <c r="E190" i="38"/>
  <c r="C190" i="38"/>
  <c r="H189" i="38"/>
  <c r="I189" i="38" s="1"/>
  <c r="F189" i="38"/>
  <c r="G189" i="38" s="1"/>
  <c r="E189" i="38"/>
  <c r="C189" i="38"/>
  <c r="H188" i="38"/>
  <c r="I188" i="38" s="1"/>
  <c r="F188" i="38"/>
  <c r="G188" i="38" s="1"/>
  <c r="E188" i="38"/>
  <c r="C188" i="38"/>
  <c r="H187" i="38"/>
  <c r="I187" i="38" s="1"/>
  <c r="F187" i="38"/>
  <c r="G187" i="38" s="1"/>
  <c r="E187" i="38"/>
  <c r="C187" i="38"/>
  <c r="H186" i="38"/>
  <c r="I186" i="38" s="1"/>
  <c r="F186" i="38"/>
  <c r="G186" i="38" s="1"/>
  <c r="E186" i="38"/>
  <c r="C186" i="38"/>
  <c r="H185" i="38"/>
  <c r="I185" i="38" s="1"/>
  <c r="F185" i="38"/>
  <c r="G185" i="38" s="1"/>
  <c r="E185" i="38"/>
  <c r="C185" i="38"/>
  <c r="H184" i="38"/>
  <c r="I184" i="38" s="1"/>
  <c r="F184" i="38"/>
  <c r="G184" i="38" s="1"/>
  <c r="E184" i="38"/>
  <c r="C184" i="38"/>
  <c r="H183" i="38"/>
  <c r="I183" i="38" s="1"/>
  <c r="F183" i="38"/>
  <c r="G183" i="38" s="1"/>
  <c r="E183" i="38"/>
  <c r="C183" i="38"/>
  <c r="H182" i="38"/>
  <c r="I182" i="38" s="1"/>
  <c r="F182" i="38"/>
  <c r="G182" i="38" s="1"/>
  <c r="E182" i="38"/>
  <c r="C182" i="38"/>
  <c r="C181" i="38"/>
  <c r="H180" i="38"/>
  <c r="I180" i="38" s="1"/>
  <c r="F180" i="38"/>
  <c r="G180" i="38" s="1"/>
  <c r="E180" i="38"/>
  <c r="C180" i="38"/>
  <c r="H179" i="38"/>
  <c r="I179" i="38" s="1"/>
  <c r="F179" i="38"/>
  <c r="G179" i="38" s="1"/>
  <c r="E179" i="38"/>
  <c r="C179" i="38"/>
  <c r="H178" i="38"/>
  <c r="I178" i="38" s="1"/>
  <c r="F178" i="38"/>
  <c r="G178" i="38" s="1"/>
  <c r="E178" i="38"/>
  <c r="C178" i="38"/>
  <c r="H177" i="38"/>
  <c r="I177" i="38" s="1"/>
  <c r="F177" i="38"/>
  <c r="G177" i="38" s="1"/>
  <c r="E177" i="38"/>
  <c r="C177" i="38"/>
  <c r="H176" i="38"/>
  <c r="I176" i="38" s="1"/>
  <c r="F176" i="38"/>
  <c r="G176" i="38" s="1"/>
  <c r="E176" i="38"/>
  <c r="C176" i="38"/>
  <c r="H175" i="38"/>
  <c r="I175" i="38" s="1"/>
  <c r="F175" i="38"/>
  <c r="G175" i="38" s="1"/>
  <c r="E175" i="38"/>
  <c r="C175" i="38"/>
  <c r="H174" i="38"/>
  <c r="I174" i="38" s="1"/>
  <c r="F174" i="38"/>
  <c r="G174" i="38" s="1"/>
  <c r="E174" i="38"/>
  <c r="C174" i="38"/>
  <c r="H173" i="38"/>
  <c r="I173" i="38" s="1"/>
  <c r="F173" i="38"/>
  <c r="G173" i="38" s="1"/>
  <c r="E173" i="38"/>
  <c r="C173" i="38"/>
  <c r="H172" i="38"/>
  <c r="I172" i="38" s="1"/>
  <c r="F172" i="38"/>
  <c r="G172" i="38" s="1"/>
  <c r="E172" i="38"/>
  <c r="C172" i="38"/>
  <c r="H171" i="38"/>
  <c r="I171" i="38" s="1"/>
  <c r="F171" i="38"/>
  <c r="G171" i="38" s="1"/>
  <c r="E171" i="38"/>
  <c r="C171" i="38"/>
  <c r="H170" i="38"/>
  <c r="I170" i="38" s="1"/>
  <c r="F170" i="38"/>
  <c r="G170" i="38" s="1"/>
  <c r="E170" i="38"/>
  <c r="C170" i="38"/>
  <c r="H169" i="38"/>
  <c r="I169" i="38" s="1"/>
  <c r="F169" i="38"/>
  <c r="G169" i="38" s="1"/>
  <c r="E169" i="38"/>
  <c r="C169" i="38"/>
  <c r="H168" i="38"/>
  <c r="I168" i="38" s="1"/>
  <c r="F168" i="38"/>
  <c r="G168" i="38" s="1"/>
  <c r="E168" i="38"/>
  <c r="C168" i="38"/>
  <c r="H167" i="38"/>
  <c r="I167" i="38" s="1"/>
  <c r="F167" i="38"/>
  <c r="G167" i="38" s="1"/>
  <c r="E167" i="38"/>
  <c r="C167" i="38"/>
  <c r="H166" i="38"/>
  <c r="I166" i="38" s="1"/>
  <c r="F166" i="38"/>
  <c r="G166" i="38" s="1"/>
  <c r="E166" i="38"/>
  <c r="C166" i="38"/>
  <c r="H165" i="38"/>
  <c r="I165" i="38" s="1"/>
  <c r="F165" i="38"/>
  <c r="G165" i="38" s="1"/>
  <c r="E165" i="38"/>
  <c r="C165" i="38"/>
  <c r="H164" i="38"/>
  <c r="I164" i="38" s="1"/>
  <c r="F164" i="38"/>
  <c r="G164" i="38" s="1"/>
  <c r="E164" i="38"/>
  <c r="C164" i="38"/>
  <c r="H163" i="38"/>
  <c r="I163" i="38" s="1"/>
  <c r="F163" i="38"/>
  <c r="G163" i="38" s="1"/>
  <c r="E163" i="38"/>
  <c r="C163" i="38"/>
  <c r="H162" i="38"/>
  <c r="I162" i="38" s="1"/>
  <c r="F162" i="38"/>
  <c r="G162" i="38" s="1"/>
  <c r="E162" i="38"/>
  <c r="C162" i="38"/>
  <c r="H161" i="38"/>
  <c r="I161" i="38" s="1"/>
  <c r="F161" i="38"/>
  <c r="G161" i="38" s="1"/>
  <c r="E161" i="38"/>
  <c r="C161" i="38"/>
  <c r="H160" i="38"/>
  <c r="I160" i="38" s="1"/>
  <c r="F160" i="38"/>
  <c r="G160" i="38" s="1"/>
  <c r="E160" i="38"/>
  <c r="C160" i="38"/>
  <c r="H159" i="38"/>
  <c r="I159" i="38" s="1"/>
  <c r="F159" i="38"/>
  <c r="G159" i="38" s="1"/>
  <c r="E159" i="38"/>
  <c r="C159" i="38"/>
  <c r="C158" i="38"/>
  <c r="C157" i="38"/>
  <c r="H156" i="38"/>
  <c r="F156" i="38"/>
  <c r="E156" i="38"/>
  <c r="C156" i="38"/>
  <c r="H155" i="38"/>
  <c r="F155" i="38"/>
  <c r="E155" i="38"/>
  <c r="C155" i="38"/>
  <c r="H154" i="38"/>
  <c r="F154" i="38"/>
  <c r="E154" i="38"/>
  <c r="C154" i="38"/>
  <c r="H153" i="38"/>
  <c r="F153" i="38"/>
  <c r="E153" i="38"/>
  <c r="C153" i="38"/>
  <c r="H152" i="38"/>
  <c r="F152" i="38"/>
  <c r="E152" i="38"/>
  <c r="C152" i="38"/>
  <c r="H151" i="38"/>
  <c r="F151" i="38"/>
  <c r="E151" i="38"/>
  <c r="C151" i="38"/>
  <c r="H150" i="38"/>
  <c r="F150" i="38"/>
  <c r="E150" i="38"/>
  <c r="C150" i="38"/>
  <c r="H149" i="38"/>
  <c r="F149" i="38"/>
  <c r="E149" i="38"/>
  <c r="C149" i="38"/>
  <c r="H148" i="38"/>
  <c r="F148" i="38"/>
  <c r="E148" i="38"/>
  <c r="C148" i="38"/>
  <c r="H147" i="38"/>
  <c r="F147" i="38"/>
  <c r="E147" i="38"/>
  <c r="C147" i="38"/>
  <c r="H146" i="38"/>
  <c r="F146" i="38"/>
  <c r="E146" i="38"/>
  <c r="C146" i="38"/>
  <c r="C145" i="38"/>
  <c r="H144" i="38"/>
  <c r="F144" i="38"/>
  <c r="E144" i="38"/>
  <c r="C144" i="38"/>
  <c r="H143" i="38"/>
  <c r="F143" i="38"/>
  <c r="E143" i="38"/>
  <c r="C143" i="38"/>
  <c r="H142" i="38"/>
  <c r="F142" i="38"/>
  <c r="E142" i="38"/>
  <c r="C142" i="38"/>
  <c r="H141" i="38"/>
  <c r="F141" i="38"/>
  <c r="E141" i="38"/>
  <c r="C141" i="38"/>
  <c r="H140" i="38"/>
  <c r="F140" i="38"/>
  <c r="E140" i="38"/>
  <c r="C140" i="38"/>
  <c r="H139" i="38"/>
  <c r="F139" i="38"/>
  <c r="E139" i="38"/>
  <c r="C139" i="38"/>
  <c r="H138" i="38"/>
  <c r="F138" i="38"/>
  <c r="E138" i="38"/>
  <c r="C138" i="38"/>
  <c r="H137" i="38"/>
  <c r="F137" i="38"/>
  <c r="E137" i="38"/>
  <c r="C137" i="38"/>
  <c r="H136" i="38"/>
  <c r="F136" i="38"/>
  <c r="E136" i="38"/>
  <c r="C136" i="38"/>
  <c r="H135" i="38"/>
  <c r="F135" i="38"/>
  <c r="E135" i="38"/>
  <c r="C135" i="38"/>
  <c r="H134" i="38"/>
  <c r="F134" i="38"/>
  <c r="E134" i="38"/>
  <c r="C134" i="38"/>
  <c r="H133" i="38"/>
  <c r="F133" i="38"/>
  <c r="E133" i="38"/>
  <c r="C133" i="38"/>
  <c r="C132" i="38"/>
  <c r="H131" i="38"/>
  <c r="F131" i="38"/>
  <c r="E131" i="38"/>
  <c r="C131" i="38"/>
  <c r="H130" i="38"/>
  <c r="F130" i="38"/>
  <c r="E130" i="38"/>
  <c r="C130" i="38"/>
  <c r="H129" i="38"/>
  <c r="F129" i="38"/>
  <c r="E129" i="38"/>
  <c r="C129" i="38"/>
  <c r="H128" i="38"/>
  <c r="F128" i="38"/>
  <c r="E128" i="38"/>
  <c r="C128" i="38"/>
  <c r="H127" i="38"/>
  <c r="F127" i="38"/>
  <c r="E127" i="38"/>
  <c r="C127" i="38"/>
  <c r="C126" i="38"/>
  <c r="H125" i="38"/>
  <c r="F125" i="38"/>
  <c r="E125" i="38"/>
  <c r="C125" i="38"/>
  <c r="H124" i="38"/>
  <c r="F124" i="38"/>
  <c r="E124" i="38"/>
  <c r="C124" i="38"/>
  <c r="H123" i="38"/>
  <c r="F123" i="38"/>
  <c r="E123" i="38"/>
  <c r="C123" i="38"/>
  <c r="C122" i="38"/>
  <c r="B121" i="38"/>
  <c r="B597" i="38" s="1"/>
  <c r="H116" i="38"/>
  <c r="F116" i="38"/>
  <c r="E116" i="38"/>
  <c r="C116" i="38"/>
  <c r="H115" i="38"/>
  <c r="F115" i="38"/>
  <c r="E115" i="38"/>
  <c r="C115" i="38"/>
  <c r="H114" i="38"/>
  <c r="F114" i="38"/>
  <c r="E114" i="38"/>
  <c r="C114" i="38"/>
  <c r="H113" i="38"/>
  <c r="F113" i="38"/>
  <c r="E113" i="38"/>
  <c r="C113" i="38"/>
  <c r="H112" i="38"/>
  <c r="F112" i="38"/>
  <c r="E112" i="38"/>
  <c r="C112" i="38"/>
  <c r="H111" i="38"/>
  <c r="F111" i="38"/>
  <c r="E111" i="38"/>
  <c r="C111" i="38"/>
  <c r="H110" i="38"/>
  <c r="F110" i="38"/>
  <c r="E110" i="38"/>
  <c r="C110" i="38"/>
  <c r="H109" i="38"/>
  <c r="F109" i="38"/>
  <c r="E109" i="38"/>
  <c r="C109" i="38"/>
  <c r="H108" i="38"/>
  <c r="F108" i="38"/>
  <c r="E108" i="38"/>
  <c r="C108" i="38"/>
  <c r="H107" i="38"/>
  <c r="F107" i="38"/>
  <c r="E107" i="38"/>
  <c r="C107" i="38"/>
  <c r="H106" i="38"/>
  <c r="F106" i="38"/>
  <c r="E106" i="38"/>
  <c r="C106" i="38"/>
  <c r="H105" i="38"/>
  <c r="F105" i="38"/>
  <c r="E105" i="38"/>
  <c r="C105" i="38"/>
  <c r="H104" i="38"/>
  <c r="F104" i="38"/>
  <c r="E104" i="38"/>
  <c r="C104" i="38"/>
  <c r="H103" i="38"/>
  <c r="F103" i="38"/>
  <c r="E103" i="38"/>
  <c r="C103" i="38"/>
  <c r="H102" i="38"/>
  <c r="F102" i="38"/>
  <c r="E102" i="38"/>
  <c r="C102" i="38"/>
  <c r="H101" i="38"/>
  <c r="F101" i="38"/>
  <c r="E101" i="38"/>
  <c r="C101" i="38"/>
  <c r="H100" i="38"/>
  <c r="F100" i="38"/>
  <c r="E100" i="38"/>
  <c r="C100" i="38"/>
  <c r="H99" i="38"/>
  <c r="F99" i="38"/>
  <c r="E99" i="38"/>
  <c r="C99" i="38"/>
  <c r="H98" i="38"/>
  <c r="F98" i="38"/>
  <c r="E98" i="38"/>
  <c r="C98" i="38"/>
  <c r="H97" i="38"/>
  <c r="F97" i="38"/>
  <c r="E97" i="38"/>
  <c r="C97" i="38"/>
  <c r="H96" i="38"/>
  <c r="F96" i="38"/>
  <c r="E96" i="38"/>
  <c r="C96" i="38"/>
  <c r="H95" i="38"/>
  <c r="F95" i="38"/>
  <c r="E95" i="38"/>
  <c r="C95" i="38"/>
  <c r="H94" i="38"/>
  <c r="F94" i="38"/>
  <c r="E94" i="38"/>
  <c r="C94" i="38"/>
  <c r="H93" i="38"/>
  <c r="F93" i="38"/>
  <c r="E93" i="38"/>
  <c r="C93" i="38"/>
  <c r="H92" i="38"/>
  <c r="F92" i="38"/>
  <c r="E92" i="38"/>
  <c r="C92" i="38"/>
  <c r="H91" i="38"/>
  <c r="F91" i="38"/>
  <c r="E91" i="38"/>
  <c r="C91" i="38"/>
  <c r="H90" i="38"/>
  <c r="F90" i="38"/>
  <c r="E90" i="38"/>
  <c r="C90" i="38"/>
  <c r="H89" i="38"/>
  <c r="F89" i="38"/>
  <c r="E89" i="38"/>
  <c r="C89" i="38"/>
  <c r="H88" i="38"/>
  <c r="F88" i="38"/>
  <c r="E88" i="38"/>
  <c r="C88" i="38"/>
  <c r="H87" i="38"/>
  <c r="F87" i="38"/>
  <c r="E87" i="38"/>
  <c r="C87" i="38"/>
  <c r="H86" i="38"/>
  <c r="F86" i="38"/>
  <c r="E86" i="38"/>
  <c r="C86" i="38"/>
  <c r="H85" i="38"/>
  <c r="F85" i="38"/>
  <c r="E85" i="38"/>
  <c r="C85" i="38"/>
  <c r="H84" i="38"/>
  <c r="F84" i="38"/>
  <c r="E84" i="38"/>
  <c r="C84" i="38"/>
  <c r="H83" i="38"/>
  <c r="F83" i="38"/>
  <c r="E83" i="38"/>
  <c r="C83" i="38"/>
  <c r="H82" i="38"/>
  <c r="F82" i="38"/>
  <c r="E82" i="38"/>
  <c r="C82" i="38"/>
  <c r="H81" i="38"/>
  <c r="F81" i="38"/>
  <c r="E81" i="38"/>
  <c r="C81" i="38"/>
  <c r="H80" i="38"/>
  <c r="F80" i="38"/>
  <c r="E80" i="38"/>
  <c r="C80" i="38"/>
  <c r="H79" i="38"/>
  <c r="F79" i="38"/>
  <c r="E79" i="38"/>
  <c r="C79" i="38"/>
  <c r="H78" i="38"/>
  <c r="F78" i="38"/>
  <c r="E78" i="38"/>
  <c r="C78" i="38"/>
  <c r="H77" i="38"/>
  <c r="F77" i="38"/>
  <c r="E77" i="38"/>
  <c r="C77" i="38"/>
  <c r="H76" i="38"/>
  <c r="F76" i="38"/>
  <c r="E76" i="38"/>
  <c r="C76" i="38"/>
  <c r="H72" i="38"/>
  <c r="F72" i="38"/>
  <c r="E72" i="38"/>
  <c r="C72" i="38"/>
  <c r="H71" i="38"/>
  <c r="F71" i="38"/>
  <c r="E71" i="38"/>
  <c r="C71" i="38"/>
  <c r="H70" i="38"/>
  <c r="F70" i="38"/>
  <c r="E70" i="38"/>
  <c r="C70" i="38"/>
  <c r="H69" i="38"/>
  <c r="F69" i="38"/>
  <c r="E69" i="38"/>
  <c r="C69" i="38"/>
  <c r="H68" i="38"/>
  <c r="F68" i="38"/>
  <c r="E68" i="38"/>
  <c r="C68" i="38"/>
  <c r="H67" i="38"/>
  <c r="F67" i="38"/>
  <c r="E67" i="38"/>
  <c r="C67" i="38"/>
  <c r="C66" i="38"/>
  <c r="H65" i="38"/>
  <c r="F65" i="38"/>
  <c r="E65" i="38"/>
  <c r="C65" i="38"/>
  <c r="H64" i="38"/>
  <c r="F64" i="38"/>
  <c r="E64" i="38"/>
  <c r="C64" i="38"/>
  <c r="H63" i="38"/>
  <c r="F63" i="38"/>
  <c r="E63" i="38"/>
  <c r="C63" i="38"/>
  <c r="H62" i="38"/>
  <c r="F62" i="38"/>
  <c r="E62" i="38"/>
  <c r="C62" i="38"/>
  <c r="H61" i="38"/>
  <c r="F61" i="38"/>
  <c r="E61" i="38"/>
  <c r="C61" i="38"/>
  <c r="H60" i="38"/>
  <c r="F60" i="38"/>
  <c r="E60" i="38"/>
  <c r="C60" i="38"/>
  <c r="H59" i="38"/>
  <c r="F59" i="38"/>
  <c r="E59" i="38"/>
  <c r="C59" i="38"/>
  <c r="H58" i="38"/>
  <c r="F58" i="38"/>
  <c r="E58" i="38"/>
  <c r="C58" i="38"/>
  <c r="H57" i="38"/>
  <c r="F57" i="38"/>
  <c r="E57" i="38"/>
  <c r="C57" i="38"/>
  <c r="C56" i="38"/>
  <c r="H55" i="38"/>
  <c r="F55" i="38"/>
  <c r="E55" i="38"/>
  <c r="C55" i="38"/>
  <c r="H54" i="38"/>
  <c r="F54" i="38"/>
  <c r="E54" i="38"/>
  <c r="C54" i="38"/>
  <c r="H53" i="38"/>
  <c r="F53" i="38"/>
  <c r="E53" i="38"/>
  <c r="C53" i="38"/>
  <c r="H52" i="38"/>
  <c r="F52" i="38"/>
  <c r="E52" i="38"/>
  <c r="C52" i="38"/>
  <c r="H51" i="38"/>
  <c r="F51" i="38"/>
  <c r="E51" i="38"/>
  <c r="C51" i="38"/>
  <c r="C50" i="38"/>
  <c r="H49" i="38"/>
  <c r="F49" i="38"/>
  <c r="E49" i="38"/>
  <c r="C49" i="38"/>
  <c r="H48" i="38"/>
  <c r="F48" i="38"/>
  <c r="E48" i="38"/>
  <c r="C48" i="38"/>
  <c r="C47" i="38"/>
  <c r="H46" i="38"/>
  <c r="F46" i="38"/>
  <c r="E46" i="38"/>
  <c r="C46" i="38"/>
  <c r="H45" i="38"/>
  <c r="F45" i="38"/>
  <c r="E45" i="38"/>
  <c r="C45" i="38"/>
  <c r="H44" i="38"/>
  <c r="F44" i="38"/>
  <c r="E44" i="38"/>
  <c r="C44" i="38"/>
  <c r="H43" i="38"/>
  <c r="F43" i="38"/>
  <c r="E43" i="38"/>
  <c r="C43" i="38"/>
  <c r="C42" i="38"/>
  <c r="H41" i="38"/>
  <c r="F41" i="38"/>
  <c r="E41" i="38"/>
  <c r="C41" i="38"/>
  <c r="H40" i="38"/>
  <c r="F40" i="38"/>
  <c r="E40" i="38"/>
  <c r="C40" i="38"/>
  <c r="H39" i="38"/>
  <c r="F39" i="38"/>
  <c r="E39" i="38"/>
  <c r="C39" i="38"/>
  <c r="H38" i="38"/>
  <c r="F38" i="38"/>
  <c r="E38" i="38"/>
  <c r="C38" i="38"/>
  <c r="C37" i="38"/>
  <c r="B36" i="38"/>
  <c r="B120" i="38" s="1"/>
  <c r="H33" i="38"/>
  <c r="F33" i="38"/>
  <c r="E33" i="38"/>
  <c r="C33" i="38"/>
  <c r="H32" i="38"/>
  <c r="F32" i="38"/>
  <c r="E32" i="38"/>
  <c r="C32" i="38"/>
  <c r="H31" i="38"/>
  <c r="F31" i="38"/>
  <c r="E31" i="38"/>
  <c r="C31" i="38"/>
  <c r="H30" i="38"/>
  <c r="F30" i="38"/>
  <c r="E30" i="38"/>
  <c r="C30" i="38"/>
  <c r="B29" i="38"/>
  <c r="B35" i="38" s="1"/>
  <c r="F6" i="38"/>
  <c r="A5" i="38"/>
  <c r="A3" i="38"/>
  <c r="A2" i="38"/>
  <c r="H595" i="37"/>
  <c r="F595" i="37"/>
  <c r="E595" i="37"/>
  <c r="C595" i="37"/>
  <c r="H594" i="37"/>
  <c r="F594" i="37"/>
  <c r="E594" i="37"/>
  <c r="C594" i="37"/>
  <c r="H593" i="37"/>
  <c r="F593" i="37"/>
  <c r="E593" i="37"/>
  <c r="C593" i="37"/>
  <c r="H592" i="37"/>
  <c r="F592" i="37"/>
  <c r="E592" i="37"/>
  <c r="C592" i="37"/>
  <c r="H591" i="37"/>
  <c r="F591" i="37"/>
  <c r="E591" i="37"/>
  <c r="C591" i="37"/>
  <c r="C590" i="37"/>
  <c r="H589" i="37"/>
  <c r="F589" i="37"/>
  <c r="E589" i="37"/>
  <c r="C589" i="37"/>
  <c r="H588" i="37"/>
  <c r="F588" i="37"/>
  <c r="E588" i="37"/>
  <c r="C588" i="37"/>
  <c r="C587" i="37"/>
  <c r="H586" i="37"/>
  <c r="F586" i="37"/>
  <c r="E586" i="37"/>
  <c r="C586" i="37"/>
  <c r="H585" i="37"/>
  <c r="F585" i="37"/>
  <c r="E585" i="37"/>
  <c r="C585" i="37"/>
  <c r="H584" i="37"/>
  <c r="F584" i="37"/>
  <c r="E584" i="37"/>
  <c r="C584" i="37"/>
  <c r="H583" i="37"/>
  <c r="F583" i="37"/>
  <c r="E583" i="37"/>
  <c r="C583" i="37"/>
  <c r="H582" i="37"/>
  <c r="F582" i="37"/>
  <c r="E582" i="37"/>
  <c r="C582" i="37"/>
  <c r="H581" i="37"/>
  <c r="F581" i="37"/>
  <c r="E581" i="37"/>
  <c r="C581" i="37"/>
  <c r="H580" i="37"/>
  <c r="F580" i="37"/>
  <c r="E580" i="37"/>
  <c r="C580" i="37"/>
  <c r="H579" i="37"/>
  <c r="F579" i="37"/>
  <c r="E579" i="37"/>
  <c r="C579" i="37"/>
  <c r="H578" i="37"/>
  <c r="F578" i="37"/>
  <c r="E578" i="37"/>
  <c r="C578" i="37"/>
  <c r="H577" i="37"/>
  <c r="F577" i="37"/>
  <c r="E577" i="37"/>
  <c r="C577" i="37"/>
  <c r="H576" i="37"/>
  <c r="F576" i="37"/>
  <c r="E576" i="37"/>
  <c r="C576" i="37"/>
  <c r="C575" i="37"/>
  <c r="H574" i="37"/>
  <c r="F574" i="37"/>
  <c r="E574" i="37"/>
  <c r="C574" i="37"/>
  <c r="H573" i="37"/>
  <c r="F573" i="37"/>
  <c r="E573" i="37"/>
  <c r="C573" i="37"/>
  <c r="H572" i="37"/>
  <c r="F572" i="37"/>
  <c r="E572" i="37"/>
  <c r="C572" i="37"/>
  <c r="H571" i="37"/>
  <c r="F571" i="37"/>
  <c r="E571" i="37"/>
  <c r="C571" i="37"/>
  <c r="H570" i="37"/>
  <c r="F570" i="37"/>
  <c r="E570" i="37"/>
  <c r="C570" i="37"/>
  <c r="H569" i="37"/>
  <c r="F569" i="37"/>
  <c r="E569" i="37"/>
  <c r="C569" i="37"/>
  <c r="H568" i="37"/>
  <c r="F568" i="37"/>
  <c r="E568" i="37"/>
  <c r="C568" i="37"/>
  <c r="H567" i="37"/>
  <c r="F567" i="37"/>
  <c r="E567" i="37"/>
  <c r="C567" i="37"/>
  <c r="H566" i="37"/>
  <c r="F566" i="37"/>
  <c r="E566" i="37"/>
  <c r="C566" i="37"/>
  <c r="C565" i="37"/>
  <c r="H564" i="37"/>
  <c r="F564" i="37"/>
  <c r="E564" i="37"/>
  <c r="C564" i="37"/>
  <c r="H563" i="37"/>
  <c r="F563" i="37"/>
  <c r="E563" i="37"/>
  <c r="C563" i="37"/>
  <c r="H562" i="37"/>
  <c r="F562" i="37"/>
  <c r="E562" i="37"/>
  <c r="C562" i="37"/>
  <c r="H561" i="37"/>
  <c r="F561" i="37"/>
  <c r="E561" i="37"/>
  <c r="C561" i="37"/>
  <c r="H560" i="37"/>
  <c r="F560" i="37"/>
  <c r="E560" i="37"/>
  <c r="C560" i="37"/>
  <c r="H559" i="37"/>
  <c r="F559" i="37"/>
  <c r="E559" i="37"/>
  <c r="C559" i="37"/>
  <c r="C558" i="37"/>
  <c r="H557" i="37"/>
  <c r="F557" i="37"/>
  <c r="E557" i="37"/>
  <c r="C557" i="37"/>
  <c r="H556" i="37"/>
  <c r="F556" i="37"/>
  <c r="E556" i="37"/>
  <c r="C556" i="37"/>
  <c r="H555" i="37"/>
  <c r="F555" i="37"/>
  <c r="E555" i="37"/>
  <c r="C555" i="37"/>
  <c r="H554" i="37"/>
  <c r="F554" i="37"/>
  <c r="E554" i="37"/>
  <c r="C554" i="37"/>
  <c r="C553" i="37"/>
  <c r="H552" i="37"/>
  <c r="F552" i="37"/>
  <c r="E552" i="37"/>
  <c r="C552" i="37"/>
  <c r="C551" i="37"/>
  <c r="H550" i="37"/>
  <c r="F550" i="37"/>
  <c r="E550" i="37"/>
  <c r="C550" i="37"/>
  <c r="H549" i="37"/>
  <c r="F549" i="37"/>
  <c r="E549" i="37"/>
  <c r="C549" i="37"/>
  <c r="H548" i="37"/>
  <c r="F548" i="37"/>
  <c r="E548" i="37"/>
  <c r="C548" i="37"/>
  <c r="H547" i="37"/>
  <c r="F547" i="37"/>
  <c r="E547" i="37"/>
  <c r="C547" i="37"/>
  <c r="H546" i="37"/>
  <c r="F546" i="37"/>
  <c r="E546" i="37"/>
  <c r="C546" i="37"/>
  <c r="C545" i="37"/>
  <c r="H544" i="37"/>
  <c r="F544" i="37"/>
  <c r="E544" i="37"/>
  <c r="C544" i="37"/>
  <c r="C543" i="37"/>
  <c r="H542" i="37"/>
  <c r="F542" i="37"/>
  <c r="E542" i="37"/>
  <c r="C542" i="37"/>
  <c r="C541" i="37"/>
  <c r="H540" i="37"/>
  <c r="F540" i="37"/>
  <c r="E540" i="37"/>
  <c r="C540" i="37"/>
  <c r="H539" i="37"/>
  <c r="F539" i="37"/>
  <c r="E539" i="37"/>
  <c r="C539" i="37"/>
  <c r="H538" i="37"/>
  <c r="F538" i="37"/>
  <c r="E538" i="37"/>
  <c r="C538" i="37"/>
  <c r="H537" i="37"/>
  <c r="F537" i="37"/>
  <c r="E537" i="37"/>
  <c r="C537" i="37"/>
  <c r="H536" i="37"/>
  <c r="F536" i="37"/>
  <c r="E536" i="37"/>
  <c r="C536" i="37"/>
  <c r="H535" i="37"/>
  <c r="F535" i="37"/>
  <c r="E535" i="37"/>
  <c r="C535" i="37"/>
  <c r="H534" i="37"/>
  <c r="F534" i="37"/>
  <c r="E534" i="37"/>
  <c r="C534" i="37"/>
  <c r="H533" i="37"/>
  <c r="F533" i="37"/>
  <c r="E533" i="37"/>
  <c r="C533" i="37"/>
  <c r="H532" i="37"/>
  <c r="F532" i="37"/>
  <c r="E532" i="37"/>
  <c r="C532" i="37"/>
  <c r="H531" i="37"/>
  <c r="F531" i="37"/>
  <c r="E531" i="37"/>
  <c r="C531" i="37"/>
  <c r="H530" i="37"/>
  <c r="F530" i="37"/>
  <c r="E530" i="37"/>
  <c r="C530" i="37"/>
  <c r="H529" i="37"/>
  <c r="F529" i="37"/>
  <c r="E529" i="37"/>
  <c r="C529" i="37"/>
  <c r="H528" i="37"/>
  <c r="F528" i="37"/>
  <c r="E528" i="37"/>
  <c r="C528" i="37"/>
  <c r="C527" i="37"/>
  <c r="C526" i="37"/>
  <c r="H525" i="37"/>
  <c r="F525" i="37"/>
  <c r="E525" i="37"/>
  <c r="C525" i="37"/>
  <c r="C524" i="37"/>
  <c r="H523" i="37"/>
  <c r="F523" i="37"/>
  <c r="E523" i="37"/>
  <c r="C523" i="37"/>
  <c r="C522" i="37"/>
  <c r="H521" i="37"/>
  <c r="F521" i="37"/>
  <c r="E521" i="37"/>
  <c r="C521" i="37"/>
  <c r="H520" i="37"/>
  <c r="F520" i="37"/>
  <c r="E520" i="37"/>
  <c r="C520" i="37"/>
  <c r="H519" i="37"/>
  <c r="F519" i="37"/>
  <c r="E519" i="37"/>
  <c r="C519" i="37"/>
  <c r="H518" i="37"/>
  <c r="F518" i="37"/>
  <c r="E518" i="37"/>
  <c r="C518" i="37"/>
  <c r="H517" i="37"/>
  <c r="F517" i="37"/>
  <c r="E517" i="37"/>
  <c r="C517" i="37"/>
  <c r="H516" i="37"/>
  <c r="F516" i="37"/>
  <c r="E516" i="37"/>
  <c r="C516" i="37"/>
  <c r="H515" i="37"/>
  <c r="F515" i="37"/>
  <c r="E515" i="37"/>
  <c r="C515" i="37"/>
  <c r="H514" i="37"/>
  <c r="F514" i="37"/>
  <c r="E514" i="37"/>
  <c r="C514" i="37"/>
  <c r="C513" i="37"/>
  <c r="H512" i="37"/>
  <c r="F512" i="37"/>
  <c r="E512" i="37"/>
  <c r="C512" i="37"/>
  <c r="H511" i="37"/>
  <c r="F511" i="37"/>
  <c r="E511" i="37"/>
  <c r="C511" i="37"/>
  <c r="H510" i="37"/>
  <c r="F510" i="37"/>
  <c r="E510" i="37"/>
  <c r="C510" i="37"/>
  <c r="H509" i="37"/>
  <c r="F509" i="37"/>
  <c r="E509" i="37"/>
  <c r="C509" i="37"/>
  <c r="H508" i="37"/>
  <c r="F508" i="37"/>
  <c r="E508" i="37"/>
  <c r="C508" i="37"/>
  <c r="H507" i="37"/>
  <c r="F507" i="37"/>
  <c r="E507" i="37"/>
  <c r="C507" i="37"/>
  <c r="H506" i="37"/>
  <c r="F506" i="37"/>
  <c r="E506" i="37"/>
  <c r="C506" i="37"/>
  <c r="H505" i="37"/>
  <c r="F505" i="37"/>
  <c r="E505" i="37"/>
  <c r="C505" i="37"/>
  <c r="H504" i="37"/>
  <c r="F504" i="37"/>
  <c r="E504" i="37"/>
  <c r="C504" i="37"/>
  <c r="H503" i="37"/>
  <c r="F503" i="37"/>
  <c r="E503" i="37"/>
  <c r="C503" i="37"/>
  <c r="H502" i="37"/>
  <c r="F502" i="37"/>
  <c r="E502" i="37"/>
  <c r="C502" i="37"/>
  <c r="C501" i="37"/>
  <c r="H500" i="37"/>
  <c r="F500" i="37"/>
  <c r="E500" i="37"/>
  <c r="C500" i="37"/>
  <c r="H499" i="37"/>
  <c r="F499" i="37"/>
  <c r="E499" i="37"/>
  <c r="C499" i="37"/>
  <c r="H498" i="37"/>
  <c r="F498" i="37"/>
  <c r="E498" i="37"/>
  <c r="C498" i="37"/>
  <c r="H497" i="37"/>
  <c r="F497" i="37"/>
  <c r="E497" i="37"/>
  <c r="C497" i="37"/>
  <c r="H496" i="37"/>
  <c r="F496" i="37"/>
  <c r="E496" i="37"/>
  <c r="C496" i="37"/>
  <c r="H495" i="37"/>
  <c r="F495" i="37"/>
  <c r="E495" i="37"/>
  <c r="C495" i="37"/>
  <c r="H494" i="37"/>
  <c r="F494" i="37"/>
  <c r="E494" i="37"/>
  <c r="C494" i="37"/>
  <c r="H493" i="37"/>
  <c r="F493" i="37"/>
  <c r="E493" i="37"/>
  <c r="C493" i="37"/>
  <c r="H492" i="37"/>
  <c r="F492" i="37"/>
  <c r="E492" i="37"/>
  <c r="C492" i="37"/>
  <c r="H491" i="37"/>
  <c r="F491" i="37"/>
  <c r="E491" i="37"/>
  <c r="C491" i="37"/>
  <c r="H490" i="37"/>
  <c r="F490" i="37"/>
  <c r="E490" i="37"/>
  <c r="C490" i="37"/>
  <c r="H489" i="37"/>
  <c r="F489" i="37"/>
  <c r="E489" i="37"/>
  <c r="C489" i="37"/>
  <c r="H488" i="37"/>
  <c r="F488" i="37"/>
  <c r="E488" i="37"/>
  <c r="C488" i="37"/>
  <c r="H487" i="37"/>
  <c r="F487" i="37"/>
  <c r="E487" i="37"/>
  <c r="C487" i="37"/>
  <c r="H486" i="37"/>
  <c r="F486" i="37"/>
  <c r="E486" i="37"/>
  <c r="C486" i="37"/>
  <c r="H485" i="37"/>
  <c r="F485" i="37"/>
  <c r="E485" i="37"/>
  <c r="C485" i="37"/>
  <c r="C484" i="37"/>
  <c r="H483" i="37"/>
  <c r="F483" i="37"/>
  <c r="E483" i="37"/>
  <c r="C483" i="37"/>
  <c r="H482" i="37"/>
  <c r="F482" i="37"/>
  <c r="E482" i="37"/>
  <c r="C482" i="37"/>
  <c r="H481" i="37"/>
  <c r="F481" i="37"/>
  <c r="E481" i="37"/>
  <c r="C481" i="37"/>
  <c r="H480" i="37"/>
  <c r="F480" i="37"/>
  <c r="E480" i="37"/>
  <c r="C480" i="37"/>
  <c r="H479" i="37"/>
  <c r="F479" i="37"/>
  <c r="E479" i="37"/>
  <c r="C479" i="37"/>
  <c r="H478" i="37"/>
  <c r="F478" i="37"/>
  <c r="E478" i="37"/>
  <c r="C478" i="37"/>
  <c r="H477" i="37"/>
  <c r="F477" i="37"/>
  <c r="E477" i="37"/>
  <c r="C477" i="37"/>
  <c r="H476" i="37"/>
  <c r="F476" i="37"/>
  <c r="E476" i="37"/>
  <c r="C476" i="37"/>
  <c r="H475" i="37"/>
  <c r="F475" i="37"/>
  <c r="E475" i="37"/>
  <c r="C475" i="37"/>
  <c r="C474" i="37"/>
  <c r="H473" i="37"/>
  <c r="F473" i="37"/>
  <c r="E473" i="37"/>
  <c r="C473" i="37"/>
  <c r="H472" i="37"/>
  <c r="F472" i="37"/>
  <c r="E472" i="37"/>
  <c r="C472" i="37"/>
  <c r="H471" i="37"/>
  <c r="F471" i="37"/>
  <c r="E471" i="37"/>
  <c r="C471" i="37"/>
  <c r="H470" i="37"/>
  <c r="F470" i="37"/>
  <c r="E470" i="37"/>
  <c r="C470" i="37"/>
  <c r="H469" i="37"/>
  <c r="F469" i="37"/>
  <c r="E469" i="37"/>
  <c r="C469" i="37"/>
  <c r="H468" i="37"/>
  <c r="F468" i="37"/>
  <c r="E468" i="37"/>
  <c r="C468" i="37"/>
  <c r="H467" i="37"/>
  <c r="F467" i="37"/>
  <c r="E467" i="37"/>
  <c r="C467" i="37"/>
  <c r="H466" i="37"/>
  <c r="F466" i="37"/>
  <c r="E466" i="37"/>
  <c r="C466" i="37"/>
  <c r="H465" i="37"/>
  <c r="F465" i="37"/>
  <c r="E465" i="37"/>
  <c r="C465" i="37"/>
  <c r="H464" i="37"/>
  <c r="F464" i="37"/>
  <c r="E464" i="37"/>
  <c r="C464" i="37"/>
  <c r="H463" i="37"/>
  <c r="F463" i="37"/>
  <c r="E463" i="37"/>
  <c r="C463" i="37"/>
  <c r="H462" i="37"/>
  <c r="F462" i="37"/>
  <c r="E462" i="37"/>
  <c r="C462" i="37"/>
  <c r="H461" i="37"/>
  <c r="F461" i="37"/>
  <c r="E461" i="37"/>
  <c r="C461" i="37"/>
  <c r="H460" i="37"/>
  <c r="F460" i="37"/>
  <c r="E460" i="37"/>
  <c r="C460" i="37"/>
  <c r="C459" i="37"/>
  <c r="H458" i="37"/>
  <c r="F458" i="37"/>
  <c r="E458" i="37"/>
  <c r="C458" i="37"/>
  <c r="H457" i="37"/>
  <c r="F457" i="37"/>
  <c r="E457" i="37"/>
  <c r="C457" i="37"/>
  <c r="H456" i="37"/>
  <c r="F456" i="37"/>
  <c r="E456" i="37"/>
  <c r="C456" i="37"/>
  <c r="H455" i="37"/>
  <c r="F455" i="37"/>
  <c r="E455" i="37"/>
  <c r="C455" i="37"/>
  <c r="H454" i="37"/>
  <c r="F454" i="37"/>
  <c r="E454" i="37"/>
  <c r="C454" i="37"/>
  <c r="H453" i="37"/>
  <c r="F453" i="37"/>
  <c r="E453" i="37"/>
  <c r="C453" i="37"/>
  <c r="H452" i="37"/>
  <c r="F452" i="37"/>
  <c r="E452" i="37"/>
  <c r="C452" i="37"/>
  <c r="H451" i="37"/>
  <c r="F451" i="37"/>
  <c r="E451" i="37"/>
  <c r="C451" i="37"/>
  <c r="H450" i="37"/>
  <c r="F450" i="37"/>
  <c r="E450" i="37"/>
  <c r="C450" i="37"/>
  <c r="H449" i="37"/>
  <c r="F449" i="37"/>
  <c r="E449" i="37"/>
  <c r="C449" i="37"/>
  <c r="H448" i="37"/>
  <c r="F448" i="37"/>
  <c r="E448" i="37"/>
  <c r="C448" i="37"/>
  <c r="H447" i="37"/>
  <c r="F447" i="37"/>
  <c r="E447" i="37"/>
  <c r="C447" i="37"/>
  <c r="H446" i="37"/>
  <c r="F446" i="37"/>
  <c r="E446" i="37"/>
  <c r="C446" i="37"/>
  <c r="H445" i="37"/>
  <c r="F445" i="37"/>
  <c r="E445" i="37"/>
  <c r="C445" i="37"/>
  <c r="C444" i="37"/>
  <c r="H443" i="37"/>
  <c r="F443" i="37"/>
  <c r="E443" i="37"/>
  <c r="C443" i="37"/>
  <c r="H442" i="37"/>
  <c r="F442" i="37"/>
  <c r="E442" i="37"/>
  <c r="C442" i="37"/>
  <c r="H441" i="37"/>
  <c r="F441" i="37"/>
  <c r="E441" i="37"/>
  <c r="C441" i="37"/>
  <c r="H440" i="37"/>
  <c r="F440" i="37"/>
  <c r="E440" i="37"/>
  <c r="C440" i="37"/>
  <c r="H439" i="37"/>
  <c r="F439" i="37"/>
  <c r="E439" i="37"/>
  <c r="C439" i="37"/>
  <c r="H438" i="37"/>
  <c r="F438" i="37"/>
  <c r="E438" i="37"/>
  <c r="C438" i="37"/>
  <c r="H437" i="37"/>
  <c r="F437" i="37"/>
  <c r="E437" i="37"/>
  <c r="C437" i="37"/>
  <c r="H436" i="37"/>
  <c r="F436" i="37"/>
  <c r="E436" i="37"/>
  <c r="C436" i="37"/>
  <c r="H435" i="37"/>
  <c r="F435" i="37"/>
  <c r="E435" i="37"/>
  <c r="C435" i="37"/>
  <c r="H434" i="37"/>
  <c r="F434" i="37"/>
  <c r="E434" i="37"/>
  <c r="C434" i="37"/>
  <c r="H433" i="37"/>
  <c r="F433" i="37"/>
  <c r="E433" i="37"/>
  <c r="C433" i="37"/>
  <c r="H432" i="37"/>
  <c r="F432" i="37"/>
  <c r="E432" i="37"/>
  <c r="C432" i="37"/>
  <c r="H431" i="37"/>
  <c r="F431" i="37"/>
  <c r="E431" i="37"/>
  <c r="C431" i="37"/>
  <c r="H430" i="37"/>
  <c r="F430" i="37"/>
  <c r="E430" i="37"/>
  <c r="C430" i="37"/>
  <c r="H429" i="37"/>
  <c r="F429" i="37"/>
  <c r="E429" i="37"/>
  <c r="C429" i="37"/>
  <c r="H428" i="37"/>
  <c r="F428" i="37"/>
  <c r="E428" i="37"/>
  <c r="C428" i="37"/>
  <c r="H427" i="37"/>
  <c r="F427" i="37"/>
  <c r="E427" i="37"/>
  <c r="C427" i="37"/>
  <c r="C426" i="37"/>
  <c r="H425" i="37"/>
  <c r="F425" i="37"/>
  <c r="E425" i="37"/>
  <c r="C425" i="37"/>
  <c r="H424" i="37"/>
  <c r="F424" i="37"/>
  <c r="E424" i="37"/>
  <c r="C424" i="37"/>
  <c r="H423" i="37"/>
  <c r="F423" i="37"/>
  <c r="E423" i="37"/>
  <c r="C423" i="37"/>
  <c r="H422" i="37"/>
  <c r="F422" i="37"/>
  <c r="E422" i="37"/>
  <c r="C422" i="37"/>
  <c r="H421" i="37"/>
  <c r="F421" i="37"/>
  <c r="E421" i="37"/>
  <c r="C421" i="37"/>
  <c r="H420" i="37"/>
  <c r="F420" i="37"/>
  <c r="E420" i="37"/>
  <c r="C420" i="37"/>
  <c r="H419" i="37"/>
  <c r="F419" i="37"/>
  <c r="E419" i="37"/>
  <c r="C419" i="37"/>
  <c r="H418" i="37"/>
  <c r="F418" i="37"/>
  <c r="E418" i="37"/>
  <c r="C418" i="37"/>
  <c r="H417" i="37"/>
  <c r="F417" i="37"/>
  <c r="E417" i="37"/>
  <c r="C417" i="37"/>
  <c r="H416" i="37"/>
  <c r="F416" i="37"/>
  <c r="E416" i="37"/>
  <c r="C416" i="37"/>
  <c r="H415" i="37"/>
  <c r="F415" i="37"/>
  <c r="E415" i="37"/>
  <c r="C415" i="37"/>
  <c r="H414" i="37"/>
  <c r="F414" i="37"/>
  <c r="E414" i="37"/>
  <c r="C414" i="37"/>
  <c r="H413" i="37"/>
  <c r="F413" i="37"/>
  <c r="E413" i="37"/>
  <c r="C413" i="37"/>
  <c r="H412" i="37"/>
  <c r="F412" i="37"/>
  <c r="E412" i="37"/>
  <c r="C412" i="37"/>
  <c r="H411" i="37"/>
  <c r="F411" i="37"/>
  <c r="E411" i="37"/>
  <c r="C411" i="37"/>
  <c r="C410" i="37"/>
  <c r="H409" i="37"/>
  <c r="F409" i="37"/>
  <c r="E409" i="37"/>
  <c r="C409" i="37"/>
  <c r="H408" i="37"/>
  <c r="F408" i="37"/>
  <c r="E408" i="37"/>
  <c r="C408" i="37"/>
  <c r="H407" i="37"/>
  <c r="F407" i="37"/>
  <c r="E407" i="37"/>
  <c r="C407" i="37"/>
  <c r="H406" i="37"/>
  <c r="F406" i="37"/>
  <c r="E406" i="37"/>
  <c r="C406" i="37"/>
  <c r="H405" i="37"/>
  <c r="F405" i="37"/>
  <c r="E405" i="37"/>
  <c r="C405" i="37"/>
  <c r="H404" i="37"/>
  <c r="F404" i="37"/>
  <c r="E404" i="37"/>
  <c r="C404" i="37"/>
  <c r="H403" i="37"/>
  <c r="F403" i="37"/>
  <c r="E403" i="37"/>
  <c r="C403" i="37"/>
  <c r="H402" i="37"/>
  <c r="F402" i="37"/>
  <c r="E402" i="37"/>
  <c r="C402" i="37"/>
  <c r="H401" i="37"/>
  <c r="F401" i="37"/>
  <c r="E401" i="37"/>
  <c r="C401" i="37"/>
  <c r="C400" i="37"/>
  <c r="H399" i="37"/>
  <c r="F399" i="37"/>
  <c r="E399" i="37"/>
  <c r="C399" i="37"/>
  <c r="H398" i="37"/>
  <c r="F398" i="37"/>
  <c r="E398" i="37"/>
  <c r="C398" i="37"/>
  <c r="H397" i="37"/>
  <c r="F397" i="37"/>
  <c r="E397" i="37"/>
  <c r="C397" i="37"/>
  <c r="H396" i="37"/>
  <c r="F396" i="37"/>
  <c r="E396" i="37"/>
  <c r="C396" i="37"/>
  <c r="H395" i="37"/>
  <c r="F395" i="37"/>
  <c r="E395" i="37"/>
  <c r="C395" i="37"/>
  <c r="H394" i="37"/>
  <c r="F394" i="37"/>
  <c r="E394" i="37"/>
  <c r="C394" i="37"/>
  <c r="H393" i="37"/>
  <c r="F393" i="37"/>
  <c r="E393" i="37"/>
  <c r="C393" i="37"/>
  <c r="H392" i="37"/>
  <c r="F392" i="37"/>
  <c r="E392" i="37"/>
  <c r="C392" i="37"/>
  <c r="H391" i="37"/>
  <c r="F391" i="37"/>
  <c r="E391" i="37"/>
  <c r="C391" i="37"/>
  <c r="H390" i="37"/>
  <c r="F390" i="37"/>
  <c r="E390" i="37"/>
  <c r="C390" i="37"/>
  <c r="H389" i="37"/>
  <c r="F389" i="37"/>
  <c r="E389" i="37"/>
  <c r="C389" i="37"/>
  <c r="H388" i="37"/>
  <c r="F388" i="37"/>
  <c r="E388" i="37"/>
  <c r="C388" i="37"/>
  <c r="H387" i="37"/>
  <c r="F387" i="37"/>
  <c r="E387" i="37"/>
  <c r="C387" i="37"/>
  <c r="H386" i="37"/>
  <c r="F386" i="37"/>
  <c r="E386" i="37"/>
  <c r="C386" i="37"/>
  <c r="H385" i="37"/>
  <c r="F385" i="37"/>
  <c r="E385" i="37"/>
  <c r="C385" i="37"/>
  <c r="H384" i="37"/>
  <c r="F384" i="37"/>
  <c r="E384" i="37"/>
  <c r="C384" i="37"/>
  <c r="H383" i="37"/>
  <c r="F383" i="37"/>
  <c r="E383" i="37"/>
  <c r="C383" i="37"/>
  <c r="C382" i="37"/>
  <c r="H381" i="37"/>
  <c r="F381" i="37"/>
  <c r="E381" i="37"/>
  <c r="C381" i="37"/>
  <c r="H380" i="37"/>
  <c r="F380" i="37"/>
  <c r="E380" i="37"/>
  <c r="C380" i="37"/>
  <c r="H379" i="37"/>
  <c r="F379" i="37"/>
  <c r="E379" i="37"/>
  <c r="C379" i="37"/>
  <c r="H378" i="37"/>
  <c r="F378" i="37"/>
  <c r="E378" i="37"/>
  <c r="C378" i="37"/>
  <c r="H377" i="37"/>
  <c r="F377" i="37"/>
  <c r="E377" i="37"/>
  <c r="C377" i="37"/>
  <c r="H376" i="37"/>
  <c r="F376" i="37"/>
  <c r="E376" i="37"/>
  <c r="C376" i="37"/>
  <c r="H375" i="37"/>
  <c r="F375" i="37"/>
  <c r="E375" i="37"/>
  <c r="C375" i="37"/>
  <c r="H374" i="37"/>
  <c r="F374" i="37"/>
  <c r="E374" i="37"/>
  <c r="C374" i="37"/>
  <c r="H373" i="37"/>
  <c r="F373" i="37"/>
  <c r="E373" i="37"/>
  <c r="C373" i="37"/>
  <c r="H372" i="37"/>
  <c r="F372" i="37"/>
  <c r="E372" i="37"/>
  <c r="C372" i="37"/>
  <c r="H371" i="37"/>
  <c r="F371" i="37"/>
  <c r="E371" i="37"/>
  <c r="C371" i="37"/>
  <c r="H370" i="37"/>
  <c r="F370" i="37"/>
  <c r="E370" i="37"/>
  <c r="C370" i="37"/>
  <c r="H369" i="37"/>
  <c r="F369" i="37"/>
  <c r="E369" i="37"/>
  <c r="C369" i="37"/>
  <c r="H368" i="37"/>
  <c r="F368" i="37"/>
  <c r="E368" i="37"/>
  <c r="C368" i="37"/>
  <c r="C367" i="37"/>
  <c r="H366" i="37"/>
  <c r="F366" i="37"/>
  <c r="E366" i="37"/>
  <c r="C366" i="37"/>
  <c r="H365" i="37"/>
  <c r="F365" i="37"/>
  <c r="E365" i="37"/>
  <c r="C365" i="37"/>
  <c r="H364" i="37"/>
  <c r="F364" i="37"/>
  <c r="E364" i="37"/>
  <c r="C364" i="37"/>
  <c r="H363" i="37"/>
  <c r="F363" i="37"/>
  <c r="E363" i="37"/>
  <c r="C363" i="37"/>
  <c r="H362" i="37"/>
  <c r="F362" i="37"/>
  <c r="E362" i="37"/>
  <c r="C362" i="37"/>
  <c r="H361" i="37"/>
  <c r="F361" i="37"/>
  <c r="E361" i="37"/>
  <c r="C361" i="37"/>
  <c r="H360" i="37"/>
  <c r="F360" i="37"/>
  <c r="E360" i="37"/>
  <c r="C360" i="37"/>
  <c r="H359" i="37"/>
  <c r="F359" i="37"/>
  <c r="E359" i="37"/>
  <c r="C359" i="37"/>
  <c r="H358" i="37"/>
  <c r="F358" i="37"/>
  <c r="E358" i="37"/>
  <c r="C358" i="37"/>
  <c r="H357" i="37"/>
  <c r="F357" i="37"/>
  <c r="E357" i="37"/>
  <c r="C357" i="37"/>
  <c r="H356" i="37"/>
  <c r="F356" i="37"/>
  <c r="E356" i="37"/>
  <c r="C356" i="37"/>
  <c r="H355" i="37"/>
  <c r="F355" i="37"/>
  <c r="E355" i="37"/>
  <c r="C355" i="37"/>
  <c r="H354" i="37"/>
  <c r="F354" i="37"/>
  <c r="E354" i="37"/>
  <c r="C354" i="37"/>
  <c r="H353" i="37"/>
  <c r="F353" i="37"/>
  <c r="E353" i="37"/>
  <c r="C353" i="37"/>
  <c r="H352" i="37"/>
  <c r="F352" i="37"/>
  <c r="E352" i="37"/>
  <c r="C352" i="37"/>
  <c r="H351" i="37"/>
  <c r="F351" i="37"/>
  <c r="E351" i="37"/>
  <c r="C351" i="37"/>
  <c r="H350" i="37"/>
  <c r="F350" i="37"/>
  <c r="E350" i="37"/>
  <c r="C350" i="37"/>
  <c r="H349" i="37"/>
  <c r="F349" i="37"/>
  <c r="E349" i="37"/>
  <c r="C349" i="37"/>
  <c r="H348" i="37"/>
  <c r="F348" i="37"/>
  <c r="E348" i="37"/>
  <c r="C348" i="37"/>
  <c r="H347" i="37"/>
  <c r="F347" i="37"/>
  <c r="E347" i="37"/>
  <c r="C347" i="37"/>
  <c r="H346" i="37"/>
  <c r="F346" i="37"/>
  <c r="E346" i="37"/>
  <c r="C346" i="37"/>
  <c r="H345" i="37"/>
  <c r="F345" i="37"/>
  <c r="E345" i="37"/>
  <c r="C345" i="37"/>
  <c r="H344" i="37"/>
  <c r="F344" i="37"/>
  <c r="E344" i="37"/>
  <c r="C344" i="37"/>
  <c r="H343" i="37"/>
  <c r="F343" i="37"/>
  <c r="E343" i="37"/>
  <c r="C343" i="37"/>
  <c r="H342" i="37"/>
  <c r="F342" i="37"/>
  <c r="E342" i="37"/>
  <c r="C342" i="37"/>
  <c r="H341" i="37"/>
  <c r="F341" i="37"/>
  <c r="E341" i="37"/>
  <c r="C341" i="37"/>
  <c r="H340" i="37"/>
  <c r="F340" i="37"/>
  <c r="E340" i="37"/>
  <c r="C340" i="37"/>
  <c r="H339" i="37"/>
  <c r="F339" i="37"/>
  <c r="E339" i="37"/>
  <c r="C339" i="37"/>
  <c r="H338" i="37"/>
  <c r="F338" i="37"/>
  <c r="E338" i="37"/>
  <c r="C338" i="37"/>
  <c r="C337" i="37"/>
  <c r="H336" i="37"/>
  <c r="F336" i="37"/>
  <c r="E336" i="37"/>
  <c r="C336" i="37"/>
  <c r="H335" i="37"/>
  <c r="F335" i="37"/>
  <c r="E335" i="37"/>
  <c r="C335" i="37"/>
  <c r="H334" i="37"/>
  <c r="F334" i="37"/>
  <c r="E334" i="37"/>
  <c r="C334" i="37"/>
  <c r="H333" i="37"/>
  <c r="F333" i="37"/>
  <c r="E333" i="37"/>
  <c r="C333" i="37"/>
  <c r="H332" i="37"/>
  <c r="F332" i="37"/>
  <c r="E332" i="37"/>
  <c r="C332" i="37"/>
  <c r="H331" i="37"/>
  <c r="F331" i="37"/>
  <c r="E331" i="37"/>
  <c r="C331" i="37"/>
  <c r="H330" i="37"/>
  <c r="F330" i="37"/>
  <c r="E330" i="37"/>
  <c r="C330" i="37"/>
  <c r="H329" i="37"/>
  <c r="F329" i="37"/>
  <c r="E329" i="37"/>
  <c r="C329" i="37"/>
  <c r="H328" i="37"/>
  <c r="F328" i="37"/>
  <c r="E328" i="37"/>
  <c r="C328" i="37"/>
  <c r="H327" i="37"/>
  <c r="F327" i="37"/>
  <c r="E327" i="37"/>
  <c r="C327" i="37"/>
  <c r="H326" i="37"/>
  <c r="F326" i="37"/>
  <c r="E326" i="37"/>
  <c r="C326" i="37"/>
  <c r="H325" i="37"/>
  <c r="F325" i="37"/>
  <c r="E325" i="37"/>
  <c r="C325" i="37"/>
  <c r="H324" i="37"/>
  <c r="F324" i="37"/>
  <c r="E324" i="37"/>
  <c r="C324" i="37"/>
  <c r="H323" i="37"/>
  <c r="F323" i="37"/>
  <c r="E323" i="37"/>
  <c r="C323" i="37"/>
  <c r="C322" i="37"/>
  <c r="H321" i="37"/>
  <c r="F321" i="37"/>
  <c r="E321" i="37"/>
  <c r="C321" i="37"/>
  <c r="H320" i="37"/>
  <c r="F320" i="37"/>
  <c r="E320" i="37"/>
  <c r="C320" i="37"/>
  <c r="H319" i="37"/>
  <c r="F319" i="37"/>
  <c r="E319" i="37"/>
  <c r="C319" i="37"/>
  <c r="H318" i="37"/>
  <c r="F318" i="37"/>
  <c r="E318" i="37"/>
  <c r="C318" i="37"/>
  <c r="H317" i="37"/>
  <c r="F317" i="37"/>
  <c r="E317" i="37"/>
  <c r="C317" i="37"/>
  <c r="H316" i="37"/>
  <c r="F316" i="37"/>
  <c r="E316" i="37"/>
  <c r="C316" i="37"/>
  <c r="H315" i="37"/>
  <c r="F315" i="37"/>
  <c r="E315" i="37"/>
  <c r="C315" i="37"/>
  <c r="H314" i="37"/>
  <c r="F314" i="37"/>
  <c r="E314" i="37"/>
  <c r="C314" i="37"/>
  <c r="H313" i="37"/>
  <c r="F313" i="37"/>
  <c r="E313" i="37"/>
  <c r="C313" i="37"/>
  <c r="H312" i="37"/>
  <c r="F312" i="37"/>
  <c r="E312" i="37"/>
  <c r="C312" i="37"/>
  <c r="H311" i="37"/>
  <c r="F311" i="37"/>
  <c r="E311" i="37"/>
  <c r="C311" i="37"/>
  <c r="H310" i="37"/>
  <c r="F310" i="37"/>
  <c r="E310" i="37"/>
  <c r="C310" i="37"/>
  <c r="H309" i="37"/>
  <c r="F309" i="37"/>
  <c r="E309" i="37"/>
  <c r="C309" i="37"/>
  <c r="H308" i="37"/>
  <c r="F308" i="37"/>
  <c r="E308" i="37"/>
  <c r="C308" i="37"/>
  <c r="C307" i="37"/>
  <c r="H306" i="37"/>
  <c r="F306" i="37"/>
  <c r="E306" i="37"/>
  <c r="C306" i="37"/>
  <c r="H305" i="37"/>
  <c r="F305" i="37"/>
  <c r="E305" i="37"/>
  <c r="C305" i="37"/>
  <c r="H304" i="37"/>
  <c r="F304" i="37"/>
  <c r="E304" i="37"/>
  <c r="C304" i="37"/>
  <c r="H303" i="37"/>
  <c r="F303" i="37"/>
  <c r="E303" i="37"/>
  <c r="C303" i="37"/>
  <c r="H302" i="37"/>
  <c r="F302" i="37"/>
  <c r="E302" i="37"/>
  <c r="C302" i="37"/>
  <c r="H301" i="37"/>
  <c r="F301" i="37"/>
  <c r="E301" i="37"/>
  <c r="C301" i="37"/>
  <c r="H300" i="37"/>
  <c r="F300" i="37"/>
  <c r="E300" i="37"/>
  <c r="C300" i="37"/>
  <c r="H299" i="37"/>
  <c r="F299" i="37"/>
  <c r="E299" i="37"/>
  <c r="C299" i="37"/>
  <c r="H298" i="37"/>
  <c r="F298" i="37"/>
  <c r="E298" i="37"/>
  <c r="C298" i="37"/>
  <c r="H297" i="37"/>
  <c r="F297" i="37"/>
  <c r="E297" i="37"/>
  <c r="C297" i="37"/>
  <c r="H296" i="37"/>
  <c r="F296" i="37"/>
  <c r="E296" i="37"/>
  <c r="C296" i="37"/>
  <c r="H295" i="37"/>
  <c r="F295" i="37"/>
  <c r="E295" i="37"/>
  <c r="C295" i="37"/>
  <c r="H294" i="37"/>
  <c r="F294" i="37"/>
  <c r="E294" i="37"/>
  <c r="C294" i="37"/>
  <c r="H293" i="37"/>
  <c r="F293" i="37"/>
  <c r="E293" i="37"/>
  <c r="C293" i="37"/>
  <c r="C292" i="37"/>
  <c r="H291" i="37"/>
  <c r="F291" i="37"/>
  <c r="E291" i="37"/>
  <c r="C291" i="37"/>
  <c r="H290" i="37"/>
  <c r="F290" i="37"/>
  <c r="E290" i="37"/>
  <c r="C290" i="37"/>
  <c r="H289" i="37"/>
  <c r="F289" i="37"/>
  <c r="E289" i="37"/>
  <c r="C289" i="37"/>
  <c r="H288" i="37"/>
  <c r="F288" i="37"/>
  <c r="E288" i="37"/>
  <c r="C288" i="37"/>
  <c r="H287" i="37"/>
  <c r="F287" i="37"/>
  <c r="E287" i="37"/>
  <c r="C287" i="37"/>
  <c r="H286" i="37"/>
  <c r="F286" i="37"/>
  <c r="E286" i="37"/>
  <c r="C286" i="37"/>
  <c r="H285" i="37"/>
  <c r="F285" i="37"/>
  <c r="E285" i="37"/>
  <c r="C285" i="37"/>
  <c r="H284" i="37"/>
  <c r="F284" i="37"/>
  <c r="E284" i="37"/>
  <c r="C284" i="37"/>
  <c r="H283" i="37"/>
  <c r="F283" i="37"/>
  <c r="E283" i="37"/>
  <c r="C283" i="37"/>
  <c r="H282" i="37"/>
  <c r="F282" i="37"/>
  <c r="E282" i="37"/>
  <c r="C282" i="37"/>
  <c r="H281" i="37"/>
  <c r="F281" i="37"/>
  <c r="E281" i="37"/>
  <c r="C281" i="37"/>
  <c r="H280" i="37"/>
  <c r="F280" i="37"/>
  <c r="E280" i="37"/>
  <c r="C280" i="37"/>
  <c r="H279" i="37"/>
  <c r="F279" i="37"/>
  <c r="E279" i="37"/>
  <c r="C279" i="37"/>
  <c r="H278" i="37"/>
  <c r="F278" i="37"/>
  <c r="E278" i="37"/>
  <c r="C278" i="37"/>
  <c r="C277" i="37"/>
  <c r="H276" i="37"/>
  <c r="F276" i="37"/>
  <c r="E276" i="37"/>
  <c r="C276" i="37"/>
  <c r="H275" i="37"/>
  <c r="F275" i="37"/>
  <c r="E275" i="37"/>
  <c r="C275" i="37"/>
  <c r="H274" i="37"/>
  <c r="F274" i="37"/>
  <c r="E274" i="37"/>
  <c r="C274" i="37"/>
  <c r="H273" i="37"/>
  <c r="F273" i="37"/>
  <c r="E273" i="37"/>
  <c r="C273" i="37"/>
  <c r="H272" i="37"/>
  <c r="F272" i="37"/>
  <c r="E272" i="37"/>
  <c r="C272" i="37"/>
  <c r="H271" i="37"/>
  <c r="F271" i="37"/>
  <c r="E271" i="37"/>
  <c r="C271" i="37"/>
  <c r="H270" i="37"/>
  <c r="F270" i="37"/>
  <c r="E270" i="37"/>
  <c r="C270" i="37"/>
  <c r="H269" i="37"/>
  <c r="F269" i="37"/>
  <c r="E269" i="37"/>
  <c r="C269" i="37"/>
  <c r="H268" i="37"/>
  <c r="F268" i="37"/>
  <c r="E268" i="37"/>
  <c r="C268" i="37"/>
  <c r="H267" i="37"/>
  <c r="F267" i="37"/>
  <c r="E267" i="37"/>
  <c r="C267" i="37"/>
  <c r="C266" i="37"/>
  <c r="H265" i="37"/>
  <c r="F265" i="37"/>
  <c r="E265" i="37"/>
  <c r="C265" i="37"/>
  <c r="H264" i="37"/>
  <c r="F264" i="37"/>
  <c r="E264" i="37"/>
  <c r="C264" i="37"/>
  <c r="H263" i="37"/>
  <c r="F263" i="37"/>
  <c r="E263" i="37"/>
  <c r="C263" i="37"/>
  <c r="H262" i="37"/>
  <c r="F262" i="37"/>
  <c r="E262" i="37"/>
  <c r="C262" i="37"/>
  <c r="H261" i="37"/>
  <c r="F261" i="37"/>
  <c r="E261" i="37"/>
  <c r="C261" i="37"/>
  <c r="H260" i="37"/>
  <c r="F260" i="37"/>
  <c r="E260" i="37"/>
  <c r="C260" i="37"/>
  <c r="H259" i="37"/>
  <c r="F259" i="37"/>
  <c r="E259" i="37"/>
  <c r="C259" i="37"/>
  <c r="H258" i="37"/>
  <c r="F258" i="37"/>
  <c r="E258" i="37"/>
  <c r="C258" i="37"/>
  <c r="H257" i="37"/>
  <c r="F257" i="37"/>
  <c r="E257" i="37"/>
  <c r="C257" i="37"/>
  <c r="H256" i="37"/>
  <c r="F256" i="37"/>
  <c r="E256" i="37"/>
  <c r="C256" i="37"/>
  <c r="H255" i="37"/>
  <c r="F255" i="37"/>
  <c r="E255" i="37"/>
  <c r="C255" i="37"/>
  <c r="H254" i="37"/>
  <c r="F254" i="37"/>
  <c r="E254" i="37"/>
  <c r="C254" i="37"/>
  <c r="H253" i="37"/>
  <c r="F253" i="37"/>
  <c r="E253" i="37"/>
  <c r="C253" i="37"/>
  <c r="H252" i="37"/>
  <c r="F252" i="37"/>
  <c r="E252" i="37"/>
  <c r="C252" i="37"/>
  <c r="C251" i="37"/>
  <c r="H250" i="37"/>
  <c r="F250" i="37"/>
  <c r="E250" i="37"/>
  <c r="C250" i="37"/>
  <c r="H249" i="37"/>
  <c r="F249" i="37"/>
  <c r="E249" i="37"/>
  <c r="C249" i="37"/>
  <c r="H248" i="37"/>
  <c r="F248" i="37"/>
  <c r="E248" i="37"/>
  <c r="C248" i="37"/>
  <c r="H247" i="37"/>
  <c r="F247" i="37"/>
  <c r="E247" i="37"/>
  <c r="C247" i="37"/>
  <c r="H246" i="37"/>
  <c r="F246" i="37"/>
  <c r="E246" i="37"/>
  <c r="C246" i="37"/>
  <c r="H245" i="37"/>
  <c r="F245" i="37"/>
  <c r="E245" i="37"/>
  <c r="C245" i="37"/>
  <c r="H244" i="37"/>
  <c r="F244" i="37"/>
  <c r="E244" i="37"/>
  <c r="C244" i="37"/>
  <c r="H243" i="37"/>
  <c r="F243" i="37"/>
  <c r="E243" i="37"/>
  <c r="C243" i="37"/>
  <c r="H242" i="37"/>
  <c r="F242" i="37"/>
  <c r="E242" i="37"/>
  <c r="C242" i="37"/>
  <c r="H241" i="37"/>
  <c r="F241" i="37"/>
  <c r="E241" i="37"/>
  <c r="C241" i="37"/>
  <c r="H240" i="37"/>
  <c r="F240" i="37"/>
  <c r="E240" i="37"/>
  <c r="C240" i="37"/>
  <c r="H239" i="37"/>
  <c r="F239" i="37"/>
  <c r="E239" i="37"/>
  <c r="C239" i="37"/>
  <c r="H238" i="37"/>
  <c r="F238" i="37"/>
  <c r="E238" i="37"/>
  <c r="C238" i="37"/>
  <c r="H237" i="37"/>
  <c r="F237" i="37"/>
  <c r="E237" i="37"/>
  <c r="C237" i="37"/>
  <c r="C236" i="37"/>
  <c r="H235" i="37"/>
  <c r="F235" i="37"/>
  <c r="E235" i="37"/>
  <c r="C235" i="37"/>
  <c r="H234" i="37"/>
  <c r="F234" i="37"/>
  <c r="E234" i="37"/>
  <c r="C234" i="37"/>
  <c r="H233" i="37"/>
  <c r="F233" i="37"/>
  <c r="E233" i="37"/>
  <c r="C233" i="37"/>
  <c r="H232" i="37"/>
  <c r="F232" i="37"/>
  <c r="E232" i="37"/>
  <c r="C232" i="37"/>
  <c r="H231" i="37"/>
  <c r="F231" i="37"/>
  <c r="E231" i="37"/>
  <c r="C231" i="37"/>
  <c r="H230" i="37"/>
  <c r="F230" i="37"/>
  <c r="E230" i="37"/>
  <c r="C230" i="37"/>
  <c r="H229" i="37"/>
  <c r="F229" i="37"/>
  <c r="E229" i="37"/>
  <c r="C229" i="37"/>
  <c r="H228" i="37"/>
  <c r="F228" i="37"/>
  <c r="E228" i="37"/>
  <c r="C228" i="37"/>
  <c r="H227" i="37"/>
  <c r="F227" i="37"/>
  <c r="E227" i="37"/>
  <c r="C227" i="37"/>
  <c r="H226" i="37"/>
  <c r="F226" i="37"/>
  <c r="E226" i="37"/>
  <c r="C226" i="37"/>
  <c r="H225" i="37"/>
  <c r="F225" i="37"/>
  <c r="E225" i="37"/>
  <c r="C225" i="37"/>
  <c r="H224" i="37"/>
  <c r="F224" i="37"/>
  <c r="E224" i="37"/>
  <c r="C224" i="37"/>
  <c r="H223" i="37"/>
  <c r="F223" i="37"/>
  <c r="E223" i="37"/>
  <c r="C223" i="37"/>
  <c r="H222" i="37"/>
  <c r="F222" i="37"/>
  <c r="E222" i="37"/>
  <c r="C222" i="37"/>
  <c r="C221" i="37"/>
  <c r="C220" i="37"/>
  <c r="H219" i="37"/>
  <c r="I219" i="37" s="1"/>
  <c r="F219" i="37"/>
  <c r="G219" i="37" s="1"/>
  <c r="E219" i="37"/>
  <c r="C219" i="37"/>
  <c r="H218" i="37"/>
  <c r="I218" i="37" s="1"/>
  <c r="F218" i="37"/>
  <c r="G218" i="37" s="1"/>
  <c r="E218" i="37"/>
  <c r="C218" i="37"/>
  <c r="H217" i="37"/>
  <c r="I217" i="37" s="1"/>
  <c r="F217" i="37"/>
  <c r="G217" i="37" s="1"/>
  <c r="E217" i="37"/>
  <c r="C217" i="37"/>
  <c r="H216" i="37"/>
  <c r="I216" i="37" s="1"/>
  <c r="F216" i="37"/>
  <c r="G216" i="37" s="1"/>
  <c r="E216" i="37"/>
  <c r="C216" i="37"/>
  <c r="H215" i="37"/>
  <c r="I215" i="37" s="1"/>
  <c r="F215" i="37"/>
  <c r="G215" i="37" s="1"/>
  <c r="E215" i="37"/>
  <c r="C215" i="37"/>
  <c r="H214" i="37"/>
  <c r="I214" i="37" s="1"/>
  <c r="F214" i="37"/>
  <c r="G214" i="37" s="1"/>
  <c r="E214" i="37"/>
  <c r="C214" i="37"/>
  <c r="H213" i="37"/>
  <c r="I213" i="37" s="1"/>
  <c r="F213" i="37"/>
  <c r="G213" i="37" s="1"/>
  <c r="E213" i="37"/>
  <c r="C213" i="37"/>
  <c r="H212" i="37"/>
  <c r="I212" i="37" s="1"/>
  <c r="F212" i="37"/>
  <c r="G212" i="37" s="1"/>
  <c r="E212" i="37"/>
  <c r="C212" i="37"/>
  <c r="H211" i="37"/>
  <c r="I211" i="37" s="1"/>
  <c r="F211" i="37"/>
  <c r="G211" i="37" s="1"/>
  <c r="E211" i="37"/>
  <c r="C211" i="37"/>
  <c r="H210" i="37"/>
  <c r="I210" i="37" s="1"/>
  <c r="F210" i="37"/>
  <c r="G210" i="37" s="1"/>
  <c r="E210" i="37"/>
  <c r="C210" i="37"/>
  <c r="H209" i="37"/>
  <c r="F209" i="37"/>
  <c r="E209" i="37"/>
  <c r="C209" i="37"/>
  <c r="H208" i="37"/>
  <c r="I208" i="37" s="1"/>
  <c r="F208" i="37"/>
  <c r="G208" i="37" s="1"/>
  <c r="E208" i="37"/>
  <c r="C208" i="37"/>
  <c r="H207" i="37"/>
  <c r="I207" i="37" s="1"/>
  <c r="F207" i="37"/>
  <c r="G207" i="37" s="1"/>
  <c r="E207" i="37"/>
  <c r="C207" i="37"/>
  <c r="H206" i="37"/>
  <c r="I206" i="37" s="1"/>
  <c r="F206" i="37"/>
  <c r="G206" i="37" s="1"/>
  <c r="E206" i="37"/>
  <c r="C206" i="37"/>
  <c r="H205" i="37"/>
  <c r="I205" i="37" s="1"/>
  <c r="F205" i="37"/>
  <c r="G205" i="37" s="1"/>
  <c r="E205" i="37"/>
  <c r="C205" i="37"/>
  <c r="H204" i="37"/>
  <c r="I204" i="37" s="1"/>
  <c r="F204" i="37"/>
  <c r="G204" i="37" s="1"/>
  <c r="E204" i="37"/>
  <c r="C204" i="37"/>
  <c r="H203" i="37"/>
  <c r="I203" i="37" s="1"/>
  <c r="F203" i="37"/>
  <c r="G203" i="37" s="1"/>
  <c r="E203" i="37"/>
  <c r="C203" i="37"/>
  <c r="H202" i="37"/>
  <c r="I202" i="37" s="1"/>
  <c r="F202" i="37"/>
  <c r="G202" i="37" s="1"/>
  <c r="E202" i="37"/>
  <c r="C202" i="37"/>
  <c r="H201" i="37"/>
  <c r="I201" i="37" s="1"/>
  <c r="F201" i="37"/>
  <c r="G201" i="37" s="1"/>
  <c r="E201" i="37"/>
  <c r="C201" i="37"/>
  <c r="H200" i="37"/>
  <c r="I200" i="37" s="1"/>
  <c r="F200" i="37"/>
  <c r="G200" i="37" s="1"/>
  <c r="E200" i="37"/>
  <c r="C200" i="37"/>
  <c r="H199" i="37"/>
  <c r="I199" i="37" s="1"/>
  <c r="F199" i="37"/>
  <c r="G199" i="37" s="1"/>
  <c r="E199" i="37"/>
  <c r="C199" i="37"/>
  <c r="H198" i="37"/>
  <c r="I198" i="37" s="1"/>
  <c r="F198" i="37"/>
  <c r="G198" i="37" s="1"/>
  <c r="E198" i="37"/>
  <c r="C198" i="37"/>
  <c r="H197" i="37"/>
  <c r="I197" i="37" s="1"/>
  <c r="F197" i="37"/>
  <c r="G197" i="37" s="1"/>
  <c r="E197" i="37"/>
  <c r="C197" i="37"/>
  <c r="H196" i="37"/>
  <c r="I196" i="37" s="1"/>
  <c r="F196" i="37"/>
  <c r="G196" i="37" s="1"/>
  <c r="E196" i="37"/>
  <c r="C196" i="37"/>
  <c r="H195" i="37"/>
  <c r="I195" i="37" s="1"/>
  <c r="F195" i="37"/>
  <c r="G195" i="37" s="1"/>
  <c r="E195" i="37"/>
  <c r="C195" i="37"/>
  <c r="H194" i="37"/>
  <c r="I194" i="37" s="1"/>
  <c r="F194" i="37"/>
  <c r="G194" i="37" s="1"/>
  <c r="E194" i="37"/>
  <c r="C194" i="37"/>
  <c r="H193" i="37"/>
  <c r="I193" i="37" s="1"/>
  <c r="F193" i="37"/>
  <c r="G193" i="37" s="1"/>
  <c r="E193" i="37"/>
  <c r="C193" i="37"/>
  <c r="H192" i="37"/>
  <c r="I192" i="37" s="1"/>
  <c r="F192" i="37"/>
  <c r="G192" i="37" s="1"/>
  <c r="E192" i="37"/>
  <c r="C192" i="37"/>
  <c r="H191" i="37"/>
  <c r="I191" i="37" s="1"/>
  <c r="F191" i="37"/>
  <c r="G191" i="37" s="1"/>
  <c r="E191" i="37"/>
  <c r="C191" i="37"/>
  <c r="H190" i="37"/>
  <c r="I190" i="37" s="1"/>
  <c r="F190" i="37"/>
  <c r="G190" i="37" s="1"/>
  <c r="E190" i="37"/>
  <c r="C190" i="37"/>
  <c r="H189" i="37"/>
  <c r="I189" i="37" s="1"/>
  <c r="F189" i="37"/>
  <c r="G189" i="37" s="1"/>
  <c r="E189" i="37"/>
  <c r="C189" i="37"/>
  <c r="H188" i="37"/>
  <c r="I188" i="37" s="1"/>
  <c r="F188" i="37"/>
  <c r="G188" i="37" s="1"/>
  <c r="E188" i="37"/>
  <c r="C188" i="37"/>
  <c r="H187" i="37"/>
  <c r="I187" i="37" s="1"/>
  <c r="F187" i="37"/>
  <c r="G187" i="37" s="1"/>
  <c r="E187" i="37"/>
  <c r="C187" i="37"/>
  <c r="H186" i="37"/>
  <c r="I186" i="37" s="1"/>
  <c r="F186" i="37"/>
  <c r="G186" i="37" s="1"/>
  <c r="E186" i="37"/>
  <c r="C186" i="37"/>
  <c r="H185" i="37"/>
  <c r="I185" i="37" s="1"/>
  <c r="F185" i="37"/>
  <c r="G185" i="37" s="1"/>
  <c r="E185" i="37"/>
  <c r="C185" i="37"/>
  <c r="H184" i="37"/>
  <c r="I184" i="37" s="1"/>
  <c r="F184" i="37"/>
  <c r="G184" i="37" s="1"/>
  <c r="E184" i="37"/>
  <c r="C184" i="37"/>
  <c r="H183" i="37"/>
  <c r="I183" i="37" s="1"/>
  <c r="F183" i="37"/>
  <c r="G183" i="37" s="1"/>
  <c r="E183" i="37"/>
  <c r="C183" i="37"/>
  <c r="H182" i="37"/>
  <c r="I182" i="37" s="1"/>
  <c r="F182" i="37"/>
  <c r="G182" i="37" s="1"/>
  <c r="E182" i="37"/>
  <c r="C182" i="37"/>
  <c r="C181" i="37"/>
  <c r="H180" i="37"/>
  <c r="I180" i="37" s="1"/>
  <c r="F180" i="37"/>
  <c r="G180" i="37" s="1"/>
  <c r="E180" i="37"/>
  <c r="C180" i="37"/>
  <c r="H179" i="37"/>
  <c r="I179" i="37" s="1"/>
  <c r="F179" i="37"/>
  <c r="G179" i="37" s="1"/>
  <c r="E179" i="37"/>
  <c r="C179" i="37"/>
  <c r="H178" i="37"/>
  <c r="I178" i="37" s="1"/>
  <c r="F178" i="37"/>
  <c r="G178" i="37" s="1"/>
  <c r="E178" i="37"/>
  <c r="C178" i="37"/>
  <c r="H177" i="37"/>
  <c r="I177" i="37" s="1"/>
  <c r="F177" i="37"/>
  <c r="G177" i="37" s="1"/>
  <c r="E177" i="37"/>
  <c r="C177" i="37"/>
  <c r="H176" i="37"/>
  <c r="I176" i="37" s="1"/>
  <c r="F176" i="37"/>
  <c r="G176" i="37" s="1"/>
  <c r="E176" i="37"/>
  <c r="C176" i="37"/>
  <c r="H175" i="37"/>
  <c r="I175" i="37" s="1"/>
  <c r="F175" i="37"/>
  <c r="G175" i="37" s="1"/>
  <c r="E175" i="37"/>
  <c r="C175" i="37"/>
  <c r="H174" i="37"/>
  <c r="I174" i="37" s="1"/>
  <c r="F174" i="37"/>
  <c r="G174" i="37" s="1"/>
  <c r="E174" i="37"/>
  <c r="C174" i="37"/>
  <c r="H173" i="37"/>
  <c r="I173" i="37" s="1"/>
  <c r="F173" i="37"/>
  <c r="G173" i="37" s="1"/>
  <c r="E173" i="37"/>
  <c r="C173" i="37"/>
  <c r="H172" i="37"/>
  <c r="I172" i="37" s="1"/>
  <c r="F172" i="37"/>
  <c r="G172" i="37" s="1"/>
  <c r="E172" i="37"/>
  <c r="C172" i="37"/>
  <c r="H171" i="37"/>
  <c r="I171" i="37" s="1"/>
  <c r="F171" i="37"/>
  <c r="G171" i="37" s="1"/>
  <c r="E171" i="37"/>
  <c r="C171" i="37"/>
  <c r="H170" i="37"/>
  <c r="I170" i="37" s="1"/>
  <c r="F170" i="37"/>
  <c r="G170" i="37" s="1"/>
  <c r="E170" i="37"/>
  <c r="C170" i="37"/>
  <c r="H169" i="37"/>
  <c r="I169" i="37" s="1"/>
  <c r="F169" i="37"/>
  <c r="G169" i="37" s="1"/>
  <c r="E169" i="37"/>
  <c r="C169" i="37"/>
  <c r="H168" i="37"/>
  <c r="I168" i="37" s="1"/>
  <c r="F168" i="37"/>
  <c r="G168" i="37" s="1"/>
  <c r="E168" i="37"/>
  <c r="C168" i="37"/>
  <c r="H167" i="37"/>
  <c r="I167" i="37" s="1"/>
  <c r="F167" i="37"/>
  <c r="G167" i="37" s="1"/>
  <c r="E167" i="37"/>
  <c r="C167" i="37"/>
  <c r="H166" i="37"/>
  <c r="I166" i="37" s="1"/>
  <c r="F166" i="37"/>
  <c r="G166" i="37" s="1"/>
  <c r="E166" i="37"/>
  <c r="C166" i="37"/>
  <c r="H165" i="37"/>
  <c r="I165" i="37" s="1"/>
  <c r="F165" i="37"/>
  <c r="G165" i="37" s="1"/>
  <c r="E165" i="37"/>
  <c r="C165" i="37"/>
  <c r="H164" i="37"/>
  <c r="I164" i="37" s="1"/>
  <c r="F164" i="37"/>
  <c r="G164" i="37" s="1"/>
  <c r="E164" i="37"/>
  <c r="C164" i="37"/>
  <c r="H163" i="37"/>
  <c r="I163" i="37" s="1"/>
  <c r="F163" i="37"/>
  <c r="G163" i="37" s="1"/>
  <c r="E163" i="37"/>
  <c r="C163" i="37"/>
  <c r="H162" i="37"/>
  <c r="I162" i="37" s="1"/>
  <c r="F162" i="37"/>
  <c r="G162" i="37" s="1"/>
  <c r="E162" i="37"/>
  <c r="C162" i="37"/>
  <c r="H161" i="37"/>
  <c r="I161" i="37" s="1"/>
  <c r="F161" i="37"/>
  <c r="G161" i="37" s="1"/>
  <c r="E161" i="37"/>
  <c r="C161" i="37"/>
  <c r="H160" i="37"/>
  <c r="I160" i="37" s="1"/>
  <c r="F160" i="37"/>
  <c r="G160" i="37" s="1"/>
  <c r="E160" i="37"/>
  <c r="C160" i="37"/>
  <c r="H159" i="37"/>
  <c r="I159" i="37" s="1"/>
  <c r="F159" i="37"/>
  <c r="G159" i="37" s="1"/>
  <c r="E159" i="37"/>
  <c r="C159" i="37"/>
  <c r="C158" i="37"/>
  <c r="C157" i="37"/>
  <c r="H156" i="37"/>
  <c r="F156" i="37"/>
  <c r="E156" i="37"/>
  <c r="C156" i="37"/>
  <c r="H155" i="37"/>
  <c r="F155" i="37"/>
  <c r="E155" i="37"/>
  <c r="C155" i="37"/>
  <c r="H154" i="37"/>
  <c r="F154" i="37"/>
  <c r="E154" i="37"/>
  <c r="C154" i="37"/>
  <c r="H153" i="37"/>
  <c r="F153" i="37"/>
  <c r="E153" i="37"/>
  <c r="C153" i="37"/>
  <c r="H152" i="37"/>
  <c r="F152" i="37"/>
  <c r="E152" i="37"/>
  <c r="C152" i="37"/>
  <c r="H151" i="37"/>
  <c r="F151" i="37"/>
  <c r="E151" i="37"/>
  <c r="C151" i="37"/>
  <c r="H150" i="37"/>
  <c r="F150" i="37"/>
  <c r="E150" i="37"/>
  <c r="C150" i="37"/>
  <c r="H149" i="37"/>
  <c r="F149" i="37"/>
  <c r="E149" i="37"/>
  <c r="C149" i="37"/>
  <c r="H148" i="37"/>
  <c r="F148" i="37"/>
  <c r="E148" i="37"/>
  <c r="C148" i="37"/>
  <c r="H147" i="37"/>
  <c r="F147" i="37"/>
  <c r="E147" i="37"/>
  <c r="C147" i="37"/>
  <c r="H146" i="37"/>
  <c r="F146" i="37"/>
  <c r="E146" i="37"/>
  <c r="C146" i="37"/>
  <c r="C145" i="37"/>
  <c r="H144" i="37"/>
  <c r="F144" i="37"/>
  <c r="E144" i="37"/>
  <c r="C144" i="37"/>
  <c r="H143" i="37"/>
  <c r="F143" i="37"/>
  <c r="E143" i="37"/>
  <c r="C143" i="37"/>
  <c r="H142" i="37"/>
  <c r="F142" i="37"/>
  <c r="E142" i="37"/>
  <c r="C142" i="37"/>
  <c r="H141" i="37"/>
  <c r="F141" i="37"/>
  <c r="E141" i="37"/>
  <c r="C141" i="37"/>
  <c r="H140" i="37"/>
  <c r="F140" i="37"/>
  <c r="E140" i="37"/>
  <c r="C140" i="37"/>
  <c r="H139" i="37"/>
  <c r="F139" i="37"/>
  <c r="E139" i="37"/>
  <c r="C139" i="37"/>
  <c r="H138" i="37"/>
  <c r="F138" i="37"/>
  <c r="E138" i="37"/>
  <c r="C138" i="37"/>
  <c r="H137" i="37"/>
  <c r="F137" i="37"/>
  <c r="E137" i="37"/>
  <c r="C137" i="37"/>
  <c r="H136" i="37"/>
  <c r="F136" i="37"/>
  <c r="E136" i="37"/>
  <c r="C136" i="37"/>
  <c r="H135" i="37"/>
  <c r="F135" i="37"/>
  <c r="E135" i="37"/>
  <c r="C135" i="37"/>
  <c r="H134" i="37"/>
  <c r="F134" i="37"/>
  <c r="E134" i="37"/>
  <c r="C134" i="37"/>
  <c r="H133" i="37"/>
  <c r="F133" i="37"/>
  <c r="E133" i="37"/>
  <c r="C133" i="37"/>
  <c r="C132" i="37"/>
  <c r="H131" i="37"/>
  <c r="F131" i="37"/>
  <c r="E131" i="37"/>
  <c r="C131" i="37"/>
  <c r="H130" i="37"/>
  <c r="F130" i="37"/>
  <c r="E130" i="37"/>
  <c r="C130" i="37"/>
  <c r="H129" i="37"/>
  <c r="F129" i="37"/>
  <c r="E129" i="37"/>
  <c r="C129" i="37"/>
  <c r="H128" i="37"/>
  <c r="F128" i="37"/>
  <c r="E128" i="37"/>
  <c r="C128" i="37"/>
  <c r="H127" i="37"/>
  <c r="F127" i="37"/>
  <c r="E127" i="37"/>
  <c r="C127" i="37"/>
  <c r="C126" i="37"/>
  <c r="H125" i="37"/>
  <c r="F125" i="37"/>
  <c r="E125" i="37"/>
  <c r="C125" i="37"/>
  <c r="H124" i="37"/>
  <c r="F124" i="37"/>
  <c r="E124" i="37"/>
  <c r="C124" i="37"/>
  <c r="H123" i="37"/>
  <c r="F123" i="37"/>
  <c r="E123" i="37"/>
  <c r="C123" i="37"/>
  <c r="C122" i="37"/>
  <c r="B121" i="37"/>
  <c r="B597" i="37" s="1"/>
  <c r="H116" i="37"/>
  <c r="F116" i="37"/>
  <c r="E116" i="37"/>
  <c r="C116" i="37"/>
  <c r="H115" i="37"/>
  <c r="F115" i="37"/>
  <c r="E115" i="37"/>
  <c r="C115" i="37"/>
  <c r="H114" i="37"/>
  <c r="F114" i="37"/>
  <c r="E114" i="37"/>
  <c r="C114" i="37"/>
  <c r="H113" i="37"/>
  <c r="F113" i="37"/>
  <c r="E113" i="37"/>
  <c r="C113" i="37"/>
  <c r="H112" i="37"/>
  <c r="F112" i="37"/>
  <c r="E112" i="37"/>
  <c r="C112" i="37"/>
  <c r="H111" i="37"/>
  <c r="F111" i="37"/>
  <c r="E111" i="37"/>
  <c r="C111" i="37"/>
  <c r="H110" i="37"/>
  <c r="F110" i="37"/>
  <c r="E110" i="37"/>
  <c r="C110" i="37"/>
  <c r="H109" i="37"/>
  <c r="F109" i="37"/>
  <c r="E109" i="37"/>
  <c r="C109" i="37"/>
  <c r="H108" i="37"/>
  <c r="F108" i="37"/>
  <c r="E108" i="37"/>
  <c r="C108" i="37"/>
  <c r="H107" i="37"/>
  <c r="F107" i="37"/>
  <c r="E107" i="37"/>
  <c r="C107" i="37"/>
  <c r="H106" i="37"/>
  <c r="F106" i="37"/>
  <c r="E106" i="37"/>
  <c r="C106" i="37"/>
  <c r="H105" i="37"/>
  <c r="F105" i="37"/>
  <c r="E105" i="37"/>
  <c r="C105" i="37"/>
  <c r="H104" i="37"/>
  <c r="F104" i="37"/>
  <c r="E104" i="37"/>
  <c r="C104" i="37"/>
  <c r="H103" i="37"/>
  <c r="F103" i="37"/>
  <c r="E103" i="37"/>
  <c r="C103" i="37"/>
  <c r="H102" i="37"/>
  <c r="F102" i="37"/>
  <c r="E102" i="37"/>
  <c r="C102" i="37"/>
  <c r="H101" i="37"/>
  <c r="F101" i="37"/>
  <c r="E101" i="37"/>
  <c r="C101" i="37"/>
  <c r="H100" i="37"/>
  <c r="F100" i="37"/>
  <c r="E100" i="37"/>
  <c r="C100" i="37"/>
  <c r="H99" i="37"/>
  <c r="F99" i="37"/>
  <c r="E99" i="37"/>
  <c r="C99" i="37"/>
  <c r="H98" i="37"/>
  <c r="F98" i="37"/>
  <c r="E98" i="37"/>
  <c r="C98" i="37"/>
  <c r="H97" i="37"/>
  <c r="F97" i="37"/>
  <c r="E97" i="37"/>
  <c r="C97" i="37"/>
  <c r="H96" i="37"/>
  <c r="F96" i="37"/>
  <c r="E96" i="37"/>
  <c r="C96" i="37"/>
  <c r="H95" i="37"/>
  <c r="F95" i="37"/>
  <c r="E95" i="37"/>
  <c r="C95" i="37"/>
  <c r="H94" i="37"/>
  <c r="F94" i="37"/>
  <c r="E94" i="37"/>
  <c r="C94" i="37"/>
  <c r="H93" i="37"/>
  <c r="F93" i="37"/>
  <c r="E93" i="37"/>
  <c r="C93" i="37"/>
  <c r="H92" i="37"/>
  <c r="F92" i="37"/>
  <c r="E92" i="37"/>
  <c r="C92" i="37"/>
  <c r="H91" i="37"/>
  <c r="F91" i="37"/>
  <c r="E91" i="37"/>
  <c r="C91" i="37"/>
  <c r="H90" i="37"/>
  <c r="F90" i="37"/>
  <c r="E90" i="37"/>
  <c r="C90" i="37"/>
  <c r="H89" i="37"/>
  <c r="F89" i="37"/>
  <c r="E89" i="37"/>
  <c r="C89" i="37"/>
  <c r="H88" i="37"/>
  <c r="F88" i="37"/>
  <c r="E88" i="37"/>
  <c r="C88" i="37"/>
  <c r="H87" i="37"/>
  <c r="F87" i="37"/>
  <c r="E87" i="37"/>
  <c r="C87" i="37"/>
  <c r="H86" i="37"/>
  <c r="F86" i="37"/>
  <c r="E86" i="37"/>
  <c r="C86" i="37"/>
  <c r="H85" i="37"/>
  <c r="F85" i="37"/>
  <c r="E85" i="37"/>
  <c r="C85" i="37"/>
  <c r="H84" i="37"/>
  <c r="F84" i="37"/>
  <c r="E84" i="37"/>
  <c r="C84" i="37"/>
  <c r="H83" i="37"/>
  <c r="F83" i="37"/>
  <c r="E83" i="37"/>
  <c r="C83" i="37"/>
  <c r="H82" i="37"/>
  <c r="F82" i="37"/>
  <c r="E82" i="37"/>
  <c r="C82" i="37"/>
  <c r="H81" i="37"/>
  <c r="F81" i="37"/>
  <c r="E81" i="37"/>
  <c r="C81" i="37"/>
  <c r="H80" i="37"/>
  <c r="F80" i="37"/>
  <c r="E80" i="37"/>
  <c r="C80" i="37"/>
  <c r="H79" i="37"/>
  <c r="F79" i="37"/>
  <c r="E79" i="37"/>
  <c r="C79" i="37"/>
  <c r="H78" i="37"/>
  <c r="F78" i="37"/>
  <c r="E78" i="37"/>
  <c r="C78" i="37"/>
  <c r="H77" i="37"/>
  <c r="F77" i="37"/>
  <c r="E77" i="37"/>
  <c r="C77" i="37"/>
  <c r="H76" i="37"/>
  <c r="F76" i="37"/>
  <c r="E76" i="37"/>
  <c r="C76" i="37"/>
  <c r="H72" i="37"/>
  <c r="F72" i="37"/>
  <c r="E72" i="37"/>
  <c r="C72" i="37"/>
  <c r="H71" i="37"/>
  <c r="F71" i="37"/>
  <c r="E71" i="37"/>
  <c r="C71" i="37"/>
  <c r="H70" i="37"/>
  <c r="F70" i="37"/>
  <c r="E70" i="37"/>
  <c r="C70" i="37"/>
  <c r="H69" i="37"/>
  <c r="F69" i="37"/>
  <c r="E69" i="37"/>
  <c r="C69" i="37"/>
  <c r="H68" i="37"/>
  <c r="F68" i="37"/>
  <c r="E68" i="37"/>
  <c r="C68" i="37"/>
  <c r="H67" i="37"/>
  <c r="F67" i="37"/>
  <c r="E67" i="37"/>
  <c r="C67" i="37"/>
  <c r="C66" i="37"/>
  <c r="H65" i="37"/>
  <c r="F65" i="37"/>
  <c r="E65" i="37"/>
  <c r="C65" i="37"/>
  <c r="H64" i="37"/>
  <c r="F64" i="37"/>
  <c r="E64" i="37"/>
  <c r="C64" i="37"/>
  <c r="H63" i="37"/>
  <c r="F63" i="37"/>
  <c r="E63" i="37"/>
  <c r="C63" i="37"/>
  <c r="H62" i="37"/>
  <c r="F62" i="37"/>
  <c r="E62" i="37"/>
  <c r="C62" i="37"/>
  <c r="H61" i="37"/>
  <c r="F61" i="37"/>
  <c r="E61" i="37"/>
  <c r="C61" i="37"/>
  <c r="H60" i="37"/>
  <c r="F60" i="37"/>
  <c r="E60" i="37"/>
  <c r="C60" i="37"/>
  <c r="H59" i="37"/>
  <c r="F59" i="37"/>
  <c r="E59" i="37"/>
  <c r="C59" i="37"/>
  <c r="H58" i="37"/>
  <c r="F58" i="37"/>
  <c r="E58" i="37"/>
  <c r="C58" i="37"/>
  <c r="H57" i="37"/>
  <c r="F57" i="37"/>
  <c r="E57" i="37"/>
  <c r="C57" i="37"/>
  <c r="C56" i="37"/>
  <c r="H55" i="37"/>
  <c r="F55" i="37"/>
  <c r="E55" i="37"/>
  <c r="C55" i="37"/>
  <c r="H54" i="37"/>
  <c r="F54" i="37"/>
  <c r="E54" i="37"/>
  <c r="C54" i="37"/>
  <c r="H53" i="37"/>
  <c r="F53" i="37"/>
  <c r="E53" i="37"/>
  <c r="C53" i="37"/>
  <c r="H52" i="37"/>
  <c r="F52" i="37"/>
  <c r="E52" i="37"/>
  <c r="C52" i="37"/>
  <c r="H51" i="37"/>
  <c r="F51" i="37"/>
  <c r="E51" i="37"/>
  <c r="C51" i="37"/>
  <c r="C50" i="37"/>
  <c r="H49" i="37"/>
  <c r="F49" i="37"/>
  <c r="E49" i="37"/>
  <c r="C49" i="37"/>
  <c r="H48" i="37"/>
  <c r="F48" i="37"/>
  <c r="E48" i="37"/>
  <c r="C48" i="37"/>
  <c r="C47" i="37"/>
  <c r="H46" i="37"/>
  <c r="F46" i="37"/>
  <c r="E46" i="37"/>
  <c r="C46" i="37"/>
  <c r="H45" i="37"/>
  <c r="F45" i="37"/>
  <c r="E45" i="37"/>
  <c r="C45" i="37"/>
  <c r="H44" i="37"/>
  <c r="F44" i="37"/>
  <c r="E44" i="37"/>
  <c r="C44" i="37"/>
  <c r="H43" i="37"/>
  <c r="F43" i="37"/>
  <c r="E43" i="37"/>
  <c r="C43" i="37"/>
  <c r="C42" i="37"/>
  <c r="H41" i="37"/>
  <c r="F41" i="37"/>
  <c r="E41" i="37"/>
  <c r="C41" i="37"/>
  <c r="H40" i="37"/>
  <c r="F40" i="37"/>
  <c r="E40" i="37"/>
  <c r="C40" i="37"/>
  <c r="H39" i="37"/>
  <c r="F39" i="37"/>
  <c r="E39" i="37"/>
  <c r="C39" i="37"/>
  <c r="H38" i="37"/>
  <c r="F38" i="37"/>
  <c r="E38" i="37"/>
  <c r="C38" i="37"/>
  <c r="C37" i="37"/>
  <c r="B36" i="37"/>
  <c r="B120" i="37" s="1"/>
  <c r="H33" i="37"/>
  <c r="F33" i="37"/>
  <c r="E33" i="37"/>
  <c r="C33" i="37"/>
  <c r="H32" i="37"/>
  <c r="F32" i="37"/>
  <c r="E32" i="37"/>
  <c r="C32" i="37"/>
  <c r="H31" i="37"/>
  <c r="F31" i="37"/>
  <c r="E31" i="37"/>
  <c r="C31" i="37"/>
  <c r="H30" i="37"/>
  <c r="F30" i="37"/>
  <c r="E30" i="37"/>
  <c r="C30" i="37"/>
  <c r="B29" i="37"/>
  <c r="B35" i="37" s="1"/>
  <c r="F6" i="37"/>
  <c r="A5" i="37"/>
  <c r="A3" i="37"/>
  <c r="A2" i="37"/>
  <c r="H595" i="36"/>
  <c r="F595" i="36"/>
  <c r="E595" i="36"/>
  <c r="C595" i="36"/>
  <c r="H594" i="36"/>
  <c r="F594" i="36"/>
  <c r="E594" i="36"/>
  <c r="C594" i="36"/>
  <c r="H593" i="36"/>
  <c r="F593" i="36"/>
  <c r="E593" i="36"/>
  <c r="C593" i="36"/>
  <c r="H592" i="36"/>
  <c r="F592" i="36"/>
  <c r="E592" i="36"/>
  <c r="C592" i="36"/>
  <c r="H591" i="36"/>
  <c r="F591" i="36"/>
  <c r="E591" i="36"/>
  <c r="C591" i="36"/>
  <c r="C590" i="36"/>
  <c r="H589" i="36"/>
  <c r="F589" i="36"/>
  <c r="E589" i="36"/>
  <c r="C589" i="36"/>
  <c r="H588" i="36"/>
  <c r="F588" i="36"/>
  <c r="E588" i="36"/>
  <c r="C588" i="36"/>
  <c r="C587" i="36"/>
  <c r="H586" i="36"/>
  <c r="F586" i="36"/>
  <c r="E586" i="36"/>
  <c r="C586" i="36"/>
  <c r="H585" i="36"/>
  <c r="F585" i="36"/>
  <c r="E585" i="36"/>
  <c r="C585" i="36"/>
  <c r="H584" i="36"/>
  <c r="F584" i="36"/>
  <c r="E584" i="36"/>
  <c r="C584" i="36"/>
  <c r="H583" i="36"/>
  <c r="F583" i="36"/>
  <c r="E583" i="36"/>
  <c r="C583" i="36"/>
  <c r="H582" i="36"/>
  <c r="F582" i="36"/>
  <c r="E582" i="36"/>
  <c r="C582" i="36"/>
  <c r="H581" i="36"/>
  <c r="F581" i="36"/>
  <c r="E581" i="36"/>
  <c r="C581" i="36"/>
  <c r="H580" i="36"/>
  <c r="F580" i="36"/>
  <c r="E580" i="36"/>
  <c r="C580" i="36"/>
  <c r="H579" i="36"/>
  <c r="F579" i="36"/>
  <c r="E579" i="36"/>
  <c r="C579" i="36"/>
  <c r="H578" i="36"/>
  <c r="F578" i="36"/>
  <c r="E578" i="36"/>
  <c r="C578" i="36"/>
  <c r="H577" i="36"/>
  <c r="F577" i="36"/>
  <c r="E577" i="36"/>
  <c r="C577" i="36"/>
  <c r="H576" i="36"/>
  <c r="F576" i="36"/>
  <c r="E576" i="36"/>
  <c r="C576" i="36"/>
  <c r="C575" i="36"/>
  <c r="H574" i="36"/>
  <c r="F574" i="36"/>
  <c r="E574" i="36"/>
  <c r="C574" i="36"/>
  <c r="H573" i="36"/>
  <c r="F573" i="36"/>
  <c r="E573" i="36"/>
  <c r="C573" i="36"/>
  <c r="H572" i="36"/>
  <c r="F572" i="36"/>
  <c r="E572" i="36"/>
  <c r="C572" i="36"/>
  <c r="H571" i="36"/>
  <c r="F571" i="36"/>
  <c r="E571" i="36"/>
  <c r="C571" i="36"/>
  <c r="H570" i="36"/>
  <c r="F570" i="36"/>
  <c r="E570" i="36"/>
  <c r="C570" i="36"/>
  <c r="H569" i="36"/>
  <c r="F569" i="36"/>
  <c r="E569" i="36"/>
  <c r="C569" i="36"/>
  <c r="H568" i="36"/>
  <c r="F568" i="36"/>
  <c r="E568" i="36"/>
  <c r="C568" i="36"/>
  <c r="H567" i="36"/>
  <c r="F567" i="36"/>
  <c r="E567" i="36"/>
  <c r="C567" i="36"/>
  <c r="H566" i="36"/>
  <c r="F566" i="36"/>
  <c r="E566" i="36"/>
  <c r="C566" i="36"/>
  <c r="C565" i="36"/>
  <c r="H564" i="36"/>
  <c r="F564" i="36"/>
  <c r="E564" i="36"/>
  <c r="C564" i="36"/>
  <c r="H563" i="36"/>
  <c r="F563" i="36"/>
  <c r="E563" i="36"/>
  <c r="C563" i="36"/>
  <c r="H562" i="36"/>
  <c r="F562" i="36"/>
  <c r="E562" i="36"/>
  <c r="C562" i="36"/>
  <c r="H561" i="36"/>
  <c r="F561" i="36"/>
  <c r="E561" i="36"/>
  <c r="C561" i="36"/>
  <c r="H560" i="36"/>
  <c r="F560" i="36"/>
  <c r="E560" i="36"/>
  <c r="C560" i="36"/>
  <c r="H559" i="36"/>
  <c r="F559" i="36"/>
  <c r="E559" i="36"/>
  <c r="C559" i="36"/>
  <c r="C558" i="36"/>
  <c r="H557" i="36"/>
  <c r="F557" i="36"/>
  <c r="E557" i="36"/>
  <c r="C557" i="36"/>
  <c r="H556" i="36"/>
  <c r="F556" i="36"/>
  <c r="E556" i="36"/>
  <c r="C556" i="36"/>
  <c r="H555" i="36"/>
  <c r="F555" i="36"/>
  <c r="E555" i="36"/>
  <c r="C555" i="36"/>
  <c r="H554" i="36"/>
  <c r="F554" i="36"/>
  <c r="E554" i="36"/>
  <c r="C554" i="36"/>
  <c r="C553" i="36"/>
  <c r="H552" i="36"/>
  <c r="F552" i="36"/>
  <c r="E552" i="36"/>
  <c r="C552" i="36"/>
  <c r="C551" i="36"/>
  <c r="H550" i="36"/>
  <c r="F550" i="36"/>
  <c r="E550" i="36"/>
  <c r="C550" i="36"/>
  <c r="H549" i="36"/>
  <c r="F549" i="36"/>
  <c r="E549" i="36"/>
  <c r="C549" i="36"/>
  <c r="H548" i="36"/>
  <c r="F548" i="36"/>
  <c r="E548" i="36"/>
  <c r="C548" i="36"/>
  <c r="H547" i="36"/>
  <c r="F547" i="36"/>
  <c r="E547" i="36"/>
  <c r="C547" i="36"/>
  <c r="H546" i="36"/>
  <c r="F546" i="36"/>
  <c r="E546" i="36"/>
  <c r="C546" i="36"/>
  <c r="C545" i="36"/>
  <c r="H544" i="36"/>
  <c r="F544" i="36"/>
  <c r="E544" i="36"/>
  <c r="C544" i="36"/>
  <c r="C543" i="36"/>
  <c r="H542" i="36"/>
  <c r="F542" i="36"/>
  <c r="E542" i="36"/>
  <c r="C542" i="36"/>
  <c r="C541" i="36"/>
  <c r="H540" i="36"/>
  <c r="F540" i="36"/>
  <c r="E540" i="36"/>
  <c r="C540" i="36"/>
  <c r="H539" i="36"/>
  <c r="F539" i="36"/>
  <c r="E539" i="36"/>
  <c r="C539" i="36"/>
  <c r="H538" i="36"/>
  <c r="F538" i="36"/>
  <c r="E538" i="36"/>
  <c r="C538" i="36"/>
  <c r="H537" i="36"/>
  <c r="F537" i="36"/>
  <c r="E537" i="36"/>
  <c r="C537" i="36"/>
  <c r="H536" i="36"/>
  <c r="F536" i="36"/>
  <c r="E536" i="36"/>
  <c r="C536" i="36"/>
  <c r="H535" i="36"/>
  <c r="F535" i="36"/>
  <c r="E535" i="36"/>
  <c r="C535" i="36"/>
  <c r="H534" i="36"/>
  <c r="F534" i="36"/>
  <c r="E534" i="36"/>
  <c r="C534" i="36"/>
  <c r="H533" i="36"/>
  <c r="F533" i="36"/>
  <c r="E533" i="36"/>
  <c r="C533" i="36"/>
  <c r="H532" i="36"/>
  <c r="F532" i="36"/>
  <c r="E532" i="36"/>
  <c r="C532" i="36"/>
  <c r="H531" i="36"/>
  <c r="F531" i="36"/>
  <c r="E531" i="36"/>
  <c r="C531" i="36"/>
  <c r="H530" i="36"/>
  <c r="F530" i="36"/>
  <c r="E530" i="36"/>
  <c r="C530" i="36"/>
  <c r="H529" i="36"/>
  <c r="F529" i="36"/>
  <c r="E529" i="36"/>
  <c r="C529" i="36"/>
  <c r="H528" i="36"/>
  <c r="F528" i="36"/>
  <c r="E528" i="36"/>
  <c r="C528" i="36"/>
  <c r="C527" i="36"/>
  <c r="C526" i="36"/>
  <c r="H525" i="36"/>
  <c r="F525" i="36"/>
  <c r="E525" i="36"/>
  <c r="C525" i="36"/>
  <c r="C524" i="36"/>
  <c r="H523" i="36"/>
  <c r="F523" i="36"/>
  <c r="E523" i="36"/>
  <c r="C523" i="36"/>
  <c r="C522" i="36"/>
  <c r="H521" i="36"/>
  <c r="F521" i="36"/>
  <c r="E521" i="36"/>
  <c r="C521" i="36"/>
  <c r="H520" i="36"/>
  <c r="F520" i="36"/>
  <c r="E520" i="36"/>
  <c r="C520" i="36"/>
  <c r="H519" i="36"/>
  <c r="F519" i="36"/>
  <c r="E519" i="36"/>
  <c r="C519" i="36"/>
  <c r="H518" i="36"/>
  <c r="F518" i="36"/>
  <c r="E518" i="36"/>
  <c r="C518" i="36"/>
  <c r="H517" i="36"/>
  <c r="F517" i="36"/>
  <c r="E517" i="36"/>
  <c r="C517" i="36"/>
  <c r="H516" i="36"/>
  <c r="F516" i="36"/>
  <c r="E516" i="36"/>
  <c r="C516" i="36"/>
  <c r="H515" i="36"/>
  <c r="F515" i="36"/>
  <c r="E515" i="36"/>
  <c r="C515" i="36"/>
  <c r="H514" i="36"/>
  <c r="F514" i="36"/>
  <c r="E514" i="36"/>
  <c r="C514" i="36"/>
  <c r="C513" i="36"/>
  <c r="H512" i="36"/>
  <c r="F512" i="36"/>
  <c r="E512" i="36"/>
  <c r="C512" i="36"/>
  <c r="H511" i="36"/>
  <c r="F511" i="36"/>
  <c r="E511" i="36"/>
  <c r="C511" i="36"/>
  <c r="H510" i="36"/>
  <c r="F510" i="36"/>
  <c r="E510" i="36"/>
  <c r="C510" i="36"/>
  <c r="H509" i="36"/>
  <c r="F509" i="36"/>
  <c r="E509" i="36"/>
  <c r="C509" i="36"/>
  <c r="H508" i="36"/>
  <c r="F508" i="36"/>
  <c r="E508" i="36"/>
  <c r="C508" i="36"/>
  <c r="H507" i="36"/>
  <c r="F507" i="36"/>
  <c r="E507" i="36"/>
  <c r="C507" i="36"/>
  <c r="H506" i="36"/>
  <c r="F506" i="36"/>
  <c r="E506" i="36"/>
  <c r="C506" i="36"/>
  <c r="H505" i="36"/>
  <c r="F505" i="36"/>
  <c r="E505" i="36"/>
  <c r="C505" i="36"/>
  <c r="H504" i="36"/>
  <c r="F504" i="36"/>
  <c r="E504" i="36"/>
  <c r="C504" i="36"/>
  <c r="H503" i="36"/>
  <c r="F503" i="36"/>
  <c r="E503" i="36"/>
  <c r="C503" i="36"/>
  <c r="H502" i="36"/>
  <c r="F502" i="36"/>
  <c r="E502" i="36"/>
  <c r="C502" i="36"/>
  <c r="C501" i="36"/>
  <c r="H500" i="36"/>
  <c r="F500" i="36"/>
  <c r="E500" i="36"/>
  <c r="C500" i="36"/>
  <c r="H499" i="36"/>
  <c r="F499" i="36"/>
  <c r="E499" i="36"/>
  <c r="C499" i="36"/>
  <c r="H498" i="36"/>
  <c r="F498" i="36"/>
  <c r="E498" i="36"/>
  <c r="C498" i="36"/>
  <c r="H497" i="36"/>
  <c r="F497" i="36"/>
  <c r="E497" i="36"/>
  <c r="C497" i="36"/>
  <c r="H496" i="36"/>
  <c r="F496" i="36"/>
  <c r="E496" i="36"/>
  <c r="C496" i="36"/>
  <c r="H495" i="36"/>
  <c r="F495" i="36"/>
  <c r="E495" i="36"/>
  <c r="C495" i="36"/>
  <c r="H494" i="36"/>
  <c r="F494" i="36"/>
  <c r="E494" i="36"/>
  <c r="C494" i="36"/>
  <c r="H493" i="36"/>
  <c r="F493" i="36"/>
  <c r="E493" i="36"/>
  <c r="C493" i="36"/>
  <c r="H492" i="36"/>
  <c r="F492" i="36"/>
  <c r="E492" i="36"/>
  <c r="C492" i="36"/>
  <c r="H491" i="36"/>
  <c r="F491" i="36"/>
  <c r="E491" i="36"/>
  <c r="C491" i="36"/>
  <c r="H490" i="36"/>
  <c r="F490" i="36"/>
  <c r="E490" i="36"/>
  <c r="C490" i="36"/>
  <c r="H489" i="36"/>
  <c r="F489" i="36"/>
  <c r="E489" i="36"/>
  <c r="C489" i="36"/>
  <c r="H488" i="36"/>
  <c r="F488" i="36"/>
  <c r="E488" i="36"/>
  <c r="C488" i="36"/>
  <c r="H487" i="36"/>
  <c r="F487" i="36"/>
  <c r="E487" i="36"/>
  <c r="C487" i="36"/>
  <c r="H486" i="36"/>
  <c r="F486" i="36"/>
  <c r="E486" i="36"/>
  <c r="C486" i="36"/>
  <c r="H485" i="36"/>
  <c r="F485" i="36"/>
  <c r="E485" i="36"/>
  <c r="C485" i="36"/>
  <c r="C484" i="36"/>
  <c r="H483" i="36"/>
  <c r="F483" i="36"/>
  <c r="E483" i="36"/>
  <c r="C483" i="36"/>
  <c r="H482" i="36"/>
  <c r="F482" i="36"/>
  <c r="E482" i="36"/>
  <c r="C482" i="36"/>
  <c r="H481" i="36"/>
  <c r="F481" i="36"/>
  <c r="E481" i="36"/>
  <c r="C481" i="36"/>
  <c r="H480" i="36"/>
  <c r="F480" i="36"/>
  <c r="E480" i="36"/>
  <c r="C480" i="36"/>
  <c r="H479" i="36"/>
  <c r="F479" i="36"/>
  <c r="E479" i="36"/>
  <c r="C479" i="36"/>
  <c r="H478" i="36"/>
  <c r="F478" i="36"/>
  <c r="E478" i="36"/>
  <c r="C478" i="36"/>
  <c r="H477" i="36"/>
  <c r="F477" i="36"/>
  <c r="E477" i="36"/>
  <c r="C477" i="36"/>
  <c r="H476" i="36"/>
  <c r="F476" i="36"/>
  <c r="E476" i="36"/>
  <c r="C476" i="36"/>
  <c r="H475" i="36"/>
  <c r="F475" i="36"/>
  <c r="E475" i="36"/>
  <c r="C475" i="36"/>
  <c r="C474" i="36"/>
  <c r="H473" i="36"/>
  <c r="F473" i="36"/>
  <c r="E473" i="36"/>
  <c r="C473" i="36"/>
  <c r="H472" i="36"/>
  <c r="F472" i="36"/>
  <c r="E472" i="36"/>
  <c r="C472" i="36"/>
  <c r="H471" i="36"/>
  <c r="F471" i="36"/>
  <c r="E471" i="36"/>
  <c r="C471" i="36"/>
  <c r="H470" i="36"/>
  <c r="F470" i="36"/>
  <c r="E470" i="36"/>
  <c r="C470" i="36"/>
  <c r="H469" i="36"/>
  <c r="F469" i="36"/>
  <c r="E469" i="36"/>
  <c r="C469" i="36"/>
  <c r="H468" i="36"/>
  <c r="F468" i="36"/>
  <c r="E468" i="36"/>
  <c r="C468" i="36"/>
  <c r="H467" i="36"/>
  <c r="F467" i="36"/>
  <c r="E467" i="36"/>
  <c r="C467" i="36"/>
  <c r="H466" i="36"/>
  <c r="F466" i="36"/>
  <c r="E466" i="36"/>
  <c r="C466" i="36"/>
  <c r="H465" i="36"/>
  <c r="F465" i="36"/>
  <c r="E465" i="36"/>
  <c r="C465" i="36"/>
  <c r="H464" i="36"/>
  <c r="F464" i="36"/>
  <c r="E464" i="36"/>
  <c r="C464" i="36"/>
  <c r="H463" i="36"/>
  <c r="F463" i="36"/>
  <c r="E463" i="36"/>
  <c r="C463" i="36"/>
  <c r="H462" i="36"/>
  <c r="F462" i="36"/>
  <c r="E462" i="36"/>
  <c r="C462" i="36"/>
  <c r="H461" i="36"/>
  <c r="F461" i="36"/>
  <c r="E461" i="36"/>
  <c r="C461" i="36"/>
  <c r="H460" i="36"/>
  <c r="F460" i="36"/>
  <c r="E460" i="36"/>
  <c r="C460" i="36"/>
  <c r="C459" i="36"/>
  <c r="H458" i="36"/>
  <c r="F458" i="36"/>
  <c r="E458" i="36"/>
  <c r="C458" i="36"/>
  <c r="H457" i="36"/>
  <c r="F457" i="36"/>
  <c r="E457" i="36"/>
  <c r="C457" i="36"/>
  <c r="H456" i="36"/>
  <c r="F456" i="36"/>
  <c r="E456" i="36"/>
  <c r="C456" i="36"/>
  <c r="H455" i="36"/>
  <c r="F455" i="36"/>
  <c r="E455" i="36"/>
  <c r="C455" i="36"/>
  <c r="H454" i="36"/>
  <c r="F454" i="36"/>
  <c r="E454" i="36"/>
  <c r="C454" i="36"/>
  <c r="H453" i="36"/>
  <c r="F453" i="36"/>
  <c r="E453" i="36"/>
  <c r="C453" i="36"/>
  <c r="H452" i="36"/>
  <c r="F452" i="36"/>
  <c r="E452" i="36"/>
  <c r="C452" i="36"/>
  <c r="H451" i="36"/>
  <c r="F451" i="36"/>
  <c r="E451" i="36"/>
  <c r="C451" i="36"/>
  <c r="H450" i="36"/>
  <c r="F450" i="36"/>
  <c r="E450" i="36"/>
  <c r="C450" i="36"/>
  <c r="H449" i="36"/>
  <c r="F449" i="36"/>
  <c r="E449" i="36"/>
  <c r="C449" i="36"/>
  <c r="H448" i="36"/>
  <c r="F448" i="36"/>
  <c r="E448" i="36"/>
  <c r="C448" i="36"/>
  <c r="H447" i="36"/>
  <c r="F447" i="36"/>
  <c r="E447" i="36"/>
  <c r="C447" i="36"/>
  <c r="H446" i="36"/>
  <c r="F446" i="36"/>
  <c r="E446" i="36"/>
  <c r="C446" i="36"/>
  <c r="H445" i="36"/>
  <c r="F445" i="36"/>
  <c r="E445" i="36"/>
  <c r="C445" i="36"/>
  <c r="C444" i="36"/>
  <c r="H443" i="36"/>
  <c r="F443" i="36"/>
  <c r="E443" i="36"/>
  <c r="C443" i="36"/>
  <c r="H442" i="36"/>
  <c r="F442" i="36"/>
  <c r="E442" i="36"/>
  <c r="C442" i="36"/>
  <c r="H441" i="36"/>
  <c r="F441" i="36"/>
  <c r="E441" i="36"/>
  <c r="C441" i="36"/>
  <c r="H440" i="36"/>
  <c r="F440" i="36"/>
  <c r="E440" i="36"/>
  <c r="C440" i="36"/>
  <c r="H439" i="36"/>
  <c r="F439" i="36"/>
  <c r="E439" i="36"/>
  <c r="C439" i="36"/>
  <c r="H438" i="36"/>
  <c r="F438" i="36"/>
  <c r="E438" i="36"/>
  <c r="C438" i="36"/>
  <c r="H437" i="36"/>
  <c r="F437" i="36"/>
  <c r="E437" i="36"/>
  <c r="C437" i="36"/>
  <c r="H436" i="36"/>
  <c r="F436" i="36"/>
  <c r="E436" i="36"/>
  <c r="C436" i="36"/>
  <c r="H435" i="36"/>
  <c r="F435" i="36"/>
  <c r="E435" i="36"/>
  <c r="C435" i="36"/>
  <c r="H434" i="36"/>
  <c r="F434" i="36"/>
  <c r="E434" i="36"/>
  <c r="C434" i="36"/>
  <c r="H433" i="36"/>
  <c r="F433" i="36"/>
  <c r="E433" i="36"/>
  <c r="C433" i="36"/>
  <c r="H432" i="36"/>
  <c r="F432" i="36"/>
  <c r="E432" i="36"/>
  <c r="C432" i="36"/>
  <c r="H431" i="36"/>
  <c r="F431" i="36"/>
  <c r="E431" i="36"/>
  <c r="C431" i="36"/>
  <c r="H430" i="36"/>
  <c r="F430" i="36"/>
  <c r="E430" i="36"/>
  <c r="C430" i="36"/>
  <c r="H429" i="36"/>
  <c r="F429" i="36"/>
  <c r="E429" i="36"/>
  <c r="C429" i="36"/>
  <c r="H428" i="36"/>
  <c r="F428" i="36"/>
  <c r="E428" i="36"/>
  <c r="C428" i="36"/>
  <c r="H427" i="36"/>
  <c r="F427" i="36"/>
  <c r="E427" i="36"/>
  <c r="C427" i="36"/>
  <c r="C426" i="36"/>
  <c r="H425" i="36"/>
  <c r="F425" i="36"/>
  <c r="E425" i="36"/>
  <c r="C425" i="36"/>
  <c r="H424" i="36"/>
  <c r="F424" i="36"/>
  <c r="E424" i="36"/>
  <c r="C424" i="36"/>
  <c r="H423" i="36"/>
  <c r="F423" i="36"/>
  <c r="E423" i="36"/>
  <c r="C423" i="36"/>
  <c r="H422" i="36"/>
  <c r="F422" i="36"/>
  <c r="E422" i="36"/>
  <c r="C422" i="36"/>
  <c r="H421" i="36"/>
  <c r="F421" i="36"/>
  <c r="E421" i="36"/>
  <c r="C421" i="36"/>
  <c r="H420" i="36"/>
  <c r="F420" i="36"/>
  <c r="E420" i="36"/>
  <c r="C420" i="36"/>
  <c r="H419" i="36"/>
  <c r="F419" i="36"/>
  <c r="E419" i="36"/>
  <c r="C419" i="36"/>
  <c r="H418" i="36"/>
  <c r="F418" i="36"/>
  <c r="E418" i="36"/>
  <c r="C418" i="36"/>
  <c r="H417" i="36"/>
  <c r="F417" i="36"/>
  <c r="E417" i="36"/>
  <c r="C417" i="36"/>
  <c r="H416" i="36"/>
  <c r="F416" i="36"/>
  <c r="E416" i="36"/>
  <c r="C416" i="36"/>
  <c r="H415" i="36"/>
  <c r="F415" i="36"/>
  <c r="E415" i="36"/>
  <c r="C415" i="36"/>
  <c r="H414" i="36"/>
  <c r="F414" i="36"/>
  <c r="E414" i="36"/>
  <c r="C414" i="36"/>
  <c r="H413" i="36"/>
  <c r="F413" i="36"/>
  <c r="E413" i="36"/>
  <c r="C413" i="36"/>
  <c r="H412" i="36"/>
  <c r="F412" i="36"/>
  <c r="E412" i="36"/>
  <c r="C412" i="36"/>
  <c r="H411" i="36"/>
  <c r="F411" i="36"/>
  <c r="E411" i="36"/>
  <c r="C411" i="36"/>
  <c r="C410" i="36"/>
  <c r="H409" i="36"/>
  <c r="F409" i="36"/>
  <c r="E409" i="36"/>
  <c r="C409" i="36"/>
  <c r="H408" i="36"/>
  <c r="F408" i="36"/>
  <c r="E408" i="36"/>
  <c r="C408" i="36"/>
  <c r="H407" i="36"/>
  <c r="F407" i="36"/>
  <c r="E407" i="36"/>
  <c r="C407" i="36"/>
  <c r="H406" i="36"/>
  <c r="F406" i="36"/>
  <c r="E406" i="36"/>
  <c r="C406" i="36"/>
  <c r="H405" i="36"/>
  <c r="F405" i="36"/>
  <c r="E405" i="36"/>
  <c r="C405" i="36"/>
  <c r="H404" i="36"/>
  <c r="F404" i="36"/>
  <c r="E404" i="36"/>
  <c r="C404" i="36"/>
  <c r="H403" i="36"/>
  <c r="F403" i="36"/>
  <c r="E403" i="36"/>
  <c r="C403" i="36"/>
  <c r="H402" i="36"/>
  <c r="F402" i="36"/>
  <c r="E402" i="36"/>
  <c r="C402" i="36"/>
  <c r="H401" i="36"/>
  <c r="F401" i="36"/>
  <c r="E401" i="36"/>
  <c r="C401" i="36"/>
  <c r="C400" i="36"/>
  <c r="H399" i="36"/>
  <c r="F399" i="36"/>
  <c r="E399" i="36"/>
  <c r="C399" i="36"/>
  <c r="H398" i="36"/>
  <c r="F398" i="36"/>
  <c r="E398" i="36"/>
  <c r="C398" i="36"/>
  <c r="H397" i="36"/>
  <c r="F397" i="36"/>
  <c r="E397" i="36"/>
  <c r="C397" i="36"/>
  <c r="H396" i="36"/>
  <c r="F396" i="36"/>
  <c r="E396" i="36"/>
  <c r="C396" i="36"/>
  <c r="H395" i="36"/>
  <c r="F395" i="36"/>
  <c r="E395" i="36"/>
  <c r="C395" i="36"/>
  <c r="H394" i="36"/>
  <c r="F394" i="36"/>
  <c r="E394" i="36"/>
  <c r="C394" i="36"/>
  <c r="H393" i="36"/>
  <c r="F393" i="36"/>
  <c r="E393" i="36"/>
  <c r="C393" i="36"/>
  <c r="H392" i="36"/>
  <c r="F392" i="36"/>
  <c r="E392" i="36"/>
  <c r="C392" i="36"/>
  <c r="H391" i="36"/>
  <c r="F391" i="36"/>
  <c r="E391" i="36"/>
  <c r="C391" i="36"/>
  <c r="H390" i="36"/>
  <c r="F390" i="36"/>
  <c r="E390" i="36"/>
  <c r="C390" i="36"/>
  <c r="H389" i="36"/>
  <c r="F389" i="36"/>
  <c r="E389" i="36"/>
  <c r="C389" i="36"/>
  <c r="H388" i="36"/>
  <c r="F388" i="36"/>
  <c r="E388" i="36"/>
  <c r="C388" i="36"/>
  <c r="H387" i="36"/>
  <c r="F387" i="36"/>
  <c r="E387" i="36"/>
  <c r="C387" i="36"/>
  <c r="H386" i="36"/>
  <c r="F386" i="36"/>
  <c r="E386" i="36"/>
  <c r="C386" i="36"/>
  <c r="H385" i="36"/>
  <c r="F385" i="36"/>
  <c r="E385" i="36"/>
  <c r="C385" i="36"/>
  <c r="H384" i="36"/>
  <c r="F384" i="36"/>
  <c r="E384" i="36"/>
  <c r="C384" i="36"/>
  <c r="H383" i="36"/>
  <c r="F383" i="36"/>
  <c r="E383" i="36"/>
  <c r="C383" i="36"/>
  <c r="C382" i="36"/>
  <c r="H381" i="36"/>
  <c r="F381" i="36"/>
  <c r="E381" i="36"/>
  <c r="C381" i="36"/>
  <c r="H380" i="36"/>
  <c r="F380" i="36"/>
  <c r="E380" i="36"/>
  <c r="C380" i="36"/>
  <c r="H379" i="36"/>
  <c r="F379" i="36"/>
  <c r="E379" i="36"/>
  <c r="C379" i="36"/>
  <c r="H378" i="36"/>
  <c r="F378" i="36"/>
  <c r="E378" i="36"/>
  <c r="C378" i="36"/>
  <c r="H377" i="36"/>
  <c r="F377" i="36"/>
  <c r="E377" i="36"/>
  <c r="C377" i="36"/>
  <c r="H376" i="36"/>
  <c r="F376" i="36"/>
  <c r="E376" i="36"/>
  <c r="C376" i="36"/>
  <c r="H375" i="36"/>
  <c r="F375" i="36"/>
  <c r="E375" i="36"/>
  <c r="C375" i="36"/>
  <c r="H374" i="36"/>
  <c r="F374" i="36"/>
  <c r="E374" i="36"/>
  <c r="C374" i="36"/>
  <c r="H373" i="36"/>
  <c r="F373" i="36"/>
  <c r="E373" i="36"/>
  <c r="C373" i="36"/>
  <c r="H372" i="36"/>
  <c r="F372" i="36"/>
  <c r="E372" i="36"/>
  <c r="C372" i="36"/>
  <c r="H371" i="36"/>
  <c r="F371" i="36"/>
  <c r="E371" i="36"/>
  <c r="C371" i="36"/>
  <c r="H370" i="36"/>
  <c r="F370" i="36"/>
  <c r="E370" i="36"/>
  <c r="C370" i="36"/>
  <c r="H369" i="36"/>
  <c r="F369" i="36"/>
  <c r="E369" i="36"/>
  <c r="C369" i="36"/>
  <c r="H368" i="36"/>
  <c r="F368" i="36"/>
  <c r="E368" i="36"/>
  <c r="C368" i="36"/>
  <c r="C367" i="36"/>
  <c r="H366" i="36"/>
  <c r="F366" i="36"/>
  <c r="E366" i="36"/>
  <c r="C366" i="36"/>
  <c r="H365" i="36"/>
  <c r="F365" i="36"/>
  <c r="E365" i="36"/>
  <c r="C365" i="36"/>
  <c r="H364" i="36"/>
  <c r="F364" i="36"/>
  <c r="E364" i="36"/>
  <c r="C364" i="36"/>
  <c r="H363" i="36"/>
  <c r="F363" i="36"/>
  <c r="E363" i="36"/>
  <c r="C363" i="36"/>
  <c r="H362" i="36"/>
  <c r="F362" i="36"/>
  <c r="E362" i="36"/>
  <c r="C362" i="36"/>
  <c r="H361" i="36"/>
  <c r="F361" i="36"/>
  <c r="E361" i="36"/>
  <c r="C361" i="36"/>
  <c r="H360" i="36"/>
  <c r="F360" i="36"/>
  <c r="E360" i="36"/>
  <c r="C360" i="36"/>
  <c r="H359" i="36"/>
  <c r="F359" i="36"/>
  <c r="E359" i="36"/>
  <c r="C359" i="36"/>
  <c r="H358" i="36"/>
  <c r="F358" i="36"/>
  <c r="E358" i="36"/>
  <c r="C358" i="36"/>
  <c r="H357" i="36"/>
  <c r="F357" i="36"/>
  <c r="E357" i="36"/>
  <c r="C357" i="36"/>
  <c r="H356" i="36"/>
  <c r="F356" i="36"/>
  <c r="E356" i="36"/>
  <c r="C356" i="36"/>
  <c r="H355" i="36"/>
  <c r="F355" i="36"/>
  <c r="E355" i="36"/>
  <c r="C355" i="36"/>
  <c r="H354" i="36"/>
  <c r="F354" i="36"/>
  <c r="E354" i="36"/>
  <c r="C354" i="36"/>
  <c r="H353" i="36"/>
  <c r="F353" i="36"/>
  <c r="E353" i="36"/>
  <c r="C353" i="36"/>
  <c r="H352" i="36"/>
  <c r="F352" i="36"/>
  <c r="E352" i="36"/>
  <c r="C352" i="36"/>
  <c r="H351" i="36"/>
  <c r="F351" i="36"/>
  <c r="E351" i="36"/>
  <c r="C351" i="36"/>
  <c r="H350" i="36"/>
  <c r="F350" i="36"/>
  <c r="E350" i="36"/>
  <c r="C350" i="36"/>
  <c r="H349" i="36"/>
  <c r="F349" i="36"/>
  <c r="E349" i="36"/>
  <c r="C349" i="36"/>
  <c r="H348" i="36"/>
  <c r="F348" i="36"/>
  <c r="E348" i="36"/>
  <c r="C348" i="36"/>
  <c r="H347" i="36"/>
  <c r="F347" i="36"/>
  <c r="E347" i="36"/>
  <c r="C347" i="36"/>
  <c r="H346" i="36"/>
  <c r="F346" i="36"/>
  <c r="E346" i="36"/>
  <c r="C346" i="36"/>
  <c r="H345" i="36"/>
  <c r="F345" i="36"/>
  <c r="E345" i="36"/>
  <c r="C345" i="36"/>
  <c r="H344" i="36"/>
  <c r="F344" i="36"/>
  <c r="E344" i="36"/>
  <c r="C344" i="36"/>
  <c r="H343" i="36"/>
  <c r="F343" i="36"/>
  <c r="E343" i="36"/>
  <c r="C343" i="36"/>
  <c r="H342" i="36"/>
  <c r="F342" i="36"/>
  <c r="E342" i="36"/>
  <c r="C342" i="36"/>
  <c r="H341" i="36"/>
  <c r="F341" i="36"/>
  <c r="E341" i="36"/>
  <c r="C341" i="36"/>
  <c r="H340" i="36"/>
  <c r="F340" i="36"/>
  <c r="E340" i="36"/>
  <c r="C340" i="36"/>
  <c r="H339" i="36"/>
  <c r="F339" i="36"/>
  <c r="E339" i="36"/>
  <c r="C339" i="36"/>
  <c r="H338" i="36"/>
  <c r="F338" i="36"/>
  <c r="E338" i="36"/>
  <c r="C338" i="36"/>
  <c r="C337" i="36"/>
  <c r="H336" i="36"/>
  <c r="F336" i="36"/>
  <c r="E336" i="36"/>
  <c r="C336" i="36"/>
  <c r="H335" i="36"/>
  <c r="F335" i="36"/>
  <c r="E335" i="36"/>
  <c r="C335" i="36"/>
  <c r="H334" i="36"/>
  <c r="F334" i="36"/>
  <c r="E334" i="36"/>
  <c r="C334" i="36"/>
  <c r="H333" i="36"/>
  <c r="F333" i="36"/>
  <c r="E333" i="36"/>
  <c r="C333" i="36"/>
  <c r="H332" i="36"/>
  <c r="F332" i="36"/>
  <c r="E332" i="36"/>
  <c r="C332" i="36"/>
  <c r="H331" i="36"/>
  <c r="F331" i="36"/>
  <c r="E331" i="36"/>
  <c r="C331" i="36"/>
  <c r="H330" i="36"/>
  <c r="F330" i="36"/>
  <c r="E330" i="36"/>
  <c r="C330" i="36"/>
  <c r="H329" i="36"/>
  <c r="F329" i="36"/>
  <c r="E329" i="36"/>
  <c r="C329" i="36"/>
  <c r="H328" i="36"/>
  <c r="F328" i="36"/>
  <c r="E328" i="36"/>
  <c r="C328" i="36"/>
  <c r="H327" i="36"/>
  <c r="F327" i="36"/>
  <c r="E327" i="36"/>
  <c r="C327" i="36"/>
  <c r="H326" i="36"/>
  <c r="F326" i="36"/>
  <c r="E326" i="36"/>
  <c r="C326" i="36"/>
  <c r="H325" i="36"/>
  <c r="F325" i="36"/>
  <c r="E325" i="36"/>
  <c r="C325" i="36"/>
  <c r="H324" i="36"/>
  <c r="F324" i="36"/>
  <c r="E324" i="36"/>
  <c r="C324" i="36"/>
  <c r="H323" i="36"/>
  <c r="F323" i="36"/>
  <c r="E323" i="36"/>
  <c r="C323" i="36"/>
  <c r="C322" i="36"/>
  <c r="H321" i="36"/>
  <c r="F321" i="36"/>
  <c r="E321" i="36"/>
  <c r="C321" i="36"/>
  <c r="H320" i="36"/>
  <c r="F320" i="36"/>
  <c r="E320" i="36"/>
  <c r="C320" i="36"/>
  <c r="H319" i="36"/>
  <c r="F319" i="36"/>
  <c r="E319" i="36"/>
  <c r="C319" i="36"/>
  <c r="H318" i="36"/>
  <c r="F318" i="36"/>
  <c r="E318" i="36"/>
  <c r="C318" i="36"/>
  <c r="H317" i="36"/>
  <c r="F317" i="36"/>
  <c r="E317" i="36"/>
  <c r="C317" i="36"/>
  <c r="H316" i="36"/>
  <c r="F316" i="36"/>
  <c r="E316" i="36"/>
  <c r="C316" i="36"/>
  <c r="H315" i="36"/>
  <c r="F315" i="36"/>
  <c r="E315" i="36"/>
  <c r="C315" i="36"/>
  <c r="H314" i="36"/>
  <c r="F314" i="36"/>
  <c r="E314" i="36"/>
  <c r="C314" i="36"/>
  <c r="H313" i="36"/>
  <c r="F313" i="36"/>
  <c r="E313" i="36"/>
  <c r="C313" i="36"/>
  <c r="H312" i="36"/>
  <c r="F312" i="36"/>
  <c r="E312" i="36"/>
  <c r="C312" i="36"/>
  <c r="H311" i="36"/>
  <c r="F311" i="36"/>
  <c r="E311" i="36"/>
  <c r="C311" i="36"/>
  <c r="H310" i="36"/>
  <c r="F310" i="36"/>
  <c r="E310" i="36"/>
  <c r="C310" i="36"/>
  <c r="H309" i="36"/>
  <c r="F309" i="36"/>
  <c r="E309" i="36"/>
  <c r="C309" i="36"/>
  <c r="H308" i="36"/>
  <c r="F308" i="36"/>
  <c r="E308" i="36"/>
  <c r="C308" i="36"/>
  <c r="C307" i="36"/>
  <c r="H306" i="36"/>
  <c r="F306" i="36"/>
  <c r="E306" i="36"/>
  <c r="C306" i="36"/>
  <c r="H305" i="36"/>
  <c r="F305" i="36"/>
  <c r="E305" i="36"/>
  <c r="C305" i="36"/>
  <c r="H304" i="36"/>
  <c r="F304" i="36"/>
  <c r="E304" i="36"/>
  <c r="C304" i="36"/>
  <c r="H303" i="36"/>
  <c r="F303" i="36"/>
  <c r="E303" i="36"/>
  <c r="C303" i="36"/>
  <c r="H302" i="36"/>
  <c r="F302" i="36"/>
  <c r="E302" i="36"/>
  <c r="C302" i="36"/>
  <c r="H301" i="36"/>
  <c r="F301" i="36"/>
  <c r="E301" i="36"/>
  <c r="C301" i="36"/>
  <c r="H300" i="36"/>
  <c r="F300" i="36"/>
  <c r="E300" i="36"/>
  <c r="C300" i="36"/>
  <c r="H299" i="36"/>
  <c r="F299" i="36"/>
  <c r="E299" i="36"/>
  <c r="C299" i="36"/>
  <c r="H298" i="36"/>
  <c r="F298" i="36"/>
  <c r="E298" i="36"/>
  <c r="C298" i="36"/>
  <c r="H297" i="36"/>
  <c r="F297" i="36"/>
  <c r="E297" i="36"/>
  <c r="C297" i="36"/>
  <c r="H296" i="36"/>
  <c r="F296" i="36"/>
  <c r="E296" i="36"/>
  <c r="C296" i="36"/>
  <c r="H295" i="36"/>
  <c r="F295" i="36"/>
  <c r="E295" i="36"/>
  <c r="C295" i="36"/>
  <c r="H294" i="36"/>
  <c r="F294" i="36"/>
  <c r="E294" i="36"/>
  <c r="C294" i="36"/>
  <c r="H293" i="36"/>
  <c r="F293" i="36"/>
  <c r="E293" i="36"/>
  <c r="C293" i="36"/>
  <c r="C292" i="36"/>
  <c r="H291" i="36"/>
  <c r="F291" i="36"/>
  <c r="E291" i="36"/>
  <c r="C291" i="36"/>
  <c r="H290" i="36"/>
  <c r="F290" i="36"/>
  <c r="E290" i="36"/>
  <c r="C290" i="36"/>
  <c r="H289" i="36"/>
  <c r="F289" i="36"/>
  <c r="E289" i="36"/>
  <c r="C289" i="36"/>
  <c r="H288" i="36"/>
  <c r="F288" i="36"/>
  <c r="E288" i="36"/>
  <c r="C288" i="36"/>
  <c r="H287" i="36"/>
  <c r="F287" i="36"/>
  <c r="E287" i="36"/>
  <c r="C287" i="36"/>
  <c r="H286" i="36"/>
  <c r="F286" i="36"/>
  <c r="E286" i="36"/>
  <c r="C286" i="36"/>
  <c r="H285" i="36"/>
  <c r="F285" i="36"/>
  <c r="E285" i="36"/>
  <c r="C285" i="36"/>
  <c r="H284" i="36"/>
  <c r="F284" i="36"/>
  <c r="E284" i="36"/>
  <c r="C284" i="36"/>
  <c r="H283" i="36"/>
  <c r="F283" i="36"/>
  <c r="E283" i="36"/>
  <c r="C283" i="36"/>
  <c r="H282" i="36"/>
  <c r="F282" i="36"/>
  <c r="E282" i="36"/>
  <c r="C282" i="36"/>
  <c r="H281" i="36"/>
  <c r="F281" i="36"/>
  <c r="E281" i="36"/>
  <c r="C281" i="36"/>
  <c r="H280" i="36"/>
  <c r="F280" i="36"/>
  <c r="E280" i="36"/>
  <c r="C280" i="36"/>
  <c r="H279" i="36"/>
  <c r="F279" i="36"/>
  <c r="E279" i="36"/>
  <c r="C279" i="36"/>
  <c r="H278" i="36"/>
  <c r="F278" i="36"/>
  <c r="E278" i="36"/>
  <c r="C278" i="36"/>
  <c r="C277" i="36"/>
  <c r="H276" i="36"/>
  <c r="F276" i="36"/>
  <c r="E276" i="36"/>
  <c r="C276" i="36"/>
  <c r="H275" i="36"/>
  <c r="F275" i="36"/>
  <c r="E275" i="36"/>
  <c r="C275" i="36"/>
  <c r="H274" i="36"/>
  <c r="F274" i="36"/>
  <c r="E274" i="36"/>
  <c r="C274" i="36"/>
  <c r="H273" i="36"/>
  <c r="F273" i="36"/>
  <c r="E273" i="36"/>
  <c r="C273" i="36"/>
  <c r="H272" i="36"/>
  <c r="F272" i="36"/>
  <c r="E272" i="36"/>
  <c r="C272" i="36"/>
  <c r="H271" i="36"/>
  <c r="F271" i="36"/>
  <c r="E271" i="36"/>
  <c r="C271" i="36"/>
  <c r="H270" i="36"/>
  <c r="F270" i="36"/>
  <c r="E270" i="36"/>
  <c r="C270" i="36"/>
  <c r="H269" i="36"/>
  <c r="F269" i="36"/>
  <c r="E269" i="36"/>
  <c r="C269" i="36"/>
  <c r="H268" i="36"/>
  <c r="F268" i="36"/>
  <c r="E268" i="36"/>
  <c r="C268" i="36"/>
  <c r="H267" i="36"/>
  <c r="F267" i="36"/>
  <c r="E267" i="36"/>
  <c r="C267" i="36"/>
  <c r="C266" i="36"/>
  <c r="H265" i="36"/>
  <c r="F265" i="36"/>
  <c r="E265" i="36"/>
  <c r="C265" i="36"/>
  <c r="H264" i="36"/>
  <c r="F264" i="36"/>
  <c r="E264" i="36"/>
  <c r="C264" i="36"/>
  <c r="H263" i="36"/>
  <c r="F263" i="36"/>
  <c r="E263" i="36"/>
  <c r="C263" i="36"/>
  <c r="H262" i="36"/>
  <c r="F262" i="36"/>
  <c r="E262" i="36"/>
  <c r="C262" i="36"/>
  <c r="H261" i="36"/>
  <c r="F261" i="36"/>
  <c r="E261" i="36"/>
  <c r="C261" i="36"/>
  <c r="H260" i="36"/>
  <c r="F260" i="36"/>
  <c r="E260" i="36"/>
  <c r="C260" i="36"/>
  <c r="H259" i="36"/>
  <c r="F259" i="36"/>
  <c r="E259" i="36"/>
  <c r="C259" i="36"/>
  <c r="H258" i="36"/>
  <c r="F258" i="36"/>
  <c r="E258" i="36"/>
  <c r="C258" i="36"/>
  <c r="H257" i="36"/>
  <c r="F257" i="36"/>
  <c r="E257" i="36"/>
  <c r="C257" i="36"/>
  <c r="H256" i="36"/>
  <c r="F256" i="36"/>
  <c r="E256" i="36"/>
  <c r="C256" i="36"/>
  <c r="H255" i="36"/>
  <c r="F255" i="36"/>
  <c r="E255" i="36"/>
  <c r="C255" i="36"/>
  <c r="H254" i="36"/>
  <c r="F254" i="36"/>
  <c r="E254" i="36"/>
  <c r="C254" i="36"/>
  <c r="H253" i="36"/>
  <c r="F253" i="36"/>
  <c r="E253" i="36"/>
  <c r="C253" i="36"/>
  <c r="H252" i="36"/>
  <c r="F252" i="36"/>
  <c r="E252" i="36"/>
  <c r="C252" i="36"/>
  <c r="C251" i="36"/>
  <c r="H250" i="36"/>
  <c r="F250" i="36"/>
  <c r="E250" i="36"/>
  <c r="C250" i="36"/>
  <c r="H249" i="36"/>
  <c r="F249" i="36"/>
  <c r="E249" i="36"/>
  <c r="C249" i="36"/>
  <c r="H248" i="36"/>
  <c r="F248" i="36"/>
  <c r="E248" i="36"/>
  <c r="C248" i="36"/>
  <c r="H247" i="36"/>
  <c r="F247" i="36"/>
  <c r="E247" i="36"/>
  <c r="C247" i="36"/>
  <c r="H246" i="36"/>
  <c r="F246" i="36"/>
  <c r="E246" i="36"/>
  <c r="C246" i="36"/>
  <c r="H245" i="36"/>
  <c r="F245" i="36"/>
  <c r="E245" i="36"/>
  <c r="C245" i="36"/>
  <c r="H244" i="36"/>
  <c r="F244" i="36"/>
  <c r="E244" i="36"/>
  <c r="C244" i="36"/>
  <c r="H243" i="36"/>
  <c r="F243" i="36"/>
  <c r="E243" i="36"/>
  <c r="C243" i="36"/>
  <c r="H242" i="36"/>
  <c r="F242" i="36"/>
  <c r="E242" i="36"/>
  <c r="C242" i="36"/>
  <c r="H241" i="36"/>
  <c r="F241" i="36"/>
  <c r="E241" i="36"/>
  <c r="C241" i="36"/>
  <c r="H240" i="36"/>
  <c r="F240" i="36"/>
  <c r="E240" i="36"/>
  <c r="C240" i="36"/>
  <c r="H239" i="36"/>
  <c r="F239" i="36"/>
  <c r="E239" i="36"/>
  <c r="C239" i="36"/>
  <c r="H238" i="36"/>
  <c r="F238" i="36"/>
  <c r="E238" i="36"/>
  <c r="C238" i="36"/>
  <c r="H237" i="36"/>
  <c r="F237" i="36"/>
  <c r="E237" i="36"/>
  <c r="C237" i="36"/>
  <c r="C236" i="36"/>
  <c r="H235" i="36"/>
  <c r="F235" i="36"/>
  <c r="E235" i="36"/>
  <c r="C235" i="36"/>
  <c r="H234" i="36"/>
  <c r="F234" i="36"/>
  <c r="E234" i="36"/>
  <c r="C234" i="36"/>
  <c r="H233" i="36"/>
  <c r="F233" i="36"/>
  <c r="E233" i="36"/>
  <c r="C233" i="36"/>
  <c r="H232" i="36"/>
  <c r="F232" i="36"/>
  <c r="E232" i="36"/>
  <c r="C232" i="36"/>
  <c r="H231" i="36"/>
  <c r="F231" i="36"/>
  <c r="E231" i="36"/>
  <c r="C231" i="36"/>
  <c r="H230" i="36"/>
  <c r="F230" i="36"/>
  <c r="E230" i="36"/>
  <c r="C230" i="36"/>
  <c r="H229" i="36"/>
  <c r="F229" i="36"/>
  <c r="E229" i="36"/>
  <c r="C229" i="36"/>
  <c r="H228" i="36"/>
  <c r="F228" i="36"/>
  <c r="E228" i="36"/>
  <c r="C228" i="36"/>
  <c r="H227" i="36"/>
  <c r="F227" i="36"/>
  <c r="E227" i="36"/>
  <c r="C227" i="36"/>
  <c r="H226" i="36"/>
  <c r="F226" i="36"/>
  <c r="E226" i="36"/>
  <c r="C226" i="36"/>
  <c r="H225" i="36"/>
  <c r="F225" i="36"/>
  <c r="E225" i="36"/>
  <c r="C225" i="36"/>
  <c r="H224" i="36"/>
  <c r="F224" i="36"/>
  <c r="E224" i="36"/>
  <c r="C224" i="36"/>
  <c r="H223" i="36"/>
  <c r="F223" i="36"/>
  <c r="E223" i="36"/>
  <c r="C223" i="36"/>
  <c r="H222" i="36"/>
  <c r="F222" i="36"/>
  <c r="E222" i="36"/>
  <c r="C222" i="36"/>
  <c r="C221" i="36"/>
  <c r="C220" i="36"/>
  <c r="H219" i="36"/>
  <c r="I219" i="36" s="1"/>
  <c r="F219" i="36"/>
  <c r="G219" i="36" s="1"/>
  <c r="E219" i="36"/>
  <c r="C219" i="36"/>
  <c r="H218" i="36"/>
  <c r="I218" i="36" s="1"/>
  <c r="F218" i="36"/>
  <c r="G218" i="36" s="1"/>
  <c r="E218" i="36"/>
  <c r="C218" i="36"/>
  <c r="H217" i="36"/>
  <c r="I217" i="36" s="1"/>
  <c r="F217" i="36"/>
  <c r="G217" i="36" s="1"/>
  <c r="E217" i="36"/>
  <c r="C217" i="36"/>
  <c r="H216" i="36"/>
  <c r="I216" i="36" s="1"/>
  <c r="F216" i="36"/>
  <c r="G216" i="36" s="1"/>
  <c r="E216" i="36"/>
  <c r="C216" i="36"/>
  <c r="H215" i="36"/>
  <c r="I215" i="36" s="1"/>
  <c r="F215" i="36"/>
  <c r="G215" i="36" s="1"/>
  <c r="E215" i="36"/>
  <c r="C215" i="36"/>
  <c r="H214" i="36"/>
  <c r="I214" i="36" s="1"/>
  <c r="F214" i="36"/>
  <c r="G214" i="36" s="1"/>
  <c r="E214" i="36"/>
  <c r="C214" i="36"/>
  <c r="H213" i="36"/>
  <c r="I213" i="36" s="1"/>
  <c r="F213" i="36"/>
  <c r="G213" i="36" s="1"/>
  <c r="E213" i="36"/>
  <c r="C213" i="36"/>
  <c r="H212" i="36"/>
  <c r="I212" i="36" s="1"/>
  <c r="F212" i="36"/>
  <c r="G212" i="36" s="1"/>
  <c r="E212" i="36"/>
  <c r="C212" i="36"/>
  <c r="H211" i="36"/>
  <c r="I211" i="36" s="1"/>
  <c r="F211" i="36"/>
  <c r="G211" i="36" s="1"/>
  <c r="E211" i="36"/>
  <c r="C211" i="36"/>
  <c r="H210" i="36"/>
  <c r="I210" i="36" s="1"/>
  <c r="F210" i="36"/>
  <c r="G210" i="36" s="1"/>
  <c r="E210" i="36"/>
  <c r="C210" i="36"/>
  <c r="H209" i="36"/>
  <c r="F209" i="36"/>
  <c r="E209" i="36"/>
  <c r="C209" i="36"/>
  <c r="H208" i="36"/>
  <c r="I208" i="36" s="1"/>
  <c r="F208" i="36"/>
  <c r="G208" i="36" s="1"/>
  <c r="E208" i="36"/>
  <c r="C208" i="36"/>
  <c r="H207" i="36"/>
  <c r="I207" i="36" s="1"/>
  <c r="F207" i="36"/>
  <c r="G207" i="36" s="1"/>
  <c r="E207" i="36"/>
  <c r="C207" i="36"/>
  <c r="H206" i="36"/>
  <c r="I206" i="36" s="1"/>
  <c r="F206" i="36"/>
  <c r="G206" i="36" s="1"/>
  <c r="E206" i="36"/>
  <c r="C206" i="36"/>
  <c r="H205" i="36"/>
  <c r="I205" i="36" s="1"/>
  <c r="F205" i="36"/>
  <c r="G205" i="36" s="1"/>
  <c r="E205" i="36"/>
  <c r="C205" i="36"/>
  <c r="H204" i="36"/>
  <c r="I204" i="36" s="1"/>
  <c r="F204" i="36"/>
  <c r="G204" i="36" s="1"/>
  <c r="E204" i="36"/>
  <c r="C204" i="36"/>
  <c r="H203" i="36"/>
  <c r="I203" i="36" s="1"/>
  <c r="F203" i="36"/>
  <c r="G203" i="36" s="1"/>
  <c r="E203" i="36"/>
  <c r="C203" i="36"/>
  <c r="H202" i="36"/>
  <c r="I202" i="36" s="1"/>
  <c r="F202" i="36"/>
  <c r="G202" i="36" s="1"/>
  <c r="E202" i="36"/>
  <c r="C202" i="36"/>
  <c r="H201" i="36"/>
  <c r="I201" i="36" s="1"/>
  <c r="F201" i="36"/>
  <c r="G201" i="36" s="1"/>
  <c r="E201" i="36"/>
  <c r="C201" i="36"/>
  <c r="H200" i="36"/>
  <c r="I200" i="36" s="1"/>
  <c r="F200" i="36"/>
  <c r="G200" i="36" s="1"/>
  <c r="E200" i="36"/>
  <c r="C200" i="36"/>
  <c r="H199" i="36"/>
  <c r="I199" i="36" s="1"/>
  <c r="F199" i="36"/>
  <c r="G199" i="36" s="1"/>
  <c r="E199" i="36"/>
  <c r="C199" i="36"/>
  <c r="H198" i="36"/>
  <c r="I198" i="36" s="1"/>
  <c r="F198" i="36"/>
  <c r="G198" i="36" s="1"/>
  <c r="E198" i="36"/>
  <c r="C198" i="36"/>
  <c r="H197" i="36"/>
  <c r="I197" i="36" s="1"/>
  <c r="F197" i="36"/>
  <c r="G197" i="36" s="1"/>
  <c r="E197" i="36"/>
  <c r="C197" i="36"/>
  <c r="H196" i="36"/>
  <c r="I196" i="36" s="1"/>
  <c r="F196" i="36"/>
  <c r="G196" i="36" s="1"/>
  <c r="E196" i="36"/>
  <c r="C196" i="36"/>
  <c r="H195" i="36"/>
  <c r="I195" i="36" s="1"/>
  <c r="F195" i="36"/>
  <c r="G195" i="36" s="1"/>
  <c r="E195" i="36"/>
  <c r="C195" i="36"/>
  <c r="H194" i="36"/>
  <c r="I194" i="36" s="1"/>
  <c r="F194" i="36"/>
  <c r="G194" i="36" s="1"/>
  <c r="E194" i="36"/>
  <c r="C194" i="36"/>
  <c r="H193" i="36"/>
  <c r="I193" i="36" s="1"/>
  <c r="F193" i="36"/>
  <c r="G193" i="36" s="1"/>
  <c r="E193" i="36"/>
  <c r="C193" i="36"/>
  <c r="H192" i="36"/>
  <c r="I192" i="36" s="1"/>
  <c r="F192" i="36"/>
  <c r="G192" i="36" s="1"/>
  <c r="E192" i="36"/>
  <c r="C192" i="36"/>
  <c r="H191" i="36"/>
  <c r="I191" i="36" s="1"/>
  <c r="F191" i="36"/>
  <c r="G191" i="36" s="1"/>
  <c r="E191" i="36"/>
  <c r="C191" i="36"/>
  <c r="H190" i="36"/>
  <c r="I190" i="36" s="1"/>
  <c r="F190" i="36"/>
  <c r="G190" i="36" s="1"/>
  <c r="E190" i="36"/>
  <c r="C190" i="36"/>
  <c r="H189" i="36"/>
  <c r="I189" i="36" s="1"/>
  <c r="F189" i="36"/>
  <c r="G189" i="36" s="1"/>
  <c r="E189" i="36"/>
  <c r="C189" i="36"/>
  <c r="H188" i="36"/>
  <c r="I188" i="36" s="1"/>
  <c r="F188" i="36"/>
  <c r="G188" i="36" s="1"/>
  <c r="E188" i="36"/>
  <c r="C188" i="36"/>
  <c r="H187" i="36"/>
  <c r="I187" i="36" s="1"/>
  <c r="F187" i="36"/>
  <c r="G187" i="36" s="1"/>
  <c r="E187" i="36"/>
  <c r="C187" i="36"/>
  <c r="H186" i="36"/>
  <c r="I186" i="36" s="1"/>
  <c r="F186" i="36"/>
  <c r="G186" i="36" s="1"/>
  <c r="E186" i="36"/>
  <c r="C186" i="36"/>
  <c r="H185" i="36"/>
  <c r="I185" i="36" s="1"/>
  <c r="F185" i="36"/>
  <c r="G185" i="36" s="1"/>
  <c r="E185" i="36"/>
  <c r="C185" i="36"/>
  <c r="H184" i="36"/>
  <c r="I184" i="36" s="1"/>
  <c r="F184" i="36"/>
  <c r="G184" i="36" s="1"/>
  <c r="E184" i="36"/>
  <c r="C184" i="36"/>
  <c r="H183" i="36"/>
  <c r="I183" i="36" s="1"/>
  <c r="F183" i="36"/>
  <c r="G183" i="36" s="1"/>
  <c r="E183" i="36"/>
  <c r="C183" i="36"/>
  <c r="H182" i="36"/>
  <c r="I182" i="36" s="1"/>
  <c r="F182" i="36"/>
  <c r="G182" i="36" s="1"/>
  <c r="E182" i="36"/>
  <c r="C182" i="36"/>
  <c r="C181" i="36"/>
  <c r="H180" i="36"/>
  <c r="I180" i="36" s="1"/>
  <c r="F180" i="36"/>
  <c r="G180" i="36" s="1"/>
  <c r="E180" i="36"/>
  <c r="C180" i="36"/>
  <c r="H179" i="36"/>
  <c r="I179" i="36" s="1"/>
  <c r="F179" i="36"/>
  <c r="G179" i="36" s="1"/>
  <c r="E179" i="36"/>
  <c r="C179" i="36"/>
  <c r="H178" i="36"/>
  <c r="I178" i="36" s="1"/>
  <c r="F178" i="36"/>
  <c r="G178" i="36" s="1"/>
  <c r="E178" i="36"/>
  <c r="C178" i="36"/>
  <c r="H177" i="36"/>
  <c r="I177" i="36" s="1"/>
  <c r="F177" i="36"/>
  <c r="G177" i="36" s="1"/>
  <c r="E177" i="36"/>
  <c r="C177" i="36"/>
  <c r="H176" i="36"/>
  <c r="I176" i="36" s="1"/>
  <c r="F176" i="36"/>
  <c r="G176" i="36" s="1"/>
  <c r="E176" i="36"/>
  <c r="C176" i="36"/>
  <c r="H175" i="36"/>
  <c r="I175" i="36" s="1"/>
  <c r="F175" i="36"/>
  <c r="G175" i="36" s="1"/>
  <c r="E175" i="36"/>
  <c r="C175" i="36"/>
  <c r="H174" i="36"/>
  <c r="I174" i="36" s="1"/>
  <c r="F174" i="36"/>
  <c r="G174" i="36" s="1"/>
  <c r="E174" i="36"/>
  <c r="C174" i="36"/>
  <c r="H173" i="36"/>
  <c r="I173" i="36" s="1"/>
  <c r="F173" i="36"/>
  <c r="G173" i="36" s="1"/>
  <c r="E173" i="36"/>
  <c r="C173" i="36"/>
  <c r="H172" i="36"/>
  <c r="I172" i="36" s="1"/>
  <c r="F172" i="36"/>
  <c r="G172" i="36" s="1"/>
  <c r="E172" i="36"/>
  <c r="C172" i="36"/>
  <c r="H171" i="36"/>
  <c r="I171" i="36" s="1"/>
  <c r="F171" i="36"/>
  <c r="G171" i="36" s="1"/>
  <c r="E171" i="36"/>
  <c r="C171" i="36"/>
  <c r="H170" i="36"/>
  <c r="I170" i="36" s="1"/>
  <c r="F170" i="36"/>
  <c r="G170" i="36" s="1"/>
  <c r="E170" i="36"/>
  <c r="C170" i="36"/>
  <c r="H169" i="36"/>
  <c r="I169" i="36" s="1"/>
  <c r="F169" i="36"/>
  <c r="G169" i="36" s="1"/>
  <c r="E169" i="36"/>
  <c r="C169" i="36"/>
  <c r="H168" i="36"/>
  <c r="I168" i="36" s="1"/>
  <c r="F168" i="36"/>
  <c r="G168" i="36" s="1"/>
  <c r="E168" i="36"/>
  <c r="C168" i="36"/>
  <c r="H167" i="36"/>
  <c r="I167" i="36" s="1"/>
  <c r="F167" i="36"/>
  <c r="G167" i="36" s="1"/>
  <c r="E167" i="36"/>
  <c r="C167" i="36"/>
  <c r="H166" i="36"/>
  <c r="I166" i="36" s="1"/>
  <c r="F166" i="36"/>
  <c r="G166" i="36" s="1"/>
  <c r="E166" i="36"/>
  <c r="C166" i="36"/>
  <c r="H165" i="36"/>
  <c r="I165" i="36" s="1"/>
  <c r="F165" i="36"/>
  <c r="G165" i="36" s="1"/>
  <c r="E165" i="36"/>
  <c r="C165" i="36"/>
  <c r="H164" i="36"/>
  <c r="I164" i="36" s="1"/>
  <c r="F164" i="36"/>
  <c r="G164" i="36" s="1"/>
  <c r="E164" i="36"/>
  <c r="C164" i="36"/>
  <c r="H163" i="36"/>
  <c r="I163" i="36" s="1"/>
  <c r="F163" i="36"/>
  <c r="G163" i="36" s="1"/>
  <c r="E163" i="36"/>
  <c r="C163" i="36"/>
  <c r="H162" i="36"/>
  <c r="I162" i="36" s="1"/>
  <c r="F162" i="36"/>
  <c r="G162" i="36" s="1"/>
  <c r="E162" i="36"/>
  <c r="C162" i="36"/>
  <c r="H161" i="36"/>
  <c r="I161" i="36" s="1"/>
  <c r="F161" i="36"/>
  <c r="G161" i="36" s="1"/>
  <c r="E161" i="36"/>
  <c r="C161" i="36"/>
  <c r="H160" i="36"/>
  <c r="I160" i="36" s="1"/>
  <c r="F160" i="36"/>
  <c r="G160" i="36" s="1"/>
  <c r="E160" i="36"/>
  <c r="C160" i="36"/>
  <c r="H159" i="36"/>
  <c r="I159" i="36" s="1"/>
  <c r="F159" i="36"/>
  <c r="G159" i="36" s="1"/>
  <c r="E159" i="36"/>
  <c r="C159" i="36"/>
  <c r="C158" i="36"/>
  <c r="C157" i="36"/>
  <c r="H156" i="36"/>
  <c r="F156" i="36"/>
  <c r="E156" i="36"/>
  <c r="C156" i="36"/>
  <c r="H155" i="36"/>
  <c r="F155" i="36"/>
  <c r="E155" i="36"/>
  <c r="C155" i="36"/>
  <c r="H154" i="36"/>
  <c r="F154" i="36"/>
  <c r="E154" i="36"/>
  <c r="C154" i="36"/>
  <c r="H153" i="36"/>
  <c r="F153" i="36"/>
  <c r="E153" i="36"/>
  <c r="C153" i="36"/>
  <c r="H152" i="36"/>
  <c r="F152" i="36"/>
  <c r="E152" i="36"/>
  <c r="C152" i="36"/>
  <c r="H151" i="36"/>
  <c r="F151" i="36"/>
  <c r="E151" i="36"/>
  <c r="C151" i="36"/>
  <c r="H150" i="36"/>
  <c r="F150" i="36"/>
  <c r="E150" i="36"/>
  <c r="C150" i="36"/>
  <c r="H149" i="36"/>
  <c r="F149" i="36"/>
  <c r="E149" i="36"/>
  <c r="C149" i="36"/>
  <c r="H148" i="36"/>
  <c r="F148" i="36"/>
  <c r="E148" i="36"/>
  <c r="C148" i="36"/>
  <c r="H147" i="36"/>
  <c r="F147" i="36"/>
  <c r="E147" i="36"/>
  <c r="C147" i="36"/>
  <c r="H146" i="36"/>
  <c r="F146" i="36"/>
  <c r="E146" i="36"/>
  <c r="C146" i="36"/>
  <c r="C145" i="36"/>
  <c r="H144" i="36"/>
  <c r="F144" i="36"/>
  <c r="E144" i="36"/>
  <c r="C144" i="36"/>
  <c r="H143" i="36"/>
  <c r="F143" i="36"/>
  <c r="E143" i="36"/>
  <c r="C143" i="36"/>
  <c r="H142" i="36"/>
  <c r="F142" i="36"/>
  <c r="E142" i="36"/>
  <c r="C142" i="36"/>
  <c r="H141" i="36"/>
  <c r="F141" i="36"/>
  <c r="E141" i="36"/>
  <c r="C141" i="36"/>
  <c r="H140" i="36"/>
  <c r="F140" i="36"/>
  <c r="E140" i="36"/>
  <c r="C140" i="36"/>
  <c r="H139" i="36"/>
  <c r="F139" i="36"/>
  <c r="E139" i="36"/>
  <c r="C139" i="36"/>
  <c r="H138" i="36"/>
  <c r="F138" i="36"/>
  <c r="E138" i="36"/>
  <c r="C138" i="36"/>
  <c r="H137" i="36"/>
  <c r="F137" i="36"/>
  <c r="E137" i="36"/>
  <c r="C137" i="36"/>
  <c r="H136" i="36"/>
  <c r="F136" i="36"/>
  <c r="E136" i="36"/>
  <c r="C136" i="36"/>
  <c r="H135" i="36"/>
  <c r="F135" i="36"/>
  <c r="E135" i="36"/>
  <c r="C135" i="36"/>
  <c r="H134" i="36"/>
  <c r="F134" i="36"/>
  <c r="E134" i="36"/>
  <c r="C134" i="36"/>
  <c r="H133" i="36"/>
  <c r="F133" i="36"/>
  <c r="E133" i="36"/>
  <c r="C133" i="36"/>
  <c r="C132" i="36"/>
  <c r="H131" i="36"/>
  <c r="F131" i="36"/>
  <c r="E131" i="36"/>
  <c r="C131" i="36"/>
  <c r="H130" i="36"/>
  <c r="F130" i="36"/>
  <c r="E130" i="36"/>
  <c r="C130" i="36"/>
  <c r="H129" i="36"/>
  <c r="F129" i="36"/>
  <c r="E129" i="36"/>
  <c r="C129" i="36"/>
  <c r="H128" i="36"/>
  <c r="F128" i="36"/>
  <c r="E128" i="36"/>
  <c r="C128" i="36"/>
  <c r="H127" i="36"/>
  <c r="F127" i="36"/>
  <c r="E127" i="36"/>
  <c r="C127" i="36"/>
  <c r="C126" i="36"/>
  <c r="H125" i="36"/>
  <c r="F125" i="36"/>
  <c r="E125" i="36"/>
  <c r="C125" i="36"/>
  <c r="H124" i="36"/>
  <c r="F124" i="36"/>
  <c r="E124" i="36"/>
  <c r="C124" i="36"/>
  <c r="H123" i="36"/>
  <c r="F123" i="36"/>
  <c r="E123" i="36"/>
  <c r="C123" i="36"/>
  <c r="C122" i="36"/>
  <c r="B121" i="36"/>
  <c r="B597" i="36" s="1"/>
  <c r="H116" i="36"/>
  <c r="F116" i="36"/>
  <c r="E116" i="36"/>
  <c r="C116" i="36"/>
  <c r="H115" i="36"/>
  <c r="F115" i="36"/>
  <c r="E115" i="36"/>
  <c r="C115" i="36"/>
  <c r="H114" i="36"/>
  <c r="F114" i="36"/>
  <c r="E114" i="36"/>
  <c r="C114" i="36"/>
  <c r="H113" i="36"/>
  <c r="F113" i="36"/>
  <c r="E113" i="36"/>
  <c r="C113" i="36"/>
  <c r="H112" i="36"/>
  <c r="F112" i="36"/>
  <c r="E112" i="36"/>
  <c r="C112" i="36"/>
  <c r="H111" i="36"/>
  <c r="F111" i="36"/>
  <c r="E111" i="36"/>
  <c r="C111" i="36"/>
  <c r="H110" i="36"/>
  <c r="F110" i="36"/>
  <c r="E110" i="36"/>
  <c r="C110" i="36"/>
  <c r="H109" i="36"/>
  <c r="F109" i="36"/>
  <c r="E109" i="36"/>
  <c r="C109" i="36"/>
  <c r="H108" i="36"/>
  <c r="F108" i="36"/>
  <c r="E108" i="36"/>
  <c r="C108" i="36"/>
  <c r="H107" i="36"/>
  <c r="F107" i="36"/>
  <c r="E107" i="36"/>
  <c r="C107" i="36"/>
  <c r="H106" i="36"/>
  <c r="F106" i="36"/>
  <c r="E106" i="36"/>
  <c r="C106" i="36"/>
  <c r="H105" i="36"/>
  <c r="F105" i="36"/>
  <c r="E105" i="36"/>
  <c r="C105" i="36"/>
  <c r="H104" i="36"/>
  <c r="F104" i="36"/>
  <c r="E104" i="36"/>
  <c r="C104" i="36"/>
  <c r="H103" i="36"/>
  <c r="F103" i="36"/>
  <c r="E103" i="36"/>
  <c r="C103" i="36"/>
  <c r="H102" i="36"/>
  <c r="F102" i="36"/>
  <c r="E102" i="36"/>
  <c r="C102" i="36"/>
  <c r="H101" i="36"/>
  <c r="F101" i="36"/>
  <c r="E101" i="36"/>
  <c r="C101" i="36"/>
  <c r="H100" i="36"/>
  <c r="F100" i="36"/>
  <c r="E100" i="36"/>
  <c r="C100" i="36"/>
  <c r="H99" i="36"/>
  <c r="F99" i="36"/>
  <c r="E99" i="36"/>
  <c r="C99" i="36"/>
  <c r="H98" i="36"/>
  <c r="F98" i="36"/>
  <c r="E98" i="36"/>
  <c r="C98" i="36"/>
  <c r="H97" i="36"/>
  <c r="F97" i="36"/>
  <c r="E97" i="36"/>
  <c r="C97" i="36"/>
  <c r="H96" i="36"/>
  <c r="F96" i="36"/>
  <c r="E96" i="36"/>
  <c r="C96" i="36"/>
  <c r="H95" i="36"/>
  <c r="F95" i="36"/>
  <c r="E95" i="36"/>
  <c r="C95" i="36"/>
  <c r="H94" i="36"/>
  <c r="F94" i="36"/>
  <c r="E94" i="36"/>
  <c r="C94" i="36"/>
  <c r="H93" i="36"/>
  <c r="F93" i="36"/>
  <c r="E93" i="36"/>
  <c r="C93" i="36"/>
  <c r="H92" i="36"/>
  <c r="F92" i="36"/>
  <c r="E92" i="36"/>
  <c r="C92" i="36"/>
  <c r="H91" i="36"/>
  <c r="F91" i="36"/>
  <c r="E91" i="36"/>
  <c r="C91" i="36"/>
  <c r="H90" i="36"/>
  <c r="F90" i="36"/>
  <c r="E90" i="36"/>
  <c r="C90" i="36"/>
  <c r="H89" i="36"/>
  <c r="F89" i="36"/>
  <c r="E89" i="36"/>
  <c r="C89" i="36"/>
  <c r="H88" i="36"/>
  <c r="F88" i="36"/>
  <c r="E88" i="36"/>
  <c r="C88" i="36"/>
  <c r="H87" i="36"/>
  <c r="F87" i="36"/>
  <c r="E87" i="36"/>
  <c r="C87" i="36"/>
  <c r="H86" i="36"/>
  <c r="F86" i="36"/>
  <c r="E86" i="36"/>
  <c r="C86" i="36"/>
  <c r="H85" i="36"/>
  <c r="F85" i="36"/>
  <c r="E85" i="36"/>
  <c r="C85" i="36"/>
  <c r="H84" i="36"/>
  <c r="F84" i="36"/>
  <c r="E84" i="36"/>
  <c r="C84" i="36"/>
  <c r="H83" i="36"/>
  <c r="F83" i="36"/>
  <c r="E83" i="36"/>
  <c r="C83" i="36"/>
  <c r="H82" i="36"/>
  <c r="F82" i="36"/>
  <c r="E82" i="36"/>
  <c r="C82" i="36"/>
  <c r="H81" i="36"/>
  <c r="F81" i="36"/>
  <c r="E81" i="36"/>
  <c r="C81" i="36"/>
  <c r="H80" i="36"/>
  <c r="F80" i="36"/>
  <c r="E80" i="36"/>
  <c r="C80" i="36"/>
  <c r="H79" i="36"/>
  <c r="F79" i="36"/>
  <c r="E79" i="36"/>
  <c r="C79" i="36"/>
  <c r="H78" i="36"/>
  <c r="F78" i="36"/>
  <c r="E78" i="36"/>
  <c r="C78" i="36"/>
  <c r="H77" i="36"/>
  <c r="F77" i="36"/>
  <c r="E77" i="36"/>
  <c r="C77" i="36"/>
  <c r="H76" i="36"/>
  <c r="F76" i="36"/>
  <c r="E76" i="36"/>
  <c r="C76" i="36"/>
  <c r="H72" i="36"/>
  <c r="F72" i="36"/>
  <c r="E72" i="36"/>
  <c r="C72" i="36"/>
  <c r="H71" i="36"/>
  <c r="F71" i="36"/>
  <c r="E71" i="36"/>
  <c r="C71" i="36"/>
  <c r="H70" i="36"/>
  <c r="F70" i="36"/>
  <c r="E70" i="36"/>
  <c r="C70" i="36"/>
  <c r="H69" i="36"/>
  <c r="F69" i="36"/>
  <c r="E69" i="36"/>
  <c r="C69" i="36"/>
  <c r="H68" i="36"/>
  <c r="F68" i="36"/>
  <c r="E68" i="36"/>
  <c r="C68" i="36"/>
  <c r="H67" i="36"/>
  <c r="F67" i="36"/>
  <c r="E67" i="36"/>
  <c r="C67" i="36"/>
  <c r="C66" i="36"/>
  <c r="H65" i="36"/>
  <c r="F65" i="36"/>
  <c r="E65" i="36"/>
  <c r="C65" i="36"/>
  <c r="H64" i="36"/>
  <c r="F64" i="36"/>
  <c r="E64" i="36"/>
  <c r="C64" i="36"/>
  <c r="H63" i="36"/>
  <c r="F63" i="36"/>
  <c r="E63" i="36"/>
  <c r="C63" i="36"/>
  <c r="H62" i="36"/>
  <c r="F62" i="36"/>
  <c r="E62" i="36"/>
  <c r="C62" i="36"/>
  <c r="H61" i="36"/>
  <c r="F61" i="36"/>
  <c r="E61" i="36"/>
  <c r="C61" i="36"/>
  <c r="H60" i="36"/>
  <c r="F60" i="36"/>
  <c r="E60" i="36"/>
  <c r="C60" i="36"/>
  <c r="H59" i="36"/>
  <c r="F59" i="36"/>
  <c r="E59" i="36"/>
  <c r="C59" i="36"/>
  <c r="H58" i="36"/>
  <c r="F58" i="36"/>
  <c r="E58" i="36"/>
  <c r="C58" i="36"/>
  <c r="H57" i="36"/>
  <c r="F57" i="36"/>
  <c r="E57" i="36"/>
  <c r="C57" i="36"/>
  <c r="C56" i="36"/>
  <c r="H55" i="36"/>
  <c r="F55" i="36"/>
  <c r="E55" i="36"/>
  <c r="C55" i="36"/>
  <c r="H54" i="36"/>
  <c r="F54" i="36"/>
  <c r="E54" i="36"/>
  <c r="C54" i="36"/>
  <c r="H53" i="36"/>
  <c r="F53" i="36"/>
  <c r="E53" i="36"/>
  <c r="C53" i="36"/>
  <c r="H52" i="36"/>
  <c r="F52" i="36"/>
  <c r="E52" i="36"/>
  <c r="C52" i="36"/>
  <c r="H51" i="36"/>
  <c r="F51" i="36"/>
  <c r="E51" i="36"/>
  <c r="C51" i="36"/>
  <c r="C50" i="36"/>
  <c r="H49" i="36"/>
  <c r="F49" i="36"/>
  <c r="E49" i="36"/>
  <c r="C49" i="36"/>
  <c r="H48" i="36"/>
  <c r="F48" i="36"/>
  <c r="E48" i="36"/>
  <c r="C48" i="36"/>
  <c r="C47" i="36"/>
  <c r="H46" i="36"/>
  <c r="F46" i="36"/>
  <c r="E46" i="36"/>
  <c r="C46" i="36"/>
  <c r="H45" i="36"/>
  <c r="F45" i="36"/>
  <c r="E45" i="36"/>
  <c r="C45" i="36"/>
  <c r="H44" i="36"/>
  <c r="F44" i="36"/>
  <c r="E44" i="36"/>
  <c r="C44" i="36"/>
  <c r="H43" i="36"/>
  <c r="F43" i="36"/>
  <c r="E43" i="36"/>
  <c r="C43" i="36"/>
  <c r="C42" i="36"/>
  <c r="H41" i="36"/>
  <c r="F41" i="36"/>
  <c r="E41" i="36"/>
  <c r="C41" i="36"/>
  <c r="H40" i="36"/>
  <c r="F40" i="36"/>
  <c r="E40" i="36"/>
  <c r="C40" i="36"/>
  <c r="H39" i="36"/>
  <c r="F39" i="36"/>
  <c r="E39" i="36"/>
  <c r="C39" i="36"/>
  <c r="H38" i="36"/>
  <c r="F38" i="36"/>
  <c r="E38" i="36"/>
  <c r="C38" i="36"/>
  <c r="C37" i="36"/>
  <c r="B36" i="36"/>
  <c r="B120" i="36" s="1"/>
  <c r="H33" i="36"/>
  <c r="F33" i="36"/>
  <c r="E33" i="36"/>
  <c r="C33" i="36"/>
  <c r="H32" i="36"/>
  <c r="F32" i="36"/>
  <c r="E32" i="36"/>
  <c r="C32" i="36"/>
  <c r="H31" i="36"/>
  <c r="F31" i="36"/>
  <c r="E31" i="36"/>
  <c r="C31" i="36"/>
  <c r="H30" i="36"/>
  <c r="F30" i="36"/>
  <c r="E30" i="36"/>
  <c r="C30" i="36"/>
  <c r="B29" i="36"/>
  <c r="B35" i="36" s="1"/>
  <c r="F6" i="36"/>
  <c r="A5" i="36"/>
  <c r="A3" i="36"/>
  <c r="A2" i="36"/>
  <c r="H595" i="35"/>
  <c r="F595" i="35"/>
  <c r="E595" i="35"/>
  <c r="C595" i="35"/>
  <c r="H594" i="35"/>
  <c r="F594" i="35"/>
  <c r="E594" i="35"/>
  <c r="C594" i="35"/>
  <c r="H593" i="35"/>
  <c r="F593" i="35"/>
  <c r="E593" i="35"/>
  <c r="C593" i="35"/>
  <c r="H592" i="35"/>
  <c r="F592" i="35"/>
  <c r="E592" i="35"/>
  <c r="C592" i="35"/>
  <c r="H591" i="35"/>
  <c r="F591" i="35"/>
  <c r="E591" i="35"/>
  <c r="C591" i="35"/>
  <c r="C590" i="35"/>
  <c r="H589" i="35"/>
  <c r="F589" i="35"/>
  <c r="E589" i="35"/>
  <c r="C589" i="35"/>
  <c r="H588" i="35"/>
  <c r="F588" i="35"/>
  <c r="E588" i="35"/>
  <c r="C588" i="35"/>
  <c r="C587" i="35"/>
  <c r="H586" i="35"/>
  <c r="F586" i="35"/>
  <c r="E586" i="35"/>
  <c r="C586" i="35"/>
  <c r="H585" i="35"/>
  <c r="F585" i="35"/>
  <c r="E585" i="35"/>
  <c r="C585" i="35"/>
  <c r="H584" i="35"/>
  <c r="F584" i="35"/>
  <c r="E584" i="35"/>
  <c r="C584" i="35"/>
  <c r="H583" i="35"/>
  <c r="F583" i="35"/>
  <c r="E583" i="35"/>
  <c r="C583" i="35"/>
  <c r="H582" i="35"/>
  <c r="F582" i="35"/>
  <c r="E582" i="35"/>
  <c r="C582" i="35"/>
  <c r="H581" i="35"/>
  <c r="F581" i="35"/>
  <c r="E581" i="35"/>
  <c r="C581" i="35"/>
  <c r="H580" i="35"/>
  <c r="F580" i="35"/>
  <c r="E580" i="35"/>
  <c r="C580" i="35"/>
  <c r="H579" i="35"/>
  <c r="F579" i="35"/>
  <c r="E579" i="35"/>
  <c r="C579" i="35"/>
  <c r="H578" i="35"/>
  <c r="F578" i="35"/>
  <c r="E578" i="35"/>
  <c r="C578" i="35"/>
  <c r="H577" i="35"/>
  <c r="F577" i="35"/>
  <c r="E577" i="35"/>
  <c r="C577" i="35"/>
  <c r="H576" i="35"/>
  <c r="F576" i="35"/>
  <c r="E576" i="35"/>
  <c r="C576" i="35"/>
  <c r="C575" i="35"/>
  <c r="H574" i="35"/>
  <c r="F574" i="35"/>
  <c r="E574" i="35"/>
  <c r="C574" i="35"/>
  <c r="H573" i="35"/>
  <c r="F573" i="35"/>
  <c r="E573" i="35"/>
  <c r="C573" i="35"/>
  <c r="H572" i="35"/>
  <c r="F572" i="35"/>
  <c r="E572" i="35"/>
  <c r="C572" i="35"/>
  <c r="H571" i="35"/>
  <c r="F571" i="35"/>
  <c r="E571" i="35"/>
  <c r="C571" i="35"/>
  <c r="H570" i="35"/>
  <c r="F570" i="35"/>
  <c r="E570" i="35"/>
  <c r="C570" i="35"/>
  <c r="H569" i="35"/>
  <c r="F569" i="35"/>
  <c r="E569" i="35"/>
  <c r="C569" i="35"/>
  <c r="H568" i="35"/>
  <c r="F568" i="35"/>
  <c r="E568" i="35"/>
  <c r="C568" i="35"/>
  <c r="H567" i="35"/>
  <c r="F567" i="35"/>
  <c r="E567" i="35"/>
  <c r="C567" i="35"/>
  <c r="H566" i="35"/>
  <c r="F566" i="35"/>
  <c r="E566" i="35"/>
  <c r="C566" i="35"/>
  <c r="C565" i="35"/>
  <c r="H564" i="35"/>
  <c r="F564" i="35"/>
  <c r="E564" i="35"/>
  <c r="C564" i="35"/>
  <c r="H563" i="35"/>
  <c r="F563" i="35"/>
  <c r="E563" i="35"/>
  <c r="C563" i="35"/>
  <c r="H562" i="35"/>
  <c r="F562" i="35"/>
  <c r="E562" i="35"/>
  <c r="C562" i="35"/>
  <c r="H561" i="35"/>
  <c r="F561" i="35"/>
  <c r="E561" i="35"/>
  <c r="C561" i="35"/>
  <c r="H560" i="35"/>
  <c r="F560" i="35"/>
  <c r="E560" i="35"/>
  <c r="C560" i="35"/>
  <c r="H559" i="35"/>
  <c r="F559" i="35"/>
  <c r="E559" i="35"/>
  <c r="C559" i="35"/>
  <c r="C558" i="35"/>
  <c r="H557" i="35"/>
  <c r="F557" i="35"/>
  <c r="E557" i="35"/>
  <c r="C557" i="35"/>
  <c r="H556" i="35"/>
  <c r="F556" i="35"/>
  <c r="E556" i="35"/>
  <c r="C556" i="35"/>
  <c r="H555" i="35"/>
  <c r="F555" i="35"/>
  <c r="E555" i="35"/>
  <c r="C555" i="35"/>
  <c r="H554" i="35"/>
  <c r="F554" i="35"/>
  <c r="E554" i="35"/>
  <c r="C554" i="35"/>
  <c r="C553" i="35"/>
  <c r="H552" i="35"/>
  <c r="F552" i="35"/>
  <c r="E552" i="35"/>
  <c r="C552" i="35"/>
  <c r="C551" i="35"/>
  <c r="H550" i="35"/>
  <c r="F550" i="35"/>
  <c r="E550" i="35"/>
  <c r="C550" i="35"/>
  <c r="H549" i="35"/>
  <c r="F549" i="35"/>
  <c r="E549" i="35"/>
  <c r="C549" i="35"/>
  <c r="H548" i="35"/>
  <c r="F548" i="35"/>
  <c r="E548" i="35"/>
  <c r="C548" i="35"/>
  <c r="H547" i="35"/>
  <c r="F547" i="35"/>
  <c r="E547" i="35"/>
  <c r="C547" i="35"/>
  <c r="H546" i="35"/>
  <c r="F546" i="35"/>
  <c r="E546" i="35"/>
  <c r="C546" i="35"/>
  <c r="C545" i="35"/>
  <c r="H544" i="35"/>
  <c r="F544" i="35"/>
  <c r="E544" i="35"/>
  <c r="C544" i="35"/>
  <c r="C543" i="35"/>
  <c r="H542" i="35"/>
  <c r="F542" i="35"/>
  <c r="E542" i="35"/>
  <c r="C542" i="35"/>
  <c r="C541" i="35"/>
  <c r="H540" i="35"/>
  <c r="F540" i="35"/>
  <c r="E540" i="35"/>
  <c r="C540" i="35"/>
  <c r="H539" i="35"/>
  <c r="F539" i="35"/>
  <c r="E539" i="35"/>
  <c r="C539" i="35"/>
  <c r="H538" i="35"/>
  <c r="F538" i="35"/>
  <c r="E538" i="35"/>
  <c r="C538" i="35"/>
  <c r="H537" i="35"/>
  <c r="F537" i="35"/>
  <c r="E537" i="35"/>
  <c r="C537" i="35"/>
  <c r="H536" i="35"/>
  <c r="F536" i="35"/>
  <c r="E536" i="35"/>
  <c r="C536" i="35"/>
  <c r="H535" i="35"/>
  <c r="F535" i="35"/>
  <c r="E535" i="35"/>
  <c r="C535" i="35"/>
  <c r="H534" i="35"/>
  <c r="F534" i="35"/>
  <c r="E534" i="35"/>
  <c r="C534" i="35"/>
  <c r="H533" i="35"/>
  <c r="F533" i="35"/>
  <c r="E533" i="35"/>
  <c r="C533" i="35"/>
  <c r="H532" i="35"/>
  <c r="F532" i="35"/>
  <c r="E532" i="35"/>
  <c r="C532" i="35"/>
  <c r="H531" i="35"/>
  <c r="F531" i="35"/>
  <c r="E531" i="35"/>
  <c r="C531" i="35"/>
  <c r="H530" i="35"/>
  <c r="F530" i="35"/>
  <c r="E530" i="35"/>
  <c r="C530" i="35"/>
  <c r="H529" i="35"/>
  <c r="F529" i="35"/>
  <c r="E529" i="35"/>
  <c r="C529" i="35"/>
  <c r="H528" i="35"/>
  <c r="F528" i="35"/>
  <c r="E528" i="35"/>
  <c r="C528" i="35"/>
  <c r="C527" i="35"/>
  <c r="C526" i="35"/>
  <c r="H525" i="35"/>
  <c r="F525" i="35"/>
  <c r="E525" i="35"/>
  <c r="C525" i="35"/>
  <c r="C524" i="35"/>
  <c r="H523" i="35"/>
  <c r="F523" i="35"/>
  <c r="E523" i="35"/>
  <c r="C523" i="35"/>
  <c r="C522" i="35"/>
  <c r="H521" i="35"/>
  <c r="F521" i="35"/>
  <c r="E521" i="35"/>
  <c r="C521" i="35"/>
  <c r="H520" i="35"/>
  <c r="F520" i="35"/>
  <c r="E520" i="35"/>
  <c r="C520" i="35"/>
  <c r="H519" i="35"/>
  <c r="F519" i="35"/>
  <c r="E519" i="35"/>
  <c r="C519" i="35"/>
  <c r="H518" i="35"/>
  <c r="F518" i="35"/>
  <c r="E518" i="35"/>
  <c r="C518" i="35"/>
  <c r="H517" i="35"/>
  <c r="F517" i="35"/>
  <c r="E517" i="35"/>
  <c r="C517" i="35"/>
  <c r="H516" i="35"/>
  <c r="F516" i="35"/>
  <c r="E516" i="35"/>
  <c r="C516" i="35"/>
  <c r="H515" i="35"/>
  <c r="F515" i="35"/>
  <c r="E515" i="35"/>
  <c r="C515" i="35"/>
  <c r="H514" i="35"/>
  <c r="F514" i="35"/>
  <c r="E514" i="35"/>
  <c r="C514" i="35"/>
  <c r="C513" i="35"/>
  <c r="H512" i="35"/>
  <c r="F512" i="35"/>
  <c r="E512" i="35"/>
  <c r="C512" i="35"/>
  <c r="H511" i="35"/>
  <c r="F511" i="35"/>
  <c r="E511" i="35"/>
  <c r="C511" i="35"/>
  <c r="H510" i="35"/>
  <c r="F510" i="35"/>
  <c r="E510" i="35"/>
  <c r="C510" i="35"/>
  <c r="H509" i="35"/>
  <c r="F509" i="35"/>
  <c r="E509" i="35"/>
  <c r="C509" i="35"/>
  <c r="H508" i="35"/>
  <c r="F508" i="35"/>
  <c r="E508" i="35"/>
  <c r="C508" i="35"/>
  <c r="H507" i="35"/>
  <c r="F507" i="35"/>
  <c r="E507" i="35"/>
  <c r="C507" i="35"/>
  <c r="H506" i="35"/>
  <c r="F506" i="35"/>
  <c r="E506" i="35"/>
  <c r="C506" i="35"/>
  <c r="H505" i="35"/>
  <c r="F505" i="35"/>
  <c r="E505" i="35"/>
  <c r="C505" i="35"/>
  <c r="H504" i="35"/>
  <c r="F504" i="35"/>
  <c r="E504" i="35"/>
  <c r="C504" i="35"/>
  <c r="H503" i="35"/>
  <c r="F503" i="35"/>
  <c r="E503" i="35"/>
  <c r="C503" i="35"/>
  <c r="H502" i="35"/>
  <c r="F502" i="35"/>
  <c r="E502" i="35"/>
  <c r="C502" i="35"/>
  <c r="C501" i="35"/>
  <c r="H500" i="35"/>
  <c r="F500" i="35"/>
  <c r="E500" i="35"/>
  <c r="C500" i="35"/>
  <c r="H499" i="35"/>
  <c r="F499" i="35"/>
  <c r="E499" i="35"/>
  <c r="C499" i="35"/>
  <c r="H498" i="35"/>
  <c r="F498" i="35"/>
  <c r="E498" i="35"/>
  <c r="C498" i="35"/>
  <c r="H497" i="35"/>
  <c r="F497" i="35"/>
  <c r="E497" i="35"/>
  <c r="C497" i="35"/>
  <c r="H496" i="35"/>
  <c r="F496" i="35"/>
  <c r="E496" i="35"/>
  <c r="C496" i="35"/>
  <c r="H495" i="35"/>
  <c r="F495" i="35"/>
  <c r="E495" i="35"/>
  <c r="C495" i="35"/>
  <c r="H494" i="35"/>
  <c r="F494" i="35"/>
  <c r="E494" i="35"/>
  <c r="C494" i="35"/>
  <c r="H493" i="35"/>
  <c r="F493" i="35"/>
  <c r="E493" i="35"/>
  <c r="C493" i="35"/>
  <c r="H492" i="35"/>
  <c r="F492" i="35"/>
  <c r="E492" i="35"/>
  <c r="C492" i="35"/>
  <c r="H491" i="35"/>
  <c r="F491" i="35"/>
  <c r="E491" i="35"/>
  <c r="C491" i="35"/>
  <c r="H490" i="35"/>
  <c r="F490" i="35"/>
  <c r="E490" i="35"/>
  <c r="C490" i="35"/>
  <c r="H489" i="35"/>
  <c r="F489" i="35"/>
  <c r="E489" i="35"/>
  <c r="C489" i="35"/>
  <c r="H488" i="35"/>
  <c r="F488" i="35"/>
  <c r="E488" i="35"/>
  <c r="C488" i="35"/>
  <c r="H487" i="35"/>
  <c r="F487" i="35"/>
  <c r="E487" i="35"/>
  <c r="C487" i="35"/>
  <c r="H486" i="35"/>
  <c r="F486" i="35"/>
  <c r="E486" i="35"/>
  <c r="C486" i="35"/>
  <c r="H485" i="35"/>
  <c r="F485" i="35"/>
  <c r="E485" i="35"/>
  <c r="C485" i="35"/>
  <c r="C484" i="35"/>
  <c r="H483" i="35"/>
  <c r="F483" i="35"/>
  <c r="E483" i="35"/>
  <c r="C483" i="35"/>
  <c r="H482" i="35"/>
  <c r="F482" i="35"/>
  <c r="E482" i="35"/>
  <c r="C482" i="35"/>
  <c r="H481" i="35"/>
  <c r="F481" i="35"/>
  <c r="E481" i="35"/>
  <c r="C481" i="35"/>
  <c r="H480" i="35"/>
  <c r="F480" i="35"/>
  <c r="E480" i="35"/>
  <c r="C480" i="35"/>
  <c r="H479" i="35"/>
  <c r="F479" i="35"/>
  <c r="E479" i="35"/>
  <c r="C479" i="35"/>
  <c r="H478" i="35"/>
  <c r="F478" i="35"/>
  <c r="E478" i="35"/>
  <c r="C478" i="35"/>
  <c r="H477" i="35"/>
  <c r="F477" i="35"/>
  <c r="E477" i="35"/>
  <c r="C477" i="35"/>
  <c r="H476" i="35"/>
  <c r="F476" i="35"/>
  <c r="E476" i="35"/>
  <c r="C476" i="35"/>
  <c r="H475" i="35"/>
  <c r="F475" i="35"/>
  <c r="E475" i="35"/>
  <c r="C475" i="35"/>
  <c r="C474" i="35"/>
  <c r="H473" i="35"/>
  <c r="F473" i="35"/>
  <c r="E473" i="35"/>
  <c r="C473" i="35"/>
  <c r="H472" i="35"/>
  <c r="F472" i="35"/>
  <c r="E472" i="35"/>
  <c r="C472" i="35"/>
  <c r="H471" i="35"/>
  <c r="F471" i="35"/>
  <c r="E471" i="35"/>
  <c r="C471" i="35"/>
  <c r="H470" i="35"/>
  <c r="F470" i="35"/>
  <c r="E470" i="35"/>
  <c r="C470" i="35"/>
  <c r="H469" i="35"/>
  <c r="F469" i="35"/>
  <c r="E469" i="35"/>
  <c r="C469" i="35"/>
  <c r="H468" i="35"/>
  <c r="F468" i="35"/>
  <c r="E468" i="35"/>
  <c r="C468" i="35"/>
  <c r="H467" i="35"/>
  <c r="F467" i="35"/>
  <c r="E467" i="35"/>
  <c r="C467" i="35"/>
  <c r="H466" i="35"/>
  <c r="F466" i="35"/>
  <c r="E466" i="35"/>
  <c r="C466" i="35"/>
  <c r="H465" i="35"/>
  <c r="F465" i="35"/>
  <c r="E465" i="35"/>
  <c r="C465" i="35"/>
  <c r="H464" i="35"/>
  <c r="F464" i="35"/>
  <c r="E464" i="35"/>
  <c r="C464" i="35"/>
  <c r="H463" i="35"/>
  <c r="F463" i="35"/>
  <c r="E463" i="35"/>
  <c r="C463" i="35"/>
  <c r="H462" i="35"/>
  <c r="F462" i="35"/>
  <c r="E462" i="35"/>
  <c r="C462" i="35"/>
  <c r="H461" i="35"/>
  <c r="F461" i="35"/>
  <c r="E461" i="35"/>
  <c r="C461" i="35"/>
  <c r="H460" i="35"/>
  <c r="F460" i="35"/>
  <c r="E460" i="35"/>
  <c r="C460" i="35"/>
  <c r="C459" i="35"/>
  <c r="H458" i="35"/>
  <c r="F458" i="35"/>
  <c r="E458" i="35"/>
  <c r="C458" i="35"/>
  <c r="H457" i="35"/>
  <c r="F457" i="35"/>
  <c r="E457" i="35"/>
  <c r="C457" i="35"/>
  <c r="H456" i="35"/>
  <c r="F456" i="35"/>
  <c r="E456" i="35"/>
  <c r="C456" i="35"/>
  <c r="H455" i="35"/>
  <c r="F455" i="35"/>
  <c r="E455" i="35"/>
  <c r="C455" i="35"/>
  <c r="H454" i="35"/>
  <c r="F454" i="35"/>
  <c r="E454" i="35"/>
  <c r="C454" i="35"/>
  <c r="H453" i="35"/>
  <c r="F453" i="35"/>
  <c r="E453" i="35"/>
  <c r="C453" i="35"/>
  <c r="H452" i="35"/>
  <c r="F452" i="35"/>
  <c r="E452" i="35"/>
  <c r="C452" i="35"/>
  <c r="H451" i="35"/>
  <c r="F451" i="35"/>
  <c r="E451" i="35"/>
  <c r="C451" i="35"/>
  <c r="H450" i="35"/>
  <c r="F450" i="35"/>
  <c r="E450" i="35"/>
  <c r="C450" i="35"/>
  <c r="H449" i="35"/>
  <c r="F449" i="35"/>
  <c r="E449" i="35"/>
  <c r="C449" i="35"/>
  <c r="H448" i="35"/>
  <c r="F448" i="35"/>
  <c r="E448" i="35"/>
  <c r="C448" i="35"/>
  <c r="H447" i="35"/>
  <c r="F447" i="35"/>
  <c r="E447" i="35"/>
  <c r="C447" i="35"/>
  <c r="H446" i="35"/>
  <c r="F446" i="35"/>
  <c r="E446" i="35"/>
  <c r="C446" i="35"/>
  <c r="H445" i="35"/>
  <c r="F445" i="35"/>
  <c r="E445" i="35"/>
  <c r="C445" i="35"/>
  <c r="C444" i="35"/>
  <c r="H443" i="35"/>
  <c r="F443" i="35"/>
  <c r="E443" i="35"/>
  <c r="C443" i="35"/>
  <c r="H442" i="35"/>
  <c r="F442" i="35"/>
  <c r="E442" i="35"/>
  <c r="C442" i="35"/>
  <c r="H441" i="35"/>
  <c r="F441" i="35"/>
  <c r="E441" i="35"/>
  <c r="C441" i="35"/>
  <c r="H440" i="35"/>
  <c r="F440" i="35"/>
  <c r="E440" i="35"/>
  <c r="C440" i="35"/>
  <c r="H439" i="35"/>
  <c r="F439" i="35"/>
  <c r="E439" i="35"/>
  <c r="C439" i="35"/>
  <c r="H438" i="35"/>
  <c r="F438" i="35"/>
  <c r="E438" i="35"/>
  <c r="C438" i="35"/>
  <c r="H437" i="35"/>
  <c r="F437" i="35"/>
  <c r="E437" i="35"/>
  <c r="C437" i="35"/>
  <c r="H436" i="35"/>
  <c r="F436" i="35"/>
  <c r="E436" i="35"/>
  <c r="C436" i="35"/>
  <c r="H435" i="35"/>
  <c r="F435" i="35"/>
  <c r="E435" i="35"/>
  <c r="C435" i="35"/>
  <c r="H434" i="35"/>
  <c r="F434" i="35"/>
  <c r="E434" i="35"/>
  <c r="C434" i="35"/>
  <c r="H433" i="35"/>
  <c r="F433" i="35"/>
  <c r="E433" i="35"/>
  <c r="C433" i="35"/>
  <c r="H432" i="35"/>
  <c r="F432" i="35"/>
  <c r="E432" i="35"/>
  <c r="C432" i="35"/>
  <c r="H431" i="35"/>
  <c r="F431" i="35"/>
  <c r="E431" i="35"/>
  <c r="C431" i="35"/>
  <c r="H430" i="35"/>
  <c r="F430" i="35"/>
  <c r="E430" i="35"/>
  <c r="C430" i="35"/>
  <c r="H429" i="35"/>
  <c r="F429" i="35"/>
  <c r="E429" i="35"/>
  <c r="C429" i="35"/>
  <c r="H428" i="35"/>
  <c r="F428" i="35"/>
  <c r="E428" i="35"/>
  <c r="C428" i="35"/>
  <c r="H427" i="35"/>
  <c r="F427" i="35"/>
  <c r="E427" i="35"/>
  <c r="C427" i="35"/>
  <c r="C426" i="35"/>
  <c r="H425" i="35"/>
  <c r="F425" i="35"/>
  <c r="E425" i="35"/>
  <c r="C425" i="35"/>
  <c r="H424" i="35"/>
  <c r="F424" i="35"/>
  <c r="E424" i="35"/>
  <c r="C424" i="35"/>
  <c r="H423" i="35"/>
  <c r="F423" i="35"/>
  <c r="E423" i="35"/>
  <c r="C423" i="35"/>
  <c r="H422" i="35"/>
  <c r="F422" i="35"/>
  <c r="E422" i="35"/>
  <c r="C422" i="35"/>
  <c r="H421" i="35"/>
  <c r="F421" i="35"/>
  <c r="E421" i="35"/>
  <c r="C421" i="35"/>
  <c r="H420" i="35"/>
  <c r="F420" i="35"/>
  <c r="E420" i="35"/>
  <c r="C420" i="35"/>
  <c r="H419" i="35"/>
  <c r="F419" i="35"/>
  <c r="E419" i="35"/>
  <c r="C419" i="35"/>
  <c r="H418" i="35"/>
  <c r="F418" i="35"/>
  <c r="E418" i="35"/>
  <c r="C418" i="35"/>
  <c r="H417" i="35"/>
  <c r="F417" i="35"/>
  <c r="E417" i="35"/>
  <c r="C417" i="35"/>
  <c r="H416" i="35"/>
  <c r="F416" i="35"/>
  <c r="E416" i="35"/>
  <c r="C416" i="35"/>
  <c r="H415" i="35"/>
  <c r="F415" i="35"/>
  <c r="E415" i="35"/>
  <c r="C415" i="35"/>
  <c r="H414" i="35"/>
  <c r="F414" i="35"/>
  <c r="E414" i="35"/>
  <c r="C414" i="35"/>
  <c r="H413" i="35"/>
  <c r="F413" i="35"/>
  <c r="E413" i="35"/>
  <c r="C413" i="35"/>
  <c r="H412" i="35"/>
  <c r="F412" i="35"/>
  <c r="E412" i="35"/>
  <c r="C412" i="35"/>
  <c r="H411" i="35"/>
  <c r="F411" i="35"/>
  <c r="E411" i="35"/>
  <c r="C411" i="35"/>
  <c r="C410" i="35"/>
  <c r="H409" i="35"/>
  <c r="F409" i="35"/>
  <c r="E409" i="35"/>
  <c r="C409" i="35"/>
  <c r="H408" i="35"/>
  <c r="F408" i="35"/>
  <c r="E408" i="35"/>
  <c r="C408" i="35"/>
  <c r="H407" i="35"/>
  <c r="F407" i="35"/>
  <c r="E407" i="35"/>
  <c r="C407" i="35"/>
  <c r="H406" i="35"/>
  <c r="F406" i="35"/>
  <c r="E406" i="35"/>
  <c r="C406" i="35"/>
  <c r="H405" i="35"/>
  <c r="F405" i="35"/>
  <c r="E405" i="35"/>
  <c r="C405" i="35"/>
  <c r="H404" i="35"/>
  <c r="F404" i="35"/>
  <c r="E404" i="35"/>
  <c r="C404" i="35"/>
  <c r="H403" i="35"/>
  <c r="F403" i="35"/>
  <c r="E403" i="35"/>
  <c r="C403" i="35"/>
  <c r="H402" i="35"/>
  <c r="F402" i="35"/>
  <c r="E402" i="35"/>
  <c r="C402" i="35"/>
  <c r="H401" i="35"/>
  <c r="F401" i="35"/>
  <c r="E401" i="35"/>
  <c r="C401" i="35"/>
  <c r="C400" i="35"/>
  <c r="H399" i="35"/>
  <c r="F399" i="35"/>
  <c r="E399" i="35"/>
  <c r="C399" i="35"/>
  <c r="H398" i="35"/>
  <c r="F398" i="35"/>
  <c r="E398" i="35"/>
  <c r="C398" i="35"/>
  <c r="H397" i="35"/>
  <c r="F397" i="35"/>
  <c r="E397" i="35"/>
  <c r="C397" i="35"/>
  <c r="H396" i="35"/>
  <c r="F396" i="35"/>
  <c r="E396" i="35"/>
  <c r="C396" i="35"/>
  <c r="H395" i="35"/>
  <c r="F395" i="35"/>
  <c r="E395" i="35"/>
  <c r="C395" i="35"/>
  <c r="H394" i="35"/>
  <c r="F394" i="35"/>
  <c r="E394" i="35"/>
  <c r="C394" i="35"/>
  <c r="H393" i="35"/>
  <c r="F393" i="35"/>
  <c r="E393" i="35"/>
  <c r="C393" i="35"/>
  <c r="H392" i="35"/>
  <c r="F392" i="35"/>
  <c r="E392" i="35"/>
  <c r="C392" i="35"/>
  <c r="H391" i="35"/>
  <c r="F391" i="35"/>
  <c r="E391" i="35"/>
  <c r="C391" i="35"/>
  <c r="H390" i="35"/>
  <c r="F390" i="35"/>
  <c r="E390" i="35"/>
  <c r="C390" i="35"/>
  <c r="H389" i="35"/>
  <c r="F389" i="35"/>
  <c r="E389" i="35"/>
  <c r="C389" i="35"/>
  <c r="H388" i="35"/>
  <c r="F388" i="35"/>
  <c r="E388" i="35"/>
  <c r="C388" i="35"/>
  <c r="H387" i="35"/>
  <c r="F387" i="35"/>
  <c r="E387" i="35"/>
  <c r="C387" i="35"/>
  <c r="H386" i="35"/>
  <c r="F386" i="35"/>
  <c r="E386" i="35"/>
  <c r="C386" i="35"/>
  <c r="H385" i="35"/>
  <c r="F385" i="35"/>
  <c r="E385" i="35"/>
  <c r="C385" i="35"/>
  <c r="H384" i="35"/>
  <c r="F384" i="35"/>
  <c r="E384" i="35"/>
  <c r="C384" i="35"/>
  <c r="H383" i="35"/>
  <c r="F383" i="35"/>
  <c r="E383" i="35"/>
  <c r="C383" i="35"/>
  <c r="C382" i="35"/>
  <c r="H381" i="35"/>
  <c r="F381" i="35"/>
  <c r="E381" i="35"/>
  <c r="C381" i="35"/>
  <c r="H380" i="35"/>
  <c r="F380" i="35"/>
  <c r="E380" i="35"/>
  <c r="C380" i="35"/>
  <c r="H379" i="35"/>
  <c r="F379" i="35"/>
  <c r="E379" i="35"/>
  <c r="C379" i="35"/>
  <c r="H378" i="35"/>
  <c r="F378" i="35"/>
  <c r="E378" i="35"/>
  <c r="C378" i="35"/>
  <c r="H377" i="35"/>
  <c r="F377" i="35"/>
  <c r="E377" i="35"/>
  <c r="C377" i="35"/>
  <c r="H376" i="35"/>
  <c r="F376" i="35"/>
  <c r="E376" i="35"/>
  <c r="C376" i="35"/>
  <c r="H375" i="35"/>
  <c r="F375" i="35"/>
  <c r="E375" i="35"/>
  <c r="C375" i="35"/>
  <c r="H374" i="35"/>
  <c r="F374" i="35"/>
  <c r="E374" i="35"/>
  <c r="C374" i="35"/>
  <c r="H373" i="35"/>
  <c r="F373" i="35"/>
  <c r="E373" i="35"/>
  <c r="C373" i="35"/>
  <c r="H372" i="35"/>
  <c r="F372" i="35"/>
  <c r="E372" i="35"/>
  <c r="C372" i="35"/>
  <c r="H371" i="35"/>
  <c r="F371" i="35"/>
  <c r="E371" i="35"/>
  <c r="C371" i="35"/>
  <c r="H370" i="35"/>
  <c r="F370" i="35"/>
  <c r="E370" i="35"/>
  <c r="C370" i="35"/>
  <c r="H369" i="35"/>
  <c r="F369" i="35"/>
  <c r="E369" i="35"/>
  <c r="C369" i="35"/>
  <c r="H368" i="35"/>
  <c r="F368" i="35"/>
  <c r="E368" i="35"/>
  <c r="C368" i="35"/>
  <c r="C367" i="35"/>
  <c r="H366" i="35"/>
  <c r="F366" i="35"/>
  <c r="E366" i="35"/>
  <c r="C366" i="35"/>
  <c r="H365" i="35"/>
  <c r="F365" i="35"/>
  <c r="E365" i="35"/>
  <c r="C365" i="35"/>
  <c r="H364" i="35"/>
  <c r="F364" i="35"/>
  <c r="E364" i="35"/>
  <c r="C364" i="35"/>
  <c r="H363" i="35"/>
  <c r="F363" i="35"/>
  <c r="E363" i="35"/>
  <c r="C363" i="35"/>
  <c r="H362" i="35"/>
  <c r="F362" i="35"/>
  <c r="E362" i="35"/>
  <c r="C362" i="35"/>
  <c r="H361" i="35"/>
  <c r="F361" i="35"/>
  <c r="E361" i="35"/>
  <c r="C361" i="35"/>
  <c r="H360" i="35"/>
  <c r="F360" i="35"/>
  <c r="E360" i="35"/>
  <c r="C360" i="35"/>
  <c r="H359" i="35"/>
  <c r="F359" i="35"/>
  <c r="E359" i="35"/>
  <c r="C359" i="35"/>
  <c r="H358" i="35"/>
  <c r="F358" i="35"/>
  <c r="E358" i="35"/>
  <c r="C358" i="35"/>
  <c r="H357" i="35"/>
  <c r="F357" i="35"/>
  <c r="E357" i="35"/>
  <c r="C357" i="35"/>
  <c r="H356" i="35"/>
  <c r="F356" i="35"/>
  <c r="E356" i="35"/>
  <c r="C356" i="35"/>
  <c r="H355" i="35"/>
  <c r="F355" i="35"/>
  <c r="E355" i="35"/>
  <c r="C355" i="35"/>
  <c r="H354" i="35"/>
  <c r="F354" i="35"/>
  <c r="E354" i="35"/>
  <c r="C354" i="35"/>
  <c r="H353" i="35"/>
  <c r="F353" i="35"/>
  <c r="E353" i="35"/>
  <c r="C353" i="35"/>
  <c r="H352" i="35"/>
  <c r="F352" i="35"/>
  <c r="E352" i="35"/>
  <c r="C352" i="35"/>
  <c r="H351" i="35"/>
  <c r="F351" i="35"/>
  <c r="E351" i="35"/>
  <c r="C351" i="35"/>
  <c r="H350" i="35"/>
  <c r="F350" i="35"/>
  <c r="E350" i="35"/>
  <c r="C350" i="35"/>
  <c r="H349" i="35"/>
  <c r="F349" i="35"/>
  <c r="E349" i="35"/>
  <c r="C349" i="35"/>
  <c r="H348" i="35"/>
  <c r="F348" i="35"/>
  <c r="E348" i="35"/>
  <c r="C348" i="35"/>
  <c r="H347" i="35"/>
  <c r="F347" i="35"/>
  <c r="E347" i="35"/>
  <c r="C347" i="35"/>
  <c r="H346" i="35"/>
  <c r="F346" i="35"/>
  <c r="E346" i="35"/>
  <c r="C346" i="35"/>
  <c r="H345" i="35"/>
  <c r="F345" i="35"/>
  <c r="E345" i="35"/>
  <c r="C345" i="35"/>
  <c r="H344" i="35"/>
  <c r="F344" i="35"/>
  <c r="E344" i="35"/>
  <c r="C344" i="35"/>
  <c r="H343" i="35"/>
  <c r="F343" i="35"/>
  <c r="E343" i="35"/>
  <c r="C343" i="35"/>
  <c r="H342" i="35"/>
  <c r="F342" i="35"/>
  <c r="E342" i="35"/>
  <c r="C342" i="35"/>
  <c r="H341" i="35"/>
  <c r="F341" i="35"/>
  <c r="E341" i="35"/>
  <c r="C341" i="35"/>
  <c r="H340" i="35"/>
  <c r="F340" i="35"/>
  <c r="E340" i="35"/>
  <c r="C340" i="35"/>
  <c r="H339" i="35"/>
  <c r="F339" i="35"/>
  <c r="E339" i="35"/>
  <c r="C339" i="35"/>
  <c r="H338" i="35"/>
  <c r="F338" i="35"/>
  <c r="E338" i="35"/>
  <c r="C338" i="35"/>
  <c r="C337" i="35"/>
  <c r="H336" i="35"/>
  <c r="F336" i="35"/>
  <c r="E336" i="35"/>
  <c r="C336" i="35"/>
  <c r="H335" i="35"/>
  <c r="F335" i="35"/>
  <c r="E335" i="35"/>
  <c r="C335" i="35"/>
  <c r="H334" i="35"/>
  <c r="F334" i="35"/>
  <c r="E334" i="35"/>
  <c r="C334" i="35"/>
  <c r="H333" i="35"/>
  <c r="F333" i="35"/>
  <c r="E333" i="35"/>
  <c r="C333" i="35"/>
  <c r="H332" i="35"/>
  <c r="F332" i="35"/>
  <c r="E332" i="35"/>
  <c r="C332" i="35"/>
  <c r="H331" i="35"/>
  <c r="F331" i="35"/>
  <c r="E331" i="35"/>
  <c r="C331" i="35"/>
  <c r="H330" i="35"/>
  <c r="F330" i="35"/>
  <c r="E330" i="35"/>
  <c r="C330" i="35"/>
  <c r="H329" i="35"/>
  <c r="F329" i="35"/>
  <c r="E329" i="35"/>
  <c r="C329" i="35"/>
  <c r="H328" i="35"/>
  <c r="F328" i="35"/>
  <c r="E328" i="35"/>
  <c r="C328" i="35"/>
  <c r="H327" i="35"/>
  <c r="F327" i="35"/>
  <c r="E327" i="35"/>
  <c r="C327" i="35"/>
  <c r="H326" i="35"/>
  <c r="F326" i="35"/>
  <c r="E326" i="35"/>
  <c r="C326" i="35"/>
  <c r="H325" i="35"/>
  <c r="F325" i="35"/>
  <c r="E325" i="35"/>
  <c r="C325" i="35"/>
  <c r="H324" i="35"/>
  <c r="F324" i="35"/>
  <c r="E324" i="35"/>
  <c r="C324" i="35"/>
  <c r="H323" i="35"/>
  <c r="F323" i="35"/>
  <c r="E323" i="35"/>
  <c r="C323" i="35"/>
  <c r="C322" i="35"/>
  <c r="H321" i="35"/>
  <c r="F321" i="35"/>
  <c r="E321" i="35"/>
  <c r="C321" i="35"/>
  <c r="H320" i="35"/>
  <c r="F320" i="35"/>
  <c r="E320" i="35"/>
  <c r="C320" i="35"/>
  <c r="H319" i="35"/>
  <c r="F319" i="35"/>
  <c r="E319" i="35"/>
  <c r="C319" i="35"/>
  <c r="H318" i="35"/>
  <c r="F318" i="35"/>
  <c r="E318" i="35"/>
  <c r="C318" i="35"/>
  <c r="H317" i="35"/>
  <c r="F317" i="35"/>
  <c r="E317" i="35"/>
  <c r="C317" i="35"/>
  <c r="H316" i="35"/>
  <c r="F316" i="35"/>
  <c r="E316" i="35"/>
  <c r="C316" i="35"/>
  <c r="H315" i="35"/>
  <c r="F315" i="35"/>
  <c r="E315" i="35"/>
  <c r="C315" i="35"/>
  <c r="H314" i="35"/>
  <c r="F314" i="35"/>
  <c r="E314" i="35"/>
  <c r="C314" i="35"/>
  <c r="H313" i="35"/>
  <c r="F313" i="35"/>
  <c r="E313" i="35"/>
  <c r="C313" i="35"/>
  <c r="H312" i="35"/>
  <c r="F312" i="35"/>
  <c r="E312" i="35"/>
  <c r="C312" i="35"/>
  <c r="H311" i="35"/>
  <c r="F311" i="35"/>
  <c r="E311" i="35"/>
  <c r="C311" i="35"/>
  <c r="H310" i="35"/>
  <c r="F310" i="35"/>
  <c r="E310" i="35"/>
  <c r="C310" i="35"/>
  <c r="H309" i="35"/>
  <c r="F309" i="35"/>
  <c r="E309" i="35"/>
  <c r="C309" i="35"/>
  <c r="H308" i="35"/>
  <c r="F308" i="35"/>
  <c r="E308" i="35"/>
  <c r="C308" i="35"/>
  <c r="C307" i="35"/>
  <c r="H306" i="35"/>
  <c r="F306" i="35"/>
  <c r="E306" i="35"/>
  <c r="C306" i="35"/>
  <c r="H305" i="35"/>
  <c r="F305" i="35"/>
  <c r="E305" i="35"/>
  <c r="C305" i="35"/>
  <c r="H304" i="35"/>
  <c r="F304" i="35"/>
  <c r="E304" i="35"/>
  <c r="C304" i="35"/>
  <c r="H303" i="35"/>
  <c r="F303" i="35"/>
  <c r="E303" i="35"/>
  <c r="C303" i="35"/>
  <c r="H302" i="35"/>
  <c r="F302" i="35"/>
  <c r="E302" i="35"/>
  <c r="C302" i="35"/>
  <c r="H301" i="35"/>
  <c r="F301" i="35"/>
  <c r="E301" i="35"/>
  <c r="C301" i="35"/>
  <c r="H300" i="35"/>
  <c r="F300" i="35"/>
  <c r="E300" i="35"/>
  <c r="C300" i="35"/>
  <c r="H299" i="35"/>
  <c r="F299" i="35"/>
  <c r="E299" i="35"/>
  <c r="C299" i="35"/>
  <c r="H298" i="35"/>
  <c r="F298" i="35"/>
  <c r="E298" i="35"/>
  <c r="C298" i="35"/>
  <c r="H297" i="35"/>
  <c r="F297" i="35"/>
  <c r="E297" i="35"/>
  <c r="C297" i="35"/>
  <c r="H296" i="35"/>
  <c r="F296" i="35"/>
  <c r="E296" i="35"/>
  <c r="C296" i="35"/>
  <c r="H295" i="35"/>
  <c r="F295" i="35"/>
  <c r="E295" i="35"/>
  <c r="C295" i="35"/>
  <c r="H294" i="35"/>
  <c r="F294" i="35"/>
  <c r="E294" i="35"/>
  <c r="C294" i="35"/>
  <c r="H293" i="35"/>
  <c r="F293" i="35"/>
  <c r="E293" i="35"/>
  <c r="C293" i="35"/>
  <c r="C292" i="35"/>
  <c r="H291" i="35"/>
  <c r="F291" i="35"/>
  <c r="E291" i="35"/>
  <c r="C291" i="35"/>
  <c r="H290" i="35"/>
  <c r="F290" i="35"/>
  <c r="E290" i="35"/>
  <c r="C290" i="35"/>
  <c r="H289" i="35"/>
  <c r="F289" i="35"/>
  <c r="E289" i="35"/>
  <c r="C289" i="35"/>
  <c r="H288" i="35"/>
  <c r="F288" i="35"/>
  <c r="E288" i="35"/>
  <c r="C288" i="35"/>
  <c r="H287" i="35"/>
  <c r="F287" i="35"/>
  <c r="E287" i="35"/>
  <c r="C287" i="35"/>
  <c r="H286" i="35"/>
  <c r="F286" i="35"/>
  <c r="E286" i="35"/>
  <c r="C286" i="35"/>
  <c r="H285" i="35"/>
  <c r="F285" i="35"/>
  <c r="E285" i="35"/>
  <c r="C285" i="35"/>
  <c r="H284" i="35"/>
  <c r="F284" i="35"/>
  <c r="E284" i="35"/>
  <c r="C284" i="35"/>
  <c r="H283" i="35"/>
  <c r="F283" i="35"/>
  <c r="E283" i="35"/>
  <c r="C283" i="35"/>
  <c r="H282" i="35"/>
  <c r="F282" i="35"/>
  <c r="E282" i="35"/>
  <c r="C282" i="35"/>
  <c r="H281" i="35"/>
  <c r="F281" i="35"/>
  <c r="E281" i="35"/>
  <c r="C281" i="35"/>
  <c r="H280" i="35"/>
  <c r="F280" i="35"/>
  <c r="E280" i="35"/>
  <c r="C280" i="35"/>
  <c r="H279" i="35"/>
  <c r="F279" i="35"/>
  <c r="E279" i="35"/>
  <c r="C279" i="35"/>
  <c r="H278" i="35"/>
  <c r="F278" i="35"/>
  <c r="E278" i="35"/>
  <c r="C278" i="35"/>
  <c r="C277" i="35"/>
  <c r="H276" i="35"/>
  <c r="F276" i="35"/>
  <c r="E276" i="35"/>
  <c r="C276" i="35"/>
  <c r="H275" i="35"/>
  <c r="F275" i="35"/>
  <c r="E275" i="35"/>
  <c r="C275" i="35"/>
  <c r="H274" i="35"/>
  <c r="F274" i="35"/>
  <c r="E274" i="35"/>
  <c r="C274" i="35"/>
  <c r="H273" i="35"/>
  <c r="F273" i="35"/>
  <c r="E273" i="35"/>
  <c r="C273" i="35"/>
  <c r="H272" i="35"/>
  <c r="F272" i="35"/>
  <c r="E272" i="35"/>
  <c r="C272" i="35"/>
  <c r="H271" i="35"/>
  <c r="F271" i="35"/>
  <c r="E271" i="35"/>
  <c r="C271" i="35"/>
  <c r="H270" i="35"/>
  <c r="F270" i="35"/>
  <c r="E270" i="35"/>
  <c r="C270" i="35"/>
  <c r="H269" i="35"/>
  <c r="F269" i="35"/>
  <c r="E269" i="35"/>
  <c r="C269" i="35"/>
  <c r="H268" i="35"/>
  <c r="F268" i="35"/>
  <c r="E268" i="35"/>
  <c r="C268" i="35"/>
  <c r="H267" i="35"/>
  <c r="F267" i="35"/>
  <c r="E267" i="35"/>
  <c r="C267" i="35"/>
  <c r="C266" i="35"/>
  <c r="H265" i="35"/>
  <c r="F265" i="35"/>
  <c r="E265" i="35"/>
  <c r="C265" i="35"/>
  <c r="H264" i="35"/>
  <c r="F264" i="35"/>
  <c r="E264" i="35"/>
  <c r="C264" i="35"/>
  <c r="H263" i="35"/>
  <c r="F263" i="35"/>
  <c r="E263" i="35"/>
  <c r="C263" i="35"/>
  <c r="H262" i="35"/>
  <c r="F262" i="35"/>
  <c r="E262" i="35"/>
  <c r="C262" i="35"/>
  <c r="H261" i="35"/>
  <c r="F261" i="35"/>
  <c r="E261" i="35"/>
  <c r="C261" i="35"/>
  <c r="H260" i="35"/>
  <c r="F260" i="35"/>
  <c r="E260" i="35"/>
  <c r="C260" i="35"/>
  <c r="H259" i="35"/>
  <c r="F259" i="35"/>
  <c r="E259" i="35"/>
  <c r="C259" i="35"/>
  <c r="H258" i="35"/>
  <c r="F258" i="35"/>
  <c r="E258" i="35"/>
  <c r="C258" i="35"/>
  <c r="H257" i="35"/>
  <c r="F257" i="35"/>
  <c r="E257" i="35"/>
  <c r="C257" i="35"/>
  <c r="H256" i="35"/>
  <c r="F256" i="35"/>
  <c r="E256" i="35"/>
  <c r="C256" i="35"/>
  <c r="H255" i="35"/>
  <c r="F255" i="35"/>
  <c r="E255" i="35"/>
  <c r="C255" i="35"/>
  <c r="H254" i="35"/>
  <c r="F254" i="35"/>
  <c r="E254" i="35"/>
  <c r="C254" i="35"/>
  <c r="H253" i="35"/>
  <c r="F253" i="35"/>
  <c r="E253" i="35"/>
  <c r="C253" i="35"/>
  <c r="H252" i="35"/>
  <c r="F252" i="35"/>
  <c r="E252" i="35"/>
  <c r="C252" i="35"/>
  <c r="C251" i="35"/>
  <c r="H250" i="35"/>
  <c r="F250" i="35"/>
  <c r="E250" i="35"/>
  <c r="C250" i="35"/>
  <c r="H249" i="35"/>
  <c r="F249" i="35"/>
  <c r="E249" i="35"/>
  <c r="C249" i="35"/>
  <c r="H248" i="35"/>
  <c r="F248" i="35"/>
  <c r="E248" i="35"/>
  <c r="C248" i="35"/>
  <c r="H247" i="35"/>
  <c r="F247" i="35"/>
  <c r="E247" i="35"/>
  <c r="C247" i="35"/>
  <c r="H246" i="35"/>
  <c r="F246" i="35"/>
  <c r="E246" i="35"/>
  <c r="C246" i="35"/>
  <c r="H245" i="35"/>
  <c r="F245" i="35"/>
  <c r="E245" i="35"/>
  <c r="C245" i="35"/>
  <c r="H244" i="35"/>
  <c r="F244" i="35"/>
  <c r="E244" i="35"/>
  <c r="C244" i="35"/>
  <c r="H243" i="35"/>
  <c r="F243" i="35"/>
  <c r="E243" i="35"/>
  <c r="C243" i="35"/>
  <c r="H242" i="35"/>
  <c r="F242" i="35"/>
  <c r="E242" i="35"/>
  <c r="C242" i="35"/>
  <c r="H241" i="35"/>
  <c r="F241" i="35"/>
  <c r="E241" i="35"/>
  <c r="C241" i="35"/>
  <c r="H240" i="35"/>
  <c r="F240" i="35"/>
  <c r="E240" i="35"/>
  <c r="C240" i="35"/>
  <c r="H239" i="35"/>
  <c r="F239" i="35"/>
  <c r="E239" i="35"/>
  <c r="C239" i="35"/>
  <c r="H238" i="35"/>
  <c r="F238" i="35"/>
  <c r="E238" i="35"/>
  <c r="C238" i="35"/>
  <c r="H237" i="35"/>
  <c r="F237" i="35"/>
  <c r="E237" i="35"/>
  <c r="C237" i="35"/>
  <c r="C236" i="35"/>
  <c r="H235" i="35"/>
  <c r="F235" i="35"/>
  <c r="E235" i="35"/>
  <c r="C235" i="35"/>
  <c r="H234" i="35"/>
  <c r="F234" i="35"/>
  <c r="E234" i="35"/>
  <c r="C234" i="35"/>
  <c r="H233" i="35"/>
  <c r="F233" i="35"/>
  <c r="E233" i="35"/>
  <c r="C233" i="35"/>
  <c r="H232" i="35"/>
  <c r="F232" i="35"/>
  <c r="E232" i="35"/>
  <c r="C232" i="35"/>
  <c r="H231" i="35"/>
  <c r="F231" i="35"/>
  <c r="E231" i="35"/>
  <c r="C231" i="35"/>
  <c r="H230" i="35"/>
  <c r="F230" i="35"/>
  <c r="E230" i="35"/>
  <c r="C230" i="35"/>
  <c r="H229" i="35"/>
  <c r="F229" i="35"/>
  <c r="E229" i="35"/>
  <c r="C229" i="35"/>
  <c r="H228" i="35"/>
  <c r="F228" i="35"/>
  <c r="E228" i="35"/>
  <c r="C228" i="35"/>
  <c r="H227" i="35"/>
  <c r="F227" i="35"/>
  <c r="E227" i="35"/>
  <c r="C227" i="35"/>
  <c r="H226" i="35"/>
  <c r="F226" i="35"/>
  <c r="E226" i="35"/>
  <c r="C226" i="35"/>
  <c r="H225" i="35"/>
  <c r="F225" i="35"/>
  <c r="E225" i="35"/>
  <c r="C225" i="35"/>
  <c r="H224" i="35"/>
  <c r="F224" i="35"/>
  <c r="E224" i="35"/>
  <c r="C224" i="35"/>
  <c r="H223" i="35"/>
  <c r="F223" i="35"/>
  <c r="E223" i="35"/>
  <c r="C223" i="35"/>
  <c r="H222" i="35"/>
  <c r="F222" i="35"/>
  <c r="E222" i="35"/>
  <c r="C222" i="35"/>
  <c r="C221" i="35"/>
  <c r="C220" i="35"/>
  <c r="H219" i="35"/>
  <c r="I219" i="35" s="1"/>
  <c r="F219" i="35"/>
  <c r="G219" i="35" s="1"/>
  <c r="E219" i="35"/>
  <c r="C219" i="35"/>
  <c r="H218" i="35"/>
  <c r="I218" i="35" s="1"/>
  <c r="F218" i="35"/>
  <c r="G218" i="35" s="1"/>
  <c r="E218" i="35"/>
  <c r="C218" i="35"/>
  <c r="H217" i="35"/>
  <c r="I217" i="35" s="1"/>
  <c r="F217" i="35"/>
  <c r="G217" i="35" s="1"/>
  <c r="E217" i="35"/>
  <c r="C217" i="35"/>
  <c r="H216" i="35"/>
  <c r="I216" i="35" s="1"/>
  <c r="F216" i="35"/>
  <c r="G216" i="35" s="1"/>
  <c r="E216" i="35"/>
  <c r="C216" i="35"/>
  <c r="H215" i="35"/>
  <c r="I215" i="35" s="1"/>
  <c r="F215" i="35"/>
  <c r="G215" i="35" s="1"/>
  <c r="E215" i="35"/>
  <c r="C215" i="35"/>
  <c r="H214" i="35"/>
  <c r="I214" i="35" s="1"/>
  <c r="F214" i="35"/>
  <c r="G214" i="35" s="1"/>
  <c r="E214" i="35"/>
  <c r="C214" i="35"/>
  <c r="H213" i="35"/>
  <c r="I213" i="35" s="1"/>
  <c r="F213" i="35"/>
  <c r="G213" i="35" s="1"/>
  <c r="E213" i="35"/>
  <c r="C213" i="35"/>
  <c r="H212" i="35"/>
  <c r="I212" i="35" s="1"/>
  <c r="F212" i="35"/>
  <c r="G212" i="35" s="1"/>
  <c r="E212" i="35"/>
  <c r="C212" i="35"/>
  <c r="H211" i="35"/>
  <c r="I211" i="35" s="1"/>
  <c r="F211" i="35"/>
  <c r="G211" i="35" s="1"/>
  <c r="E211" i="35"/>
  <c r="C211" i="35"/>
  <c r="H210" i="35"/>
  <c r="I210" i="35" s="1"/>
  <c r="F210" i="35"/>
  <c r="G210" i="35" s="1"/>
  <c r="E210" i="35"/>
  <c r="C210" i="35"/>
  <c r="H209" i="35"/>
  <c r="F209" i="35"/>
  <c r="E209" i="35"/>
  <c r="C209" i="35"/>
  <c r="H208" i="35"/>
  <c r="I208" i="35" s="1"/>
  <c r="F208" i="35"/>
  <c r="G208" i="35" s="1"/>
  <c r="E208" i="35"/>
  <c r="C208" i="35"/>
  <c r="H207" i="35"/>
  <c r="I207" i="35" s="1"/>
  <c r="F207" i="35"/>
  <c r="G207" i="35" s="1"/>
  <c r="E207" i="35"/>
  <c r="C207" i="35"/>
  <c r="H206" i="35"/>
  <c r="I206" i="35" s="1"/>
  <c r="F206" i="35"/>
  <c r="G206" i="35" s="1"/>
  <c r="E206" i="35"/>
  <c r="C206" i="35"/>
  <c r="H205" i="35"/>
  <c r="I205" i="35" s="1"/>
  <c r="F205" i="35"/>
  <c r="G205" i="35" s="1"/>
  <c r="E205" i="35"/>
  <c r="C205" i="35"/>
  <c r="H204" i="35"/>
  <c r="I204" i="35" s="1"/>
  <c r="F204" i="35"/>
  <c r="G204" i="35" s="1"/>
  <c r="E204" i="35"/>
  <c r="C204" i="35"/>
  <c r="H203" i="35"/>
  <c r="I203" i="35" s="1"/>
  <c r="F203" i="35"/>
  <c r="G203" i="35" s="1"/>
  <c r="E203" i="35"/>
  <c r="C203" i="35"/>
  <c r="H202" i="35"/>
  <c r="I202" i="35" s="1"/>
  <c r="F202" i="35"/>
  <c r="G202" i="35" s="1"/>
  <c r="E202" i="35"/>
  <c r="C202" i="35"/>
  <c r="H201" i="35"/>
  <c r="I201" i="35" s="1"/>
  <c r="F201" i="35"/>
  <c r="G201" i="35" s="1"/>
  <c r="E201" i="35"/>
  <c r="C201" i="35"/>
  <c r="H200" i="35"/>
  <c r="I200" i="35" s="1"/>
  <c r="F200" i="35"/>
  <c r="G200" i="35" s="1"/>
  <c r="E200" i="35"/>
  <c r="C200" i="35"/>
  <c r="H199" i="35"/>
  <c r="I199" i="35" s="1"/>
  <c r="F199" i="35"/>
  <c r="G199" i="35" s="1"/>
  <c r="E199" i="35"/>
  <c r="C199" i="35"/>
  <c r="H198" i="35"/>
  <c r="I198" i="35" s="1"/>
  <c r="F198" i="35"/>
  <c r="G198" i="35" s="1"/>
  <c r="E198" i="35"/>
  <c r="C198" i="35"/>
  <c r="H197" i="35"/>
  <c r="I197" i="35" s="1"/>
  <c r="F197" i="35"/>
  <c r="G197" i="35" s="1"/>
  <c r="E197" i="35"/>
  <c r="C197" i="35"/>
  <c r="H196" i="35"/>
  <c r="I196" i="35" s="1"/>
  <c r="F196" i="35"/>
  <c r="G196" i="35" s="1"/>
  <c r="E196" i="35"/>
  <c r="C196" i="35"/>
  <c r="H195" i="35"/>
  <c r="I195" i="35" s="1"/>
  <c r="F195" i="35"/>
  <c r="G195" i="35" s="1"/>
  <c r="E195" i="35"/>
  <c r="C195" i="35"/>
  <c r="H194" i="35"/>
  <c r="I194" i="35" s="1"/>
  <c r="F194" i="35"/>
  <c r="G194" i="35" s="1"/>
  <c r="E194" i="35"/>
  <c r="C194" i="35"/>
  <c r="H193" i="35"/>
  <c r="I193" i="35" s="1"/>
  <c r="F193" i="35"/>
  <c r="G193" i="35" s="1"/>
  <c r="E193" i="35"/>
  <c r="C193" i="35"/>
  <c r="H192" i="35"/>
  <c r="I192" i="35" s="1"/>
  <c r="F192" i="35"/>
  <c r="G192" i="35" s="1"/>
  <c r="E192" i="35"/>
  <c r="C192" i="35"/>
  <c r="H191" i="35"/>
  <c r="I191" i="35" s="1"/>
  <c r="F191" i="35"/>
  <c r="G191" i="35" s="1"/>
  <c r="E191" i="35"/>
  <c r="C191" i="35"/>
  <c r="H190" i="35"/>
  <c r="I190" i="35" s="1"/>
  <c r="F190" i="35"/>
  <c r="G190" i="35" s="1"/>
  <c r="E190" i="35"/>
  <c r="C190" i="35"/>
  <c r="H189" i="35"/>
  <c r="I189" i="35" s="1"/>
  <c r="F189" i="35"/>
  <c r="G189" i="35" s="1"/>
  <c r="E189" i="35"/>
  <c r="C189" i="35"/>
  <c r="H188" i="35"/>
  <c r="I188" i="35" s="1"/>
  <c r="F188" i="35"/>
  <c r="G188" i="35" s="1"/>
  <c r="E188" i="35"/>
  <c r="C188" i="35"/>
  <c r="H187" i="35"/>
  <c r="I187" i="35" s="1"/>
  <c r="F187" i="35"/>
  <c r="G187" i="35" s="1"/>
  <c r="E187" i="35"/>
  <c r="C187" i="35"/>
  <c r="H186" i="35"/>
  <c r="I186" i="35" s="1"/>
  <c r="F186" i="35"/>
  <c r="G186" i="35" s="1"/>
  <c r="E186" i="35"/>
  <c r="C186" i="35"/>
  <c r="H185" i="35"/>
  <c r="I185" i="35" s="1"/>
  <c r="F185" i="35"/>
  <c r="G185" i="35" s="1"/>
  <c r="E185" i="35"/>
  <c r="C185" i="35"/>
  <c r="H184" i="35"/>
  <c r="I184" i="35" s="1"/>
  <c r="F184" i="35"/>
  <c r="G184" i="35" s="1"/>
  <c r="E184" i="35"/>
  <c r="C184" i="35"/>
  <c r="H183" i="35"/>
  <c r="I183" i="35" s="1"/>
  <c r="F183" i="35"/>
  <c r="G183" i="35" s="1"/>
  <c r="E183" i="35"/>
  <c r="C183" i="35"/>
  <c r="H182" i="35"/>
  <c r="I182" i="35" s="1"/>
  <c r="F182" i="35"/>
  <c r="G182" i="35" s="1"/>
  <c r="E182" i="35"/>
  <c r="C182" i="35"/>
  <c r="C181" i="35"/>
  <c r="H180" i="35"/>
  <c r="I180" i="35" s="1"/>
  <c r="F180" i="35"/>
  <c r="G180" i="35" s="1"/>
  <c r="E180" i="35"/>
  <c r="C180" i="35"/>
  <c r="H179" i="35"/>
  <c r="I179" i="35" s="1"/>
  <c r="F179" i="35"/>
  <c r="G179" i="35" s="1"/>
  <c r="E179" i="35"/>
  <c r="C179" i="35"/>
  <c r="H178" i="35"/>
  <c r="I178" i="35" s="1"/>
  <c r="F178" i="35"/>
  <c r="G178" i="35" s="1"/>
  <c r="E178" i="35"/>
  <c r="C178" i="35"/>
  <c r="H177" i="35"/>
  <c r="I177" i="35" s="1"/>
  <c r="F177" i="35"/>
  <c r="G177" i="35" s="1"/>
  <c r="E177" i="35"/>
  <c r="C177" i="35"/>
  <c r="H176" i="35"/>
  <c r="I176" i="35" s="1"/>
  <c r="F176" i="35"/>
  <c r="G176" i="35" s="1"/>
  <c r="E176" i="35"/>
  <c r="C176" i="35"/>
  <c r="H175" i="35"/>
  <c r="I175" i="35" s="1"/>
  <c r="F175" i="35"/>
  <c r="G175" i="35" s="1"/>
  <c r="E175" i="35"/>
  <c r="C175" i="35"/>
  <c r="H174" i="35"/>
  <c r="I174" i="35" s="1"/>
  <c r="F174" i="35"/>
  <c r="G174" i="35" s="1"/>
  <c r="E174" i="35"/>
  <c r="C174" i="35"/>
  <c r="H173" i="35"/>
  <c r="I173" i="35" s="1"/>
  <c r="F173" i="35"/>
  <c r="G173" i="35" s="1"/>
  <c r="E173" i="35"/>
  <c r="C173" i="35"/>
  <c r="H172" i="35"/>
  <c r="I172" i="35" s="1"/>
  <c r="F172" i="35"/>
  <c r="G172" i="35" s="1"/>
  <c r="E172" i="35"/>
  <c r="C172" i="35"/>
  <c r="H171" i="35"/>
  <c r="I171" i="35" s="1"/>
  <c r="F171" i="35"/>
  <c r="G171" i="35" s="1"/>
  <c r="E171" i="35"/>
  <c r="C171" i="35"/>
  <c r="H170" i="35"/>
  <c r="I170" i="35" s="1"/>
  <c r="F170" i="35"/>
  <c r="G170" i="35" s="1"/>
  <c r="E170" i="35"/>
  <c r="C170" i="35"/>
  <c r="H169" i="35"/>
  <c r="I169" i="35" s="1"/>
  <c r="F169" i="35"/>
  <c r="G169" i="35" s="1"/>
  <c r="E169" i="35"/>
  <c r="C169" i="35"/>
  <c r="H168" i="35"/>
  <c r="I168" i="35" s="1"/>
  <c r="F168" i="35"/>
  <c r="G168" i="35" s="1"/>
  <c r="E168" i="35"/>
  <c r="C168" i="35"/>
  <c r="H167" i="35"/>
  <c r="I167" i="35" s="1"/>
  <c r="F167" i="35"/>
  <c r="G167" i="35" s="1"/>
  <c r="E167" i="35"/>
  <c r="C167" i="35"/>
  <c r="H166" i="35"/>
  <c r="I166" i="35" s="1"/>
  <c r="F166" i="35"/>
  <c r="G166" i="35" s="1"/>
  <c r="E166" i="35"/>
  <c r="C166" i="35"/>
  <c r="H165" i="35"/>
  <c r="I165" i="35" s="1"/>
  <c r="F165" i="35"/>
  <c r="G165" i="35" s="1"/>
  <c r="E165" i="35"/>
  <c r="C165" i="35"/>
  <c r="H164" i="35"/>
  <c r="I164" i="35" s="1"/>
  <c r="F164" i="35"/>
  <c r="G164" i="35" s="1"/>
  <c r="E164" i="35"/>
  <c r="C164" i="35"/>
  <c r="H163" i="35"/>
  <c r="I163" i="35" s="1"/>
  <c r="F163" i="35"/>
  <c r="G163" i="35" s="1"/>
  <c r="E163" i="35"/>
  <c r="C163" i="35"/>
  <c r="H162" i="35"/>
  <c r="I162" i="35" s="1"/>
  <c r="F162" i="35"/>
  <c r="G162" i="35" s="1"/>
  <c r="E162" i="35"/>
  <c r="C162" i="35"/>
  <c r="H161" i="35"/>
  <c r="I161" i="35" s="1"/>
  <c r="F161" i="35"/>
  <c r="G161" i="35" s="1"/>
  <c r="E161" i="35"/>
  <c r="C161" i="35"/>
  <c r="H160" i="35"/>
  <c r="I160" i="35" s="1"/>
  <c r="F160" i="35"/>
  <c r="G160" i="35" s="1"/>
  <c r="E160" i="35"/>
  <c r="C160" i="35"/>
  <c r="H159" i="35"/>
  <c r="I159" i="35" s="1"/>
  <c r="F159" i="35"/>
  <c r="G159" i="35" s="1"/>
  <c r="E159" i="35"/>
  <c r="C159" i="35"/>
  <c r="C158" i="35"/>
  <c r="C157" i="35"/>
  <c r="H156" i="35"/>
  <c r="F156" i="35"/>
  <c r="E156" i="35"/>
  <c r="C156" i="35"/>
  <c r="H155" i="35"/>
  <c r="F155" i="35"/>
  <c r="E155" i="35"/>
  <c r="C155" i="35"/>
  <c r="H154" i="35"/>
  <c r="F154" i="35"/>
  <c r="E154" i="35"/>
  <c r="C154" i="35"/>
  <c r="H153" i="35"/>
  <c r="F153" i="35"/>
  <c r="E153" i="35"/>
  <c r="C153" i="35"/>
  <c r="H152" i="35"/>
  <c r="F152" i="35"/>
  <c r="E152" i="35"/>
  <c r="C152" i="35"/>
  <c r="H151" i="35"/>
  <c r="F151" i="35"/>
  <c r="E151" i="35"/>
  <c r="C151" i="35"/>
  <c r="H150" i="35"/>
  <c r="F150" i="35"/>
  <c r="E150" i="35"/>
  <c r="C150" i="35"/>
  <c r="H149" i="35"/>
  <c r="F149" i="35"/>
  <c r="E149" i="35"/>
  <c r="C149" i="35"/>
  <c r="H148" i="35"/>
  <c r="F148" i="35"/>
  <c r="E148" i="35"/>
  <c r="C148" i="35"/>
  <c r="H147" i="35"/>
  <c r="F147" i="35"/>
  <c r="E147" i="35"/>
  <c r="C147" i="35"/>
  <c r="H146" i="35"/>
  <c r="F146" i="35"/>
  <c r="E146" i="35"/>
  <c r="C146" i="35"/>
  <c r="C145" i="35"/>
  <c r="H144" i="35"/>
  <c r="F144" i="35"/>
  <c r="E144" i="35"/>
  <c r="C144" i="35"/>
  <c r="H143" i="35"/>
  <c r="F143" i="35"/>
  <c r="E143" i="35"/>
  <c r="C143" i="35"/>
  <c r="H142" i="35"/>
  <c r="F142" i="35"/>
  <c r="E142" i="35"/>
  <c r="C142" i="35"/>
  <c r="H141" i="35"/>
  <c r="F141" i="35"/>
  <c r="E141" i="35"/>
  <c r="C141" i="35"/>
  <c r="H140" i="35"/>
  <c r="F140" i="35"/>
  <c r="E140" i="35"/>
  <c r="C140" i="35"/>
  <c r="H139" i="35"/>
  <c r="F139" i="35"/>
  <c r="E139" i="35"/>
  <c r="C139" i="35"/>
  <c r="H138" i="35"/>
  <c r="F138" i="35"/>
  <c r="E138" i="35"/>
  <c r="C138" i="35"/>
  <c r="H137" i="35"/>
  <c r="F137" i="35"/>
  <c r="E137" i="35"/>
  <c r="C137" i="35"/>
  <c r="H136" i="35"/>
  <c r="F136" i="35"/>
  <c r="E136" i="35"/>
  <c r="C136" i="35"/>
  <c r="H135" i="35"/>
  <c r="F135" i="35"/>
  <c r="E135" i="35"/>
  <c r="C135" i="35"/>
  <c r="H134" i="35"/>
  <c r="F134" i="35"/>
  <c r="E134" i="35"/>
  <c r="C134" i="35"/>
  <c r="H133" i="35"/>
  <c r="F133" i="35"/>
  <c r="E133" i="35"/>
  <c r="C133" i="35"/>
  <c r="C132" i="35"/>
  <c r="H131" i="35"/>
  <c r="F131" i="35"/>
  <c r="E131" i="35"/>
  <c r="C131" i="35"/>
  <c r="H130" i="35"/>
  <c r="F130" i="35"/>
  <c r="E130" i="35"/>
  <c r="C130" i="35"/>
  <c r="H129" i="35"/>
  <c r="F129" i="35"/>
  <c r="E129" i="35"/>
  <c r="C129" i="35"/>
  <c r="H128" i="35"/>
  <c r="F128" i="35"/>
  <c r="E128" i="35"/>
  <c r="C128" i="35"/>
  <c r="H127" i="35"/>
  <c r="F127" i="35"/>
  <c r="E127" i="35"/>
  <c r="C127" i="35"/>
  <c r="C126" i="35"/>
  <c r="H125" i="35"/>
  <c r="F125" i="35"/>
  <c r="E125" i="35"/>
  <c r="C125" i="35"/>
  <c r="H124" i="35"/>
  <c r="F124" i="35"/>
  <c r="E124" i="35"/>
  <c r="C124" i="35"/>
  <c r="H123" i="35"/>
  <c r="F123" i="35"/>
  <c r="E123" i="35"/>
  <c r="C123" i="35"/>
  <c r="C122" i="35"/>
  <c r="B121" i="35"/>
  <c r="B597" i="35" s="1"/>
  <c r="H116" i="35"/>
  <c r="F116" i="35"/>
  <c r="E116" i="35"/>
  <c r="C116" i="35"/>
  <c r="H115" i="35"/>
  <c r="F115" i="35"/>
  <c r="E115" i="35"/>
  <c r="C115" i="35"/>
  <c r="H114" i="35"/>
  <c r="F114" i="35"/>
  <c r="E114" i="35"/>
  <c r="C114" i="35"/>
  <c r="H113" i="35"/>
  <c r="F113" i="35"/>
  <c r="E113" i="35"/>
  <c r="C113" i="35"/>
  <c r="H112" i="35"/>
  <c r="F112" i="35"/>
  <c r="E112" i="35"/>
  <c r="C112" i="35"/>
  <c r="H111" i="35"/>
  <c r="F111" i="35"/>
  <c r="E111" i="35"/>
  <c r="C111" i="35"/>
  <c r="H110" i="35"/>
  <c r="F110" i="35"/>
  <c r="E110" i="35"/>
  <c r="C110" i="35"/>
  <c r="H109" i="35"/>
  <c r="F109" i="35"/>
  <c r="E109" i="35"/>
  <c r="C109" i="35"/>
  <c r="H108" i="35"/>
  <c r="F108" i="35"/>
  <c r="E108" i="35"/>
  <c r="C108" i="35"/>
  <c r="H107" i="35"/>
  <c r="F107" i="35"/>
  <c r="E107" i="35"/>
  <c r="C107" i="35"/>
  <c r="H106" i="35"/>
  <c r="F106" i="35"/>
  <c r="E106" i="35"/>
  <c r="C106" i="35"/>
  <c r="H105" i="35"/>
  <c r="F105" i="35"/>
  <c r="E105" i="35"/>
  <c r="C105" i="35"/>
  <c r="H104" i="35"/>
  <c r="F104" i="35"/>
  <c r="E104" i="35"/>
  <c r="C104" i="35"/>
  <c r="H103" i="35"/>
  <c r="F103" i="35"/>
  <c r="E103" i="35"/>
  <c r="C103" i="35"/>
  <c r="H102" i="35"/>
  <c r="F102" i="35"/>
  <c r="E102" i="35"/>
  <c r="C102" i="35"/>
  <c r="H101" i="35"/>
  <c r="F101" i="35"/>
  <c r="E101" i="35"/>
  <c r="C101" i="35"/>
  <c r="H100" i="35"/>
  <c r="F100" i="35"/>
  <c r="E100" i="35"/>
  <c r="C100" i="35"/>
  <c r="H99" i="35"/>
  <c r="F99" i="35"/>
  <c r="E99" i="35"/>
  <c r="C99" i="35"/>
  <c r="H98" i="35"/>
  <c r="F98" i="35"/>
  <c r="E98" i="35"/>
  <c r="C98" i="35"/>
  <c r="H97" i="35"/>
  <c r="F97" i="35"/>
  <c r="E97" i="35"/>
  <c r="C97" i="35"/>
  <c r="H96" i="35"/>
  <c r="F96" i="35"/>
  <c r="E96" i="35"/>
  <c r="C96" i="35"/>
  <c r="H95" i="35"/>
  <c r="F95" i="35"/>
  <c r="E95" i="35"/>
  <c r="C95" i="35"/>
  <c r="H94" i="35"/>
  <c r="F94" i="35"/>
  <c r="E94" i="35"/>
  <c r="C94" i="35"/>
  <c r="H93" i="35"/>
  <c r="F93" i="35"/>
  <c r="E93" i="35"/>
  <c r="C93" i="35"/>
  <c r="H92" i="35"/>
  <c r="F92" i="35"/>
  <c r="E92" i="35"/>
  <c r="C92" i="35"/>
  <c r="H91" i="35"/>
  <c r="F91" i="35"/>
  <c r="E91" i="35"/>
  <c r="C91" i="35"/>
  <c r="H90" i="35"/>
  <c r="F90" i="35"/>
  <c r="E90" i="35"/>
  <c r="C90" i="35"/>
  <c r="H89" i="35"/>
  <c r="F89" i="35"/>
  <c r="E89" i="35"/>
  <c r="C89" i="35"/>
  <c r="H88" i="35"/>
  <c r="F88" i="35"/>
  <c r="E88" i="35"/>
  <c r="C88" i="35"/>
  <c r="H87" i="35"/>
  <c r="F87" i="35"/>
  <c r="E87" i="35"/>
  <c r="C87" i="35"/>
  <c r="H86" i="35"/>
  <c r="F86" i="35"/>
  <c r="E86" i="35"/>
  <c r="C86" i="35"/>
  <c r="H85" i="35"/>
  <c r="F85" i="35"/>
  <c r="E85" i="35"/>
  <c r="C85" i="35"/>
  <c r="H84" i="35"/>
  <c r="F84" i="35"/>
  <c r="E84" i="35"/>
  <c r="C84" i="35"/>
  <c r="H83" i="35"/>
  <c r="F83" i="35"/>
  <c r="E83" i="35"/>
  <c r="C83" i="35"/>
  <c r="H82" i="35"/>
  <c r="F82" i="35"/>
  <c r="E82" i="35"/>
  <c r="C82" i="35"/>
  <c r="H81" i="35"/>
  <c r="F81" i="35"/>
  <c r="E81" i="35"/>
  <c r="C81" i="35"/>
  <c r="H80" i="35"/>
  <c r="F80" i="35"/>
  <c r="E80" i="35"/>
  <c r="C80" i="35"/>
  <c r="H79" i="35"/>
  <c r="F79" i="35"/>
  <c r="E79" i="35"/>
  <c r="C79" i="35"/>
  <c r="H78" i="35"/>
  <c r="F78" i="35"/>
  <c r="E78" i="35"/>
  <c r="C78" i="35"/>
  <c r="H77" i="35"/>
  <c r="F77" i="35"/>
  <c r="E77" i="35"/>
  <c r="C77" i="35"/>
  <c r="H76" i="35"/>
  <c r="F76" i="35"/>
  <c r="E76" i="35"/>
  <c r="C76" i="35"/>
  <c r="H72" i="35"/>
  <c r="F72" i="35"/>
  <c r="E72" i="35"/>
  <c r="C72" i="35"/>
  <c r="H71" i="35"/>
  <c r="F71" i="35"/>
  <c r="E71" i="35"/>
  <c r="C71" i="35"/>
  <c r="H70" i="35"/>
  <c r="F70" i="35"/>
  <c r="E70" i="35"/>
  <c r="C70" i="35"/>
  <c r="H69" i="35"/>
  <c r="F69" i="35"/>
  <c r="E69" i="35"/>
  <c r="C69" i="35"/>
  <c r="H68" i="35"/>
  <c r="F68" i="35"/>
  <c r="E68" i="35"/>
  <c r="C68" i="35"/>
  <c r="H67" i="35"/>
  <c r="F67" i="35"/>
  <c r="E67" i="35"/>
  <c r="C67" i="35"/>
  <c r="C66" i="35"/>
  <c r="H65" i="35"/>
  <c r="F65" i="35"/>
  <c r="E65" i="35"/>
  <c r="C65" i="35"/>
  <c r="H64" i="35"/>
  <c r="F64" i="35"/>
  <c r="E64" i="35"/>
  <c r="C64" i="35"/>
  <c r="H63" i="35"/>
  <c r="F63" i="35"/>
  <c r="E63" i="35"/>
  <c r="C63" i="35"/>
  <c r="H62" i="35"/>
  <c r="F62" i="35"/>
  <c r="E62" i="35"/>
  <c r="C62" i="35"/>
  <c r="H61" i="35"/>
  <c r="F61" i="35"/>
  <c r="E61" i="35"/>
  <c r="C61" i="35"/>
  <c r="H60" i="35"/>
  <c r="F60" i="35"/>
  <c r="E60" i="35"/>
  <c r="C60" i="35"/>
  <c r="H59" i="35"/>
  <c r="F59" i="35"/>
  <c r="E59" i="35"/>
  <c r="C59" i="35"/>
  <c r="H58" i="35"/>
  <c r="F58" i="35"/>
  <c r="E58" i="35"/>
  <c r="C58" i="35"/>
  <c r="H57" i="35"/>
  <c r="F57" i="35"/>
  <c r="E57" i="35"/>
  <c r="C57" i="35"/>
  <c r="C56" i="35"/>
  <c r="H55" i="35"/>
  <c r="F55" i="35"/>
  <c r="E55" i="35"/>
  <c r="C55" i="35"/>
  <c r="H54" i="35"/>
  <c r="F54" i="35"/>
  <c r="E54" i="35"/>
  <c r="C54" i="35"/>
  <c r="H53" i="35"/>
  <c r="F53" i="35"/>
  <c r="E53" i="35"/>
  <c r="C53" i="35"/>
  <c r="H52" i="35"/>
  <c r="F52" i="35"/>
  <c r="E52" i="35"/>
  <c r="C52" i="35"/>
  <c r="H51" i="35"/>
  <c r="F51" i="35"/>
  <c r="E51" i="35"/>
  <c r="C51" i="35"/>
  <c r="C50" i="35"/>
  <c r="H49" i="35"/>
  <c r="F49" i="35"/>
  <c r="E49" i="35"/>
  <c r="C49" i="35"/>
  <c r="H48" i="35"/>
  <c r="F48" i="35"/>
  <c r="E48" i="35"/>
  <c r="C48" i="35"/>
  <c r="C47" i="35"/>
  <c r="H46" i="35"/>
  <c r="F46" i="35"/>
  <c r="E46" i="35"/>
  <c r="C46" i="35"/>
  <c r="H45" i="35"/>
  <c r="F45" i="35"/>
  <c r="E45" i="35"/>
  <c r="C45" i="35"/>
  <c r="H44" i="35"/>
  <c r="F44" i="35"/>
  <c r="E44" i="35"/>
  <c r="C44" i="35"/>
  <c r="H43" i="35"/>
  <c r="F43" i="35"/>
  <c r="E43" i="35"/>
  <c r="C43" i="35"/>
  <c r="C42" i="35"/>
  <c r="H41" i="35"/>
  <c r="F41" i="35"/>
  <c r="E41" i="35"/>
  <c r="C41" i="35"/>
  <c r="H40" i="35"/>
  <c r="F40" i="35"/>
  <c r="E40" i="35"/>
  <c r="C40" i="35"/>
  <c r="H39" i="35"/>
  <c r="F39" i="35"/>
  <c r="E39" i="35"/>
  <c r="C39" i="35"/>
  <c r="H38" i="35"/>
  <c r="F38" i="35"/>
  <c r="E38" i="35"/>
  <c r="C38" i="35"/>
  <c r="C37" i="35"/>
  <c r="B36" i="35"/>
  <c r="B120" i="35" s="1"/>
  <c r="H33" i="35"/>
  <c r="F33" i="35"/>
  <c r="E33" i="35"/>
  <c r="C33" i="35"/>
  <c r="H32" i="35"/>
  <c r="F32" i="35"/>
  <c r="E32" i="35"/>
  <c r="C32" i="35"/>
  <c r="H31" i="35"/>
  <c r="F31" i="35"/>
  <c r="E31" i="35"/>
  <c r="C31" i="35"/>
  <c r="H30" i="35"/>
  <c r="F30" i="35"/>
  <c r="E30" i="35"/>
  <c r="C30" i="35"/>
  <c r="B29" i="35"/>
  <c r="B35" i="35" s="1"/>
  <c r="F6" i="35"/>
  <c r="A5" i="35"/>
  <c r="A3" i="35"/>
  <c r="A2" i="35"/>
  <c r="F14" i="44" l="1"/>
  <c r="G56" i="55"/>
  <c r="F14" i="48"/>
  <c r="G94" i="55"/>
  <c r="H113" i="55"/>
  <c r="H127" i="55" s="1"/>
  <c r="G127" i="55"/>
  <c r="H75" i="55"/>
  <c r="G54" i="55"/>
  <c r="G53" i="55" s="1"/>
  <c r="G10" i="55"/>
  <c r="J164" i="41"/>
  <c r="J166" i="41"/>
  <c r="J168" i="41"/>
  <c r="J170" i="41"/>
  <c r="J172" i="41"/>
  <c r="J169" i="35"/>
  <c r="F14" i="53"/>
  <c r="F23" i="53" s="1"/>
  <c r="F24" i="53" s="1"/>
  <c r="F13" i="52" s="1"/>
  <c r="D23" i="53"/>
  <c r="J196" i="40"/>
  <c r="J159" i="37"/>
  <c r="J160" i="41"/>
  <c r="J217" i="40"/>
  <c r="J185" i="37"/>
  <c r="J193" i="37"/>
  <c r="J160" i="38"/>
  <c r="J198" i="39"/>
  <c r="J200" i="39"/>
  <c r="J214" i="39"/>
  <c r="J219" i="35"/>
  <c r="J219" i="36"/>
  <c r="J204" i="41"/>
  <c r="J206" i="41"/>
  <c r="J174" i="36"/>
  <c r="J202" i="40"/>
  <c r="J202" i="37"/>
  <c r="J206" i="37"/>
  <c r="J215" i="35"/>
  <c r="J208" i="38"/>
  <c r="J169" i="40"/>
  <c r="J205" i="40"/>
  <c r="J202" i="41"/>
  <c r="J161" i="36"/>
  <c r="J211" i="39"/>
  <c r="J215" i="39"/>
  <c r="F15" i="50"/>
  <c r="F21" i="50" s="1"/>
  <c r="F22" i="50" s="1"/>
  <c r="F18" i="52" s="1"/>
  <c r="D21" i="50"/>
  <c r="I28" i="51"/>
  <c r="J185" i="36"/>
  <c r="J162" i="41"/>
  <c r="J174" i="39"/>
  <c r="J176" i="39"/>
  <c r="J212" i="36"/>
  <c r="J214" i="36"/>
  <c r="J185" i="38"/>
  <c r="J180" i="40"/>
  <c r="J204" i="36"/>
  <c r="J177" i="37"/>
  <c r="J179" i="37"/>
  <c r="J190" i="38"/>
  <c r="J198" i="38"/>
  <c r="J186" i="39"/>
  <c r="J188" i="39"/>
  <c r="J192" i="39"/>
  <c r="J217" i="37"/>
  <c r="J163" i="38"/>
  <c r="J176" i="38"/>
  <c r="J172" i="39"/>
  <c r="J173" i="40"/>
  <c r="J196" i="35"/>
  <c r="J203" i="35"/>
  <c r="J205" i="36"/>
  <c r="J210" i="37"/>
  <c r="J187" i="39"/>
  <c r="J191" i="39"/>
  <c r="J162" i="40"/>
  <c r="J206" i="40"/>
  <c r="J162" i="36"/>
  <c r="J164" i="36"/>
  <c r="J201" i="39"/>
  <c r="J166" i="40"/>
  <c r="J168" i="40"/>
  <c r="J184" i="40"/>
  <c r="J197" i="40"/>
  <c r="J176" i="41"/>
  <c r="J190" i="41"/>
  <c r="J203" i="41"/>
  <c r="J205" i="41"/>
  <c r="J216" i="41"/>
  <c r="J186" i="36"/>
  <c r="J165" i="36"/>
  <c r="J167" i="36"/>
  <c r="J213" i="36"/>
  <c r="J215" i="36"/>
  <c r="J178" i="35"/>
  <c r="J166" i="36"/>
  <c r="J160" i="37"/>
  <c r="J174" i="37"/>
  <c r="J176" i="37"/>
  <c r="J201" i="37"/>
  <c r="J207" i="37"/>
  <c r="J162" i="38"/>
  <c r="J187" i="38"/>
  <c r="J184" i="38"/>
  <c r="J178" i="38"/>
  <c r="J192" i="38"/>
  <c r="J162" i="39"/>
  <c r="J184" i="39"/>
  <c r="J168" i="39"/>
  <c r="J173" i="39"/>
  <c r="J208" i="39"/>
  <c r="J199" i="39"/>
  <c r="J175" i="40"/>
  <c r="J174" i="40"/>
  <c r="J176" i="40"/>
  <c r="J195" i="40"/>
  <c r="J204" i="40"/>
  <c r="J159" i="41"/>
  <c r="J167" i="41"/>
  <c r="J211" i="41"/>
  <c r="J199" i="41"/>
  <c r="J208" i="41"/>
  <c r="J163" i="41"/>
  <c r="J171" i="41"/>
  <c r="J207" i="41"/>
  <c r="J183" i="41"/>
  <c r="J194" i="41"/>
  <c r="J212" i="41"/>
  <c r="J194" i="40"/>
  <c r="J179" i="40"/>
  <c r="J187" i="40"/>
  <c r="J188" i="40"/>
  <c r="J207" i="40"/>
  <c r="J182" i="40"/>
  <c r="J192" i="40"/>
  <c r="J200" i="40"/>
  <c r="J161" i="39"/>
  <c r="J165" i="39"/>
  <c r="J171" i="39"/>
  <c r="J178" i="39"/>
  <c r="J216" i="39"/>
  <c r="J219" i="39"/>
  <c r="J166" i="39"/>
  <c r="J180" i="39"/>
  <c r="J185" i="39"/>
  <c r="J159" i="38"/>
  <c r="J200" i="38"/>
  <c r="J167" i="38"/>
  <c r="J168" i="38"/>
  <c r="J169" i="38"/>
  <c r="J170" i="38"/>
  <c r="J171" i="38"/>
  <c r="J179" i="38"/>
  <c r="J193" i="38"/>
  <c r="J211" i="38"/>
  <c r="J217" i="38"/>
  <c r="J218" i="38"/>
  <c r="J163" i="37"/>
  <c r="J164" i="37"/>
  <c r="J167" i="37"/>
  <c r="J168" i="37"/>
  <c r="J169" i="37"/>
  <c r="J170" i="37"/>
  <c r="J171" i="37"/>
  <c r="J172" i="37"/>
  <c r="J182" i="37"/>
  <c r="J190" i="37"/>
  <c r="J196" i="37"/>
  <c r="J200" i="37"/>
  <c r="J211" i="37"/>
  <c r="J170" i="36"/>
  <c r="J171" i="36"/>
  <c r="J198" i="36"/>
  <c r="J199" i="36"/>
  <c r="J200" i="36"/>
  <c r="J201" i="36"/>
  <c r="J175" i="36"/>
  <c r="J176" i="36"/>
  <c r="J179" i="36"/>
  <c r="J180" i="36"/>
  <c r="J190" i="36"/>
  <c r="J191" i="36"/>
  <c r="J192" i="36"/>
  <c r="J208" i="36"/>
  <c r="J192" i="35"/>
  <c r="J188" i="35"/>
  <c r="J207" i="35"/>
  <c r="J164" i="35"/>
  <c r="J173" i="35"/>
  <c r="J174" i="35"/>
  <c r="J160" i="35"/>
  <c r="J182" i="35"/>
  <c r="J183" i="35"/>
  <c r="J170" i="35"/>
  <c r="J165" i="35"/>
  <c r="J184" i="35"/>
  <c r="J197" i="35"/>
  <c r="J210" i="35"/>
  <c r="J206" i="36"/>
  <c r="J161" i="35"/>
  <c r="J166" i="35"/>
  <c r="J179" i="35"/>
  <c r="J185" i="35"/>
  <c r="J189" i="35"/>
  <c r="J193" i="35"/>
  <c r="J198" i="35"/>
  <c r="J199" i="35"/>
  <c r="J200" i="35"/>
  <c r="J204" i="35"/>
  <c r="J208" i="35"/>
  <c r="J211" i="35"/>
  <c r="J216" i="35"/>
  <c r="J188" i="36"/>
  <c r="J217" i="36"/>
  <c r="J162" i="35"/>
  <c r="J167" i="35"/>
  <c r="J171" i="35"/>
  <c r="J175" i="35"/>
  <c r="J180" i="35"/>
  <c r="J186" i="35"/>
  <c r="J190" i="35"/>
  <c r="J194" i="35"/>
  <c r="J195" i="35"/>
  <c r="J213" i="35"/>
  <c r="J217" i="35"/>
  <c r="J186" i="37"/>
  <c r="J194" i="37"/>
  <c r="J161" i="38"/>
  <c r="J173" i="38"/>
  <c r="J161" i="37"/>
  <c r="J175" i="37"/>
  <c r="J197" i="37"/>
  <c r="J214" i="37"/>
  <c r="J218" i="37"/>
  <c r="J188" i="38"/>
  <c r="J196" i="38"/>
  <c r="J212" i="38"/>
  <c r="J167" i="39"/>
  <c r="J180" i="37"/>
  <c r="J183" i="37"/>
  <c r="J189" i="37"/>
  <c r="J198" i="37"/>
  <c r="J215" i="37"/>
  <c r="J219" i="37"/>
  <c r="J165" i="38"/>
  <c r="J184" i="37"/>
  <c r="J191" i="37"/>
  <c r="J199" i="37"/>
  <c r="J205" i="37"/>
  <c r="J212" i="37"/>
  <c r="J166" i="38"/>
  <c r="J174" i="38"/>
  <c r="J183" i="38"/>
  <c r="J204" i="38"/>
  <c r="J213" i="38"/>
  <c r="J216" i="38"/>
  <c r="J170" i="39"/>
  <c r="J182" i="39"/>
  <c r="J196" i="39"/>
  <c r="J202" i="39"/>
  <c r="J206" i="39"/>
  <c r="J213" i="39"/>
  <c r="J217" i="39"/>
  <c r="J165" i="40"/>
  <c r="J169" i="39"/>
  <c r="J179" i="39"/>
  <c r="J193" i="39"/>
  <c r="J177" i="40"/>
  <c r="J203" i="40"/>
  <c r="J164" i="39"/>
  <c r="J190" i="39"/>
  <c r="J194" i="39"/>
  <c r="J167" i="40"/>
  <c r="J172" i="40"/>
  <c r="J183" i="40"/>
  <c r="J212" i="40"/>
  <c r="J160" i="40"/>
  <c r="J164" i="40"/>
  <c r="J186" i="40"/>
  <c r="J198" i="40"/>
  <c r="J211" i="40"/>
  <c r="J215" i="40"/>
  <c r="J219" i="40"/>
  <c r="J189" i="40"/>
  <c r="J190" i="40"/>
  <c r="J182" i="41"/>
  <c r="J184" i="41"/>
  <c r="J185" i="41"/>
  <c r="J198" i="41"/>
  <c r="J200" i="41"/>
  <c r="J201" i="41"/>
  <c r="J213" i="41"/>
  <c r="J180" i="41"/>
  <c r="J186" i="41"/>
  <c r="J218" i="41"/>
  <c r="J219" i="41"/>
  <c r="J161" i="41"/>
  <c r="J165" i="41"/>
  <c r="J169" i="41"/>
  <c r="J173" i="41"/>
  <c r="J174" i="41"/>
  <c r="J175" i="41"/>
  <c r="J195" i="41"/>
  <c r="J196" i="41"/>
  <c r="J197" i="41"/>
  <c r="J215" i="41"/>
  <c r="J191" i="41"/>
  <c r="J192" i="41"/>
  <c r="J193" i="41"/>
  <c r="J177" i="41"/>
  <c r="J178" i="41"/>
  <c r="J179" i="41"/>
  <c r="J187" i="41"/>
  <c r="J188" i="41"/>
  <c r="J189" i="41"/>
  <c r="J210" i="41"/>
  <c r="J214" i="41"/>
  <c r="J217" i="41"/>
  <c r="J161" i="40"/>
  <c r="J159" i="40"/>
  <c r="J191" i="40"/>
  <c r="J199" i="40"/>
  <c r="J210" i="40"/>
  <c r="J216" i="40"/>
  <c r="J185" i="40"/>
  <c r="J193" i="40"/>
  <c r="J201" i="40"/>
  <c r="J218" i="40"/>
  <c r="J163" i="40"/>
  <c r="J170" i="40"/>
  <c r="J171" i="40"/>
  <c r="J178" i="40"/>
  <c r="J208" i="40"/>
  <c r="J213" i="40"/>
  <c r="J214" i="40"/>
  <c r="J160" i="39"/>
  <c r="J177" i="39"/>
  <c r="J159" i="39"/>
  <c r="J175" i="39"/>
  <c r="J183" i="39"/>
  <c r="J203" i="39"/>
  <c r="J212" i="39"/>
  <c r="J163" i="39"/>
  <c r="J195" i="39"/>
  <c r="J204" i="39"/>
  <c r="J207" i="39"/>
  <c r="J189" i="39"/>
  <c r="J197" i="39"/>
  <c r="J205" i="39"/>
  <c r="J210" i="39"/>
  <c r="J218" i="39"/>
  <c r="J177" i="38"/>
  <c r="J180" i="38"/>
  <c r="J191" i="38"/>
  <c r="J194" i="38"/>
  <c r="J197" i="38"/>
  <c r="J201" i="38"/>
  <c r="J202" i="38"/>
  <c r="J205" i="38"/>
  <c r="J206" i="38"/>
  <c r="J195" i="38"/>
  <c r="J199" i="38"/>
  <c r="J203" i="38"/>
  <c r="J207" i="38"/>
  <c r="J164" i="38"/>
  <c r="J172" i="38"/>
  <c r="J175" i="38"/>
  <c r="J182" i="38"/>
  <c r="J186" i="38"/>
  <c r="J189" i="38"/>
  <c r="J210" i="38"/>
  <c r="J214" i="38"/>
  <c r="J215" i="38"/>
  <c r="J219" i="38"/>
  <c r="J162" i="37"/>
  <c r="J165" i="37"/>
  <c r="J178" i="37"/>
  <c r="J187" i="37"/>
  <c r="J203" i="37"/>
  <c r="J166" i="37"/>
  <c r="J188" i="37"/>
  <c r="J204" i="37"/>
  <c r="J173" i="37"/>
  <c r="J192" i="37"/>
  <c r="J195" i="37"/>
  <c r="J208" i="37"/>
  <c r="J213" i="37"/>
  <c r="J216" i="37"/>
  <c r="J159" i="36"/>
  <c r="J163" i="36"/>
  <c r="J168" i="36"/>
  <c r="J172" i="36"/>
  <c r="J177" i="36"/>
  <c r="J187" i="36"/>
  <c r="J193" i="36"/>
  <c r="J202" i="36"/>
  <c r="J210" i="36"/>
  <c r="J216" i="36"/>
  <c r="J160" i="36"/>
  <c r="J169" i="36"/>
  <c r="J173" i="36"/>
  <c r="J178" i="36"/>
  <c r="J182" i="36"/>
  <c r="J183" i="36"/>
  <c r="J184" i="36"/>
  <c r="J189" i="36"/>
  <c r="J194" i="36"/>
  <c r="J195" i="36"/>
  <c r="J196" i="36"/>
  <c r="J197" i="36"/>
  <c r="J203" i="36"/>
  <c r="J207" i="36"/>
  <c r="J211" i="36"/>
  <c r="J218" i="36"/>
  <c r="J201" i="35"/>
  <c r="J205" i="35"/>
  <c r="J212" i="35"/>
  <c r="J159" i="35"/>
  <c r="J163" i="35"/>
  <c r="J168" i="35"/>
  <c r="J172" i="35"/>
  <c r="J176" i="35"/>
  <c r="J177" i="35"/>
  <c r="J187" i="35"/>
  <c r="J191" i="35"/>
  <c r="J202" i="35"/>
  <c r="J206" i="35"/>
  <c r="J214" i="35"/>
  <c r="J218" i="35"/>
  <c r="H56" i="55" l="1"/>
  <c r="H130" i="55"/>
  <c r="H129" i="55" s="1"/>
  <c r="H15" i="55"/>
  <c r="G15" i="55"/>
  <c r="G130" i="55"/>
  <c r="G129" i="55" s="1"/>
  <c r="H94" i="55"/>
  <c r="H37" i="55"/>
  <c r="H51" i="55" s="1"/>
  <c r="J28" i="51"/>
  <c r="G28" i="51"/>
  <c r="H595" i="34"/>
  <c r="F595" i="34"/>
  <c r="E595" i="34"/>
  <c r="C595" i="34"/>
  <c r="H594" i="34"/>
  <c r="F594" i="34"/>
  <c r="E594" i="34"/>
  <c r="C594" i="34"/>
  <c r="H593" i="34"/>
  <c r="F593" i="34"/>
  <c r="E593" i="34"/>
  <c r="C593" i="34"/>
  <c r="H592" i="34"/>
  <c r="F592" i="34"/>
  <c r="E592" i="34"/>
  <c r="C592" i="34"/>
  <c r="H591" i="34"/>
  <c r="F591" i="34"/>
  <c r="E591" i="34"/>
  <c r="C591" i="34"/>
  <c r="C590" i="34"/>
  <c r="H589" i="34"/>
  <c r="F589" i="34"/>
  <c r="E589" i="34"/>
  <c r="C589" i="34"/>
  <c r="H588" i="34"/>
  <c r="F588" i="34"/>
  <c r="E588" i="34"/>
  <c r="C588" i="34"/>
  <c r="C587" i="34"/>
  <c r="H586" i="34"/>
  <c r="F586" i="34"/>
  <c r="E586" i="34"/>
  <c r="C586" i="34"/>
  <c r="H585" i="34"/>
  <c r="F585" i="34"/>
  <c r="E585" i="34"/>
  <c r="C585" i="34"/>
  <c r="H584" i="34"/>
  <c r="F584" i="34"/>
  <c r="E584" i="34"/>
  <c r="C584" i="34"/>
  <c r="H583" i="34"/>
  <c r="F583" i="34"/>
  <c r="E583" i="34"/>
  <c r="C583" i="34"/>
  <c r="H582" i="34"/>
  <c r="F582" i="34"/>
  <c r="E582" i="34"/>
  <c r="C582" i="34"/>
  <c r="H581" i="34"/>
  <c r="F581" i="34"/>
  <c r="E581" i="34"/>
  <c r="C581" i="34"/>
  <c r="H580" i="34"/>
  <c r="F580" i="34"/>
  <c r="E580" i="34"/>
  <c r="C580" i="34"/>
  <c r="H579" i="34"/>
  <c r="F579" i="34"/>
  <c r="E579" i="34"/>
  <c r="C579" i="34"/>
  <c r="H578" i="34"/>
  <c r="F578" i="34"/>
  <c r="E578" i="34"/>
  <c r="C578" i="34"/>
  <c r="H577" i="34"/>
  <c r="F577" i="34"/>
  <c r="E577" i="34"/>
  <c r="C577" i="34"/>
  <c r="H576" i="34"/>
  <c r="F576" i="34"/>
  <c r="E576" i="34"/>
  <c r="C576" i="34"/>
  <c r="C575" i="34"/>
  <c r="H574" i="34"/>
  <c r="F574" i="34"/>
  <c r="E574" i="34"/>
  <c r="C574" i="34"/>
  <c r="H573" i="34"/>
  <c r="F573" i="34"/>
  <c r="E573" i="34"/>
  <c r="C573" i="34"/>
  <c r="H572" i="34"/>
  <c r="F572" i="34"/>
  <c r="E572" i="34"/>
  <c r="C572" i="34"/>
  <c r="H571" i="34"/>
  <c r="F571" i="34"/>
  <c r="E571" i="34"/>
  <c r="C571" i="34"/>
  <c r="H570" i="34"/>
  <c r="F570" i="34"/>
  <c r="E570" i="34"/>
  <c r="C570" i="34"/>
  <c r="H569" i="34"/>
  <c r="F569" i="34"/>
  <c r="E569" i="34"/>
  <c r="C569" i="34"/>
  <c r="H568" i="34"/>
  <c r="F568" i="34"/>
  <c r="E568" i="34"/>
  <c r="C568" i="34"/>
  <c r="H567" i="34"/>
  <c r="F567" i="34"/>
  <c r="E567" i="34"/>
  <c r="C567" i="34"/>
  <c r="H566" i="34"/>
  <c r="F566" i="34"/>
  <c r="E566" i="34"/>
  <c r="C566" i="34"/>
  <c r="C565" i="34"/>
  <c r="H564" i="34"/>
  <c r="F564" i="34"/>
  <c r="E564" i="34"/>
  <c r="C564" i="34"/>
  <c r="H563" i="34"/>
  <c r="F563" i="34"/>
  <c r="E563" i="34"/>
  <c r="C563" i="34"/>
  <c r="H562" i="34"/>
  <c r="F562" i="34"/>
  <c r="E562" i="34"/>
  <c r="C562" i="34"/>
  <c r="H561" i="34"/>
  <c r="F561" i="34"/>
  <c r="E561" i="34"/>
  <c r="C561" i="34"/>
  <c r="H560" i="34"/>
  <c r="F560" i="34"/>
  <c r="E560" i="34"/>
  <c r="C560" i="34"/>
  <c r="H559" i="34"/>
  <c r="F559" i="34"/>
  <c r="E559" i="34"/>
  <c r="C559" i="34"/>
  <c r="C558" i="34"/>
  <c r="H557" i="34"/>
  <c r="F557" i="34"/>
  <c r="E557" i="34"/>
  <c r="C557" i="34"/>
  <c r="H556" i="34"/>
  <c r="F556" i="34"/>
  <c r="E556" i="34"/>
  <c r="C556" i="34"/>
  <c r="H555" i="34"/>
  <c r="F555" i="34"/>
  <c r="E555" i="34"/>
  <c r="C555" i="34"/>
  <c r="H554" i="34"/>
  <c r="F554" i="34"/>
  <c r="E554" i="34"/>
  <c r="C554" i="34"/>
  <c r="C553" i="34"/>
  <c r="H552" i="34"/>
  <c r="F552" i="34"/>
  <c r="E552" i="34"/>
  <c r="C552" i="34"/>
  <c r="C551" i="34"/>
  <c r="H550" i="34"/>
  <c r="F550" i="34"/>
  <c r="E550" i="34"/>
  <c r="C550" i="34"/>
  <c r="H549" i="34"/>
  <c r="F549" i="34"/>
  <c r="E549" i="34"/>
  <c r="C549" i="34"/>
  <c r="H548" i="34"/>
  <c r="F548" i="34"/>
  <c r="E548" i="34"/>
  <c r="C548" i="34"/>
  <c r="H547" i="34"/>
  <c r="F547" i="34"/>
  <c r="E547" i="34"/>
  <c r="C547" i="34"/>
  <c r="H546" i="34"/>
  <c r="F546" i="34"/>
  <c r="E546" i="34"/>
  <c r="C546" i="34"/>
  <c r="C545" i="34"/>
  <c r="H544" i="34"/>
  <c r="F544" i="34"/>
  <c r="E544" i="34"/>
  <c r="C544" i="34"/>
  <c r="C543" i="34"/>
  <c r="H542" i="34"/>
  <c r="F542" i="34"/>
  <c r="E542" i="34"/>
  <c r="C542" i="34"/>
  <c r="C541" i="34"/>
  <c r="H540" i="34"/>
  <c r="F540" i="34"/>
  <c r="E540" i="34"/>
  <c r="C540" i="34"/>
  <c r="H539" i="34"/>
  <c r="F539" i="34"/>
  <c r="E539" i="34"/>
  <c r="C539" i="34"/>
  <c r="H538" i="34"/>
  <c r="F538" i="34"/>
  <c r="E538" i="34"/>
  <c r="C538" i="34"/>
  <c r="H537" i="34"/>
  <c r="F537" i="34"/>
  <c r="E537" i="34"/>
  <c r="C537" i="34"/>
  <c r="H536" i="34"/>
  <c r="F536" i="34"/>
  <c r="E536" i="34"/>
  <c r="C536" i="34"/>
  <c r="H535" i="34"/>
  <c r="F535" i="34"/>
  <c r="E535" i="34"/>
  <c r="C535" i="34"/>
  <c r="H534" i="34"/>
  <c r="F534" i="34"/>
  <c r="E534" i="34"/>
  <c r="C534" i="34"/>
  <c r="H533" i="34"/>
  <c r="F533" i="34"/>
  <c r="E533" i="34"/>
  <c r="C533" i="34"/>
  <c r="H532" i="34"/>
  <c r="F532" i="34"/>
  <c r="E532" i="34"/>
  <c r="C532" i="34"/>
  <c r="H531" i="34"/>
  <c r="F531" i="34"/>
  <c r="E531" i="34"/>
  <c r="C531" i="34"/>
  <c r="H530" i="34"/>
  <c r="F530" i="34"/>
  <c r="E530" i="34"/>
  <c r="C530" i="34"/>
  <c r="H529" i="34"/>
  <c r="F529" i="34"/>
  <c r="E529" i="34"/>
  <c r="C529" i="34"/>
  <c r="H528" i="34"/>
  <c r="F528" i="34"/>
  <c r="E528" i="34"/>
  <c r="C528" i="34"/>
  <c r="C527" i="34"/>
  <c r="C526" i="34"/>
  <c r="H525" i="34"/>
  <c r="F525" i="34"/>
  <c r="E525" i="34"/>
  <c r="C525" i="34"/>
  <c r="C524" i="34"/>
  <c r="H523" i="34"/>
  <c r="F523" i="34"/>
  <c r="E523" i="34"/>
  <c r="C523" i="34"/>
  <c r="C522" i="34"/>
  <c r="H521" i="34"/>
  <c r="F521" i="34"/>
  <c r="E521" i="34"/>
  <c r="C521" i="34"/>
  <c r="H520" i="34"/>
  <c r="F520" i="34"/>
  <c r="E520" i="34"/>
  <c r="C520" i="34"/>
  <c r="H519" i="34"/>
  <c r="F519" i="34"/>
  <c r="E519" i="34"/>
  <c r="C519" i="34"/>
  <c r="H518" i="34"/>
  <c r="F518" i="34"/>
  <c r="E518" i="34"/>
  <c r="C518" i="34"/>
  <c r="H517" i="34"/>
  <c r="F517" i="34"/>
  <c r="E517" i="34"/>
  <c r="C517" i="34"/>
  <c r="H516" i="34"/>
  <c r="F516" i="34"/>
  <c r="E516" i="34"/>
  <c r="C516" i="34"/>
  <c r="H515" i="34"/>
  <c r="F515" i="34"/>
  <c r="E515" i="34"/>
  <c r="C515" i="34"/>
  <c r="H514" i="34"/>
  <c r="F514" i="34"/>
  <c r="E514" i="34"/>
  <c r="C514" i="34"/>
  <c r="C513" i="34"/>
  <c r="H512" i="34"/>
  <c r="F512" i="34"/>
  <c r="E512" i="34"/>
  <c r="C512" i="34"/>
  <c r="H511" i="34"/>
  <c r="F511" i="34"/>
  <c r="E511" i="34"/>
  <c r="C511" i="34"/>
  <c r="H510" i="34"/>
  <c r="F510" i="34"/>
  <c r="E510" i="34"/>
  <c r="C510" i="34"/>
  <c r="H509" i="34"/>
  <c r="F509" i="34"/>
  <c r="E509" i="34"/>
  <c r="C509" i="34"/>
  <c r="H508" i="34"/>
  <c r="F508" i="34"/>
  <c r="E508" i="34"/>
  <c r="C508" i="34"/>
  <c r="H507" i="34"/>
  <c r="F507" i="34"/>
  <c r="E507" i="34"/>
  <c r="C507" i="34"/>
  <c r="H506" i="34"/>
  <c r="F506" i="34"/>
  <c r="E506" i="34"/>
  <c r="C506" i="34"/>
  <c r="H505" i="34"/>
  <c r="F505" i="34"/>
  <c r="E505" i="34"/>
  <c r="C505" i="34"/>
  <c r="H504" i="34"/>
  <c r="F504" i="34"/>
  <c r="E504" i="34"/>
  <c r="C504" i="34"/>
  <c r="H503" i="34"/>
  <c r="F503" i="34"/>
  <c r="E503" i="34"/>
  <c r="C503" i="34"/>
  <c r="H502" i="34"/>
  <c r="F502" i="34"/>
  <c r="E502" i="34"/>
  <c r="C502" i="34"/>
  <c r="C501" i="34"/>
  <c r="H500" i="34"/>
  <c r="F500" i="34"/>
  <c r="E500" i="34"/>
  <c r="C500" i="34"/>
  <c r="H499" i="34"/>
  <c r="F499" i="34"/>
  <c r="E499" i="34"/>
  <c r="C499" i="34"/>
  <c r="H498" i="34"/>
  <c r="F498" i="34"/>
  <c r="E498" i="34"/>
  <c r="C498" i="34"/>
  <c r="H497" i="34"/>
  <c r="F497" i="34"/>
  <c r="E497" i="34"/>
  <c r="C497" i="34"/>
  <c r="H496" i="34"/>
  <c r="F496" i="34"/>
  <c r="E496" i="34"/>
  <c r="C496" i="34"/>
  <c r="H495" i="34"/>
  <c r="F495" i="34"/>
  <c r="E495" i="34"/>
  <c r="C495" i="34"/>
  <c r="H494" i="34"/>
  <c r="F494" i="34"/>
  <c r="E494" i="34"/>
  <c r="C494" i="34"/>
  <c r="H493" i="34"/>
  <c r="F493" i="34"/>
  <c r="E493" i="34"/>
  <c r="C493" i="34"/>
  <c r="H492" i="34"/>
  <c r="F492" i="34"/>
  <c r="E492" i="34"/>
  <c r="C492" i="34"/>
  <c r="H491" i="34"/>
  <c r="F491" i="34"/>
  <c r="E491" i="34"/>
  <c r="C491" i="34"/>
  <c r="H490" i="34"/>
  <c r="F490" i="34"/>
  <c r="E490" i="34"/>
  <c r="C490" i="34"/>
  <c r="H489" i="34"/>
  <c r="F489" i="34"/>
  <c r="E489" i="34"/>
  <c r="C489" i="34"/>
  <c r="H488" i="34"/>
  <c r="F488" i="34"/>
  <c r="E488" i="34"/>
  <c r="C488" i="34"/>
  <c r="H487" i="34"/>
  <c r="F487" i="34"/>
  <c r="E487" i="34"/>
  <c r="C487" i="34"/>
  <c r="H486" i="34"/>
  <c r="F486" i="34"/>
  <c r="E486" i="34"/>
  <c r="C486" i="34"/>
  <c r="H485" i="34"/>
  <c r="F485" i="34"/>
  <c r="E485" i="34"/>
  <c r="C485" i="34"/>
  <c r="C484" i="34"/>
  <c r="H483" i="34"/>
  <c r="F483" i="34"/>
  <c r="E483" i="34"/>
  <c r="C483" i="34"/>
  <c r="H482" i="34"/>
  <c r="F482" i="34"/>
  <c r="E482" i="34"/>
  <c r="C482" i="34"/>
  <c r="H481" i="34"/>
  <c r="F481" i="34"/>
  <c r="E481" i="34"/>
  <c r="C481" i="34"/>
  <c r="H480" i="34"/>
  <c r="F480" i="34"/>
  <c r="E480" i="34"/>
  <c r="C480" i="34"/>
  <c r="H479" i="34"/>
  <c r="F479" i="34"/>
  <c r="E479" i="34"/>
  <c r="C479" i="34"/>
  <c r="H478" i="34"/>
  <c r="F478" i="34"/>
  <c r="E478" i="34"/>
  <c r="C478" i="34"/>
  <c r="H477" i="34"/>
  <c r="F477" i="34"/>
  <c r="E477" i="34"/>
  <c r="C477" i="34"/>
  <c r="H476" i="34"/>
  <c r="F476" i="34"/>
  <c r="E476" i="34"/>
  <c r="C476" i="34"/>
  <c r="H475" i="34"/>
  <c r="F475" i="34"/>
  <c r="E475" i="34"/>
  <c r="C475" i="34"/>
  <c r="C474" i="34"/>
  <c r="H473" i="34"/>
  <c r="F473" i="34"/>
  <c r="E473" i="34"/>
  <c r="C473" i="34"/>
  <c r="H472" i="34"/>
  <c r="F472" i="34"/>
  <c r="E472" i="34"/>
  <c r="C472" i="34"/>
  <c r="H471" i="34"/>
  <c r="F471" i="34"/>
  <c r="E471" i="34"/>
  <c r="C471" i="34"/>
  <c r="H470" i="34"/>
  <c r="F470" i="34"/>
  <c r="E470" i="34"/>
  <c r="C470" i="34"/>
  <c r="H469" i="34"/>
  <c r="F469" i="34"/>
  <c r="E469" i="34"/>
  <c r="C469" i="34"/>
  <c r="H468" i="34"/>
  <c r="F468" i="34"/>
  <c r="E468" i="34"/>
  <c r="C468" i="34"/>
  <c r="H467" i="34"/>
  <c r="F467" i="34"/>
  <c r="E467" i="34"/>
  <c r="C467" i="34"/>
  <c r="H466" i="34"/>
  <c r="F466" i="34"/>
  <c r="E466" i="34"/>
  <c r="C466" i="34"/>
  <c r="H465" i="34"/>
  <c r="F465" i="34"/>
  <c r="E465" i="34"/>
  <c r="C465" i="34"/>
  <c r="H464" i="34"/>
  <c r="F464" i="34"/>
  <c r="E464" i="34"/>
  <c r="C464" i="34"/>
  <c r="H463" i="34"/>
  <c r="F463" i="34"/>
  <c r="E463" i="34"/>
  <c r="C463" i="34"/>
  <c r="H462" i="34"/>
  <c r="F462" i="34"/>
  <c r="E462" i="34"/>
  <c r="C462" i="34"/>
  <c r="H461" i="34"/>
  <c r="F461" i="34"/>
  <c r="E461" i="34"/>
  <c r="C461" i="34"/>
  <c r="H460" i="34"/>
  <c r="F460" i="34"/>
  <c r="E460" i="34"/>
  <c r="C460" i="34"/>
  <c r="C459" i="34"/>
  <c r="H458" i="34"/>
  <c r="F458" i="34"/>
  <c r="E458" i="34"/>
  <c r="C458" i="34"/>
  <c r="H457" i="34"/>
  <c r="F457" i="34"/>
  <c r="E457" i="34"/>
  <c r="C457" i="34"/>
  <c r="H456" i="34"/>
  <c r="F456" i="34"/>
  <c r="E456" i="34"/>
  <c r="C456" i="34"/>
  <c r="H455" i="34"/>
  <c r="F455" i="34"/>
  <c r="E455" i="34"/>
  <c r="C455" i="34"/>
  <c r="H454" i="34"/>
  <c r="F454" i="34"/>
  <c r="E454" i="34"/>
  <c r="C454" i="34"/>
  <c r="H453" i="34"/>
  <c r="F453" i="34"/>
  <c r="E453" i="34"/>
  <c r="C453" i="34"/>
  <c r="H452" i="34"/>
  <c r="F452" i="34"/>
  <c r="E452" i="34"/>
  <c r="C452" i="34"/>
  <c r="H451" i="34"/>
  <c r="F451" i="34"/>
  <c r="E451" i="34"/>
  <c r="C451" i="34"/>
  <c r="H450" i="34"/>
  <c r="F450" i="34"/>
  <c r="E450" i="34"/>
  <c r="C450" i="34"/>
  <c r="H449" i="34"/>
  <c r="F449" i="34"/>
  <c r="E449" i="34"/>
  <c r="C449" i="34"/>
  <c r="H448" i="34"/>
  <c r="F448" i="34"/>
  <c r="E448" i="34"/>
  <c r="C448" i="34"/>
  <c r="H447" i="34"/>
  <c r="F447" i="34"/>
  <c r="E447" i="34"/>
  <c r="C447" i="34"/>
  <c r="H446" i="34"/>
  <c r="F446" i="34"/>
  <c r="E446" i="34"/>
  <c r="C446" i="34"/>
  <c r="H445" i="34"/>
  <c r="F445" i="34"/>
  <c r="E445" i="34"/>
  <c r="C445" i="34"/>
  <c r="C444" i="34"/>
  <c r="H443" i="34"/>
  <c r="F443" i="34"/>
  <c r="E443" i="34"/>
  <c r="C443" i="34"/>
  <c r="H442" i="34"/>
  <c r="F442" i="34"/>
  <c r="E442" i="34"/>
  <c r="C442" i="34"/>
  <c r="H441" i="34"/>
  <c r="F441" i="34"/>
  <c r="E441" i="34"/>
  <c r="C441" i="34"/>
  <c r="H440" i="34"/>
  <c r="F440" i="34"/>
  <c r="E440" i="34"/>
  <c r="C440" i="34"/>
  <c r="H439" i="34"/>
  <c r="F439" i="34"/>
  <c r="E439" i="34"/>
  <c r="C439" i="34"/>
  <c r="H438" i="34"/>
  <c r="F438" i="34"/>
  <c r="E438" i="34"/>
  <c r="C438" i="34"/>
  <c r="H437" i="34"/>
  <c r="F437" i="34"/>
  <c r="E437" i="34"/>
  <c r="C437" i="34"/>
  <c r="H436" i="34"/>
  <c r="F436" i="34"/>
  <c r="E436" i="34"/>
  <c r="C436" i="34"/>
  <c r="H435" i="34"/>
  <c r="F435" i="34"/>
  <c r="E435" i="34"/>
  <c r="C435" i="34"/>
  <c r="H434" i="34"/>
  <c r="F434" i="34"/>
  <c r="E434" i="34"/>
  <c r="C434" i="34"/>
  <c r="H433" i="34"/>
  <c r="F433" i="34"/>
  <c r="E433" i="34"/>
  <c r="C433" i="34"/>
  <c r="H432" i="34"/>
  <c r="F432" i="34"/>
  <c r="E432" i="34"/>
  <c r="C432" i="34"/>
  <c r="H431" i="34"/>
  <c r="F431" i="34"/>
  <c r="E431" i="34"/>
  <c r="C431" i="34"/>
  <c r="H430" i="34"/>
  <c r="F430" i="34"/>
  <c r="E430" i="34"/>
  <c r="C430" i="34"/>
  <c r="H429" i="34"/>
  <c r="F429" i="34"/>
  <c r="E429" i="34"/>
  <c r="C429" i="34"/>
  <c r="H428" i="34"/>
  <c r="F428" i="34"/>
  <c r="E428" i="34"/>
  <c r="C428" i="34"/>
  <c r="H427" i="34"/>
  <c r="F427" i="34"/>
  <c r="E427" i="34"/>
  <c r="C427" i="34"/>
  <c r="C426" i="34"/>
  <c r="H425" i="34"/>
  <c r="F425" i="34"/>
  <c r="E425" i="34"/>
  <c r="C425" i="34"/>
  <c r="H424" i="34"/>
  <c r="F424" i="34"/>
  <c r="E424" i="34"/>
  <c r="C424" i="34"/>
  <c r="H423" i="34"/>
  <c r="F423" i="34"/>
  <c r="E423" i="34"/>
  <c r="C423" i="34"/>
  <c r="H422" i="34"/>
  <c r="F422" i="34"/>
  <c r="E422" i="34"/>
  <c r="C422" i="34"/>
  <c r="H421" i="34"/>
  <c r="F421" i="34"/>
  <c r="E421" i="34"/>
  <c r="C421" i="34"/>
  <c r="H420" i="34"/>
  <c r="F420" i="34"/>
  <c r="E420" i="34"/>
  <c r="C420" i="34"/>
  <c r="H419" i="34"/>
  <c r="F419" i="34"/>
  <c r="E419" i="34"/>
  <c r="C419" i="34"/>
  <c r="H418" i="34"/>
  <c r="F418" i="34"/>
  <c r="E418" i="34"/>
  <c r="C418" i="34"/>
  <c r="H417" i="34"/>
  <c r="F417" i="34"/>
  <c r="E417" i="34"/>
  <c r="C417" i="34"/>
  <c r="H416" i="34"/>
  <c r="F416" i="34"/>
  <c r="E416" i="34"/>
  <c r="C416" i="34"/>
  <c r="H415" i="34"/>
  <c r="F415" i="34"/>
  <c r="E415" i="34"/>
  <c r="C415" i="34"/>
  <c r="H414" i="34"/>
  <c r="F414" i="34"/>
  <c r="E414" i="34"/>
  <c r="C414" i="34"/>
  <c r="H413" i="34"/>
  <c r="F413" i="34"/>
  <c r="E413" i="34"/>
  <c r="C413" i="34"/>
  <c r="H412" i="34"/>
  <c r="F412" i="34"/>
  <c r="E412" i="34"/>
  <c r="C412" i="34"/>
  <c r="H411" i="34"/>
  <c r="F411" i="34"/>
  <c r="E411" i="34"/>
  <c r="C411" i="34"/>
  <c r="C410" i="34"/>
  <c r="H409" i="34"/>
  <c r="F409" i="34"/>
  <c r="E409" i="34"/>
  <c r="C409" i="34"/>
  <c r="H408" i="34"/>
  <c r="F408" i="34"/>
  <c r="E408" i="34"/>
  <c r="C408" i="34"/>
  <c r="H407" i="34"/>
  <c r="F407" i="34"/>
  <c r="E407" i="34"/>
  <c r="C407" i="34"/>
  <c r="H406" i="34"/>
  <c r="F406" i="34"/>
  <c r="E406" i="34"/>
  <c r="C406" i="34"/>
  <c r="H405" i="34"/>
  <c r="F405" i="34"/>
  <c r="E405" i="34"/>
  <c r="C405" i="34"/>
  <c r="H404" i="34"/>
  <c r="F404" i="34"/>
  <c r="E404" i="34"/>
  <c r="C404" i="34"/>
  <c r="H403" i="34"/>
  <c r="F403" i="34"/>
  <c r="E403" i="34"/>
  <c r="C403" i="34"/>
  <c r="H402" i="34"/>
  <c r="F402" i="34"/>
  <c r="E402" i="34"/>
  <c r="C402" i="34"/>
  <c r="H401" i="34"/>
  <c r="F401" i="34"/>
  <c r="E401" i="34"/>
  <c r="C401" i="34"/>
  <c r="C400" i="34"/>
  <c r="H399" i="34"/>
  <c r="F399" i="34"/>
  <c r="E399" i="34"/>
  <c r="C399" i="34"/>
  <c r="H398" i="34"/>
  <c r="F398" i="34"/>
  <c r="E398" i="34"/>
  <c r="C398" i="34"/>
  <c r="H397" i="34"/>
  <c r="F397" i="34"/>
  <c r="E397" i="34"/>
  <c r="C397" i="34"/>
  <c r="H396" i="34"/>
  <c r="F396" i="34"/>
  <c r="E396" i="34"/>
  <c r="C396" i="34"/>
  <c r="H395" i="34"/>
  <c r="F395" i="34"/>
  <c r="E395" i="34"/>
  <c r="C395" i="34"/>
  <c r="H394" i="34"/>
  <c r="F394" i="34"/>
  <c r="E394" i="34"/>
  <c r="C394" i="34"/>
  <c r="H393" i="34"/>
  <c r="F393" i="34"/>
  <c r="E393" i="34"/>
  <c r="C393" i="34"/>
  <c r="H392" i="34"/>
  <c r="F392" i="34"/>
  <c r="E392" i="34"/>
  <c r="C392" i="34"/>
  <c r="H391" i="34"/>
  <c r="F391" i="34"/>
  <c r="E391" i="34"/>
  <c r="C391" i="34"/>
  <c r="H390" i="34"/>
  <c r="F390" i="34"/>
  <c r="E390" i="34"/>
  <c r="C390" i="34"/>
  <c r="H389" i="34"/>
  <c r="F389" i="34"/>
  <c r="E389" i="34"/>
  <c r="C389" i="34"/>
  <c r="H388" i="34"/>
  <c r="F388" i="34"/>
  <c r="E388" i="34"/>
  <c r="C388" i="34"/>
  <c r="H387" i="34"/>
  <c r="F387" i="34"/>
  <c r="E387" i="34"/>
  <c r="C387" i="34"/>
  <c r="H386" i="34"/>
  <c r="F386" i="34"/>
  <c r="E386" i="34"/>
  <c r="C386" i="34"/>
  <c r="H385" i="34"/>
  <c r="F385" i="34"/>
  <c r="E385" i="34"/>
  <c r="C385" i="34"/>
  <c r="H384" i="34"/>
  <c r="F384" i="34"/>
  <c r="E384" i="34"/>
  <c r="C384" i="34"/>
  <c r="H383" i="34"/>
  <c r="F383" i="34"/>
  <c r="E383" i="34"/>
  <c r="C383" i="34"/>
  <c r="C382" i="34"/>
  <c r="H381" i="34"/>
  <c r="F381" i="34"/>
  <c r="E381" i="34"/>
  <c r="C381" i="34"/>
  <c r="H380" i="34"/>
  <c r="F380" i="34"/>
  <c r="E380" i="34"/>
  <c r="C380" i="34"/>
  <c r="H379" i="34"/>
  <c r="F379" i="34"/>
  <c r="E379" i="34"/>
  <c r="C379" i="34"/>
  <c r="H378" i="34"/>
  <c r="F378" i="34"/>
  <c r="E378" i="34"/>
  <c r="C378" i="34"/>
  <c r="H377" i="34"/>
  <c r="F377" i="34"/>
  <c r="E377" i="34"/>
  <c r="C377" i="34"/>
  <c r="H376" i="34"/>
  <c r="F376" i="34"/>
  <c r="E376" i="34"/>
  <c r="C376" i="34"/>
  <c r="H375" i="34"/>
  <c r="F375" i="34"/>
  <c r="E375" i="34"/>
  <c r="C375" i="34"/>
  <c r="H374" i="34"/>
  <c r="F374" i="34"/>
  <c r="E374" i="34"/>
  <c r="C374" i="34"/>
  <c r="H373" i="34"/>
  <c r="F373" i="34"/>
  <c r="E373" i="34"/>
  <c r="C373" i="34"/>
  <c r="H372" i="34"/>
  <c r="F372" i="34"/>
  <c r="E372" i="34"/>
  <c r="C372" i="34"/>
  <c r="H371" i="34"/>
  <c r="F371" i="34"/>
  <c r="E371" i="34"/>
  <c r="C371" i="34"/>
  <c r="H370" i="34"/>
  <c r="F370" i="34"/>
  <c r="E370" i="34"/>
  <c r="C370" i="34"/>
  <c r="H369" i="34"/>
  <c r="F369" i="34"/>
  <c r="E369" i="34"/>
  <c r="C369" i="34"/>
  <c r="H368" i="34"/>
  <c r="F368" i="34"/>
  <c r="E368" i="34"/>
  <c r="C368" i="34"/>
  <c r="C367" i="34"/>
  <c r="H366" i="34"/>
  <c r="F366" i="34"/>
  <c r="E366" i="34"/>
  <c r="C366" i="34"/>
  <c r="H365" i="34"/>
  <c r="F365" i="34"/>
  <c r="E365" i="34"/>
  <c r="C365" i="34"/>
  <c r="H364" i="34"/>
  <c r="F364" i="34"/>
  <c r="E364" i="34"/>
  <c r="C364" i="34"/>
  <c r="H363" i="34"/>
  <c r="F363" i="34"/>
  <c r="E363" i="34"/>
  <c r="C363" i="34"/>
  <c r="H362" i="34"/>
  <c r="F362" i="34"/>
  <c r="E362" i="34"/>
  <c r="C362" i="34"/>
  <c r="H361" i="34"/>
  <c r="F361" i="34"/>
  <c r="E361" i="34"/>
  <c r="C361" i="34"/>
  <c r="H360" i="34"/>
  <c r="F360" i="34"/>
  <c r="E360" i="34"/>
  <c r="C360" i="34"/>
  <c r="H359" i="34"/>
  <c r="F359" i="34"/>
  <c r="E359" i="34"/>
  <c r="C359" i="34"/>
  <c r="H358" i="34"/>
  <c r="F358" i="34"/>
  <c r="E358" i="34"/>
  <c r="C358" i="34"/>
  <c r="H357" i="34"/>
  <c r="F357" i="34"/>
  <c r="E357" i="34"/>
  <c r="C357" i="34"/>
  <c r="H356" i="34"/>
  <c r="F356" i="34"/>
  <c r="E356" i="34"/>
  <c r="C356" i="34"/>
  <c r="H355" i="34"/>
  <c r="F355" i="34"/>
  <c r="E355" i="34"/>
  <c r="C355" i="34"/>
  <c r="H354" i="34"/>
  <c r="F354" i="34"/>
  <c r="E354" i="34"/>
  <c r="C354" i="34"/>
  <c r="H353" i="34"/>
  <c r="F353" i="34"/>
  <c r="E353" i="34"/>
  <c r="C353" i="34"/>
  <c r="H352" i="34"/>
  <c r="F352" i="34"/>
  <c r="E352" i="34"/>
  <c r="C352" i="34"/>
  <c r="H351" i="34"/>
  <c r="F351" i="34"/>
  <c r="E351" i="34"/>
  <c r="C351" i="34"/>
  <c r="H350" i="34"/>
  <c r="F350" i="34"/>
  <c r="E350" i="34"/>
  <c r="C350" i="34"/>
  <c r="H349" i="34"/>
  <c r="F349" i="34"/>
  <c r="E349" i="34"/>
  <c r="C349" i="34"/>
  <c r="H348" i="34"/>
  <c r="F348" i="34"/>
  <c r="E348" i="34"/>
  <c r="C348" i="34"/>
  <c r="H347" i="34"/>
  <c r="F347" i="34"/>
  <c r="E347" i="34"/>
  <c r="C347" i="34"/>
  <c r="H346" i="34"/>
  <c r="F346" i="34"/>
  <c r="E346" i="34"/>
  <c r="C346" i="34"/>
  <c r="H345" i="34"/>
  <c r="F345" i="34"/>
  <c r="E345" i="34"/>
  <c r="C345" i="34"/>
  <c r="H344" i="34"/>
  <c r="F344" i="34"/>
  <c r="E344" i="34"/>
  <c r="C344" i="34"/>
  <c r="H343" i="34"/>
  <c r="F343" i="34"/>
  <c r="E343" i="34"/>
  <c r="C343" i="34"/>
  <c r="H342" i="34"/>
  <c r="F342" i="34"/>
  <c r="E342" i="34"/>
  <c r="C342" i="34"/>
  <c r="H341" i="34"/>
  <c r="F341" i="34"/>
  <c r="E341" i="34"/>
  <c r="C341" i="34"/>
  <c r="H340" i="34"/>
  <c r="F340" i="34"/>
  <c r="E340" i="34"/>
  <c r="C340" i="34"/>
  <c r="H339" i="34"/>
  <c r="F339" i="34"/>
  <c r="E339" i="34"/>
  <c r="C339" i="34"/>
  <c r="H338" i="34"/>
  <c r="F338" i="34"/>
  <c r="E338" i="34"/>
  <c r="C338" i="34"/>
  <c r="C337" i="34"/>
  <c r="H336" i="34"/>
  <c r="F336" i="34"/>
  <c r="E336" i="34"/>
  <c r="C336" i="34"/>
  <c r="H335" i="34"/>
  <c r="F335" i="34"/>
  <c r="E335" i="34"/>
  <c r="C335" i="34"/>
  <c r="H334" i="34"/>
  <c r="F334" i="34"/>
  <c r="E334" i="34"/>
  <c r="C334" i="34"/>
  <c r="H333" i="34"/>
  <c r="F333" i="34"/>
  <c r="E333" i="34"/>
  <c r="C333" i="34"/>
  <c r="H332" i="34"/>
  <c r="F332" i="34"/>
  <c r="E332" i="34"/>
  <c r="C332" i="34"/>
  <c r="H331" i="34"/>
  <c r="F331" i="34"/>
  <c r="E331" i="34"/>
  <c r="C331" i="34"/>
  <c r="H330" i="34"/>
  <c r="F330" i="34"/>
  <c r="E330" i="34"/>
  <c r="C330" i="34"/>
  <c r="H329" i="34"/>
  <c r="F329" i="34"/>
  <c r="E329" i="34"/>
  <c r="C329" i="34"/>
  <c r="H328" i="34"/>
  <c r="F328" i="34"/>
  <c r="E328" i="34"/>
  <c r="C328" i="34"/>
  <c r="H327" i="34"/>
  <c r="F327" i="34"/>
  <c r="E327" i="34"/>
  <c r="C327" i="34"/>
  <c r="H326" i="34"/>
  <c r="F326" i="34"/>
  <c r="E326" i="34"/>
  <c r="C326" i="34"/>
  <c r="H325" i="34"/>
  <c r="F325" i="34"/>
  <c r="E325" i="34"/>
  <c r="C325" i="34"/>
  <c r="H324" i="34"/>
  <c r="F324" i="34"/>
  <c r="E324" i="34"/>
  <c r="C324" i="34"/>
  <c r="H323" i="34"/>
  <c r="F323" i="34"/>
  <c r="E323" i="34"/>
  <c r="C323" i="34"/>
  <c r="C322" i="34"/>
  <c r="H321" i="34"/>
  <c r="F321" i="34"/>
  <c r="E321" i="34"/>
  <c r="C321" i="34"/>
  <c r="H320" i="34"/>
  <c r="F320" i="34"/>
  <c r="E320" i="34"/>
  <c r="C320" i="34"/>
  <c r="H319" i="34"/>
  <c r="F319" i="34"/>
  <c r="E319" i="34"/>
  <c r="C319" i="34"/>
  <c r="H318" i="34"/>
  <c r="F318" i="34"/>
  <c r="E318" i="34"/>
  <c r="C318" i="34"/>
  <c r="H317" i="34"/>
  <c r="F317" i="34"/>
  <c r="E317" i="34"/>
  <c r="C317" i="34"/>
  <c r="H316" i="34"/>
  <c r="F316" i="34"/>
  <c r="E316" i="34"/>
  <c r="C316" i="34"/>
  <c r="H315" i="34"/>
  <c r="F315" i="34"/>
  <c r="E315" i="34"/>
  <c r="C315" i="34"/>
  <c r="H314" i="34"/>
  <c r="F314" i="34"/>
  <c r="E314" i="34"/>
  <c r="C314" i="34"/>
  <c r="H313" i="34"/>
  <c r="F313" i="34"/>
  <c r="E313" i="34"/>
  <c r="C313" i="34"/>
  <c r="H312" i="34"/>
  <c r="F312" i="34"/>
  <c r="E312" i="34"/>
  <c r="C312" i="34"/>
  <c r="H311" i="34"/>
  <c r="F311" i="34"/>
  <c r="E311" i="34"/>
  <c r="C311" i="34"/>
  <c r="H310" i="34"/>
  <c r="F310" i="34"/>
  <c r="E310" i="34"/>
  <c r="C310" i="34"/>
  <c r="H309" i="34"/>
  <c r="F309" i="34"/>
  <c r="E309" i="34"/>
  <c r="C309" i="34"/>
  <c r="H308" i="34"/>
  <c r="F308" i="34"/>
  <c r="E308" i="34"/>
  <c r="C308" i="34"/>
  <c r="C307" i="34"/>
  <c r="H306" i="34"/>
  <c r="F306" i="34"/>
  <c r="E306" i="34"/>
  <c r="C306" i="34"/>
  <c r="H305" i="34"/>
  <c r="F305" i="34"/>
  <c r="E305" i="34"/>
  <c r="C305" i="34"/>
  <c r="H304" i="34"/>
  <c r="F304" i="34"/>
  <c r="E304" i="34"/>
  <c r="C304" i="34"/>
  <c r="H303" i="34"/>
  <c r="F303" i="34"/>
  <c r="E303" i="34"/>
  <c r="C303" i="34"/>
  <c r="H302" i="34"/>
  <c r="F302" i="34"/>
  <c r="E302" i="34"/>
  <c r="C302" i="34"/>
  <c r="H301" i="34"/>
  <c r="F301" i="34"/>
  <c r="E301" i="34"/>
  <c r="C301" i="34"/>
  <c r="H300" i="34"/>
  <c r="F300" i="34"/>
  <c r="E300" i="34"/>
  <c r="C300" i="34"/>
  <c r="H299" i="34"/>
  <c r="F299" i="34"/>
  <c r="E299" i="34"/>
  <c r="C299" i="34"/>
  <c r="H298" i="34"/>
  <c r="F298" i="34"/>
  <c r="E298" i="34"/>
  <c r="C298" i="34"/>
  <c r="H297" i="34"/>
  <c r="F297" i="34"/>
  <c r="E297" i="34"/>
  <c r="C297" i="34"/>
  <c r="H296" i="34"/>
  <c r="F296" i="34"/>
  <c r="E296" i="34"/>
  <c r="C296" i="34"/>
  <c r="H295" i="34"/>
  <c r="F295" i="34"/>
  <c r="E295" i="34"/>
  <c r="C295" i="34"/>
  <c r="H294" i="34"/>
  <c r="F294" i="34"/>
  <c r="E294" i="34"/>
  <c r="C294" i="34"/>
  <c r="H293" i="34"/>
  <c r="F293" i="34"/>
  <c r="E293" i="34"/>
  <c r="C293" i="34"/>
  <c r="C292" i="34"/>
  <c r="H291" i="34"/>
  <c r="F291" i="34"/>
  <c r="E291" i="34"/>
  <c r="C291" i="34"/>
  <c r="H290" i="34"/>
  <c r="F290" i="34"/>
  <c r="E290" i="34"/>
  <c r="C290" i="34"/>
  <c r="H289" i="34"/>
  <c r="F289" i="34"/>
  <c r="E289" i="34"/>
  <c r="C289" i="34"/>
  <c r="H288" i="34"/>
  <c r="F288" i="34"/>
  <c r="E288" i="34"/>
  <c r="C288" i="34"/>
  <c r="H287" i="34"/>
  <c r="F287" i="34"/>
  <c r="E287" i="34"/>
  <c r="C287" i="34"/>
  <c r="H286" i="34"/>
  <c r="F286" i="34"/>
  <c r="E286" i="34"/>
  <c r="C286" i="34"/>
  <c r="H285" i="34"/>
  <c r="F285" i="34"/>
  <c r="E285" i="34"/>
  <c r="C285" i="34"/>
  <c r="H284" i="34"/>
  <c r="F284" i="34"/>
  <c r="E284" i="34"/>
  <c r="C284" i="34"/>
  <c r="H283" i="34"/>
  <c r="F283" i="34"/>
  <c r="E283" i="34"/>
  <c r="C283" i="34"/>
  <c r="H282" i="34"/>
  <c r="F282" i="34"/>
  <c r="E282" i="34"/>
  <c r="C282" i="34"/>
  <c r="H281" i="34"/>
  <c r="F281" i="34"/>
  <c r="E281" i="34"/>
  <c r="C281" i="34"/>
  <c r="H280" i="34"/>
  <c r="F280" i="34"/>
  <c r="E280" i="34"/>
  <c r="C280" i="34"/>
  <c r="H279" i="34"/>
  <c r="F279" i="34"/>
  <c r="E279" i="34"/>
  <c r="C279" i="34"/>
  <c r="H278" i="34"/>
  <c r="F278" i="34"/>
  <c r="E278" i="34"/>
  <c r="C278" i="34"/>
  <c r="C277" i="34"/>
  <c r="H276" i="34"/>
  <c r="F276" i="34"/>
  <c r="E276" i="34"/>
  <c r="C276" i="34"/>
  <c r="H275" i="34"/>
  <c r="F275" i="34"/>
  <c r="E275" i="34"/>
  <c r="C275" i="34"/>
  <c r="H274" i="34"/>
  <c r="F274" i="34"/>
  <c r="E274" i="34"/>
  <c r="C274" i="34"/>
  <c r="H273" i="34"/>
  <c r="F273" i="34"/>
  <c r="E273" i="34"/>
  <c r="C273" i="34"/>
  <c r="H272" i="34"/>
  <c r="F272" i="34"/>
  <c r="E272" i="34"/>
  <c r="C272" i="34"/>
  <c r="H271" i="34"/>
  <c r="F271" i="34"/>
  <c r="E271" i="34"/>
  <c r="C271" i="34"/>
  <c r="H270" i="34"/>
  <c r="F270" i="34"/>
  <c r="E270" i="34"/>
  <c r="C270" i="34"/>
  <c r="H269" i="34"/>
  <c r="F269" i="34"/>
  <c r="E269" i="34"/>
  <c r="C269" i="34"/>
  <c r="H268" i="34"/>
  <c r="F268" i="34"/>
  <c r="E268" i="34"/>
  <c r="C268" i="34"/>
  <c r="H267" i="34"/>
  <c r="F267" i="34"/>
  <c r="E267" i="34"/>
  <c r="C267" i="34"/>
  <c r="C266" i="34"/>
  <c r="H265" i="34"/>
  <c r="F265" i="34"/>
  <c r="E265" i="34"/>
  <c r="C265" i="34"/>
  <c r="H264" i="34"/>
  <c r="F264" i="34"/>
  <c r="E264" i="34"/>
  <c r="C264" i="34"/>
  <c r="H263" i="34"/>
  <c r="F263" i="34"/>
  <c r="E263" i="34"/>
  <c r="C263" i="34"/>
  <c r="H262" i="34"/>
  <c r="F262" i="34"/>
  <c r="E262" i="34"/>
  <c r="C262" i="34"/>
  <c r="H261" i="34"/>
  <c r="F261" i="34"/>
  <c r="E261" i="34"/>
  <c r="C261" i="34"/>
  <c r="H260" i="34"/>
  <c r="F260" i="34"/>
  <c r="E260" i="34"/>
  <c r="C260" i="34"/>
  <c r="H259" i="34"/>
  <c r="F259" i="34"/>
  <c r="E259" i="34"/>
  <c r="C259" i="34"/>
  <c r="H258" i="34"/>
  <c r="F258" i="34"/>
  <c r="E258" i="34"/>
  <c r="C258" i="34"/>
  <c r="H257" i="34"/>
  <c r="F257" i="34"/>
  <c r="E257" i="34"/>
  <c r="C257" i="34"/>
  <c r="H256" i="34"/>
  <c r="F256" i="34"/>
  <c r="E256" i="34"/>
  <c r="C256" i="34"/>
  <c r="H255" i="34"/>
  <c r="F255" i="34"/>
  <c r="E255" i="34"/>
  <c r="C255" i="34"/>
  <c r="H254" i="34"/>
  <c r="F254" i="34"/>
  <c r="E254" i="34"/>
  <c r="C254" i="34"/>
  <c r="H253" i="34"/>
  <c r="F253" i="34"/>
  <c r="E253" i="34"/>
  <c r="C253" i="34"/>
  <c r="H252" i="34"/>
  <c r="F252" i="34"/>
  <c r="E252" i="34"/>
  <c r="C252" i="34"/>
  <c r="C251" i="34"/>
  <c r="H250" i="34"/>
  <c r="F250" i="34"/>
  <c r="E250" i="34"/>
  <c r="C250" i="34"/>
  <c r="H249" i="34"/>
  <c r="F249" i="34"/>
  <c r="E249" i="34"/>
  <c r="C249" i="34"/>
  <c r="H248" i="34"/>
  <c r="F248" i="34"/>
  <c r="E248" i="34"/>
  <c r="C248" i="34"/>
  <c r="H247" i="34"/>
  <c r="F247" i="34"/>
  <c r="E247" i="34"/>
  <c r="C247" i="34"/>
  <c r="H246" i="34"/>
  <c r="F246" i="34"/>
  <c r="E246" i="34"/>
  <c r="C246" i="34"/>
  <c r="H245" i="34"/>
  <c r="F245" i="34"/>
  <c r="E245" i="34"/>
  <c r="C245" i="34"/>
  <c r="H244" i="34"/>
  <c r="F244" i="34"/>
  <c r="E244" i="34"/>
  <c r="C244" i="34"/>
  <c r="H243" i="34"/>
  <c r="F243" i="34"/>
  <c r="E243" i="34"/>
  <c r="C243" i="34"/>
  <c r="H242" i="34"/>
  <c r="F242" i="34"/>
  <c r="E242" i="34"/>
  <c r="C242" i="34"/>
  <c r="H241" i="34"/>
  <c r="F241" i="34"/>
  <c r="E241" i="34"/>
  <c r="C241" i="34"/>
  <c r="H240" i="34"/>
  <c r="F240" i="34"/>
  <c r="E240" i="34"/>
  <c r="C240" i="34"/>
  <c r="H239" i="34"/>
  <c r="F239" i="34"/>
  <c r="E239" i="34"/>
  <c r="C239" i="34"/>
  <c r="H238" i="34"/>
  <c r="F238" i="34"/>
  <c r="E238" i="34"/>
  <c r="C238" i="34"/>
  <c r="H237" i="34"/>
  <c r="F237" i="34"/>
  <c r="E237" i="34"/>
  <c r="C237" i="34"/>
  <c r="C236" i="34"/>
  <c r="H235" i="34"/>
  <c r="F235" i="34"/>
  <c r="E235" i="34"/>
  <c r="C235" i="34"/>
  <c r="H234" i="34"/>
  <c r="F234" i="34"/>
  <c r="E234" i="34"/>
  <c r="C234" i="34"/>
  <c r="H233" i="34"/>
  <c r="F233" i="34"/>
  <c r="E233" i="34"/>
  <c r="C233" i="34"/>
  <c r="H232" i="34"/>
  <c r="F232" i="34"/>
  <c r="E232" i="34"/>
  <c r="C232" i="34"/>
  <c r="H231" i="34"/>
  <c r="F231" i="34"/>
  <c r="E231" i="34"/>
  <c r="C231" i="34"/>
  <c r="H230" i="34"/>
  <c r="F230" i="34"/>
  <c r="E230" i="34"/>
  <c r="C230" i="34"/>
  <c r="H229" i="34"/>
  <c r="F229" i="34"/>
  <c r="E229" i="34"/>
  <c r="C229" i="34"/>
  <c r="H228" i="34"/>
  <c r="F228" i="34"/>
  <c r="E228" i="34"/>
  <c r="C228" i="34"/>
  <c r="H227" i="34"/>
  <c r="F227" i="34"/>
  <c r="E227" i="34"/>
  <c r="C227" i="34"/>
  <c r="H226" i="34"/>
  <c r="F226" i="34"/>
  <c r="E226" i="34"/>
  <c r="C226" i="34"/>
  <c r="H225" i="34"/>
  <c r="F225" i="34"/>
  <c r="E225" i="34"/>
  <c r="C225" i="34"/>
  <c r="H224" i="34"/>
  <c r="F224" i="34"/>
  <c r="E224" i="34"/>
  <c r="C224" i="34"/>
  <c r="H223" i="34"/>
  <c r="F223" i="34"/>
  <c r="E223" i="34"/>
  <c r="C223" i="34"/>
  <c r="H222" i="34"/>
  <c r="F222" i="34"/>
  <c r="E222" i="34"/>
  <c r="C222" i="34"/>
  <c r="C221" i="34"/>
  <c r="C220" i="34"/>
  <c r="H219" i="34"/>
  <c r="I219" i="34" s="1"/>
  <c r="F219" i="34"/>
  <c r="G219" i="34" s="1"/>
  <c r="E219" i="34"/>
  <c r="C219" i="34"/>
  <c r="H218" i="34"/>
  <c r="I218" i="34" s="1"/>
  <c r="F218" i="34"/>
  <c r="G218" i="34" s="1"/>
  <c r="E218" i="34"/>
  <c r="C218" i="34"/>
  <c r="H217" i="34"/>
  <c r="I217" i="34" s="1"/>
  <c r="F217" i="34"/>
  <c r="G217" i="34" s="1"/>
  <c r="E217" i="34"/>
  <c r="C217" i="34"/>
  <c r="H216" i="34"/>
  <c r="I216" i="34" s="1"/>
  <c r="F216" i="34"/>
  <c r="G216" i="34" s="1"/>
  <c r="E216" i="34"/>
  <c r="C216" i="34"/>
  <c r="H215" i="34"/>
  <c r="I215" i="34" s="1"/>
  <c r="F215" i="34"/>
  <c r="G215" i="34" s="1"/>
  <c r="E215" i="34"/>
  <c r="C215" i="34"/>
  <c r="H214" i="34"/>
  <c r="I214" i="34" s="1"/>
  <c r="F214" i="34"/>
  <c r="G214" i="34" s="1"/>
  <c r="E214" i="34"/>
  <c r="C214" i="34"/>
  <c r="H213" i="34"/>
  <c r="I213" i="34" s="1"/>
  <c r="F213" i="34"/>
  <c r="G213" i="34" s="1"/>
  <c r="E213" i="34"/>
  <c r="C213" i="34"/>
  <c r="H212" i="34"/>
  <c r="I212" i="34" s="1"/>
  <c r="F212" i="34"/>
  <c r="G212" i="34" s="1"/>
  <c r="E212" i="34"/>
  <c r="C212" i="34"/>
  <c r="H211" i="34"/>
  <c r="I211" i="34" s="1"/>
  <c r="F211" i="34"/>
  <c r="G211" i="34" s="1"/>
  <c r="E211" i="34"/>
  <c r="C211" i="34"/>
  <c r="H210" i="34"/>
  <c r="I210" i="34" s="1"/>
  <c r="F210" i="34"/>
  <c r="G210" i="34" s="1"/>
  <c r="E210" i="34"/>
  <c r="C210" i="34"/>
  <c r="H209" i="34"/>
  <c r="F209" i="34"/>
  <c r="E209" i="34"/>
  <c r="C209" i="34"/>
  <c r="H208" i="34"/>
  <c r="I208" i="34" s="1"/>
  <c r="F208" i="34"/>
  <c r="G208" i="34" s="1"/>
  <c r="E208" i="34"/>
  <c r="C208" i="34"/>
  <c r="H207" i="34"/>
  <c r="I207" i="34" s="1"/>
  <c r="F207" i="34"/>
  <c r="G207" i="34" s="1"/>
  <c r="E207" i="34"/>
  <c r="C207" i="34"/>
  <c r="H206" i="34"/>
  <c r="I206" i="34" s="1"/>
  <c r="F206" i="34"/>
  <c r="G206" i="34" s="1"/>
  <c r="E206" i="34"/>
  <c r="C206" i="34"/>
  <c r="H205" i="34"/>
  <c r="I205" i="34" s="1"/>
  <c r="F205" i="34"/>
  <c r="G205" i="34" s="1"/>
  <c r="E205" i="34"/>
  <c r="C205" i="34"/>
  <c r="H204" i="34"/>
  <c r="I204" i="34" s="1"/>
  <c r="F204" i="34"/>
  <c r="G204" i="34" s="1"/>
  <c r="E204" i="34"/>
  <c r="C204" i="34"/>
  <c r="H203" i="34"/>
  <c r="I203" i="34" s="1"/>
  <c r="F203" i="34"/>
  <c r="G203" i="34" s="1"/>
  <c r="E203" i="34"/>
  <c r="C203" i="34"/>
  <c r="H202" i="34"/>
  <c r="I202" i="34" s="1"/>
  <c r="F202" i="34"/>
  <c r="G202" i="34" s="1"/>
  <c r="E202" i="34"/>
  <c r="C202" i="34"/>
  <c r="H201" i="34"/>
  <c r="I201" i="34" s="1"/>
  <c r="F201" i="34"/>
  <c r="G201" i="34" s="1"/>
  <c r="E201" i="34"/>
  <c r="C201" i="34"/>
  <c r="H200" i="34"/>
  <c r="I200" i="34" s="1"/>
  <c r="F200" i="34"/>
  <c r="G200" i="34" s="1"/>
  <c r="E200" i="34"/>
  <c r="C200" i="34"/>
  <c r="H199" i="34"/>
  <c r="I199" i="34" s="1"/>
  <c r="F199" i="34"/>
  <c r="G199" i="34" s="1"/>
  <c r="E199" i="34"/>
  <c r="C199" i="34"/>
  <c r="H198" i="34"/>
  <c r="I198" i="34" s="1"/>
  <c r="F198" i="34"/>
  <c r="G198" i="34" s="1"/>
  <c r="E198" i="34"/>
  <c r="C198" i="34"/>
  <c r="H197" i="34"/>
  <c r="I197" i="34" s="1"/>
  <c r="F197" i="34"/>
  <c r="G197" i="34" s="1"/>
  <c r="E197" i="34"/>
  <c r="C197" i="34"/>
  <c r="H196" i="34"/>
  <c r="I196" i="34" s="1"/>
  <c r="F196" i="34"/>
  <c r="G196" i="34" s="1"/>
  <c r="E196" i="34"/>
  <c r="C196" i="34"/>
  <c r="H195" i="34"/>
  <c r="I195" i="34" s="1"/>
  <c r="F195" i="34"/>
  <c r="G195" i="34" s="1"/>
  <c r="E195" i="34"/>
  <c r="C195" i="34"/>
  <c r="H194" i="34"/>
  <c r="I194" i="34" s="1"/>
  <c r="F194" i="34"/>
  <c r="G194" i="34" s="1"/>
  <c r="E194" i="34"/>
  <c r="C194" i="34"/>
  <c r="H193" i="34"/>
  <c r="I193" i="34" s="1"/>
  <c r="F193" i="34"/>
  <c r="G193" i="34" s="1"/>
  <c r="E193" i="34"/>
  <c r="C193" i="34"/>
  <c r="H192" i="34"/>
  <c r="I192" i="34" s="1"/>
  <c r="F192" i="34"/>
  <c r="G192" i="34" s="1"/>
  <c r="E192" i="34"/>
  <c r="C192" i="34"/>
  <c r="H191" i="34"/>
  <c r="I191" i="34" s="1"/>
  <c r="F191" i="34"/>
  <c r="G191" i="34" s="1"/>
  <c r="E191" i="34"/>
  <c r="C191" i="34"/>
  <c r="H190" i="34"/>
  <c r="I190" i="34" s="1"/>
  <c r="F190" i="34"/>
  <c r="G190" i="34" s="1"/>
  <c r="E190" i="34"/>
  <c r="C190" i="34"/>
  <c r="H189" i="34"/>
  <c r="I189" i="34" s="1"/>
  <c r="F189" i="34"/>
  <c r="G189" i="34" s="1"/>
  <c r="E189" i="34"/>
  <c r="C189" i="34"/>
  <c r="H188" i="34"/>
  <c r="I188" i="34" s="1"/>
  <c r="F188" i="34"/>
  <c r="G188" i="34" s="1"/>
  <c r="E188" i="34"/>
  <c r="C188" i="34"/>
  <c r="H187" i="34"/>
  <c r="I187" i="34" s="1"/>
  <c r="F187" i="34"/>
  <c r="G187" i="34" s="1"/>
  <c r="E187" i="34"/>
  <c r="C187" i="34"/>
  <c r="H186" i="34"/>
  <c r="I186" i="34" s="1"/>
  <c r="F186" i="34"/>
  <c r="G186" i="34" s="1"/>
  <c r="E186" i="34"/>
  <c r="C186" i="34"/>
  <c r="H185" i="34"/>
  <c r="I185" i="34" s="1"/>
  <c r="F185" i="34"/>
  <c r="G185" i="34" s="1"/>
  <c r="E185" i="34"/>
  <c r="C185" i="34"/>
  <c r="H184" i="34"/>
  <c r="I184" i="34" s="1"/>
  <c r="F184" i="34"/>
  <c r="G184" i="34" s="1"/>
  <c r="E184" i="34"/>
  <c r="C184" i="34"/>
  <c r="H183" i="34"/>
  <c r="I183" i="34" s="1"/>
  <c r="F183" i="34"/>
  <c r="G183" i="34" s="1"/>
  <c r="E183" i="34"/>
  <c r="C183" i="34"/>
  <c r="H182" i="34"/>
  <c r="I182" i="34" s="1"/>
  <c r="F182" i="34"/>
  <c r="G182" i="34" s="1"/>
  <c r="E182" i="34"/>
  <c r="C182" i="34"/>
  <c r="C181" i="34"/>
  <c r="H180" i="34"/>
  <c r="I180" i="34" s="1"/>
  <c r="F180" i="34"/>
  <c r="G180" i="34" s="1"/>
  <c r="E180" i="34"/>
  <c r="C180" i="34"/>
  <c r="H179" i="34"/>
  <c r="I179" i="34" s="1"/>
  <c r="F179" i="34"/>
  <c r="G179" i="34" s="1"/>
  <c r="E179" i="34"/>
  <c r="C179" i="34"/>
  <c r="H178" i="34"/>
  <c r="I178" i="34" s="1"/>
  <c r="F178" i="34"/>
  <c r="G178" i="34" s="1"/>
  <c r="E178" i="34"/>
  <c r="C178" i="34"/>
  <c r="H177" i="34"/>
  <c r="I177" i="34" s="1"/>
  <c r="F177" i="34"/>
  <c r="G177" i="34" s="1"/>
  <c r="E177" i="34"/>
  <c r="C177" i="34"/>
  <c r="H176" i="34"/>
  <c r="I176" i="34" s="1"/>
  <c r="F176" i="34"/>
  <c r="G176" i="34" s="1"/>
  <c r="E176" i="34"/>
  <c r="C176" i="34"/>
  <c r="H175" i="34"/>
  <c r="I175" i="34" s="1"/>
  <c r="F175" i="34"/>
  <c r="G175" i="34" s="1"/>
  <c r="E175" i="34"/>
  <c r="C175" i="34"/>
  <c r="H174" i="34"/>
  <c r="I174" i="34" s="1"/>
  <c r="F174" i="34"/>
  <c r="G174" i="34" s="1"/>
  <c r="E174" i="34"/>
  <c r="C174" i="34"/>
  <c r="H173" i="34"/>
  <c r="I173" i="34" s="1"/>
  <c r="F173" i="34"/>
  <c r="G173" i="34" s="1"/>
  <c r="E173" i="34"/>
  <c r="C173" i="34"/>
  <c r="H172" i="34"/>
  <c r="I172" i="34" s="1"/>
  <c r="F172" i="34"/>
  <c r="G172" i="34" s="1"/>
  <c r="E172" i="34"/>
  <c r="C172" i="34"/>
  <c r="H171" i="34"/>
  <c r="I171" i="34" s="1"/>
  <c r="F171" i="34"/>
  <c r="G171" i="34" s="1"/>
  <c r="E171" i="34"/>
  <c r="C171" i="34"/>
  <c r="H170" i="34"/>
  <c r="I170" i="34" s="1"/>
  <c r="F170" i="34"/>
  <c r="G170" i="34" s="1"/>
  <c r="E170" i="34"/>
  <c r="C170" i="34"/>
  <c r="H169" i="34"/>
  <c r="I169" i="34" s="1"/>
  <c r="F169" i="34"/>
  <c r="G169" i="34" s="1"/>
  <c r="E169" i="34"/>
  <c r="C169" i="34"/>
  <c r="H168" i="34"/>
  <c r="I168" i="34" s="1"/>
  <c r="F168" i="34"/>
  <c r="G168" i="34" s="1"/>
  <c r="E168" i="34"/>
  <c r="C168" i="34"/>
  <c r="H167" i="34"/>
  <c r="I167" i="34" s="1"/>
  <c r="F167" i="34"/>
  <c r="G167" i="34" s="1"/>
  <c r="E167" i="34"/>
  <c r="C167" i="34"/>
  <c r="H166" i="34"/>
  <c r="I166" i="34" s="1"/>
  <c r="F166" i="34"/>
  <c r="G166" i="34" s="1"/>
  <c r="E166" i="34"/>
  <c r="C166" i="34"/>
  <c r="H165" i="34"/>
  <c r="I165" i="34" s="1"/>
  <c r="F165" i="34"/>
  <c r="G165" i="34" s="1"/>
  <c r="E165" i="34"/>
  <c r="C165" i="34"/>
  <c r="H164" i="34"/>
  <c r="I164" i="34" s="1"/>
  <c r="F164" i="34"/>
  <c r="G164" i="34" s="1"/>
  <c r="E164" i="34"/>
  <c r="C164" i="34"/>
  <c r="H163" i="34"/>
  <c r="I163" i="34" s="1"/>
  <c r="F163" i="34"/>
  <c r="G163" i="34" s="1"/>
  <c r="E163" i="34"/>
  <c r="C163" i="34"/>
  <c r="H162" i="34"/>
  <c r="I162" i="34" s="1"/>
  <c r="F162" i="34"/>
  <c r="G162" i="34" s="1"/>
  <c r="E162" i="34"/>
  <c r="C162" i="34"/>
  <c r="H161" i="34"/>
  <c r="I161" i="34" s="1"/>
  <c r="F161" i="34"/>
  <c r="G161" i="34" s="1"/>
  <c r="E161" i="34"/>
  <c r="C161" i="34"/>
  <c r="H160" i="34"/>
  <c r="I160" i="34" s="1"/>
  <c r="F160" i="34"/>
  <c r="G160" i="34" s="1"/>
  <c r="E160" i="34"/>
  <c r="C160" i="34"/>
  <c r="H159" i="34"/>
  <c r="I159" i="34" s="1"/>
  <c r="F159" i="34"/>
  <c r="G159" i="34" s="1"/>
  <c r="E159" i="34"/>
  <c r="C159" i="34"/>
  <c r="C158" i="34"/>
  <c r="C157" i="34"/>
  <c r="H156" i="34"/>
  <c r="F156" i="34"/>
  <c r="E156" i="34"/>
  <c r="C156" i="34"/>
  <c r="H155" i="34"/>
  <c r="F155" i="34"/>
  <c r="E155" i="34"/>
  <c r="C155" i="34"/>
  <c r="H154" i="34"/>
  <c r="F154" i="34"/>
  <c r="E154" i="34"/>
  <c r="C154" i="34"/>
  <c r="H153" i="34"/>
  <c r="F153" i="34"/>
  <c r="E153" i="34"/>
  <c r="C153" i="34"/>
  <c r="H152" i="34"/>
  <c r="F152" i="34"/>
  <c r="E152" i="34"/>
  <c r="C152" i="34"/>
  <c r="H151" i="34"/>
  <c r="F151" i="34"/>
  <c r="E151" i="34"/>
  <c r="C151" i="34"/>
  <c r="H150" i="34"/>
  <c r="F150" i="34"/>
  <c r="E150" i="34"/>
  <c r="C150" i="34"/>
  <c r="H149" i="34"/>
  <c r="F149" i="34"/>
  <c r="E149" i="34"/>
  <c r="C149" i="34"/>
  <c r="H148" i="34"/>
  <c r="F148" i="34"/>
  <c r="E148" i="34"/>
  <c r="C148" i="34"/>
  <c r="H147" i="34"/>
  <c r="F147" i="34"/>
  <c r="E147" i="34"/>
  <c r="C147" i="34"/>
  <c r="H146" i="34"/>
  <c r="F146" i="34"/>
  <c r="E146" i="34"/>
  <c r="C146" i="34"/>
  <c r="C145" i="34"/>
  <c r="H144" i="34"/>
  <c r="F144" i="34"/>
  <c r="E144" i="34"/>
  <c r="C144" i="34"/>
  <c r="H143" i="34"/>
  <c r="F143" i="34"/>
  <c r="E143" i="34"/>
  <c r="C143" i="34"/>
  <c r="H142" i="34"/>
  <c r="F142" i="34"/>
  <c r="E142" i="34"/>
  <c r="C142" i="34"/>
  <c r="H141" i="34"/>
  <c r="F141" i="34"/>
  <c r="E141" i="34"/>
  <c r="C141" i="34"/>
  <c r="H140" i="34"/>
  <c r="F140" i="34"/>
  <c r="E140" i="34"/>
  <c r="C140" i="34"/>
  <c r="H139" i="34"/>
  <c r="F139" i="34"/>
  <c r="E139" i="34"/>
  <c r="C139" i="34"/>
  <c r="H138" i="34"/>
  <c r="F138" i="34"/>
  <c r="E138" i="34"/>
  <c r="C138" i="34"/>
  <c r="H137" i="34"/>
  <c r="F137" i="34"/>
  <c r="E137" i="34"/>
  <c r="C137" i="34"/>
  <c r="H136" i="34"/>
  <c r="F136" i="34"/>
  <c r="E136" i="34"/>
  <c r="C136" i="34"/>
  <c r="H135" i="34"/>
  <c r="F135" i="34"/>
  <c r="E135" i="34"/>
  <c r="C135" i="34"/>
  <c r="H134" i="34"/>
  <c r="F134" i="34"/>
  <c r="E134" i="34"/>
  <c r="C134" i="34"/>
  <c r="H133" i="34"/>
  <c r="F133" i="34"/>
  <c r="E133" i="34"/>
  <c r="C133" i="34"/>
  <c r="C132" i="34"/>
  <c r="H131" i="34"/>
  <c r="F131" i="34"/>
  <c r="E131" i="34"/>
  <c r="C131" i="34"/>
  <c r="H130" i="34"/>
  <c r="F130" i="34"/>
  <c r="E130" i="34"/>
  <c r="C130" i="34"/>
  <c r="H129" i="34"/>
  <c r="F129" i="34"/>
  <c r="E129" i="34"/>
  <c r="C129" i="34"/>
  <c r="H128" i="34"/>
  <c r="F128" i="34"/>
  <c r="E128" i="34"/>
  <c r="C128" i="34"/>
  <c r="H127" i="34"/>
  <c r="F127" i="34"/>
  <c r="E127" i="34"/>
  <c r="C127" i="34"/>
  <c r="C126" i="34"/>
  <c r="H125" i="34"/>
  <c r="F125" i="34"/>
  <c r="E125" i="34"/>
  <c r="C125" i="34"/>
  <c r="H124" i="34"/>
  <c r="F124" i="34"/>
  <c r="E124" i="34"/>
  <c r="C124" i="34"/>
  <c r="H123" i="34"/>
  <c r="F123" i="34"/>
  <c r="E123" i="34"/>
  <c r="C123" i="34"/>
  <c r="C122" i="34"/>
  <c r="B121" i="34"/>
  <c r="B597" i="34" s="1"/>
  <c r="H116" i="34"/>
  <c r="F116" i="34"/>
  <c r="E116" i="34"/>
  <c r="C116" i="34"/>
  <c r="H115" i="34"/>
  <c r="F115" i="34"/>
  <c r="E115" i="34"/>
  <c r="C115" i="34"/>
  <c r="H114" i="34"/>
  <c r="F114" i="34"/>
  <c r="E114" i="34"/>
  <c r="C114" i="34"/>
  <c r="H113" i="34"/>
  <c r="F113" i="34"/>
  <c r="E113" i="34"/>
  <c r="C113" i="34"/>
  <c r="H112" i="34"/>
  <c r="F112" i="34"/>
  <c r="E112" i="34"/>
  <c r="C112" i="34"/>
  <c r="H111" i="34"/>
  <c r="F111" i="34"/>
  <c r="E111" i="34"/>
  <c r="C111" i="34"/>
  <c r="H110" i="34"/>
  <c r="F110" i="34"/>
  <c r="E110" i="34"/>
  <c r="C110" i="34"/>
  <c r="H109" i="34"/>
  <c r="F109" i="34"/>
  <c r="E109" i="34"/>
  <c r="C109" i="34"/>
  <c r="H108" i="34"/>
  <c r="F108" i="34"/>
  <c r="E108" i="34"/>
  <c r="C108" i="34"/>
  <c r="H107" i="34"/>
  <c r="F107" i="34"/>
  <c r="E107" i="34"/>
  <c r="C107" i="34"/>
  <c r="H106" i="34"/>
  <c r="F106" i="34"/>
  <c r="E106" i="34"/>
  <c r="C106" i="34"/>
  <c r="H105" i="34"/>
  <c r="F105" i="34"/>
  <c r="E105" i="34"/>
  <c r="C105" i="34"/>
  <c r="H104" i="34"/>
  <c r="F104" i="34"/>
  <c r="E104" i="34"/>
  <c r="C104" i="34"/>
  <c r="H103" i="34"/>
  <c r="F103" i="34"/>
  <c r="E103" i="34"/>
  <c r="C103" i="34"/>
  <c r="H102" i="34"/>
  <c r="F102" i="34"/>
  <c r="E102" i="34"/>
  <c r="C102" i="34"/>
  <c r="H101" i="34"/>
  <c r="F101" i="34"/>
  <c r="E101" i="34"/>
  <c r="C101" i="34"/>
  <c r="H100" i="34"/>
  <c r="F100" i="34"/>
  <c r="E100" i="34"/>
  <c r="C100" i="34"/>
  <c r="H99" i="34"/>
  <c r="F99" i="34"/>
  <c r="E99" i="34"/>
  <c r="C99" i="34"/>
  <c r="H98" i="34"/>
  <c r="F98" i="34"/>
  <c r="E98" i="34"/>
  <c r="C98" i="34"/>
  <c r="H97" i="34"/>
  <c r="F97" i="34"/>
  <c r="E97" i="34"/>
  <c r="C97" i="34"/>
  <c r="H96" i="34"/>
  <c r="F96" i="34"/>
  <c r="E96" i="34"/>
  <c r="C96" i="34"/>
  <c r="H95" i="34"/>
  <c r="F95" i="34"/>
  <c r="E95" i="34"/>
  <c r="C95" i="34"/>
  <c r="H94" i="34"/>
  <c r="F94" i="34"/>
  <c r="E94" i="34"/>
  <c r="C94" i="34"/>
  <c r="H93" i="34"/>
  <c r="F93" i="34"/>
  <c r="E93" i="34"/>
  <c r="C93" i="34"/>
  <c r="H92" i="34"/>
  <c r="F92" i="34"/>
  <c r="E92" i="34"/>
  <c r="C92" i="34"/>
  <c r="H91" i="34"/>
  <c r="F91" i="34"/>
  <c r="E91" i="34"/>
  <c r="C91" i="34"/>
  <c r="H90" i="34"/>
  <c r="F90" i="34"/>
  <c r="E90" i="34"/>
  <c r="C90" i="34"/>
  <c r="H89" i="34"/>
  <c r="F89" i="34"/>
  <c r="E89" i="34"/>
  <c r="C89" i="34"/>
  <c r="H88" i="34"/>
  <c r="F88" i="34"/>
  <c r="E88" i="34"/>
  <c r="C88" i="34"/>
  <c r="H87" i="34"/>
  <c r="F87" i="34"/>
  <c r="E87" i="34"/>
  <c r="C87" i="34"/>
  <c r="H86" i="34"/>
  <c r="F86" i="34"/>
  <c r="E86" i="34"/>
  <c r="C86" i="34"/>
  <c r="H85" i="34"/>
  <c r="F85" i="34"/>
  <c r="E85" i="34"/>
  <c r="C85" i="34"/>
  <c r="H84" i="34"/>
  <c r="F84" i="34"/>
  <c r="E84" i="34"/>
  <c r="C84" i="34"/>
  <c r="H83" i="34"/>
  <c r="F83" i="34"/>
  <c r="E83" i="34"/>
  <c r="C83" i="34"/>
  <c r="H82" i="34"/>
  <c r="F82" i="34"/>
  <c r="E82" i="34"/>
  <c r="C82" i="34"/>
  <c r="H81" i="34"/>
  <c r="F81" i="34"/>
  <c r="E81" i="34"/>
  <c r="C81" i="34"/>
  <c r="H80" i="34"/>
  <c r="F80" i="34"/>
  <c r="E80" i="34"/>
  <c r="C80" i="34"/>
  <c r="H79" i="34"/>
  <c r="F79" i="34"/>
  <c r="E79" i="34"/>
  <c r="C79" i="34"/>
  <c r="H78" i="34"/>
  <c r="F78" i="34"/>
  <c r="E78" i="34"/>
  <c r="C78" i="34"/>
  <c r="H77" i="34"/>
  <c r="F77" i="34"/>
  <c r="E77" i="34"/>
  <c r="C77" i="34"/>
  <c r="H76" i="34"/>
  <c r="F76" i="34"/>
  <c r="E76" i="34"/>
  <c r="C76" i="34"/>
  <c r="H72" i="34"/>
  <c r="F72" i="34"/>
  <c r="E72" i="34"/>
  <c r="C72" i="34"/>
  <c r="H71" i="34"/>
  <c r="F71" i="34"/>
  <c r="E71" i="34"/>
  <c r="C71" i="34"/>
  <c r="H70" i="34"/>
  <c r="F70" i="34"/>
  <c r="E70" i="34"/>
  <c r="C70" i="34"/>
  <c r="H69" i="34"/>
  <c r="F69" i="34"/>
  <c r="E69" i="34"/>
  <c r="C69" i="34"/>
  <c r="H68" i="34"/>
  <c r="F68" i="34"/>
  <c r="E68" i="34"/>
  <c r="C68" i="34"/>
  <c r="H67" i="34"/>
  <c r="F67" i="34"/>
  <c r="E67" i="34"/>
  <c r="C67" i="34"/>
  <c r="C66" i="34"/>
  <c r="H65" i="34"/>
  <c r="F65" i="34"/>
  <c r="E65" i="34"/>
  <c r="C65" i="34"/>
  <c r="H64" i="34"/>
  <c r="F64" i="34"/>
  <c r="E64" i="34"/>
  <c r="C64" i="34"/>
  <c r="H63" i="34"/>
  <c r="F63" i="34"/>
  <c r="E63" i="34"/>
  <c r="C63" i="34"/>
  <c r="H62" i="34"/>
  <c r="F62" i="34"/>
  <c r="E62" i="34"/>
  <c r="C62" i="34"/>
  <c r="H61" i="34"/>
  <c r="F61" i="34"/>
  <c r="E61" i="34"/>
  <c r="C61" i="34"/>
  <c r="H60" i="34"/>
  <c r="F60" i="34"/>
  <c r="E60" i="34"/>
  <c r="C60" i="34"/>
  <c r="H59" i="34"/>
  <c r="F59" i="34"/>
  <c r="E59" i="34"/>
  <c r="C59" i="34"/>
  <c r="H58" i="34"/>
  <c r="F58" i="34"/>
  <c r="E58" i="34"/>
  <c r="C58" i="34"/>
  <c r="H57" i="34"/>
  <c r="F57" i="34"/>
  <c r="E57" i="34"/>
  <c r="C57" i="34"/>
  <c r="C56" i="34"/>
  <c r="H55" i="34"/>
  <c r="F55" i="34"/>
  <c r="E55" i="34"/>
  <c r="C55" i="34"/>
  <c r="H54" i="34"/>
  <c r="F54" i="34"/>
  <c r="E54" i="34"/>
  <c r="C54" i="34"/>
  <c r="H53" i="34"/>
  <c r="F53" i="34"/>
  <c r="E53" i="34"/>
  <c r="C53" i="34"/>
  <c r="H52" i="34"/>
  <c r="F52" i="34"/>
  <c r="E52" i="34"/>
  <c r="C52" i="34"/>
  <c r="H51" i="34"/>
  <c r="F51" i="34"/>
  <c r="E51" i="34"/>
  <c r="C51" i="34"/>
  <c r="C50" i="34"/>
  <c r="H49" i="34"/>
  <c r="F49" i="34"/>
  <c r="E49" i="34"/>
  <c r="C49" i="34"/>
  <c r="H48" i="34"/>
  <c r="F48" i="34"/>
  <c r="E48" i="34"/>
  <c r="C48" i="34"/>
  <c r="C47" i="34"/>
  <c r="H46" i="34"/>
  <c r="F46" i="34"/>
  <c r="E46" i="34"/>
  <c r="C46" i="34"/>
  <c r="H45" i="34"/>
  <c r="F45" i="34"/>
  <c r="E45" i="34"/>
  <c r="C45" i="34"/>
  <c r="H44" i="34"/>
  <c r="F44" i="34"/>
  <c r="E44" i="34"/>
  <c r="C44" i="34"/>
  <c r="H43" i="34"/>
  <c r="F43" i="34"/>
  <c r="E43" i="34"/>
  <c r="C43" i="34"/>
  <c r="C42" i="34"/>
  <c r="H41" i="34"/>
  <c r="F41" i="34"/>
  <c r="E41" i="34"/>
  <c r="C41" i="34"/>
  <c r="H40" i="34"/>
  <c r="F40" i="34"/>
  <c r="E40" i="34"/>
  <c r="C40" i="34"/>
  <c r="H39" i="34"/>
  <c r="F39" i="34"/>
  <c r="E39" i="34"/>
  <c r="C39" i="34"/>
  <c r="H38" i="34"/>
  <c r="F38" i="34"/>
  <c r="E38" i="34"/>
  <c r="C38" i="34"/>
  <c r="C37" i="34"/>
  <c r="B36" i="34"/>
  <c r="B120" i="34" s="1"/>
  <c r="H33" i="34"/>
  <c r="F33" i="34"/>
  <c r="E33" i="34"/>
  <c r="C33" i="34"/>
  <c r="H32" i="34"/>
  <c r="F32" i="34"/>
  <c r="E32" i="34"/>
  <c r="C32" i="34"/>
  <c r="H31" i="34"/>
  <c r="F31" i="34"/>
  <c r="E31" i="34"/>
  <c r="C31" i="34"/>
  <c r="H30" i="34"/>
  <c r="F30" i="34"/>
  <c r="E30" i="34"/>
  <c r="C30" i="34"/>
  <c r="B29" i="34"/>
  <c r="B35" i="34" s="1"/>
  <c r="F6" i="34"/>
  <c r="A5" i="34"/>
  <c r="A3" i="34"/>
  <c r="A2" i="34"/>
  <c r="H248" i="33"/>
  <c r="E248" i="33"/>
  <c r="C248" i="33"/>
  <c r="H247" i="33"/>
  <c r="F247" i="33"/>
  <c r="E247" i="33"/>
  <c r="C247" i="33"/>
  <c r="H246" i="33"/>
  <c r="F246" i="33"/>
  <c r="E246" i="33"/>
  <c r="C246" i="33"/>
  <c r="H245" i="33"/>
  <c r="F245" i="33"/>
  <c r="E245" i="33"/>
  <c r="C245" i="33"/>
  <c r="H244" i="33"/>
  <c r="F244" i="33"/>
  <c r="E244" i="33"/>
  <c r="C244" i="33"/>
  <c r="H243" i="33"/>
  <c r="F243" i="33"/>
  <c r="E243" i="33"/>
  <c r="C243" i="33"/>
  <c r="H242" i="33"/>
  <c r="F242" i="33"/>
  <c r="E242" i="33"/>
  <c r="C242" i="33"/>
  <c r="H241" i="33"/>
  <c r="F241" i="33"/>
  <c r="E241" i="33"/>
  <c r="C241" i="33"/>
  <c r="C240" i="33"/>
  <c r="H239" i="33"/>
  <c r="E239" i="33"/>
  <c r="C239" i="33"/>
  <c r="H238" i="33"/>
  <c r="F238" i="33"/>
  <c r="E238" i="33"/>
  <c r="C238" i="33"/>
  <c r="H237" i="33"/>
  <c r="F237" i="33"/>
  <c r="E237" i="33"/>
  <c r="C237" i="33"/>
  <c r="H236" i="33"/>
  <c r="F236" i="33"/>
  <c r="E236" i="33"/>
  <c r="C236" i="33"/>
  <c r="H235" i="33"/>
  <c r="F235" i="33"/>
  <c r="E235" i="33"/>
  <c r="C235" i="33"/>
  <c r="C234" i="33"/>
  <c r="H233" i="33"/>
  <c r="E233" i="33"/>
  <c r="C233" i="33"/>
  <c r="H232" i="33"/>
  <c r="F232" i="33"/>
  <c r="E232" i="33"/>
  <c r="C232" i="33"/>
  <c r="H231" i="33"/>
  <c r="F231" i="33"/>
  <c r="E231" i="33"/>
  <c r="C231" i="33"/>
  <c r="H230" i="33"/>
  <c r="F230" i="33"/>
  <c r="E230" i="33"/>
  <c r="C230" i="33"/>
  <c r="H229" i="33"/>
  <c r="F229" i="33"/>
  <c r="E229" i="33"/>
  <c r="C229" i="33"/>
  <c r="H228" i="33"/>
  <c r="F228" i="33"/>
  <c r="E228" i="33"/>
  <c r="C228" i="33"/>
  <c r="H227" i="33"/>
  <c r="F227" i="33"/>
  <c r="E227" i="33"/>
  <c r="C227" i="33"/>
  <c r="H226" i="33"/>
  <c r="F226" i="33"/>
  <c r="E226" i="33"/>
  <c r="C226" i="33"/>
  <c r="H225" i="33"/>
  <c r="F225" i="33"/>
  <c r="E225" i="33"/>
  <c r="C225" i="33"/>
  <c r="H224" i="33"/>
  <c r="F224" i="33"/>
  <c r="E224" i="33"/>
  <c r="C224" i="33"/>
  <c r="H223" i="33"/>
  <c r="F223" i="33"/>
  <c r="E223" i="33"/>
  <c r="C223" i="33"/>
  <c r="H222" i="33"/>
  <c r="F222" i="33"/>
  <c r="E222" i="33"/>
  <c r="C222" i="33"/>
  <c r="H221" i="33"/>
  <c r="F221" i="33"/>
  <c r="E221" i="33"/>
  <c r="C221" i="33"/>
  <c r="H220" i="33"/>
  <c r="F220" i="33"/>
  <c r="E220" i="33"/>
  <c r="C220" i="33"/>
  <c r="H219" i="33"/>
  <c r="F219" i="33"/>
  <c r="E219" i="33"/>
  <c r="C219" i="33"/>
  <c r="C218" i="33"/>
  <c r="H217" i="33"/>
  <c r="E217" i="33"/>
  <c r="C217" i="33"/>
  <c r="H216" i="33"/>
  <c r="F216" i="33"/>
  <c r="E216" i="33"/>
  <c r="C216" i="33"/>
  <c r="H215" i="33"/>
  <c r="F215" i="33"/>
  <c r="E215" i="33"/>
  <c r="C215" i="33"/>
  <c r="H214" i="33"/>
  <c r="F214" i="33"/>
  <c r="E214" i="33"/>
  <c r="C214" i="33"/>
  <c r="H213" i="33"/>
  <c r="F213" i="33"/>
  <c r="E213" i="33"/>
  <c r="C213" i="33"/>
  <c r="H212" i="33"/>
  <c r="F212" i="33"/>
  <c r="E212" i="33"/>
  <c r="C212" i="33"/>
  <c r="H211" i="33"/>
  <c r="F211" i="33"/>
  <c r="E211" i="33"/>
  <c r="C211" i="33"/>
  <c r="H210" i="33"/>
  <c r="F210" i="33"/>
  <c r="E210" i="33"/>
  <c r="C210" i="33"/>
  <c r="H209" i="33"/>
  <c r="F209" i="33"/>
  <c r="E209" i="33"/>
  <c r="C209" i="33"/>
  <c r="H208" i="33"/>
  <c r="F208" i="33"/>
  <c r="E208" i="33"/>
  <c r="C208" i="33"/>
  <c r="H207" i="33"/>
  <c r="F207" i="33"/>
  <c r="E207" i="33"/>
  <c r="C207" i="33"/>
  <c r="H206" i="33"/>
  <c r="F206" i="33"/>
  <c r="E206" i="33"/>
  <c r="C206" i="33"/>
  <c r="H205" i="33"/>
  <c r="F205" i="33"/>
  <c r="E205" i="33"/>
  <c r="C205" i="33"/>
  <c r="H204" i="33"/>
  <c r="F204" i="33"/>
  <c r="E204" i="33"/>
  <c r="C204" i="33"/>
  <c r="H203" i="33"/>
  <c r="F203" i="33"/>
  <c r="E203" i="33"/>
  <c r="C203" i="33"/>
  <c r="H202" i="33"/>
  <c r="F202" i="33"/>
  <c r="E202" i="33"/>
  <c r="C202" i="33"/>
  <c r="H201" i="33"/>
  <c r="F201" i="33"/>
  <c r="E201" i="33"/>
  <c r="C201" i="33"/>
  <c r="C200" i="33"/>
  <c r="H199" i="33"/>
  <c r="E199" i="33"/>
  <c r="C199" i="33"/>
  <c r="H198" i="33"/>
  <c r="E198" i="33"/>
  <c r="C198" i="33"/>
  <c r="H197" i="33"/>
  <c r="F197" i="33"/>
  <c r="E197" i="33"/>
  <c r="C197" i="33"/>
  <c r="H196" i="33"/>
  <c r="F196" i="33"/>
  <c r="E196" i="33"/>
  <c r="C196" i="33"/>
  <c r="H195" i="33"/>
  <c r="F195" i="33"/>
  <c r="E195" i="33"/>
  <c r="C195" i="33"/>
  <c r="H194" i="33"/>
  <c r="F194" i="33"/>
  <c r="E194" i="33"/>
  <c r="C194" i="33"/>
  <c r="H193" i="33"/>
  <c r="F193" i="33"/>
  <c r="E193" i="33"/>
  <c r="C193" i="33"/>
  <c r="H192" i="33"/>
  <c r="F192" i="33"/>
  <c r="E192" i="33"/>
  <c r="C192" i="33"/>
  <c r="C191" i="33"/>
  <c r="H190" i="33"/>
  <c r="E190" i="33"/>
  <c r="C190" i="33"/>
  <c r="H189" i="33"/>
  <c r="E189" i="33"/>
  <c r="C189" i="33"/>
  <c r="H188" i="33"/>
  <c r="F188" i="33"/>
  <c r="E188" i="33"/>
  <c r="C188" i="33"/>
  <c r="H187" i="33"/>
  <c r="F187" i="33"/>
  <c r="E187" i="33"/>
  <c r="C187" i="33"/>
  <c r="H186" i="33"/>
  <c r="F186" i="33"/>
  <c r="E186" i="33"/>
  <c r="C186" i="33"/>
  <c r="C185" i="33"/>
  <c r="H184" i="33"/>
  <c r="E184" i="33"/>
  <c r="C184" i="33"/>
  <c r="H183" i="33"/>
  <c r="E183" i="33"/>
  <c r="C183" i="33"/>
  <c r="H182" i="33"/>
  <c r="F182" i="33"/>
  <c r="E182" i="33"/>
  <c r="C182" i="33"/>
  <c r="H181" i="33"/>
  <c r="F181" i="33"/>
  <c r="E181" i="33"/>
  <c r="C181" i="33"/>
  <c r="H180" i="33"/>
  <c r="F180" i="33"/>
  <c r="E180" i="33"/>
  <c r="C180" i="33"/>
  <c r="H179" i="33"/>
  <c r="F179" i="33"/>
  <c r="E179" i="33"/>
  <c r="C179" i="33"/>
  <c r="H178" i="33"/>
  <c r="E178" i="33"/>
  <c r="C178" i="33"/>
  <c r="H177" i="33"/>
  <c r="E177" i="33"/>
  <c r="C177" i="33"/>
  <c r="H176" i="33"/>
  <c r="F176" i="33"/>
  <c r="E176" i="33"/>
  <c r="C176" i="33"/>
  <c r="H175" i="33"/>
  <c r="F175" i="33"/>
  <c r="E175" i="33"/>
  <c r="C175" i="33"/>
  <c r="H174" i="33"/>
  <c r="F174" i="33"/>
  <c r="E174" i="33"/>
  <c r="C174" i="33"/>
  <c r="H173" i="33"/>
  <c r="F173" i="33"/>
  <c r="E173" i="33"/>
  <c r="C173" i="33"/>
  <c r="H172" i="33"/>
  <c r="F172" i="33"/>
  <c r="E172" i="33"/>
  <c r="C172" i="33"/>
  <c r="H171" i="33"/>
  <c r="F171" i="33"/>
  <c r="E171" i="33"/>
  <c r="C171" i="33"/>
  <c r="H170" i="33"/>
  <c r="F170" i="33"/>
  <c r="E170" i="33"/>
  <c r="C170" i="33"/>
  <c r="H169" i="33"/>
  <c r="F169" i="33"/>
  <c r="E169" i="33"/>
  <c r="C169" i="33"/>
  <c r="H168" i="33"/>
  <c r="F168" i="33"/>
  <c r="E168" i="33"/>
  <c r="C168" i="33"/>
  <c r="H167" i="33"/>
  <c r="F167" i="33"/>
  <c r="E167" i="33"/>
  <c r="C167" i="33"/>
  <c r="H166" i="33"/>
  <c r="F166" i="33"/>
  <c r="E166" i="33"/>
  <c r="C166" i="33"/>
  <c r="H165" i="33"/>
  <c r="F165" i="33"/>
  <c r="E165" i="33"/>
  <c r="C165" i="33"/>
  <c r="H164" i="33"/>
  <c r="F164" i="33"/>
  <c r="E164" i="33"/>
  <c r="C164" i="33"/>
  <c r="H163" i="33"/>
  <c r="F163" i="33"/>
  <c r="E163" i="33"/>
  <c r="C163" i="33"/>
  <c r="H162" i="33"/>
  <c r="F162" i="33"/>
  <c r="E162" i="33"/>
  <c r="C162" i="33"/>
  <c r="H161" i="33"/>
  <c r="F161" i="33"/>
  <c r="E161" i="33"/>
  <c r="C161" i="33"/>
  <c r="C160" i="33"/>
  <c r="H159" i="33"/>
  <c r="E159" i="33"/>
  <c r="C159" i="33"/>
  <c r="H158" i="33"/>
  <c r="E158" i="33"/>
  <c r="C158" i="33"/>
  <c r="H157" i="33"/>
  <c r="F157" i="33"/>
  <c r="E157" i="33"/>
  <c r="C157" i="33"/>
  <c r="H156" i="33"/>
  <c r="F156" i="33"/>
  <c r="E156" i="33"/>
  <c r="C156" i="33"/>
  <c r="H155" i="33"/>
  <c r="F155" i="33"/>
  <c r="E155" i="33"/>
  <c r="C155" i="33"/>
  <c r="C154" i="33"/>
  <c r="H153" i="33"/>
  <c r="E153" i="33"/>
  <c r="C153" i="33"/>
  <c r="H152" i="33"/>
  <c r="E152" i="33"/>
  <c r="C152" i="33"/>
  <c r="H151" i="33"/>
  <c r="F151" i="33"/>
  <c r="E151" i="33"/>
  <c r="C151" i="33"/>
  <c r="H150" i="33"/>
  <c r="F150" i="33"/>
  <c r="E150" i="33"/>
  <c r="C150" i="33"/>
  <c r="H149" i="33"/>
  <c r="F149" i="33"/>
  <c r="E149" i="33"/>
  <c r="C149" i="33"/>
  <c r="H148" i="33"/>
  <c r="F148" i="33"/>
  <c r="E148" i="33"/>
  <c r="C148" i="33"/>
  <c r="H147" i="33"/>
  <c r="F147" i="33"/>
  <c r="E147" i="33"/>
  <c r="C147" i="33"/>
  <c r="H146" i="33"/>
  <c r="F146" i="33"/>
  <c r="E146" i="33"/>
  <c r="C146" i="33"/>
  <c r="H145" i="33"/>
  <c r="F145" i="33"/>
  <c r="E145" i="33"/>
  <c r="C145" i="33"/>
  <c r="H144" i="33"/>
  <c r="F144" i="33"/>
  <c r="E144" i="33"/>
  <c r="C144" i="33"/>
  <c r="H143" i="33"/>
  <c r="F143" i="33"/>
  <c r="E143" i="33"/>
  <c r="C143" i="33"/>
  <c r="H142" i="33"/>
  <c r="F142" i="33"/>
  <c r="E142" i="33"/>
  <c r="C142" i="33"/>
  <c r="H141" i="33"/>
  <c r="F141" i="33"/>
  <c r="E141" i="33"/>
  <c r="C141" i="33"/>
  <c r="H140" i="33"/>
  <c r="F140" i="33"/>
  <c r="E140" i="33"/>
  <c r="C140" i="33"/>
  <c r="H139" i="33"/>
  <c r="F139" i="33"/>
  <c r="E139" i="33"/>
  <c r="C139" i="33"/>
  <c r="C138" i="33"/>
  <c r="H137" i="33"/>
  <c r="F137" i="33"/>
  <c r="E137" i="33"/>
  <c r="C137" i="33"/>
  <c r="H136" i="33"/>
  <c r="F136" i="33"/>
  <c r="E136" i="33"/>
  <c r="C136" i="33"/>
  <c r="H135" i="33"/>
  <c r="F135" i="33"/>
  <c r="E135" i="33"/>
  <c r="C135" i="33"/>
  <c r="H134" i="33"/>
  <c r="F134" i="33"/>
  <c r="E134" i="33"/>
  <c r="C134" i="33"/>
  <c r="H133" i="33"/>
  <c r="F133" i="33"/>
  <c r="E133" i="33"/>
  <c r="C133" i="33"/>
  <c r="H132" i="33"/>
  <c r="F132" i="33"/>
  <c r="E132" i="33"/>
  <c r="C132" i="33"/>
  <c r="H131" i="33"/>
  <c r="F131" i="33"/>
  <c r="E131" i="33"/>
  <c r="C131" i="33"/>
  <c r="H130" i="33"/>
  <c r="F130" i="33"/>
  <c r="E130" i="33"/>
  <c r="C130" i="33"/>
  <c r="C129" i="33"/>
  <c r="H128" i="33"/>
  <c r="F128" i="33"/>
  <c r="E128" i="33"/>
  <c r="C128" i="33"/>
  <c r="H127" i="33"/>
  <c r="F127" i="33"/>
  <c r="E127" i="33"/>
  <c r="C127" i="33"/>
  <c r="H126" i="33"/>
  <c r="F126" i="33"/>
  <c r="E126" i="33"/>
  <c r="C126" i="33"/>
  <c r="H125" i="33"/>
  <c r="F125" i="33"/>
  <c r="E125" i="33"/>
  <c r="C125" i="33"/>
  <c r="H124" i="33"/>
  <c r="F124" i="33"/>
  <c r="E124" i="33"/>
  <c r="C124" i="33"/>
  <c r="H123" i="33"/>
  <c r="F123" i="33"/>
  <c r="E123" i="33"/>
  <c r="C123" i="33"/>
  <c r="H122" i="33"/>
  <c r="F122" i="33"/>
  <c r="E122" i="33"/>
  <c r="C122" i="33"/>
  <c r="H121" i="33"/>
  <c r="F121" i="33"/>
  <c r="E121" i="33"/>
  <c r="C121" i="33"/>
  <c r="H120" i="33"/>
  <c r="F120" i="33"/>
  <c r="E120" i="33"/>
  <c r="C120" i="33"/>
  <c r="H119" i="33"/>
  <c r="F119" i="33"/>
  <c r="E119" i="33"/>
  <c r="C119" i="33"/>
  <c r="C118" i="33"/>
  <c r="E117" i="33"/>
  <c r="I117" i="33"/>
  <c r="C117" i="33"/>
  <c r="H116" i="33"/>
  <c r="F116" i="33"/>
  <c r="E116" i="33"/>
  <c r="C116" i="33"/>
  <c r="H115" i="33"/>
  <c r="F115" i="33"/>
  <c r="E115" i="33"/>
  <c r="C115" i="33"/>
  <c r="H114" i="33"/>
  <c r="F114" i="33"/>
  <c r="E114" i="33"/>
  <c r="C114" i="33"/>
  <c r="H113" i="33"/>
  <c r="F113" i="33"/>
  <c r="E113" i="33"/>
  <c r="C113" i="33"/>
  <c r="H112" i="33"/>
  <c r="F112" i="33"/>
  <c r="E112" i="33"/>
  <c r="C112" i="33"/>
  <c r="H111" i="33"/>
  <c r="F111" i="33"/>
  <c r="E111" i="33"/>
  <c r="C111" i="33"/>
  <c r="H110" i="33"/>
  <c r="F110" i="33"/>
  <c r="E110" i="33"/>
  <c r="C110" i="33"/>
  <c r="H109" i="33"/>
  <c r="F109" i="33"/>
  <c r="E109" i="33"/>
  <c r="C109" i="33"/>
  <c r="H108" i="33"/>
  <c r="F108" i="33"/>
  <c r="E108" i="33"/>
  <c r="C108" i="33"/>
  <c r="H107" i="33"/>
  <c r="F107" i="33"/>
  <c r="E107" i="33"/>
  <c r="C107" i="33"/>
  <c r="H106" i="33"/>
  <c r="F106" i="33"/>
  <c r="E106" i="33"/>
  <c r="C106" i="33"/>
  <c r="H105" i="33"/>
  <c r="F105" i="33"/>
  <c r="E105" i="33"/>
  <c r="C105" i="33"/>
  <c r="H104" i="33"/>
  <c r="F104" i="33"/>
  <c r="E104" i="33"/>
  <c r="C104" i="33"/>
  <c r="H103" i="33"/>
  <c r="F103" i="33"/>
  <c r="E103" i="33"/>
  <c r="C103" i="33"/>
  <c r="C102" i="33"/>
  <c r="E101" i="33"/>
  <c r="C101" i="33"/>
  <c r="H100" i="33"/>
  <c r="F100" i="33"/>
  <c r="E100" i="33"/>
  <c r="C100" i="33"/>
  <c r="H99" i="33"/>
  <c r="F99" i="33"/>
  <c r="E99" i="33"/>
  <c r="C99" i="33"/>
  <c r="H98" i="33"/>
  <c r="F98" i="33"/>
  <c r="E98" i="33"/>
  <c r="C98" i="33"/>
  <c r="H97" i="33"/>
  <c r="F97" i="33"/>
  <c r="E97" i="33"/>
  <c r="C97" i="33"/>
  <c r="H96" i="33"/>
  <c r="F96" i="33"/>
  <c r="E96" i="33"/>
  <c r="C96" i="33"/>
  <c r="H95" i="33"/>
  <c r="F95" i="33"/>
  <c r="E95" i="33"/>
  <c r="C95" i="33"/>
  <c r="H94" i="33"/>
  <c r="F94" i="33"/>
  <c r="E94" i="33"/>
  <c r="C94" i="33"/>
  <c r="H93" i="33"/>
  <c r="F93" i="33"/>
  <c r="E93" i="33"/>
  <c r="C93" i="33"/>
  <c r="H92" i="33"/>
  <c r="F92" i="33"/>
  <c r="E92" i="33"/>
  <c r="C92" i="33"/>
  <c r="H91" i="33"/>
  <c r="F91" i="33"/>
  <c r="E91" i="33"/>
  <c r="C91" i="33"/>
  <c r="H90" i="33"/>
  <c r="F90" i="33"/>
  <c r="E90" i="33"/>
  <c r="C90" i="33"/>
  <c r="H89" i="33"/>
  <c r="F89" i="33"/>
  <c r="E89" i="33"/>
  <c r="C89" i="33"/>
  <c r="H88" i="33"/>
  <c r="F88" i="33"/>
  <c r="E88" i="33"/>
  <c r="C88" i="33"/>
  <c r="H87" i="33"/>
  <c r="F87" i="33"/>
  <c r="E87" i="33"/>
  <c r="C87" i="33"/>
  <c r="C86" i="33"/>
  <c r="H85" i="33"/>
  <c r="F85" i="33"/>
  <c r="E85" i="33"/>
  <c r="C85" i="33"/>
  <c r="H84" i="33"/>
  <c r="F84" i="33"/>
  <c r="E84" i="33"/>
  <c r="C84" i="33"/>
  <c r="H83" i="33"/>
  <c r="F83" i="33"/>
  <c r="E83" i="33"/>
  <c r="C83" i="33"/>
  <c r="H82" i="33"/>
  <c r="F82" i="33"/>
  <c r="E82" i="33"/>
  <c r="C82" i="33"/>
  <c r="H81" i="33"/>
  <c r="F81" i="33"/>
  <c r="E81" i="33"/>
  <c r="C81" i="33"/>
  <c r="H80" i="33"/>
  <c r="F80" i="33"/>
  <c r="E80" i="33"/>
  <c r="C80" i="33"/>
  <c r="H79" i="33"/>
  <c r="F79" i="33"/>
  <c r="E79" i="33"/>
  <c r="C79" i="33"/>
  <c r="H78" i="33"/>
  <c r="F78" i="33"/>
  <c r="E78" i="33"/>
  <c r="C78" i="33"/>
  <c r="H77" i="33"/>
  <c r="F77" i="33"/>
  <c r="E77" i="33"/>
  <c r="C77" i="33"/>
  <c r="H76" i="33"/>
  <c r="F76" i="33"/>
  <c r="E76" i="33"/>
  <c r="C76" i="33"/>
  <c r="H75" i="33"/>
  <c r="F75" i="33"/>
  <c r="E75" i="33"/>
  <c r="C75" i="33"/>
  <c r="H74" i="33"/>
  <c r="F74" i="33"/>
  <c r="E74" i="33"/>
  <c r="C74" i="33"/>
  <c r="H73" i="33"/>
  <c r="F73" i="33"/>
  <c r="E73" i="33"/>
  <c r="C73" i="33"/>
  <c r="H72" i="33"/>
  <c r="F72" i="33"/>
  <c r="E72" i="33"/>
  <c r="C72" i="33"/>
  <c r="H71" i="33"/>
  <c r="F71" i="33"/>
  <c r="E71" i="33"/>
  <c r="C71" i="33"/>
  <c r="H70" i="33"/>
  <c r="F70" i="33"/>
  <c r="E70" i="33"/>
  <c r="C70" i="33"/>
  <c r="H69" i="33"/>
  <c r="F69" i="33"/>
  <c r="E69" i="33"/>
  <c r="C69" i="33"/>
  <c r="H68" i="33"/>
  <c r="F68" i="33"/>
  <c r="E68" i="33"/>
  <c r="C68" i="33"/>
  <c r="H67" i="33"/>
  <c r="F67" i="33"/>
  <c r="E67" i="33"/>
  <c r="C67" i="33"/>
  <c r="H66" i="33"/>
  <c r="F66" i="33"/>
  <c r="E66" i="33"/>
  <c r="C66" i="33"/>
  <c r="H65" i="33"/>
  <c r="F65" i="33"/>
  <c r="E65" i="33"/>
  <c r="C65" i="33"/>
  <c r="H64" i="33"/>
  <c r="F64" i="33"/>
  <c r="E64" i="33"/>
  <c r="C64" i="33"/>
  <c r="H63" i="33"/>
  <c r="F63" i="33"/>
  <c r="E63" i="33"/>
  <c r="C63" i="33"/>
  <c r="H62" i="33"/>
  <c r="F62" i="33"/>
  <c r="E62" i="33"/>
  <c r="C62" i="33"/>
  <c r="H61" i="33"/>
  <c r="F61" i="33"/>
  <c r="E61" i="33"/>
  <c r="C61" i="33"/>
  <c r="H60" i="33"/>
  <c r="F60" i="33"/>
  <c r="E60" i="33"/>
  <c r="C60" i="33"/>
  <c r="H59" i="33"/>
  <c r="F59" i="33"/>
  <c r="E59" i="33"/>
  <c r="C59" i="33"/>
  <c r="H58" i="33"/>
  <c r="F58" i="33"/>
  <c r="E58" i="33"/>
  <c r="C58" i="33"/>
  <c r="H57" i="33"/>
  <c r="F57" i="33"/>
  <c r="E57" i="33"/>
  <c r="C57" i="33"/>
  <c r="H56" i="33"/>
  <c r="F56" i="33"/>
  <c r="E56" i="33"/>
  <c r="C56" i="33"/>
  <c r="H55" i="33"/>
  <c r="F55" i="33"/>
  <c r="E55" i="33"/>
  <c r="C55" i="33"/>
  <c r="H54" i="33"/>
  <c r="F54" i="33"/>
  <c r="E54" i="33"/>
  <c r="C54" i="33"/>
  <c r="H53" i="33"/>
  <c r="F53" i="33"/>
  <c r="E53" i="33"/>
  <c r="C53" i="33"/>
  <c r="H52" i="33"/>
  <c r="F52" i="33"/>
  <c r="E52" i="33"/>
  <c r="C52" i="33"/>
  <c r="H51" i="33"/>
  <c r="F51" i="33"/>
  <c r="E51" i="33"/>
  <c r="C51" i="33"/>
  <c r="H50" i="33"/>
  <c r="F50" i="33"/>
  <c r="E50" i="33"/>
  <c r="C50" i="33"/>
  <c r="H49" i="33"/>
  <c r="F49" i="33"/>
  <c r="E49" i="33"/>
  <c r="C49" i="33"/>
  <c r="H48" i="33"/>
  <c r="F48" i="33"/>
  <c r="E48" i="33"/>
  <c r="C48" i="33"/>
  <c r="H47" i="33"/>
  <c r="F47" i="33"/>
  <c r="E47" i="33"/>
  <c r="C47" i="33"/>
  <c r="H46" i="33"/>
  <c r="F46" i="33"/>
  <c r="E46" i="33"/>
  <c r="C46" i="33"/>
  <c r="C45" i="33"/>
  <c r="H44" i="33"/>
  <c r="F44" i="33"/>
  <c r="E44" i="33"/>
  <c r="C44" i="33"/>
  <c r="H43" i="33"/>
  <c r="F43" i="33"/>
  <c r="E43" i="33"/>
  <c r="C43" i="33"/>
  <c r="H42" i="33"/>
  <c r="F42" i="33"/>
  <c r="E42" i="33"/>
  <c r="C42" i="33"/>
  <c r="H41" i="33"/>
  <c r="F41" i="33"/>
  <c r="E41" i="33"/>
  <c r="C41" i="33"/>
  <c r="H40" i="33"/>
  <c r="F40" i="33"/>
  <c r="E40" i="33"/>
  <c r="C40" i="33"/>
  <c r="H39" i="33"/>
  <c r="F39" i="33"/>
  <c r="E39" i="33"/>
  <c r="C39" i="33"/>
  <c r="H38" i="33"/>
  <c r="F38" i="33"/>
  <c r="E38" i="33"/>
  <c r="C38" i="33"/>
  <c r="H37" i="33"/>
  <c r="F37" i="33"/>
  <c r="E37" i="33"/>
  <c r="C37" i="33"/>
  <c r="H36" i="33"/>
  <c r="F36" i="33"/>
  <c r="E36" i="33"/>
  <c r="C36" i="33"/>
  <c r="H35" i="33"/>
  <c r="F35" i="33"/>
  <c r="E35" i="33"/>
  <c r="C35" i="33"/>
  <c r="H34" i="33"/>
  <c r="F34" i="33"/>
  <c r="E34" i="33"/>
  <c r="C34" i="33"/>
  <c r="H33" i="33"/>
  <c r="F33" i="33"/>
  <c r="E33" i="33"/>
  <c r="C33" i="33"/>
  <c r="H32" i="33"/>
  <c r="F32" i="33"/>
  <c r="E32" i="33"/>
  <c r="C32" i="33"/>
  <c r="H31" i="33"/>
  <c r="F31" i="33"/>
  <c r="E31" i="33"/>
  <c r="C31" i="33"/>
  <c r="C30" i="33"/>
  <c r="F6" i="33"/>
  <c r="A5" i="33"/>
  <c r="A3" i="33"/>
  <c r="A2" i="33"/>
  <c r="A2" i="32"/>
  <c r="H595" i="32"/>
  <c r="F595" i="32"/>
  <c r="E595" i="32"/>
  <c r="C595" i="32"/>
  <c r="H594" i="32"/>
  <c r="F594" i="32"/>
  <c r="E594" i="32"/>
  <c r="C594" i="32"/>
  <c r="H593" i="32"/>
  <c r="F593" i="32"/>
  <c r="E593" i="32"/>
  <c r="C593" i="32"/>
  <c r="H592" i="32"/>
  <c r="F592" i="32"/>
  <c r="E592" i="32"/>
  <c r="C592" i="32"/>
  <c r="H591" i="32"/>
  <c r="F591" i="32"/>
  <c r="E591" i="32"/>
  <c r="C591" i="32"/>
  <c r="C590" i="32"/>
  <c r="H589" i="32"/>
  <c r="F589" i="32"/>
  <c r="E589" i="32"/>
  <c r="C589" i="32"/>
  <c r="H588" i="32"/>
  <c r="F588" i="32"/>
  <c r="E588" i="32"/>
  <c r="C588" i="32"/>
  <c r="C587" i="32"/>
  <c r="H586" i="32"/>
  <c r="F586" i="32"/>
  <c r="E586" i="32"/>
  <c r="C586" i="32"/>
  <c r="H585" i="32"/>
  <c r="F585" i="32"/>
  <c r="E585" i="32"/>
  <c r="C585" i="32"/>
  <c r="H584" i="32"/>
  <c r="F584" i="32"/>
  <c r="E584" i="32"/>
  <c r="C584" i="32"/>
  <c r="H583" i="32"/>
  <c r="F583" i="32"/>
  <c r="E583" i="32"/>
  <c r="C583" i="32"/>
  <c r="H582" i="32"/>
  <c r="F582" i="32"/>
  <c r="E582" i="32"/>
  <c r="C582" i="32"/>
  <c r="H581" i="32"/>
  <c r="F581" i="32"/>
  <c r="E581" i="32"/>
  <c r="C581" i="32"/>
  <c r="H580" i="32"/>
  <c r="F580" i="32"/>
  <c r="E580" i="32"/>
  <c r="C580" i="32"/>
  <c r="H579" i="32"/>
  <c r="F579" i="32"/>
  <c r="E579" i="32"/>
  <c r="C579" i="32"/>
  <c r="H578" i="32"/>
  <c r="F578" i="32"/>
  <c r="E578" i="32"/>
  <c r="C578" i="32"/>
  <c r="H577" i="32"/>
  <c r="F577" i="32"/>
  <c r="E577" i="32"/>
  <c r="C577" i="32"/>
  <c r="H576" i="32"/>
  <c r="F576" i="32"/>
  <c r="E576" i="32"/>
  <c r="C576" i="32"/>
  <c r="C575" i="32"/>
  <c r="H574" i="32"/>
  <c r="F574" i="32"/>
  <c r="E574" i="32"/>
  <c r="C574" i="32"/>
  <c r="H573" i="32"/>
  <c r="F573" i="32"/>
  <c r="E573" i="32"/>
  <c r="C573" i="32"/>
  <c r="H572" i="32"/>
  <c r="F572" i="32"/>
  <c r="E572" i="32"/>
  <c r="C572" i="32"/>
  <c r="H571" i="32"/>
  <c r="F571" i="32"/>
  <c r="E571" i="32"/>
  <c r="C571" i="32"/>
  <c r="H570" i="32"/>
  <c r="F570" i="32"/>
  <c r="E570" i="32"/>
  <c r="C570" i="32"/>
  <c r="H569" i="32"/>
  <c r="F569" i="32"/>
  <c r="E569" i="32"/>
  <c r="C569" i="32"/>
  <c r="H568" i="32"/>
  <c r="F568" i="32"/>
  <c r="E568" i="32"/>
  <c r="C568" i="32"/>
  <c r="H567" i="32"/>
  <c r="F567" i="32"/>
  <c r="E567" i="32"/>
  <c r="C567" i="32"/>
  <c r="H566" i="32"/>
  <c r="F566" i="32"/>
  <c r="E566" i="32"/>
  <c r="C566" i="32"/>
  <c r="C565" i="32"/>
  <c r="H564" i="32"/>
  <c r="F564" i="32"/>
  <c r="E564" i="32"/>
  <c r="C564" i="32"/>
  <c r="H563" i="32"/>
  <c r="F563" i="32"/>
  <c r="E563" i="32"/>
  <c r="C563" i="32"/>
  <c r="H562" i="32"/>
  <c r="F562" i="32"/>
  <c r="E562" i="32"/>
  <c r="C562" i="32"/>
  <c r="H561" i="32"/>
  <c r="F561" i="32"/>
  <c r="E561" i="32"/>
  <c r="C561" i="32"/>
  <c r="H560" i="32"/>
  <c r="F560" i="32"/>
  <c r="E560" i="32"/>
  <c r="C560" i="32"/>
  <c r="H559" i="32"/>
  <c r="F559" i="32"/>
  <c r="E559" i="32"/>
  <c r="C559" i="32"/>
  <c r="C558" i="32"/>
  <c r="H557" i="32"/>
  <c r="F557" i="32"/>
  <c r="E557" i="32"/>
  <c r="C557" i="32"/>
  <c r="H556" i="32"/>
  <c r="F556" i="32"/>
  <c r="E556" i="32"/>
  <c r="C556" i="32"/>
  <c r="H555" i="32"/>
  <c r="F555" i="32"/>
  <c r="E555" i="32"/>
  <c r="C555" i="32"/>
  <c r="H554" i="32"/>
  <c r="F554" i="32"/>
  <c r="E554" i="32"/>
  <c r="C554" i="32"/>
  <c r="C553" i="32"/>
  <c r="H552" i="32"/>
  <c r="F552" i="32"/>
  <c r="E552" i="32"/>
  <c r="C552" i="32"/>
  <c r="C551" i="32"/>
  <c r="H550" i="32"/>
  <c r="F550" i="32"/>
  <c r="E550" i="32"/>
  <c r="C550" i="32"/>
  <c r="H549" i="32"/>
  <c r="F549" i="32"/>
  <c r="E549" i="32"/>
  <c r="C549" i="32"/>
  <c r="H548" i="32"/>
  <c r="F548" i="32"/>
  <c r="E548" i="32"/>
  <c r="C548" i="32"/>
  <c r="H547" i="32"/>
  <c r="F547" i="32"/>
  <c r="E547" i="32"/>
  <c r="C547" i="32"/>
  <c r="H546" i="32"/>
  <c r="F546" i="32"/>
  <c r="E546" i="32"/>
  <c r="C546" i="32"/>
  <c r="C545" i="32"/>
  <c r="H544" i="32"/>
  <c r="F544" i="32"/>
  <c r="E544" i="32"/>
  <c r="C544" i="32"/>
  <c r="C543" i="32"/>
  <c r="H542" i="32"/>
  <c r="F542" i="32"/>
  <c r="E542" i="32"/>
  <c r="C542" i="32"/>
  <c r="C541" i="32"/>
  <c r="H540" i="32"/>
  <c r="F540" i="32"/>
  <c r="E540" i="32"/>
  <c r="C540" i="32"/>
  <c r="H539" i="32"/>
  <c r="F539" i="32"/>
  <c r="E539" i="32"/>
  <c r="C539" i="32"/>
  <c r="H538" i="32"/>
  <c r="F538" i="32"/>
  <c r="E538" i="32"/>
  <c r="C538" i="32"/>
  <c r="H537" i="32"/>
  <c r="F537" i="32"/>
  <c r="E537" i="32"/>
  <c r="C537" i="32"/>
  <c r="H536" i="32"/>
  <c r="F536" i="32"/>
  <c r="E536" i="32"/>
  <c r="C536" i="32"/>
  <c r="H535" i="32"/>
  <c r="F535" i="32"/>
  <c r="E535" i="32"/>
  <c r="C535" i="32"/>
  <c r="H534" i="32"/>
  <c r="F534" i="32"/>
  <c r="E534" i="32"/>
  <c r="C534" i="32"/>
  <c r="H533" i="32"/>
  <c r="F533" i="32"/>
  <c r="E533" i="32"/>
  <c r="C533" i="32"/>
  <c r="H532" i="32"/>
  <c r="F532" i="32"/>
  <c r="E532" i="32"/>
  <c r="C532" i="32"/>
  <c r="H531" i="32"/>
  <c r="F531" i="32"/>
  <c r="E531" i="32"/>
  <c r="C531" i="32"/>
  <c r="H530" i="32"/>
  <c r="F530" i="32"/>
  <c r="E530" i="32"/>
  <c r="C530" i="32"/>
  <c r="H529" i="32"/>
  <c r="F529" i="32"/>
  <c r="E529" i="32"/>
  <c r="C529" i="32"/>
  <c r="H528" i="32"/>
  <c r="F528" i="32"/>
  <c r="E528" i="32"/>
  <c r="C528" i="32"/>
  <c r="C527" i="32"/>
  <c r="C526" i="32"/>
  <c r="H525" i="32"/>
  <c r="F525" i="32"/>
  <c r="E525" i="32"/>
  <c r="C525" i="32"/>
  <c r="C524" i="32"/>
  <c r="H523" i="32"/>
  <c r="F523" i="32"/>
  <c r="E523" i="32"/>
  <c r="C523" i="32"/>
  <c r="C522" i="32"/>
  <c r="H521" i="32"/>
  <c r="F521" i="32"/>
  <c r="E521" i="32"/>
  <c r="C521" i="32"/>
  <c r="H520" i="32"/>
  <c r="F520" i="32"/>
  <c r="E520" i="32"/>
  <c r="C520" i="32"/>
  <c r="H519" i="32"/>
  <c r="F519" i="32"/>
  <c r="E519" i="32"/>
  <c r="C519" i="32"/>
  <c r="H518" i="32"/>
  <c r="F518" i="32"/>
  <c r="E518" i="32"/>
  <c r="C518" i="32"/>
  <c r="H517" i="32"/>
  <c r="F517" i="32"/>
  <c r="E517" i="32"/>
  <c r="C517" i="32"/>
  <c r="H516" i="32"/>
  <c r="F516" i="32"/>
  <c r="E516" i="32"/>
  <c r="C516" i="32"/>
  <c r="H515" i="32"/>
  <c r="F515" i="32"/>
  <c r="E515" i="32"/>
  <c r="C515" i="32"/>
  <c r="H514" i="32"/>
  <c r="F514" i="32"/>
  <c r="E514" i="32"/>
  <c r="C514" i="32"/>
  <c r="C513" i="32"/>
  <c r="H512" i="32"/>
  <c r="F512" i="32"/>
  <c r="E512" i="32"/>
  <c r="C512" i="32"/>
  <c r="H511" i="32"/>
  <c r="F511" i="32"/>
  <c r="E511" i="32"/>
  <c r="C511" i="32"/>
  <c r="H510" i="32"/>
  <c r="F510" i="32"/>
  <c r="E510" i="32"/>
  <c r="C510" i="32"/>
  <c r="H509" i="32"/>
  <c r="F509" i="32"/>
  <c r="E509" i="32"/>
  <c r="C509" i="32"/>
  <c r="H508" i="32"/>
  <c r="F508" i="32"/>
  <c r="E508" i="32"/>
  <c r="C508" i="32"/>
  <c r="H507" i="32"/>
  <c r="F507" i="32"/>
  <c r="E507" i="32"/>
  <c r="C507" i="32"/>
  <c r="H506" i="32"/>
  <c r="F506" i="32"/>
  <c r="E506" i="32"/>
  <c r="C506" i="32"/>
  <c r="H505" i="32"/>
  <c r="F505" i="32"/>
  <c r="E505" i="32"/>
  <c r="C505" i="32"/>
  <c r="H504" i="32"/>
  <c r="F504" i="32"/>
  <c r="E504" i="32"/>
  <c r="C504" i="32"/>
  <c r="H503" i="32"/>
  <c r="F503" i="32"/>
  <c r="E503" i="32"/>
  <c r="C503" i="32"/>
  <c r="H502" i="32"/>
  <c r="F502" i="32"/>
  <c r="E502" i="32"/>
  <c r="C502" i="32"/>
  <c r="C501" i="32"/>
  <c r="H500" i="32"/>
  <c r="F500" i="32"/>
  <c r="E500" i="32"/>
  <c r="C500" i="32"/>
  <c r="H499" i="32"/>
  <c r="F499" i="32"/>
  <c r="E499" i="32"/>
  <c r="C499" i="32"/>
  <c r="H498" i="32"/>
  <c r="F498" i="32"/>
  <c r="E498" i="32"/>
  <c r="C498" i="32"/>
  <c r="H497" i="32"/>
  <c r="F497" i="32"/>
  <c r="E497" i="32"/>
  <c r="C497" i="32"/>
  <c r="H496" i="32"/>
  <c r="F496" i="32"/>
  <c r="E496" i="32"/>
  <c r="C496" i="32"/>
  <c r="H495" i="32"/>
  <c r="F495" i="32"/>
  <c r="E495" i="32"/>
  <c r="C495" i="32"/>
  <c r="H494" i="32"/>
  <c r="F494" i="32"/>
  <c r="E494" i="32"/>
  <c r="C494" i="32"/>
  <c r="H493" i="32"/>
  <c r="F493" i="32"/>
  <c r="E493" i="32"/>
  <c r="C493" i="32"/>
  <c r="H492" i="32"/>
  <c r="F492" i="32"/>
  <c r="E492" i="32"/>
  <c r="C492" i="32"/>
  <c r="H491" i="32"/>
  <c r="F491" i="32"/>
  <c r="E491" i="32"/>
  <c r="C491" i="32"/>
  <c r="H490" i="32"/>
  <c r="F490" i="32"/>
  <c r="E490" i="32"/>
  <c r="C490" i="32"/>
  <c r="H489" i="32"/>
  <c r="F489" i="32"/>
  <c r="E489" i="32"/>
  <c r="C489" i="32"/>
  <c r="H488" i="32"/>
  <c r="F488" i="32"/>
  <c r="E488" i="32"/>
  <c r="C488" i="32"/>
  <c r="H487" i="32"/>
  <c r="F487" i="32"/>
  <c r="E487" i="32"/>
  <c r="C487" i="32"/>
  <c r="H486" i="32"/>
  <c r="F486" i="32"/>
  <c r="E486" i="32"/>
  <c r="C486" i="32"/>
  <c r="H485" i="32"/>
  <c r="F485" i="32"/>
  <c r="E485" i="32"/>
  <c r="C485" i="32"/>
  <c r="C484" i="32"/>
  <c r="H483" i="32"/>
  <c r="F483" i="32"/>
  <c r="E483" i="32"/>
  <c r="C483" i="32"/>
  <c r="H482" i="32"/>
  <c r="F482" i="32"/>
  <c r="E482" i="32"/>
  <c r="C482" i="32"/>
  <c r="H481" i="32"/>
  <c r="F481" i="32"/>
  <c r="E481" i="32"/>
  <c r="C481" i="32"/>
  <c r="H480" i="32"/>
  <c r="F480" i="32"/>
  <c r="E480" i="32"/>
  <c r="C480" i="32"/>
  <c r="H479" i="32"/>
  <c r="F479" i="32"/>
  <c r="E479" i="32"/>
  <c r="C479" i="32"/>
  <c r="H478" i="32"/>
  <c r="F478" i="32"/>
  <c r="E478" i="32"/>
  <c r="C478" i="32"/>
  <c r="H477" i="32"/>
  <c r="F477" i="32"/>
  <c r="E477" i="32"/>
  <c r="C477" i="32"/>
  <c r="H476" i="32"/>
  <c r="F476" i="32"/>
  <c r="E476" i="32"/>
  <c r="C476" i="32"/>
  <c r="H475" i="32"/>
  <c r="F475" i="32"/>
  <c r="E475" i="32"/>
  <c r="C475" i="32"/>
  <c r="C474" i="32"/>
  <c r="H473" i="32"/>
  <c r="F473" i="32"/>
  <c r="E473" i="32"/>
  <c r="C473" i="32"/>
  <c r="H472" i="32"/>
  <c r="F472" i="32"/>
  <c r="E472" i="32"/>
  <c r="C472" i="32"/>
  <c r="H471" i="32"/>
  <c r="F471" i="32"/>
  <c r="E471" i="32"/>
  <c r="C471" i="32"/>
  <c r="H470" i="32"/>
  <c r="F470" i="32"/>
  <c r="E470" i="32"/>
  <c r="C470" i="32"/>
  <c r="H469" i="32"/>
  <c r="F469" i="32"/>
  <c r="E469" i="32"/>
  <c r="C469" i="32"/>
  <c r="H468" i="32"/>
  <c r="F468" i="32"/>
  <c r="E468" i="32"/>
  <c r="C468" i="32"/>
  <c r="H467" i="32"/>
  <c r="F467" i="32"/>
  <c r="E467" i="32"/>
  <c r="C467" i="32"/>
  <c r="H466" i="32"/>
  <c r="F466" i="32"/>
  <c r="E466" i="32"/>
  <c r="C466" i="32"/>
  <c r="H465" i="32"/>
  <c r="F465" i="32"/>
  <c r="E465" i="32"/>
  <c r="C465" i="32"/>
  <c r="H464" i="32"/>
  <c r="F464" i="32"/>
  <c r="E464" i="32"/>
  <c r="C464" i="32"/>
  <c r="H463" i="32"/>
  <c r="F463" i="32"/>
  <c r="E463" i="32"/>
  <c r="C463" i="32"/>
  <c r="H462" i="32"/>
  <c r="F462" i="32"/>
  <c r="E462" i="32"/>
  <c r="C462" i="32"/>
  <c r="H461" i="32"/>
  <c r="F461" i="32"/>
  <c r="E461" i="32"/>
  <c r="C461" i="32"/>
  <c r="H460" i="32"/>
  <c r="F460" i="32"/>
  <c r="E460" i="32"/>
  <c r="C460" i="32"/>
  <c r="C459" i="32"/>
  <c r="H458" i="32"/>
  <c r="F458" i="32"/>
  <c r="E458" i="32"/>
  <c r="C458" i="32"/>
  <c r="H457" i="32"/>
  <c r="F457" i="32"/>
  <c r="E457" i="32"/>
  <c r="C457" i="32"/>
  <c r="H456" i="32"/>
  <c r="F456" i="32"/>
  <c r="E456" i="32"/>
  <c r="C456" i="32"/>
  <c r="H455" i="32"/>
  <c r="F455" i="32"/>
  <c r="E455" i="32"/>
  <c r="C455" i="32"/>
  <c r="H454" i="32"/>
  <c r="F454" i="32"/>
  <c r="E454" i="32"/>
  <c r="C454" i="32"/>
  <c r="H453" i="32"/>
  <c r="F453" i="32"/>
  <c r="E453" i="32"/>
  <c r="C453" i="32"/>
  <c r="H452" i="32"/>
  <c r="F452" i="32"/>
  <c r="E452" i="32"/>
  <c r="C452" i="32"/>
  <c r="H451" i="32"/>
  <c r="F451" i="32"/>
  <c r="E451" i="32"/>
  <c r="C451" i="32"/>
  <c r="H450" i="32"/>
  <c r="F450" i="32"/>
  <c r="E450" i="32"/>
  <c r="C450" i="32"/>
  <c r="H449" i="32"/>
  <c r="F449" i="32"/>
  <c r="E449" i="32"/>
  <c r="C449" i="32"/>
  <c r="H448" i="32"/>
  <c r="F448" i="32"/>
  <c r="E448" i="32"/>
  <c r="C448" i="32"/>
  <c r="H447" i="32"/>
  <c r="F447" i="32"/>
  <c r="E447" i="32"/>
  <c r="C447" i="32"/>
  <c r="H446" i="32"/>
  <c r="F446" i="32"/>
  <c r="E446" i="32"/>
  <c r="C446" i="32"/>
  <c r="H445" i="32"/>
  <c r="F445" i="32"/>
  <c r="E445" i="32"/>
  <c r="C445" i="32"/>
  <c r="C444" i="32"/>
  <c r="H443" i="32"/>
  <c r="F443" i="32"/>
  <c r="E443" i="32"/>
  <c r="C443" i="32"/>
  <c r="H442" i="32"/>
  <c r="F442" i="32"/>
  <c r="E442" i="32"/>
  <c r="C442" i="32"/>
  <c r="H441" i="32"/>
  <c r="F441" i="32"/>
  <c r="E441" i="32"/>
  <c r="C441" i="32"/>
  <c r="H440" i="32"/>
  <c r="F440" i="32"/>
  <c r="E440" i="32"/>
  <c r="C440" i="32"/>
  <c r="H439" i="32"/>
  <c r="F439" i="32"/>
  <c r="E439" i="32"/>
  <c r="C439" i="32"/>
  <c r="H438" i="32"/>
  <c r="F438" i="32"/>
  <c r="E438" i="32"/>
  <c r="C438" i="32"/>
  <c r="H437" i="32"/>
  <c r="F437" i="32"/>
  <c r="E437" i="32"/>
  <c r="C437" i="32"/>
  <c r="H436" i="32"/>
  <c r="F436" i="32"/>
  <c r="E436" i="32"/>
  <c r="C436" i="32"/>
  <c r="H435" i="32"/>
  <c r="F435" i="32"/>
  <c r="E435" i="32"/>
  <c r="C435" i="32"/>
  <c r="H434" i="32"/>
  <c r="F434" i="32"/>
  <c r="E434" i="32"/>
  <c r="C434" i="32"/>
  <c r="H433" i="32"/>
  <c r="F433" i="32"/>
  <c r="E433" i="32"/>
  <c r="C433" i="32"/>
  <c r="H432" i="32"/>
  <c r="F432" i="32"/>
  <c r="E432" i="32"/>
  <c r="C432" i="32"/>
  <c r="H431" i="32"/>
  <c r="F431" i="32"/>
  <c r="E431" i="32"/>
  <c r="C431" i="32"/>
  <c r="H430" i="32"/>
  <c r="F430" i="32"/>
  <c r="E430" i="32"/>
  <c r="C430" i="32"/>
  <c r="H429" i="32"/>
  <c r="F429" i="32"/>
  <c r="E429" i="32"/>
  <c r="C429" i="32"/>
  <c r="H428" i="32"/>
  <c r="F428" i="32"/>
  <c r="E428" i="32"/>
  <c r="C428" i="32"/>
  <c r="H427" i="32"/>
  <c r="F427" i="32"/>
  <c r="E427" i="32"/>
  <c r="C427" i="32"/>
  <c r="C426" i="32"/>
  <c r="H425" i="32"/>
  <c r="F425" i="32"/>
  <c r="E425" i="32"/>
  <c r="C425" i="32"/>
  <c r="H424" i="32"/>
  <c r="F424" i="32"/>
  <c r="E424" i="32"/>
  <c r="C424" i="32"/>
  <c r="H423" i="32"/>
  <c r="F423" i="32"/>
  <c r="E423" i="32"/>
  <c r="C423" i="32"/>
  <c r="H422" i="32"/>
  <c r="F422" i="32"/>
  <c r="E422" i="32"/>
  <c r="C422" i="32"/>
  <c r="H421" i="32"/>
  <c r="F421" i="32"/>
  <c r="E421" i="32"/>
  <c r="C421" i="32"/>
  <c r="H420" i="32"/>
  <c r="F420" i="32"/>
  <c r="E420" i="32"/>
  <c r="C420" i="32"/>
  <c r="H419" i="32"/>
  <c r="F419" i="32"/>
  <c r="E419" i="32"/>
  <c r="C419" i="32"/>
  <c r="H418" i="32"/>
  <c r="F418" i="32"/>
  <c r="E418" i="32"/>
  <c r="C418" i="32"/>
  <c r="H417" i="32"/>
  <c r="F417" i="32"/>
  <c r="E417" i="32"/>
  <c r="C417" i="32"/>
  <c r="H416" i="32"/>
  <c r="F416" i="32"/>
  <c r="E416" i="32"/>
  <c r="C416" i="32"/>
  <c r="H415" i="32"/>
  <c r="F415" i="32"/>
  <c r="E415" i="32"/>
  <c r="C415" i="32"/>
  <c r="H414" i="32"/>
  <c r="F414" i="32"/>
  <c r="E414" i="32"/>
  <c r="C414" i="32"/>
  <c r="H413" i="32"/>
  <c r="F413" i="32"/>
  <c r="E413" i="32"/>
  <c r="C413" i="32"/>
  <c r="H412" i="32"/>
  <c r="F412" i="32"/>
  <c r="E412" i="32"/>
  <c r="C412" i="32"/>
  <c r="H411" i="32"/>
  <c r="F411" i="32"/>
  <c r="E411" i="32"/>
  <c r="C411" i="32"/>
  <c r="C410" i="32"/>
  <c r="H409" i="32"/>
  <c r="F409" i="32"/>
  <c r="E409" i="32"/>
  <c r="C409" i="32"/>
  <c r="H408" i="32"/>
  <c r="F408" i="32"/>
  <c r="E408" i="32"/>
  <c r="C408" i="32"/>
  <c r="H407" i="32"/>
  <c r="F407" i="32"/>
  <c r="E407" i="32"/>
  <c r="C407" i="32"/>
  <c r="H406" i="32"/>
  <c r="F406" i="32"/>
  <c r="E406" i="32"/>
  <c r="C406" i="32"/>
  <c r="H405" i="32"/>
  <c r="F405" i="32"/>
  <c r="E405" i="32"/>
  <c r="C405" i="32"/>
  <c r="H404" i="32"/>
  <c r="F404" i="32"/>
  <c r="E404" i="32"/>
  <c r="C404" i="32"/>
  <c r="H403" i="32"/>
  <c r="F403" i="32"/>
  <c r="E403" i="32"/>
  <c r="C403" i="32"/>
  <c r="H402" i="32"/>
  <c r="F402" i="32"/>
  <c r="E402" i="32"/>
  <c r="C402" i="32"/>
  <c r="H401" i="32"/>
  <c r="F401" i="32"/>
  <c r="E401" i="32"/>
  <c r="C401" i="32"/>
  <c r="C400" i="32"/>
  <c r="H399" i="32"/>
  <c r="F399" i="32"/>
  <c r="E399" i="32"/>
  <c r="C399" i="32"/>
  <c r="H398" i="32"/>
  <c r="F398" i="32"/>
  <c r="E398" i="32"/>
  <c r="C398" i="32"/>
  <c r="H397" i="32"/>
  <c r="F397" i="32"/>
  <c r="E397" i="32"/>
  <c r="C397" i="32"/>
  <c r="H396" i="32"/>
  <c r="F396" i="32"/>
  <c r="E396" i="32"/>
  <c r="C396" i="32"/>
  <c r="H395" i="32"/>
  <c r="F395" i="32"/>
  <c r="E395" i="32"/>
  <c r="C395" i="32"/>
  <c r="H394" i="32"/>
  <c r="F394" i="32"/>
  <c r="E394" i="32"/>
  <c r="C394" i="32"/>
  <c r="H393" i="32"/>
  <c r="F393" i="32"/>
  <c r="E393" i="32"/>
  <c r="C393" i="32"/>
  <c r="H392" i="32"/>
  <c r="F392" i="32"/>
  <c r="E392" i="32"/>
  <c r="C392" i="32"/>
  <c r="H391" i="32"/>
  <c r="F391" i="32"/>
  <c r="E391" i="32"/>
  <c r="C391" i="32"/>
  <c r="H390" i="32"/>
  <c r="F390" i="32"/>
  <c r="E390" i="32"/>
  <c r="C390" i="32"/>
  <c r="H389" i="32"/>
  <c r="F389" i="32"/>
  <c r="E389" i="32"/>
  <c r="C389" i="32"/>
  <c r="H388" i="32"/>
  <c r="F388" i="32"/>
  <c r="E388" i="32"/>
  <c r="C388" i="32"/>
  <c r="H387" i="32"/>
  <c r="F387" i="32"/>
  <c r="E387" i="32"/>
  <c r="C387" i="32"/>
  <c r="H386" i="32"/>
  <c r="F386" i="32"/>
  <c r="E386" i="32"/>
  <c r="C386" i="32"/>
  <c r="H385" i="32"/>
  <c r="F385" i="32"/>
  <c r="E385" i="32"/>
  <c r="C385" i="32"/>
  <c r="H384" i="32"/>
  <c r="F384" i="32"/>
  <c r="E384" i="32"/>
  <c r="C384" i="32"/>
  <c r="H383" i="32"/>
  <c r="F383" i="32"/>
  <c r="E383" i="32"/>
  <c r="C383" i="32"/>
  <c r="C382" i="32"/>
  <c r="H381" i="32"/>
  <c r="F381" i="32"/>
  <c r="E381" i="32"/>
  <c r="C381" i="32"/>
  <c r="H380" i="32"/>
  <c r="F380" i="32"/>
  <c r="E380" i="32"/>
  <c r="C380" i="32"/>
  <c r="H379" i="32"/>
  <c r="F379" i="32"/>
  <c r="E379" i="32"/>
  <c r="C379" i="32"/>
  <c r="H378" i="32"/>
  <c r="F378" i="32"/>
  <c r="E378" i="32"/>
  <c r="C378" i="32"/>
  <c r="H377" i="32"/>
  <c r="F377" i="32"/>
  <c r="E377" i="32"/>
  <c r="C377" i="32"/>
  <c r="H376" i="32"/>
  <c r="F376" i="32"/>
  <c r="E376" i="32"/>
  <c r="C376" i="32"/>
  <c r="H375" i="32"/>
  <c r="F375" i="32"/>
  <c r="E375" i="32"/>
  <c r="C375" i="32"/>
  <c r="H374" i="32"/>
  <c r="F374" i="32"/>
  <c r="E374" i="32"/>
  <c r="C374" i="32"/>
  <c r="H373" i="32"/>
  <c r="F373" i="32"/>
  <c r="E373" i="32"/>
  <c r="C373" i="32"/>
  <c r="H372" i="32"/>
  <c r="F372" i="32"/>
  <c r="E372" i="32"/>
  <c r="C372" i="32"/>
  <c r="H371" i="32"/>
  <c r="F371" i="32"/>
  <c r="E371" i="32"/>
  <c r="C371" i="32"/>
  <c r="H370" i="32"/>
  <c r="F370" i="32"/>
  <c r="E370" i="32"/>
  <c r="C370" i="32"/>
  <c r="H369" i="32"/>
  <c r="F369" i="32"/>
  <c r="E369" i="32"/>
  <c r="C369" i="32"/>
  <c r="H368" i="32"/>
  <c r="F368" i="32"/>
  <c r="E368" i="32"/>
  <c r="C368" i="32"/>
  <c r="C367" i="32"/>
  <c r="H366" i="32"/>
  <c r="F366" i="32"/>
  <c r="E366" i="32"/>
  <c r="C366" i="32"/>
  <c r="H365" i="32"/>
  <c r="F365" i="32"/>
  <c r="E365" i="32"/>
  <c r="C365" i="32"/>
  <c r="H364" i="32"/>
  <c r="F364" i="32"/>
  <c r="E364" i="32"/>
  <c r="C364" i="32"/>
  <c r="H363" i="32"/>
  <c r="F363" i="32"/>
  <c r="E363" i="32"/>
  <c r="C363" i="32"/>
  <c r="H362" i="32"/>
  <c r="F362" i="32"/>
  <c r="E362" i="32"/>
  <c r="C362" i="32"/>
  <c r="H361" i="32"/>
  <c r="F361" i="32"/>
  <c r="E361" i="32"/>
  <c r="C361" i="32"/>
  <c r="H360" i="32"/>
  <c r="F360" i="32"/>
  <c r="E360" i="32"/>
  <c r="C360" i="32"/>
  <c r="H359" i="32"/>
  <c r="F359" i="32"/>
  <c r="E359" i="32"/>
  <c r="C359" i="32"/>
  <c r="H358" i="32"/>
  <c r="F358" i="32"/>
  <c r="E358" i="32"/>
  <c r="C358" i="32"/>
  <c r="H357" i="32"/>
  <c r="F357" i="32"/>
  <c r="E357" i="32"/>
  <c r="C357" i="32"/>
  <c r="H356" i="32"/>
  <c r="F356" i="32"/>
  <c r="E356" i="32"/>
  <c r="C356" i="32"/>
  <c r="H355" i="32"/>
  <c r="F355" i="32"/>
  <c r="E355" i="32"/>
  <c r="C355" i="32"/>
  <c r="H354" i="32"/>
  <c r="F354" i="32"/>
  <c r="E354" i="32"/>
  <c r="C354" i="32"/>
  <c r="H353" i="32"/>
  <c r="F353" i="32"/>
  <c r="E353" i="32"/>
  <c r="C353" i="32"/>
  <c r="H352" i="32"/>
  <c r="F352" i="32"/>
  <c r="E352" i="32"/>
  <c r="C352" i="32"/>
  <c r="H351" i="32"/>
  <c r="F351" i="32"/>
  <c r="E351" i="32"/>
  <c r="C351" i="32"/>
  <c r="H350" i="32"/>
  <c r="F350" i="32"/>
  <c r="E350" i="32"/>
  <c r="C350" i="32"/>
  <c r="H349" i="32"/>
  <c r="F349" i="32"/>
  <c r="E349" i="32"/>
  <c r="C349" i="32"/>
  <c r="H348" i="32"/>
  <c r="F348" i="32"/>
  <c r="E348" i="32"/>
  <c r="C348" i="32"/>
  <c r="H347" i="32"/>
  <c r="F347" i="32"/>
  <c r="E347" i="32"/>
  <c r="C347" i="32"/>
  <c r="H346" i="32"/>
  <c r="F346" i="32"/>
  <c r="E346" i="32"/>
  <c r="C346" i="32"/>
  <c r="H345" i="32"/>
  <c r="F345" i="32"/>
  <c r="E345" i="32"/>
  <c r="C345" i="32"/>
  <c r="H344" i="32"/>
  <c r="F344" i="32"/>
  <c r="E344" i="32"/>
  <c r="C344" i="32"/>
  <c r="H343" i="32"/>
  <c r="F343" i="32"/>
  <c r="E343" i="32"/>
  <c r="C343" i="32"/>
  <c r="H342" i="32"/>
  <c r="F342" i="32"/>
  <c r="E342" i="32"/>
  <c r="C342" i="32"/>
  <c r="H341" i="32"/>
  <c r="F341" i="32"/>
  <c r="E341" i="32"/>
  <c r="C341" i="32"/>
  <c r="H340" i="32"/>
  <c r="F340" i="32"/>
  <c r="E340" i="32"/>
  <c r="C340" i="32"/>
  <c r="H339" i="32"/>
  <c r="F339" i="32"/>
  <c r="E339" i="32"/>
  <c r="C339" i="32"/>
  <c r="H338" i="32"/>
  <c r="F338" i="32"/>
  <c r="E338" i="32"/>
  <c r="C338" i="32"/>
  <c r="C337" i="32"/>
  <c r="H336" i="32"/>
  <c r="F336" i="32"/>
  <c r="E336" i="32"/>
  <c r="C336" i="32"/>
  <c r="H335" i="32"/>
  <c r="F335" i="32"/>
  <c r="E335" i="32"/>
  <c r="C335" i="32"/>
  <c r="H334" i="32"/>
  <c r="F334" i="32"/>
  <c r="E334" i="32"/>
  <c r="C334" i="32"/>
  <c r="H333" i="32"/>
  <c r="F333" i="32"/>
  <c r="E333" i="32"/>
  <c r="C333" i="32"/>
  <c r="H332" i="32"/>
  <c r="F332" i="32"/>
  <c r="E332" i="32"/>
  <c r="C332" i="32"/>
  <c r="H331" i="32"/>
  <c r="F331" i="32"/>
  <c r="E331" i="32"/>
  <c r="C331" i="32"/>
  <c r="H330" i="32"/>
  <c r="F330" i="32"/>
  <c r="E330" i="32"/>
  <c r="C330" i="32"/>
  <c r="H329" i="32"/>
  <c r="F329" i="32"/>
  <c r="E329" i="32"/>
  <c r="C329" i="32"/>
  <c r="H328" i="32"/>
  <c r="F328" i="32"/>
  <c r="E328" i="32"/>
  <c r="C328" i="32"/>
  <c r="H327" i="32"/>
  <c r="F327" i="32"/>
  <c r="E327" i="32"/>
  <c r="C327" i="32"/>
  <c r="H326" i="32"/>
  <c r="F326" i="32"/>
  <c r="E326" i="32"/>
  <c r="C326" i="32"/>
  <c r="H325" i="32"/>
  <c r="F325" i="32"/>
  <c r="E325" i="32"/>
  <c r="C325" i="32"/>
  <c r="H324" i="32"/>
  <c r="F324" i="32"/>
  <c r="E324" i="32"/>
  <c r="C324" i="32"/>
  <c r="H323" i="32"/>
  <c r="F323" i="32"/>
  <c r="E323" i="32"/>
  <c r="C323" i="32"/>
  <c r="C322" i="32"/>
  <c r="H321" i="32"/>
  <c r="F321" i="32"/>
  <c r="E321" i="32"/>
  <c r="C321" i="32"/>
  <c r="H320" i="32"/>
  <c r="F320" i="32"/>
  <c r="E320" i="32"/>
  <c r="C320" i="32"/>
  <c r="H319" i="32"/>
  <c r="F319" i="32"/>
  <c r="E319" i="32"/>
  <c r="C319" i="32"/>
  <c r="H318" i="32"/>
  <c r="F318" i="32"/>
  <c r="E318" i="32"/>
  <c r="C318" i="32"/>
  <c r="H317" i="32"/>
  <c r="F317" i="32"/>
  <c r="E317" i="32"/>
  <c r="C317" i="32"/>
  <c r="H316" i="32"/>
  <c r="F316" i="32"/>
  <c r="E316" i="32"/>
  <c r="C316" i="32"/>
  <c r="H315" i="32"/>
  <c r="F315" i="32"/>
  <c r="E315" i="32"/>
  <c r="C315" i="32"/>
  <c r="H314" i="32"/>
  <c r="F314" i="32"/>
  <c r="E314" i="32"/>
  <c r="C314" i="32"/>
  <c r="H313" i="32"/>
  <c r="F313" i="32"/>
  <c r="E313" i="32"/>
  <c r="C313" i="32"/>
  <c r="H312" i="32"/>
  <c r="F312" i="32"/>
  <c r="E312" i="32"/>
  <c r="C312" i="32"/>
  <c r="H311" i="32"/>
  <c r="F311" i="32"/>
  <c r="E311" i="32"/>
  <c r="C311" i="32"/>
  <c r="H310" i="32"/>
  <c r="F310" i="32"/>
  <c r="E310" i="32"/>
  <c r="C310" i="32"/>
  <c r="H309" i="32"/>
  <c r="F309" i="32"/>
  <c r="E309" i="32"/>
  <c r="C309" i="32"/>
  <c r="H308" i="32"/>
  <c r="F308" i="32"/>
  <c r="E308" i="32"/>
  <c r="C308" i="32"/>
  <c r="C307" i="32"/>
  <c r="H306" i="32"/>
  <c r="F306" i="32"/>
  <c r="E306" i="32"/>
  <c r="C306" i="32"/>
  <c r="H305" i="32"/>
  <c r="F305" i="32"/>
  <c r="E305" i="32"/>
  <c r="C305" i="32"/>
  <c r="H304" i="32"/>
  <c r="F304" i="32"/>
  <c r="E304" i="32"/>
  <c r="C304" i="32"/>
  <c r="H303" i="32"/>
  <c r="F303" i="32"/>
  <c r="E303" i="32"/>
  <c r="C303" i="32"/>
  <c r="H302" i="32"/>
  <c r="F302" i="32"/>
  <c r="E302" i="32"/>
  <c r="C302" i="32"/>
  <c r="H301" i="32"/>
  <c r="F301" i="32"/>
  <c r="E301" i="32"/>
  <c r="C301" i="32"/>
  <c r="H300" i="32"/>
  <c r="F300" i="32"/>
  <c r="E300" i="32"/>
  <c r="C300" i="32"/>
  <c r="H299" i="32"/>
  <c r="F299" i="32"/>
  <c r="E299" i="32"/>
  <c r="C299" i="32"/>
  <c r="H298" i="32"/>
  <c r="F298" i="32"/>
  <c r="E298" i="32"/>
  <c r="C298" i="32"/>
  <c r="H297" i="32"/>
  <c r="F297" i="32"/>
  <c r="E297" i="32"/>
  <c r="C297" i="32"/>
  <c r="H296" i="32"/>
  <c r="F296" i="32"/>
  <c r="E296" i="32"/>
  <c r="C296" i="32"/>
  <c r="H295" i="32"/>
  <c r="F295" i="32"/>
  <c r="E295" i="32"/>
  <c r="C295" i="32"/>
  <c r="H294" i="32"/>
  <c r="F294" i="32"/>
  <c r="E294" i="32"/>
  <c r="C294" i="32"/>
  <c r="H293" i="32"/>
  <c r="F293" i="32"/>
  <c r="E293" i="32"/>
  <c r="C293" i="32"/>
  <c r="C292" i="32"/>
  <c r="H291" i="32"/>
  <c r="F291" i="32"/>
  <c r="E291" i="32"/>
  <c r="C291" i="32"/>
  <c r="H290" i="32"/>
  <c r="F290" i="32"/>
  <c r="E290" i="32"/>
  <c r="C290" i="32"/>
  <c r="H289" i="32"/>
  <c r="F289" i="32"/>
  <c r="E289" i="32"/>
  <c r="C289" i="32"/>
  <c r="H288" i="32"/>
  <c r="F288" i="32"/>
  <c r="E288" i="32"/>
  <c r="C288" i="32"/>
  <c r="H287" i="32"/>
  <c r="F287" i="32"/>
  <c r="E287" i="32"/>
  <c r="C287" i="32"/>
  <c r="H286" i="32"/>
  <c r="F286" i="32"/>
  <c r="E286" i="32"/>
  <c r="C286" i="32"/>
  <c r="H285" i="32"/>
  <c r="F285" i="32"/>
  <c r="E285" i="32"/>
  <c r="C285" i="32"/>
  <c r="H284" i="32"/>
  <c r="F284" i="32"/>
  <c r="E284" i="32"/>
  <c r="C284" i="32"/>
  <c r="H283" i="32"/>
  <c r="F283" i="32"/>
  <c r="E283" i="32"/>
  <c r="C283" i="32"/>
  <c r="H282" i="32"/>
  <c r="F282" i="32"/>
  <c r="E282" i="32"/>
  <c r="C282" i="32"/>
  <c r="H281" i="32"/>
  <c r="F281" i="32"/>
  <c r="E281" i="32"/>
  <c r="C281" i="32"/>
  <c r="H280" i="32"/>
  <c r="F280" i="32"/>
  <c r="E280" i="32"/>
  <c r="C280" i="32"/>
  <c r="H279" i="32"/>
  <c r="F279" i="32"/>
  <c r="E279" i="32"/>
  <c r="C279" i="32"/>
  <c r="H278" i="32"/>
  <c r="F278" i="32"/>
  <c r="E278" i="32"/>
  <c r="C278" i="32"/>
  <c r="C277" i="32"/>
  <c r="H276" i="32"/>
  <c r="F276" i="32"/>
  <c r="E276" i="32"/>
  <c r="C276" i="32"/>
  <c r="H275" i="32"/>
  <c r="F275" i="32"/>
  <c r="E275" i="32"/>
  <c r="C275" i="32"/>
  <c r="H274" i="32"/>
  <c r="F274" i="32"/>
  <c r="E274" i="32"/>
  <c r="C274" i="32"/>
  <c r="H273" i="32"/>
  <c r="F273" i="32"/>
  <c r="E273" i="32"/>
  <c r="C273" i="32"/>
  <c r="H272" i="32"/>
  <c r="F272" i="32"/>
  <c r="E272" i="32"/>
  <c r="C272" i="32"/>
  <c r="H271" i="32"/>
  <c r="F271" i="32"/>
  <c r="E271" i="32"/>
  <c r="C271" i="32"/>
  <c r="H270" i="32"/>
  <c r="F270" i="32"/>
  <c r="E270" i="32"/>
  <c r="C270" i="32"/>
  <c r="H269" i="32"/>
  <c r="F269" i="32"/>
  <c r="E269" i="32"/>
  <c r="C269" i="32"/>
  <c r="H268" i="32"/>
  <c r="F268" i="32"/>
  <c r="E268" i="32"/>
  <c r="C268" i="32"/>
  <c r="H267" i="32"/>
  <c r="F267" i="32"/>
  <c r="E267" i="32"/>
  <c r="C267" i="32"/>
  <c r="C266" i="32"/>
  <c r="H265" i="32"/>
  <c r="F265" i="32"/>
  <c r="E265" i="32"/>
  <c r="C265" i="32"/>
  <c r="H264" i="32"/>
  <c r="F264" i="32"/>
  <c r="E264" i="32"/>
  <c r="C264" i="32"/>
  <c r="H263" i="32"/>
  <c r="F263" i="32"/>
  <c r="E263" i="32"/>
  <c r="C263" i="32"/>
  <c r="H262" i="32"/>
  <c r="F262" i="32"/>
  <c r="E262" i="32"/>
  <c r="C262" i="32"/>
  <c r="H261" i="32"/>
  <c r="F261" i="32"/>
  <c r="E261" i="32"/>
  <c r="C261" i="32"/>
  <c r="H260" i="32"/>
  <c r="F260" i="32"/>
  <c r="E260" i="32"/>
  <c r="C260" i="32"/>
  <c r="H259" i="32"/>
  <c r="F259" i="32"/>
  <c r="E259" i="32"/>
  <c r="C259" i="32"/>
  <c r="H258" i="32"/>
  <c r="F258" i="32"/>
  <c r="E258" i="32"/>
  <c r="C258" i="32"/>
  <c r="H257" i="32"/>
  <c r="F257" i="32"/>
  <c r="E257" i="32"/>
  <c r="C257" i="32"/>
  <c r="H256" i="32"/>
  <c r="F256" i="32"/>
  <c r="E256" i="32"/>
  <c r="C256" i="32"/>
  <c r="H255" i="32"/>
  <c r="F255" i="32"/>
  <c r="E255" i="32"/>
  <c r="C255" i="32"/>
  <c r="H254" i="32"/>
  <c r="F254" i="32"/>
  <c r="E254" i="32"/>
  <c r="C254" i="32"/>
  <c r="H253" i="32"/>
  <c r="F253" i="32"/>
  <c r="E253" i="32"/>
  <c r="C253" i="32"/>
  <c r="H252" i="32"/>
  <c r="F252" i="32"/>
  <c r="E252" i="32"/>
  <c r="C252" i="32"/>
  <c r="C251" i="32"/>
  <c r="H250" i="32"/>
  <c r="F250" i="32"/>
  <c r="E250" i="32"/>
  <c r="C250" i="32"/>
  <c r="H249" i="32"/>
  <c r="F249" i="32"/>
  <c r="E249" i="32"/>
  <c r="C249" i="32"/>
  <c r="H248" i="32"/>
  <c r="F248" i="32"/>
  <c r="E248" i="32"/>
  <c r="C248" i="32"/>
  <c r="H247" i="32"/>
  <c r="F247" i="32"/>
  <c r="E247" i="32"/>
  <c r="C247" i="32"/>
  <c r="H246" i="32"/>
  <c r="F246" i="32"/>
  <c r="E246" i="32"/>
  <c r="C246" i="32"/>
  <c r="H245" i="32"/>
  <c r="F245" i="32"/>
  <c r="E245" i="32"/>
  <c r="C245" i="32"/>
  <c r="H244" i="32"/>
  <c r="F244" i="32"/>
  <c r="E244" i="32"/>
  <c r="C244" i="32"/>
  <c r="H243" i="32"/>
  <c r="F243" i="32"/>
  <c r="E243" i="32"/>
  <c r="C243" i="32"/>
  <c r="H242" i="32"/>
  <c r="F242" i="32"/>
  <c r="E242" i="32"/>
  <c r="C242" i="32"/>
  <c r="H241" i="32"/>
  <c r="F241" i="32"/>
  <c r="E241" i="32"/>
  <c r="C241" i="32"/>
  <c r="H240" i="32"/>
  <c r="F240" i="32"/>
  <c r="E240" i="32"/>
  <c r="C240" i="32"/>
  <c r="H239" i="32"/>
  <c r="F239" i="32"/>
  <c r="E239" i="32"/>
  <c r="C239" i="32"/>
  <c r="H238" i="32"/>
  <c r="F238" i="32"/>
  <c r="E238" i="32"/>
  <c r="C238" i="32"/>
  <c r="H237" i="32"/>
  <c r="F237" i="32"/>
  <c r="E237" i="32"/>
  <c r="C237" i="32"/>
  <c r="C236" i="32"/>
  <c r="H235" i="32"/>
  <c r="F235" i="32"/>
  <c r="E235" i="32"/>
  <c r="C235" i="32"/>
  <c r="H234" i="32"/>
  <c r="F234" i="32"/>
  <c r="E234" i="32"/>
  <c r="C234" i="32"/>
  <c r="H233" i="32"/>
  <c r="F233" i="32"/>
  <c r="E233" i="32"/>
  <c r="C233" i="32"/>
  <c r="H232" i="32"/>
  <c r="F232" i="32"/>
  <c r="E232" i="32"/>
  <c r="C232" i="32"/>
  <c r="H231" i="32"/>
  <c r="F231" i="32"/>
  <c r="E231" i="32"/>
  <c r="C231" i="32"/>
  <c r="H230" i="32"/>
  <c r="F230" i="32"/>
  <c r="E230" i="32"/>
  <c r="C230" i="32"/>
  <c r="H229" i="32"/>
  <c r="F229" i="32"/>
  <c r="E229" i="32"/>
  <c r="C229" i="32"/>
  <c r="H228" i="32"/>
  <c r="F228" i="32"/>
  <c r="E228" i="32"/>
  <c r="C228" i="32"/>
  <c r="H227" i="32"/>
  <c r="F227" i="32"/>
  <c r="E227" i="32"/>
  <c r="C227" i="32"/>
  <c r="H226" i="32"/>
  <c r="F226" i="32"/>
  <c r="E226" i="32"/>
  <c r="C226" i="32"/>
  <c r="H225" i="32"/>
  <c r="F225" i="32"/>
  <c r="E225" i="32"/>
  <c r="C225" i="32"/>
  <c r="H224" i="32"/>
  <c r="F224" i="32"/>
  <c r="E224" i="32"/>
  <c r="C224" i="32"/>
  <c r="H223" i="32"/>
  <c r="F223" i="32"/>
  <c r="E223" i="32"/>
  <c r="C223" i="32"/>
  <c r="H222" i="32"/>
  <c r="F222" i="32"/>
  <c r="E222" i="32"/>
  <c r="C222" i="32"/>
  <c r="C221" i="32"/>
  <c r="C220" i="32"/>
  <c r="H219" i="32"/>
  <c r="F219" i="32"/>
  <c r="E219" i="32"/>
  <c r="C219" i="32"/>
  <c r="H218" i="32"/>
  <c r="F218" i="32"/>
  <c r="E218" i="32"/>
  <c r="C218" i="32"/>
  <c r="H217" i="32"/>
  <c r="F217" i="32"/>
  <c r="E217" i="32"/>
  <c r="C217" i="32"/>
  <c r="H216" i="32"/>
  <c r="F216" i="32"/>
  <c r="E216" i="32"/>
  <c r="C216" i="32"/>
  <c r="H215" i="32"/>
  <c r="F215" i="32"/>
  <c r="E215" i="32"/>
  <c r="C215" i="32"/>
  <c r="H214" i="32"/>
  <c r="F214" i="32"/>
  <c r="E214" i="32"/>
  <c r="C214" i="32"/>
  <c r="H213" i="32"/>
  <c r="F213" i="32"/>
  <c r="E213" i="32"/>
  <c r="C213" i="32"/>
  <c r="H212" i="32"/>
  <c r="F212" i="32"/>
  <c r="E212" i="32"/>
  <c r="C212" i="32"/>
  <c r="H211" i="32"/>
  <c r="F211" i="32"/>
  <c r="E211" i="32"/>
  <c r="C211" i="32"/>
  <c r="H210" i="32"/>
  <c r="F210" i="32"/>
  <c r="E210" i="32"/>
  <c r="C210" i="32"/>
  <c r="H209" i="32"/>
  <c r="F209" i="32"/>
  <c r="E209" i="32"/>
  <c r="C209" i="32"/>
  <c r="H208" i="32"/>
  <c r="F208" i="32"/>
  <c r="E208" i="32"/>
  <c r="C208" i="32"/>
  <c r="H207" i="32"/>
  <c r="F207" i="32"/>
  <c r="E207" i="32"/>
  <c r="C207" i="32"/>
  <c r="H206" i="32"/>
  <c r="F206" i="32"/>
  <c r="E206" i="32"/>
  <c r="C206" i="32"/>
  <c r="H205" i="32"/>
  <c r="F205" i="32"/>
  <c r="E205" i="32"/>
  <c r="C205" i="32"/>
  <c r="H204" i="32"/>
  <c r="I204" i="32" s="1"/>
  <c r="F204" i="32"/>
  <c r="G204" i="32" s="1"/>
  <c r="E204" i="32"/>
  <c r="C204" i="32"/>
  <c r="H203" i="32"/>
  <c r="I203" i="32" s="1"/>
  <c r="F203" i="32"/>
  <c r="G203" i="32" s="1"/>
  <c r="E203" i="32"/>
  <c r="C203" i="32"/>
  <c r="H202" i="32"/>
  <c r="I202" i="32" s="1"/>
  <c r="F202" i="32"/>
  <c r="G202" i="32" s="1"/>
  <c r="E202" i="32"/>
  <c r="C202" i="32"/>
  <c r="H201" i="32"/>
  <c r="I201" i="32" s="1"/>
  <c r="F201" i="32"/>
  <c r="G201" i="32" s="1"/>
  <c r="E201" i="32"/>
  <c r="C201" i="32"/>
  <c r="H200" i="32"/>
  <c r="I200" i="32" s="1"/>
  <c r="F200" i="32"/>
  <c r="G200" i="32" s="1"/>
  <c r="E200" i="32"/>
  <c r="C200" i="32"/>
  <c r="H199" i="32"/>
  <c r="I199" i="32" s="1"/>
  <c r="F199" i="32"/>
  <c r="G199" i="32" s="1"/>
  <c r="E199" i="32"/>
  <c r="C199" i="32"/>
  <c r="H198" i="32"/>
  <c r="I198" i="32" s="1"/>
  <c r="F198" i="32"/>
  <c r="G198" i="32" s="1"/>
  <c r="E198" i="32"/>
  <c r="C198" i="32"/>
  <c r="H197" i="32"/>
  <c r="I197" i="32" s="1"/>
  <c r="F197" i="32"/>
  <c r="G197" i="32" s="1"/>
  <c r="E197" i="32"/>
  <c r="C197" i="32"/>
  <c r="H196" i="32"/>
  <c r="I196" i="32" s="1"/>
  <c r="F196" i="32"/>
  <c r="G196" i="32" s="1"/>
  <c r="E196" i="32"/>
  <c r="C196" i="32"/>
  <c r="H195" i="32"/>
  <c r="I195" i="32" s="1"/>
  <c r="F195" i="32"/>
  <c r="G195" i="32" s="1"/>
  <c r="E195" i="32"/>
  <c r="C195" i="32"/>
  <c r="H194" i="32"/>
  <c r="I194" i="32" s="1"/>
  <c r="F194" i="32"/>
  <c r="G194" i="32" s="1"/>
  <c r="E194" i="32"/>
  <c r="C194" i="32"/>
  <c r="H193" i="32"/>
  <c r="I193" i="32" s="1"/>
  <c r="F193" i="32"/>
  <c r="G193" i="32" s="1"/>
  <c r="E193" i="32"/>
  <c r="C193" i="32"/>
  <c r="H192" i="32"/>
  <c r="I192" i="32" s="1"/>
  <c r="F192" i="32"/>
  <c r="G192" i="32" s="1"/>
  <c r="E192" i="32"/>
  <c r="C192" i="32"/>
  <c r="H191" i="32"/>
  <c r="I191" i="32" s="1"/>
  <c r="F191" i="32"/>
  <c r="G191" i="32" s="1"/>
  <c r="E191" i="32"/>
  <c r="C191" i="32"/>
  <c r="H190" i="32"/>
  <c r="I190" i="32" s="1"/>
  <c r="F190" i="32"/>
  <c r="G190" i="32" s="1"/>
  <c r="E190" i="32"/>
  <c r="C190" i="32"/>
  <c r="H189" i="32"/>
  <c r="I189" i="32" s="1"/>
  <c r="F189" i="32"/>
  <c r="G189" i="32" s="1"/>
  <c r="E189" i="32"/>
  <c r="C189" i="32"/>
  <c r="H188" i="32"/>
  <c r="I188" i="32" s="1"/>
  <c r="F188" i="32"/>
  <c r="G188" i="32" s="1"/>
  <c r="E188" i="32"/>
  <c r="C188" i="32"/>
  <c r="H187" i="32"/>
  <c r="I187" i="32" s="1"/>
  <c r="F187" i="32"/>
  <c r="G187" i="32" s="1"/>
  <c r="E187" i="32"/>
  <c r="C187" i="32"/>
  <c r="H186" i="32"/>
  <c r="I186" i="32" s="1"/>
  <c r="F186" i="32"/>
  <c r="G186" i="32" s="1"/>
  <c r="E186" i="32"/>
  <c r="C186" i="32"/>
  <c r="H185" i="32"/>
  <c r="I185" i="32" s="1"/>
  <c r="F185" i="32"/>
  <c r="G185" i="32" s="1"/>
  <c r="E185" i="32"/>
  <c r="C185" i="32"/>
  <c r="H184" i="32"/>
  <c r="I184" i="32" s="1"/>
  <c r="F184" i="32"/>
  <c r="G184" i="32" s="1"/>
  <c r="E184" i="32"/>
  <c r="C184" i="32"/>
  <c r="H183" i="32"/>
  <c r="I183" i="32" s="1"/>
  <c r="F183" i="32"/>
  <c r="G183" i="32" s="1"/>
  <c r="E183" i="32"/>
  <c r="C183" i="32"/>
  <c r="H182" i="32"/>
  <c r="I182" i="32" s="1"/>
  <c r="F182" i="32"/>
  <c r="G182" i="32" s="1"/>
  <c r="E182" i="32"/>
  <c r="C182" i="32"/>
  <c r="C181" i="32"/>
  <c r="H180" i="32"/>
  <c r="I180" i="32" s="1"/>
  <c r="F180" i="32"/>
  <c r="G180" i="32" s="1"/>
  <c r="E180" i="32"/>
  <c r="C180" i="32"/>
  <c r="H179" i="32"/>
  <c r="I179" i="32" s="1"/>
  <c r="F179" i="32"/>
  <c r="G179" i="32" s="1"/>
  <c r="E179" i="32"/>
  <c r="C179" i="32"/>
  <c r="H178" i="32"/>
  <c r="I178" i="32" s="1"/>
  <c r="F178" i="32"/>
  <c r="G178" i="32" s="1"/>
  <c r="E178" i="32"/>
  <c r="C178" i="32"/>
  <c r="H177" i="32"/>
  <c r="I177" i="32" s="1"/>
  <c r="F177" i="32"/>
  <c r="G177" i="32" s="1"/>
  <c r="E177" i="32"/>
  <c r="C177" i="32"/>
  <c r="H176" i="32"/>
  <c r="I176" i="32" s="1"/>
  <c r="F176" i="32"/>
  <c r="G176" i="32" s="1"/>
  <c r="E176" i="32"/>
  <c r="C176" i="32"/>
  <c r="H175" i="32"/>
  <c r="I175" i="32" s="1"/>
  <c r="F175" i="32"/>
  <c r="G175" i="32" s="1"/>
  <c r="E175" i="32"/>
  <c r="C175" i="32"/>
  <c r="H174" i="32"/>
  <c r="I174" i="32" s="1"/>
  <c r="F174" i="32"/>
  <c r="G174" i="32" s="1"/>
  <c r="E174" i="32"/>
  <c r="C174" i="32"/>
  <c r="H173" i="32"/>
  <c r="I173" i="32" s="1"/>
  <c r="F173" i="32"/>
  <c r="G173" i="32" s="1"/>
  <c r="E173" i="32"/>
  <c r="C173" i="32"/>
  <c r="H172" i="32"/>
  <c r="I172" i="32" s="1"/>
  <c r="F172" i="32"/>
  <c r="G172" i="32" s="1"/>
  <c r="E172" i="32"/>
  <c r="C172" i="32"/>
  <c r="H171" i="32"/>
  <c r="I171" i="32" s="1"/>
  <c r="F171" i="32"/>
  <c r="G171" i="32" s="1"/>
  <c r="E171" i="32"/>
  <c r="C171" i="32"/>
  <c r="H170" i="32"/>
  <c r="I170" i="32" s="1"/>
  <c r="F170" i="32"/>
  <c r="G170" i="32" s="1"/>
  <c r="E170" i="32"/>
  <c r="C170" i="32"/>
  <c r="H169" i="32"/>
  <c r="I169" i="32" s="1"/>
  <c r="F169" i="32"/>
  <c r="G169" i="32" s="1"/>
  <c r="E169" i="32"/>
  <c r="C169" i="32"/>
  <c r="H168" i="32"/>
  <c r="I168" i="32" s="1"/>
  <c r="F168" i="32"/>
  <c r="G168" i="32" s="1"/>
  <c r="E168" i="32"/>
  <c r="C168" i="32"/>
  <c r="H167" i="32"/>
  <c r="I167" i="32" s="1"/>
  <c r="F167" i="32"/>
  <c r="G167" i="32" s="1"/>
  <c r="E167" i="32"/>
  <c r="C167" i="32"/>
  <c r="H166" i="32"/>
  <c r="I166" i="32" s="1"/>
  <c r="F166" i="32"/>
  <c r="G166" i="32" s="1"/>
  <c r="E166" i="32"/>
  <c r="C166" i="32"/>
  <c r="H165" i="32"/>
  <c r="I165" i="32" s="1"/>
  <c r="F165" i="32"/>
  <c r="G165" i="32" s="1"/>
  <c r="E165" i="32"/>
  <c r="C165" i="32"/>
  <c r="H164" i="32"/>
  <c r="I164" i="32" s="1"/>
  <c r="F164" i="32"/>
  <c r="G164" i="32" s="1"/>
  <c r="E164" i="32"/>
  <c r="C164" i="32"/>
  <c r="H163" i="32"/>
  <c r="I163" i="32" s="1"/>
  <c r="F163" i="32"/>
  <c r="G163" i="32" s="1"/>
  <c r="E163" i="32"/>
  <c r="C163" i="32"/>
  <c r="H162" i="32"/>
  <c r="I162" i="32" s="1"/>
  <c r="F162" i="32"/>
  <c r="G162" i="32" s="1"/>
  <c r="E162" i="32"/>
  <c r="C162" i="32"/>
  <c r="H161" i="32"/>
  <c r="I161" i="32" s="1"/>
  <c r="F161" i="32"/>
  <c r="G161" i="32" s="1"/>
  <c r="E161" i="32"/>
  <c r="C161" i="32"/>
  <c r="H160" i="32"/>
  <c r="I160" i="32" s="1"/>
  <c r="F160" i="32"/>
  <c r="G160" i="32" s="1"/>
  <c r="E160" i="32"/>
  <c r="C160" i="32"/>
  <c r="H159" i="32"/>
  <c r="I159" i="32" s="1"/>
  <c r="F159" i="32"/>
  <c r="G159" i="32" s="1"/>
  <c r="E159" i="32"/>
  <c r="C159" i="32"/>
  <c r="C158" i="32"/>
  <c r="C157" i="32"/>
  <c r="H156" i="32"/>
  <c r="F156" i="32"/>
  <c r="E156" i="32"/>
  <c r="C156" i="32"/>
  <c r="H155" i="32"/>
  <c r="F155" i="32"/>
  <c r="E155" i="32"/>
  <c r="C155" i="32"/>
  <c r="H154" i="32"/>
  <c r="F154" i="32"/>
  <c r="E154" i="32"/>
  <c r="C154" i="32"/>
  <c r="H153" i="32"/>
  <c r="F153" i="32"/>
  <c r="E153" i="32"/>
  <c r="C153" i="32"/>
  <c r="H152" i="32"/>
  <c r="F152" i="32"/>
  <c r="E152" i="32"/>
  <c r="C152" i="32"/>
  <c r="H151" i="32"/>
  <c r="F151" i="32"/>
  <c r="E151" i="32"/>
  <c r="C151" i="32"/>
  <c r="H150" i="32"/>
  <c r="F150" i="32"/>
  <c r="E150" i="32"/>
  <c r="C150" i="32"/>
  <c r="H149" i="32"/>
  <c r="F149" i="32"/>
  <c r="E149" i="32"/>
  <c r="C149" i="32"/>
  <c r="H148" i="32"/>
  <c r="F148" i="32"/>
  <c r="E148" i="32"/>
  <c r="C148" i="32"/>
  <c r="H147" i="32"/>
  <c r="F147" i="32"/>
  <c r="E147" i="32"/>
  <c r="C147" i="32"/>
  <c r="H146" i="32"/>
  <c r="F146" i="32"/>
  <c r="E146" i="32"/>
  <c r="C146" i="32"/>
  <c r="C145" i="32"/>
  <c r="H144" i="32"/>
  <c r="F144" i="32"/>
  <c r="E144" i="32"/>
  <c r="C144" i="32"/>
  <c r="H143" i="32"/>
  <c r="F143" i="32"/>
  <c r="E143" i="32"/>
  <c r="C143" i="32"/>
  <c r="H142" i="32"/>
  <c r="F142" i="32"/>
  <c r="E142" i="32"/>
  <c r="C142" i="32"/>
  <c r="H141" i="32"/>
  <c r="F141" i="32"/>
  <c r="E141" i="32"/>
  <c r="C141" i="32"/>
  <c r="H140" i="32"/>
  <c r="F140" i="32"/>
  <c r="E140" i="32"/>
  <c r="C140" i="32"/>
  <c r="H139" i="32"/>
  <c r="F139" i="32"/>
  <c r="E139" i="32"/>
  <c r="C139" i="32"/>
  <c r="H138" i="32"/>
  <c r="F138" i="32"/>
  <c r="E138" i="32"/>
  <c r="C138" i="32"/>
  <c r="H137" i="32"/>
  <c r="F137" i="32"/>
  <c r="E137" i="32"/>
  <c r="C137" i="32"/>
  <c r="H136" i="32"/>
  <c r="F136" i="32"/>
  <c r="E136" i="32"/>
  <c r="C136" i="32"/>
  <c r="H135" i="32"/>
  <c r="F135" i="32"/>
  <c r="E135" i="32"/>
  <c r="C135" i="32"/>
  <c r="H134" i="32"/>
  <c r="F134" i="32"/>
  <c r="E134" i="32"/>
  <c r="C134" i="32"/>
  <c r="H133" i="32"/>
  <c r="F133" i="32"/>
  <c r="E133" i="32"/>
  <c r="C133" i="32"/>
  <c r="C132" i="32"/>
  <c r="H131" i="32"/>
  <c r="F131" i="32"/>
  <c r="E131" i="32"/>
  <c r="C131" i="32"/>
  <c r="H130" i="32"/>
  <c r="F130" i="32"/>
  <c r="E130" i="32"/>
  <c r="C130" i="32"/>
  <c r="H129" i="32"/>
  <c r="F129" i="32"/>
  <c r="E129" i="32"/>
  <c r="C129" i="32"/>
  <c r="H128" i="32"/>
  <c r="F128" i="32"/>
  <c r="E128" i="32"/>
  <c r="C128" i="32"/>
  <c r="H127" i="32"/>
  <c r="F127" i="32"/>
  <c r="E127" i="32"/>
  <c r="C127" i="32"/>
  <c r="C126" i="32"/>
  <c r="H125" i="32"/>
  <c r="F125" i="32"/>
  <c r="E125" i="32"/>
  <c r="C125" i="32"/>
  <c r="H124" i="32"/>
  <c r="F124" i="32"/>
  <c r="E124" i="32"/>
  <c r="C124" i="32"/>
  <c r="H123" i="32"/>
  <c r="F123" i="32"/>
  <c r="E123" i="32"/>
  <c r="C123" i="32"/>
  <c r="C122" i="32"/>
  <c r="B121" i="32"/>
  <c r="B597" i="32" s="1"/>
  <c r="H116" i="32"/>
  <c r="F116" i="32"/>
  <c r="E116" i="32"/>
  <c r="C116" i="32"/>
  <c r="H115" i="32"/>
  <c r="F115" i="32"/>
  <c r="E115" i="32"/>
  <c r="C115" i="32"/>
  <c r="H114" i="32"/>
  <c r="F114" i="32"/>
  <c r="E114" i="32"/>
  <c r="C114" i="32"/>
  <c r="H113" i="32"/>
  <c r="F113" i="32"/>
  <c r="E113" i="32"/>
  <c r="C113" i="32"/>
  <c r="H112" i="32"/>
  <c r="F112" i="32"/>
  <c r="E112" i="32"/>
  <c r="C112" i="32"/>
  <c r="H111" i="32"/>
  <c r="F111" i="32"/>
  <c r="E111" i="32"/>
  <c r="C111" i="32"/>
  <c r="H110" i="32"/>
  <c r="F110" i="32"/>
  <c r="E110" i="32"/>
  <c r="C110" i="32"/>
  <c r="H109" i="32"/>
  <c r="F109" i="32"/>
  <c r="E109" i="32"/>
  <c r="C109" i="32"/>
  <c r="H108" i="32"/>
  <c r="F108" i="32"/>
  <c r="E108" i="32"/>
  <c r="C108" i="32"/>
  <c r="H107" i="32"/>
  <c r="F107" i="32"/>
  <c r="E107" i="32"/>
  <c r="C107" i="32"/>
  <c r="H106" i="32"/>
  <c r="F106" i="32"/>
  <c r="E106" i="32"/>
  <c r="C106" i="32"/>
  <c r="H105" i="32"/>
  <c r="F105" i="32"/>
  <c r="E105" i="32"/>
  <c r="C105" i="32"/>
  <c r="H104" i="32"/>
  <c r="F104" i="32"/>
  <c r="E104" i="32"/>
  <c r="C104" i="32"/>
  <c r="H103" i="32"/>
  <c r="F103" i="32"/>
  <c r="E103" i="32"/>
  <c r="C103" i="32"/>
  <c r="H102" i="32"/>
  <c r="F102" i="32"/>
  <c r="E102" i="32"/>
  <c r="C102" i="32"/>
  <c r="H101" i="32"/>
  <c r="F101" i="32"/>
  <c r="E101" i="32"/>
  <c r="C101" i="32"/>
  <c r="H100" i="32"/>
  <c r="F100" i="32"/>
  <c r="E100" i="32"/>
  <c r="C100" i="32"/>
  <c r="H99" i="32"/>
  <c r="F99" i="32"/>
  <c r="E99" i="32"/>
  <c r="C99" i="32"/>
  <c r="H98" i="32"/>
  <c r="F98" i="32"/>
  <c r="E98" i="32"/>
  <c r="C98" i="32"/>
  <c r="H97" i="32"/>
  <c r="F97" i="32"/>
  <c r="E97" i="32"/>
  <c r="C97" i="32"/>
  <c r="H96" i="32"/>
  <c r="F96" i="32"/>
  <c r="E96" i="32"/>
  <c r="C96" i="32"/>
  <c r="H95" i="32"/>
  <c r="F95" i="32"/>
  <c r="E95" i="32"/>
  <c r="C95" i="32"/>
  <c r="H94" i="32"/>
  <c r="F94" i="32"/>
  <c r="E94" i="32"/>
  <c r="C94" i="32"/>
  <c r="H93" i="32"/>
  <c r="F93" i="32"/>
  <c r="E93" i="32"/>
  <c r="C93" i="32"/>
  <c r="H92" i="32"/>
  <c r="F92" i="32"/>
  <c r="E92" i="32"/>
  <c r="C92" i="32"/>
  <c r="H91" i="32"/>
  <c r="F91" i="32"/>
  <c r="E91" i="32"/>
  <c r="C91" i="32"/>
  <c r="H90" i="32"/>
  <c r="F90" i="32"/>
  <c r="E90" i="32"/>
  <c r="C90" i="32"/>
  <c r="H89" i="32"/>
  <c r="F89" i="32"/>
  <c r="E89" i="32"/>
  <c r="C89" i="32"/>
  <c r="H88" i="32"/>
  <c r="F88" i="32"/>
  <c r="E88" i="32"/>
  <c r="C88" i="32"/>
  <c r="H87" i="32"/>
  <c r="F87" i="32"/>
  <c r="E87" i="32"/>
  <c r="C87" i="32"/>
  <c r="H86" i="32"/>
  <c r="F86" i="32"/>
  <c r="E86" i="32"/>
  <c r="C86" i="32"/>
  <c r="H85" i="32"/>
  <c r="F85" i="32"/>
  <c r="E85" i="32"/>
  <c r="C85" i="32"/>
  <c r="H84" i="32"/>
  <c r="F84" i="32"/>
  <c r="E84" i="32"/>
  <c r="C84" i="32"/>
  <c r="H83" i="32"/>
  <c r="F83" i="32"/>
  <c r="E83" i="32"/>
  <c r="C83" i="32"/>
  <c r="H82" i="32"/>
  <c r="F82" i="32"/>
  <c r="E82" i="32"/>
  <c r="C82" i="32"/>
  <c r="H81" i="32"/>
  <c r="F81" i="32"/>
  <c r="E81" i="32"/>
  <c r="C81" i="32"/>
  <c r="H80" i="32"/>
  <c r="F80" i="32"/>
  <c r="E80" i="32"/>
  <c r="C80" i="32"/>
  <c r="H79" i="32"/>
  <c r="F79" i="32"/>
  <c r="E79" i="32"/>
  <c r="C79" i="32"/>
  <c r="H78" i="32"/>
  <c r="F78" i="32"/>
  <c r="E78" i="32"/>
  <c r="C78" i="32"/>
  <c r="H77" i="32"/>
  <c r="F77" i="32"/>
  <c r="E77" i="32"/>
  <c r="C77" i="32"/>
  <c r="H76" i="32"/>
  <c r="F76" i="32"/>
  <c r="E76" i="32"/>
  <c r="C76" i="32"/>
  <c r="H72" i="32"/>
  <c r="F72" i="32"/>
  <c r="E72" i="32"/>
  <c r="C72" i="32"/>
  <c r="H71" i="32"/>
  <c r="F71" i="32"/>
  <c r="E71" i="32"/>
  <c r="C71" i="32"/>
  <c r="H70" i="32"/>
  <c r="F70" i="32"/>
  <c r="E70" i="32"/>
  <c r="C70" i="32"/>
  <c r="H69" i="32"/>
  <c r="F69" i="32"/>
  <c r="E69" i="32"/>
  <c r="C69" i="32"/>
  <c r="H68" i="32"/>
  <c r="F68" i="32"/>
  <c r="E68" i="32"/>
  <c r="C68" i="32"/>
  <c r="H67" i="32"/>
  <c r="F67" i="32"/>
  <c r="E67" i="32"/>
  <c r="C67" i="32"/>
  <c r="C66" i="32"/>
  <c r="H65" i="32"/>
  <c r="F65" i="32"/>
  <c r="E65" i="32"/>
  <c r="C65" i="32"/>
  <c r="H64" i="32"/>
  <c r="F64" i="32"/>
  <c r="E64" i="32"/>
  <c r="C64" i="32"/>
  <c r="H63" i="32"/>
  <c r="F63" i="32"/>
  <c r="E63" i="32"/>
  <c r="C63" i="32"/>
  <c r="H62" i="32"/>
  <c r="F62" i="32"/>
  <c r="E62" i="32"/>
  <c r="C62" i="32"/>
  <c r="H61" i="32"/>
  <c r="F61" i="32"/>
  <c r="E61" i="32"/>
  <c r="C61" i="32"/>
  <c r="H60" i="32"/>
  <c r="F60" i="32"/>
  <c r="E60" i="32"/>
  <c r="C60" i="32"/>
  <c r="H59" i="32"/>
  <c r="F59" i="32"/>
  <c r="E59" i="32"/>
  <c r="C59" i="32"/>
  <c r="H58" i="32"/>
  <c r="F58" i="32"/>
  <c r="E58" i="32"/>
  <c r="C58" i="32"/>
  <c r="H57" i="32"/>
  <c r="F57" i="32"/>
  <c r="E57" i="32"/>
  <c r="C57" i="32"/>
  <c r="C56" i="32"/>
  <c r="H55" i="32"/>
  <c r="F55" i="32"/>
  <c r="E55" i="32"/>
  <c r="C55" i="32"/>
  <c r="H54" i="32"/>
  <c r="F54" i="32"/>
  <c r="E54" i="32"/>
  <c r="C54" i="32"/>
  <c r="H53" i="32"/>
  <c r="F53" i="32"/>
  <c r="E53" i="32"/>
  <c r="C53" i="32"/>
  <c r="H52" i="32"/>
  <c r="F52" i="32"/>
  <c r="E52" i="32"/>
  <c r="C52" i="32"/>
  <c r="H51" i="32"/>
  <c r="F51" i="32"/>
  <c r="E51" i="32"/>
  <c r="C51" i="32"/>
  <c r="C50" i="32"/>
  <c r="H49" i="32"/>
  <c r="F49" i="32"/>
  <c r="E49" i="32"/>
  <c r="C49" i="32"/>
  <c r="H48" i="32"/>
  <c r="F48" i="32"/>
  <c r="E48" i="32"/>
  <c r="C48" i="32"/>
  <c r="C47" i="32"/>
  <c r="H46" i="32"/>
  <c r="F46" i="32"/>
  <c r="E46" i="32"/>
  <c r="C46" i="32"/>
  <c r="H45" i="32"/>
  <c r="F45" i="32"/>
  <c r="E45" i="32"/>
  <c r="C45" i="32"/>
  <c r="H44" i="32"/>
  <c r="F44" i="32"/>
  <c r="E44" i="32"/>
  <c r="C44" i="32"/>
  <c r="H43" i="32"/>
  <c r="F43" i="32"/>
  <c r="E43" i="32"/>
  <c r="C43" i="32"/>
  <c r="C42" i="32"/>
  <c r="H41" i="32"/>
  <c r="F41" i="32"/>
  <c r="E41" i="32"/>
  <c r="C41" i="32"/>
  <c r="H40" i="32"/>
  <c r="F40" i="32"/>
  <c r="E40" i="32"/>
  <c r="C40" i="32"/>
  <c r="H39" i="32"/>
  <c r="F39" i="32"/>
  <c r="E39" i="32"/>
  <c r="C39" i="32"/>
  <c r="H38" i="32"/>
  <c r="F38" i="32"/>
  <c r="E38" i="32"/>
  <c r="C38" i="32"/>
  <c r="C37" i="32"/>
  <c r="B36" i="32"/>
  <c r="B120" i="32" s="1"/>
  <c r="H33" i="32"/>
  <c r="F33" i="32"/>
  <c r="E33" i="32"/>
  <c r="C33" i="32"/>
  <c r="H32" i="32"/>
  <c r="F32" i="32"/>
  <c r="E32" i="32"/>
  <c r="C32" i="32"/>
  <c r="H31" i="32"/>
  <c r="F31" i="32"/>
  <c r="E31" i="32"/>
  <c r="C31" i="32"/>
  <c r="H30" i="32"/>
  <c r="F30" i="32"/>
  <c r="E30" i="32"/>
  <c r="C30" i="32"/>
  <c r="B29" i="32"/>
  <c r="B35" i="32" s="1"/>
  <c r="F6" i="32"/>
  <c r="A5" i="32"/>
  <c r="A3" i="32"/>
  <c r="B13" i="30"/>
  <c r="A3" i="30"/>
  <c r="A24" i="30"/>
  <c r="D10" i="30"/>
  <c r="A8" i="30"/>
  <c r="A7" i="30"/>
  <c r="A4" i="30"/>
  <c r="I933" i="29"/>
  <c r="I934" i="29"/>
  <c r="I919" i="29"/>
  <c r="I920" i="29"/>
  <c r="E160" i="27"/>
  <c r="E161" i="27"/>
  <c r="E162" i="27"/>
  <c r="E163" i="27"/>
  <c r="E164" i="27"/>
  <c r="E165" i="27"/>
  <c r="E166" i="27"/>
  <c r="E167" i="27"/>
  <c r="E168" i="27"/>
  <c r="E169" i="27"/>
  <c r="E170" i="27"/>
  <c r="E171" i="27"/>
  <c r="E172" i="27"/>
  <c r="E173" i="27"/>
  <c r="E174" i="27"/>
  <c r="E175" i="27"/>
  <c r="E176" i="27"/>
  <c r="E177" i="27"/>
  <c r="E178" i="27"/>
  <c r="E159" i="27"/>
  <c r="C160" i="29"/>
  <c r="E160" i="29"/>
  <c r="F160" i="29"/>
  <c r="H160" i="29"/>
  <c r="C161" i="29"/>
  <c r="E161" i="29"/>
  <c r="F161" i="29"/>
  <c r="H161" i="29"/>
  <c r="C162" i="29"/>
  <c r="E162" i="29"/>
  <c r="F162" i="29"/>
  <c r="H162" i="29"/>
  <c r="C163" i="29"/>
  <c r="E163" i="29"/>
  <c r="F163" i="29"/>
  <c r="H163" i="29"/>
  <c r="C164" i="29"/>
  <c r="E164" i="29"/>
  <c r="F164" i="29"/>
  <c r="H164" i="29"/>
  <c r="C165" i="29"/>
  <c r="E165" i="29"/>
  <c r="F165" i="29"/>
  <c r="H165" i="29"/>
  <c r="C166" i="29"/>
  <c r="E166" i="29"/>
  <c r="F166" i="29"/>
  <c r="H166" i="29"/>
  <c r="C167" i="29"/>
  <c r="E167" i="29"/>
  <c r="F167" i="29"/>
  <c r="H167" i="29"/>
  <c r="C168" i="29"/>
  <c r="E168" i="29"/>
  <c r="F168" i="29"/>
  <c r="H168" i="29"/>
  <c r="C169" i="29"/>
  <c r="E169" i="29"/>
  <c r="F169" i="29"/>
  <c r="H169" i="29"/>
  <c r="C170" i="29"/>
  <c r="E170" i="29"/>
  <c r="F170" i="29"/>
  <c r="H170" i="29"/>
  <c r="C171" i="29"/>
  <c r="E171" i="29"/>
  <c r="F171" i="29"/>
  <c r="H171" i="29"/>
  <c r="C172" i="29"/>
  <c r="E172" i="29"/>
  <c r="F172" i="29"/>
  <c r="H172" i="29"/>
  <c r="C173" i="29"/>
  <c r="E173" i="29"/>
  <c r="F173" i="29"/>
  <c r="H173" i="29"/>
  <c r="C174" i="29"/>
  <c r="E174" i="29"/>
  <c r="F174" i="29"/>
  <c r="H174" i="29"/>
  <c r="C175" i="29"/>
  <c r="E175" i="29"/>
  <c r="F175" i="29"/>
  <c r="H175" i="29"/>
  <c r="C176" i="29"/>
  <c r="E176" i="29"/>
  <c r="F176" i="29"/>
  <c r="H176" i="29"/>
  <c r="C177" i="29"/>
  <c r="E177" i="29"/>
  <c r="F177" i="29"/>
  <c r="H177" i="29"/>
  <c r="C178" i="29"/>
  <c r="E178" i="29"/>
  <c r="F178" i="29"/>
  <c r="H178" i="29"/>
  <c r="C179" i="29"/>
  <c r="E179" i="29"/>
  <c r="F179" i="29"/>
  <c r="H179" i="29"/>
  <c r="C180" i="29"/>
  <c r="E180" i="29"/>
  <c r="F180" i="29"/>
  <c r="H180" i="29"/>
  <c r="H159" i="29"/>
  <c r="F159" i="29"/>
  <c r="E159" i="29"/>
  <c r="C159" i="29"/>
  <c r="C158" i="29"/>
  <c r="A2" i="29"/>
  <c r="B956" i="29"/>
  <c r="E954" i="29"/>
  <c r="C954" i="29"/>
  <c r="E953" i="29"/>
  <c r="C953" i="29"/>
  <c r="H952" i="29"/>
  <c r="F952" i="29"/>
  <c r="E952" i="29"/>
  <c r="C952" i="29"/>
  <c r="H951" i="29"/>
  <c r="F951" i="29"/>
  <c r="E951" i="29"/>
  <c r="C951" i="29"/>
  <c r="H950" i="29"/>
  <c r="F950" i="29"/>
  <c r="E950" i="29"/>
  <c r="C950" i="29"/>
  <c r="H949" i="29"/>
  <c r="F949" i="29"/>
  <c r="E949" i="29"/>
  <c r="C949" i="29"/>
  <c r="H948" i="29"/>
  <c r="F948" i="29"/>
  <c r="E948" i="29"/>
  <c r="C948" i="29"/>
  <c r="H947" i="29"/>
  <c r="F947" i="29"/>
  <c r="E947" i="29"/>
  <c r="C947" i="29"/>
  <c r="C946" i="29"/>
  <c r="E945" i="29"/>
  <c r="C945" i="29"/>
  <c r="H944" i="29"/>
  <c r="F944" i="29"/>
  <c r="E944" i="29"/>
  <c r="C944" i="29"/>
  <c r="H943" i="29"/>
  <c r="F943" i="29"/>
  <c r="E943" i="29"/>
  <c r="C943" i="29"/>
  <c r="H942" i="29"/>
  <c r="F942" i="29"/>
  <c r="E942" i="29"/>
  <c r="C942" i="29"/>
  <c r="E941" i="29"/>
  <c r="C941" i="29"/>
  <c r="E940" i="29"/>
  <c r="C940" i="29"/>
  <c r="H939" i="29"/>
  <c r="F939" i="29"/>
  <c r="E939" i="29"/>
  <c r="C939" i="29"/>
  <c r="H938" i="29"/>
  <c r="F938" i="29"/>
  <c r="E938" i="29"/>
  <c r="C938" i="29"/>
  <c r="H937" i="29"/>
  <c r="F937" i="29"/>
  <c r="E937" i="29"/>
  <c r="C937" i="29"/>
  <c r="C936" i="29"/>
  <c r="H935" i="29"/>
  <c r="F935" i="29"/>
  <c r="E935" i="29"/>
  <c r="C935" i="29"/>
  <c r="E934" i="29"/>
  <c r="C934" i="29"/>
  <c r="E933" i="29"/>
  <c r="C933" i="29"/>
  <c r="H932" i="29"/>
  <c r="F932" i="29"/>
  <c r="E932" i="29"/>
  <c r="C932" i="29"/>
  <c r="H931" i="29"/>
  <c r="F931" i="29"/>
  <c r="E931" i="29"/>
  <c r="C931" i="29"/>
  <c r="H930" i="29"/>
  <c r="F930" i="29"/>
  <c r="E930" i="29"/>
  <c r="C930" i="29"/>
  <c r="H929" i="29"/>
  <c r="F929" i="29"/>
  <c r="E929" i="29"/>
  <c r="C929" i="29"/>
  <c r="H928" i="29"/>
  <c r="F928" i="29"/>
  <c r="E928" i="29"/>
  <c r="C928" i="29"/>
  <c r="H927" i="29"/>
  <c r="F927" i="29"/>
  <c r="E927" i="29"/>
  <c r="C927" i="29"/>
  <c r="H926" i="29"/>
  <c r="F926" i="29"/>
  <c r="E926" i="29"/>
  <c r="C926" i="29"/>
  <c r="H925" i="29"/>
  <c r="F925" i="29"/>
  <c r="E925" i="29"/>
  <c r="C925" i="29"/>
  <c r="H924" i="29"/>
  <c r="F924" i="29"/>
  <c r="E924" i="29"/>
  <c r="C924" i="29"/>
  <c r="H923" i="29"/>
  <c r="F923" i="29"/>
  <c r="E923" i="29"/>
  <c r="C923" i="29"/>
  <c r="H922" i="29"/>
  <c r="F922" i="29"/>
  <c r="E922" i="29"/>
  <c r="C922" i="29"/>
  <c r="H921" i="29"/>
  <c r="F921" i="29"/>
  <c r="E921" i="29"/>
  <c r="C921" i="29"/>
  <c r="E920" i="29"/>
  <c r="C920" i="29"/>
  <c r="E919" i="29"/>
  <c r="C919" i="29"/>
  <c r="H918" i="29"/>
  <c r="F918" i="29"/>
  <c r="E918" i="29"/>
  <c r="C918" i="29"/>
  <c r="H917" i="29"/>
  <c r="F917" i="29"/>
  <c r="E917" i="29"/>
  <c r="C917" i="29"/>
  <c r="H916" i="29"/>
  <c r="F916" i="29"/>
  <c r="E916" i="29"/>
  <c r="C916" i="29"/>
  <c r="H915" i="29"/>
  <c r="F915" i="29"/>
  <c r="E915" i="29"/>
  <c r="C915" i="29"/>
  <c r="H914" i="29"/>
  <c r="F914" i="29"/>
  <c r="E914" i="29"/>
  <c r="C914" i="29"/>
  <c r="H913" i="29"/>
  <c r="F913" i="29"/>
  <c r="E913" i="29"/>
  <c r="C913" i="29"/>
  <c r="H912" i="29"/>
  <c r="F912" i="29"/>
  <c r="E912" i="29"/>
  <c r="C912" i="29"/>
  <c r="H911" i="29"/>
  <c r="F911" i="29"/>
  <c r="E911" i="29"/>
  <c r="C911" i="29"/>
  <c r="H910" i="29"/>
  <c r="F910" i="29"/>
  <c r="E910" i="29"/>
  <c r="C910" i="29"/>
  <c r="H909" i="29"/>
  <c r="F909" i="29"/>
  <c r="E909" i="29"/>
  <c r="C909" i="29"/>
  <c r="H908" i="29"/>
  <c r="F908" i="29"/>
  <c r="E908" i="29"/>
  <c r="C908" i="29"/>
  <c r="H907" i="29"/>
  <c r="F907" i="29"/>
  <c r="E907" i="29"/>
  <c r="C907" i="29"/>
  <c r="C906" i="29"/>
  <c r="B905" i="29"/>
  <c r="H902" i="29"/>
  <c r="F902" i="29"/>
  <c r="E902" i="29"/>
  <c r="C902" i="29"/>
  <c r="H901" i="29"/>
  <c r="F901" i="29"/>
  <c r="E901" i="29"/>
  <c r="C901" i="29"/>
  <c r="H900" i="29"/>
  <c r="F900" i="29"/>
  <c r="E900" i="29"/>
  <c r="C900" i="29"/>
  <c r="H899" i="29"/>
  <c r="F899" i="29"/>
  <c r="E899" i="29"/>
  <c r="C899" i="29"/>
  <c r="H898" i="29"/>
  <c r="F898" i="29"/>
  <c r="E898" i="29"/>
  <c r="C898" i="29"/>
  <c r="H897" i="29"/>
  <c r="F897" i="29"/>
  <c r="E897" i="29"/>
  <c r="C897" i="29"/>
  <c r="E896" i="29"/>
  <c r="C896" i="29"/>
  <c r="E895" i="29"/>
  <c r="C895" i="29"/>
  <c r="E894" i="29"/>
  <c r="C894" i="29"/>
  <c r="E893" i="29"/>
  <c r="C893" i="29"/>
  <c r="H892" i="29"/>
  <c r="F892" i="29"/>
  <c r="E892" i="29"/>
  <c r="C892" i="29"/>
  <c r="H891" i="29"/>
  <c r="F891" i="29"/>
  <c r="E891" i="29"/>
  <c r="C891" i="29"/>
  <c r="C890" i="29"/>
  <c r="H889" i="29"/>
  <c r="F889" i="29"/>
  <c r="E889" i="29"/>
  <c r="C889" i="29"/>
  <c r="H888" i="29"/>
  <c r="F888" i="29"/>
  <c r="E888" i="29"/>
  <c r="C888" i="29"/>
  <c r="H887" i="29"/>
  <c r="F887" i="29"/>
  <c r="E887" i="29"/>
  <c r="C887" i="29"/>
  <c r="H886" i="29"/>
  <c r="F886" i="29"/>
  <c r="E886" i="29"/>
  <c r="C886" i="29"/>
  <c r="H885" i="29"/>
  <c r="F885" i="29"/>
  <c r="E885" i="29"/>
  <c r="C885" i="29"/>
  <c r="H884" i="29"/>
  <c r="F884" i="29"/>
  <c r="E884" i="29"/>
  <c r="C884" i="29"/>
  <c r="H883" i="29"/>
  <c r="F883" i="29"/>
  <c r="E883" i="29"/>
  <c r="C883" i="29"/>
  <c r="H882" i="29"/>
  <c r="F882" i="29"/>
  <c r="E882" i="29"/>
  <c r="C882" i="29"/>
  <c r="H881" i="29"/>
  <c r="F881" i="29"/>
  <c r="E881" i="29"/>
  <c r="C881" i="29"/>
  <c r="C880" i="29"/>
  <c r="H879" i="29"/>
  <c r="F879" i="29"/>
  <c r="E879" i="29"/>
  <c r="C879" i="29"/>
  <c r="H878" i="29"/>
  <c r="F878" i="29"/>
  <c r="E878" i="29"/>
  <c r="C878" i="29"/>
  <c r="H877" i="29"/>
  <c r="F877" i="29"/>
  <c r="E877" i="29"/>
  <c r="C877" i="29"/>
  <c r="E876" i="29"/>
  <c r="C876" i="29"/>
  <c r="E875" i="29"/>
  <c r="C875" i="29"/>
  <c r="E874" i="29"/>
  <c r="C874" i="29"/>
  <c r="H873" i="29"/>
  <c r="F873" i="29"/>
  <c r="E873" i="29"/>
  <c r="C873" i="29"/>
  <c r="H872" i="29"/>
  <c r="F872" i="29"/>
  <c r="E872" i="29"/>
  <c r="C872" i="29"/>
  <c r="C871" i="29"/>
  <c r="H870" i="29"/>
  <c r="F870" i="29"/>
  <c r="E870" i="29"/>
  <c r="C870" i="29"/>
  <c r="H869" i="29"/>
  <c r="F869" i="29"/>
  <c r="E869" i="29"/>
  <c r="C869" i="29"/>
  <c r="H868" i="29"/>
  <c r="F868" i="29"/>
  <c r="E868" i="29"/>
  <c r="C868" i="29"/>
  <c r="H867" i="29"/>
  <c r="F867" i="29"/>
  <c r="E867" i="29"/>
  <c r="C867" i="29"/>
  <c r="H866" i="29"/>
  <c r="F866" i="29"/>
  <c r="E866" i="29"/>
  <c r="C866" i="29"/>
  <c r="H865" i="29"/>
  <c r="F865" i="29"/>
  <c r="E865" i="29"/>
  <c r="C865" i="29"/>
  <c r="H864" i="29"/>
  <c r="F864" i="29"/>
  <c r="E864" i="29"/>
  <c r="C864" i="29"/>
  <c r="H863" i="29"/>
  <c r="F863" i="29"/>
  <c r="E863" i="29"/>
  <c r="C863" i="29"/>
  <c r="E862" i="29"/>
  <c r="C862" i="29"/>
  <c r="E861" i="29"/>
  <c r="C861" i="29"/>
  <c r="E860" i="29"/>
  <c r="C860" i="29"/>
  <c r="H859" i="29"/>
  <c r="F859" i="29"/>
  <c r="E859" i="29"/>
  <c r="C859" i="29"/>
  <c r="H858" i="29"/>
  <c r="F858" i="29"/>
  <c r="E858" i="29"/>
  <c r="C858" i="29"/>
  <c r="H857" i="29"/>
  <c r="F857" i="29"/>
  <c r="E857" i="29"/>
  <c r="C857" i="29"/>
  <c r="H856" i="29"/>
  <c r="F856" i="29"/>
  <c r="E856" i="29"/>
  <c r="C856" i="29"/>
  <c r="H855" i="29"/>
  <c r="F855" i="29"/>
  <c r="E855" i="29"/>
  <c r="C855" i="29"/>
  <c r="H854" i="29"/>
  <c r="F854" i="29"/>
  <c r="E854" i="29"/>
  <c r="C854" i="29"/>
  <c r="C853" i="29"/>
  <c r="H852" i="29"/>
  <c r="F852" i="29"/>
  <c r="E852" i="29"/>
  <c r="C852" i="29"/>
  <c r="H851" i="29"/>
  <c r="F851" i="29"/>
  <c r="E851" i="29"/>
  <c r="C851" i="29"/>
  <c r="H850" i="29"/>
  <c r="F850" i="29"/>
  <c r="E850" i="29"/>
  <c r="C850" i="29"/>
  <c r="H849" i="29"/>
  <c r="F849" i="29"/>
  <c r="E849" i="29"/>
  <c r="C849" i="29"/>
  <c r="H848" i="29"/>
  <c r="F848" i="29"/>
  <c r="E848" i="29"/>
  <c r="C848" i="29"/>
  <c r="H847" i="29"/>
  <c r="F847" i="29"/>
  <c r="E847" i="29"/>
  <c r="C847" i="29"/>
  <c r="H846" i="29"/>
  <c r="F846" i="29"/>
  <c r="E846" i="29"/>
  <c r="C846" i="29"/>
  <c r="H845" i="29"/>
  <c r="F845" i="29"/>
  <c r="E845" i="29"/>
  <c r="C845" i="29"/>
  <c r="H844" i="29"/>
  <c r="F844" i="29"/>
  <c r="E844" i="29"/>
  <c r="C844" i="29"/>
  <c r="H843" i="29"/>
  <c r="F843" i="29"/>
  <c r="E843" i="29"/>
  <c r="C843" i="29"/>
  <c r="H842" i="29"/>
  <c r="F842" i="29"/>
  <c r="E842" i="29"/>
  <c r="C842" i="29"/>
  <c r="H841" i="29"/>
  <c r="F841" i="29"/>
  <c r="E841" i="29"/>
  <c r="C841" i="29"/>
  <c r="H840" i="29"/>
  <c r="F840" i="29"/>
  <c r="E840" i="29"/>
  <c r="C840" i="29"/>
  <c r="H839" i="29"/>
  <c r="F839" i="29"/>
  <c r="E839" i="29"/>
  <c r="C839" i="29"/>
  <c r="H838" i="29"/>
  <c r="F838" i="29"/>
  <c r="E838" i="29"/>
  <c r="C838" i="29"/>
  <c r="H837" i="29"/>
  <c r="F837" i="29"/>
  <c r="E837" i="29"/>
  <c r="C837" i="29"/>
  <c r="H836" i="29"/>
  <c r="F836" i="29"/>
  <c r="E836" i="29"/>
  <c r="C836" i="29"/>
  <c r="H835" i="29"/>
  <c r="F835" i="29"/>
  <c r="E835" i="29"/>
  <c r="C835" i="29"/>
  <c r="E834" i="29"/>
  <c r="C834" i="29"/>
  <c r="E833" i="29"/>
  <c r="C833" i="29"/>
  <c r="E832" i="29"/>
  <c r="C832" i="29"/>
  <c r="H831" i="29"/>
  <c r="F831" i="29"/>
  <c r="E831" i="29"/>
  <c r="C831" i="29"/>
  <c r="H830" i="29"/>
  <c r="F830" i="29"/>
  <c r="E830" i="29"/>
  <c r="C830" i="29"/>
  <c r="H829" i="29"/>
  <c r="F829" i="29"/>
  <c r="E829" i="29"/>
  <c r="C829" i="29"/>
  <c r="H828" i="29"/>
  <c r="F828" i="29"/>
  <c r="E828" i="29"/>
  <c r="C828" i="29"/>
  <c r="H827" i="29"/>
  <c r="F827" i="29"/>
  <c r="E827" i="29"/>
  <c r="C827" i="29"/>
  <c r="H826" i="29"/>
  <c r="F826" i="29"/>
  <c r="E826" i="29"/>
  <c r="C826" i="29"/>
  <c r="H825" i="29"/>
  <c r="F825" i="29"/>
  <c r="E825" i="29"/>
  <c r="C825" i="29"/>
  <c r="H824" i="29"/>
  <c r="F824" i="29"/>
  <c r="E824" i="29"/>
  <c r="C824" i="29"/>
  <c r="H823" i="29"/>
  <c r="F823" i="29"/>
  <c r="E823" i="29"/>
  <c r="C823" i="29"/>
  <c r="H822" i="29"/>
  <c r="F822" i="29"/>
  <c r="E822" i="29"/>
  <c r="C822" i="29"/>
  <c r="C821" i="29"/>
  <c r="B820" i="29"/>
  <c r="H817" i="29"/>
  <c r="E817" i="29"/>
  <c r="C817" i="29"/>
  <c r="H816" i="29"/>
  <c r="F816" i="29"/>
  <c r="E816" i="29"/>
  <c r="C816" i="29"/>
  <c r="H815" i="29"/>
  <c r="F815" i="29"/>
  <c r="E815" i="29"/>
  <c r="C815" i="29"/>
  <c r="H814" i="29"/>
  <c r="F814" i="29"/>
  <c r="E814" i="29"/>
  <c r="C814" i="29"/>
  <c r="H813" i="29"/>
  <c r="F813" i="29"/>
  <c r="E813" i="29"/>
  <c r="C813" i="29"/>
  <c r="H812" i="29"/>
  <c r="F812" i="29"/>
  <c r="E812" i="29"/>
  <c r="C812" i="29"/>
  <c r="H811" i="29"/>
  <c r="F811" i="29"/>
  <c r="E811" i="29"/>
  <c r="C811" i="29"/>
  <c r="H810" i="29"/>
  <c r="F810" i="29"/>
  <c r="E810" i="29"/>
  <c r="C810" i="29"/>
  <c r="C809" i="29"/>
  <c r="H808" i="29"/>
  <c r="E808" i="29"/>
  <c r="C808" i="29"/>
  <c r="H807" i="29"/>
  <c r="F807" i="29"/>
  <c r="E807" i="29"/>
  <c r="C807" i="29"/>
  <c r="H806" i="29"/>
  <c r="F806" i="29"/>
  <c r="E806" i="29"/>
  <c r="C806" i="29"/>
  <c r="H805" i="29"/>
  <c r="F805" i="29"/>
  <c r="E805" i="29"/>
  <c r="C805" i="29"/>
  <c r="H804" i="29"/>
  <c r="F804" i="29"/>
  <c r="E804" i="29"/>
  <c r="C804" i="29"/>
  <c r="C803" i="29"/>
  <c r="H802" i="29"/>
  <c r="E802" i="29"/>
  <c r="C802" i="29"/>
  <c r="H801" i="29"/>
  <c r="F801" i="29"/>
  <c r="E801" i="29"/>
  <c r="C801" i="29"/>
  <c r="H800" i="29"/>
  <c r="F800" i="29"/>
  <c r="E800" i="29"/>
  <c r="C800" i="29"/>
  <c r="H799" i="29"/>
  <c r="F799" i="29"/>
  <c r="E799" i="29"/>
  <c r="C799" i="29"/>
  <c r="H798" i="29"/>
  <c r="F798" i="29"/>
  <c r="E798" i="29"/>
  <c r="C798" i="29"/>
  <c r="H797" i="29"/>
  <c r="F797" i="29"/>
  <c r="E797" i="29"/>
  <c r="C797" i="29"/>
  <c r="H796" i="29"/>
  <c r="F796" i="29"/>
  <c r="E796" i="29"/>
  <c r="C796" i="29"/>
  <c r="H795" i="29"/>
  <c r="F795" i="29"/>
  <c r="E795" i="29"/>
  <c r="C795" i="29"/>
  <c r="H794" i="29"/>
  <c r="F794" i="29"/>
  <c r="E794" i="29"/>
  <c r="C794" i="29"/>
  <c r="H793" i="29"/>
  <c r="F793" i="29"/>
  <c r="E793" i="29"/>
  <c r="C793" i="29"/>
  <c r="H792" i="29"/>
  <c r="F792" i="29"/>
  <c r="E792" i="29"/>
  <c r="C792" i="29"/>
  <c r="H791" i="29"/>
  <c r="F791" i="29"/>
  <c r="E791" i="29"/>
  <c r="C791" i="29"/>
  <c r="H790" i="29"/>
  <c r="F790" i="29"/>
  <c r="E790" i="29"/>
  <c r="C790" i="29"/>
  <c r="H789" i="29"/>
  <c r="F789" i="29"/>
  <c r="E789" i="29"/>
  <c r="C789" i="29"/>
  <c r="H788" i="29"/>
  <c r="F788" i="29"/>
  <c r="E788" i="29"/>
  <c r="C788" i="29"/>
  <c r="C787" i="29"/>
  <c r="H786" i="29"/>
  <c r="E786" i="29"/>
  <c r="C786" i="29"/>
  <c r="H785" i="29"/>
  <c r="F785" i="29"/>
  <c r="E785" i="29"/>
  <c r="C785" i="29"/>
  <c r="H784" i="29"/>
  <c r="F784" i="29"/>
  <c r="E784" i="29"/>
  <c r="C784" i="29"/>
  <c r="H783" i="29"/>
  <c r="F783" i="29"/>
  <c r="E783" i="29"/>
  <c r="C783" i="29"/>
  <c r="H782" i="29"/>
  <c r="F782" i="29"/>
  <c r="E782" i="29"/>
  <c r="C782" i="29"/>
  <c r="H781" i="29"/>
  <c r="F781" i="29"/>
  <c r="E781" i="29"/>
  <c r="C781" i="29"/>
  <c r="H780" i="29"/>
  <c r="F780" i="29"/>
  <c r="E780" i="29"/>
  <c r="C780" i="29"/>
  <c r="H779" i="29"/>
  <c r="F779" i="29"/>
  <c r="E779" i="29"/>
  <c r="C779" i="29"/>
  <c r="H778" i="29"/>
  <c r="F778" i="29"/>
  <c r="E778" i="29"/>
  <c r="C778" i="29"/>
  <c r="H777" i="29"/>
  <c r="F777" i="29"/>
  <c r="E777" i="29"/>
  <c r="C777" i="29"/>
  <c r="H776" i="29"/>
  <c r="F776" i="29"/>
  <c r="E776" i="29"/>
  <c r="C776" i="29"/>
  <c r="H775" i="29"/>
  <c r="F775" i="29"/>
  <c r="E775" i="29"/>
  <c r="C775" i="29"/>
  <c r="H774" i="29"/>
  <c r="F774" i="29"/>
  <c r="E774" i="29"/>
  <c r="C774" i="29"/>
  <c r="H773" i="29"/>
  <c r="F773" i="29"/>
  <c r="E773" i="29"/>
  <c r="C773" i="29"/>
  <c r="H772" i="29"/>
  <c r="F772" i="29"/>
  <c r="E772" i="29"/>
  <c r="C772" i="29"/>
  <c r="H771" i="29"/>
  <c r="F771" i="29"/>
  <c r="E771" i="29"/>
  <c r="C771" i="29"/>
  <c r="H770" i="29"/>
  <c r="F770" i="29"/>
  <c r="E770" i="29"/>
  <c r="C770" i="29"/>
  <c r="C769" i="29"/>
  <c r="H768" i="29"/>
  <c r="E768" i="29"/>
  <c r="C768" i="29"/>
  <c r="H767" i="29"/>
  <c r="E767" i="29"/>
  <c r="C767" i="29"/>
  <c r="H766" i="29"/>
  <c r="F766" i="29"/>
  <c r="E766" i="29"/>
  <c r="C766" i="29"/>
  <c r="H765" i="29"/>
  <c r="F765" i="29"/>
  <c r="E765" i="29"/>
  <c r="C765" i="29"/>
  <c r="H764" i="29"/>
  <c r="F764" i="29"/>
  <c r="E764" i="29"/>
  <c r="C764" i="29"/>
  <c r="H763" i="29"/>
  <c r="F763" i="29"/>
  <c r="E763" i="29"/>
  <c r="C763" i="29"/>
  <c r="H762" i="29"/>
  <c r="F762" i="29"/>
  <c r="E762" i="29"/>
  <c r="C762" i="29"/>
  <c r="H761" i="29"/>
  <c r="F761" i="29"/>
  <c r="E761" i="29"/>
  <c r="C761" i="29"/>
  <c r="C760" i="29"/>
  <c r="H759" i="29"/>
  <c r="E759" i="29"/>
  <c r="C759" i="29"/>
  <c r="H758" i="29"/>
  <c r="E758" i="29"/>
  <c r="C758" i="29"/>
  <c r="H757" i="29"/>
  <c r="F757" i="29"/>
  <c r="E757" i="29"/>
  <c r="C757" i="29"/>
  <c r="H756" i="29"/>
  <c r="F756" i="29"/>
  <c r="E756" i="29"/>
  <c r="C756" i="29"/>
  <c r="H755" i="29"/>
  <c r="F755" i="29"/>
  <c r="E755" i="29"/>
  <c r="C755" i="29"/>
  <c r="C754" i="29"/>
  <c r="H753" i="29"/>
  <c r="E753" i="29"/>
  <c r="C753" i="29"/>
  <c r="H752" i="29"/>
  <c r="E752" i="29"/>
  <c r="C752" i="29"/>
  <c r="H751" i="29"/>
  <c r="F751" i="29"/>
  <c r="E751" i="29"/>
  <c r="C751" i="29"/>
  <c r="H750" i="29"/>
  <c r="F750" i="29"/>
  <c r="E750" i="29"/>
  <c r="C750" i="29"/>
  <c r="H749" i="29"/>
  <c r="F749" i="29"/>
  <c r="E749" i="29"/>
  <c r="C749" i="29"/>
  <c r="C748" i="29"/>
  <c r="H747" i="29"/>
  <c r="E747" i="29"/>
  <c r="C747" i="29"/>
  <c r="H746" i="29"/>
  <c r="E746" i="29"/>
  <c r="C746" i="29"/>
  <c r="H745" i="29"/>
  <c r="F745" i="29"/>
  <c r="E745" i="29"/>
  <c r="C745" i="29"/>
  <c r="H744" i="29"/>
  <c r="F744" i="29"/>
  <c r="E744" i="29"/>
  <c r="C744" i="29"/>
  <c r="H743" i="29"/>
  <c r="F743" i="29"/>
  <c r="E743" i="29"/>
  <c r="C743" i="29"/>
  <c r="H742" i="29"/>
  <c r="F742" i="29"/>
  <c r="E742" i="29"/>
  <c r="C742" i="29"/>
  <c r="H741" i="29"/>
  <c r="F741" i="29"/>
  <c r="E741" i="29"/>
  <c r="C741" i="29"/>
  <c r="H740" i="29"/>
  <c r="F740" i="29"/>
  <c r="E740" i="29"/>
  <c r="C740" i="29"/>
  <c r="H739" i="29"/>
  <c r="F739" i="29"/>
  <c r="E739" i="29"/>
  <c r="C739" i="29"/>
  <c r="H738" i="29"/>
  <c r="F738" i="29"/>
  <c r="E738" i="29"/>
  <c r="C738" i="29"/>
  <c r="H737" i="29"/>
  <c r="F737" i="29"/>
  <c r="E737" i="29"/>
  <c r="C737" i="29"/>
  <c r="H736" i="29"/>
  <c r="F736" i="29"/>
  <c r="E736" i="29"/>
  <c r="C736" i="29"/>
  <c r="H735" i="29"/>
  <c r="F735" i="29"/>
  <c r="E735" i="29"/>
  <c r="C735" i="29"/>
  <c r="H734" i="29"/>
  <c r="F734" i="29"/>
  <c r="E734" i="29"/>
  <c r="C734" i="29"/>
  <c r="H733" i="29"/>
  <c r="F733" i="29"/>
  <c r="E733" i="29"/>
  <c r="C733" i="29"/>
  <c r="H732" i="29"/>
  <c r="F732" i="29"/>
  <c r="E732" i="29"/>
  <c r="C732" i="29"/>
  <c r="H731" i="29"/>
  <c r="F731" i="29"/>
  <c r="E731" i="29"/>
  <c r="C731" i="29"/>
  <c r="H730" i="29"/>
  <c r="F730" i="29"/>
  <c r="E730" i="29"/>
  <c r="C730" i="29"/>
  <c r="C729" i="29"/>
  <c r="H728" i="29"/>
  <c r="E728" i="29"/>
  <c r="C728" i="29"/>
  <c r="H727" i="29"/>
  <c r="E727" i="29"/>
  <c r="C727" i="29"/>
  <c r="H726" i="29"/>
  <c r="F726" i="29"/>
  <c r="E726" i="29"/>
  <c r="C726" i="29"/>
  <c r="H725" i="29"/>
  <c r="F725" i="29"/>
  <c r="E725" i="29"/>
  <c r="C725" i="29"/>
  <c r="H724" i="29"/>
  <c r="F724" i="29"/>
  <c r="E724" i="29"/>
  <c r="C724" i="29"/>
  <c r="C723" i="29"/>
  <c r="H722" i="29"/>
  <c r="E722" i="29"/>
  <c r="C722" i="29"/>
  <c r="H721" i="29"/>
  <c r="E721" i="29"/>
  <c r="C721" i="29"/>
  <c r="H720" i="29"/>
  <c r="F720" i="29"/>
  <c r="E720" i="29"/>
  <c r="C720" i="29"/>
  <c r="H719" i="29"/>
  <c r="F719" i="29"/>
  <c r="E719" i="29"/>
  <c r="C719" i="29"/>
  <c r="H718" i="29"/>
  <c r="F718" i="29"/>
  <c r="E718" i="29"/>
  <c r="C718" i="29"/>
  <c r="H717" i="29"/>
  <c r="F717" i="29"/>
  <c r="E717" i="29"/>
  <c r="C717" i="29"/>
  <c r="H716" i="29"/>
  <c r="F716" i="29"/>
  <c r="E716" i="29"/>
  <c r="C716" i="29"/>
  <c r="H715" i="29"/>
  <c r="F715" i="29"/>
  <c r="E715" i="29"/>
  <c r="C715" i="29"/>
  <c r="H714" i="29"/>
  <c r="F714" i="29"/>
  <c r="E714" i="29"/>
  <c r="C714" i="29"/>
  <c r="H713" i="29"/>
  <c r="F713" i="29"/>
  <c r="E713" i="29"/>
  <c r="C713" i="29"/>
  <c r="H712" i="29"/>
  <c r="F712" i="29"/>
  <c r="E712" i="29"/>
  <c r="C712" i="29"/>
  <c r="H711" i="29"/>
  <c r="F711" i="29"/>
  <c r="E711" i="29"/>
  <c r="C711" i="29"/>
  <c r="H710" i="29"/>
  <c r="F710" i="29"/>
  <c r="E710" i="29"/>
  <c r="C710" i="29"/>
  <c r="H709" i="29"/>
  <c r="F709" i="29"/>
  <c r="E709" i="29"/>
  <c r="C709" i="29"/>
  <c r="H708" i="29"/>
  <c r="F708" i="29"/>
  <c r="E708" i="29"/>
  <c r="C708" i="29"/>
  <c r="C707" i="29"/>
  <c r="H706" i="29"/>
  <c r="F706" i="29"/>
  <c r="E706" i="29"/>
  <c r="C706" i="29"/>
  <c r="H705" i="29"/>
  <c r="F705" i="29"/>
  <c r="E705" i="29"/>
  <c r="C705" i="29"/>
  <c r="H704" i="29"/>
  <c r="F704" i="29"/>
  <c r="E704" i="29"/>
  <c r="C704" i="29"/>
  <c r="H703" i="29"/>
  <c r="F703" i="29"/>
  <c r="E703" i="29"/>
  <c r="C703" i="29"/>
  <c r="H702" i="29"/>
  <c r="F702" i="29"/>
  <c r="E702" i="29"/>
  <c r="C702" i="29"/>
  <c r="H701" i="29"/>
  <c r="F701" i="29"/>
  <c r="E701" i="29"/>
  <c r="C701" i="29"/>
  <c r="H700" i="29"/>
  <c r="F700" i="29"/>
  <c r="E700" i="29"/>
  <c r="C700" i="29"/>
  <c r="H699" i="29"/>
  <c r="F699" i="29"/>
  <c r="E699" i="29"/>
  <c r="C699" i="29"/>
  <c r="C698" i="29"/>
  <c r="H697" i="29"/>
  <c r="F697" i="29"/>
  <c r="E697" i="29"/>
  <c r="C697" i="29"/>
  <c r="H696" i="29"/>
  <c r="F696" i="29"/>
  <c r="E696" i="29"/>
  <c r="C696" i="29"/>
  <c r="H695" i="29"/>
  <c r="F695" i="29"/>
  <c r="E695" i="29"/>
  <c r="C695" i="29"/>
  <c r="H694" i="29"/>
  <c r="F694" i="29"/>
  <c r="E694" i="29"/>
  <c r="C694" i="29"/>
  <c r="H693" i="29"/>
  <c r="F693" i="29"/>
  <c r="E693" i="29"/>
  <c r="C693" i="29"/>
  <c r="H692" i="29"/>
  <c r="F692" i="29"/>
  <c r="E692" i="29"/>
  <c r="C692" i="29"/>
  <c r="H691" i="29"/>
  <c r="F691" i="29"/>
  <c r="E691" i="29"/>
  <c r="C691" i="29"/>
  <c r="H690" i="29"/>
  <c r="F690" i="29"/>
  <c r="E690" i="29"/>
  <c r="C690" i="29"/>
  <c r="H689" i="29"/>
  <c r="F689" i="29"/>
  <c r="E689" i="29"/>
  <c r="C689" i="29"/>
  <c r="H688" i="29"/>
  <c r="F688" i="29"/>
  <c r="E688" i="29"/>
  <c r="C688" i="29"/>
  <c r="C687" i="29"/>
  <c r="E686" i="29"/>
  <c r="C686" i="29"/>
  <c r="H685" i="29"/>
  <c r="F685" i="29"/>
  <c r="E685" i="29"/>
  <c r="C685" i="29"/>
  <c r="H684" i="29"/>
  <c r="F684" i="29"/>
  <c r="E684" i="29"/>
  <c r="C684" i="29"/>
  <c r="H683" i="29"/>
  <c r="F683" i="29"/>
  <c r="E683" i="29"/>
  <c r="C683" i="29"/>
  <c r="H682" i="29"/>
  <c r="F682" i="29"/>
  <c r="E682" i="29"/>
  <c r="C682" i="29"/>
  <c r="H681" i="29"/>
  <c r="F681" i="29"/>
  <c r="E681" i="29"/>
  <c r="C681" i="29"/>
  <c r="H680" i="29"/>
  <c r="F680" i="29"/>
  <c r="E680" i="29"/>
  <c r="C680" i="29"/>
  <c r="H679" i="29"/>
  <c r="F679" i="29"/>
  <c r="E679" i="29"/>
  <c r="C679" i="29"/>
  <c r="H678" i="29"/>
  <c r="F678" i="29"/>
  <c r="E678" i="29"/>
  <c r="C678" i="29"/>
  <c r="H677" i="29"/>
  <c r="F677" i="29"/>
  <c r="E677" i="29"/>
  <c r="C677" i="29"/>
  <c r="H676" i="29"/>
  <c r="F676" i="29"/>
  <c r="E676" i="29"/>
  <c r="C676" i="29"/>
  <c r="H675" i="29"/>
  <c r="F675" i="29"/>
  <c r="E675" i="29"/>
  <c r="C675" i="29"/>
  <c r="H674" i="29"/>
  <c r="F674" i="29"/>
  <c r="E674" i="29"/>
  <c r="C674" i="29"/>
  <c r="H673" i="29"/>
  <c r="F673" i="29"/>
  <c r="E673" i="29"/>
  <c r="C673" i="29"/>
  <c r="H672" i="29"/>
  <c r="F672" i="29"/>
  <c r="E672" i="29"/>
  <c r="C672" i="29"/>
  <c r="C671" i="29"/>
  <c r="E670" i="29"/>
  <c r="C670" i="29"/>
  <c r="H669" i="29"/>
  <c r="F669" i="29"/>
  <c r="E669" i="29"/>
  <c r="C669" i="29"/>
  <c r="H668" i="29"/>
  <c r="F668" i="29"/>
  <c r="E668" i="29"/>
  <c r="C668" i="29"/>
  <c r="H667" i="29"/>
  <c r="F667" i="29"/>
  <c r="E667" i="29"/>
  <c r="C667" i="29"/>
  <c r="H666" i="29"/>
  <c r="F666" i="29"/>
  <c r="E666" i="29"/>
  <c r="C666" i="29"/>
  <c r="H665" i="29"/>
  <c r="F665" i="29"/>
  <c r="E665" i="29"/>
  <c r="C665" i="29"/>
  <c r="H664" i="29"/>
  <c r="F664" i="29"/>
  <c r="E664" i="29"/>
  <c r="C664" i="29"/>
  <c r="H663" i="29"/>
  <c r="F663" i="29"/>
  <c r="E663" i="29"/>
  <c r="C663" i="29"/>
  <c r="H662" i="29"/>
  <c r="F662" i="29"/>
  <c r="E662" i="29"/>
  <c r="C662" i="29"/>
  <c r="H661" i="29"/>
  <c r="F661" i="29"/>
  <c r="E661" i="29"/>
  <c r="C661" i="29"/>
  <c r="H660" i="29"/>
  <c r="F660" i="29"/>
  <c r="E660" i="29"/>
  <c r="C660" i="29"/>
  <c r="H659" i="29"/>
  <c r="F659" i="29"/>
  <c r="E659" i="29"/>
  <c r="C659" i="29"/>
  <c r="H658" i="29"/>
  <c r="F658" i="29"/>
  <c r="E658" i="29"/>
  <c r="C658" i="29"/>
  <c r="H657" i="29"/>
  <c r="F657" i="29"/>
  <c r="E657" i="29"/>
  <c r="C657" i="29"/>
  <c r="H656" i="29"/>
  <c r="F656" i="29"/>
  <c r="E656" i="29"/>
  <c r="C656" i="29"/>
  <c r="C655" i="29"/>
  <c r="H654" i="29"/>
  <c r="F654" i="29"/>
  <c r="E654" i="29"/>
  <c r="C654" i="29"/>
  <c r="H653" i="29"/>
  <c r="F653" i="29"/>
  <c r="E653" i="29"/>
  <c r="C653" i="29"/>
  <c r="H652" i="29"/>
  <c r="F652" i="29"/>
  <c r="E652" i="29"/>
  <c r="C652" i="29"/>
  <c r="H651" i="29"/>
  <c r="F651" i="29"/>
  <c r="E651" i="29"/>
  <c r="C651" i="29"/>
  <c r="H650" i="29"/>
  <c r="F650" i="29"/>
  <c r="E650" i="29"/>
  <c r="C650" i="29"/>
  <c r="H649" i="29"/>
  <c r="F649" i="29"/>
  <c r="E649" i="29"/>
  <c r="C649" i="29"/>
  <c r="H648" i="29"/>
  <c r="F648" i="29"/>
  <c r="E648" i="29"/>
  <c r="C648" i="29"/>
  <c r="H647" i="29"/>
  <c r="F647" i="29"/>
  <c r="E647" i="29"/>
  <c r="C647" i="29"/>
  <c r="H646" i="29"/>
  <c r="F646" i="29"/>
  <c r="E646" i="29"/>
  <c r="C646" i="29"/>
  <c r="H645" i="29"/>
  <c r="F645" i="29"/>
  <c r="E645" i="29"/>
  <c r="C645" i="29"/>
  <c r="H644" i="29"/>
  <c r="F644" i="29"/>
  <c r="E644" i="29"/>
  <c r="C644" i="29"/>
  <c r="H643" i="29"/>
  <c r="F643" i="29"/>
  <c r="E643" i="29"/>
  <c r="C643" i="29"/>
  <c r="H642" i="29"/>
  <c r="F642" i="29"/>
  <c r="E642" i="29"/>
  <c r="C642" i="29"/>
  <c r="H641" i="29"/>
  <c r="F641" i="29"/>
  <c r="E641" i="29"/>
  <c r="C641" i="29"/>
  <c r="H640" i="29"/>
  <c r="F640" i="29"/>
  <c r="E640" i="29"/>
  <c r="C640" i="29"/>
  <c r="H639" i="29"/>
  <c r="F639" i="29"/>
  <c r="E639" i="29"/>
  <c r="C639" i="29"/>
  <c r="H638" i="29"/>
  <c r="F638" i="29"/>
  <c r="E638" i="29"/>
  <c r="C638" i="29"/>
  <c r="H637" i="29"/>
  <c r="F637" i="29"/>
  <c r="E637" i="29"/>
  <c r="C637" i="29"/>
  <c r="H636" i="29"/>
  <c r="F636" i="29"/>
  <c r="E636" i="29"/>
  <c r="C636" i="29"/>
  <c r="H635" i="29"/>
  <c r="F635" i="29"/>
  <c r="E635" i="29"/>
  <c r="C635" i="29"/>
  <c r="H634" i="29"/>
  <c r="F634" i="29"/>
  <c r="E634" i="29"/>
  <c r="C634" i="29"/>
  <c r="H633" i="29"/>
  <c r="F633" i="29"/>
  <c r="E633" i="29"/>
  <c r="C633" i="29"/>
  <c r="H632" i="29"/>
  <c r="F632" i="29"/>
  <c r="E632" i="29"/>
  <c r="C632" i="29"/>
  <c r="H631" i="29"/>
  <c r="F631" i="29"/>
  <c r="E631" i="29"/>
  <c r="C631" i="29"/>
  <c r="H630" i="29"/>
  <c r="F630" i="29"/>
  <c r="E630" i="29"/>
  <c r="C630" i="29"/>
  <c r="H629" i="29"/>
  <c r="F629" i="29"/>
  <c r="E629" i="29"/>
  <c r="C629" i="29"/>
  <c r="H628" i="29"/>
  <c r="F628" i="29"/>
  <c r="E628" i="29"/>
  <c r="C628" i="29"/>
  <c r="H627" i="29"/>
  <c r="F627" i="29"/>
  <c r="E627" i="29"/>
  <c r="C627" i="29"/>
  <c r="H626" i="29"/>
  <c r="F626" i="29"/>
  <c r="E626" i="29"/>
  <c r="C626" i="29"/>
  <c r="H625" i="29"/>
  <c r="F625" i="29"/>
  <c r="E625" i="29"/>
  <c r="C625" i="29"/>
  <c r="H624" i="29"/>
  <c r="F624" i="29"/>
  <c r="E624" i="29"/>
  <c r="C624" i="29"/>
  <c r="H623" i="29"/>
  <c r="F623" i="29"/>
  <c r="E623" i="29"/>
  <c r="C623" i="29"/>
  <c r="H622" i="29"/>
  <c r="F622" i="29"/>
  <c r="E622" i="29"/>
  <c r="C622" i="29"/>
  <c r="H621" i="29"/>
  <c r="F621" i="29"/>
  <c r="E621" i="29"/>
  <c r="C621" i="29"/>
  <c r="H620" i="29"/>
  <c r="F620" i="29"/>
  <c r="E620" i="29"/>
  <c r="C620" i="29"/>
  <c r="H619" i="29"/>
  <c r="F619" i="29"/>
  <c r="E619" i="29"/>
  <c r="C619" i="29"/>
  <c r="H618" i="29"/>
  <c r="F618" i="29"/>
  <c r="E618" i="29"/>
  <c r="C618" i="29"/>
  <c r="H617" i="29"/>
  <c r="F617" i="29"/>
  <c r="E617" i="29"/>
  <c r="C617" i="29"/>
  <c r="H616" i="29"/>
  <c r="F616" i="29"/>
  <c r="E616" i="29"/>
  <c r="C616" i="29"/>
  <c r="H615" i="29"/>
  <c r="F615" i="29"/>
  <c r="E615" i="29"/>
  <c r="C615" i="29"/>
  <c r="C614" i="29"/>
  <c r="H613" i="29"/>
  <c r="F613" i="29"/>
  <c r="E613" i="29"/>
  <c r="C613" i="29"/>
  <c r="H612" i="29"/>
  <c r="F612" i="29"/>
  <c r="E612" i="29"/>
  <c r="C612" i="29"/>
  <c r="H611" i="29"/>
  <c r="F611" i="29"/>
  <c r="E611" i="29"/>
  <c r="C611" i="29"/>
  <c r="H610" i="29"/>
  <c r="F610" i="29"/>
  <c r="E610" i="29"/>
  <c r="C610" i="29"/>
  <c r="H609" i="29"/>
  <c r="F609" i="29"/>
  <c r="E609" i="29"/>
  <c r="C609" i="29"/>
  <c r="H608" i="29"/>
  <c r="F608" i="29"/>
  <c r="E608" i="29"/>
  <c r="C608" i="29"/>
  <c r="H607" i="29"/>
  <c r="F607" i="29"/>
  <c r="E607" i="29"/>
  <c r="C607" i="29"/>
  <c r="H606" i="29"/>
  <c r="F606" i="29"/>
  <c r="E606" i="29"/>
  <c r="C606" i="29"/>
  <c r="H605" i="29"/>
  <c r="F605" i="29"/>
  <c r="E605" i="29"/>
  <c r="C605" i="29"/>
  <c r="H604" i="29"/>
  <c r="F604" i="29"/>
  <c r="E604" i="29"/>
  <c r="C604" i="29"/>
  <c r="H603" i="29"/>
  <c r="F603" i="29"/>
  <c r="E603" i="29"/>
  <c r="C603" i="29"/>
  <c r="H602" i="29"/>
  <c r="F602" i="29"/>
  <c r="E602" i="29"/>
  <c r="C602" i="29"/>
  <c r="H601" i="29"/>
  <c r="F601" i="29"/>
  <c r="E601" i="29"/>
  <c r="C601" i="29"/>
  <c r="H600" i="29"/>
  <c r="F600" i="29"/>
  <c r="E600" i="29"/>
  <c r="C600" i="29"/>
  <c r="C599" i="29"/>
  <c r="B598" i="29"/>
  <c r="H595" i="29"/>
  <c r="F595" i="29"/>
  <c r="E595" i="29"/>
  <c r="C595" i="29"/>
  <c r="H594" i="29"/>
  <c r="F594" i="29"/>
  <c r="E594" i="29"/>
  <c r="C594" i="29"/>
  <c r="H593" i="29"/>
  <c r="F593" i="29"/>
  <c r="E593" i="29"/>
  <c r="C593" i="29"/>
  <c r="H592" i="29"/>
  <c r="F592" i="29"/>
  <c r="E592" i="29"/>
  <c r="C592" i="29"/>
  <c r="H591" i="29"/>
  <c r="F591" i="29"/>
  <c r="E591" i="29"/>
  <c r="C591" i="29"/>
  <c r="C590" i="29"/>
  <c r="H589" i="29"/>
  <c r="F589" i="29"/>
  <c r="E589" i="29"/>
  <c r="C589" i="29"/>
  <c r="H588" i="29"/>
  <c r="F588" i="29"/>
  <c r="E588" i="29"/>
  <c r="C588" i="29"/>
  <c r="C587" i="29"/>
  <c r="H586" i="29"/>
  <c r="F586" i="29"/>
  <c r="E586" i="29"/>
  <c r="C586" i="29"/>
  <c r="H585" i="29"/>
  <c r="F585" i="29"/>
  <c r="E585" i="29"/>
  <c r="C585" i="29"/>
  <c r="H584" i="29"/>
  <c r="F584" i="29"/>
  <c r="E584" i="29"/>
  <c r="C584" i="29"/>
  <c r="H583" i="29"/>
  <c r="F583" i="29"/>
  <c r="E583" i="29"/>
  <c r="C583" i="29"/>
  <c r="H582" i="29"/>
  <c r="F582" i="29"/>
  <c r="E582" i="29"/>
  <c r="C582" i="29"/>
  <c r="H581" i="29"/>
  <c r="F581" i="29"/>
  <c r="E581" i="29"/>
  <c r="C581" i="29"/>
  <c r="H580" i="29"/>
  <c r="F580" i="29"/>
  <c r="E580" i="29"/>
  <c r="C580" i="29"/>
  <c r="H579" i="29"/>
  <c r="F579" i="29"/>
  <c r="E579" i="29"/>
  <c r="C579" i="29"/>
  <c r="H578" i="29"/>
  <c r="F578" i="29"/>
  <c r="E578" i="29"/>
  <c r="C578" i="29"/>
  <c r="H577" i="29"/>
  <c r="F577" i="29"/>
  <c r="E577" i="29"/>
  <c r="C577" i="29"/>
  <c r="H576" i="29"/>
  <c r="F576" i="29"/>
  <c r="E576" i="29"/>
  <c r="C576" i="29"/>
  <c r="C575" i="29"/>
  <c r="H574" i="29"/>
  <c r="F574" i="29"/>
  <c r="E574" i="29"/>
  <c r="C574" i="29"/>
  <c r="H573" i="29"/>
  <c r="F573" i="29"/>
  <c r="E573" i="29"/>
  <c r="C573" i="29"/>
  <c r="H572" i="29"/>
  <c r="F572" i="29"/>
  <c r="E572" i="29"/>
  <c r="C572" i="29"/>
  <c r="H571" i="29"/>
  <c r="F571" i="29"/>
  <c r="E571" i="29"/>
  <c r="C571" i="29"/>
  <c r="H570" i="29"/>
  <c r="F570" i="29"/>
  <c r="E570" i="29"/>
  <c r="C570" i="29"/>
  <c r="H569" i="29"/>
  <c r="F569" i="29"/>
  <c r="E569" i="29"/>
  <c r="C569" i="29"/>
  <c r="H568" i="29"/>
  <c r="F568" i="29"/>
  <c r="E568" i="29"/>
  <c r="C568" i="29"/>
  <c r="H567" i="29"/>
  <c r="F567" i="29"/>
  <c r="E567" i="29"/>
  <c r="C567" i="29"/>
  <c r="H566" i="29"/>
  <c r="F566" i="29"/>
  <c r="E566" i="29"/>
  <c r="C566" i="29"/>
  <c r="C565" i="29"/>
  <c r="H564" i="29"/>
  <c r="F564" i="29"/>
  <c r="E564" i="29"/>
  <c r="C564" i="29"/>
  <c r="H563" i="29"/>
  <c r="F563" i="29"/>
  <c r="E563" i="29"/>
  <c r="C563" i="29"/>
  <c r="H562" i="29"/>
  <c r="F562" i="29"/>
  <c r="E562" i="29"/>
  <c r="C562" i="29"/>
  <c r="H561" i="29"/>
  <c r="F561" i="29"/>
  <c r="E561" i="29"/>
  <c r="C561" i="29"/>
  <c r="H560" i="29"/>
  <c r="F560" i="29"/>
  <c r="E560" i="29"/>
  <c r="C560" i="29"/>
  <c r="H559" i="29"/>
  <c r="F559" i="29"/>
  <c r="E559" i="29"/>
  <c r="C559" i="29"/>
  <c r="C558" i="29"/>
  <c r="H557" i="29"/>
  <c r="F557" i="29"/>
  <c r="E557" i="29"/>
  <c r="C557" i="29"/>
  <c r="H556" i="29"/>
  <c r="F556" i="29"/>
  <c r="E556" i="29"/>
  <c r="C556" i="29"/>
  <c r="H555" i="29"/>
  <c r="F555" i="29"/>
  <c r="E555" i="29"/>
  <c r="C555" i="29"/>
  <c r="H554" i="29"/>
  <c r="F554" i="29"/>
  <c r="E554" i="29"/>
  <c r="C554" i="29"/>
  <c r="C553" i="29"/>
  <c r="H552" i="29"/>
  <c r="F552" i="29"/>
  <c r="E552" i="29"/>
  <c r="C552" i="29"/>
  <c r="C551" i="29"/>
  <c r="H550" i="29"/>
  <c r="F550" i="29"/>
  <c r="E550" i="29"/>
  <c r="C550" i="29"/>
  <c r="H549" i="29"/>
  <c r="F549" i="29"/>
  <c r="E549" i="29"/>
  <c r="C549" i="29"/>
  <c r="H548" i="29"/>
  <c r="F548" i="29"/>
  <c r="E548" i="29"/>
  <c r="C548" i="29"/>
  <c r="H547" i="29"/>
  <c r="F547" i="29"/>
  <c r="E547" i="29"/>
  <c r="C547" i="29"/>
  <c r="H546" i="29"/>
  <c r="F546" i="29"/>
  <c r="E546" i="29"/>
  <c r="C546" i="29"/>
  <c r="C545" i="29"/>
  <c r="H544" i="29"/>
  <c r="F544" i="29"/>
  <c r="E544" i="29"/>
  <c r="C544" i="29"/>
  <c r="C543" i="29"/>
  <c r="H542" i="29"/>
  <c r="F542" i="29"/>
  <c r="E542" i="29"/>
  <c r="C542" i="29"/>
  <c r="C541" i="29"/>
  <c r="H540" i="29"/>
  <c r="F540" i="29"/>
  <c r="E540" i="29"/>
  <c r="C540" i="29"/>
  <c r="H539" i="29"/>
  <c r="F539" i="29"/>
  <c r="E539" i="29"/>
  <c r="C539" i="29"/>
  <c r="H538" i="29"/>
  <c r="F538" i="29"/>
  <c r="E538" i="29"/>
  <c r="C538" i="29"/>
  <c r="H537" i="29"/>
  <c r="F537" i="29"/>
  <c r="E537" i="29"/>
  <c r="C537" i="29"/>
  <c r="H536" i="29"/>
  <c r="F536" i="29"/>
  <c r="E536" i="29"/>
  <c r="C536" i="29"/>
  <c r="H535" i="29"/>
  <c r="F535" i="29"/>
  <c r="E535" i="29"/>
  <c r="C535" i="29"/>
  <c r="H534" i="29"/>
  <c r="F534" i="29"/>
  <c r="E534" i="29"/>
  <c r="C534" i="29"/>
  <c r="H533" i="29"/>
  <c r="F533" i="29"/>
  <c r="E533" i="29"/>
  <c r="C533" i="29"/>
  <c r="H532" i="29"/>
  <c r="F532" i="29"/>
  <c r="E532" i="29"/>
  <c r="C532" i="29"/>
  <c r="H531" i="29"/>
  <c r="F531" i="29"/>
  <c r="E531" i="29"/>
  <c r="C531" i="29"/>
  <c r="H530" i="29"/>
  <c r="F530" i="29"/>
  <c r="E530" i="29"/>
  <c r="C530" i="29"/>
  <c r="H529" i="29"/>
  <c r="F529" i="29"/>
  <c r="E529" i="29"/>
  <c r="C529" i="29"/>
  <c r="H528" i="29"/>
  <c r="F528" i="29"/>
  <c r="E528" i="29"/>
  <c r="C528" i="29"/>
  <c r="C527" i="29"/>
  <c r="C526" i="29"/>
  <c r="H525" i="29"/>
  <c r="F525" i="29"/>
  <c r="E525" i="29"/>
  <c r="C525" i="29"/>
  <c r="C524" i="29"/>
  <c r="H523" i="29"/>
  <c r="F523" i="29"/>
  <c r="E523" i="29"/>
  <c r="C523" i="29"/>
  <c r="C522" i="29"/>
  <c r="H521" i="29"/>
  <c r="F521" i="29"/>
  <c r="E521" i="29"/>
  <c r="C521" i="29"/>
  <c r="H520" i="29"/>
  <c r="F520" i="29"/>
  <c r="E520" i="29"/>
  <c r="C520" i="29"/>
  <c r="H519" i="29"/>
  <c r="F519" i="29"/>
  <c r="E519" i="29"/>
  <c r="C519" i="29"/>
  <c r="H518" i="29"/>
  <c r="F518" i="29"/>
  <c r="E518" i="29"/>
  <c r="C518" i="29"/>
  <c r="H517" i="29"/>
  <c r="F517" i="29"/>
  <c r="E517" i="29"/>
  <c r="C517" i="29"/>
  <c r="H516" i="29"/>
  <c r="F516" i="29"/>
  <c r="E516" i="29"/>
  <c r="C516" i="29"/>
  <c r="H515" i="29"/>
  <c r="F515" i="29"/>
  <c r="E515" i="29"/>
  <c r="C515" i="29"/>
  <c r="H514" i="29"/>
  <c r="F514" i="29"/>
  <c r="E514" i="29"/>
  <c r="C514" i="29"/>
  <c r="C513" i="29"/>
  <c r="H512" i="29"/>
  <c r="F512" i="29"/>
  <c r="E512" i="29"/>
  <c r="C512" i="29"/>
  <c r="H511" i="29"/>
  <c r="F511" i="29"/>
  <c r="E511" i="29"/>
  <c r="C511" i="29"/>
  <c r="H510" i="29"/>
  <c r="F510" i="29"/>
  <c r="E510" i="29"/>
  <c r="C510" i="29"/>
  <c r="H509" i="29"/>
  <c r="F509" i="29"/>
  <c r="E509" i="29"/>
  <c r="C509" i="29"/>
  <c r="H508" i="29"/>
  <c r="F508" i="29"/>
  <c r="E508" i="29"/>
  <c r="C508" i="29"/>
  <c r="H507" i="29"/>
  <c r="F507" i="29"/>
  <c r="E507" i="29"/>
  <c r="C507" i="29"/>
  <c r="H506" i="29"/>
  <c r="F506" i="29"/>
  <c r="E506" i="29"/>
  <c r="C506" i="29"/>
  <c r="H505" i="29"/>
  <c r="F505" i="29"/>
  <c r="E505" i="29"/>
  <c r="C505" i="29"/>
  <c r="H504" i="29"/>
  <c r="F504" i="29"/>
  <c r="E504" i="29"/>
  <c r="C504" i="29"/>
  <c r="H503" i="29"/>
  <c r="F503" i="29"/>
  <c r="E503" i="29"/>
  <c r="C503" i="29"/>
  <c r="H502" i="29"/>
  <c r="F502" i="29"/>
  <c r="E502" i="29"/>
  <c r="C502" i="29"/>
  <c r="C501" i="29"/>
  <c r="H500" i="29"/>
  <c r="F500" i="29"/>
  <c r="E500" i="29"/>
  <c r="C500" i="29"/>
  <c r="H499" i="29"/>
  <c r="F499" i="29"/>
  <c r="E499" i="29"/>
  <c r="C499" i="29"/>
  <c r="H498" i="29"/>
  <c r="F498" i="29"/>
  <c r="E498" i="29"/>
  <c r="C498" i="29"/>
  <c r="H497" i="29"/>
  <c r="F497" i="29"/>
  <c r="E497" i="29"/>
  <c r="C497" i="29"/>
  <c r="H496" i="29"/>
  <c r="F496" i="29"/>
  <c r="E496" i="29"/>
  <c r="C496" i="29"/>
  <c r="H495" i="29"/>
  <c r="F495" i="29"/>
  <c r="E495" i="29"/>
  <c r="C495" i="29"/>
  <c r="H494" i="29"/>
  <c r="F494" i="29"/>
  <c r="E494" i="29"/>
  <c r="C494" i="29"/>
  <c r="H493" i="29"/>
  <c r="F493" i="29"/>
  <c r="E493" i="29"/>
  <c r="C493" i="29"/>
  <c r="H492" i="29"/>
  <c r="F492" i="29"/>
  <c r="E492" i="29"/>
  <c r="C492" i="29"/>
  <c r="H491" i="29"/>
  <c r="F491" i="29"/>
  <c r="E491" i="29"/>
  <c r="C491" i="29"/>
  <c r="H490" i="29"/>
  <c r="F490" i="29"/>
  <c r="E490" i="29"/>
  <c r="C490" i="29"/>
  <c r="H489" i="29"/>
  <c r="F489" i="29"/>
  <c r="E489" i="29"/>
  <c r="C489" i="29"/>
  <c r="H488" i="29"/>
  <c r="F488" i="29"/>
  <c r="E488" i="29"/>
  <c r="C488" i="29"/>
  <c r="H487" i="29"/>
  <c r="F487" i="29"/>
  <c r="E487" i="29"/>
  <c r="C487" i="29"/>
  <c r="H486" i="29"/>
  <c r="F486" i="29"/>
  <c r="E486" i="29"/>
  <c r="C486" i="29"/>
  <c r="H485" i="29"/>
  <c r="F485" i="29"/>
  <c r="E485" i="29"/>
  <c r="C485" i="29"/>
  <c r="C484" i="29"/>
  <c r="H483" i="29"/>
  <c r="F483" i="29"/>
  <c r="E483" i="29"/>
  <c r="C483" i="29"/>
  <c r="H482" i="29"/>
  <c r="F482" i="29"/>
  <c r="E482" i="29"/>
  <c r="C482" i="29"/>
  <c r="H481" i="29"/>
  <c r="F481" i="29"/>
  <c r="E481" i="29"/>
  <c r="C481" i="29"/>
  <c r="H480" i="29"/>
  <c r="F480" i="29"/>
  <c r="E480" i="29"/>
  <c r="C480" i="29"/>
  <c r="H479" i="29"/>
  <c r="F479" i="29"/>
  <c r="E479" i="29"/>
  <c r="C479" i="29"/>
  <c r="H478" i="29"/>
  <c r="F478" i="29"/>
  <c r="E478" i="29"/>
  <c r="C478" i="29"/>
  <c r="H477" i="29"/>
  <c r="F477" i="29"/>
  <c r="E477" i="29"/>
  <c r="C477" i="29"/>
  <c r="H476" i="29"/>
  <c r="F476" i="29"/>
  <c r="E476" i="29"/>
  <c r="C476" i="29"/>
  <c r="H475" i="29"/>
  <c r="F475" i="29"/>
  <c r="E475" i="29"/>
  <c r="C475" i="29"/>
  <c r="C474" i="29"/>
  <c r="H473" i="29"/>
  <c r="F473" i="29"/>
  <c r="E473" i="29"/>
  <c r="C473" i="29"/>
  <c r="H472" i="29"/>
  <c r="F472" i="29"/>
  <c r="E472" i="29"/>
  <c r="C472" i="29"/>
  <c r="H471" i="29"/>
  <c r="F471" i="29"/>
  <c r="E471" i="29"/>
  <c r="C471" i="29"/>
  <c r="H470" i="29"/>
  <c r="F470" i="29"/>
  <c r="E470" i="29"/>
  <c r="C470" i="29"/>
  <c r="H469" i="29"/>
  <c r="F469" i="29"/>
  <c r="E469" i="29"/>
  <c r="C469" i="29"/>
  <c r="H468" i="29"/>
  <c r="F468" i="29"/>
  <c r="E468" i="29"/>
  <c r="C468" i="29"/>
  <c r="H467" i="29"/>
  <c r="F467" i="29"/>
  <c r="E467" i="29"/>
  <c r="C467" i="29"/>
  <c r="H466" i="29"/>
  <c r="F466" i="29"/>
  <c r="E466" i="29"/>
  <c r="C466" i="29"/>
  <c r="H465" i="29"/>
  <c r="F465" i="29"/>
  <c r="E465" i="29"/>
  <c r="C465" i="29"/>
  <c r="H464" i="29"/>
  <c r="F464" i="29"/>
  <c r="E464" i="29"/>
  <c r="C464" i="29"/>
  <c r="H463" i="29"/>
  <c r="F463" i="29"/>
  <c r="E463" i="29"/>
  <c r="C463" i="29"/>
  <c r="H462" i="29"/>
  <c r="F462" i="29"/>
  <c r="E462" i="29"/>
  <c r="C462" i="29"/>
  <c r="H461" i="29"/>
  <c r="F461" i="29"/>
  <c r="E461" i="29"/>
  <c r="C461" i="29"/>
  <c r="H460" i="29"/>
  <c r="F460" i="29"/>
  <c r="E460" i="29"/>
  <c r="C460" i="29"/>
  <c r="C459" i="29"/>
  <c r="H458" i="29"/>
  <c r="F458" i="29"/>
  <c r="E458" i="29"/>
  <c r="C458" i="29"/>
  <c r="H457" i="29"/>
  <c r="F457" i="29"/>
  <c r="E457" i="29"/>
  <c r="C457" i="29"/>
  <c r="H456" i="29"/>
  <c r="F456" i="29"/>
  <c r="E456" i="29"/>
  <c r="C456" i="29"/>
  <c r="H455" i="29"/>
  <c r="F455" i="29"/>
  <c r="E455" i="29"/>
  <c r="C455" i="29"/>
  <c r="H454" i="29"/>
  <c r="F454" i="29"/>
  <c r="E454" i="29"/>
  <c r="C454" i="29"/>
  <c r="H453" i="29"/>
  <c r="F453" i="29"/>
  <c r="E453" i="29"/>
  <c r="C453" i="29"/>
  <c r="H452" i="29"/>
  <c r="F452" i="29"/>
  <c r="E452" i="29"/>
  <c r="C452" i="29"/>
  <c r="H451" i="29"/>
  <c r="F451" i="29"/>
  <c r="E451" i="29"/>
  <c r="C451" i="29"/>
  <c r="H450" i="29"/>
  <c r="F450" i="29"/>
  <c r="E450" i="29"/>
  <c r="C450" i="29"/>
  <c r="H449" i="29"/>
  <c r="F449" i="29"/>
  <c r="E449" i="29"/>
  <c r="C449" i="29"/>
  <c r="H448" i="29"/>
  <c r="F448" i="29"/>
  <c r="E448" i="29"/>
  <c r="C448" i="29"/>
  <c r="H447" i="29"/>
  <c r="F447" i="29"/>
  <c r="E447" i="29"/>
  <c r="C447" i="29"/>
  <c r="H446" i="29"/>
  <c r="F446" i="29"/>
  <c r="E446" i="29"/>
  <c r="C446" i="29"/>
  <c r="H445" i="29"/>
  <c r="F445" i="29"/>
  <c r="E445" i="29"/>
  <c r="C445" i="29"/>
  <c r="C444" i="29"/>
  <c r="H443" i="29"/>
  <c r="F443" i="29"/>
  <c r="E443" i="29"/>
  <c r="C443" i="29"/>
  <c r="H442" i="29"/>
  <c r="F442" i="29"/>
  <c r="E442" i="29"/>
  <c r="C442" i="29"/>
  <c r="H441" i="29"/>
  <c r="F441" i="29"/>
  <c r="E441" i="29"/>
  <c r="C441" i="29"/>
  <c r="H440" i="29"/>
  <c r="F440" i="29"/>
  <c r="E440" i="29"/>
  <c r="C440" i="29"/>
  <c r="H439" i="29"/>
  <c r="F439" i="29"/>
  <c r="E439" i="29"/>
  <c r="C439" i="29"/>
  <c r="H438" i="29"/>
  <c r="F438" i="29"/>
  <c r="E438" i="29"/>
  <c r="C438" i="29"/>
  <c r="H437" i="29"/>
  <c r="F437" i="29"/>
  <c r="E437" i="29"/>
  <c r="C437" i="29"/>
  <c r="H436" i="29"/>
  <c r="F436" i="29"/>
  <c r="E436" i="29"/>
  <c r="C436" i="29"/>
  <c r="H435" i="29"/>
  <c r="F435" i="29"/>
  <c r="E435" i="29"/>
  <c r="C435" i="29"/>
  <c r="H434" i="29"/>
  <c r="F434" i="29"/>
  <c r="E434" i="29"/>
  <c r="C434" i="29"/>
  <c r="H433" i="29"/>
  <c r="F433" i="29"/>
  <c r="E433" i="29"/>
  <c r="C433" i="29"/>
  <c r="H432" i="29"/>
  <c r="F432" i="29"/>
  <c r="E432" i="29"/>
  <c r="C432" i="29"/>
  <c r="H431" i="29"/>
  <c r="F431" i="29"/>
  <c r="E431" i="29"/>
  <c r="C431" i="29"/>
  <c r="H430" i="29"/>
  <c r="F430" i="29"/>
  <c r="E430" i="29"/>
  <c r="C430" i="29"/>
  <c r="H429" i="29"/>
  <c r="F429" i="29"/>
  <c r="E429" i="29"/>
  <c r="C429" i="29"/>
  <c r="H428" i="29"/>
  <c r="F428" i="29"/>
  <c r="E428" i="29"/>
  <c r="C428" i="29"/>
  <c r="H427" i="29"/>
  <c r="F427" i="29"/>
  <c r="E427" i="29"/>
  <c r="C427" i="29"/>
  <c r="C426" i="29"/>
  <c r="H425" i="29"/>
  <c r="F425" i="29"/>
  <c r="E425" i="29"/>
  <c r="C425" i="29"/>
  <c r="H424" i="29"/>
  <c r="F424" i="29"/>
  <c r="E424" i="29"/>
  <c r="C424" i="29"/>
  <c r="H423" i="29"/>
  <c r="F423" i="29"/>
  <c r="E423" i="29"/>
  <c r="C423" i="29"/>
  <c r="H422" i="29"/>
  <c r="F422" i="29"/>
  <c r="E422" i="29"/>
  <c r="C422" i="29"/>
  <c r="H421" i="29"/>
  <c r="F421" i="29"/>
  <c r="E421" i="29"/>
  <c r="C421" i="29"/>
  <c r="H420" i="29"/>
  <c r="F420" i="29"/>
  <c r="E420" i="29"/>
  <c r="C420" i="29"/>
  <c r="H419" i="29"/>
  <c r="F419" i="29"/>
  <c r="E419" i="29"/>
  <c r="C419" i="29"/>
  <c r="H418" i="29"/>
  <c r="F418" i="29"/>
  <c r="E418" i="29"/>
  <c r="C418" i="29"/>
  <c r="H417" i="29"/>
  <c r="F417" i="29"/>
  <c r="E417" i="29"/>
  <c r="C417" i="29"/>
  <c r="H416" i="29"/>
  <c r="F416" i="29"/>
  <c r="E416" i="29"/>
  <c r="C416" i="29"/>
  <c r="H415" i="29"/>
  <c r="F415" i="29"/>
  <c r="E415" i="29"/>
  <c r="C415" i="29"/>
  <c r="H414" i="29"/>
  <c r="F414" i="29"/>
  <c r="E414" i="29"/>
  <c r="C414" i="29"/>
  <c r="H413" i="29"/>
  <c r="F413" i="29"/>
  <c r="E413" i="29"/>
  <c r="C413" i="29"/>
  <c r="H412" i="29"/>
  <c r="F412" i="29"/>
  <c r="E412" i="29"/>
  <c r="C412" i="29"/>
  <c r="H411" i="29"/>
  <c r="F411" i="29"/>
  <c r="E411" i="29"/>
  <c r="C411" i="29"/>
  <c r="C410" i="29"/>
  <c r="H409" i="29"/>
  <c r="F409" i="29"/>
  <c r="E409" i="29"/>
  <c r="C409" i="29"/>
  <c r="H408" i="29"/>
  <c r="F408" i="29"/>
  <c r="E408" i="29"/>
  <c r="C408" i="29"/>
  <c r="H407" i="29"/>
  <c r="F407" i="29"/>
  <c r="E407" i="29"/>
  <c r="C407" i="29"/>
  <c r="H406" i="29"/>
  <c r="F406" i="29"/>
  <c r="E406" i="29"/>
  <c r="C406" i="29"/>
  <c r="H405" i="29"/>
  <c r="F405" i="29"/>
  <c r="E405" i="29"/>
  <c r="C405" i="29"/>
  <c r="H404" i="29"/>
  <c r="F404" i="29"/>
  <c r="E404" i="29"/>
  <c r="C404" i="29"/>
  <c r="H403" i="29"/>
  <c r="F403" i="29"/>
  <c r="E403" i="29"/>
  <c r="C403" i="29"/>
  <c r="H402" i="29"/>
  <c r="F402" i="29"/>
  <c r="E402" i="29"/>
  <c r="C402" i="29"/>
  <c r="H401" i="29"/>
  <c r="F401" i="29"/>
  <c r="E401" i="29"/>
  <c r="C401" i="29"/>
  <c r="C400" i="29"/>
  <c r="H399" i="29"/>
  <c r="F399" i="29"/>
  <c r="E399" i="29"/>
  <c r="C399" i="29"/>
  <c r="H398" i="29"/>
  <c r="F398" i="29"/>
  <c r="E398" i="29"/>
  <c r="C398" i="29"/>
  <c r="H397" i="29"/>
  <c r="F397" i="29"/>
  <c r="E397" i="29"/>
  <c r="C397" i="29"/>
  <c r="H396" i="29"/>
  <c r="F396" i="29"/>
  <c r="E396" i="29"/>
  <c r="C396" i="29"/>
  <c r="H395" i="29"/>
  <c r="F395" i="29"/>
  <c r="E395" i="29"/>
  <c r="C395" i="29"/>
  <c r="H394" i="29"/>
  <c r="F394" i="29"/>
  <c r="E394" i="29"/>
  <c r="C394" i="29"/>
  <c r="H393" i="29"/>
  <c r="F393" i="29"/>
  <c r="E393" i="29"/>
  <c r="C393" i="29"/>
  <c r="H392" i="29"/>
  <c r="F392" i="29"/>
  <c r="E392" i="29"/>
  <c r="C392" i="29"/>
  <c r="H391" i="29"/>
  <c r="F391" i="29"/>
  <c r="E391" i="29"/>
  <c r="C391" i="29"/>
  <c r="H390" i="29"/>
  <c r="F390" i="29"/>
  <c r="E390" i="29"/>
  <c r="C390" i="29"/>
  <c r="H389" i="29"/>
  <c r="F389" i="29"/>
  <c r="E389" i="29"/>
  <c r="C389" i="29"/>
  <c r="H388" i="29"/>
  <c r="F388" i="29"/>
  <c r="E388" i="29"/>
  <c r="C388" i="29"/>
  <c r="H387" i="29"/>
  <c r="F387" i="29"/>
  <c r="E387" i="29"/>
  <c r="C387" i="29"/>
  <c r="H386" i="29"/>
  <c r="F386" i="29"/>
  <c r="E386" i="29"/>
  <c r="C386" i="29"/>
  <c r="H385" i="29"/>
  <c r="F385" i="29"/>
  <c r="E385" i="29"/>
  <c r="C385" i="29"/>
  <c r="H384" i="29"/>
  <c r="F384" i="29"/>
  <c r="E384" i="29"/>
  <c r="C384" i="29"/>
  <c r="H383" i="29"/>
  <c r="F383" i="29"/>
  <c r="E383" i="29"/>
  <c r="C383" i="29"/>
  <c r="C382" i="29"/>
  <c r="H381" i="29"/>
  <c r="F381" i="29"/>
  <c r="E381" i="29"/>
  <c r="C381" i="29"/>
  <c r="H380" i="29"/>
  <c r="F380" i="29"/>
  <c r="E380" i="29"/>
  <c r="C380" i="29"/>
  <c r="H379" i="29"/>
  <c r="F379" i="29"/>
  <c r="E379" i="29"/>
  <c r="C379" i="29"/>
  <c r="H378" i="29"/>
  <c r="F378" i="29"/>
  <c r="E378" i="29"/>
  <c r="C378" i="29"/>
  <c r="H377" i="29"/>
  <c r="F377" i="29"/>
  <c r="E377" i="29"/>
  <c r="C377" i="29"/>
  <c r="H376" i="29"/>
  <c r="F376" i="29"/>
  <c r="E376" i="29"/>
  <c r="C376" i="29"/>
  <c r="H375" i="29"/>
  <c r="F375" i="29"/>
  <c r="E375" i="29"/>
  <c r="C375" i="29"/>
  <c r="H374" i="29"/>
  <c r="F374" i="29"/>
  <c r="E374" i="29"/>
  <c r="C374" i="29"/>
  <c r="H373" i="29"/>
  <c r="F373" i="29"/>
  <c r="E373" i="29"/>
  <c r="C373" i="29"/>
  <c r="H372" i="29"/>
  <c r="F372" i="29"/>
  <c r="E372" i="29"/>
  <c r="C372" i="29"/>
  <c r="H371" i="29"/>
  <c r="F371" i="29"/>
  <c r="E371" i="29"/>
  <c r="C371" i="29"/>
  <c r="H370" i="29"/>
  <c r="F370" i="29"/>
  <c r="E370" i="29"/>
  <c r="C370" i="29"/>
  <c r="H369" i="29"/>
  <c r="F369" i="29"/>
  <c r="E369" i="29"/>
  <c r="C369" i="29"/>
  <c r="H368" i="29"/>
  <c r="F368" i="29"/>
  <c r="E368" i="29"/>
  <c r="C368" i="29"/>
  <c r="C367" i="29"/>
  <c r="H366" i="29"/>
  <c r="F366" i="29"/>
  <c r="E366" i="29"/>
  <c r="C366" i="29"/>
  <c r="H365" i="29"/>
  <c r="F365" i="29"/>
  <c r="E365" i="29"/>
  <c r="C365" i="29"/>
  <c r="H364" i="29"/>
  <c r="F364" i="29"/>
  <c r="E364" i="29"/>
  <c r="C364" i="29"/>
  <c r="H363" i="29"/>
  <c r="F363" i="29"/>
  <c r="E363" i="29"/>
  <c r="C363" i="29"/>
  <c r="H362" i="29"/>
  <c r="F362" i="29"/>
  <c r="E362" i="29"/>
  <c r="C362" i="29"/>
  <c r="H361" i="29"/>
  <c r="F361" i="29"/>
  <c r="E361" i="29"/>
  <c r="C361" i="29"/>
  <c r="H360" i="29"/>
  <c r="F360" i="29"/>
  <c r="E360" i="29"/>
  <c r="C360" i="29"/>
  <c r="H359" i="29"/>
  <c r="F359" i="29"/>
  <c r="E359" i="29"/>
  <c r="C359" i="29"/>
  <c r="H358" i="29"/>
  <c r="F358" i="29"/>
  <c r="E358" i="29"/>
  <c r="C358" i="29"/>
  <c r="H357" i="29"/>
  <c r="F357" i="29"/>
  <c r="E357" i="29"/>
  <c r="C357" i="29"/>
  <c r="H356" i="29"/>
  <c r="F356" i="29"/>
  <c r="E356" i="29"/>
  <c r="C356" i="29"/>
  <c r="H355" i="29"/>
  <c r="F355" i="29"/>
  <c r="E355" i="29"/>
  <c r="C355" i="29"/>
  <c r="H354" i="29"/>
  <c r="F354" i="29"/>
  <c r="E354" i="29"/>
  <c r="C354" i="29"/>
  <c r="H353" i="29"/>
  <c r="F353" i="29"/>
  <c r="E353" i="29"/>
  <c r="C353" i="29"/>
  <c r="H352" i="29"/>
  <c r="F352" i="29"/>
  <c r="E352" i="29"/>
  <c r="C352" i="29"/>
  <c r="H351" i="29"/>
  <c r="F351" i="29"/>
  <c r="E351" i="29"/>
  <c r="C351" i="29"/>
  <c r="H350" i="29"/>
  <c r="F350" i="29"/>
  <c r="E350" i="29"/>
  <c r="C350" i="29"/>
  <c r="H349" i="29"/>
  <c r="F349" i="29"/>
  <c r="E349" i="29"/>
  <c r="C349" i="29"/>
  <c r="H348" i="29"/>
  <c r="F348" i="29"/>
  <c r="E348" i="29"/>
  <c r="C348" i="29"/>
  <c r="H347" i="29"/>
  <c r="F347" i="29"/>
  <c r="E347" i="29"/>
  <c r="C347" i="29"/>
  <c r="H346" i="29"/>
  <c r="F346" i="29"/>
  <c r="E346" i="29"/>
  <c r="C346" i="29"/>
  <c r="H345" i="29"/>
  <c r="F345" i="29"/>
  <c r="E345" i="29"/>
  <c r="C345" i="29"/>
  <c r="H344" i="29"/>
  <c r="F344" i="29"/>
  <c r="E344" i="29"/>
  <c r="C344" i="29"/>
  <c r="H343" i="29"/>
  <c r="F343" i="29"/>
  <c r="E343" i="29"/>
  <c r="C343" i="29"/>
  <c r="H342" i="29"/>
  <c r="F342" i="29"/>
  <c r="E342" i="29"/>
  <c r="C342" i="29"/>
  <c r="H341" i="29"/>
  <c r="F341" i="29"/>
  <c r="E341" i="29"/>
  <c r="C341" i="29"/>
  <c r="H340" i="29"/>
  <c r="F340" i="29"/>
  <c r="E340" i="29"/>
  <c r="C340" i="29"/>
  <c r="H339" i="29"/>
  <c r="F339" i="29"/>
  <c r="E339" i="29"/>
  <c r="C339" i="29"/>
  <c r="H338" i="29"/>
  <c r="F338" i="29"/>
  <c r="E338" i="29"/>
  <c r="C338" i="29"/>
  <c r="C337" i="29"/>
  <c r="H336" i="29"/>
  <c r="F336" i="29"/>
  <c r="E336" i="29"/>
  <c r="C336" i="29"/>
  <c r="H335" i="29"/>
  <c r="F335" i="29"/>
  <c r="E335" i="29"/>
  <c r="C335" i="29"/>
  <c r="H334" i="29"/>
  <c r="F334" i="29"/>
  <c r="E334" i="29"/>
  <c r="C334" i="29"/>
  <c r="H333" i="29"/>
  <c r="F333" i="29"/>
  <c r="E333" i="29"/>
  <c r="C333" i="29"/>
  <c r="H332" i="29"/>
  <c r="F332" i="29"/>
  <c r="E332" i="29"/>
  <c r="C332" i="29"/>
  <c r="H331" i="29"/>
  <c r="F331" i="29"/>
  <c r="E331" i="29"/>
  <c r="C331" i="29"/>
  <c r="H330" i="29"/>
  <c r="F330" i="29"/>
  <c r="E330" i="29"/>
  <c r="C330" i="29"/>
  <c r="H329" i="29"/>
  <c r="F329" i="29"/>
  <c r="E329" i="29"/>
  <c r="C329" i="29"/>
  <c r="H328" i="29"/>
  <c r="F328" i="29"/>
  <c r="E328" i="29"/>
  <c r="C328" i="29"/>
  <c r="H327" i="29"/>
  <c r="F327" i="29"/>
  <c r="E327" i="29"/>
  <c r="C327" i="29"/>
  <c r="H326" i="29"/>
  <c r="F326" i="29"/>
  <c r="E326" i="29"/>
  <c r="C326" i="29"/>
  <c r="H325" i="29"/>
  <c r="F325" i="29"/>
  <c r="E325" i="29"/>
  <c r="C325" i="29"/>
  <c r="H324" i="29"/>
  <c r="F324" i="29"/>
  <c r="E324" i="29"/>
  <c r="C324" i="29"/>
  <c r="H323" i="29"/>
  <c r="F323" i="29"/>
  <c r="E323" i="29"/>
  <c r="C323" i="29"/>
  <c r="C322" i="29"/>
  <c r="H321" i="29"/>
  <c r="F321" i="29"/>
  <c r="E321" i="29"/>
  <c r="C321" i="29"/>
  <c r="H320" i="29"/>
  <c r="F320" i="29"/>
  <c r="E320" i="29"/>
  <c r="C320" i="29"/>
  <c r="H319" i="29"/>
  <c r="F319" i="29"/>
  <c r="E319" i="29"/>
  <c r="C319" i="29"/>
  <c r="H318" i="29"/>
  <c r="F318" i="29"/>
  <c r="E318" i="29"/>
  <c r="C318" i="29"/>
  <c r="H317" i="29"/>
  <c r="F317" i="29"/>
  <c r="E317" i="29"/>
  <c r="C317" i="29"/>
  <c r="H316" i="29"/>
  <c r="F316" i="29"/>
  <c r="E316" i="29"/>
  <c r="C316" i="29"/>
  <c r="H315" i="29"/>
  <c r="F315" i="29"/>
  <c r="E315" i="29"/>
  <c r="C315" i="29"/>
  <c r="H314" i="29"/>
  <c r="F314" i="29"/>
  <c r="E314" i="29"/>
  <c r="C314" i="29"/>
  <c r="H313" i="29"/>
  <c r="F313" i="29"/>
  <c r="E313" i="29"/>
  <c r="C313" i="29"/>
  <c r="H312" i="29"/>
  <c r="F312" i="29"/>
  <c r="E312" i="29"/>
  <c r="C312" i="29"/>
  <c r="H311" i="29"/>
  <c r="F311" i="29"/>
  <c r="E311" i="29"/>
  <c r="C311" i="29"/>
  <c r="H310" i="29"/>
  <c r="F310" i="29"/>
  <c r="E310" i="29"/>
  <c r="C310" i="29"/>
  <c r="H309" i="29"/>
  <c r="F309" i="29"/>
  <c r="E309" i="29"/>
  <c r="C309" i="29"/>
  <c r="H308" i="29"/>
  <c r="F308" i="29"/>
  <c r="E308" i="29"/>
  <c r="C308" i="29"/>
  <c r="C307" i="29"/>
  <c r="H306" i="29"/>
  <c r="F306" i="29"/>
  <c r="E306" i="29"/>
  <c r="C306" i="29"/>
  <c r="H305" i="29"/>
  <c r="F305" i="29"/>
  <c r="E305" i="29"/>
  <c r="C305" i="29"/>
  <c r="H304" i="29"/>
  <c r="F304" i="29"/>
  <c r="E304" i="29"/>
  <c r="C304" i="29"/>
  <c r="H303" i="29"/>
  <c r="F303" i="29"/>
  <c r="E303" i="29"/>
  <c r="C303" i="29"/>
  <c r="H302" i="29"/>
  <c r="F302" i="29"/>
  <c r="E302" i="29"/>
  <c r="C302" i="29"/>
  <c r="H301" i="29"/>
  <c r="F301" i="29"/>
  <c r="E301" i="29"/>
  <c r="C301" i="29"/>
  <c r="H300" i="29"/>
  <c r="F300" i="29"/>
  <c r="E300" i="29"/>
  <c r="C300" i="29"/>
  <c r="H299" i="29"/>
  <c r="F299" i="29"/>
  <c r="E299" i="29"/>
  <c r="C299" i="29"/>
  <c r="H298" i="29"/>
  <c r="F298" i="29"/>
  <c r="E298" i="29"/>
  <c r="C298" i="29"/>
  <c r="H297" i="29"/>
  <c r="F297" i="29"/>
  <c r="E297" i="29"/>
  <c r="C297" i="29"/>
  <c r="H296" i="29"/>
  <c r="F296" i="29"/>
  <c r="E296" i="29"/>
  <c r="C296" i="29"/>
  <c r="H295" i="29"/>
  <c r="F295" i="29"/>
  <c r="E295" i="29"/>
  <c r="C295" i="29"/>
  <c r="H294" i="29"/>
  <c r="F294" i="29"/>
  <c r="E294" i="29"/>
  <c r="C294" i="29"/>
  <c r="H293" i="29"/>
  <c r="F293" i="29"/>
  <c r="E293" i="29"/>
  <c r="C293" i="29"/>
  <c r="C292" i="29"/>
  <c r="H291" i="29"/>
  <c r="F291" i="29"/>
  <c r="E291" i="29"/>
  <c r="C291" i="29"/>
  <c r="H290" i="29"/>
  <c r="F290" i="29"/>
  <c r="E290" i="29"/>
  <c r="C290" i="29"/>
  <c r="H289" i="29"/>
  <c r="F289" i="29"/>
  <c r="E289" i="29"/>
  <c r="C289" i="29"/>
  <c r="H288" i="29"/>
  <c r="F288" i="29"/>
  <c r="E288" i="29"/>
  <c r="C288" i="29"/>
  <c r="H287" i="29"/>
  <c r="F287" i="29"/>
  <c r="E287" i="29"/>
  <c r="C287" i="29"/>
  <c r="H286" i="29"/>
  <c r="F286" i="29"/>
  <c r="E286" i="29"/>
  <c r="C286" i="29"/>
  <c r="H285" i="29"/>
  <c r="F285" i="29"/>
  <c r="E285" i="29"/>
  <c r="C285" i="29"/>
  <c r="H284" i="29"/>
  <c r="F284" i="29"/>
  <c r="E284" i="29"/>
  <c r="C284" i="29"/>
  <c r="H283" i="29"/>
  <c r="F283" i="29"/>
  <c r="E283" i="29"/>
  <c r="C283" i="29"/>
  <c r="H282" i="29"/>
  <c r="F282" i="29"/>
  <c r="E282" i="29"/>
  <c r="C282" i="29"/>
  <c r="H281" i="29"/>
  <c r="F281" i="29"/>
  <c r="E281" i="29"/>
  <c r="C281" i="29"/>
  <c r="H280" i="29"/>
  <c r="F280" i="29"/>
  <c r="E280" i="29"/>
  <c r="C280" i="29"/>
  <c r="H279" i="29"/>
  <c r="F279" i="29"/>
  <c r="E279" i="29"/>
  <c r="C279" i="29"/>
  <c r="H278" i="29"/>
  <c r="F278" i="29"/>
  <c r="E278" i="29"/>
  <c r="C278" i="29"/>
  <c r="C277" i="29"/>
  <c r="H276" i="29"/>
  <c r="F276" i="29"/>
  <c r="E276" i="29"/>
  <c r="C276" i="29"/>
  <c r="H275" i="29"/>
  <c r="F275" i="29"/>
  <c r="E275" i="29"/>
  <c r="C275" i="29"/>
  <c r="H274" i="29"/>
  <c r="F274" i="29"/>
  <c r="E274" i="29"/>
  <c r="C274" i="29"/>
  <c r="H273" i="29"/>
  <c r="F273" i="29"/>
  <c r="E273" i="29"/>
  <c r="C273" i="29"/>
  <c r="H272" i="29"/>
  <c r="F272" i="29"/>
  <c r="E272" i="29"/>
  <c r="C272" i="29"/>
  <c r="H271" i="29"/>
  <c r="F271" i="29"/>
  <c r="E271" i="29"/>
  <c r="C271" i="29"/>
  <c r="H270" i="29"/>
  <c r="F270" i="29"/>
  <c r="E270" i="29"/>
  <c r="C270" i="29"/>
  <c r="H269" i="29"/>
  <c r="F269" i="29"/>
  <c r="E269" i="29"/>
  <c r="C269" i="29"/>
  <c r="H268" i="29"/>
  <c r="F268" i="29"/>
  <c r="E268" i="29"/>
  <c r="C268" i="29"/>
  <c r="H267" i="29"/>
  <c r="F267" i="29"/>
  <c r="E267" i="29"/>
  <c r="C267" i="29"/>
  <c r="C266" i="29"/>
  <c r="H265" i="29"/>
  <c r="F265" i="29"/>
  <c r="E265" i="29"/>
  <c r="C265" i="29"/>
  <c r="H264" i="29"/>
  <c r="F264" i="29"/>
  <c r="E264" i="29"/>
  <c r="C264" i="29"/>
  <c r="H263" i="29"/>
  <c r="F263" i="29"/>
  <c r="E263" i="29"/>
  <c r="C263" i="29"/>
  <c r="H262" i="29"/>
  <c r="F262" i="29"/>
  <c r="E262" i="29"/>
  <c r="C262" i="29"/>
  <c r="H261" i="29"/>
  <c r="F261" i="29"/>
  <c r="E261" i="29"/>
  <c r="C261" i="29"/>
  <c r="H260" i="29"/>
  <c r="F260" i="29"/>
  <c r="E260" i="29"/>
  <c r="C260" i="29"/>
  <c r="H259" i="29"/>
  <c r="F259" i="29"/>
  <c r="E259" i="29"/>
  <c r="C259" i="29"/>
  <c r="H258" i="29"/>
  <c r="F258" i="29"/>
  <c r="E258" i="29"/>
  <c r="C258" i="29"/>
  <c r="H257" i="29"/>
  <c r="F257" i="29"/>
  <c r="E257" i="29"/>
  <c r="C257" i="29"/>
  <c r="H256" i="29"/>
  <c r="F256" i="29"/>
  <c r="E256" i="29"/>
  <c r="C256" i="29"/>
  <c r="H255" i="29"/>
  <c r="F255" i="29"/>
  <c r="E255" i="29"/>
  <c r="C255" i="29"/>
  <c r="H254" i="29"/>
  <c r="F254" i="29"/>
  <c r="E254" i="29"/>
  <c r="C254" i="29"/>
  <c r="H253" i="29"/>
  <c r="F253" i="29"/>
  <c r="E253" i="29"/>
  <c r="C253" i="29"/>
  <c r="H252" i="29"/>
  <c r="F252" i="29"/>
  <c r="E252" i="29"/>
  <c r="C252" i="29"/>
  <c r="C251" i="29"/>
  <c r="H250" i="29"/>
  <c r="F250" i="29"/>
  <c r="E250" i="29"/>
  <c r="C250" i="29"/>
  <c r="H249" i="29"/>
  <c r="F249" i="29"/>
  <c r="E249" i="29"/>
  <c r="C249" i="29"/>
  <c r="H248" i="29"/>
  <c r="F248" i="29"/>
  <c r="E248" i="29"/>
  <c r="C248" i="29"/>
  <c r="H247" i="29"/>
  <c r="F247" i="29"/>
  <c r="E247" i="29"/>
  <c r="C247" i="29"/>
  <c r="H246" i="29"/>
  <c r="F246" i="29"/>
  <c r="E246" i="29"/>
  <c r="C246" i="29"/>
  <c r="H245" i="29"/>
  <c r="F245" i="29"/>
  <c r="E245" i="29"/>
  <c r="C245" i="29"/>
  <c r="H244" i="29"/>
  <c r="F244" i="29"/>
  <c r="E244" i="29"/>
  <c r="C244" i="29"/>
  <c r="H243" i="29"/>
  <c r="F243" i="29"/>
  <c r="E243" i="29"/>
  <c r="C243" i="29"/>
  <c r="H242" i="29"/>
  <c r="F242" i="29"/>
  <c r="E242" i="29"/>
  <c r="C242" i="29"/>
  <c r="H241" i="29"/>
  <c r="F241" i="29"/>
  <c r="E241" i="29"/>
  <c r="C241" i="29"/>
  <c r="H240" i="29"/>
  <c r="F240" i="29"/>
  <c r="E240" i="29"/>
  <c r="C240" i="29"/>
  <c r="H239" i="29"/>
  <c r="F239" i="29"/>
  <c r="E239" i="29"/>
  <c r="C239" i="29"/>
  <c r="H238" i="29"/>
  <c r="F238" i="29"/>
  <c r="E238" i="29"/>
  <c r="C238" i="29"/>
  <c r="H237" i="29"/>
  <c r="F237" i="29"/>
  <c r="E237" i="29"/>
  <c r="C237" i="29"/>
  <c r="C236" i="29"/>
  <c r="H235" i="29"/>
  <c r="F235" i="29"/>
  <c r="E235" i="29"/>
  <c r="C235" i="29"/>
  <c r="H234" i="29"/>
  <c r="F234" i="29"/>
  <c r="E234" i="29"/>
  <c r="C234" i="29"/>
  <c r="H233" i="29"/>
  <c r="F233" i="29"/>
  <c r="E233" i="29"/>
  <c r="C233" i="29"/>
  <c r="H232" i="29"/>
  <c r="F232" i="29"/>
  <c r="E232" i="29"/>
  <c r="C232" i="29"/>
  <c r="H231" i="29"/>
  <c r="F231" i="29"/>
  <c r="E231" i="29"/>
  <c r="C231" i="29"/>
  <c r="H230" i="29"/>
  <c r="F230" i="29"/>
  <c r="E230" i="29"/>
  <c r="C230" i="29"/>
  <c r="H229" i="29"/>
  <c r="F229" i="29"/>
  <c r="E229" i="29"/>
  <c r="C229" i="29"/>
  <c r="H228" i="29"/>
  <c r="F228" i="29"/>
  <c r="E228" i="29"/>
  <c r="C228" i="29"/>
  <c r="H227" i="29"/>
  <c r="F227" i="29"/>
  <c r="E227" i="29"/>
  <c r="C227" i="29"/>
  <c r="H226" i="29"/>
  <c r="F226" i="29"/>
  <c r="E226" i="29"/>
  <c r="C226" i="29"/>
  <c r="H225" i="29"/>
  <c r="F225" i="29"/>
  <c r="E225" i="29"/>
  <c r="C225" i="29"/>
  <c r="H224" i="29"/>
  <c r="F224" i="29"/>
  <c r="E224" i="29"/>
  <c r="C224" i="29"/>
  <c r="H223" i="29"/>
  <c r="F223" i="29"/>
  <c r="E223" i="29"/>
  <c r="C223" i="29"/>
  <c r="H222" i="29"/>
  <c r="F222" i="29"/>
  <c r="E222" i="29"/>
  <c r="C222" i="29"/>
  <c r="C221" i="29"/>
  <c r="C220" i="29"/>
  <c r="H219" i="29"/>
  <c r="F219" i="29"/>
  <c r="E219" i="29"/>
  <c r="C219" i="29"/>
  <c r="H218" i="29"/>
  <c r="F218" i="29"/>
  <c r="E218" i="29"/>
  <c r="C218" i="29"/>
  <c r="H217" i="29"/>
  <c r="F217" i="29"/>
  <c r="E217" i="29"/>
  <c r="C217" i="29"/>
  <c r="H216" i="29"/>
  <c r="F216" i="29"/>
  <c r="E216" i="29"/>
  <c r="C216" i="29"/>
  <c r="H215" i="29"/>
  <c r="F215" i="29"/>
  <c r="E215" i="29"/>
  <c r="C215" i="29"/>
  <c r="H214" i="29"/>
  <c r="F214" i="29"/>
  <c r="E214" i="29"/>
  <c r="C214" i="29"/>
  <c r="H213" i="29"/>
  <c r="F213" i="29"/>
  <c r="E213" i="29"/>
  <c r="C213" i="29"/>
  <c r="H212" i="29"/>
  <c r="F212" i="29"/>
  <c r="E212" i="29"/>
  <c r="C212" i="29"/>
  <c r="H211" i="29"/>
  <c r="F211" i="29"/>
  <c r="E211" i="29"/>
  <c r="C211" i="29"/>
  <c r="H210" i="29"/>
  <c r="F210" i="29"/>
  <c r="E210" i="29"/>
  <c r="C210" i="29"/>
  <c r="H209" i="29"/>
  <c r="F209" i="29"/>
  <c r="E209" i="29"/>
  <c r="C209" i="29"/>
  <c r="H208" i="29"/>
  <c r="F208" i="29"/>
  <c r="E208" i="29"/>
  <c r="C208" i="29"/>
  <c r="H207" i="29"/>
  <c r="F207" i="29"/>
  <c r="E207" i="29"/>
  <c r="C207" i="29"/>
  <c r="H206" i="29"/>
  <c r="F206" i="29"/>
  <c r="E206" i="29"/>
  <c r="C206" i="29"/>
  <c r="H205" i="29"/>
  <c r="F205" i="29"/>
  <c r="E205" i="29"/>
  <c r="C205" i="29"/>
  <c r="H204" i="29"/>
  <c r="F204" i="29"/>
  <c r="E204" i="29"/>
  <c r="C204" i="29"/>
  <c r="H203" i="29"/>
  <c r="F203" i="29"/>
  <c r="E203" i="29"/>
  <c r="C203" i="29"/>
  <c r="H202" i="29"/>
  <c r="F202" i="29"/>
  <c r="E202" i="29"/>
  <c r="C202" i="29"/>
  <c r="H201" i="29"/>
  <c r="F201" i="29"/>
  <c r="E201" i="29"/>
  <c r="C201" i="29"/>
  <c r="H200" i="29"/>
  <c r="F200" i="29"/>
  <c r="E200" i="29"/>
  <c r="C200" i="29"/>
  <c r="H199" i="29"/>
  <c r="F199" i="29"/>
  <c r="E199" i="29"/>
  <c r="C199" i="29"/>
  <c r="H198" i="29"/>
  <c r="F198" i="29"/>
  <c r="E198" i="29"/>
  <c r="C198" i="29"/>
  <c r="H197" i="29"/>
  <c r="F197" i="29"/>
  <c r="E197" i="29"/>
  <c r="C197" i="29"/>
  <c r="H196" i="29"/>
  <c r="F196" i="29"/>
  <c r="E196" i="29"/>
  <c r="C196" i="29"/>
  <c r="H195" i="29"/>
  <c r="F195" i="29"/>
  <c r="E195" i="29"/>
  <c r="C195" i="29"/>
  <c r="H194" i="29"/>
  <c r="F194" i="29"/>
  <c r="E194" i="29"/>
  <c r="C194" i="29"/>
  <c r="H193" i="29"/>
  <c r="F193" i="29"/>
  <c r="E193" i="29"/>
  <c r="C193" i="29"/>
  <c r="H192" i="29"/>
  <c r="F192" i="29"/>
  <c r="E192" i="29"/>
  <c r="C192" i="29"/>
  <c r="H191" i="29"/>
  <c r="F191" i="29"/>
  <c r="E191" i="29"/>
  <c r="C191" i="29"/>
  <c r="H190" i="29"/>
  <c r="F190" i="29"/>
  <c r="E190" i="29"/>
  <c r="C190" i="29"/>
  <c r="H189" i="29"/>
  <c r="F189" i="29"/>
  <c r="E189" i="29"/>
  <c r="C189" i="29"/>
  <c r="H188" i="29"/>
  <c r="F188" i="29"/>
  <c r="E188" i="29"/>
  <c r="C188" i="29"/>
  <c r="H187" i="29"/>
  <c r="F187" i="29"/>
  <c r="E187" i="29"/>
  <c r="C187" i="29"/>
  <c r="H186" i="29"/>
  <c r="F186" i="29"/>
  <c r="E186" i="29"/>
  <c r="C186" i="29"/>
  <c r="H185" i="29"/>
  <c r="F185" i="29"/>
  <c r="E185" i="29"/>
  <c r="C185" i="29"/>
  <c r="H184" i="29"/>
  <c r="F184" i="29"/>
  <c r="E184" i="29"/>
  <c r="C184" i="29"/>
  <c r="H183" i="29"/>
  <c r="F183" i="29"/>
  <c r="E183" i="29"/>
  <c r="C183" i="29"/>
  <c r="H182" i="29"/>
  <c r="F182" i="29"/>
  <c r="E182" i="29"/>
  <c r="C182" i="29"/>
  <c r="C181" i="29"/>
  <c r="C157" i="29"/>
  <c r="H156" i="29"/>
  <c r="F156" i="29"/>
  <c r="E156" i="29"/>
  <c r="C156" i="29"/>
  <c r="H155" i="29"/>
  <c r="F155" i="29"/>
  <c r="E155" i="29"/>
  <c r="C155" i="29"/>
  <c r="H154" i="29"/>
  <c r="F154" i="29"/>
  <c r="E154" i="29"/>
  <c r="C154" i="29"/>
  <c r="H153" i="29"/>
  <c r="F153" i="29"/>
  <c r="E153" i="29"/>
  <c r="C153" i="29"/>
  <c r="H152" i="29"/>
  <c r="F152" i="29"/>
  <c r="E152" i="29"/>
  <c r="C152" i="29"/>
  <c r="H151" i="29"/>
  <c r="F151" i="29"/>
  <c r="E151" i="29"/>
  <c r="C151" i="29"/>
  <c r="H150" i="29"/>
  <c r="F150" i="29"/>
  <c r="E150" i="29"/>
  <c r="C150" i="29"/>
  <c r="H149" i="29"/>
  <c r="F149" i="29"/>
  <c r="E149" i="29"/>
  <c r="C149" i="29"/>
  <c r="H148" i="29"/>
  <c r="F148" i="29"/>
  <c r="E148" i="29"/>
  <c r="C148" i="29"/>
  <c r="H147" i="29"/>
  <c r="F147" i="29"/>
  <c r="E147" i="29"/>
  <c r="C147" i="29"/>
  <c r="H146" i="29"/>
  <c r="F146" i="29"/>
  <c r="E146" i="29"/>
  <c r="C146" i="29"/>
  <c r="C145" i="29"/>
  <c r="H144" i="29"/>
  <c r="F144" i="29"/>
  <c r="E144" i="29"/>
  <c r="C144" i="29"/>
  <c r="H143" i="29"/>
  <c r="F143" i="29"/>
  <c r="E143" i="29"/>
  <c r="C143" i="29"/>
  <c r="H142" i="29"/>
  <c r="F142" i="29"/>
  <c r="E142" i="29"/>
  <c r="C142" i="29"/>
  <c r="H141" i="29"/>
  <c r="F141" i="29"/>
  <c r="E141" i="29"/>
  <c r="C141" i="29"/>
  <c r="H140" i="29"/>
  <c r="F140" i="29"/>
  <c r="E140" i="29"/>
  <c r="C140" i="29"/>
  <c r="H139" i="29"/>
  <c r="F139" i="29"/>
  <c r="E139" i="29"/>
  <c r="C139" i="29"/>
  <c r="H138" i="29"/>
  <c r="F138" i="29"/>
  <c r="E138" i="29"/>
  <c r="C138" i="29"/>
  <c r="H137" i="29"/>
  <c r="F137" i="29"/>
  <c r="E137" i="29"/>
  <c r="C137" i="29"/>
  <c r="H136" i="29"/>
  <c r="F136" i="29"/>
  <c r="E136" i="29"/>
  <c r="C136" i="29"/>
  <c r="H135" i="29"/>
  <c r="F135" i="29"/>
  <c r="E135" i="29"/>
  <c r="C135" i="29"/>
  <c r="H134" i="29"/>
  <c r="F134" i="29"/>
  <c r="E134" i="29"/>
  <c r="C134" i="29"/>
  <c r="H133" i="29"/>
  <c r="F133" i="29"/>
  <c r="E133" i="29"/>
  <c r="C133" i="29"/>
  <c r="C132" i="29"/>
  <c r="H131" i="29"/>
  <c r="F131" i="29"/>
  <c r="E131" i="29"/>
  <c r="C131" i="29"/>
  <c r="H130" i="29"/>
  <c r="F130" i="29"/>
  <c r="E130" i="29"/>
  <c r="C130" i="29"/>
  <c r="H129" i="29"/>
  <c r="F129" i="29"/>
  <c r="E129" i="29"/>
  <c r="C129" i="29"/>
  <c r="H128" i="29"/>
  <c r="F128" i="29"/>
  <c r="E128" i="29"/>
  <c r="C128" i="29"/>
  <c r="H127" i="29"/>
  <c r="F127" i="29"/>
  <c r="E127" i="29"/>
  <c r="C127" i="29"/>
  <c r="C126" i="29"/>
  <c r="H125" i="29"/>
  <c r="F125" i="29"/>
  <c r="E125" i="29"/>
  <c r="C125" i="29"/>
  <c r="H124" i="29"/>
  <c r="F124" i="29"/>
  <c r="E124" i="29"/>
  <c r="C124" i="29"/>
  <c r="H123" i="29"/>
  <c r="F123" i="29"/>
  <c r="E123" i="29"/>
  <c r="C123" i="29"/>
  <c r="C122" i="29"/>
  <c r="B121" i="29"/>
  <c r="B597" i="29" s="1"/>
  <c r="H116" i="29"/>
  <c r="F116" i="29"/>
  <c r="E116" i="29"/>
  <c r="C116" i="29"/>
  <c r="H115" i="29"/>
  <c r="F115" i="29"/>
  <c r="E115" i="29"/>
  <c r="C115" i="29"/>
  <c r="H114" i="29"/>
  <c r="F114" i="29"/>
  <c r="E114" i="29"/>
  <c r="C114" i="29"/>
  <c r="H113" i="29"/>
  <c r="F113" i="29"/>
  <c r="E113" i="29"/>
  <c r="C113" i="29"/>
  <c r="H112" i="29"/>
  <c r="F112" i="29"/>
  <c r="E112" i="29"/>
  <c r="C112" i="29"/>
  <c r="H111" i="29"/>
  <c r="F111" i="29"/>
  <c r="E111" i="29"/>
  <c r="C111" i="29"/>
  <c r="H110" i="29"/>
  <c r="F110" i="29"/>
  <c r="E110" i="29"/>
  <c r="C110" i="29"/>
  <c r="H109" i="29"/>
  <c r="F109" i="29"/>
  <c r="E109" i="29"/>
  <c r="C109" i="29"/>
  <c r="H108" i="29"/>
  <c r="F108" i="29"/>
  <c r="E108" i="29"/>
  <c r="C108" i="29"/>
  <c r="H107" i="29"/>
  <c r="F107" i="29"/>
  <c r="E107" i="29"/>
  <c r="C107" i="29"/>
  <c r="H106" i="29"/>
  <c r="F106" i="29"/>
  <c r="E106" i="29"/>
  <c r="C106" i="29"/>
  <c r="H105" i="29"/>
  <c r="F105" i="29"/>
  <c r="E105" i="29"/>
  <c r="C105" i="29"/>
  <c r="H104" i="29"/>
  <c r="F104" i="29"/>
  <c r="E104" i="29"/>
  <c r="C104" i="29"/>
  <c r="H103" i="29"/>
  <c r="F103" i="29"/>
  <c r="E103" i="29"/>
  <c r="C103" i="29"/>
  <c r="H102" i="29"/>
  <c r="F102" i="29"/>
  <c r="E102" i="29"/>
  <c r="C102" i="29"/>
  <c r="H101" i="29"/>
  <c r="F101" i="29"/>
  <c r="E101" i="29"/>
  <c r="C101" i="29"/>
  <c r="H100" i="29"/>
  <c r="F100" i="29"/>
  <c r="E100" i="29"/>
  <c r="C100" i="29"/>
  <c r="H99" i="29"/>
  <c r="F99" i="29"/>
  <c r="E99" i="29"/>
  <c r="C99" i="29"/>
  <c r="H98" i="29"/>
  <c r="F98" i="29"/>
  <c r="E98" i="29"/>
  <c r="C98" i="29"/>
  <c r="H97" i="29"/>
  <c r="F97" i="29"/>
  <c r="E97" i="29"/>
  <c r="C97" i="29"/>
  <c r="H96" i="29"/>
  <c r="F96" i="29"/>
  <c r="E96" i="29"/>
  <c r="C96" i="29"/>
  <c r="H95" i="29"/>
  <c r="F95" i="29"/>
  <c r="E95" i="29"/>
  <c r="C95" i="29"/>
  <c r="H94" i="29"/>
  <c r="F94" i="29"/>
  <c r="E94" i="29"/>
  <c r="C94" i="29"/>
  <c r="H93" i="29"/>
  <c r="F93" i="29"/>
  <c r="E93" i="29"/>
  <c r="C93" i="29"/>
  <c r="H92" i="29"/>
  <c r="F92" i="29"/>
  <c r="E92" i="29"/>
  <c r="C92" i="29"/>
  <c r="H91" i="29"/>
  <c r="F91" i="29"/>
  <c r="E91" i="29"/>
  <c r="C91" i="29"/>
  <c r="H90" i="29"/>
  <c r="F90" i="29"/>
  <c r="E90" i="29"/>
  <c r="C90" i="29"/>
  <c r="H89" i="29"/>
  <c r="F89" i="29"/>
  <c r="E89" i="29"/>
  <c r="C89" i="29"/>
  <c r="H88" i="29"/>
  <c r="F88" i="29"/>
  <c r="E88" i="29"/>
  <c r="C88" i="29"/>
  <c r="H87" i="29"/>
  <c r="F87" i="29"/>
  <c r="E87" i="29"/>
  <c r="C87" i="29"/>
  <c r="H86" i="29"/>
  <c r="F86" i="29"/>
  <c r="E86" i="29"/>
  <c r="C86" i="29"/>
  <c r="H85" i="29"/>
  <c r="F85" i="29"/>
  <c r="E85" i="29"/>
  <c r="C85" i="29"/>
  <c r="H84" i="29"/>
  <c r="F84" i="29"/>
  <c r="E84" i="29"/>
  <c r="C84" i="29"/>
  <c r="H83" i="29"/>
  <c r="F83" i="29"/>
  <c r="E83" i="29"/>
  <c r="C83" i="29"/>
  <c r="H82" i="29"/>
  <c r="F82" i="29"/>
  <c r="E82" i="29"/>
  <c r="C82" i="29"/>
  <c r="H81" i="29"/>
  <c r="F81" i="29"/>
  <c r="E81" i="29"/>
  <c r="C81" i="29"/>
  <c r="H80" i="29"/>
  <c r="F80" i="29"/>
  <c r="E80" i="29"/>
  <c r="C80" i="29"/>
  <c r="H79" i="29"/>
  <c r="F79" i="29"/>
  <c r="E79" i="29"/>
  <c r="C79" i="29"/>
  <c r="H78" i="29"/>
  <c r="F78" i="29"/>
  <c r="E78" i="29"/>
  <c r="C78" i="29"/>
  <c r="H77" i="29"/>
  <c r="F77" i="29"/>
  <c r="E77" i="29"/>
  <c r="C77" i="29"/>
  <c r="H76" i="29"/>
  <c r="F76" i="29"/>
  <c r="E76" i="29"/>
  <c r="C76" i="29"/>
  <c r="H72" i="29"/>
  <c r="F72" i="29"/>
  <c r="E72" i="29"/>
  <c r="C72" i="29"/>
  <c r="H71" i="29"/>
  <c r="F71" i="29"/>
  <c r="E71" i="29"/>
  <c r="C71" i="29"/>
  <c r="H70" i="29"/>
  <c r="F70" i="29"/>
  <c r="E70" i="29"/>
  <c r="C70" i="29"/>
  <c r="H69" i="29"/>
  <c r="F69" i="29"/>
  <c r="E69" i="29"/>
  <c r="C69" i="29"/>
  <c r="H68" i="29"/>
  <c r="F68" i="29"/>
  <c r="E68" i="29"/>
  <c r="C68" i="29"/>
  <c r="H67" i="29"/>
  <c r="F67" i="29"/>
  <c r="E67" i="29"/>
  <c r="C67" i="29"/>
  <c r="C66" i="29"/>
  <c r="H65" i="29"/>
  <c r="F65" i="29"/>
  <c r="E65" i="29"/>
  <c r="C65" i="29"/>
  <c r="H64" i="29"/>
  <c r="F64" i="29"/>
  <c r="E64" i="29"/>
  <c r="C64" i="29"/>
  <c r="H63" i="29"/>
  <c r="F63" i="29"/>
  <c r="E63" i="29"/>
  <c r="C63" i="29"/>
  <c r="H62" i="29"/>
  <c r="F62" i="29"/>
  <c r="E62" i="29"/>
  <c r="C62" i="29"/>
  <c r="H61" i="29"/>
  <c r="F61" i="29"/>
  <c r="E61" i="29"/>
  <c r="C61" i="29"/>
  <c r="H60" i="29"/>
  <c r="F60" i="29"/>
  <c r="E60" i="29"/>
  <c r="C60" i="29"/>
  <c r="H59" i="29"/>
  <c r="F59" i="29"/>
  <c r="E59" i="29"/>
  <c r="C59" i="29"/>
  <c r="H58" i="29"/>
  <c r="F58" i="29"/>
  <c r="E58" i="29"/>
  <c r="C58" i="29"/>
  <c r="H57" i="29"/>
  <c r="F57" i="29"/>
  <c r="E57" i="29"/>
  <c r="C57" i="29"/>
  <c r="C56" i="29"/>
  <c r="H55" i="29"/>
  <c r="F55" i="29"/>
  <c r="E55" i="29"/>
  <c r="C55" i="29"/>
  <c r="H54" i="29"/>
  <c r="F54" i="29"/>
  <c r="E54" i="29"/>
  <c r="C54" i="29"/>
  <c r="H53" i="29"/>
  <c r="F53" i="29"/>
  <c r="E53" i="29"/>
  <c r="C53" i="29"/>
  <c r="H52" i="29"/>
  <c r="F52" i="29"/>
  <c r="E52" i="29"/>
  <c r="C52" i="29"/>
  <c r="H51" i="29"/>
  <c r="F51" i="29"/>
  <c r="E51" i="29"/>
  <c r="C51" i="29"/>
  <c r="C50" i="29"/>
  <c r="H49" i="29"/>
  <c r="F49" i="29"/>
  <c r="E49" i="29"/>
  <c r="C49" i="29"/>
  <c r="H48" i="29"/>
  <c r="F48" i="29"/>
  <c r="E48" i="29"/>
  <c r="C48" i="29"/>
  <c r="C47" i="29"/>
  <c r="H46" i="29"/>
  <c r="F46" i="29"/>
  <c r="E46" i="29"/>
  <c r="C46" i="29"/>
  <c r="H45" i="29"/>
  <c r="F45" i="29"/>
  <c r="E45" i="29"/>
  <c r="C45" i="29"/>
  <c r="H44" i="29"/>
  <c r="F44" i="29"/>
  <c r="E44" i="29"/>
  <c r="C44" i="29"/>
  <c r="H43" i="29"/>
  <c r="F43" i="29"/>
  <c r="E43" i="29"/>
  <c r="C43" i="29"/>
  <c r="C42" i="29"/>
  <c r="H41" i="29"/>
  <c r="F41" i="29"/>
  <c r="E41" i="29"/>
  <c r="C41" i="29"/>
  <c r="H40" i="29"/>
  <c r="F40" i="29"/>
  <c r="E40" i="29"/>
  <c r="C40" i="29"/>
  <c r="H39" i="29"/>
  <c r="F39" i="29"/>
  <c r="E39" i="29"/>
  <c r="C39" i="29"/>
  <c r="H38" i="29"/>
  <c r="F38" i="29"/>
  <c r="E38" i="29"/>
  <c r="C38" i="29"/>
  <c r="C37" i="29"/>
  <c r="B36" i="29"/>
  <c r="B120" i="29" s="1"/>
  <c r="H33" i="29"/>
  <c r="F33" i="29"/>
  <c r="E33" i="29"/>
  <c r="C33" i="29"/>
  <c r="H32" i="29"/>
  <c r="F32" i="29"/>
  <c r="E32" i="29"/>
  <c r="C32" i="29"/>
  <c r="H31" i="29"/>
  <c r="F31" i="29"/>
  <c r="E31" i="29"/>
  <c r="C31" i="29"/>
  <c r="H30" i="29"/>
  <c r="F30" i="29"/>
  <c r="E30" i="29"/>
  <c r="C30" i="29"/>
  <c r="B29" i="29"/>
  <c r="B35" i="29" s="1"/>
  <c r="F6" i="29"/>
  <c r="A5" i="29"/>
  <c r="A3" i="29"/>
  <c r="B13" i="28"/>
  <c r="A3" i="28"/>
  <c r="A23" i="28"/>
  <c r="D10" i="28"/>
  <c r="A8" i="28"/>
  <c r="A7" i="28"/>
  <c r="A4" i="28"/>
  <c r="I933" i="27"/>
  <c r="I934" i="27"/>
  <c r="I919" i="27"/>
  <c r="I920" i="27"/>
  <c r="C172" i="27"/>
  <c r="F172" i="27"/>
  <c r="H172" i="27"/>
  <c r="C173" i="27"/>
  <c r="F173" i="27"/>
  <c r="H173" i="27"/>
  <c r="C174" i="27"/>
  <c r="F174" i="27"/>
  <c r="H174" i="27"/>
  <c r="C175" i="27"/>
  <c r="F175" i="27"/>
  <c r="H175" i="27"/>
  <c r="C176" i="27"/>
  <c r="F176" i="27"/>
  <c r="H176" i="27"/>
  <c r="C177" i="27"/>
  <c r="F177" i="27"/>
  <c r="H177" i="27"/>
  <c r="F178" i="27"/>
  <c r="H178" i="27"/>
  <c r="C160" i="27"/>
  <c r="F160" i="27"/>
  <c r="H160" i="27"/>
  <c r="C161" i="27"/>
  <c r="F161" i="27"/>
  <c r="H161" i="27"/>
  <c r="C162" i="27"/>
  <c r="F162" i="27"/>
  <c r="H162" i="27"/>
  <c r="C163" i="27"/>
  <c r="F163" i="27"/>
  <c r="H163" i="27"/>
  <c r="C164" i="27"/>
  <c r="F164" i="27"/>
  <c r="H164" i="27"/>
  <c r="C165" i="27"/>
  <c r="H165" i="27"/>
  <c r="C166" i="27"/>
  <c r="H166" i="27"/>
  <c r="C167" i="27"/>
  <c r="H167" i="27"/>
  <c r="C168" i="27"/>
  <c r="H168" i="27"/>
  <c r="C169" i="27"/>
  <c r="H169" i="27"/>
  <c r="C170" i="27"/>
  <c r="F170" i="27"/>
  <c r="H170" i="27"/>
  <c r="C171" i="27"/>
  <c r="F171" i="27"/>
  <c r="H171" i="27"/>
  <c r="H159" i="27"/>
  <c r="F159" i="27"/>
  <c r="C159" i="27"/>
  <c r="C158" i="27"/>
  <c r="A2" i="27"/>
  <c r="E954" i="27"/>
  <c r="C954" i="27"/>
  <c r="E953" i="27"/>
  <c r="C953" i="27"/>
  <c r="H952" i="27"/>
  <c r="F952" i="27"/>
  <c r="E952" i="27"/>
  <c r="C952" i="27"/>
  <c r="H951" i="27"/>
  <c r="F951" i="27"/>
  <c r="E951" i="27"/>
  <c r="C951" i="27"/>
  <c r="H950" i="27"/>
  <c r="F950" i="27"/>
  <c r="E950" i="27"/>
  <c r="C950" i="27"/>
  <c r="H949" i="27"/>
  <c r="F949" i="27"/>
  <c r="E949" i="27"/>
  <c r="C949" i="27"/>
  <c r="H948" i="27"/>
  <c r="F948" i="27"/>
  <c r="E948" i="27"/>
  <c r="C948" i="27"/>
  <c r="H947" i="27"/>
  <c r="F947" i="27"/>
  <c r="E947" i="27"/>
  <c r="C947" i="27"/>
  <c r="C946" i="27"/>
  <c r="E945" i="27"/>
  <c r="C945" i="27"/>
  <c r="H944" i="27"/>
  <c r="F944" i="27"/>
  <c r="E944" i="27"/>
  <c r="C944" i="27"/>
  <c r="H943" i="27"/>
  <c r="F943" i="27"/>
  <c r="E943" i="27"/>
  <c r="C943" i="27"/>
  <c r="H942" i="27"/>
  <c r="F942" i="27"/>
  <c r="E942" i="27"/>
  <c r="C942" i="27"/>
  <c r="E941" i="27"/>
  <c r="C941" i="27"/>
  <c r="E940" i="27"/>
  <c r="C940" i="27"/>
  <c r="H939" i="27"/>
  <c r="F939" i="27"/>
  <c r="E939" i="27"/>
  <c r="C939" i="27"/>
  <c r="H938" i="27"/>
  <c r="F938" i="27"/>
  <c r="E938" i="27"/>
  <c r="C938" i="27"/>
  <c r="H937" i="27"/>
  <c r="F937" i="27"/>
  <c r="E937" i="27"/>
  <c r="C937" i="27"/>
  <c r="C936" i="27"/>
  <c r="H935" i="27"/>
  <c r="F935" i="27"/>
  <c r="E935" i="27"/>
  <c r="C935" i="27"/>
  <c r="E934" i="27"/>
  <c r="C934" i="27"/>
  <c r="E933" i="27"/>
  <c r="C933" i="27"/>
  <c r="H932" i="27"/>
  <c r="F932" i="27"/>
  <c r="E932" i="27"/>
  <c r="C932" i="27"/>
  <c r="H931" i="27"/>
  <c r="F931" i="27"/>
  <c r="E931" i="27"/>
  <c r="C931" i="27"/>
  <c r="H930" i="27"/>
  <c r="F930" i="27"/>
  <c r="E930" i="27"/>
  <c r="C930" i="27"/>
  <c r="H929" i="27"/>
  <c r="F929" i="27"/>
  <c r="E929" i="27"/>
  <c r="C929" i="27"/>
  <c r="H928" i="27"/>
  <c r="F928" i="27"/>
  <c r="E928" i="27"/>
  <c r="C928" i="27"/>
  <c r="H927" i="27"/>
  <c r="F927" i="27"/>
  <c r="E927" i="27"/>
  <c r="C927" i="27"/>
  <c r="H926" i="27"/>
  <c r="F926" i="27"/>
  <c r="E926" i="27"/>
  <c r="C926" i="27"/>
  <c r="H925" i="27"/>
  <c r="F925" i="27"/>
  <c r="E925" i="27"/>
  <c r="C925" i="27"/>
  <c r="H924" i="27"/>
  <c r="F924" i="27"/>
  <c r="E924" i="27"/>
  <c r="C924" i="27"/>
  <c r="H923" i="27"/>
  <c r="F923" i="27"/>
  <c r="E923" i="27"/>
  <c r="C923" i="27"/>
  <c r="H922" i="27"/>
  <c r="F922" i="27"/>
  <c r="E922" i="27"/>
  <c r="C922" i="27"/>
  <c r="H921" i="27"/>
  <c r="F921" i="27"/>
  <c r="E921" i="27"/>
  <c r="C921" i="27"/>
  <c r="E920" i="27"/>
  <c r="C920" i="27"/>
  <c r="E919" i="27"/>
  <c r="C919" i="27"/>
  <c r="H918" i="27"/>
  <c r="F918" i="27"/>
  <c r="E918" i="27"/>
  <c r="C918" i="27"/>
  <c r="H917" i="27"/>
  <c r="F917" i="27"/>
  <c r="E917" i="27"/>
  <c r="C917" i="27"/>
  <c r="H916" i="27"/>
  <c r="F916" i="27"/>
  <c r="E916" i="27"/>
  <c r="C916" i="27"/>
  <c r="H915" i="27"/>
  <c r="F915" i="27"/>
  <c r="E915" i="27"/>
  <c r="C915" i="27"/>
  <c r="H914" i="27"/>
  <c r="F914" i="27"/>
  <c r="E914" i="27"/>
  <c r="C914" i="27"/>
  <c r="H913" i="27"/>
  <c r="F913" i="27"/>
  <c r="E913" i="27"/>
  <c r="C913" i="27"/>
  <c r="H912" i="27"/>
  <c r="F912" i="27"/>
  <c r="E912" i="27"/>
  <c r="C912" i="27"/>
  <c r="H911" i="27"/>
  <c r="F911" i="27"/>
  <c r="E911" i="27"/>
  <c r="C911" i="27"/>
  <c r="H910" i="27"/>
  <c r="F910" i="27"/>
  <c r="E910" i="27"/>
  <c r="C910" i="27"/>
  <c r="H909" i="27"/>
  <c r="F909" i="27"/>
  <c r="E909" i="27"/>
  <c r="C909" i="27"/>
  <c r="H908" i="27"/>
  <c r="F908" i="27"/>
  <c r="E908" i="27"/>
  <c r="C908" i="27"/>
  <c r="H907" i="27"/>
  <c r="F907" i="27"/>
  <c r="E907" i="27"/>
  <c r="C907" i="27"/>
  <c r="C906" i="27"/>
  <c r="B905" i="27"/>
  <c r="H902" i="27"/>
  <c r="F902" i="27"/>
  <c r="E902" i="27"/>
  <c r="C902" i="27"/>
  <c r="H901" i="27"/>
  <c r="F901" i="27"/>
  <c r="E901" i="27"/>
  <c r="C901" i="27"/>
  <c r="H900" i="27"/>
  <c r="F900" i="27"/>
  <c r="E900" i="27"/>
  <c r="C900" i="27"/>
  <c r="H899" i="27"/>
  <c r="F899" i="27"/>
  <c r="E899" i="27"/>
  <c r="C899" i="27"/>
  <c r="H898" i="27"/>
  <c r="F898" i="27"/>
  <c r="E898" i="27"/>
  <c r="C898" i="27"/>
  <c r="H897" i="27"/>
  <c r="F897" i="27"/>
  <c r="E897" i="27"/>
  <c r="C897" i="27"/>
  <c r="E896" i="27"/>
  <c r="C896" i="27"/>
  <c r="E895" i="27"/>
  <c r="C895" i="27"/>
  <c r="E894" i="27"/>
  <c r="C894" i="27"/>
  <c r="E893" i="27"/>
  <c r="C893" i="27"/>
  <c r="H892" i="27"/>
  <c r="F892" i="27"/>
  <c r="E892" i="27"/>
  <c r="C892" i="27"/>
  <c r="H891" i="27"/>
  <c r="F891" i="27"/>
  <c r="E891" i="27"/>
  <c r="C891" i="27"/>
  <c r="C890" i="27"/>
  <c r="H889" i="27"/>
  <c r="F889" i="27"/>
  <c r="E889" i="27"/>
  <c r="C889" i="27"/>
  <c r="H888" i="27"/>
  <c r="F888" i="27"/>
  <c r="E888" i="27"/>
  <c r="C888" i="27"/>
  <c r="H887" i="27"/>
  <c r="F887" i="27"/>
  <c r="E887" i="27"/>
  <c r="C887" i="27"/>
  <c r="H886" i="27"/>
  <c r="F886" i="27"/>
  <c r="E886" i="27"/>
  <c r="C886" i="27"/>
  <c r="H885" i="27"/>
  <c r="F885" i="27"/>
  <c r="E885" i="27"/>
  <c r="C885" i="27"/>
  <c r="H884" i="27"/>
  <c r="F884" i="27"/>
  <c r="E884" i="27"/>
  <c r="C884" i="27"/>
  <c r="H883" i="27"/>
  <c r="F883" i="27"/>
  <c r="E883" i="27"/>
  <c r="C883" i="27"/>
  <c r="H882" i="27"/>
  <c r="F882" i="27"/>
  <c r="E882" i="27"/>
  <c r="C882" i="27"/>
  <c r="H881" i="27"/>
  <c r="F881" i="27"/>
  <c r="E881" i="27"/>
  <c r="C881" i="27"/>
  <c r="C880" i="27"/>
  <c r="H879" i="27"/>
  <c r="F879" i="27"/>
  <c r="E879" i="27"/>
  <c r="C879" i="27"/>
  <c r="H878" i="27"/>
  <c r="F878" i="27"/>
  <c r="E878" i="27"/>
  <c r="C878" i="27"/>
  <c r="H877" i="27"/>
  <c r="F877" i="27"/>
  <c r="E877" i="27"/>
  <c r="C877" i="27"/>
  <c r="E876" i="27"/>
  <c r="C876" i="27"/>
  <c r="E875" i="27"/>
  <c r="C875" i="27"/>
  <c r="E874" i="27"/>
  <c r="C874" i="27"/>
  <c r="H873" i="27"/>
  <c r="F873" i="27"/>
  <c r="E873" i="27"/>
  <c r="C873" i="27"/>
  <c r="H872" i="27"/>
  <c r="F872" i="27"/>
  <c r="E872" i="27"/>
  <c r="C872" i="27"/>
  <c r="C871" i="27"/>
  <c r="H870" i="27"/>
  <c r="F870" i="27"/>
  <c r="E870" i="27"/>
  <c r="C870" i="27"/>
  <c r="H869" i="27"/>
  <c r="F869" i="27"/>
  <c r="E869" i="27"/>
  <c r="C869" i="27"/>
  <c r="H868" i="27"/>
  <c r="F868" i="27"/>
  <c r="E868" i="27"/>
  <c r="C868" i="27"/>
  <c r="H867" i="27"/>
  <c r="F867" i="27"/>
  <c r="E867" i="27"/>
  <c r="C867" i="27"/>
  <c r="H866" i="27"/>
  <c r="F866" i="27"/>
  <c r="E866" i="27"/>
  <c r="C866" i="27"/>
  <c r="H865" i="27"/>
  <c r="F865" i="27"/>
  <c r="E865" i="27"/>
  <c r="C865" i="27"/>
  <c r="H864" i="27"/>
  <c r="F864" i="27"/>
  <c r="E864" i="27"/>
  <c r="C864" i="27"/>
  <c r="H863" i="27"/>
  <c r="F863" i="27"/>
  <c r="E863" i="27"/>
  <c r="C863" i="27"/>
  <c r="E862" i="27"/>
  <c r="C862" i="27"/>
  <c r="E861" i="27"/>
  <c r="C861" i="27"/>
  <c r="E860" i="27"/>
  <c r="C860" i="27"/>
  <c r="H859" i="27"/>
  <c r="F859" i="27"/>
  <c r="E859" i="27"/>
  <c r="C859" i="27"/>
  <c r="H858" i="27"/>
  <c r="F858" i="27"/>
  <c r="E858" i="27"/>
  <c r="C858" i="27"/>
  <c r="H857" i="27"/>
  <c r="F857" i="27"/>
  <c r="E857" i="27"/>
  <c r="C857" i="27"/>
  <c r="H856" i="27"/>
  <c r="F856" i="27"/>
  <c r="E856" i="27"/>
  <c r="C856" i="27"/>
  <c r="H855" i="27"/>
  <c r="F855" i="27"/>
  <c r="E855" i="27"/>
  <c r="C855" i="27"/>
  <c r="H854" i="27"/>
  <c r="F854" i="27"/>
  <c r="E854" i="27"/>
  <c r="C854" i="27"/>
  <c r="C853" i="27"/>
  <c r="H852" i="27"/>
  <c r="F852" i="27"/>
  <c r="E852" i="27"/>
  <c r="C852" i="27"/>
  <c r="H851" i="27"/>
  <c r="F851" i="27"/>
  <c r="E851" i="27"/>
  <c r="C851" i="27"/>
  <c r="H850" i="27"/>
  <c r="F850" i="27"/>
  <c r="E850" i="27"/>
  <c r="C850" i="27"/>
  <c r="H849" i="27"/>
  <c r="F849" i="27"/>
  <c r="E849" i="27"/>
  <c r="C849" i="27"/>
  <c r="H848" i="27"/>
  <c r="F848" i="27"/>
  <c r="E848" i="27"/>
  <c r="C848" i="27"/>
  <c r="H847" i="27"/>
  <c r="F847" i="27"/>
  <c r="E847" i="27"/>
  <c r="C847" i="27"/>
  <c r="H846" i="27"/>
  <c r="F846" i="27"/>
  <c r="E846" i="27"/>
  <c r="C846" i="27"/>
  <c r="H845" i="27"/>
  <c r="F845" i="27"/>
  <c r="E845" i="27"/>
  <c r="C845" i="27"/>
  <c r="H844" i="27"/>
  <c r="F844" i="27"/>
  <c r="E844" i="27"/>
  <c r="C844" i="27"/>
  <c r="H843" i="27"/>
  <c r="F843" i="27"/>
  <c r="E843" i="27"/>
  <c r="C843" i="27"/>
  <c r="H842" i="27"/>
  <c r="F842" i="27"/>
  <c r="E842" i="27"/>
  <c r="C842" i="27"/>
  <c r="H841" i="27"/>
  <c r="F841" i="27"/>
  <c r="E841" i="27"/>
  <c r="C841" i="27"/>
  <c r="H840" i="27"/>
  <c r="F840" i="27"/>
  <c r="E840" i="27"/>
  <c r="C840" i="27"/>
  <c r="H839" i="27"/>
  <c r="F839" i="27"/>
  <c r="E839" i="27"/>
  <c r="C839" i="27"/>
  <c r="H838" i="27"/>
  <c r="F838" i="27"/>
  <c r="E838" i="27"/>
  <c r="C838" i="27"/>
  <c r="H837" i="27"/>
  <c r="F837" i="27"/>
  <c r="E837" i="27"/>
  <c r="C837" i="27"/>
  <c r="H836" i="27"/>
  <c r="F836" i="27"/>
  <c r="E836" i="27"/>
  <c r="C836" i="27"/>
  <c r="H835" i="27"/>
  <c r="F835" i="27"/>
  <c r="E835" i="27"/>
  <c r="C835" i="27"/>
  <c r="E834" i="27"/>
  <c r="C834" i="27"/>
  <c r="E833" i="27"/>
  <c r="C833" i="27"/>
  <c r="E832" i="27"/>
  <c r="C832" i="27"/>
  <c r="H831" i="27"/>
  <c r="F831" i="27"/>
  <c r="E831" i="27"/>
  <c r="C831" i="27"/>
  <c r="H830" i="27"/>
  <c r="F830" i="27"/>
  <c r="E830" i="27"/>
  <c r="C830" i="27"/>
  <c r="H829" i="27"/>
  <c r="F829" i="27"/>
  <c r="E829" i="27"/>
  <c r="C829" i="27"/>
  <c r="H828" i="27"/>
  <c r="F828" i="27"/>
  <c r="E828" i="27"/>
  <c r="C828" i="27"/>
  <c r="H827" i="27"/>
  <c r="F827" i="27"/>
  <c r="E827" i="27"/>
  <c r="C827" i="27"/>
  <c r="H826" i="27"/>
  <c r="F826" i="27"/>
  <c r="E826" i="27"/>
  <c r="C826" i="27"/>
  <c r="H825" i="27"/>
  <c r="F825" i="27"/>
  <c r="E825" i="27"/>
  <c r="C825" i="27"/>
  <c r="H824" i="27"/>
  <c r="F824" i="27"/>
  <c r="E824" i="27"/>
  <c r="C824" i="27"/>
  <c r="H823" i="27"/>
  <c r="F823" i="27"/>
  <c r="E823" i="27"/>
  <c r="C823" i="27"/>
  <c r="H822" i="27"/>
  <c r="F822" i="27"/>
  <c r="E822" i="27"/>
  <c r="C822" i="27"/>
  <c r="C821" i="27"/>
  <c r="B820" i="27"/>
  <c r="H817" i="27"/>
  <c r="E817" i="27"/>
  <c r="C817" i="27"/>
  <c r="H816" i="27"/>
  <c r="F816" i="27"/>
  <c r="E816" i="27"/>
  <c r="C816" i="27"/>
  <c r="H815" i="27"/>
  <c r="F815" i="27"/>
  <c r="E815" i="27"/>
  <c r="C815" i="27"/>
  <c r="H814" i="27"/>
  <c r="F814" i="27"/>
  <c r="E814" i="27"/>
  <c r="C814" i="27"/>
  <c r="H813" i="27"/>
  <c r="F813" i="27"/>
  <c r="E813" i="27"/>
  <c r="C813" i="27"/>
  <c r="H812" i="27"/>
  <c r="F812" i="27"/>
  <c r="E812" i="27"/>
  <c r="C812" i="27"/>
  <c r="H811" i="27"/>
  <c r="F811" i="27"/>
  <c r="E811" i="27"/>
  <c r="C811" i="27"/>
  <c r="H810" i="27"/>
  <c r="F810" i="27"/>
  <c r="E810" i="27"/>
  <c r="C810" i="27"/>
  <c r="C809" i="27"/>
  <c r="H808" i="27"/>
  <c r="E808" i="27"/>
  <c r="C808" i="27"/>
  <c r="H807" i="27"/>
  <c r="F807" i="27"/>
  <c r="E807" i="27"/>
  <c r="C807" i="27"/>
  <c r="H806" i="27"/>
  <c r="F806" i="27"/>
  <c r="E806" i="27"/>
  <c r="C806" i="27"/>
  <c r="H805" i="27"/>
  <c r="F805" i="27"/>
  <c r="E805" i="27"/>
  <c r="C805" i="27"/>
  <c r="H804" i="27"/>
  <c r="F804" i="27"/>
  <c r="E804" i="27"/>
  <c r="C804" i="27"/>
  <c r="C803" i="27"/>
  <c r="H802" i="27"/>
  <c r="E802" i="27"/>
  <c r="C802" i="27"/>
  <c r="H801" i="27"/>
  <c r="F801" i="27"/>
  <c r="E801" i="27"/>
  <c r="C801" i="27"/>
  <c r="H800" i="27"/>
  <c r="F800" i="27"/>
  <c r="E800" i="27"/>
  <c r="C800" i="27"/>
  <c r="H799" i="27"/>
  <c r="F799" i="27"/>
  <c r="E799" i="27"/>
  <c r="C799" i="27"/>
  <c r="H798" i="27"/>
  <c r="F798" i="27"/>
  <c r="E798" i="27"/>
  <c r="C798" i="27"/>
  <c r="H797" i="27"/>
  <c r="F797" i="27"/>
  <c r="E797" i="27"/>
  <c r="C797" i="27"/>
  <c r="H796" i="27"/>
  <c r="F796" i="27"/>
  <c r="E796" i="27"/>
  <c r="C796" i="27"/>
  <c r="H795" i="27"/>
  <c r="F795" i="27"/>
  <c r="E795" i="27"/>
  <c r="C795" i="27"/>
  <c r="H794" i="27"/>
  <c r="F794" i="27"/>
  <c r="E794" i="27"/>
  <c r="C794" i="27"/>
  <c r="H793" i="27"/>
  <c r="F793" i="27"/>
  <c r="E793" i="27"/>
  <c r="C793" i="27"/>
  <c r="H792" i="27"/>
  <c r="F792" i="27"/>
  <c r="E792" i="27"/>
  <c r="C792" i="27"/>
  <c r="H791" i="27"/>
  <c r="F791" i="27"/>
  <c r="E791" i="27"/>
  <c r="C791" i="27"/>
  <c r="H790" i="27"/>
  <c r="F790" i="27"/>
  <c r="E790" i="27"/>
  <c r="C790" i="27"/>
  <c r="H789" i="27"/>
  <c r="F789" i="27"/>
  <c r="E789" i="27"/>
  <c r="C789" i="27"/>
  <c r="H788" i="27"/>
  <c r="F788" i="27"/>
  <c r="E788" i="27"/>
  <c r="C788" i="27"/>
  <c r="C787" i="27"/>
  <c r="H786" i="27"/>
  <c r="E786" i="27"/>
  <c r="C786" i="27"/>
  <c r="H785" i="27"/>
  <c r="F785" i="27"/>
  <c r="E785" i="27"/>
  <c r="C785" i="27"/>
  <c r="H784" i="27"/>
  <c r="F784" i="27"/>
  <c r="E784" i="27"/>
  <c r="C784" i="27"/>
  <c r="H783" i="27"/>
  <c r="F783" i="27"/>
  <c r="E783" i="27"/>
  <c r="C783" i="27"/>
  <c r="H782" i="27"/>
  <c r="F782" i="27"/>
  <c r="E782" i="27"/>
  <c r="C782" i="27"/>
  <c r="H781" i="27"/>
  <c r="F781" i="27"/>
  <c r="E781" i="27"/>
  <c r="C781" i="27"/>
  <c r="H780" i="27"/>
  <c r="F780" i="27"/>
  <c r="E780" i="27"/>
  <c r="C780" i="27"/>
  <c r="H779" i="27"/>
  <c r="F779" i="27"/>
  <c r="E779" i="27"/>
  <c r="C779" i="27"/>
  <c r="H778" i="27"/>
  <c r="F778" i="27"/>
  <c r="E778" i="27"/>
  <c r="C778" i="27"/>
  <c r="H777" i="27"/>
  <c r="F777" i="27"/>
  <c r="E777" i="27"/>
  <c r="C777" i="27"/>
  <c r="H776" i="27"/>
  <c r="F776" i="27"/>
  <c r="E776" i="27"/>
  <c r="C776" i="27"/>
  <c r="H775" i="27"/>
  <c r="F775" i="27"/>
  <c r="E775" i="27"/>
  <c r="C775" i="27"/>
  <c r="H774" i="27"/>
  <c r="F774" i="27"/>
  <c r="E774" i="27"/>
  <c r="C774" i="27"/>
  <c r="H773" i="27"/>
  <c r="F773" i="27"/>
  <c r="E773" i="27"/>
  <c r="C773" i="27"/>
  <c r="H772" i="27"/>
  <c r="F772" i="27"/>
  <c r="E772" i="27"/>
  <c r="C772" i="27"/>
  <c r="H771" i="27"/>
  <c r="F771" i="27"/>
  <c r="E771" i="27"/>
  <c r="C771" i="27"/>
  <c r="H770" i="27"/>
  <c r="F770" i="27"/>
  <c r="E770" i="27"/>
  <c r="C770" i="27"/>
  <c r="C769" i="27"/>
  <c r="H768" i="27"/>
  <c r="E768" i="27"/>
  <c r="C768" i="27"/>
  <c r="H767" i="27"/>
  <c r="E767" i="27"/>
  <c r="C767" i="27"/>
  <c r="H766" i="27"/>
  <c r="F766" i="27"/>
  <c r="E766" i="27"/>
  <c r="C766" i="27"/>
  <c r="H765" i="27"/>
  <c r="F765" i="27"/>
  <c r="E765" i="27"/>
  <c r="C765" i="27"/>
  <c r="H764" i="27"/>
  <c r="F764" i="27"/>
  <c r="E764" i="27"/>
  <c r="C764" i="27"/>
  <c r="H763" i="27"/>
  <c r="F763" i="27"/>
  <c r="E763" i="27"/>
  <c r="C763" i="27"/>
  <c r="H762" i="27"/>
  <c r="F762" i="27"/>
  <c r="E762" i="27"/>
  <c r="C762" i="27"/>
  <c r="H761" i="27"/>
  <c r="F761" i="27"/>
  <c r="E761" i="27"/>
  <c r="C761" i="27"/>
  <c r="C760" i="27"/>
  <c r="H759" i="27"/>
  <c r="E759" i="27"/>
  <c r="C759" i="27"/>
  <c r="H758" i="27"/>
  <c r="E758" i="27"/>
  <c r="C758" i="27"/>
  <c r="H757" i="27"/>
  <c r="F757" i="27"/>
  <c r="E757" i="27"/>
  <c r="C757" i="27"/>
  <c r="H756" i="27"/>
  <c r="F756" i="27"/>
  <c r="E756" i="27"/>
  <c r="C756" i="27"/>
  <c r="H755" i="27"/>
  <c r="F755" i="27"/>
  <c r="E755" i="27"/>
  <c r="C755" i="27"/>
  <c r="C754" i="27"/>
  <c r="H753" i="27"/>
  <c r="E753" i="27"/>
  <c r="C753" i="27"/>
  <c r="H752" i="27"/>
  <c r="E752" i="27"/>
  <c r="C752" i="27"/>
  <c r="H751" i="27"/>
  <c r="F751" i="27"/>
  <c r="E751" i="27"/>
  <c r="C751" i="27"/>
  <c r="H750" i="27"/>
  <c r="F750" i="27"/>
  <c r="E750" i="27"/>
  <c r="C750" i="27"/>
  <c r="H749" i="27"/>
  <c r="F749" i="27"/>
  <c r="E749" i="27"/>
  <c r="C749" i="27"/>
  <c r="C748" i="27"/>
  <c r="H747" i="27"/>
  <c r="E747" i="27"/>
  <c r="C747" i="27"/>
  <c r="H746" i="27"/>
  <c r="E746" i="27"/>
  <c r="C746" i="27"/>
  <c r="H745" i="27"/>
  <c r="F745" i="27"/>
  <c r="E745" i="27"/>
  <c r="C745" i="27"/>
  <c r="H744" i="27"/>
  <c r="F744" i="27"/>
  <c r="E744" i="27"/>
  <c r="C744" i="27"/>
  <c r="H743" i="27"/>
  <c r="F743" i="27"/>
  <c r="E743" i="27"/>
  <c r="C743" i="27"/>
  <c r="H742" i="27"/>
  <c r="F742" i="27"/>
  <c r="E742" i="27"/>
  <c r="C742" i="27"/>
  <c r="H741" i="27"/>
  <c r="F741" i="27"/>
  <c r="E741" i="27"/>
  <c r="C741" i="27"/>
  <c r="H740" i="27"/>
  <c r="F740" i="27"/>
  <c r="E740" i="27"/>
  <c r="C740" i="27"/>
  <c r="H739" i="27"/>
  <c r="F739" i="27"/>
  <c r="E739" i="27"/>
  <c r="C739" i="27"/>
  <c r="H738" i="27"/>
  <c r="F738" i="27"/>
  <c r="E738" i="27"/>
  <c r="C738" i="27"/>
  <c r="H737" i="27"/>
  <c r="F737" i="27"/>
  <c r="E737" i="27"/>
  <c r="C737" i="27"/>
  <c r="H736" i="27"/>
  <c r="F736" i="27"/>
  <c r="E736" i="27"/>
  <c r="C736" i="27"/>
  <c r="H735" i="27"/>
  <c r="F735" i="27"/>
  <c r="E735" i="27"/>
  <c r="C735" i="27"/>
  <c r="H734" i="27"/>
  <c r="F734" i="27"/>
  <c r="E734" i="27"/>
  <c r="C734" i="27"/>
  <c r="H733" i="27"/>
  <c r="F733" i="27"/>
  <c r="E733" i="27"/>
  <c r="C733" i="27"/>
  <c r="H732" i="27"/>
  <c r="F732" i="27"/>
  <c r="E732" i="27"/>
  <c r="C732" i="27"/>
  <c r="H731" i="27"/>
  <c r="F731" i="27"/>
  <c r="E731" i="27"/>
  <c r="C731" i="27"/>
  <c r="H730" i="27"/>
  <c r="F730" i="27"/>
  <c r="E730" i="27"/>
  <c r="C730" i="27"/>
  <c r="C729" i="27"/>
  <c r="H728" i="27"/>
  <c r="E728" i="27"/>
  <c r="C728" i="27"/>
  <c r="H727" i="27"/>
  <c r="E727" i="27"/>
  <c r="C727" i="27"/>
  <c r="H726" i="27"/>
  <c r="F726" i="27"/>
  <c r="E726" i="27"/>
  <c r="C726" i="27"/>
  <c r="H725" i="27"/>
  <c r="F725" i="27"/>
  <c r="E725" i="27"/>
  <c r="C725" i="27"/>
  <c r="H724" i="27"/>
  <c r="F724" i="27"/>
  <c r="E724" i="27"/>
  <c r="C724" i="27"/>
  <c r="C723" i="27"/>
  <c r="H722" i="27"/>
  <c r="E722" i="27"/>
  <c r="C722" i="27"/>
  <c r="H721" i="27"/>
  <c r="E721" i="27"/>
  <c r="C721" i="27"/>
  <c r="H720" i="27"/>
  <c r="F720" i="27"/>
  <c r="E720" i="27"/>
  <c r="C720" i="27"/>
  <c r="H719" i="27"/>
  <c r="F719" i="27"/>
  <c r="E719" i="27"/>
  <c r="C719" i="27"/>
  <c r="H718" i="27"/>
  <c r="F718" i="27"/>
  <c r="E718" i="27"/>
  <c r="C718" i="27"/>
  <c r="H717" i="27"/>
  <c r="F717" i="27"/>
  <c r="E717" i="27"/>
  <c r="C717" i="27"/>
  <c r="H716" i="27"/>
  <c r="F716" i="27"/>
  <c r="E716" i="27"/>
  <c r="C716" i="27"/>
  <c r="H715" i="27"/>
  <c r="F715" i="27"/>
  <c r="E715" i="27"/>
  <c r="C715" i="27"/>
  <c r="H714" i="27"/>
  <c r="F714" i="27"/>
  <c r="E714" i="27"/>
  <c r="C714" i="27"/>
  <c r="H713" i="27"/>
  <c r="F713" i="27"/>
  <c r="E713" i="27"/>
  <c r="C713" i="27"/>
  <c r="H712" i="27"/>
  <c r="F712" i="27"/>
  <c r="E712" i="27"/>
  <c r="C712" i="27"/>
  <c r="H711" i="27"/>
  <c r="F711" i="27"/>
  <c r="E711" i="27"/>
  <c r="C711" i="27"/>
  <c r="H710" i="27"/>
  <c r="F710" i="27"/>
  <c r="E710" i="27"/>
  <c r="C710" i="27"/>
  <c r="H709" i="27"/>
  <c r="F709" i="27"/>
  <c r="E709" i="27"/>
  <c r="C709" i="27"/>
  <c r="H708" i="27"/>
  <c r="F708" i="27"/>
  <c r="E708" i="27"/>
  <c r="C708" i="27"/>
  <c r="C707" i="27"/>
  <c r="H706" i="27"/>
  <c r="F706" i="27"/>
  <c r="E706" i="27"/>
  <c r="C706" i="27"/>
  <c r="H705" i="27"/>
  <c r="F705" i="27"/>
  <c r="E705" i="27"/>
  <c r="C705" i="27"/>
  <c r="H704" i="27"/>
  <c r="F704" i="27"/>
  <c r="E704" i="27"/>
  <c r="C704" i="27"/>
  <c r="H703" i="27"/>
  <c r="F703" i="27"/>
  <c r="E703" i="27"/>
  <c r="C703" i="27"/>
  <c r="H702" i="27"/>
  <c r="F702" i="27"/>
  <c r="E702" i="27"/>
  <c r="C702" i="27"/>
  <c r="H701" i="27"/>
  <c r="F701" i="27"/>
  <c r="E701" i="27"/>
  <c r="C701" i="27"/>
  <c r="H700" i="27"/>
  <c r="F700" i="27"/>
  <c r="E700" i="27"/>
  <c r="C700" i="27"/>
  <c r="H699" i="27"/>
  <c r="F699" i="27"/>
  <c r="E699" i="27"/>
  <c r="C699" i="27"/>
  <c r="C698" i="27"/>
  <c r="H697" i="27"/>
  <c r="F697" i="27"/>
  <c r="E697" i="27"/>
  <c r="C697" i="27"/>
  <c r="H696" i="27"/>
  <c r="F696" i="27"/>
  <c r="E696" i="27"/>
  <c r="C696" i="27"/>
  <c r="H695" i="27"/>
  <c r="F695" i="27"/>
  <c r="E695" i="27"/>
  <c r="C695" i="27"/>
  <c r="H694" i="27"/>
  <c r="F694" i="27"/>
  <c r="E694" i="27"/>
  <c r="C694" i="27"/>
  <c r="H693" i="27"/>
  <c r="F693" i="27"/>
  <c r="E693" i="27"/>
  <c r="C693" i="27"/>
  <c r="H692" i="27"/>
  <c r="F692" i="27"/>
  <c r="E692" i="27"/>
  <c r="C692" i="27"/>
  <c r="H691" i="27"/>
  <c r="F691" i="27"/>
  <c r="E691" i="27"/>
  <c r="C691" i="27"/>
  <c r="H690" i="27"/>
  <c r="F690" i="27"/>
  <c r="E690" i="27"/>
  <c r="C690" i="27"/>
  <c r="H689" i="27"/>
  <c r="F689" i="27"/>
  <c r="E689" i="27"/>
  <c r="C689" i="27"/>
  <c r="H688" i="27"/>
  <c r="F688" i="27"/>
  <c r="E688" i="27"/>
  <c r="C688" i="27"/>
  <c r="C687" i="27"/>
  <c r="E686" i="27"/>
  <c r="C686" i="27"/>
  <c r="H685" i="27"/>
  <c r="F685" i="27"/>
  <c r="E685" i="27"/>
  <c r="C685" i="27"/>
  <c r="H684" i="27"/>
  <c r="F684" i="27"/>
  <c r="E684" i="27"/>
  <c r="C684" i="27"/>
  <c r="H683" i="27"/>
  <c r="F683" i="27"/>
  <c r="E683" i="27"/>
  <c r="C683" i="27"/>
  <c r="H682" i="27"/>
  <c r="F682" i="27"/>
  <c r="E682" i="27"/>
  <c r="C682" i="27"/>
  <c r="H681" i="27"/>
  <c r="F681" i="27"/>
  <c r="E681" i="27"/>
  <c r="C681" i="27"/>
  <c r="H680" i="27"/>
  <c r="F680" i="27"/>
  <c r="E680" i="27"/>
  <c r="C680" i="27"/>
  <c r="H679" i="27"/>
  <c r="F679" i="27"/>
  <c r="E679" i="27"/>
  <c r="C679" i="27"/>
  <c r="H678" i="27"/>
  <c r="F678" i="27"/>
  <c r="E678" i="27"/>
  <c r="C678" i="27"/>
  <c r="H677" i="27"/>
  <c r="F677" i="27"/>
  <c r="E677" i="27"/>
  <c r="C677" i="27"/>
  <c r="H676" i="27"/>
  <c r="F676" i="27"/>
  <c r="E676" i="27"/>
  <c r="C676" i="27"/>
  <c r="H675" i="27"/>
  <c r="F675" i="27"/>
  <c r="E675" i="27"/>
  <c r="C675" i="27"/>
  <c r="H674" i="27"/>
  <c r="F674" i="27"/>
  <c r="E674" i="27"/>
  <c r="C674" i="27"/>
  <c r="H673" i="27"/>
  <c r="F673" i="27"/>
  <c r="E673" i="27"/>
  <c r="C673" i="27"/>
  <c r="H672" i="27"/>
  <c r="F672" i="27"/>
  <c r="E672" i="27"/>
  <c r="C672" i="27"/>
  <c r="C671" i="27"/>
  <c r="E670" i="27"/>
  <c r="C670" i="27"/>
  <c r="H669" i="27"/>
  <c r="F669" i="27"/>
  <c r="E669" i="27"/>
  <c r="C669" i="27"/>
  <c r="H668" i="27"/>
  <c r="F668" i="27"/>
  <c r="E668" i="27"/>
  <c r="C668" i="27"/>
  <c r="H667" i="27"/>
  <c r="F667" i="27"/>
  <c r="E667" i="27"/>
  <c r="C667" i="27"/>
  <c r="H666" i="27"/>
  <c r="F666" i="27"/>
  <c r="E666" i="27"/>
  <c r="C666" i="27"/>
  <c r="H665" i="27"/>
  <c r="F665" i="27"/>
  <c r="E665" i="27"/>
  <c r="C665" i="27"/>
  <c r="H664" i="27"/>
  <c r="F664" i="27"/>
  <c r="E664" i="27"/>
  <c r="C664" i="27"/>
  <c r="H663" i="27"/>
  <c r="F663" i="27"/>
  <c r="E663" i="27"/>
  <c r="C663" i="27"/>
  <c r="H662" i="27"/>
  <c r="F662" i="27"/>
  <c r="E662" i="27"/>
  <c r="C662" i="27"/>
  <c r="H661" i="27"/>
  <c r="F661" i="27"/>
  <c r="E661" i="27"/>
  <c r="C661" i="27"/>
  <c r="H660" i="27"/>
  <c r="F660" i="27"/>
  <c r="E660" i="27"/>
  <c r="C660" i="27"/>
  <c r="H659" i="27"/>
  <c r="F659" i="27"/>
  <c r="E659" i="27"/>
  <c r="C659" i="27"/>
  <c r="H658" i="27"/>
  <c r="F658" i="27"/>
  <c r="E658" i="27"/>
  <c r="C658" i="27"/>
  <c r="H657" i="27"/>
  <c r="F657" i="27"/>
  <c r="E657" i="27"/>
  <c r="C657" i="27"/>
  <c r="H656" i="27"/>
  <c r="F656" i="27"/>
  <c r="E656" i="27"/>
  <c r="C656" i="27"/>
  <c r="C655" i="27"/>
  <c r="H654" i="27"/>
  <c r="F654" i="27"/>
  <c r="E654" i="27"/>
  <c r="C654" i="27"/>
  <c r="H653" i="27"/>
  <c r="F653" i="27"/>
  <c r="E653" i="27"/>
  <c r="C653" i="27"/>
  <c r="H652" i="27"/>
  <c r="F652" i="27"/>
  <c r="E652" i="27"/>
  <c r="C652" i="27"/>
  <c r="H651" i="27"/>
  <c r="F651" i="27"/>
  <c r="E651" i="27"/>
  <c r="C651" i="27"/>
  <c r="H650" i="27"/>
  <c r="F650" i="27"/>
  <c r="E650" i="27"/>
  <c r="C650" i="27"/>
  <c r="H649" i="27"/>
  <c r="F649" i="27"/>
  <c r="E649" i="27"/>
  <c r="C649" i="27"/>
  <c r="H648" i="27"/>
  <c r="F648" i="27"/>
  <c r="E648" i="27"/>
  <c r="C648" i="27"/>
  <c r="H647" i="27"/>
  <c r="F647" i="27"/>
  <c r="E647" i="27"/>
  <c r="C647" i="27"/>
  <c r="H646" i="27"/>
  <c r="F646" i="27"/>
  <c r="E646" i="27"/>
  <c r="C646" i="27"/>
  <c r="H645" i="27"/>
  <c r="F645" i="27"/>
  <c r="E645" i="27"/>
  <c r="C645" i="27"/>
  <c r="H644" i="27"/>
  <c r="F644" i="27"/>
  <c r="E644" i="27"/>
  <c r="C644" i="27"/>
  <c r="H643" i="27"/>
  <c r="F643" i="27"/>
  <c r="E643" i="27"/>
  <c r="C643" i="27"/>
  <c r="H642" i="27"/>
  <c r="F642" i="27"/>
  <c r="E642" i="27"/>
  <c r="C642" i="27"/>
  <c r="H641" i="27"/>
  <c r="F641" i="27"/>
  <c r="E641" i="27"/>
  <c r="C641" i="27"/>
  <c r="H640" i="27"/>
  <c r="F640" i="27"/>
  <c r="E640" i="27"/>
  <c r="C640" i="27"/>
  <c r="H639" i="27"/>
  <c r="F639" i="27"/>
  <c r="E639" i="27"/>
  <c r="C639" i="27"/>
  <c r="H638" i="27"/>
  <c r="F638" i="27"/>
  <c r="E638" i="27"/>
  <c r="C638" i="27"/>
  <c r="H637" i="27"/>
  <c r="F637" i="27"/>
  <c r="E637" i="27"/>
  <c r="C637" i="27"/>
  <c r="H636" i="27"/>
  <c r="F636" i="27"/>
  <c r="E636" i="27"/>
  <c r="C636" i="27"/>
  <c r="H635" i="27"/>
  <c r="F635" i="27"/>
  <c r="E635" i="27"/>
  <c r="C635" i="27"/>
  <c r="H634" i="27"/>
  <c r="F634" i="27"/>
  <c r="E634" i="27"/>
  <c r="C634" i="27"/>
  <c r="H633" i="27"/>
  <c r="F633" i="27"/>
  <c r="E633" i="27"/>
  <c r="C633" i="27"/>
  <c r="H632" i="27"/>
  <c r="F632" i="27"/>
  <c r="E632" i="27"/>
  <c r="C632" i="27"/>
  <c r="H631" i="27"/>
  <c r="F631" i="27"/>
  <c r="E631" i="27"/>
  <c r="C631" i="27"/>
  <c r="H630" i="27"/>
  <c r="F630" i="27"/>
  <c r="E630" i="27"/>
  <c r="C630" i="27"/>
  <c r="H629" i="27"/>
  <c r="F629" i="27"/>
  <c r="E629" i="27"/>
  <c r="C629" i="27"/>
  <c r="H628" i="27"/>
  <c r="F628" i="27"/>
  <c r="E628" i="27"/>
  <c r="C628" i="27"/>
  <c r="H627" i="27"/>
  <c r="F627" i="27"/>
  <c r="E627" i="27"/>
  <c r="C627" i="27"/>
  <c r="H626" i="27"/>
  <c r="F626" i="27"/>
  <c r="E626" i="27"/>
  <c r="C626" i="27"/>
  <c r="H625" i="27"/>
  <c r="F625" i="27"/>
  <c r="E625" i="27"/>
  <c r="C625" i="27"/>
  <c r="H624" i="27"/>
  <c r="F624" i="27"/>
  <c r="E624" i="27"/>
  <c r="C624" i="27"/>
  <c r="H623" i="27"/>
  <c r="F623" i="27"/>
  <c r="E623" i="27"/>
  <c r="C623" i="27"/>
  <c r="H622" i="27"/>
  <c r="F622" i="27"/>
  <c r="E622" i="27"/>
  <c r="C622" i="27"/>
  <c r="H621" i="27"/>
  <c r="F621" i="27"/>
  <c r="E621" i="27"/>
  <c r="C621" i="27"/>
  <c r="H620" i="27"/>
  <c r="F620" i="27"/>
  <c r="E620" i="27"/>
  <c r="C620" i="27"/>
  <c r="H619" i="27"/>
  <c r="F619" i="27"/>
  <c r="E619" i="27"/>
  <c r="C619" i="27"/>
  <c r="H618" i="27"/>
  <c r="F618" i="27"/>
  <c r="E618" i="27"/>
  <c r="C618" i="27"/>
  <c r="H617" i="27"/>
  <c r="F617" i="27"/>
  <c r="E617" i="27"/>
  <c r="C617" i="27"/>
  <c r="H616" i="27"/>
  <c r="F616" i="27"/>
  <c r="E616" i="27"/>
  <c r="C616" i="27"/>
  <c r="H615" i="27"/>
  <c r="F615" i="27"/>
  <c r="E615" i="27"/>
  <c r="C615" i="27"/>
  <c r="C614" i="27"/>
  <c r="H613" i="27"/>
  <c r="F613" i="27"/>
  <c r="E613" i="27"/>
  <c r="C613" i="27"/>
  <c r="H612" i="27"/>
  <c r="F612" i="27"/>
  <c r="E612" i="27"/>
  <c r="C612" i="27"/>
  <c r="H611" i="27"/>
  <c r="F611" i="27"/>
  <c r="E611" i="27"/>
  <c r="C611" i="27"/>
  <c r="H610" i="27"/>
  <c r="F610" i="27"/>
  <c r="E610" i="27"/>
  <c r="C610" i="27"/>
  <c r="H609" i="27"/>
  <c r="F609" i="27"/>
  <c r="E609" i="27"/>
  <c r="C609" i="27"/>
  <c r="H608" i="27"/>
  <c r="F608" i="27"/>
  <c r="E608" i="27"/>
  <c r="C608" i="27"/>
  <c r="H607" i="27"/>
  <c r="F607" i="27"/>
  <c r="E607" i="27"/>
  <c r="C607" i="27"/>
  <c r="H606" i="27"/>
  <c r="F606" i="27"/>
  <c r="E606" i="27"/>
  <c r="C606" i="27"/>
  <c r="H605" i="27"/>
  <c r="F605" i="27"/>
  <c r="E605" i="27"/>
  <c r="C605" i="27"/>
  <c r="H604" i="27"/>
  <c r="F604" i="27"/>
  <c r="E604" i="27"/>
  <c r="C604" i="27"/>
  <c r="H603" i="27"/>
  <c r="F603" i="27"/>
  <c r="E603" i="27"/>
  <c r="C603" i="27"/>
  <c r="H602" i="27"/>
  <c r="F602" i="27"/>
  <c r="E602" i="27"/>
  <c r="C602" i="27"/>
  <c r="H601" i="27"/>
  <c r="F601" i="27"/>
  <c r="E601" i="27"/>
  <c r="C601" i="27"/>
  <c r="H600" i="27"/>
  <c r="F600" i="27"/>
  <c r="E600" i="27"/>
  <c r="C600" i="27"/>
  <c r="C599" i="27"/>
  <c r="B598" i="27"/>
  <c r="H595" i="27"/>
  <c r="F595" i="27"/>
  <c r="E595" i="27"/>
  <c r="C595" i="27"/>
  <c r="H594" i="27"/>
  <c r="F594" i="27"/>
  <c r="E594" i="27"/>
  <c r="C594" i="27"/>
  <c r="H593" i="27"/>
  <c r="F593" i="27"/>
  <c r="E593" i="27"/>
  <c r="C593" i="27"/>
  <c r="H592" i="27"/>
  <c r="F592" i="27"/>
  <c r="E592" i="27"/>
  <c r="C592" i="27"/>
  <c r="H591" i="27"/>
  <c r="F591" i="27"/>
  <c r="E591" i="27"/>
  <c r="C591" i="27"/>
  <c r="C590" i="27"/>
  <c r="H589" i="27"/>
  <c r="F589" i="27"/>
  <c r="E589" i="27"/>
  <c r="C589" i="27"/>
  <c r="H588" i="27"/>
  <c r="F588" i="27"/>
  <c r="E588" i="27"/>
  <c r="C588" i="27"/>
  <c r="C587" i="27"/>
  <c r="H586" i="27"/>
  <c r="F586" i="27"/>
  <c r="E586" i="27"/>
  <c r="C586" i="27"/>
  <c r="H585" i="27"/>
  <c r="F585" i="27"/>
  <c r="E585" i="27"/>
  <c r="C585" i="27"/>
  <c r="H584" i="27"/>
  <c r="F584" i="27"/>
  <c r="E584" i="27"/>
  <c r="C584" i="27"/>
  <c r="H583" i="27"/>
  <c r="F583" i="27"/>
  <c r="E583" i="27"/>
  <c r="C583" i="27"/>
  <c r="H582" i="27"/>
  <c r="F582" i="27"/>
  <c r="E582" i="27"/>
  <c r="C582" i="27"/>
  <c r="H581" i="27"/>
  <c r="F581" i="27"/>
  <c r="E581" i="27"/>
  <c r="C581" i="27"/>
  <c r="H580" i="27"/>
  <c r="F580" i="27"/>
  <c r="E580" i="27"/>
  <c r="C580" i="27"/>
  <c r="H579" i="27"/>
  <c r="F579" i="27"/>
  <c r="E579" i="27"/>
  <c r="C579" i="27"/>
  <c r="H578" i="27"/>
  <c r="F578" i="27"/>
  <c r="E578" i="27"/>
  <c r="C578" i="27"/>
  <c r="H577" i="27"/>
  <c r="F577" i="27"/>
  <c r="E577" i="27"/>
  <c r="C577" i="27"/>
  <c r="H576" i="27"/>
  <c r="F576" i="27"/>
  <c r="E576" i="27"/>
  <c r="C576" i="27"/>
  <c r="C575" i="27"/>
  <c r="H574" i="27"/>
  <c r="F574" i="27"/>
  <c r="E574" i="27"/>
  <c r="C574" i="27"/>
  <c r="H573" i="27"/>
  <c r="F573" i="27"/>
  <c r="E573" i="27"/>
  <c r="C573" i="27"/>
  <c r="H572" i="27"/>
  <c r="F572" i="27"/>
  <c r="E572" i="27"/>
  <c r="C572" i="27"/>
  <c r="H571" i="27"/>
  <c r="F571" i="27"/>
  <c r="E571" i="27"/>
  <c r="C571" i="27"/>
  <c r="H570" i="27"/>
  <c r="F570" i="27"/>
  <c r="E570" i="27"/>
  <c r="C570" i="27"/>
  <c r="H569" i="27"/>
  <c r="F569" i="27"/>
  <c r="E569" i="27"/>
  <c r="C569" i="27"/>
  <c r="H568" i="27"/>
  <c r="F568" i="27"/>
  <c r="E568" i="27"/>
  <c r="C568" i="27"/>
  <c r="H567" i="27"/>
  <c r="F567" i="27"/>
  <c r="E567" i="27"/>
  <c r="C567" i="27"/>
  <c r="H566" i="27"/>
  <c r="F566" i="27"/>
  <c r="E566" i="27"/>
  <c r="C566" i="27"/>
  <c r="C565" i="27"/>
  <c r="H564" i="27"/>
  <c r="F564" i="27"/>
  <c r="E564" i="27"/>
  <c r="C564" i="27"/>
  <c r="H563" i="27"/>
  <c r="F563" i="27"/>
  <c r="E563" i="27"/>
  <c r="C563" i="27"/>
  <c r="H562" i="27"/>
  <c r="F562" i="27"/>
  <c r="E562" i="27"/>
  <c r="C562" i="27"/>
  <c r="H561" i="27"/>
  <c r="F561" i="27"/>
  <c r="E561" i="27"/>
  <c r="C561" i="27"/>
  <c r="H560" i="27"/>
  <c r="F560" i="27"/>
  <c r="E560" i="27"/>
  <c r="C560" i="27"/>
  <c r="H559" i="27"/>
  <c r="F559" i="27"/>
  <c r="E559" i="27"/>
  <c r="C559" i="27"/>
  <c r="C558" i="27"/>
  <c r="H557" i="27"/>
  <c r="F557" i="27"/>
  <c r="E557" i="27"/>
  <c r="C557" i="27"/>
  <c r="H556" i="27"/>
  <c r="F556" i="27"/>
  <c r="E556" i="27"/>
  <c r="C556" i="27"/>
  <c r="H555" i="27"/>
  <c r="F555" i="27"/>
  <c r="E555" i="27"/>
  <c r="C555" i="27"/>
  <c r="H554" i="27"/>
  <c r="F554" i="27"/>
  <c r="E554" i="27"/>
  <c r="C554" i="27"/>
  <c r="C553" i="27"/>
  <c r="H552" i="27"/>
  <c r="F552" i="27"/>
  <c r="E552" i="27"/>
  <c r="C552" i="27"/>
  <c r="C551" i="27"/>
  <c r="H550" i="27"/>
  <c r="F550" i="27"/>
  <c r="E550" i="27"/>
  <c r="C550" i="27"/>
  <c r="H549" i="27"/>
  <c r="F549" i="27"/>
  <c r="E549" i="27"/>
  <c r="C549" i="27"/>
  <c r="H548" i="27"/>
  <c r="F548" i="27"/>
  <c r="E548" i="27"/>
  <c r="C548" i="27"/>
  <c r="H547" i="27"/>
  <c r="F547" i="27"/>
  <c r="E547" i="27"/>
  <c r="C547" i="27"/>
  <c r="H546" i="27"/>
  <c r="F546" i="27"/>
  <c r="E546" i="27"/>
  <c r="C546" i="27"/>
  <c r="C545" i="27"/>
  <c r="H544" i="27"/>
  <c r="F544" i="27"/>
  <c r="E544" i="27"/>
  <c r="C544" i="27"/>
  <c r="C543" i="27"/>
  <c r="H542" i="27"/>
  <c r="F542" i="27"/>
  <c r="E542" i="27"/>
  <c r="C542" i="27"/>
  <c r="C541" i="27"/>
  <c r="H540" i="27"/>
  <c r="F540" i="27"/>
  <c r="E540" i="27"/>
  <c r="C540" i="27"/>
  <c r="H539" i="27"/>
  <c r="F539" i="27"/>
  <c r="E539" i="27"/>
  <c r="C539" i="27"/>
  <c r="H538" i="27"/>
  <c r="F538" i="27"/>
  <c r="E538" i="27"/>
  <c r="C538" i="27"/>
  <c r="H537" i="27"/>
  <c r="F537" i="27"/>
  <c r="E537" i="27"/>
  <c r="C537" i="27"/>
  <c r="H536" i="27"/>
  <c r="F536" i="27"/>
  <c r="E536" i="27"/>
  <c r="C536" i="27"/>
  <c r="H535" i="27"/>
  <c r="F535" i="27"/>
  <c r="E535" i="27"/>
  <c r="C535" i="27"/>
  <c r="H534" i="27"/>
  <c r="F534" i="27"/>
  <c r="E534" i="27"/>
  <c r="C534" i="27"/>
  <c r="H533" i="27"/>
  <c r="F533" i="27"/>
  <c r="E533" i="27"/>
  <c r="C533" i="27"/>
  <c r="H532" i="27"/>
  <c r="F532" i="27"/>
  <c r="E532" i="27"/>
  <c r="C532" i="27"/>
  <c r="H531" i="27"/>
  <c r="F531" i="27"/>
  <c r="E531" i="27"/>
  <c r="C531" i="27"/>
  <c r="H530" i="27"/>
  <c r="F530" i="27"/>
  <c r="E530" i="27"/>
  <c r="C530" i="27"/>
  <c r="H529" i="27"/>
  <c r="F529" i="27"/>
  <c r="E529" i="27"/>
  <c r="C529" i="27"/>
  <c r="H528" i="27"/>
  <c r="F528" i="27"/>
  <c r="E528" i="27"/>
  <c r="C528" i="27"/>
  <c r="C527" i="27"/>
  <c r="C526" i="27"/>
  <c r="H525" i="27"/>
  <c r="F525" i="27"/>
  <c r="E525" i="27"/>
  <c r="C525" i="27"/>
  <c r="C524" i="27"/>
  <c r="H523" i="27"/>
  <c r="F523" i="27"/>
  <c r="E523" i="27"/>
  <c r="C523" i="27"/>
  <c r="C522" i="27"/>
  <c r="H521" i="27"/>
  <c r="F521" i="27"/>
  <c r="E521" i="27"/>
  <c r="C521" i="27"/>
  <c r="H520" i="27"/>
  <c r="F520" i="27"/>
  <c r="E520" i="27"/>
  <c r="C520" i="27"/>
  <c r="H519" i="27"/>
  <c r="F519" i="27"/>
  <c r="E519" i="27"/>
  <c r="C519" i="27"/>
  <c r="H518" i="27"/>
  <c r="F518" i="27"/>
  <c r="E518" i="27"/>
  <c r="C518" i="27"/>
  <c r="H517" i="27"/>
  <c r="F517" i="27"/>
  <c r="E517" i="27"/>
  <c r="C517" i="27"/>
  <c r="H516" i="27"/>
  <c r="F516" i="27"/>
  <c r="E516" i="27"/>
  <c r="C516" i="27"/>
  <c r="H515" i="27"/>
  <c r="F515" i="27"/>
  <c r="E515" i="27"/>
  <c r="C515" i="27"/>
  <c r="H514" i="27"/>
  <c r="F514" i="27"/>
  <c r="E514" i="27"/>
  <c r="C514" i="27"/>
  <c r="C513" i="27"/>
  <c r="H512" i="27"/>
  <c r="F512" i="27"/>
  <c r="E512" i="27"/>
  <c r="C512" i="27"/>
  <c r="H511" i="27"/>
  <c r="F511" i="27"/>
  <c r="E511" i="27"/>
  <c r="C511" i="27"/>
  <c r="H510" i="27"/>
  <c r="F510" i="27"/>
  <c r="E510" i="27"/>
  <c r="C510" i="27"/>
  <c r="H509" i="27"/>
  <c r="F509" i="27"/>
  <c r="E509" i="27"/>
  <c r="C509" i="27"/>
  <c r="H508" i="27"/>
  <c r="F508" i="27"/>
  <c r="E508" i="27"/>
  <c r="C508" i="27"/>
  <c r="H507" i="27"/>
  <c r="F507" i="27"/>
  <c r="E507" i="27"/>
  <c r="C507" i="27"/>
  <c r="H506" i="27"/>
  <c r="F506" i="27"/>
  <c r="E506" i="27"/>
  <c r="C506" i="27"/>
  <c r="H505" i="27"/>
  <c r="F505" i="27"/>
  <c r="E505" i="27"/>
  <c r="C505" i="27"/>
  <c r="H504" i="27"/>
  <c r="F504" i="27"/>
  <c r="E504" i="27"/>
  <c r="C504" i="27"/>
  <c r="H503" i="27"/>
  <c r="F503" i="27"/>
  <c r="E503" i="27"/>
  <c r="C503" i="27"/>
  <c r="H502" i="27"/>
  <c r="F502" i="27"/>
  <c r="E502" i="27"/>
  <c r="C502" i="27"/>
  <c r="C501" i="27"/>
  <c r="H500" i="27"/>
  <c r="F500" i="27"/>
  <c r="E500" i="27"/>
  <c r="C500" i="27"/>
  <c r="H499" i="27"/>
  <c r="F499" i="27"/>
  <c r="E499" i="27"/>
  <c r="C499" i="27"/>
  <c r="H498" i="27"/>
  <c r="F498" i="27"/>
  <c r="E498" i="27"/>
  <c r="C498" i="27"/>
  <c r="H497" i="27"/>
  <c r="F497" i="27"/>
  <c r="E497" i="27"/>
  <c r="C497" i="27"/>
  <c r="H496" i="27"/>
  <c r="F496" i="27"/>
  <c r="E496" i="27"/>
  <c r="C496" i="27"/>
  <c r="H495" i="27"/>
  <c r="F495" i="27"/>
  <c r="E495" i="27"/>
  <c r="C495" i="27"/>
  <c r="H494" i="27"/>
  <c r="F494" i="27"/>
  <c r="E494" i="27"/>
  <c r="C494" i="27"/>
  <c r="H493" i="27"/>
  <c r="F493" i="27"/>
  <c r="E493" i="27"/>
  <c r="C493" i="27"/>
  <c r="H492" i="27"/>
  <c r="F492" i="27"/>
  <c r="E492" i="27"/>
  <c r="C492" i="27"/>
  <c r="H491" i="27"/>
  <c r="F491" i="27"/>
  <c r="E491" i="27"/>
  <c r="C491" i="27"/>
  <c r="H490" i="27"/>
  <c r="F490" i="27"/>
  <c r="E490" i="27"/>
  <c r="C490" i="27"/>
  <c r="H489" i="27"/>
  <c r="F489" i="27"/>
  <c r="E489" i="27"/>
  <c r="C489" i="27"/>
  <c r="H488" i="27"/>
  <c r="F488" i="27"/>
  <c r="E488" i="27"/>
  <c r="C488" i="27"/>
  <c r="H487" i="27"/>
  <c r="F487" i="27"/>
  <c r="E487" i="27"/>
  <c r="C487" i="27"/>
  <c r="H486" i="27"/>
  <c r="F486" i="27"/>
  <c r="E486" i="27"/>
  <c r="C486" i="27"/>
  <c r="H485" i="27"/>
  <c r="F485" i="27"/>
  <c r="E485" i="27"/>
  <c r="C485" i="27"/>
  <c r="C484" i="27"/>
  <c r="H483" i="27"/>
  <c r="F483" i="27"/>
  <c r="E483" i="27"/>
  <c r="C483" i="27"/>
  <c r="H482" i="27"/>
  <c r="F482" i="27"/>
  <c r="E482" i="27"/>
  <c r="C482" i="27"/>
  <c r="H481" i="27"/>
  <c r="F481" i="27"/>
  <c r="E481" i="27"/>
  <c r="C481" i="27"/>
  <c r="H480" i="27"/>
  <c r="F480" i="27"/>
  <c r="E480" i="27"/>
  <c r="C480" i="27"/>
  <c r="H479" i="27"/>
  <c r="F479" i="27"/>
  <c r="E479" i="27"/>
  <c r="C479" i="27"/>
  <c r="H478" i="27"/>
  <c r="F478" i="27"/>
  <c r="E478" i="27"/>
  <c r="C478" i="27"/>
  <c r="H477" i="27"/>
  <c r="F477" i="27"/>
  <c r="E477" i="27"/>
  <c r="C477" i="27"/>
  <c r="H476" i="27"/>
  <c r="F476" i="27"/>
  <c r="E476" i="27"/>
  <c r="C476" i="27"/>
  <c r="H475" i="27"/>
  <c r="F475" i="27"/>
  <c r="E475" i="27"/>
  <c r="C475" i="27"/>
  <c r="C474" i="27"/>
  <c r="H473" i="27"/>
  <c r="F473" i="27"/>
  <c r="E473" i="27"/>
  <c r="C473" i="27"/>
  <c r="H472" i="27"/>
  <c r="F472" i="27"/>
  <c r="E472" i="27"/>
  <c r="C472" i="27"/>
  <c r="H471" i="27"/>
  <c r="F471" i="27"/>
  <c r="E471" i="27"/>
  <c r="C471" i="27"/>
  <c r="H470" i="27"/>
  <c r="F470" i="27"/>
  <c r="E470" i="27"/>
  <c r="C470" i="27"/>
  <c r="H469" i="27"/>
  <c r="F469" i="27"/>
  <c r="E469" i="27"/>
  <c r="C469" i="27"/>
  <c r="H468" i="27"/>
  <c r="F468" i="27"/>
  <c r="E468" i="27"/>
  <c r="C468" i="27"/>
  <c r="H467" i="27"/>
  <c r="F467" i="27"/>
  <c r="E467" i="27"/>
  <c r="C467" i="27"/>
  <c r="H466" i="27"/>
  <c r="F466" i="27"/>
  <c r="E466" i="27"/>
  <c r="C466" i="27"/>
  <c r="H465" i="27"/>
  <c r="F465" i="27"/>
  <c r="E465" i="27"/>
  <c r="C465" i="27"/>
  <c r="H464" i="27"/>
  <c r="F464" i="27"/>
  <c r="E464" i="27"/>
  <c r="C464" i="27"/>
  <c r="H463" i="27"/>
  <c r="F463" i="27"/>
  <c r="E463" i="27"/>
  <c r="C463" i="27"/>
  <c r="H462" i="27"/>
  <c r="F462" i="27"/>
  <c r="E462" i="27"/>
  <c r="C462" i="27"/>
  <c r="H461" i="27"/>
  <c r="F461" i="27"/>
  <c r="E461" i="27"/>
  <c r="C461" i="27"/>
  <c r="H460" i="27"/>
  <c r="F460" i="27"/>
  <c r="E460" i="27"/>
  <c r="C460" i="27"/>
  <c r="C459" i="27"/>
  <c r="H458" i="27"/>
  <c r="F458" i="27"/>
  <c r="E458" i="27"/>
  <c r="C458" i="27"/>
  <c r="H457" i="27"/>
  <c r="F457" i="27"/>
  <c r="E457" i="27"/>
  <c r="C457" i="27"/>
  <c r="H456" i="27"/>
  <c r="F456" i="27"/>
  <c r="E456" i="27"/>
  <c r="C456" i="27"/>
  <c r="H455" i="27"/>
  <c r="F455" i="27"/>
  <c r="E455" i="27"/>
  <c r="C455" i="27"/>
  <c r="H454" i="27"/>
  <c r="F454" i="27"/>
  <c r="E454" i="27"/>
  <c r="C454" i="27"/>
  <c r="H453" i="27"/>
  <c r="F453" i="27"/>
  <c r="E453" i="27"/>
  <c r="C453" i="27"/>
  <c r="H452" i="27"/>
  <c r="F452" i="27"/>
  <c r="E452" i="27"/>
  <c r="C452" i="27"/>
  <c r="H451" i="27"/>
  <c r="F451" i="27"/>
  <c r="E451" i="27"/>
  <c r="C451" i="27"/>
  <c r="H450" i="27"/>
  <c r="F450" i="27"/>
  <c r="E450" i="27"/>
  <c r="C450" i="27"/>
  <c r="H449" i="27"/>
  <c r="F449" i="27"/>
  <c r="E449" i="27"/>
  <c r="C449" i="27"/>
  <c r="H448" i="27"/>
  <c r="F448" i="27"/>
  <c r="E448" i="27"/>
  <c r="C448" i="27"/>
  <c r="H447" i="27"/>
  <c r="F447" i="27"/>
  <c r="E447" i="27"/>
  <c r="C447" i="27"/>
  <c r="H446" i="27"/>
  <c r="F446" i="27"/>
  <c r="E446" i="27"/>
  <c r="C446" i="27"/>
  <c r="H445" i="27"/>
  <c r="F445" i="27"/>
  <c r="E445" i="27"/>
  <c r="C445" i="27"/>
  <c r="C444" i="27"/>
  <c r="H443" i="27"/>
  <c r="F443" i="27"/>
  <c r="E443" i="27"/>
  <c r="C443" i="27"/>
  <c r="H442" i="27"/>
  <c r="F442" i="27"/>
  <c r="E442" i="27"/>
  <c r="C442" i="27"/>
  <c r="H441" i="27"/>
  <c r="F441" i="27"/>
  <c r="E441" i="27"/>
  <c r="C441" i="27"/>
  <c r="H440" i="27"/>
  <c r="F440" i="27"/>
  <c r="E440" i="27"/>
  <c r="C440" i="27"/>
  <c r="H439" i="27"/>
  <c r="F439" i="27"/>
  <c r="E439" i="27"/>
  <c r="C439" i="27"/>
  <c r="H438" i="27"/>
  <c r="F438" i="27"/>
  <c r="E438" i="27"/>
  <c r="C438" i="27"/>
  <c r="H437" i="27"/>
  <c r="F437" i="27"/>
  <c r="E437" i="27"/>
  <c r="C437" i="27"/>
  <c r="H436" i="27"/>
  <c r="F436" i="27"/>
  <c r="E436" i="27"/>
  <c r="C436" i="27"/>
  <c r="H435" i="27"/>
  <c r="F435" i="27"/>
  <c r="E435" i="27"/>
  <c r="C435" i="27"/>
  <c r="H434" i="27"/>
  <c r="F434" i="27"/>
  <c r="E434" i="27"/>
  <c r="C434" i="27"/>
  <c r="H433" i="27"/>
  <c r="F433" i="27"/>
  <c r="E433" i="27"/>
  <c r="C433" i="27"/>
  <c r="H432" i="27"/>
  <c r="F432" i="27"/>
  <c r="E432" i="27"/>
  <c r="C432" i="27"/>
  <c r="H431" i="27"/>
  <c r="F431" i="27"/>
  <c r="E431" i="27"/>
  <c r="C431" i="27"/>
  <c r="H430" i="27"/>
  <c r="F430" i="27"/>
  <c r="E430" i="27"/>
  <c r="C430" i="27"/>
  <c r="H429" i="27"/>
  <c r="F429" i="27"/>
  <c r="E429" i="27"/>
  <c r="C429" i="27"/>
  <c r="H428" i="27"/>
  <c r="F428" i="27"/>
  <c r="E428" i="27"/>
  <c r="C428" i="27"/>
  <c r="H427" i="27"/>
  <c r="F427" i="27"/>
  <c r="E427" i="27"/>
  <c r="C427" i="27"/>
  <c r="C426" i="27"/>
  <c r="H425" i="27"/>
  <c r="F425" i="27"/>
  <c r="E425" i="27"/>
  <c r="C425" i="27"/>
  <c r="H424" i="27"/>
  <c r="F424" i="27"/>
  <c r="E424" i="27"/>
  <c r="C424" i="27"/>
  <c r="H423" i="27"/>
  <c r="F423" i="27"/>
  <c r="E423" i="27"/>
  <c r="C423" i="27"/>
  <c r="H422" i="27"/>
  <c r="F422" i="27"/>
  <c r="E422" i="27"/>
  <c r="C422" i="27"/>
  <c r="H421" i="27"/>
  <c r="F421" i="27"/>
  <c r="E421" i="27"/>
  <c r="C421" i="27"/>
  <c r="H420" i="27"/>
  <c r="F420" i="27"/>
  <c r="E420" i="27"/>
  <c r="C420" i="27"/>
  <c r="H419" i="27"/>
  <c r="F419" i="27"/>
  <c r="E419" i="27"/>
  <c r="C419" i="27"/>
  <c r="H418" i="27"/>
  <c r="F418" i="27"/>
  <c r="E418" i="27"/>
  <c r="C418" i="27"/>
  <c r="H417" i="27"/>
  <c r="F417" i="27"/>
  <c r="E417" i="27"/>
  <c r="C417" i="27"/>
  <c r="H416" i="27"/>
  <c r="F416" i="27"/>
  <c r="E416" i="27"/>
  <c r="C416" i="27"/>
  <c r="H415" i="27"/>
  <c r="F415" i="27"/>
  <c r="E415" i="27"/>
  <c r="C415" i="27"/>
  <c r="H414" i="27"/>
  <c r="F414" i="27"/>
  <c r="E414" i="27"/>
  <c r="C414" i="27"/>
  <c r="H413" i="27"/>
  <c r="F413" i="27"/>
  <c r="E413" i="27"/>
  <c r="C413" i="27"/>
  <c r="H412" i="27"/>
  <c r="F412" i="27"/>
  <c r="E412" i="27"/>
  <c r="C412" i="27"/>
  <c r="H411" i="27"/>
  <c r="F411" i="27"/>
  <c r="E411" i="27"/>
  <c r="C411" i="27"/>
  <c r="C410" i="27"/>
  <c r="H409" i="27"/>
  <c r="F409" i="27"/>
  <c r="E409" i="27"/>
  <c r="C409" i="27"/>
  <c r="H408" i="27"/>
  <c r="F408" i="27"/>
  <c r="E408" i="27"/>
  <c r="C408" i="27"/>
  <c r="H407" i="27"/>
  <c r="F407" i="27"/>
  <c r="E407" i="27"/>
  <c r="C407" i="27"/>
  <c r="H406" i="27"/>
  <c r="F406" i="27"/>
  <c r="E406" i="27"/>
  <c r="C406" i="27"/>
  <c r="H405" i="27"/>
  <c r="F405" i="27"/>
  <c r="E405" i="27"/>
  <c r="C405" i="27"/>
  <c r="H404" i="27"/>
  <c r="F404" i="27"/>
  <c r="E404" i="27"/>
  <c r="C404" i="27"/>
  <c r="H403" i="27"/>
  <c r="F403" i="27"/>
  <c r="E403" i="27"/>
  <c r="C403" i="27"/>
  <c r="H402" i="27"/>
  <c r="F402" i="27"/>
  <c r="E402" i="27"/>
  <c r="C402" i="27"/>
  <c r="H401" i="27"/>
  <c r="F401" i="27"/>
  <c r="E401" i="27"/>
  <c r="C401" i="27"/>
  <c r="C400" i="27"/>
  <c r="H399" i="27"/>
  <c r="F399" i="27"/>
  <c r="E399" i="27"/>
  <c r="C399" i="27"/>
  <c r="H398" i="27"/>
  <c r="F398" i="27"/>
  <c r="E398" i="27"/>
  <c r="C398" i="27"/>
  <c r="H397" i="27"/>
  <c r="F397" i="27"/>
  <c r="E397" i="27"/>
  <c r="C397" i="27"/>
  <c r="H396" i="27"/>
  <c r="F396" i="27"/>
  <c r="E396" i="27"/>
  <c r="C396" i="27"/>
  <c r="H395" i="27"/>
  <c r="F395" i="27"/>
  <c r="E395" i="27"/>
  <c r="C395" i="27"/>
  <c r="H394" i="27"/>
  <c r="F394" i="27"/>
  <c r="E394" i="27"/>
  <c r="C394" i="27"/>
  <c r="H393" i="27"/>
  <c r="F393" i="27"/>
  <c r="E393" i="27"/>
  <c r="C393" i="27"/>
  <c r="H392" i="27"/>
  <c r="F392" i="27"/>
  <c r="E392" i="27"/>
  <c r="C392" i="27"/>
  <c r="H391" i="27"/>
  <c r="F391" i="27"/>
  <c r="E391" i="27"/>
  <c r="C391" i="27"/>
  <c r="H390" i="27"/>
  <c r="F390" i="27"/>
  <c r="E390" i="27"/>
  <c r="C390" i="27"/>
  <c r="H389" i="27"/>
  <c r="F389" i="27"/>
  <c r="E389" i="27"/>
  <c r="C389" i="27"/>
  <c r="H388" i="27"/>
  <c r="F388" i="27"/>
  <c r="E388" i="27"/>
  <c r="C388" i="27"/>
  <c r="H387" i="27"/>
  <c r="F387" i="27"/>
  <c r="E387" i="27"/>
  <c r="C387" i="27"/>
  <c r="H386" i="27"/>
  <c r="F386" i="27"/>
  <c r="E386" i="27"/>
  <c r="C386" i="27"/>
  <c r="H385" i="27"/>
  <c r="F385" i="27"/>
  <c r="E385" i="27"/>
  <c r="C385" i="27"/>
  <c r="H384" i="27"/>
  <c r="F384" i="27"/>
  <c r="E384" i="27"/>
  <c r="C384" i="27"/>
  <c r="H383" i="27"/>
  <c r="F383" i="27"/>
  <c r="E383" i="27"/>
  <c r="C383" i="27"/>
  <c r="C382" i="27"/>
  <c r="H381" i="27"/>
  <c r="F381" i="27"/>
  <c r="E381" i="27"/>
  <c r="C381" i="27"/>
  <c r="H380" i="27"/>
  <c r="F380" i="27"/>
  <c r="E380" i="27"/>
  <c r="C380" i="27"/>
  <c r="H379" i="27"/>
  <c r="F379" i="27"/>
  <c r="E379" i="27"/>
  <c r="C379" i="27"/>
  <c r="H378" i="27"/>
  <c r="F378" i="27"/>
  <c r="E378" i="27"/>
  <c r="C378" i="27"/>
  <c r="H377" i="27"/>
  <c r="F377" i="27"/>
  <c r="E377" i="27"/>
  <c r="C377" i="27"/>
  <c r="H376" i="27"/>
  <c r="F376" i="27"/>
  <c r="E376" i="27"/>
  <c r="C376" i="27"/>
  <c r="H375" i="27"/>
  <c r="F375" i="27"/>
  <c r="E375" i="27"/>
  <c r="C375" i="27"/>
  <c r="H374" i="27"/>
  <c r="F374" i="27"/>
  <c r="E374" i="27"/>
  <c r="C374" i="27"/>
  <c r="H373" i="27"/>
  <c r="F373" i="27"/>
  <c r="E373" i="27"/>
  <c r="C373" i="27"/>
  <c r="H372" i="27"/>
  <c r="F372" i="27"/>
  <c r="E372" i="27"/>
  <c r="C372" i="27"/>
  <c r="H371" i="27"/>
  <c r="F371" i="27"/>
  <c r="E371" i="27"/>
  <c r="C371" i="27"/>
  <c r="H370" i="27"/>
  <c r="F370" i="27"/>
  <c r="E370" i="27"/>
  <c r="C370" i="27"/>
  <c r="H369" i="27"/>
  <c r="F369" i="27"/>
  <c r="E369" i="27"/>
  <c r="C369" i="27"/>
  <c r="H368" i="27"/>
  <c r="F368" i="27"/>
  <c r="E368" i="27"/>
  <c r="C368" i="27"/>
  <c r="C367" i="27"/>
  <c r="H366" i="27"/>
  <c r="F366" i="27"/>
  <c r="E366" i="27"/>
  <c r="C366" i="27"/>
  <c r="H365" i="27"/>
  <c r="F365" i="27"/>
  <c r="E365" i="27"/>
  <c r="C365" i="27"/>
  <c r="H364" i="27"/>
  <c r="F364" i="27"/>
  <c r="E364" i="27"/>
  <c r="C364" i="27"/>
  <c r="H363" i="27"/>
  <c r="F363" i="27"/>
  <c r="E363" i="27"/>
  <c r="C363" i="27"/>
  <c r="H362" i="27"/>
  <c r="F362" i="27"/>
  <c r="E362" i="27"/>
  <c r="C362" i="27"/>
  <c r="H361" i="27"/>
  <c r="F361" i="27"/>
  <c r="E361" i="27"/>
  <c r="C361" i="27"/>
  <c r="H360" i="27"/>
  <c r="F360" i="27"/>
  <c r="E360" i="27"/>
  <c r="C360" i="27"/>
  <c r="H359" i="27"/>
  <c r="F359" i="27"/>
  <c r="E359" i="27"/>
  <c r="C359" i="27"/>
  <c r="H358" i="27"/>
  <c r="F358" i="27"/>
  <c r="E358" i="27"/>
  <c r="C358" i="27"/>
  <c r="H357" i="27"/>
  <c r="F357" i="27"/>
  <c r="E357" i="27"/>
  <c r="C357" i="27"/>
  <c r="H356" i="27"/>
  <c r="F356" i="27"/>
  <c r="E356" i="27"/>
  <c r="C356" i="27"/>
  <c r="H355" i="27"/>
  <c r="F355" i="27"/>
  <c r="E355" i="27"/>
  <c r="C355" i="27"/>
  <c r="H354" i="27"/>
  <c r="F354" i="27"/>
  <c r="E354" i="27"/>
  <c r="C354" i="27"/>
  <c r="H353" i="27"/>
  <c r="F353" i="27"/>
  <c r="E353" i="27"/>
  <c r="C353" i="27"/>
  <c r="H352" i="27"/>
  <c r="F352" i="27"/>
  <c r="E352" i="27"/>
  <c r="C352" i="27"/>
  <c r="H351" i="27"/>
  <c r="F351" i="27"/>
  <c r="E351" i="27"/>
  <c r="C351" i="27"/>
  <c r="H350" i="27"/>
  <c r="F350" i="27"/>
  <c r="E350" i="27"/>
  <c r="C350" i="27"/>
  <c r="H349" i="27"/>
  <c r="F349" i="27"/>
  <c r="E349" i="27"/>
  <c r="C349" i="27"/>
  <c r="H348" i="27"/>
  <c r="F348" i="27"/>
  <c r="E348" i="27"/>
  <c r="C348" i="27"/>
  <c r="H347" i="27"/>
  <c r="F347" i="27"/>
  <c r="E347" i="27"/>
  <c r="C347" i="27"/>
  <c r="H346" i="27"/>
  <c r="F346" i="27"/>
  <c r="E346" i="27"/>
  <c r="C346" i="27"/>
  <c r="H345" i="27"/>
  <c r="F345" i="27"/>
  <c r="E345" i="27"/>
  <c r="C345" i="27"/>
  <c r="H344" i="27"/>
  <c r="F344" i="27"/>
  <c r="E344" i="27"/>
  <c r="C344" i="27"/>
  <c r="H343" i="27"/>
  <c r="F343" i="27"/>
  <c r="E343" i="27"/>
  <c r="C343" i="27"/>
  <c r="H342" i="27"/>
  <c r="F342" i="27"/>
  <c r="E342" i="27"/>
  <c r="C342" i="27"/>
  <c r="H341" i="27"/>
  <c r="F341" i="27"/>
  <c r="E341" i="27"/>
  <c r="C341" i="27"/>
  <c r="H340" i="27"/>
  <c r="F340" i="27"/>
  <c r="E340" i="27"/>
  <c r="C340" i="27"/>
  <c r="H339" i="27"/>
  <c r="F339" i="27"/>
  <c r="E339" i="27"/>
  <c r="C339" i="27"/>
  <c r="H338" i="27"/>
  <c r="F338" i="27"/>
  <c r="E338" i="27"/>
  <c r="C338" i="27"/>
  <c r="C337" i="27"/>
  <c r="H336" i="27"/>
  <c r="F336" i="27"/>
  <c r="E336" i="27"/>
  <c r="C336" i="27"/>
  <c r="H335" i="27"/>
  <c r="F335" i="27"/>
  <c r="E335" i="27"/>
  <c r="C335" i="27"/>
  <c r="H334" i="27"/>
  <c r="F334" i="27"/>
  <c r="E334" i="27"/>
  <c r="C334" i="27"/>
  <c r="H333" i="27"/>
  <c r="F333" i="27"/>
  <c r="E333" i="27"/>
  <c r="C333" i="27"/>
  <c r="H332" i="27"/>
  <c r="F332" i="27"/>
  <c r="E332" i="27"/>
  <c r="C332" i="27"/>
  <c r="H331" i="27"/>
  <c r="F331" i="27"/>
  <c r="E331" i="27"/>
  <c r="C331" i="27"/>
  <c r="H330" i="27"/>
  <c r="F330" i="27"/>
  <c r="E330" i="27"/>
  <c r="C330" i="27"/>
  <c r="H329" i="27"/>
  <c r="F329" i="27"/>
  <c r="E329" i="27"/>
  <c r="C329" i="27"/>
  <c r="H328" i="27"/>
  <c r="F328" i="27"/>
  <c r="E328" i="27"/>
  <c r="C328" i="27"/>
  <c r="H327" i="27"/>
  <c r="F327" i="27"/>
  <c r="E327" i="27"/>
  <c r="C327" i="27"/>
  <c r="H326" i="27"/>
  <c r="F326" i="27"/>
  <c r="E326" i="27"/>
  <c r="C326" i="27"/>
  <c r="H325" i="27"/>
  <c r="F325" i="27"/>
  <c r="E325" i="27"/>
  <c r="C325" i="27"/>
  <c r="H324" i="27"/>
  <c r="F324" i="27"/>
  <c r="E324" i="27"/>
  <c r="C324" i="27"/>
  <c r="H323" i="27"/>
  <c r="F323" i="27"/>
  <c r="E323" i="27"/>
  <c r="C323" i="27"/>
  <c r="C322" i="27"/>
  <c r="H321" i="27"/>
  <c r="F321" i="27"/>
  <c r="E321" i="27"/>
  <c r="C321" i="27"/>
  <c r="H320" i="27"/>
  <c r="F320" i="27"/>
  <c r="E320" i="27"/>
  <c r="C320" i="27"/>
  <c r="H319" i="27"/>
  <c r="F319" i="27"/>
  <c r="E319" i="27"/>
  <c r="C319" i="27"/>
  <c r="H318" i="27"/>
  <c r="F318" i="27"/>
  <c r="E318" i="27"/>
  <c r="C318" i="27"/>
  <c r="H317" i="27"/>
  <c r="F317" i="27"/>
  <c r="E317" i="27"/>
  <c r="C317" i="27"/>
  <c r="H316" i="27"/>
  <c r="F316" i="27"/>
  <c r="E316" i="27"/>
  <c r="C316" i="27"/>
  <c r="H315" i="27"/>
  <c r="F315" i="27"/>
  <c r="E315" i="27"/>
  <c r="C315" i="27"/>
  <c r="H314" i="27"/>
  <c r="F314" i="27"/>
  <c r="E314" i="27"/>
  <c r="C314" i="27"/>
  <c r="H313" i="27"/>
  <c r="F313" i="27"/>
  <c r="E313" i="27"/>
  <c r="C313" i="27"/>
  <c r="H312" i="27"/>
  <c r="F312" i="27"/>
  <c r="E312" i="27"/>
  <c r="C312" i="27"/>
  <c r="H311" i="27"/>
  <c r="F311" i="27"/>
  <c r="E311" i="27"/>
  <c r="C311" i="27"/>
  <c r="H310" i="27"/>
  <c r="F310" i="27"/>
  <c r="E310" i="27"/>
  <c r="C310" i="27"/>
  <c r="H309" i="27"/>
  <c r="F309" i="27"/>
  <c r="E309" i="27"/>
  <c r="C309" i="27"/>
  <c r="H308" i="27"/>
  <c r="F308" i="27"/>
  <c r="E308" i="27"/>
  <c r="C308" i="27"/>
  <c r="C307" i="27"/>
  <c r="H306" i="27"/>
  <c r="F306" i="27"/>
  <c r="E306" i="27"/>
  <c r="C306" i="27"/>
  <c r="H305" i="27"/>
  <c r="F305" i="27"/>
  <c r="E305" i="27"/>
  <c r="C305" i="27"/>
  <c r="H304" i="27"/>
  <c r="F304" i="27"/>
  <c r="E304" i="27"/>
  <c r="C304" i="27"/>
  <c r="H303" i="27"/>
  <c r="F303" i="27"/>
  <c r="E303" i="27"/>
  <c r="C303" i="27"/>
  <c r="H302" i="27"/>
  <c r="F302" i="27"/>
  <c r="E302" i="27"/>
  <c r="C302" i="27"/>
  <c r="H301" i="27"/>
  <c r="F301" i="27"/>
  <c r="E301" i="27"/>
  <c r="C301" i="27"/>
  <c r="H300" i="27"/>
  <c r="F300" i="27"/>
  <c r="E300" i="27"/>
  <c r="C300" i="27"/>
  <c r="H299" i="27"/>
  <c r="F299" i="27"/>
  <c r="E299" i="27"/>
  <c r="C299" i="27"/>
  <c r="H298" i="27"/>
  <c r="F298" i="27"/>
  <c r="E298" i="27"/>
  <c r="C298" i="27"/>
  <c r="H297" i="27"/>
  <c r="F297" i="27"/>
  <c r="E297" i="27"/>
  <c r="C297" i="27"/>
  <c r="H296" i="27"/>
  <c r="F296" i="27"/>
  <c r="E296" i="27"/>
  <c r="C296" i="27"/>
  <c r="H295" i="27"/>
  <c r="F295" i="27"/>
  <c r="E295" i="27"/>
  <c r="C295" i="27"/>
  <c r="H294" i="27"/>
  <c r="F294" i="27"/>
  <c r="E294" i="27"/>
  <c r="C294" i="27"/>
  <c r="H293" i="27"/>
  <c r="F293" i="27"/>
  <c r="E293" i="27"/>
  <c r="C293" i="27"/>
  <c r="C292" i="27"/>
  <c r="H291" i="27"/>
  <c r="F291" i="27"/>
  <c r="E291" i="27"/>
  <c r="C291" i="27"/>
  <c r="H290" i="27"/>
  <c r="F290" i="27"/>
  <c r="E290" i="27"/>
  <c r="C290" i="27"/>
  <c r="H289" i="27"/>
  <c r="F289" i="27"/>
  <c r="E289" i="27"/>
  <c r="C289" i="27"/>
  <c r="H288" i="27"/>
  <c r="F288" i="27"/>
  <c r="E288" i="27"/>
  <c r="C288" i="27"/>
  <c r="H287" i="27"/>
  <c r="F287" i="27"/>
  <c r="E287" i="27"/>
  <c r="C287" i="27"/>
  <c r="H286" i="27"/>
  <c r="F286" i="27"/>
  <c r="E286" i="27"/>
  <c r="C286" i="27"/>
  <c r="H285" i="27"/>
  <c r="F285" i="27"/>
  <c r="E285" i="27"/>
  <c r="C285" i="27"/>
  <c r="H284" i="27"/>
  <c r="F284" i="27"/>
  <c r="E284" i="27"/>
  <c r="C284" i="27"/>
  <c r="H283" i="27"/>
  <c r="F283" i="27"/>
  <c r="E283" i="27"/>
  <c r="C283" i="27"/>
  <c r="H282" i="27"/>
  <c r="F282" i="27"/>
  <c r="E282" i="27"/>
  <c r="C282" i="27"/>
  <c r="H281" i="27"/>
  <c r="F281" i="27"/>
  <c r="E281" i="27"/>
  <c r="C281" i="27"/>
  <c r="H280" i="27"/>
  <c r="F280" i="27"/>
  <c r="E280" i="27"/>
  <c r="C280" i="27"/>
  <c r="H279" i="27"/>
  <c r="F279" i="27"/>
  <c r="E279" i="27"/>
  <c r="C279" i="27"/>
  <c r="H278" i="27"/>
  <c r="F278" i="27"/>
  <c r="E278" i="27"/>
  <c r="C278" i="27"/>
  <c r="C277" i="27"/>
  <c r="H276" i="27"/>
  <c r="F276" i="27"/>
  <c r="E276" i="27"/>
  <c r="C276" i="27"/>
  <c r="H275" i="27"/>
  <c r="F275" i="27"/>
  <c r="E275" i="27"/>
  <c r="C275" i="27"/>
  <c r="H274" i="27"/>
  <c r="F274" i="27"/>
  <c r="E274" i="27"/>
  <c r="C274" i="27"/>
  <c r="H273" i="27"/>
  <c r="F273" i="27"/>
  <c r="E273" i="27"/>
  <c r="C273" i="27"/>
  <c r="H272" i="27"/>
  <c r="F272" i="27"/>
  <c r="E272" i="27"/>
  <c r="C272" i="27"/>
  <c r="H271" i="27"/>
  <c r="F271" i="27"/>
  <c r="E271" i="27"/>
  <c r="C271" i="27"/>
  <c r="H270" i="27"/>
  <c r="F270" i="27"/>
  <c r="E270" i="27"/>
  <c r="C270" i="27"/>
  <c r="H269" i="27"/>
  <c r="F269" i="27"/>
  <c r="E269" i="27"/>
  <c r="C269" i="27"/>
  <c r="H268" i="27"/>
  <c r="F268" i="27"/>
  <c r="E268" i="27"/>
  <c r="C268" i="27"/>
  <c r="H267" i="27"/>
  <c r="F267" i="27"/>
  <c r="E267" i="27"/>
  <c r="C267" i="27"/>
  <c r="C266" i="27"/>
  <c r="H265" i="27"/>
  <c r="F265" i="27"/>
  <c r="E265" i="27"/>
  <c r="C265" i="27"/>
  <c r="H264" i="27"/>
  <c r="F264" i="27"/>
  <c r="E264" i="27"/>
  <c r="C264" i="27"/>
  <c r="H263" i="27"/>
  <c r="F263" i="27"/>
  <c r="E263" i="27"/>
  <c r="C263" i="27"/>
  <c r="H262" i="27"/>
  <c r="F262" i="27"/>
  <c r="E262" i="27"/>
  <c r="C262" i="27"/>
  <c r="H261" i="27"/>
  <c r="F261" i="27"/>
  <c r="E261" i="27"/>
  <c r="C261" i="27"/>
  <c r="H260" i="27"/>
  <c r="F260" i="27"/>
  <c r="E260" i="27"/>
  <c r="C260" i="27"/>
  <c r="H259" i="27"/>
  <c r="F259" i="27"/>
  <c r="E259" i="27"/>
  <c r="C259" i="27"/>
  <c r="H258" i="27"/>
  <c r="F258" i="27"/>
  <c r="E258" i="27"/>
  <c r="C258" i="27"/>
  <c r="H257" i="27"/>
  <c r="F257" i="27"/>
  <c r="E257" i="27"/>
  <c r="C257" i="27"/>
  <c r="H256" i="27"/>
  <c r="F256" i="27"/>
  <c r="E256" i="27"/>
  <c r="C256" i="27"/>
  <c r="H255" i="27"/>
  <c r="F255" i="27"/>
  <c r="E255" i="27"/>
  <c r="C255" i="27"/>
  <c r="H254" i="27"/>
  <c r="F254" i="27"/>
  <c r="E254" i="27"/>
  <c r="C254" i="27"/>
  <c r="H253" i="27"/>
  <c r="F253" i="27"/>
  <c r="E253" i="27"/>
  <c r="C253" i="27"/>
  <c r="H252" i="27"/>
  <c r="F252" i="27"/>
  <c r="E252" i="27"/>
  <c r="C252" i="27"/>
  <c r="C251" i="27"/>
  <c r="H250" i="27"/>
  <c r="F250" i="27"/>
  <c r="E250" i="27"/>
  <c r="C250" i="27"/>
  <c r="H249" i="27"/>
  <c r="F249" i="27"/>
  <c r="E249" i="27"/>
  <c r="C249" i="27"/>
  <c r="H248" i="27"/>
  <c r="F248" i="27"/>
  <c r="E248" i="27"/>
  <c r="C248" i="27"/>
  <c r="H247" i="27"/>
  <c r="F247" i="27"/>
  <c r="E247" i="27"/>
  <c r="C247" i="27"/>
  <c r="H246" i="27"/>
  <c r="F246" i="27"/>
  <c r="E246" i="27"/>
  <c r="C246" i="27"/>
  <c r="H245" i="27"/>
  <c r="F245" i="27"/>
  <c r="E245" i="27"/>
  <c r="C245" i="27"/>
  <c r="H244" i="27"/>
  <c r="F244" i="27"/>
  <c r="E244" i="27"/>
  <c r="C244" i="27"/>
  <c r="H243" i="27"/>
  <c r="F243" i="27"/>
  <c r="E243" i="27"/>
  <c r="C243" i="27"/>
  <c r="H242" i="27"/>
  <c r="F242" i="27"/>
  <c r="E242" i="27"/>
  <c r="C242" i="27"/>
  <c r="H241" i="27"/>
  <c r="F241" i="27"/>
  <c r="E241" i="27"/>
  <c r="C241" i="27"/>
  <c r="H240" i="27"/>
  <c r="F240" i="27"/>
  <c r="E240" i="27"/>
  <c r="C240" i="27"/>
  <c r="H239" i="27"/>
  <c r="F239" i="27"/>
  <c r="E239" i="27"/>
  <c r="C239" i="27"/>
  <c r="H238" i="27"/>
  <c r="F238" i="27"/>
  <c r="E238" i="27"/>
  <c r="C238" i="27"/>
  <c r="H237" i="27"/>
  <c r="F237" i="27"/>
  <c r="E237" i="27"/>
  <c r="C237" i="27"/>
  <c r="C236" i="27"/>
  <c r="H235" i="27"/>
  <c r="F235" i="27"/>
  <c r="E235" i="27"/>
  <c r="C235" i="27"/>
  <c r="H234" i="27"/>
  <c r="F234" i="27"/>
  <c r="E234" i="27"/>
  <c r="C234" i="27"/>
  <c r="H233" i="27"/>
  <c r="F233" i="27"/>
  <c r="E233" i="27"/>
  <c r="C233" i="27"/>
  <c r="H232" i="27"/>
  <c r="F232" i="27"/>
  <c r="E232" i="27"/>
  <c r="C232" i="27"/>
  <c r="H231" i="27"/>
  <c r="F231" i="27"/>
  <c r="E231" i="27"/>
  <c r="C231" i="27"/>
  <c r="H230" i="27"/>
  <c r="F230" i="27"/>
  <c r="E230" i="27"/>
  <c r="C230" i="27"/>
  <c r="H229" i="27"/>
  <c r="F229" i="27"/>
  <c r="E229" i="27"/>
  <c r="C229" i="27"/>
  <c r="H228" i="27"/>
  <c r="F228" i="27"/>
  <c r="E228" i="27"/>
  <c r="C228" i="27"/>
  <c r="H227" i="27"/>
  <c r="F227" i="27"/>
  <c r="E227" i="27"/>
  <c r="C227" i="27"/>
  <c r="H226" i="27"/>
  <c r="F226" i="27"/>
  <c r="E226" i="27"/>
  <c r="C226" i="27"/>
  <c r="H225" i="27"/>
  <c r="F225" i="27"/>
  <c r="E225" i="27"/>
  <c r="C225" i="27"/>
  <c r="H224" i="27"/>
  <c r="F224" i="27"/>
  <c r="E224" i="27"/>
  <c r="C224" i="27"/>
  <c r="H223" i="27"/>
  <c r="F223" i="27"/>
  <c r="E223" i="27"/>
  <c r="C223" i="27"/>
  <c r="H222" i="27"/>
  <c r="F222" i="27"/>
  <c r="E222" i="27"/>
  <c r="C222" i="27"/>
  <c r="C221" i="27"/>
  <c r="C220" i="27"/>
  <c r="H219" i="27"/>
  <c r="F219" i="27"/>
  <c r="E219" i="27"/>
  <c r="C219" i="27"/>
  <c r="H218" i="27"/>
  <c r="F218" i="27"/>
  <c r="E218" i="27"/>
  <c r="C218" i="27"/>
  <c r="H217" i="27"/>
  <c r="F217" i="27"/>
  <c r="E217" i="27"/>
  <c r="C217" i="27"/>
  <c r="H216" i="27"/>
  <c r="F216" i="27"/>
  <c r="E216" i="27"/>
  <c r="C216" i="27"/>
  <c r="H215" i="27"/>
  <c r="F215" i="27"/>
  <c r="E215" i="27"/>
  <c r="C215" i="27"/>
  <c r="H214" i="27"/>
  <c r="F214" i="27"/>
  <c r="E214" i="27"/>
  <c r="C214" i="27"/>
  <c r="H213" i="27"/>
  <c r="F213" i="27"/>
  <c r="E213" i="27"/>
  <c r="C213" i="27"/>
  <c r="H212" i="27"/>
  <c r="F212" i="27"/>
  <c r="E212" i="27"/>
  <c r="C212" i="27"/>
  <c r="H211" i="27"/>
  <c r="F211" i="27"/>
  <c r="E211" i="27"/>
  <c r="C211" i="27"/>
  <c r="H210" i="27"/>
  <c r="F210" i="27"/>
  <c r="E210" i="27"/>
  <c r="C210" i="27"/>
  <c r="H209" i="27"/>
  <c r="F209" i="27"/>
  <c r="E209" i="27"/>
  <c r="C209" i="27"/>
  <c r="H208" i="27"/>
  <c r="F208" i="27"/>
  <c r="E208" i="27"/>
  <c r="C208" i="27"/>
  <c r="H207" i="27"/>
  <c r="F207" i="27"/>
  <c r="E207" i="27"/>
  <c r="C207" i="27"/>
  <c r="H206" i="27"/>
  <c r="F206" i="27"/>
  <c r="E206" i="27"/>
  <c r="C206" i="27"/>
  <c r="H205" i="27"/>
  <c r="F205" i="27"/>
  <c r="E205" i="27"/>
  <c r="C205" i="27"/>
  <c r="H204" i="27"/>
  <c r="F204" i="27"/>
  <c r="E204" i="27"/>
  <c r="C204" i="27"/>
  <c r="H203" i="27"/>
  <c r="F203" i="27"/>
  <c r="E203" i="27"/>
  <c r="C203" i="27"/>
  <c r="H202" i="27"/>
  <c r="F202" i="27"/>
  <c r="E202" i="27"/>
  <c r="C202" i="27"/>
  <c r="H201" i="27"/>
  <c r="F201" i="27"/>
  <c r="E201" i="27"/>
  <c r="C201" i="27"/>
  <c r="H200" i="27"/>
  <c r="F200" i="27"/>
  <c r="E200" i="27"/>
  <c r="C200" i="27"/>
  <c r="H199" i="27"/>
  <c r="F199" i="27"/>
  <c r="E199" i="27"/>
  <c r="C199" i="27"/>
  <c r="H198" i="27"/>
  <c r="F198" i="27"/>
  <c r="E198" i="27"/>
  <c r="C198" i="27"/>
  <c r="H197" i="27"/>
  <c r="F197" i="27"/>
  <c r="E197" i="27"/>
  <c r="C197" i="27"/>
  <c r="H196" i="27"/>
  <c r="F196" i="27"/>
  <c r="E196" i="27"/>
  <c r="C196" i="27"/>
  <c r="H195" i="27"/>
  <c r="F195" i="27"/>
  <c r="E195" i="27"/>
  <c r="C195" i="27"/>
  <c r="H194" i="27"/>
  <c r="F194" i="27"/>
  <c r="E194" i="27"/>
  <c r="C194" i="27"/>
  <c r="H193" i="27"/>
  <c r="F193" i="27"/>
  <c r="E193" i="27"/>
  <c r="C193" i="27"/>
  <c r="H192" i="27"/>
  <c r="F192" i="27"/>
  <c r="E192" i="27"/>
  <c r="C192" i="27"/>
  <c r="H191" i="27"/>
  <c r="F191" i="27"/>
  <c r="E191" i="27"/>
  <c r="C191" i="27"/>
  <c r="H190" i="27"/>
  <c r="F190" i="27"/>
  <c r="E190" i="27"/>
  <c r="C190" i="27"/>
  <c r="H189" i="27"/>
  <c r="F189" i="27"/>
  <c r="E189" i="27"/>
  <c r="C189" i="27"/>
  <c r="H188" i="27"/>
  <c r="F188" i="27"/>
  <c r="E188" i="27"/>
  <c r="C188" i="27"/>
  <c r="H187" i="27"/>
  <c r="F187" i="27"/>
  <c r="E187" i="27"/>
  <c r="C187" i="27"/>
  <c r="H186" i="27"/>
  <c r="F186" i="27"/>
  <c r="E186" i="27"/>
  <c r="C186" i="27"/>
  <c r="H185" i="27"/>
  <c r="F185" i="27"/>
  <c r="E185" i="27"/>
  <c r="C185" i="27"/>
  <c r="H184" i="27"/>
  <c r="F184" i="27"/>
  <c r="E184" i="27"/>
  <c r="C184" i="27"/>
  <c r="H183" i="27"/>
  <c r="F183" i="27"/>
  <c r="E183" i="27"/>
  <c r="C183" i="27"/>
  <c r="H182" i="27"/>
  <c r="F182" i="27"/>
  <c r="E182" i="27"/>
  <c r="C182" i="27"/>
  <c r="C181" i="27"/>
  <c r="C157" i="27"/>
  <c r="H156" i="27"/>
  <c r="F156" i="27"/>
  <c r="E156" i="27"/>
  <c r="C156" i="27"/>
  <c r="H155" i="27"/>
  <c r="F155" i="27"/>
  <c r="E155" i="27"/>
  <c r="C155" i="27"/>
  <c r="H154" i="27"/>
  <c r="F154" i="27"/>
  <c r="E154" i="27"/>
  <c r="C154" i="27"/>
  <c r="H153" i="27"/>
  <c r="F153" i="27"/>
  <c r="E153" i="27"/>
  <c r="C153" i="27"/>
  <c r="H152" i="27"/>
  <c r="F152" i="27"/>
  <c r="E152" i="27"/>
  <c r="C152" i="27"/>
  <c r="H151" i="27"/>
  <c r="F151" i="27"/>
  <c r="E151" i="27"/>
  <c r="C151" i="27"/>
  <c r="H150" i="27"/>
  <c r="F150" i="27"/>
  <c r="E150" i="27"/>
  <c r="C150" i="27"/>
  <c r="H149" i="27"/>
  <c r="F149" i="27"/>
  <c r="E149" i="27"/>
  <c r="C149" i="27"/>
  <c r="H148" i="27"/>
  <c r="F148" i="27"/>
  <c r="E148" i="27"/>
  <c r="C148" i="27"/>
  <c r="H147" i="27"/>
  <c r="F147" i="27"/>
  <c r="E147" i="27"/>
  <c r="C147" i="27"/>
  <c r="H146" i="27"/>
  <c r="F146" i="27"/>
  <c r="E146" i="27"/>
  <c r="C146" i="27"/>
  <c r="C145" i="27"/>
  <c r="H144" i="27"/>
  <c r="F144" i="27"/>
  <c r="E144" i="27"/>
  <c r="C144" i="27"/>
  <c r="H143" i="27"/>
  <c r="F143" i="27"/>
  <c r="E143" i="27"/>
  <c r="C143" i="27"/>
  <c r="H142" i="27"/>
  <c r="F142" i="27"/>
  <c r="E142" i="27"/>
  <c r="C142" i="27"/>
  <c r="H141" i="27"/>
  <c r="F141" i="27"/>
  <c r="E141" i="27"/>
  <c r="C141" i="27"/>
  <c r="H140" i="27"/>
  <c r="F140" i="27"/>
  <c r="E140" i="27"/>
  <c r="C140" i="27"/>
  <c r="H139" i="27"/>
  <c r="F139" i="27"/>
  <c r="E139" i="27"/>
  <c r="C139" i="27"/>
  <c r="H138" i="27"/>
  <c r="F138" i="27"/>
  <c r="E138" i="27"/>
  <c r="C138" i="27"/>
  <c r="H137" i="27"/>
  <c r="F137" i="27"/>
  <c r="E137" i="27"/>
  <c r="C137" i="27"/>
  <c r="H136" i="27"/>
  <c r="F136" i="27"/>
  <c r="E136" i="27"/>
  <c r="C136" i="27"/>
  <c r="H135" i="27"/>
  <c r="F135" i="27"/>
  <c r="E135" i="27"/>
  <c r="C135" i="27"/>
  <c r="H134" i="27"/>
  <c r="F134" i="27"/>
  <c r="E134" i="27"/>
  <c r="C134" i="27"/>
  <c r="H133" i="27"/>
  <c r="F133" i="27"/>
  <c r="E133" i="27"/>
  <c r="C133" i="27"/>
  <c r="C132" i="27"/>
  <c r="H131" i="27"/>
  <c r="F131" i="27"/>
  <c r="E131" i="27"/>
  <c r="C131" i="27"/>
  <c r="H130" i="27"/>
  <c r="F130" i="27"/>
  <c r="E130" i="27"/>
  <c r="C130" i="27"/>
  <c r="H129" i="27"/>
  <c r="F129" i="27"/>
  <c r="E129" i="27"/>
  <c r="C129" i="27"/>
  <c r="H128" i="27"/>
  <c r="F128" i="27"/>
  <c r="E128" i="27"/>
  <c r="C128" i="27"/>
  <c r="H127" i="27"/>
  <c r="F127" i="27"/>
  <c r="E127" i="27"/>
  <c r="C127" i="27"/>
  <c r="C126" i="27"/>
  <c r="H125" i="27"/>
  <c r="F125" i="27"/>
  <c r="E125" i="27"/>
  <c r="C125" i="27"/>
  <c r="H124" i="27"/>
  <c r="F124" i="27"/>
  <c r="E124" i="27"/>
  <c r="C124" i="27"/>
  <c r="H123" i="27"/>
  <c r="F123" i="27"/>
  <c r="E123" i="27"/>
  <c r="C123" i="27"/>
  <c r="C122" i="27"/>
  <c r="B121" i="27"/>
  <c r="B597" i="27" s="1"/>
  <c r="H116" i="27"/>
  <c r="F116" i="27"/>
  <c r="E116" i="27"/>
  <c r="C116" i="27"/>
  <c r="H115" i="27"/>
  <c r="F115" i="27"/>
  <c r="E115" i="27"/>
  <c r="C115" i="27"/>
  <c r="H114" i="27"/>
  <c r="F114" i="27"/>
  <c r="E114" i="27"/>
  <c r="C114" i="27"/>
  <c r="H113" i="27"/>
  <c r="F113" i="27"/>
  <c r="E113" i="27"/>
  <c r="C113" i="27"/>
  <c r="H112" i="27"/>
  <c r="F112" i="27"/>
  <c r="E112" i="27"/>
  <c r="C112" i="27"/>
  <c r="H111" i="27"/>
  <c r="F111" i="27"/>
  <c r="E111" i="27"/>
  <c r="C111" i="27"/>
  <c r="H110" i="27"/>
  <c r="F110" i="27"/>
  <c r="E110" i="27"/>
  <c r="C110" i="27"/>
  <c r="H109" i="27"/>
  <c r="F109" i="27"/>
  <c r="E109" i="27"/>
  <c r="C109" i="27"/>
  <c r="H108" i="27"/>
  <c r="F108" i="27"/>
  <c r="E108" i="27"/>
  <c r="C108" i="27"/>
  <c r="H107" i="27"/>
  <c r="F107" i="27"/>
  <c r="E107" i="27"/>
  <c r="C107" i="27"/>
  <c r="H106" i="27"/>
  <c r="F106" i="27"/>
  <c r="E106" i="27"/>
  <c r="C106" i="27"/>
  <c r="H105" i="27"/>
  <c r="F105" i="27"/>
  <c r="E105" i="27"/>
  <c r="C105" i="27"/>
  <c r="H104" i="27"/>
  <c r="F104" i="27"/>
  <c r="E104" i="27"/>
  <c r="C104" i="27"/>
  <c r="H103" i="27"/>
  <c r="F103" i="27"/>
  <c r="E103" i="27"/>
  <c r="C103" i="27"/>
  <c r="H102" i="27"/>
  <c r="F102" i="27"/>
  <c r="E102" i="27"/>
  <c r="C102" i="27"/>
  <c r="H101" i="27"/>
  <c r="F101" i="27"/>
  <c r="E101" i="27"/>
  <c r="C101" i="27"/>
  <c r="H100" i="27"/>
  <c r="F100" i="27"/>
  <c r="E100" i="27"/>
  <c r="C100" i="27"/>
  <c r="H99" i="27"/>
  <c r="F99" i="27"/>
  <c r="E99" i="27"/>
  <c r="C99" i="27"/>
  <c r="H98" i="27"/>
  <c r="F98" i="27"/>
  <c r="E98" i="27"/>
  <c r="C98" i="27"/>
  <c r="H97" i="27"/>
  <c r="F97" i="27"/>
  <c r="E97" i="27"/>
  <c r="C97" i="27"/>
  <c r="H96" i="27"/>
  <c r="F96" i="27"/>
  <c r="E96" i="27"/>
  <c r="C96" i="27"/>
  <c r="H95" i="27"/>
  <c r="F95" i="27"/>
  <c r="E95" i="27"/>
  <c r="C95" i="27"/>
  <c r="H94" i="27"/>
  <c r="F94" i="27"/>
  <c r="E94" i="27"/>
  <c r="C94" i="27"/>
  <c r="H93" i="27"/>
  <c r="F93" i="27"/>
  <c r="E93" i="27"/>
  <c r="C93" i="27"/>
  <c r="H92" i="27"/>
  <c r="F92" i="27"/>
  <c r="E92" i="27"/>
  <c r="C92" i="27"/>
  <c r="H91" i="27"/>
  <c r="F91" i="27"/>
  <c r="E91" i="27"/>
  <c r="C91" i="27"/>
  <c r="H90" i="27"/>
  <c r="F90" i="27"/>
  <c r="E90" i="27"/>
  <c r="C90" i="27"/>
  <c r="H89" i="27"/>
  <c r="F89" i="27"/>
  <c r="E89" i="27"/>
  <c r="C89" i="27"/>
  <c r="H88" i="27"/>
  <c r="F88" i="27"/>
  <c r="E88" i="27"/>
  <c r="C88" i="27"/>
  <c r="H87" i="27"/>
  <c r="F87" i="27"/>
  <c r="E87" i="27"/>
  <c r="C87" i="27"/>
  <c r="H86" i="27"/>
  <c r="F86" i="27"/>
  <c r="E86" i="27"/>
  <c r="C86" i="27"/>
  <c r="H85" i="27"/>
  <c r="F85" i="27"/>
  <c r="E85" i="27"/>
  <c r="C85" i="27"/>
  <c r="H84" i="27"/>
  <c r="F84" i="27"/>
  <c r="E84" i="27"/>
  <c r="C84" i="27"/>
  <c r="H83" i="27"/>
  <c r="F83" i="27"/>
  <c r="E83" i="27"/>
  <c r="C83" i="27"/>
  <c r="H82" i="27"/>
  <c r="F82" i="27"/>
  <c r="E82" i="27"/>
  <c r="C82" i="27"/>
  <c r="H81" i="27"/>
  <c r="F81" i="27"/>
  <c r="E81" i="27"/>
  <c r="C81" i="27"/>
  <c r="H80" i="27"/>
  <c r="F80" i="27"/>
  <c r="E80" i="27"/>
  <c r="C80" i="27"/>
  <c r="H79" i="27"/>
  <c r="F79" i="27"/>
  <c r="E79" i="27"/>
  <c r="C79" i="27"/>
  <c r="H78" i="27"/>
  <c r="F78" i="27"/>
  <c r="E78" i="27"/>
  <c r="C78" i="27"/>
  <c r="H77" i="27"/>
  <c r="F77" i="27"/>
  <c r="E77" i="27"/>
  <c r="C77" i="27"/>
  <c r="H76" i="27"/>
  <c r="F76" i="27"/>
  <c r="E76" i="27"/>
  <c r="C76" i="27"/>
  <c r="H72" i="27"/>
  <c r="F72" i="27"/>
  <c r="E72" i="27"/>
  <c r="C72" i="27"/>
  <c r="H71" i="27"/>
  <c r="F71" i="27"/>
  <c r="E71" i="27"/>
  <c r="C71" i="27"/>
  <c r="H70" i="27"/>
  <c r="F70" i="27"/>
  <c r="E70" i="27"/>
  <c r="C70" i="27"/>
  <c r="H69" i="27"/>
  <c r="F69" i="27"/>
  <c r="E69" i="27"/>
  <c r="C69" i="27"/>
  <c r="H68" i="27"/>
  <c r="F68" i="27"/>
  <c r="E68" i="27"/>
  <c r="C68" i="27"/>
  <c r="H67" i="27"/>
  <c r="F67" i="27"/>
  <c r="E67" i="27"/>
  <c r="C67" i="27"/>
  <c r="C66" i="27"/>
  <c r="H65" i="27"/>
  <c r="F65" i="27"/>
  <c r="E65" i="27"/>
  <c r="C65" i="27"/>
  <c r="H64" i="27"/>
  <c r="F64" i="27"/>
  <c r="E64" i="27"/>
  <c r="C64" i="27"/>
  <c r="H63" i="27"/>
  <c r="F63" i="27"/>
  <c r="E63" i="27"/>
  <c r="C63" i="27"/>
  <c r="H62" i="27"/>
  <c r="F62" i="27"/>
  <c r="E62" i="27"/>
  <c r="C62" i="27"/>
  <c r="H61" i="27"/>
  <c r="F61" i="27"/>
  <c r="E61" i="27"/>
  <c r="C61" i="27"/>
  <c r="H60" i="27"/>
  <c r="F60" i="27"/>
  <c r="E60" i="27"/>
  <c r="C60" i="27"/>
  <c r="H59" i="27"/>
  <c r="F59" i="27"/>
  <c r="E59" i="27"/>
  <c r="C59" i="27"/>
  <c r="H58" i="27"/>
  <c r="F58" i="27"/>
  <c r="E58" i="27"/>
  <c r="C58" i="27"/>
  <c r="H57" i="27"/>
  <c r="F57" i="27"/>
  <c r="E57" i="27"/>
  <c r="C57" i="27"/>
  <c r="C56" i="27"/>
  <c r="H55" i="27"/>
  <c r="F55" i="27"/>
  <c r="E55" i="27"/>
  <c r="C55" i="27"/>
  <c r="H54" i="27"/>
  <c r="F54" i="27"/>
  <c r="E54" i="27"/>
  <c r="C54" i="27"/>
  <c r="H53" i="27"/>
  <c r="F53" i="27"/>
  <c r="E53" i="27"/>
  <c r="C53" i="27"/>
  <c r="H52" i="27"/>
  <c r="F52" i="27"/>
  <c r="E52" i="27"/>
  <c r="C52" i="27"/>
  <c r="H51" i="27"/>
  <c r="F51" i="27"/>
  <c r="E51" i="27"/>
  <c r="C51" i="27"/>
  <c r="C50" i="27"/>
  <c r="H49" i="27"/>
  <c r="F49" i="27"/>
  <c r="E49" i="27"/>
  <c r="C49" i="27"/>
  <c r="H48" i="27"/>
  <c r="F48" i="27"/>
  <c r="E48" i="27"/>
  <c r="C48" i="27"/>
  <c r="C47" i="27"/>
  <c r="H46" i="27"/>
  <c r="F46" i="27"/>
  <c r="E46" i="27"/>
  <c r="C46" i="27"/>
  <c r="H45" i="27"/>
  <c r="F45" i="27"/>
  <c r="E45" i="27"/>
  <c r="C45" i="27"/>
  <c r="H44" i="27"/>
  <c r="F44" i="27"/>
  <c r="E44" i="27"/>
  <c r="C44" i="27"/>
  <c r="H43" i="27"/>
  <c r="F43" i="27"/>
  <c r="E43" i="27"/>
  <c r="C43" i="27"/>
  <c r="C42" i="27"/>
  <c r="H41" i="27"/>
  <c r="F41" i="27"/>
  <c r="E41" i="27"/>
  <c r="C41" i="27"/>
  <c r="H40" i="27"/>
  <c r="F40" i="27"/>
  <c r="E40" i="27"/>
  <c r="C40" i="27"/>
  <c r="H39" i="27"/>
  <c r="F39" i="27"/>
  <c r="E39" i="27"/>
  <c r="C39" i="27"/>
  <c r="H38" i="27"/>
  <c r="F38" i="27"/>
  <c r="E38" i="27"/>
  <c r="C38" i="27"/>
  <c r="C37" i="27"/>
  <c r="B36" i="27"/>
  <c r="B120" i="27" s="1"/>
  <c r="H33" i="27"/>
  <c r="F33" i="27"/>
  <c r="E33" i="27"/>
  <c r="C33" i="27"/>
  <c r="H32" i="27"/>
  <c r="F32" i="27"/>
  <c r="E32" i="27"/>
  <c r="C32" i="27"/>
  <c r="H31" i="27"/>
  <c r="F31" i="27"/>
  <c r="E31" i="27"/>
  <c r="C31" i="27"/>
  <c r="H30" i="27"/>
  <c r="F30" i="27"/>
  <c r="E30" i="27"/>
  <c r="C30" i="27"/>
  <c r="B29" i="27"/>
  <c r="B35" i="27" s="1"/>
  <c r="F6" i="27"/>
  <c r="A5" i="27"/>
  <c r="A3" i="27"/>
  <c r="B13" i="26"/>
  <c r="A3" i="26"/>
  <c r="A23" i="26"/>
  <c r="D10" i="26"/>
  <c r="A8" i="26"/>
  <c r="A7" i="26"/>
  <c r="A4" i="26"/>
  <c r="G907" i="27" l="1"/>
  <c r="I910" i="29"/>
  <c r="I918" i="29"/>
  <c r="G909" i="27"/>
  <c r="G917" i="27"/>
  <c r="C9" i="29"/>
  <c r="B28" i="29" s="1"/>
  <c r="B169" i="55"/>
  <c r="C9" i="65"/>
  <c r="B28" i="65" s="1"/>
  <c r="C9" i="27"/>
  <c r="B28" i="27" s="1"/>
  <c r="B150" i="55"/>
  <c r="C9" i="63"/>
  <c r="B28" i="63" s="1"/>
  <c r="C9" i="32"/>
  <c r="B28" i="32" s="1"/>
  <c r="C188" i="55"/>
  <c r="H54" i="55"/>
  <c r="H53" i="55" s="1"/>
  <c r="H10" i="55"/>
  <c r="F23" i="55"/>
  <c r="F24" i="55" s="1"/>
  <c r="F35" i="55" s="1"/>
  <c r="I907" i="27"/>
  <c r="J907" i="27" s="1"/>
  <c r="I909" i="27"/>
  <c r="I917" i="27"/>
  <c r="I910" i="27"/>
  <c r="I918" i="27"/>
  <c r="G915" i="27"/>
  <c r="I907" i="29"/>
  <c r="I912" i="29"/>
  <c r="J171" i="34"/>
  <c r="J175" i="34"/>
  <c r="G911" i="27"/>
  <c r="I911" i="27"/>
  <c r="J179" i="34"/>
  <c r="G914" i="27"/>
  <c r="I914" i="27"/>
  <c r="J166" i="34"/>
  <c r="I908" i="29"/>
  <c r="I916" i="29"/>
  <c r="I915" i="27"/>
  <c r="G907" i="29"/>
  <c r="G915" i="29"/>
  <c r="J201" i="34"/>
  <c r="C9" i="33"/>
  <c r="B28" i="33" s="1"/>
  <c r="J185" i="34"/>
  <c r="G913" i="27"/>
  <c r="I913" i="27"/>
  <c r="I935" i="27"/>
  <c r="J194" i="34"/>
  <c r="J202" i="34"/>
  <c r="J191" i="34"/>
  <c r="G910" i="27"/>
  <c r="G914" i="29"/>
  <c r="G916" i="29"/>
  <c r="I914" i="29"/>
  <c r="J167" i="34"/>
  <c r="J213" i="34"/>
  <c r="C9" i="41"/>
  <c r="B28" i="41" s="1"/>
  <c r="C9" i="40"/>
  <c r="B28" i="40" s="1"/>
  <c r="C9" i="39"/>
  <c r="B28" i="39" s="1"/>
  <c r="C9" i="38"/>
  <c r="B28" i="38" s="1"/>
  <c r="C9" i="37"/>
  <c r="B28" i="37" s="1"/>
  <c r="C9" i="36"/>
  <c r="B28" i="36" s="1"/>
  <c r="C9" i="35"/>
  <c r="B28" i="35" s="1"/>
  <c r="C9" i="34"/>
  <c r="B28" i="34" s="1"/>
  <c r="I917" i="29"/>
  <c r="I909" i="29"/>
  <c r="I913" i="29"/>
  <c r="I935" i="29"/>
  <c r="J165" i="34"/>
  <c r="J164" i="34"/>
  <c r="J173" i="34"/>
  <c r="J180" i="34"/>
  <c r="J195" i="34"/>
  <c r="J203" i="34"/>
  <c r="J159" i="34"/>
  <c r="J196" i="34"/>
  <c r="J204" i="34"/>
  <c r="J217" i="34"/>
  <c r="J169" i="34"/>
  <c r="J177" i="34"/>
  <c r="J189" i="34"/>
  <c r="J212" i="34"/>
  <c r="J218" i="34"/>
  <c r="J161" i="34"/>
  <c r="J162" i="34"/>
  <c r="J170" i="34"/>
  <c r="J178" i="34"/>
  <c r="J192" i="34"/>
  <c r="J200" i="34"/>
  <c r="J210" i="34"/>
  <c r="J167" i="32"/>
  <c r="I916" i="27"/>
  <c r="I912" i="27"/>
  <c r="I908" i="27"/>
  <c r="G913" i="29"/>
  <c r="G908" i="27"/>
  <c r="G912" i="27"/>
  <c r="G916" i="27"/>
  <c r="G917" i="29"/>
  <c r="J168" i="34"/>
  <c r="I915" i="29"/>
  <c r="I911" i="29"/>
  <c r="J159" i="32"/>
  <c r="J186" i="34"/>
  <c r="J176" i="34"/>
  <c r="J183" i="34"/>
  <c r="J187" i="34"/>
  <c r="J199" i="34"/>
  <c r="J207" i="34"/>
  <c r="J216" i="34"/>
  <c r="J160" i="34"/>
  <c r="J163" i="34"/>
  <c r="J172" i="34"/>
  <c r="J174" i="34"/>
  <c r="J182" i="34"/>
  <c r="J184" i="34"/>
  <c r="J188" i="34"/>
  <c r="J208" i="34"/>
  <c r="J190" i="34"/>
  <c r="J211" i="34"/>
  <c r="J197" i="34"/>
  <c r="J198" i="34"/>
  <c r="J205" i="34"/>
  <c r="J219" i="34"/>
  <c r="J193" i="34"/>
  <c r="J206" i="34"/>
  <c r="J214" i="34"/>
  <c r="J215" i="34"/>
  <c r="J163" i="32"/>
  <c r="J171" i="32"/>
  <c r="J179" i="32"/>
  <c r="J165" i="32"/>
  <c r="J169" i="32"/>
  <c r="J173" i="32"/>
  <c r="J204" i="32"/>
  <c r="J184" i="32"/>
  <c r="J192" i="32"/>
  <c r="J196" i="32"/>
  <c r="J185" i="32"/>
  <c r="J189" i="32"/>
  <c r="J197" i="32"/>
  <c r="J201" i="32"/>
  <c r="J182" i="32"/>
  <c r="J186" i="32"/>
  <c r="J194" i="32"/>
  <c r="J198" i="32"/>
  <c r="J202" i="32"/>
  <c r="J187" i="32"/>
  <c r="J195" i="32"/>
  <c r="J199" i="32"/>
  <c r="J203" i="32"/>
  <c r="J200" i="32"/>
  <c r="J188" i="32"/>
  <c r="J193" i="32"/>
  <c r="J190" i="32"/>
  <c r="J183" i="32"/>
  <c r="J191" i="32"/>
  <c r="J175" i="32"/>
  <c r="J177" i="32"/>
  <c r="J178" i="32"/>
  <c r="J180" i="32"/>
  <c r="J172" i="32"/>
  <c r="J174" i="32"/>
  <c r="J176" i="32"/>
  <c r="J161" i="32"/>
  <c r="J160" i="32"/>
  <c r="J162" i="32"/>
  <c r="J164" i="32"/>
  <c r="J166" i="32"/>
  <c r="J168" i="32"/>
  <c r="J170" i="32"/>
  <c r="G205" i="32"/>
  <c r="I205" i="32"/>
  <c r="G213" i="32"/>
  <c r="I213" i="32"/>
  <c r="G217" i="32"/>
  <c r="I217" i="32"/>
  <c r="G206" i="32"/>
  <c r="I206" i="32"/>
  <c r="G210" i="32"/>
  <c r="I210" i="32"/>
  <c r="G214" i="32"/>
  <c r="I214" i="32"/>
  <c r="G218" i="32"/>
  <c r="I218" i="32"/>
  <c r="G207" i="32"/>
  <c r="I207" i="32"/>
  <c r="G211" i="32"/>
  <c r="I211" i="32"/>
  <c r="G215" i="32"/>
  <c r="I215" i="32"/>
  <c r="G219" i="32"/>
  <c r="I219" i="32"/>
  <c r="G208" i="32"/>
  <c r="I208" i="32"/>
  <c r="G212" i="32"/>
  <c r="I212" i="32"/>
  <c r="G216" i="32"/>
  <c r="I216" i="32"/>
  <c r="G939" i="29"/>
  <c r="I939" i="29"/>
  <c r="G923" i="29"/>
  <c r="I923" i="29"/>
  <c r="G927" i="29"/>
  <c r="I927" i="29"/>
  <c r="G931" i="29"/>
  <c r="I931" i="29"/>
  <c r="I945" i="29"/>
  <c r="G924" i="29"/>
  <c r="I924" i="29"/>
  <c r="G928" i="29"/>
  <c r="I928" i="29"/>
  <c r="G932" i="29"/>
  <c r="I932" i="29"/>
  <c r="G942" i="29"/>
  <c r="I942" i="29"/>
  <c r="G921" i="29"/>
  <c r="I921" i="29"/>
  <c r="G925" i="29"/>
  <c r="I925" i="29"/>
  <c r="G929" i="29"/>
  <c r="I929" i="29"/>
  <c r="G937" i="29"/>
  <c r="I937" i="29"/>
  <c r="G943" i="29"/>
  <c r="I943" i="29"/>
  <c r="G922" i="29"/>
  <c r="I922" i="29"/>
  <c r="G926" i="29"/>
  <c r="I926" i="29"/>
  <c r="G930" i="29"/>
  <c r="I930" i="29"/>
  <c r="G938" i="29"/>
  <c r="I938" i="29"/>
  <c r="G944" i="29"/>
  <c r="I944" i="29"/>
  <c r="G908" i="29"/>
  <c r="G909" i="29"/>
  <c r="G910" i="29"/>
  <c r="G911" i="29"/>
  <c r="G912" i="29"/>
  <c r="G918" i="29"/>
  <c r="G935" i="29"/>
  <c r="G939" i="27"/>
  <c r="I939" i="27"/>
  <c r="G923" i="27"/>
  <c r="I923" i="27"/>
  <c r="G927" i="27"/>
  <c r="I927" i="27"/>
  <c r="G931" i="27"/>
  <c r="I931" i="27"/>
  <c r="I945" i="27"/>
  <c r="G924" i="27"/>
  <c r="I924" i="27"/>
  <c r="G928" i="27"/>
  <c r="I928" i="27"/>
  <c r="G932" i="27"/>
  <c r="I932" i="27"/>
  <c r="G942" i="27"/>
  <c r="I942" i="27"/>
  <c r="G921" i="27"/>
  <c r="I921" i="27"/>
  <c r="G925" i="27"/>
  <c r="I925" i="27"/>
  <c r="G929" i="27"/>
  <c r="I929" i="27"/>
  <c r="G937" i="27"/>
  <c r="I937" i="27"/>
  <c r="G943" i="27"/>
  <c r="I943" i="27"/>
  <c r="G922" i="27"/>
  <c r="I922" i="27"/>
  <c r="G926" i="27"/>
  <c r="I926" i="27"/>
  <c r="G930" i="27"/>
  <c r="I930" i="27"/>
  <c r="G938" i="27"/>
  <c r="I938" i="27"/>
  <c r="G944" i="27"/>
  <c r="I944" i="27"/>
  <c r="G918" i="27"/>
  <c r="G935" i="27"/>
  <c r="A2" i="25"/>
  <c r="H72" i="25"/>
  <c r="F72" i="25"/>
  <c r="E72" i="25"/>
  <c r="C72" i="25"/>
  <c r="H71" i="25"/>
  <c r="F71" i="25"/>
  <c r="E71" i="25"/>
  <c r="C71" i="25"/>
  <c r="H70" i="25"/>
  <c r="F70" i="25"/>
  <c r="E70" i="25"/>
  <c r="C70" i="25"/>
  <c r="H69" i="25"/>
  <c r="F69" i="25"/>
  <c r="E69" i="25"/>
  <c r="C69" i="25"/>
  <c r="H68" i="25"/>
  <c r="F68" i="25"/>
  <c r="E68" i="25"/>
  <c r="C68" i="25"/>
  <c r="H67" i="25"/>
  <c r="F67" i="25"/>
  <c r="E67" i="25"/>
  <c r="C67" i="25"/>
  <c r="C66" i="25"/>
  <c r="H65" i="25"/>
  <c r="F65" i="25"/>
  <c r="E65" i="25"/>
  <c r="C65" i="25"/>
  <c r="H64" i="25"/>
  <c r="F64" i="25"/>
  <c r="E64" i="25"/>
  <c r="C64" i="25"/>
  <c r="H63" i="25"/>
  <c r="F63" i="25"/>
  <c r="E63" i="25"/>
  <c r="C63" i="25"/>
  <c r="H62" i="25"/>
  <c r="F62" i="25"/>
  <c r="E62" i="25"/>
  <c r="C62" i="25"/>
  <c r="H61" i="25"/>
  <c r="F61" i="25"/>
  <c r="E61" i="25"/>
  <c r="C61" i="25"/>
  <c r="H60" i="25"/>
  <c r="F60" i="25"/>
  <c r="E60" i="25"/>
  <c r="C60" i="25"/>
  <c r="H59" i="25"/>
  <c r="F59" i="25"/>
  <c r="E59" i="25"/>
  <c r="C59" i="25"/>
  <c r="H58" i="25"/>
  <c r="F58" i="25"/>
  <c r="E58" i="25"/>
  <c r="C58" i="25"/>
  <c r="H57" i="25"/>
  <c r="F57" i="25"/>
  <c r="E57" i="25"/>
  <c r="C57" i="25"/>
  <c r="C56" i="25"/>
  <c r="H55" i="25"/>
  <c r="F55" i="25"/>
  <c r="E55" i="25"/>
  <c r="C55" i="25"/>
  <c r="H54" i="25"/>
  <c r="F54" i="25"/>
  <c r="E54" i="25"/>
  <c r="C54" i="25"/>
  <c r="H53" i="25"/>
  <c r="F53" i="25"/>
  <c r="E53" i="25"/>
  <c r="C53" i="25"/>
  <c r="H52" i="25"/>
  <c r="F52" i="25"/>
  <c r="E52" i="25"/>
  <c r="C52" i="25"/>
  <c r="H51" i="25"/>
  <c r="F51" i="25"/>
  <c r="E51" i="25"/>
  <c r="C51" i="25"/>
  <c r="C50" i="25"/>
  <c r="H49" i="25"/>
  <c r="F49" i="25"/>
  <c r="E49" i="25"/>
  <c r="C49" i="25"/>
  <c r="H48" i="25"/>
  <c r="F48" i="25"/>
  <c r="E48" i="25"/>
  <c r="C48" i="25"/>
  <c r="C47" i="25"/>
  <c r="H46" i="25"/>
  <c r="F46" i="25"/>
  <c r="E46" i="25"/>
  <c r="C46" i="25"/>
  <c r="H45" i="25"/>
  <c r="F45" i="25"/>
  <c r="E45" i="25"/>
  <c r="C45" i="25"/>
  <c r="H44" i="25"/>
  <c r="F44" i="25"/>
  <c r="E44" i="25"/>
  <c r="C44" i="25"/>
  <c r="H43" i="25"/>
  <c r="F43" i="25"/>
  <c r="E43" i="25"/>
  <c r="C43" i="25"/>
  <c r="C42" i="25"/>
  <c r="H41" i="25"/>
  <c r="F41" i="25"/>
  <c r="E41" i="25"/>
  <c r="C41" i="25"/>
  <c r="H40" i="25"/>
  <c r="F40" i="25"/>
  <c r="E40" i="25"/>
  <c r="C40" i="25"/>
  <c r="H39" i="25"/>
  <c r="F39" i="25"/>
  <c r="E39" i="25"/>
  <c r="C39" i="25"/>
  <c r="H38" i="25"/>
  <c r="F38" i="25"/>
  <c r="E38" i="25"/>
  <c r="C38" i="25"/>
  <c r="C37" i="25"/>
  <c r="B36" i="25"/>
  <c r="B120" i="25" s="1"/>
  <c r="H33" i="25"/>
  <c r="F33" i="25"/>
  <c r="E33" i="25"/>
  <c r="C33" i="25"/>
  <c r="H32" i="25"/>
  <c r="F32" i="25"/>
  <c r="E32" i="25"/>
  <c r="C32" i="25"/>
  <c r="H31" i="25"/>
  <c r="F31" i="25"/>
  <c r="E31" i="25"/>
  <c r="C31" i="25"/>
  <c r="H30" i="25"/>
  <c r="F30" i="25"/>
  <c r="E30" i="25"/>
  <c r="C30" i="25"/>
  <c r="B29" i="25"/>
  <c r="B35" i="25" s="1"/>
  <c r="F6" i="25"/>
  <c r="A5" i="25"/>
  <c r="A3" i="25"/>
  <c r="B13" i="24"/>
  <c r="A3" i="24"/>
  <c r="A23" i="24"/>
  <c r="D10" i="24"/>
  <c r="A8" i="24"/>
  <c r="A7" i="24"/>
  <c r="A4" i="24"/>
  <c r="I933" i="23"/>
  <c r="I934" i="23"/>
  <c r="I919" i="23"/>
  <c r="I920" i="23"/>
  <c r="C160" i="19"/>
  <c r="E160" i="19"/>
  <c r="F160" i="19"/>
  <c r="H160" i="19"/>
  <c r="C161" i="19"/>
  <c r="E161" i="19"/>
  <c r="F161" i="19"/>
  <c r="H161" i="19"/>
  <c r="C162" i="19"/>
  <c r="E162" i="19"/>
  <c r="F162" i="19"/>
  <c r="H162" i="19"/>
  <c r="C163" i="19"/>
  <c r="E163" i="19"/>
  <c r="F163" i="19"/>
  <c r="H163" i="19"/>
  <c r="C164" i="19"/>
  <c r="E164" i="19"/>
  <c r="F164" i="19"/>
  <c r="H164" i="19"/>
  <c r="C165" i="19"/>
  <c r="E165" i="19"/>
  <c r="F165" i="19"/>
  <c r="H165" i="19"/>
  <c r="C166" i="19"/>
  <c r="E166" i="19"/>
  <c r="F166" i="19"/>
  <c r="H166" i="19"/>
  <c r="C167" i="19"/>
  <c r="E167" i="19"/>
  <c r="F167" i="19"/>
  <c r="H167" i="19"/>
  <c r="C168" i="19"/>
  <c r="E168" i="19"/>
  <c r="F168" i="19"/>
  <c r="H168" i="19"/>
  <c r="C169" i="19"/>
  <c r="E169" i="19"/>
  <c r="F169" i="19"/>
  <c r="H169" i="19"/>
  <c r="C170" i="19"/>
  <c r="E170" i="19"/>
  <c r="F170" i="19"/>
  <c r="H170" i="19"/>
  <c r="C171" i="19"/>
  <c r="E171" i="19"/>
  <c r="F171" i="19"/>
  <c r="H171" i="19"/>
  <c r="C172" i="19"/>
  <c r="E172" i="19"/>
  <c r="F172" i="19"/>
  <c r="H172" i="19"/>
  <c r="C173" i="19"/>
  <c r="E173" i="19"/>
  <c r="F173" i="19"/>
  <c r="H173" i="19"/>
  <c r="C174" i="19"/>
  <c r="E174" i="19"/>
  <c r="F174" i="19"/>
  <c r="H174" i="19"/>
  <c r="C175" i="19"/>
  <c r="E175" i="19"/>
  <c r="F175" i="19"/>
  <c r="H175" i="19"/>
  <c r="C176" i="19"/>
  <c r="E176" i="19"/>
  <c r="F176" i="19"/>
  <c r="H176" i="19"/>
  <c r="C177" i="19"/>
  <c r="E177" i="19"/>
  <c r="F177" i="19"/>
  <c r="H177" i="19"/>
  <c r="C160" i="21"/>
  <c r="E160" i="21"/>
  <c r="F160" i="21"/>
  <c r="H160" i="21"/>
  <c r="C161" i="21"/>
  <c r="E161" i="21"/>
  <c r="F161" i="21"/>
  <c r="H161" i="21"/>
  <c r="C162" i="21"/>
  <c r="E162" i="21"/>
  <c r="F162" i="21"/>
  <c r="H162" i="21"/>
  <c r="C163" i="21"/>
  <c r="E163" i="21"/>
  <c r="F163" i="21"/>
  <c r="H163" i="21"/>
  <c r="C164" i="21"/>
  <c r="E164" i="21"/>
  <c r="F164" i="21"/>
  <c r="H164" i="21"/>
  <c r="C165" i="21"/>
  <c r="E165" i="21"/>
  <c r="F165" i="21"/>
  <c r="H165" i="21"/>
  <c r="C166" i="21"/>
  <c r="E166" i="21"/>
  <c r="F166" i="21"/>
  <c r="H166" i="21"/>
  <c r="C167" i="21"/>
  <c r="E167" i="21"/>
  <c r="F167" i="21"/>
  <c r="H167" i="21"/>
  <c r="C168" i="21"/>
  <c r="E168" i="21"/>
  <c r="F168" i="21"/>
  <c r="H168" i="21"/>
  <c r="C169" i="21"/>
  <c r="E169" i="21"/>
  <c r="F169" i="21"/>
  <c r="H169" i="21"/>
  <c r="C170" i="21"/>
  <c r="E170" i="21"/>
  <c r="F170" i="21"/>
  <c r="H170" i="21"/>
  <c r="C171" i="21"/>
  <c r="E171" i="21"/>
  <c r="F171" i="21"/>
  <c r="H171" i="21"/>
  <c r="C172" i="21"/>
  <c r="E172" i="21"/>
  <c r="F172" i="21"/>
  <c r="H172" i="21"/>
  <c r="C173" i="21"/>
  <c r="E173" i="21"/>
  <c r="F173" i="21"/>
  <c r="H173" i="21"/>
  <c r="C174" i="21"/>
  <c r="E174" i="21"/>
  <c r="F174" i="21"/>
  <c r="H174" i="21"/>
  <c r="C175" i="21"/>
  <c r="E175" i="21"/>
  <c r="F175" i="21"/>
  <c r="H175" i="21"/>
  <c r="C160" i="23"/>
  <c r="E160" i="23"/>
  <c r="F160" i="23"/>
  <c r="H160" i="23"/>
  <c r="C161" i="23"/>
  <c r="E161" i="23"/>
  <c r="F161" i="23"/>
  <c r="H161" i="23"/>
  <c r="C162" i="23"/>
  <c r="E162" i="23"/>
  <c r="F162" i="23"/>
  <c r="H162" i="23"/>
  <c r="C163" i="23"/>
  <c r="E163" i="23"/>
  <c r="F163" i="23"/>
  <c r="H163" i="23"/>
  <c r="C164" i="23"/>
  <c r="E164" i="23"/>
  <c r="F164" i="23"/>
  <c r="H164" i="23"/>
  <c r="C165" i="23"/>
  <c r="E165" i="23"/>
  <c r="F165" i="23"/>
  <c r="H165" i="23"/>
  <c r="C166" i="23"/>
  <c r="E166" i="23"/>
  <c r="F166" i="23"/>
  <c r="H166" i="23"/>
  <c r="C167" i="23"/>
  <c r="E167" i="23"/>
  <c r="F167" i="23"/>
  <c r="H167" i="23"/>
  <c r="C168" i="23"/>
  <c r="E168" i="23"/>
  <c r="F168" i="23"/>
  <c r="H168" i="23"/>
  <c r="C169" i="23"/>
  <c r="E169" i="23"/>
  <c r="F169" i="23"/>
  <c r="H169" i="23"/>
  <c r="C170" i="23"/>
  <c r="E170" i="23"/>
  <c r="F170" i="23"/>
  <c r="H170" i="23"/>
  <c r="C171" i="23"/>
  <c r="E171" i="23"/>
  <c r="F171" i="23"/>
  <c r="H171" i="23"/>
  <c r="C172" i="23"/>
  <c r="E172" i="23"/>
  <c r="F172" i="23"/>
  <c r="H172" i="23"/>
  <c r="C173" i="23"/>
  <c r="E173" i="23"/>
  <c r="F173" i="23"/>
  <c r="H173" i="23"/>
  <c r="H159" i="23"/>
  <c r="F159" i="23"/>
  <c r="E159" i="23"/>
  <c r="C159" i="23"/>
  <c r="C158" i="23"/>
  <c r="C158" i="21"/>
  <c r="A2" i="23"/>
  <c r="B956" i="23"/>
  <c r="E954" i="23"/>
  <c r="C954" i="23"/>
  <c r="E953" i="23"/>
  <c r="C953" i="23"/>
  <c r="H952" i="23"/>
  <c r="F952" i="23"/>
  <c r="E952" i="23"/>
  <c r="C952" i="23"/>
  <c r="H951" i="23"/>
  <c r="F951" i="23"/>
  <c r="E951" i="23"/>
  <c r="C951" i="23"/>
  <c r="H950" i="23"/>
  <c r="F950" i="23"/>
  <c r="E950" i="23"/>
  <c r="C950" i="23"/>
  <c r="H949" i="23"/>
  <c r="F949" i="23"/>
  <c r="E949" i="23"/>
  <c r="C949" i="23"/>
  <c r="H948" i="23"/>
  <c r="F948" i="23"/>
  <c r="E948" i="23"/>
  <c r="C948" i="23"/>
  <c r="H947" i="23"/>
  <c r="F947" i="23"/>
  <c r="E947" i="23"/>
  <c r="C947" i="23"/>
  <c r="C946" i="23"/>
  <c r="E945" i="23"/>
  <c r="C945" i="23"/>
  <c r="H944" i="23"/>
  <c r="F944" i="23"/>
  <c r="E944" i="23"/>
  <c r="C944" i="23"/>
  <c r="H943" i="23"/>
  <c r="F943" i="23"/>
  <c r="E943" i="23"/>
  <c r="C943" i="23"/>
  <c r="H942" i="23"/>
  <c r="F942" i="23"/>
  <c r="E942" i="23"/>
  <c r="C942" i="23"/>
  <c r="E941" i="23"/>
  <c r="C941" i="23"/>
  <c r="E940" i="23"/>
  <c r="C940" i="23"/>
  <c r="H939" i="23"/>
  <c r="F939" i="23"/>
  <c r="E939" i="23"/>
  <c r="C939" i="23"/>
  <c r="H938" i="23"/>
  <c r="F938" i="23"/>
  <c r="E938" i="23"/>
  <c r="C938" i="23"/>
  <c r="H937" i="23"/>
  <c r="F937" i="23"/>
  <c r="E937" i="23"/>
  <c r="C937" i="23"/>
  <c r="C936" i="23"/>
  <c r="H935" i="23"/>
  <c r="F935" i="23"/>
  <c r="E935" i="23"/>
  <c r="C935" i="23"/>
  <c r="E934" i="23"/>
  <c r="C934" i="23"/>
  <c r="E933" i="23"/>
  <c r="C933" i="23"/>
  <c r="H932" i="23"/>
  <c r="F932" i="23"/>
  <c r="E932" i="23"/>
  <c r="C932" i="23"/>
  <c r="H931" i="23"/>
  <c r="F931" i="23"/>
  <c r="E931" i="23"/>
  <c r="C931" i="23"/>
  <c r="H930" i="23"/>
  <c r="F930" i="23"/>
  <c r="E930" i="23"/>
  <c r="C930" i="23"/>
  <c r="H929" i="23"/>
  <c r="F929" i="23"/>
  <c r="E929" i="23"/>
  <c r="C929" i="23"/>
  <c r="H928" i="23"/>
  <c r="F928" i="23"/>
  <c r="E928" i="23"/>
  <c r="C928" i="23"/>
  <c r="H927" i="23"/>
  <c r="F927" i="23"/>
  <c r="E927" i="23"/>
  <c r="C927" i="23"/>
  <c r="H926" i="23"/>
  <c r="F926" i="23"/>
  <c r="E926" i="23"/>
  <c r="C926" i="23"/>
  <c r="H925" i="23"/>
  <c r="F925" i="23"/>
  <c r="E925" i="23"/>
  <c r="C925" i="23"/>
  <c r="H924" i="23"/>
  <c r="F924" i="23"/>
  <c r="E924" i="23"/>
  <c r="C924" i="23"/>
  <c r="H923" i="23"/>
  <c r="F923" i="23"/>
  <c r="E923" i="23"/>
  <c r="C923" i="23"/>
  <c r="H922" i="23"/>
  <c r="F922" i="23"/>
  <c r="E922" i="23"/>
  <c r="C922" i="23"/>
  <c r="H921" i="23"/>
  <c r="F921" i="23"/>
  <c r="E921" i="23"/>
  <c r="C921" i="23"/>
  <c r="E920" i="23"/>
  <c r="C920" i="23"/>
  <c r="E919" i="23"/>
  <c r="C919" i="23"/>
  <c r="H918" i="23"/>
  <c r="F918" i="23"/>
  <c r="E918" i="23"/>
  <c r="C918" i="23"/>
  <c r="H917" i="23"/>
  <c r="F917" i="23"/>
  <c r="E917" i="23"/>
  <c r="C917" i="23"/>
  <c r="H916" i="23"/>
  <c r="F916" i="23"/>
  <c r="E916" i="23"/>
  <c r="C916" i="23"/>
  <c r="H915" i="23"/>
  <c r="F915" i="23"/>
  <c r="E915" i="23"/>
  <c r="C915" i="23"/>
  <c r="H914" i="23"/>
  <c r="F914" i="23"/>
  <c r="E914" i="23"/>
  <c r="C914" i="23"/>
  <c r="H913" i="23"/>
  <c r="F913" i="23"/>
  <c r="E913" i="23"/>
  <c r="C913" i="23"/>
  <c r="H912" i="23"/>
  <c r="F912" i="23"/>
  <c r="E912" i="23"/>
  <c r="C912" i="23"/>
  <c r="H911" i="23"/>
  <c r="F911" i="23"/>
  <c r="E911" i="23"/>
  <c r="C911" i="23"/>
  <c r="H910" i="23"/>
  <c r="F910" i="23"/>
  <c r="E910" i="23"/>
  <c r="C910" i="23"/>
  <c r="H909" i="23"/>
  <c r="F909" i="23"/>
  <c r="E909" i="23"/>
  <c r="C909" i="23"/>
  <c r="H908" i="23"/>
  <c r="F908" i="23"/>
  <c r="E908" i="23"/>
  <c r="C908" i="23"/>
  <c r="H907" i="23"/>
  <c r="F907" i="23"/>
  <c r="E907" i="23"/>
  <c r="C907" i="23"/>
  <c r="C906" i="23"/>
  <c r="B905" i="23"/>
  <c r="H902" i="23"/>
  <c r="F902" i="23"/>
  <c r="E902" i="23"/>
  <c r="C902" i="23"/>
  <c r="H901" i="23"/>
  <c r="F901" i="23"/>
  <c r="E901" i="23"/>
  <c r="C901" i="23"/>
  <c r="H900" i="23"/>
  <c r="F900" i="23"/>
  <c r="E900" i="23"/>
  <c r="C900" i="23"/>
  <c r="H899" i="23"/>
  <c r="F899" i="23"/>
  <c r="E899" i="23"/>
  <c r="C899" i="23"/>
  <c r="H898" i="23"/>
  <c r="F898" i="23"/>
  <c r="E898" i="23"/>
  <c r="C898" i="23"/>
  <c r="H897" i="23"/>
  <c r="F897" i="23"/>
  <c r="E897" i="23"/>
  <c r="C897" i="23"/>
  <c r="E896" i="23"/>
  <c r="C896" i="23"/>
  <c r="E895" i="23"/>
  <c r="C895" i="23"/>
  <c r="E894" i="23"/>
  <c r="C894" i="23"/>
  <c r="E893" i="23"/>
  <c r="C893" i="23"/>
  <c r="H892" i="23"/>
  <c r="F892" i="23"/>
  <c r="E892" i="23"/>
  <c r="C892" i="23"/>
  <c r="H891" i="23"/>
  <c r="F891" i="23"/>
  <c r="E891" i="23"/>
  <c r="C891" i="23"/>
  <c r="C890" i="23"/>
  <c r="H889" i="23"/>
  <c r="F889" i="23"/>
  <c r="E889" i="23"/>
  <c r="C889" i="23"/>
  <c r="H888" i="23"/>
  <c r="F888" i="23"/>
  <c r="E888" i="23"/>
  <c r="C888" i="23"/>
  <c r="H887" i="23"/>
  <c r="F887" i="23"/>
  <c r="E887" i="23"/>
  <c r="C887" i="23"/>
  <c r="H886" i="23"/>
  <c r="F886" i="23"/>
  <c r="E886" i="23"/>
  <c r="C886" i="23"/>
  <c r="H885" i="23"/>
  <c r="F885" i="23"/>
  <c r="E885" i="23"/>
  <c r="C885" i="23"/>
  <c r="H884" i="23"/>
  <c r="F884" i="23"/>
  <c r="E884" i="23"/>
  <c r="C884" i="23"/>
  <c r="H883" i="23"/>
  <c r="F883" i="23"/>
  <c r="E883" i="23"/>
  <c r="C883" i="23"/>
  <c r="H882" i="23"/>
  <c r="F882" i="23"/>
  <c r="E882" i="23"/>
  <c r="C882" i="23"/>
  <c r="H881" i="23"/>
  <c r="F881" i="23"/>
  <c r="E881" i="23"/>
  <c r="C881" i="23"/>
  <c r="C880" i="23"/>
  <c r="H879" i="23"/>
  <c r="F879" i="23"/>
  <c r="E879" i="23"/>
  <c r="C879" i="23"/>
  <c r="H878" i="23"/>
  <c r="F878" i="23"/>
  <c r="E878" i="23"/>
  <c r="C878" i="23"/>
  <c r="H877" i="23"/>
  <c r="F877" i="23"/>
  <c r="E877" i="23"/>
  <c r="C877" i="23"/>
  <c r="E876" i="23"/>
  <c r="C876" i="23"/>
  <c r="E875" i="23"/>
  <c r="C875" i="23"/>
  <c r="E874" i="23"/>
  <c r="C874" i="23"/>
  <c r="H873" i="23"/>
  <c r="F873" i="23"/>
  <c r="E873" i="23"/>
  <c r="C873" i="23"/>
  <c r="H872" i="23"/>
  <c r="F872" i="23"/>
  <c r="E872" i="23"/>
  <c r="C872" i="23"/>
  <c r="C871" i="23"/>
  <c r="H870" i="23"/>
  <c r="F870" i="23"/>
  <c r="E870" i="23"/>
  <c r="C870" i="23"/>
  <c r="H869" i="23"/>
  <c r="F869" i="23"/>
  <c r="E869" i="23"/>
  <c r="C869" i="23"/>
  <c r="H868" i="23"/>
  <c r="F868" i="23"/>
  <c r="E868" i="23"/>
  <c r="C868" i="23"/>
  <c r="H867" i="23"/>
  <c r="F867" i="23"/>
  <c r="E867" i="23"/>
  <c r="C867" i="23"/>
  <c r="H866" i="23"/>
  <c r="F866" i="23"/>
  <c r="E866" i="23"/>
  <c r="C866" i="23"/>
  <c r="H865" i="23"/>
  <c r="F865" i="23"/>
  <c r="E865" i="23"/>
  <c r="C865" i="23"/>
  <c r="H864" i="23"/>
  <c r="F864" i="23"/>
  <c r="E864" i="23"/>
  <c r="C864" i="23"/>
  <c r="H863" i="23"/>
  <c r="F863" i="23"/>
  <c r="E863" i="23"/>
  <c r="C863" i="23"/>
  <c r="E862" i="23"/>
  <c r="C862" i="23"/>
  <c r="E861" i="23"/>
  <c r="C861" i="23"/>
  <c r="E860" i="23"/>
  <c r="C860" i="23"/>
  <c r="H859" i="23"/>
  <c r="F859" i="23"/>
  <c r="E859" i="23"/>
  <c r="C859" i="23"/>
  <c r="H858" i="23"/>
  <c r="F858" i="23"/>
  <c r="E858" i="23"/>
  <c r="C858" i="23"/>
  <c r="H857" i="23"/>
  <c r="F857" i="23"/>
  <c r="E857" i="23"/>
  <c r="C857" i="23"/>
  <c r="H856" i="23"/>
  <c r="F856" i="23"/>
  <c r="E856" i="23"/>
  <c r="C856" i="23"/>
  <c r="H855" i="23"/>
  <c r="F855" i="23"/>
  <c r="E855" i="23"/>
  <c r="C855" i="23"/>
  <c r="H854" i="23"/>
  <c r="F854" i="23"/>
  <c r="E854" i="23"/>
  <c r="C854" i="23"/>
  <c r="C853" i="23"/>
  <c r="H852" i="23"/>
  <c r="F852" i="23"/>
  <c r="E852" i="23"/>
  <c r="C852" i="23"/>
  <c r="H851" i="23"/>
  <c r="F851" i="23"/>
  <c r="E851" i="23"/>
  <c r="C851" i="23"/>
  <c r="H850" i="23"/>
  <c r="F850" i="23"/>
  <c r="E850" i="23"/>
  <c r="C850" i="23"/>
  <c r="H849" i="23"/>
  <c r="F849" i="23"/>
  <c r="E849" i="23"/>
  <c r="C849" i="23"/>
  <c r="H848" i="23"/>
  <c r="F848" i="23"/>
  <c r="E848" i="23"/>
  <c r="C848" i="23"/>
  <c r="H847" i="23"/>
  <c r="F847" i="23"/>
  <c r="E847" i="23"/>
  <c r="C847" i="23"/>
  <c r="H846" i="23"/>
  <c r="F846" i="23"/>
  <c r="E846" i="23"/>
  <c r="C846" i="23"/>
  <c r="H845" i="23"/>
  <c r="F845" i="23"/>
  <c r="E845" i="23"/>
  <c r="C845" i="23"/>
  <c r="H844" i="23"/>
  <c r="F844" i="23"/>
  <c r="E844" i="23"/>
  <c r="C844" i="23"/>
  <c r="H843" i="23"/>
  <c r="F843" i="23"/>
  <c r="E843" i="23"/>
  <c r="C843" i="23"/>
  <c r="H842" i="23"/>
  <c r="F842" i="23"/>
  <c r="E842" i="23"/>
  <c r="C842" i="23"/>
  <c r="H841" i="23"/>
  <c r="F841" i="23"/>
  <c r="E841" i="23"/>
  <c r="C841" i="23"/>
  <c r="H840" i="23"/>
  <c r="F840" i="23"/>
  <c r="E840" i="23"/>
  <c r="C840" i="23"/>
  <c r="H839" i="23"/>
  <c r="F839" i="23"/>
  <c r="E839" i="23"/>
  <c r="C839" i="23"/>
  <c r="H838" i="23"/>
  <c r="F838" i="23"/>
  <c r="E838" i="23"/>
  <c r="C838" i="23"/>
  <c r="H837" i="23"/>
  <c r="F837" i="23"/>
  <c r="E837" i="23"/>
  <c r="C837" i="23"/>
  <c r="H836" i="23"/>
  <c r="F836" i="23"/>
  <c r="E836" i="23"/>
  <c r="C836" i="23"/>
  <c r="H835" i="23"/>
  <c r="F835" i="23"/>
  <c r="E835" i="23"/>
  <c r="C835" i="23"/>
  <c r="E834" i="23"/>
  <c r="C834" i="23"/>
  <c r="E833" i="23"/>
  <c r="C833" i="23"/>
  <c r="E832" i="23"/>
  <c r="C832" i="23"/>
  <c r="H831" i="23"/>
  <c r="F831" i="23"/>
  <c r="E831" i="23"/>
  <c r="C831" i="23"/>
  <c r="H830" i="23"/>
  <c r="F830" i="23"/>
  <c r="E830" i="23"/>
  <c r="C830" i="23"/>
  <c r="H829" i="23"/>
  <c r="F829" i="23"/>
  <c r="E829" i="23"/>
  <c r="C829" i="23"/>
  <c r="H828" i="23"/>
  <c r="F828" i="23"/>
  <c r="E828" i="23"/>
  <c r="C828" i="23"/>
  <c r="H827" i="23"/>
  <c r="F827" i="23"/>
  <c r="E827" i="23"/>
  <c r="C827" i="23"/>
  <c r="H826" i="23"/>
  <c r="F826" i="23"/>
  <c r="E826" i="23"/>
  <c r="C826" i="23"/>
  <c r="H825" i="23"/>
  <c r="F825" i="23"/>
  <c r="E825" i="23"/>
  <c r="C825" i="23"/>
  <c r="H824" i="23"/>
  <c r="F824" i="23"/>
  <c r="E824" i="23"/>
  <c r="C824" i="23"/>
  <c r="H823" i="23"/>
  <c r="F823" i="23"/>
  <c r="E823" i="23"/>
  <c r="C823" i="23"/>
  <c r="H822" i="23"/>
  <c r="F822" i="23"/>
  <c r="E822" i="23"/>
  <c r="C822" i="23"/>
  <c r="C821" i="23"/>
  <c r="B820" i="23"/>
  <c r="B819" i="23"/>
  <c r="H817" i="23"/>
  <c r="E817" i="23"/>
  <c r="C817" i="23"/>
  <c r="H816" i="23"/>
  <c r="F816" i="23"/>
  <c r="E816" i="23"/>
  <c r="C816" i="23"/>
  <c r="H815" i="23"/>
  <c r="F815" i="23"/>
  <c r="E815" i="23"/>
  <c r="C815" i="23"/>
  <c r="H814" i="23"/>
  <c r="F814" i="23"/>
  <c r="E814" i="23"/>
  <c r="C814" i="23"/>
  <c r="H813" i="23"/>
  <c r="F813" i="23"/>
  <c r="E813" i="23"/>
  <c r="C813" i="23"/>
  <c r="H812" i="23"/>
  <c r="F812" i="23"/>
  <c r="E812" i="23"/>
  <c r="C812" i="23"/>
  <c r="H811" i="23"/>
  <c r="F811" i="23"/>
  <c r="E811" i="23"/>
  <c r="C811" i="23"/>
  <c r="H810" i="23"/>
  <c r="F810" i="23"/>
  <c r="E810" i="23"/>
  <c r="C810" i="23"/>
  <c r="C809" i="23"/>
  <c r="H808" i="23"/>
  <c r="E808" i="23"/>
  <c r="C808" i="23"/>
  <c r="H807" i="23"/>
  <c r="F807" i="23"/>
  <c r="E807" i="23"/>
  <c r="C807" i="23"/>
  <c r="H806" i="23"/>
  <c r="F806" i="23"/>
  <c r="E806" i="23"/>
  <c r="C806" i="23"/>
  <c r="H805" i="23"/>
  <c r="F805" i="23"/>
  <c r="E805" i="23"/>
  <c r="C805" i="23"/>
  <c r="H804" i="23"/>
  <c r="F804" i="23"/>
  <c r="E804" i="23"/>
  <c r="C804" i="23"/>
  <c r="C803" i="23"/>
  <c r="H802" i="23"/>
  <c r="E802" i="23"/>
  <c r="C802" i="23"/>
  <c r="H801" i="23"/>
  <c r="F801" i="23"/>
  <c r="E801" i="23"/>
  <c r="C801" i="23"/>
  <c r="H800" i="23"/>
  <c r="F800" i="23"/>
  <c r="E800" i="23"/>
  <c r="C800" i="23"/>
  <c r="H799" i="23"/>
  <c r="F799" i="23"/>
  <c r="E799" i="23"/>
  <c r="C799" i="23"/>
  <c r="H798" i="23"/>
  <c r="F798" i="23"/>
  <c r="E798" i="23"/>
  <c r="C798" i="23"/>
  <c r="H797" i="23"/>
  <c r="F797" i="23"/>
  <c r="E797" i="23"/>
  <c r="C797" i="23"/>
  <c r="H796" i="23"/>
  <c r="F796" i="23"/>
  <c r="E796" i="23"/>
  <c r="C796" i="23"/>
  <c r="H795" i="23"/>
  <c r="F795" i="23"/>
  <c r="E795" i="23"/>
  <c r="C795" i="23"/>
  <c r="H794" i="23"/>
  <c r="F794" i="23"/>
  <c r="E794" i="23"/>
  <c r="C794" i="23"/>
  <c r="H793" i="23"/>
  <c r="F793" i="23"/>
  <c r="E793" i="23"/>
  <c r="C793" i="23"/>
  <c r="H792" i="23"/>
  <c r="F792" i="23"/>
  <c r="E792" i="23"/>
  <c r="C792" i="23"/>
  <c r="H791" i="23"/>
  <c r="F791" i="23"/>
  <c r="E791" i="23"/>
  <c r="C791" i="23"/>
  <c r="H790" i="23"/>
  <c r="F790" i="23"/>
  <c r="E790" i="23"/>
  <c r="C790" i="23"/>
  <c r="H789" i="23"/>
  <c r="F789" i="23"/>
  <c r="E789" i="23"/>
  <c r="C789" i="23"/>
  <c r="H788" i="23"/>
  <c r="F788" i="23"/>
  <c r="E788" i="23"/>
  <c r="C788" i="23"/>
  <c r="C787" i="23"/>
  <c r="H786" i="23"/>
  <c r="E786" i="23"/>
  <c r="C786" i="23"/>
  <c r="H785" i="23"/>
  <c r="F785" i="23"/>
  <c r="E785" i="23"/>
  <c r="C785" i="23"/>
  <c r="H784" i="23"/>
  <c r="F784" i="23"/>
  <c r="E784" i="23"/>
  <c r="C784" i="23"/>
  <c r="H783" i="23"/>
  <c r="F783" i="23"/>
  <c r="E783" i="23"/>
  <c r="C783" i="23"/>
  <c r="H782" i="23"/>
  <c r="F782" i="23"/>
  <c r="E782" i="23"/>
  <c r="C782" i="23"/>
  <c r="H781" i="23"/>
  <c r="F781" i="23"/>
  <c r="E781" i="23"/>
  <c r="C781" i="23"/>
  <c r="H780" i="23"/>
  <c r="F780" i="23"/>
  <c r="E780" i="23"/>
  <c r="C780" i="23"/>
  <c r="H779" i="23"/>
  <c r="F779" i="23"/>
  <c r="E779" i="23"/>
  <c r="C779" i="23"/>
  <c r="H778" i="23"/>
  <c r="F778" i="23"/>
  <c r="E778" i="23"/>
  <c r="C778" i="23"/>
  <c r="H777" i="23"/>
  <c r="F777" i="23"/>
  <c r="E777" i="23"/>
  <c r="C777" i="23"/>
  <c r="H776" i="23"/>
  <c r="F776" i="23"/>
  <c r="E776" i="23"/>
  <c r="C776" i="23"/>
  <c r="H775" i="23"/>
  <c r="F775" i="23"/>
  <c r="E775" i="23"/>
  <c r="C775" i="23"/>
  <c r="H774" i="23"/>
  <c r="F774" i="23"/>
  <c r="E774" i="23"/>
  <c r="C774" i="23"/>
  <c r="H773" i="23"/>
  <c r="F773" i="23"/>
  <c r="E773" i="23"/>
  <c r="C773" i="23"/>
  <c r="H772" i="23"/>
  <c r="F772" i="23"/>
  <c r="E772" i="23"/>
  <c r="C772" i="23"/>
  <c r="H771" i="23"/>
  <c r="F771" i="23"/>
  <c r="E771" i="23"/>
  <c r="C771" i="23"/>
  <c r="H770" i="23"/>
  <c r="F770" i="23"/>
  <c r="E770" i="23"/>
  <c r="C770" i="23"/>
  <c r="C769" i="23"/>
  <c r="H768" i="23"/>
  <c r="E768" i="23"/>
  <c r="C768" i="23"/>
  <c r="H767" i="23"/>
  <c r="E767" i="23"/>
  <c r="C767" i="23"/>
  <c r="H766" i="23"/>
  <c r="F766" i="23"/>
  <c r="E766" i="23"/>
  <c r="C766" i="23"/>
  <c r="H765" i="23"/>
  <c r="F765" i="23"/>
  <c r="E765" i="23"/>
  <c r="C765" i="23"/>
  <c r="H764" i="23"/>
  <c r="F764" i="23"/>
  <c r="E764" i="23"/>
  <c r="C764" i="23"/>
  <c r="H763" i="23"/>
  <c r="F763" i="23"/>
  <c r="E763" i="23"/>
  <c r="C763" i="23"/>
  <c r="H762" i="23"/>
  <c r="F762" i="23"/>
  <c r="E762" i="23"/>
  <c r="C762" i="23"/>
  <c r="H761" i="23"/>
  <c r="F761" i="23"/>
  <c r="E761" i="23"/>
  <c r="C761" i="23"/>
  <c r="C760" i="23"/>
  <c r="H759" i="23"/>
  <c r="E759" i="23"/>
  <c r="C759" i="23"/>
  <c r="H758" i="23"/>
  <c r="E758" i="23"/>
  <c r="C758" i="23"/>
  <c r="H757" i="23"/>
  <c r="F757" i="23"/>
  <c r="E757" i="23"/>
  <c r="C757" i="23"/>
  <c r="H756" i="23"/>
  <c r="F756" i="23"/>
  <c r="E756" i="23"/>
  <c r="C756" i="23"/>
  <c r="H755" i="23"/>
  <c r="F755" i="23"/>
  <c r="E755" i="23"/>
  <c r="C755" i="23"/>
  <c r="C754" i="23"/>
  <c r="H753" i="23"/>
  <c r="E753" i="23"/>
  <c r="C753" i="23"/>
  <c r="H752" i="23"/>
  <c r="E752" i="23"/>
  <c r="C752" i="23"/>
  <c r="H751" i="23"/>
  <c r="F751" i="23"/>
  <c r="E751" i="23"/>
  <c r="C751" i="23"/>
  <c r="H750" i="23"/>
  <c r="F750" i="23"/>
  <c r="E750" i="23"/>
  <c r="C750" i="23"/>
  <c r="H749" i="23"/>
  <c r="F749" i="23"/>
  <c r="E749" i="23"/>
  <c r="C749" i="23"/>
  <c r="C748" i="23"/>
  <c r="H747" i="23"/>
  <c r="E747" i="23"/>
  <c r="C747" i="23"/>
  <c r="H746" i="23"/>
  <c r="E746" i="23"/>
  <c r="C746" i="23"/>
  <c r="H745" i="23"/>
  <c r="F745" i="23"/>
  <c r="E745" i="23"/>
  <c r="C745" i="23"/>
  <c r="H744" i="23"/>
  <c r="F744" i="23"/>
  <c r="E744" i="23"/>
  <c r="C744" i="23"/>
  <c r="H743" i="23"/>
  <c r="F743" i="23"/>
  <c r="E743" i="23"/>
  <c r="C743" i="23"/>
  <c r="H742" i="23"/>
  <c r="F742" i="23"/>
  <c r="E742" i="23"/>
  <c r="C742" i="23"/>
  <c r="H741" i="23"/>
  <c r="F741" i="23"/>
  <c r="E741" i="23"/>
  <c r="C741" i="23"/>
  <c r="H740" i="23"/>
  <c r="F740" i="23"/>
  <c r="E740" i="23"/>
  <c r="C740" i="23"/>
  <c r="H739" i="23"/>
  <c r="F739" i="23"/>
  <c r="E739" i="23"/>
  <c r="C739" i="23"/>
  <c r="H738" i="23"/>
  <c r="F738" i="23"/>
  <c r="E738" i="23"/>
  <c r="C738" i="23"/>
  <c r="H737" i="23"/>
  <c r="F737" i="23"/>
  <c r="E737" i="23"/>
  <c r="C737" i="23"/>
  <c r="H736" i="23"/>
  <c r="F736" i="23"/>
  <c r="E736" i="23"/>
  <c r="C736" i="23"/>
  <c r="H735" i="23"/>
  <c r="F735" i="23"/>
  <c r="E735" i="23"/>
  <c r="C735" i="23"/>
  <c r="H734" i="23"/>
  <c r="F734" i="23"/>
  <c r="E734" i="23"/>
  <c r="C734" i="23"/>
  <c r="H733" i="23"/>
  <c r="F733" i="23"/>
  <c r="E733" i="23"/>
  <c r="C733" i="23"/>
  <c r="H732" i="23"/>
  <c r="F732" i="23"/>
  <c r="E732" i="23"/>
  <c r="C732" i="23"/>
  <c r="H731" i="23"/>
  <c r="F731" i="23"/>
  <c r="E731" i="23"/>
  <c r="C731" i="23"/>
  <c r="H730" i="23"/>
  <c r="F730" i="23"/>
  <c r="E730" i="23"/>
  <c r="C730" i="23"/>
  <c r="C729" i="23"/>
  <c r="H728" i="23"/>
  <c r="E728" i="23"/>
  <c r="C728" i="23"/>
  <c r="H727" i="23"/>
  <c r="E727" i="23"/>
  <c r="C727" i="23"/>
  <c r="H726" i="23"/>
  <c r="F726" i="23"/>
  <c r="E726" i="23"/>
  <c r="C726" i="23"/>
  <c r="H725" i="23"/>
  <c r="F725" i="23"/>
  <c r="E725" i="23"/>
  <c r="C725" i="23"/>
  <c r="H724" i="23"/>
  <c r="F724" i="23"/>
  <c r="E724" i="23"/>
  <c r="C724" i="23"/>
  <c r="C723" i="23"/>
  <c r="H722" i="23"/>
  <c r="E722" i="23"/>
  <c r="C722" i="23"/>
  <c r="H721" i="23"/>
  <c r="E721" i="23"/>
  <c r="C721" i="23"/>
  <c r="H720" i="23"/>
  <c r="F720" i="23"/>
  <c r="E720" i="23"/>
  <c r="C720" i="23"/>
  <c r="H719" i="23"/>
  <c r="F719" i="23"/>
  <c r="E719" i="23"/>
  <c r="C719" i="23"/>
  <c r="H718" i="23"/>
  <c r="F718" i="23"/>
  <c r="E718" i="23"/>
  <c r="C718" i="23"/>
  <c r="H717" i="23"/>
  <c r="F717" i="23"/>
  <c r="E717" i="23"/>
  <c r="C717" i="23"/>
  <c r="H716" i="23"/>
  <c r="F716" i="23"/>
  <c r="E716" i="23"/>
  <c r="C716" i="23"/>
  <c r="H715" i="23"/>
  <c r="F715" i="23"/>
  <c r="E715" i="23"/>
  <c r="C715" i="23"/>
  <c r="H714" i="23"/>
  <c r="F714" i="23"/>
  <c r="E714" i="23"/>
  <c r="C714" i="23"/>
  <c r="H713" i="23"/>
  <c r="F713" i="23"/>
  <c r="E713" i="23"/>
  <c r="C713" i="23"/>
  <c r="H712" i="23"/>
  <c r="F712" i="23"/>
  <c r="E712" i="23"/>
  <c r="C712" i="23"/>
  <c r="H711" i="23"/>
  <c r="F711" i="23"/>
  <c r="E711" i="23"/>
  <c r="C711" i="23"/>
  <c r="H710" i="23"/>
  <c r="F710" i="23"/>
  <c r="E710" i="23"/>
  <c r="C710" i="23"/>
  <c r="H709" i="23"/>
  <c r="F709" i="23"/>
  <c r="E709" i="23"/>
  <c r="C709" i="23"/>
  <c r="H708" i="23"/>
  <c r="F708" i="23"/>
  <c r="E708" i="23"/>
  <c r="C708" i="23"/>
  <c r="C707" i="23"/>
  <c r="H706" i="23"/>
  <c r="F706" i="23"/>
  <c r="E706" i="23"/>
  <c r="C706" i="23"/>
  <c r="H705" i="23"/>
  <c r="F705" i="23"/>
  <c r="E705" i="23"/>
  <c r="C705" i="23"/>
  <c r="H704" i="23"/>
  <c r="F704" i="23"/>
  <c r="E704" i="23"/>
  <c r="C704" i="23"/>
  <c r="H703" i="23"/>
  <c r="F703" i="23"/>
  <c r="E703" i="23"/>
  <c r="C703" i="23"/>
  <c r="H702" i="23"/>
  <c r="F702" i="23"/>
  <c r="E702" i="23"/>
  <c r="C702" i="23"/>
  <c r="H701" i="23"/>
  <c r="F701" i="23"/>
  <c r="E701" i="23"/>
  <c r="C701" i="23"/>
  <c r="H700" i="23"/>
  <c r="F700" i="23"/>
  <c r="E700" i="23"/>
  <c r="C700" i="23"/>
  <c r="H699" i="23"/>
  <c r="F699" i="23"/>
  <c r="E699" i="23"/>
  <c r="C699" i="23"/>
  <c r="C698" i="23"/>
  <c r="H697" i="23"/>
  <c r="F697" i="23"/>
  <c r="E697" i="23"/>
  <c r="C697" i="23"/>
  <c r="H696" i="23"/>
  <c r="F696" i="23"/>
  <c r="E696" i="23"/>
  <c r="C696" i="23"/>
  <c r="H695" i="23"/>
  <c r="F695" i="23"/>
  <c r="E695" i="23"/>
  <c r="C695" i="23"/>
  <c r="H694" i="23"/>
  <c r="F694" i="23"/>
  <c r="E694" i="23"/>
  <c r="C694" i="23"/>
  <c r="H693" i="23"/>
  <c r="F693" i="23"/>
  <c r="E693" i="23"/>
  <c r="C693" i="23"/>
  <c r="H692" i="23"/>
  <c r="F692" i="23"/>
  <c r="E692" i="23"/>
  <c r="C692" i="23"/>
  <c r="H691" i="23"/>
  <c r="F691" i="23"/>
  <c r="E691" i="23"/>
  <c r="C691" i="23"/>
  <c r="H690" i="23"/>
  <c r="F690" i="23"/>
  <c r="E690" i="23"/>
  <c r="C690" i="23"/>
  <c r="H689" i="23"/>
  <c r="F689" i="23"/>
  <c r="E689" i="23"/>
  <c r="C689" i="23"/>
  <c r="H688" i="23"/>
  <c r="F688" i="23"/>
  <c r="E688" i="23"/>
  <c r="C688" i="23"/>
  <c r="C687" i="23"/>
  <c r="E686" i="23"/>
  <c r="C686" i="23"/>
  <c r="H685" i="23"/>
  <c r="F685" i="23"/>
  <c r="E685" i="23"/>
  <c r="C685" i="23"/>
  <c r="H684" i="23"/>
  <c r="F684" i="23"/>
  <c r="E684" i="23"/>
  <c r="C684" i="23"/>
  <c r="H683" i="23"/>
  <c r="F683" i="23"/>
  <c r="E683" i="23"/>
  <c r="C683" i="23"/>
  <c r="H682" i="23"/>
  <c r="F682" i="23"/>
  <c r="E682" i="23"/>
  <c r="C682" i="23"/>
  <c r="H681" i="23"/>
  <c r="F681" i="23"/>
  <c r="E681" i="23"/>
  <c r="C681" i="23"/>
  <c r="H680" i="23"/>
  <c r="F680" i="23"/>
  <c r="E680" i="23"/>
  <c r="C680" i="23"/>
  <c r="H679" i="23"/>
  <c r="F679" i="23"/>
  <c r="E679" i="23"/>
  <c r="C679" i="23"/>
  <c r="H678" i="23"/>
  <c r="F678" i="23"/>
  <c r="E678" i="23"/>
  <c r="C678" i="23"/>
  <c r="H677" i="23"/>
  <c r="F677" i="23"/>
  <c r="E677" i="23"/>
  <c r="C677" i="23"/>
  <c r="H676" i="23"/>
  <c r="F676" i="23"/>
  <c r="E676" i="23"/>
  <c r="C676" i="23"/>
  <c r="H675" i="23"/>
  <c r="F675" i="23"/>
  <c r="E675" i="23"/>
  <c r="C675" i="23"/>
  <c r="H674" i="23"/>
  <c r="F674" i="23"/>
  <c r="E674" i="23"/>
  <c r="C674" i="23"/>
  <c r="H673" i="23"/>
  <c r="F673" i="23"/>
  <c r="E673" i="23"/>
  <c r="C673" i="23"/>
  <c r="H672" i="23"/>
  <c r="F672" i="23"/>
  <c r="E672" i="23"/>
  <c r="C672" i="23"/>
  <c r="C671" i="23"/>
  <c r="E670" i="23"/>
  <c r="C670" i="23"/>
  <c r="H669" i="23"/>
  <c r="F669" i="23"/>
  <c r="E669" i="23"/>
  <c r="C669" i="23"/>
  <c r="H668" i="23"/>
  <c r="F668" i="23"/>
  <c r="E668" i="23"/>
  <c r="C668" i="23"/>
  <c r="H667" i="23"/>
  <c r="F667" i="23"/>
  <c r="E667" i="23"/>
  <c r="C667" i="23"/>
  <c r="H666" i="23"/>
  <c r="F666" i="23"/>
  <c r="E666" i="23"/>
  <c r="C666" i="23"/>
  <c r="H665" i="23"/>
  <c r="F665" i="23"/>
  <c r="E665" i="23"/>
  <c r="C665" i="23"/>
  <c r="H664" i="23"/>
  <c r="F664" i="23"/>
  <c r="E664" i="23"/>
  <c r="C664" i="23"/>
  <c r="H663" i="23"/>
  <c r="F663" i="23"/>
  <c r="E663" i="23"/>
  <c r="C663" i="23"/>
  <c r="H662" i="23"/>
  <c r="F662" i="23"/>
  <c r="E662" i="23"/>
  <c r="C662" i="23"/>
  <c r="H661" i="23"/>
  <c r="F661" i="23"/>
  <c r="E661" i="23"/>
  <c r="C661" i="23"/>
  <c r="H660" i="23"/>
  <c r="F660" i="23"/>
  <c r="E660" i="23"/>
  <c r="C660" i="23"/>
  <c r="H659" i="23"/>
  <c r="F659" i="23"/>
  <c r="E659" i="23"/>
  <c r="C659" i="23"/>
  <c r="H658" i="23"/>
  <c r="F658" i="23"/>
  <c r="E658" i="23"/>
  <c r="C658" i="23"/>
  <c r="H657" i="23"/>
  <c r="F657" i="23"/>
  <c r="E657" i="23"/>
  <c r="C657" i="23"/>
  <c r="H656" i="23"/>
  <c r="F656" i="23"/>
  <c r="E656" i="23"/>
  <c r="C656" i="23"/>
  <c r="C655" i="23"/>
  <c r="H654" i="23"/>
  <c r="F654" i="23"/>
  <c r="E654" i="23"/>
  <c r="C654" i="23"/>
  <c r="H653" i="23"/>
  <c r="F653" i="23"/>
  <c r="E653" i="23"/>
  <c r="C653" i="23"/>
  <c r="H652" i="23"/>
  <c r="F652" i="23"/>
  <c r="E652" i="23"/>
  <c r="C652" i="23"/>
  <c r="H651" i="23"/>
  <c r="F651" i="23"/>
  <c r="E651" i="23"/>
  <c r="C651" i="23"/>
  <c r="H650" i="23"/>
  <c r="F650" i="23"/>
  <c r="E650" i="23"/>
  <c r="C650" i="23"/>
  <c r="H649" i="23"/>
  <c r="F649" i="23"/>
  <c r="E649" i="23"/>
  <c r="C649" i="23"/>
  <c r="H648" i="23"/>
  <c r="F648" i="23"/>
  <c r="E648" i="23"/>
  <c r="C648" i="23"/>
  <c r="H647" i="23"/>
  <c r="F647" i="23"/>
  <c r="E647" i="23"/>
  <c r="C647" i="23"/>
  <c r="H646" i="23"/>
  <c r="F646" i="23"/>
  <c r="E646" i="23"/>
  <c r="C646" i="23"/>
  <c r="H645" i="23"/>
  <c r="F645" i="23"/>
  <c r="E645" i="23"/>
  <c r="C645" i="23"/>
  <c r="H644" i="23"/>
  <c r="F644" i="23"/>
  <c r="E644" i="23"/>
  <c r="C644" i="23"/>
  <c r="H643" i="23"/>
  <c r="F643" i="23"/>
  <c r="E643" i="23"/>
  <c r="C643" i="23"/>
  <c r="H642" i="23"/>
  <c r="F642" i="23"/>
  <c r="E642" i="23"/>
  <c r="C642" i="23"/>
  <c r="H641" i="23"/>
  <c r="F641" i="23"/>
  <c r="E641" i="23"/>
  <c r="C641" i="23"/>
  <c r="H640" i="23"/>
  <c r="F640" i="23"/>
  <c r="E640" i="23"/>
  <c r="C640" i="23"/>
  <c r="H639" i="23"/>
  <c r="F639" i="23"/>
  <c r="E639" i="23"/>
  <c r="C639" i="23"/>
  <c r="H638" i="23"/>
  <c r="F638" i="23"/>
  <c r="E638" i="23"/>
  <c r="C638" i="23"/>
  <c r="H637" i="23"/>
  <c r="F637" i="23"/>
  <c r="E637" i="23"/>
  <c r="C637" i="23"/>
  <c r="H636" i="23"/>
  <c r="F636" i="23"/>
  <c r="E636" i="23"/>
  <c r="C636" i="23"/>
  <c r="H635" i="23"/>
  <c r="F635" i="23"/>
  <c r="E635" i="23"/>
  <c r="C635" i="23"/>
  <c r="H634" i="23"/>
  <c r="F634" i="23"/>
  <c r="E634" i="23"/>
  <c r="C634" i="23"/>
  <c r="H633" i="23"/>
  <c r="F633" i="23"/>
  <c r="E633" i="23"/>
  <c r="C633" i="23"/>
  <c r="H632" i="23"/>
  <c r="F632" i="23"/>
  <c r="E632" i="23"/>
  <c r="C632" i="23"/>
  <c r="H631" i="23"/>
  <c r="F631" i="23"/>
  <c r="E631" i="23"/>
  <c r="C631" i="23"/>
  <c r="H630" i="23"/>
  <c r="F630" i="23"/>
  <c r="E630" i="23"/>
  <c r="C630" i="23"/>
  <c r="H629" i="23"/>
  <c r="F629" i="23"/>
  <c r="E629" i="23"/>
  <c r="C629" i="23"/>
  <c r="H628" i="23"/>
  <c r="F628" i="23"/>
  <c r="E628" i="23"/>
  <c r="C628" i="23"/>
  <c r="H627" i="23"/>
  <c r="F627" i="23"/>
  <c r="E627" i="23"/>
  <c r="C627" i="23"/>
  <c r="H626" i="23"/>
  <c r="F626" i="23"/>
  <c r="E626" i="23"/>
  <c r="C626" i="23"/>
  <c r="H625" i="23"/>
  <c r="F625" i="23"/>
  <c r="E625" i="23"/>
  <c r="C625" i="23"/>
  <c r="H624" i="23"/>
  <c r="F624" i="23"/>
  <c r="E624" i="23"/>
  <c r="C624" i="23"/>
  <c r="H623" i="23"/>
  <c r="F623" i="23"/>
  <c r="E623" i="23"/>
  <c r="C623" i="23"/>
  <c r="H622" i="23"/>
  <c r="F622" i="23"/>
  <c r="E622" i="23"/>
  <c r="C622" i="23"/>
  <c r="H621" i="23"/>
  <c r="F621" i="23"/>
  <c r="E621" i="23"/>
  <c r="C621" i="23"/>
  <c r="H620" i="23"/>
  <c r="F620" i="23"/>
  <c r="E620" i="23"/>
  <c r="C620" i="23"/>
  <c r="H619" i="23"/>
  <c r="F619" i="23"/>
  <c r="E619" i="23"/>
  <c r="C619" i="23"/>
  <c r="H618" i="23"/>
  <c r="F618" i="23"/>
  <c r="E618" i="23"/>
  <c r="C618" i="23"/>
  <c r="H617" i="23"/>
  <c r="F617" i="23"/>
  <c r="E617" i="23"/>
  <c r="C617" i="23"/>
  <c r="H616" i="23"/>
  <c r="F616" i="23"/>
  <c r="E616" i="23"/>
  <c r="C616" i="23"/>
  <c r="H615" i="23"/>
  <c r="F615" i="23"/>
  <c r="E615" i="23"/>
  <c r="C615" i="23"/>
  <c r="C614" i="23"/>
  <c r="H613" i="23"/>
  <c r="F613" i="23"/>
  <c r="E613" i="23"/>
  <c r="C613" i="23"/>
  <c r="H612" i="23"/>
  <c r="F612" i="23"/>
  <c r="E612" i="23"/>
  <c r="C612" i="23"/>
  <c r="H611" i="23"/>
  <c r="F611" i="23"/>
  <c r="E611" i="23"/>
  <c r="C611" i="23"/>
  <c r="H610" i="23"/>
  <c r="F610" i="23"/>
  <c r="E610" i="23"/>
  <c r="C610" i="23"/>
  <c r="H609" i="23"/>
  <c r="F609" i="23"/>
  <c r="E609" i="23"/>
  <c r="C609" i="23"/>
  <c r="H608" i="23"/>
  <c r="F608" i="23"/>
  <c r="E608" i="23"/>
  <c r="C608" i="23"/>
  <c r="H607" i="23"/>
  <c r="F607" i="23"/>
  <c r="E607" i="23"/>
  <c r="C607" i="23"/>
  <c r="H606" i="23"/>
  <c r="F606" i="23"/>
  <c r="E606" i="23"/>
  <c r="C606" i="23"/>
  <c r="H605" i="23"/>
  <c r="F605" i="23"/>
  <c r="E605" i="23"/>
  <c r="C605" i="23"/>
  <c r="H604" i="23"/>
  <c r="F604" i="23"/>
  <c r="E604" i="23"/>
  <c r="C604" i="23"/>
  <c r="H603" i="23"/>
  <c r="F603" i="23"/>
  <c r="E603" i="23"/>
  <c r="C603" i="23"/>
  <c r="H602" i="23"/>
  <c r="F602" i="23"/>
  <c r="E602" i="23"/>
  <c r="C602" i="23"/>
  <c r="H601" i="23"/>
  <c r="F601" i="23"/>
  <c r="E601" i="23"/>
  <c r="C601" i="23"/>
  <c r="H600" i="23"/>
  <c r="F600" i="23"/>
  <c r="E600" i="23"/>
  <c r="C600" i="23"/>
  <c r="C599" i="23"/>
  <c r="B598" i="23"/>
  <c r="H595" i="23"/>
  <c r="F595" i="23"/>
  <c r="E595" i="23"/>
  <c r="C595" i="23"/>
  <c r="H594" i="23"/>
  <c r="F594" i="23"/>
  <c r="E594" i="23"/>
  <c r="C594" i="23"/>
  <c r="H593" i="23"/>
  <c r="F593" i="23"/>
  <c r="E593" i="23"/>
  <c r="C593" i="23"/>
  <c r="H592" i="23"/>
  <c r="F592" i="23"/>
  <c r="E592" i="23"/>
  <c r="C592" i="23"/>
  <c r="H591" i="23"/>
  <c r="F591" i="23"/>
  <c r="E591" i="23"/>
  <c r="C591" i="23"/>
  <c r="C590" i="23"/>
  <c r="H589" i="23"/>
  <c r="F589" i="23"/>
  <c r="E589" i="23"/>
  <c r="C589" i="23"/>
  <c r="H588" i="23"/>
  <c r="F588" i="23"/>
  <c r="E588" i="23"/>
  <c r="C588" i="23"/>
  <c r="C587" i="23"/>
  <c r="H586" i="23"/>
  <c r="F586" i="23"/>
  <c r="E586" i="23"/>
  <c r="C586" i="23"/>
  <c r="H585" i="23"/>
  <c r="F585" i="23"/>
  <c r="E585" i="23"/>
  <c r="C585" i="23"/>
  <c r="H584" i="23"/>
  <c r="F584" i="23"/>
  <c r="E584" i="23"/>
  <c r="C584" i="23"/>
  <c r="H583" i="23"/>
  <c r="F583" i="23"/>
  <c r="E583" i="23"/>
  <c r="C583" i="23"/>
  <c r="H582" i="23"/>
  <c r="F582" i="23"/>
  <c r="E582" i="23"/>
  <c r="C582" i="23"/>
  <c r="H581" i="23"/>
  <c r="F581" i="23"/>
  <c r="E581" i="23"/>
  <c r="C581" i="23"/>
  <c r="H580" i="23"/>
  <c r="F580" i="23"/>
  <c r="E580" i="23"/>
  <c r="C580" i="23"/>
  <c r="H579" i="23"/>
  <c r="F579" i="23"/>
  <c r="E579" i="23"/>
  <c r="C579" i="23"/>
  <c r="H578" i="23"/>
  <c r="F578" i="23"/>
  <c r="E578" i="23"/>
  <c r="C578" i="23"/>
  <c r="H577" i="23"/>
  <c r="F577" i="23"/>
  <c r="E577" i="23"/>
  <c r="C577" i="23"/>
  <c r="H576" i="23"/>
  <c r="F576" i="23"/>
  <c r="E576" i="23"/>
  <c r="C576" i="23"/>
  <c r="C575" i="23"/>
  <c r="H574" i="23"/>
  <c r="F574" i="23"/>
  <c r="E574" i="23"/>
  <c r="C574" i="23"/>
  <c r="H573" i="23"/>
  <c r="F573" i="23"/>
  <c r="E573" i="23"/>
  <c r="C573" i="23"/>
  <c r="H572" i="23"/>
  <c r="F572" i="23"/>
  <c r="E572" i="23"/>
  <c r="C572" i="23"/>
  <c r="H571" i="23"/>
  <c r="F571" i="23"/>
  <c r="E571" i="23"/>
  <c r="C571" i="23"/>
  <c r="H570" i="23"/>
  <c r="F570" i="23"/>
  <c r="E570" i="23"/>
  <c r="C570" i="23"/>
  <c r="H569" i="23"/>
  <c r="F569" i="23"/>
  <c r="E569" i="23"/>
  <c r="C569" i="23"/>
  <c r="H568" i="23"/>
  <c r="F568" i="23"/>
  <c r="E568" i="23"/>
  <c r="C568" i="23"/>
  <c r="H567" i="23"/>
  <c r="F567" i="23"/>
  <c r="E567" i="23"/>
  <c r="C567" i="23"/>
  <c r="H566" i="23"/>
  <c r="F566" i="23"/>
  <c r="E566" i="23"/>
  <c r="C566" i="23"/>
  <c r="C565" i="23"/>
  <c r="H564" i="23"/>
  <c r="F564" i="23"/>
  <c r="E564" i="23"/>
  <c r="C564" i="23"/>
  <c r="H563" i="23"/>
  <c r="F563" i="23"/>
  <c r="E563" i="23"/>
  <c r="C563" i="23"/>
  <c r="H562" i="23"/>
  <c r="F562" i="23"/>
  <c r="E562" i="23"/>
  <c r="C562" i="23"/>
  <c r="H561" i="23"/>
  <c r="F561" i="23"/>
  <c r="E561" i="23"/>
  <c r="C561" i="23"/>
  <c r="H560" i="23"/>
  <c r="F560" i="23"/>
  <c r="E560" i="23"/>
  <c r="C560" i="23"/>
  <c r="H559" i="23"/>
  <c r="F559" i="23"/>
  <c r="E559" i="23"/>
  <c r="C559" i="23"/>
  <c r="C558" i="23"/>
  <c r="H557" i="23"/>
  <c r="F557" i="23"/>
  <c r="E557" i="23"/>
  <c r="C557" i="23"/>
  <c r="H556" i="23"/>
  <c r="F556" i="23"/>
  <c r="E556" i="23"/>
  <c r="C556" i="23"/>
  <c r="H555" i="23"/>
  <c r="F555" i="23"/>
  <c r="E555" i="23"/>
  <c r="C555" i="23"/>
  <c r="H554" i="23"/>
  <c r="F554" i="23"/>
  <c r="E554" i="23"/>
  <c r="C554" i="23"/>
  <c r="C553" i="23"/>
  <c r="H552" i="23"/>
  <c r="F552" i="23"/>
  <c r="E552" i="23"/>
  <c r="C552" i="23"/>
  <c r="C551" i="23"/>
  <c r="H550" i="23"/>
  <c r="F550" i="23"/>
  <c r="E550" i="23"/>
  <c r="C550" i="23"/>
  <c r="H549" i="23"/>
  <c r="F549" i="23"/>
  <c r="E549" i="23"/>
  <c r="C549" i="23"/>
  <c r="H548" i="23"/>
  <c r="F548" i="23"/>
  <c r="E548" i="23"/>
  <c r="C548" i="23"/>
  <c r="H547" i="23"/>
  <c r="F547" i="23"/>
  <c r="E547" i="23"/>
  <c r="C547" i="23"/>
  <c r="H546" i="23"/>
  <c r="F546" i="23"/>
  <c r="E546" i="23"/>
  <c r="C546" i="23"/>
  <c r="C545" i="23"/>
  <c r="H544" i="23"/>
  <c r="F544" i="23"/>
  <c r="E544" i="23"/>
  <c r="C544" i="23"/>
  <c r="C543" i="23"/>
  <c r="H542" i="23"/>
  <c r="F542" i="23"/>
  <c r="E542" i="23"/>
  <c r="C542" i="23"/>
  <c r="C541" i="23"/>
  <c r="H540" i="23"/>
  <c r="F540" i="23"/>
  <c r="E540" i="23"/>
  <c r="C540" i="23"/>
  <c r="H539" i="23"/>
  <c r="F539" i="23"/>
  <c r="E539" i="23"/>
  <c r="C539" i="23"/>
  <c r="H538" i="23"/>
  <c r="F538" i="23"/>
  <c r="E538" i="23"/>
  <c r="C538" i="23"/>
  <c r="H537" i="23"/>
  <c r="F537" i="23"/>
  <c r="E537" i="23"/>
  <c r="C537" i="23"/>
  <c r="H536" i="23"/>
  <c r="F536" i="23"/>
  <c r="E536" i="23"/>
  <c r="C536" i="23"/>
  <c r="H535" i="23"/>
  <c r="F535" i="23"/>
  <c r="E535" i="23"/>
  <c r="C535" i="23"/>
  <c r="H534" i="23"/>
  <c r="F534" i="23"/>
  <c r="E534" i="23"/>
  <c r="C534" i="23"/>
  <c r="H533" i="23"/>
  <c r="F533" i="23"/>
  <c r="E533" i="23"/>
  <c r="C533" i="23"/>
  <c r="H532" i="23"/>
  <c r="F532" i="23"/>
  <c r="E532" i="23"/>
  <c r="C532" i="23"/>
  <c r="H531" i="23"/>
  <c r="F531" i="23"/>
  <c r="E531" i="23"/>
  <c r="C531" i="23"/>
  <c r="H530" i="23"/>
  <c r="F530" i="23"/>
  <c r="E530" i="23"/>
  <c r="C530" i="23"/>
  <c r="H529" i="23"/>
  <c r="F529" i="23"/>
  <c r="E529" i="23"/>
  <c r="C529" i="23"/>
  <c r="H528" i="23"/>
  <c r="F528" i="23"/>
  <c r="E528" i="23"/>
  <c r="C528" i="23"/>
  <c r="C527" i="23"/>
  <c r="C526" i="23"/>
  <c r="H525" i="23"/>
  <c r="F525" i="23"/>
  <c r="E525" i="23"/>
  <c r="C525" i="23"/>
  <c r="C524" i="23"/>
  <c r="H523" i="23"/>
  <c r="F523" i="23"/>
  <c r="E523" i="23"/>
  <c r="C523" i="23"/>
  <c r="C522" i="23"/>
  <c r="H521" i="23"/>
  <c r="F521" i="23"/>
  <c r="E521" i="23"/>
  <c r="C521" i="23"/>
  <c r="H520" i="23"/>
  <c r="F520" i="23"/>
  <c r="E520" i="23"/>
  <c r="C520" i="23"/>
  <c r="H519" i="23"/>
  <c r="F519" i="23"/>
  <c r="E519" i="23"/>
  <c r="C519" i="23"/>
  <c r="H518" i="23"/>
  <c r="F518" i="23"/>
  <c r="E518" i="23"/>
  <c r="C518" i="23"/>
  <c r="H517" i="23"/>
  <c r="F517" i="23"/>
  <c r="E517" i="23"/>
  <c r="C517" i="23"/>
  <c r="H516" i="23"/>
  <c r="F516" i="23"/>
  <c r="E516" i="23"/>
  <c r="C516" i="23"/>
  <c r="H515" i="23"/>
  <c r="F515" i="23"/>
  <c r="E515" i="23"/>
  <c r="C515" i="23"/>
  <c r="H514" i="23"/>
  <c r="F514" i="23"/>
  <c r="E514" i="23"/>
  <c r="C514" i="23"/>
  <c r="C513" i="23"/>
  <c r="H512" i="23"/>
  <c r="F512" i="23"/>
  <c r="E512" i="23"/>
  <c r="C512" i="23"/>
  <c r="H511" i="23"/>
  <c r="F511" i="23"/>
  <c r="E511" i="23"/>
  <c r="C511" i="23"/>
  <c r="H510" i="23"/>
  <c r="F510" i="23"/>
  <c r="E510" i="23"/>
  <c r="C510" i="23"/>
  <c r="H509" i="23"/>
  <c r="F509" i="23"/>
  <c r="E509" i="23"/>
  <c r="C509" i="23"/>
  <c r="H508" i="23"/>
  <c r="F508" i="23"/>
  <c r="E508" i="23"/>
  <c r="C508" i="23"/>
  <c r="H507" i="23"/>
  <c r="F507" i="23"/>
  <c r="E507" i="23"/>
  <c r="C507" i="23"/>
  <c r="H506" i="23"/>
  <c r="F506" i="23"/>
  <c r="E506" i="23"/>
  <c r="C506" i="23"/>
  <c r="H505" i="23"/>
  <c r="F505" i="23"/>
  <c r="E505" i="23"/>
  <c r="C505" i="23"/>
  <c r="H504" i="23"/>
  <c r="F504" i="23"/>
  <c r="E504" i="23"/>
  <c r="C504" i="23"/>
  <c r="H503" i="23"/>
  <c r="F503" i="23"/>
  <c r="E503" i="23"/>
  <c r="C503" i="23"/>
  <c r="H502" i="23"/>
  <c r="F502" i="23"/>
  <c r="E502" i="23"/>
  <c r="C502" i="23"/>
  <c r="C501" i="23"/>
  <c r="H500" i="23"/>
  <c r="F500" i="23"/>
  <c r="E500" i="23"/>
  <c r="C500" i="23"/>
  <c r="H499" i="23"/>
  <c r="F499" i="23"/>
  <c r="E499" i="23"/>
  <c r="C499" i="23"/>
  <c r="H498" i="23"/>
  <c r="F498" i="23"/>
  <c r="E498" i="23"/>
  <c r="C498" i="23"/>
  <c r="H497" i="23"/>
  <c r="F497" i="23"/>
  <c r="E497" i="23"/>
  <c r="C497" i="23"/>
  <c r="H496" i="23"/>
  <c r="F496" i="23"/>
  <c r="E496" i="23"/>
  <c r="C496" i="23"/>
  <c r="H495" i="23"/>
  <c r="F495" i="23"/>
  <c r="E495" i="23"/>
  <c r="C495" i="23"/>
  <c r="H494" i="23"/>
  <c r="F494" i="23"/>
  <c r="E494" i="23"/>
  <c r="C494" i="23"/>
  <c r="H493" i="23"/>
  <c r="F493" i="23"/>
  <c r="E493" i="23"/>
  <c r="C493" i="23"/>
  <c r="H492" i="23"/>
  <c r="F492" i="23"/>
  <c r="E492" i="23"/>
  <c r="C492" i="23"/>
  <c r="H491" i="23"/>
  <c r="F491" i="23"/>
  <c r="E491" i="23"/>
  <c r="C491" i="23"/>
  <c r="H490" i="23"/>
  <c r="F490" i="23"/>
  <c r="E490" i="23"/>
  <c r="C490" i="23"/>
  <c r="H489" i="23"/>
  <c r="F489" i="23"/>
  <c r="E489" i="23"/>
  <c r="C489" i="23"/>
  <c r="H488" i="23"/>
  <c r="F488" i="23"/>
  <c r="E488" i="23"/>
  <c r="C488" i="23"/>
  <c r="H487" i="23"/>
  <c r="F487" i="23"/>
  <c r="E487" i="23"/>
  <c r="C487" i="23"/>
  <c r="H486" i="23"/>
  <c r="F486" i="23"/>
  <c r="E486" i="23"/>
  <c r="C486" i="23"/>
  <c r="H485" i="23"/>
  <c r="F485" i="23"/>
  <c r="E485" i="23"/>
  <c r="C485" i="23"/>
  <c r="C484" i="23"/>
  <c r="H483" i="23"/>
  <c r="F483" i="23"/>
  <c r="E483" i="23"/>
  <c r="C483" i="23"/>
  <c r="H482" i="23"/>
  <c r="F482" i="23"/>
  <c r="E482" i="23"/>
  <c r="C482" i="23"/>
  <c r="H481" i="23"/>
  <c r="F481" i="23"/>
  <c r="E481" i="23"/>
  <c r="C481" i="23"/>
  <c r="H480" i="23"/>
  <c r="F480" i="23"/>
  <c r="E480" i="23"/>
  <c r="C480" i="23"/>
  <c r="H479" i="23"/>
  <c r="F479" i="23"/>
  <c r="E479" i="23"/>
  <c r="C479" i="23"/>
  <c r="H478" i="23"/>
  <c r="F478" i="23"/>
  <c r="E478" i="23"/>
  <c r="C478" i="23"/>
  <c r="H477" i="23"/>
  <c r="F477" i="23"/>
  <c r="E477" i="23"/>
  <c r="C477" i="23"/>
  <c r="H476" i="23"/>
  <c r="F476" i="23"/>
  <c r="E476" i="23"/>
  <c r="C476" i="23"/>
  <c r="H475" i="23"/>
  <c r="F475" i="23"/>
  <c r="E475" i="23"/>
  <c r="C475" i="23"/>
  <c r="C474" i="23"/>
  <c r="H473" i="23"/>
  <c r="F473" i="23"/>
  <c r="E473" i="23"/>
  <c r="C473" i="23"/>
  <c r="H472" i="23"/>
  <c r="F472" i="23"/>
  <c r="E472" i="23"/>
  <c r="C472" i="23"/>
  <c r="H471" i="23"/>
  <c r="F471" i="23"/>
  <c r="E471" i="23"/>
  <c r="C471" i="23"/>
  <c r="H470" i="23"/>
  <c r="F470" i="23"/>
  <c r="E470" i="23"/>
  <c r="C470" i="23"/>
  <c r="H469" i="23"/>
  <c r="F469" i="23"/>
  <c r="E469" i="23"/>
  <c r="C469" i="23"/>
  <c r="H468" i="23"/>
  <c r="F468" i="23"/>
  <c r="E468" i="23"/>
  <c r="C468" i="23"/>
  <c r="H467" i="23"/>
  <c r="F467" i="23"/>
  <c r="E467" i="23"/>
  <c r="C467" i="23"/>
  <c r="H466" i="23"/>
  <c r="F466" i="23"/>
  <c r="E466" i="23"/>
  <c r="C466" i="23"/>
  <c r="H465" i="23"/>
  <c r="F465" i="23"/>
  <c r="E465" i="23"/>
  <c r="C465" i="23"/>
  <c r="H464" i="23"/>
  <c r="F464" i="23"/>
  <c r="E464" i="23"/>
  <c r="C464" i="23"/>
  <c r="H463" i="23"/>
  <c r="F463" i="23"/>
  <c r="E463" i="23"/>
  <c r="C463" i="23"/>
  <c r="H462" i="23"/>
  <c r="F462" i="23"/>
  <c r="E462" i="23"/>
  <c r="C462" i="23"/>
  <c r="H461" i="23"/>
  <c r="F461" i="23"/>
  <c r="E461" i="23"/>
  <c r="C461" i="23"/>
  <c r="H460" i="23"/>
  <c r="F460" i="23"/>
  <c r="E460" i="23"/>
  <c r="C460" i="23"/>
  <c r="C459" i="23"/>
  <c r="H458" i="23"/>
  <c r="F458" i="23"/>
  <c r="E458" i="23"/>
  <c r="C458" i="23"/>
  <c r="H457" i="23"/>
  <c r="F457" i="23"/>
  <c r="E457" i="23"/>
  <c r="C457" i="23"/>
  <c r="H456" i="23"/>
  <c r="F456" i="23"/>
  <c r="E456" i="23"/>
  <c r="C456" i="23"/>
  <c r="H455" i="23"/>
  <c r="F455" i="23"/>
  <c r="E455" i="23"/>
  <c r="C455" i="23"/>
  <c r="H454" i="23"/>
  <c r="F454" i="23"/>
  <c r="E454" i="23"/>
  <c r="C454" i="23"/>
  <c r="H453" i="23"/>
  <c r="F453" i="23"/>
  <c r="E453" i="23"/>
  <c r="C453" i="23"/>
  <c r="H452" i="23"/>
  <c r="F452" i="23"/>
  <c r="E452" i="23"/>
  <c r="C452" i="23"/>
  <c r="H451" i="23"/>
  <c r="F451" i="23"/>
  <c r="E451" i="23"/>
  <c r="C451" i="23"/>
  <c r="H450" i="23"/>
  <c r="F450" i="23"/>
  <c r="E450" i="23"/>
  <c r="C450" i="23"/>
  <c r="H449" i="23"/>
  <c r="F449" i="23"/>
  <c r="E449" i="23"/>
  <c r="C449" i="23"/>
  <c r="H448" i="23"/>
  <c r="F448" i="23"/>
  <c r="E448" i="23"/>
  <c r="C448" i="23"/>
  <c r="H447" i="23"/>
  <c r="F447" i="23"/>
  <c r="E447" i="23"/>
  <c r="C447" i="23"/>
  <c r="H446" i="23"/>
  <c r="F446" i="23"/>
  <c r="E446" i="23"/>
  <c r="C446" i="23"/>
  <c r="H445" i="23"/>
  <c r="F445" i="23"/>
  <c r="E445" i="23"/>
  <c r="C445" i="23"/>
  <c r="C444" i="23"/>
  <c r="H443" i="23"/>
  <c r="F443" i="23"/>
  <c r="E443" i="23"/>
  <c r="C443" i="23"/>
  <c r="H442" i="23"/>
  <c r="F442" i="23"/>
  <c r="E442" i="23"/>
  <c r="C442" i="23"/>
  <c r="H441" i="23"/>
  <c r="F441" i="23"/>
  <c r="E441" i="23"/>
  <c r="C441" i="23"/>
  <c r="H440" i="23"/>
  <c r="F440" i="23"/>
  <c r="E440" i="23"/>
  <c r="C440" i="23"/>
  <c r="H439" i="23"/>
  <c r="F439" i="23"/>
  <c r="E439" i="23"/>
  <c r="C439" i="23"/>
  <c r="H438" i="23"/>
  <c r="F438" i="23"/>
  <c r="E438" i="23"/>
  <c r="C438" i="23"/>
  <c r="H437" i="23"/>
  <c r="F437" i="23"/>
  <c r="E437" i="23"/>
  <c r="C437" i="23"/>
  <c r="H436" i="23"/>
  <c r="F436" i="23"/>
  <c r="E436" i="23"/>
  <c r="C436" i="23"/>
  <c r="H435" i="23"/>
  <c r="F435" i="23"/>
  <c r="E435" i="23"/>
  <c r="C435" i="23"/>
  <c r="H434" i="23"/>
  <c r="F434" i="23"/>
  <c r="E434" i="23"/>
  <c r="C434" i="23"/>
  <c r="H433" i="23"/>
  <c r="F433" i="23"/>
  <c r="E433" i="23"/>
  <c r="C433" i="23"/>
  <c r="H432" i="23"/>
  <c r="F432" i="23"/>
  <c r="E432" i="23"/>
  <c r="C432" i="23"/>
  <c r="H431" i="23"/>
  <c r="F431" i="23"/>
  <c r="E431" i="23"/>
  <c r="C431" i="23"/>
  <c r="H430" i="23"/>
  <c r="F430" i="23"/>
  <c r="E430" i="23"/>
  <c r="C430" i="23"/>
  <c r="H429" i="23"/>
  <c r="F429" i="23"/>
  <c r="E429" i="23"/>
  <c r="C429" i="23"/>
  <c r="H428" i="23"/>
  <c r="F428" i="23"/>
  <c r="E428" i="23"/>
  <c r="C428" i="23"/>
  <c r="H427" i="23"/>
  <c r="F427" i="23"/>
  <c r="E427" i="23"/>
  <c r="C427" i="23"/>
  <c r="C426" i="23"/>
  <c r="H425" i="23"/>
  <c r="F425" i="23"/>
  <c r="E425" i="23"/>
  <c r="C425" i="23"/>
  <c r="H424" i="23"/>
  <c r="F424" i="23"/>
  <c r="E424" i="23"/>
  <c r="C424" i="23"/>
  <c r="H423" i="23"/>
  <c r="F423" i="23"/>
  <c r="E423" i="23"/>
  <c r="C423" i="23"/>
  <c r="H422" i="23"/>
  <c r="F422" i="23"/>
  <c r="E422" i="23"/>
  <c r="C422" i="23"/>
  <c r="H421" i="23"/>
  <c r="F421" i="23"/>
  <c r="E421" i="23"/>
  <c r="C421" i="23"/>
  <c r="H420" i="23"/>
  <c r="F420" i="23"/>
  <c r="E420" i="23"/>
  <c r="C420" i="23"/>
  <c r="H419" i="23"/>
  <c r="F419" i="23"/>
  <c r="E419" i="23"/>
  <c r="C419" i="23"/>
  <c r="H418" i="23"/>
  <c r="F418" i="23"/>
  <c r="E418" i="23"/>
  <c r="C418" i="23"/>
  <c r="H417" i="23"/>
  <c r="F417" i="23"/>
  <c r="E417" i="23"/>
  <c r="C417" i="23"/>
  <c r="H416" i="23"/>
  <c r="F416" i="23"/>
  <c r="E416" i="23"/>
  <c r="C416" i="23"/>
  <c r="H415" i="23"/>
  <c r="F415" i="23"/>
  <c r="E415" i="23"/>
  <c r="C415" i="23"/>
  <c r="H414" i="23"/>
  <c r="F414" i="23"/>
  <c r="E414" i="23"/>
  <c r="C414" i="23"/>
  <c r="H413" i="23"/>
  <c r="F413" i="23"/>
  <c r="E413" i="23"/>
  <c r="C413" i="23"/>
  <c r="H412" i="23"/>
  <c r="F412" i="23"/>
  <c r="E412" i="23"/>
  <c r="C412" i="23"/>
  <c r="H411" i="23"/>
  <c r="F411" i="23"/>
  <c r="E411" i="23"/>
  <c r="C411" i="23"/>
  <c r="C410" i="23"/>
  <c r="H409" i="23"/>
  <c r="F409" i="23"/>
  <c r="E409" i="23"/>
  <c r="C409" i="23"/>
  <c r="H408" i="23"/>
  <c r="F408" i="23"/>
  <c r="E408" i="23"/>
  <c r="C408" i="23"/>
  <c r="H407" i="23"/>
  <c r="F407" i="23"/>
  <c r="E407" i="23"/>
  <c r="C407" i="23"/>
  <c r="H406" i="23"/>
  <c r="F406" i="23"/>
  <c r="E406" i="23"/>
  <c r="C406" i="23"/>
  <c r="H405" i="23"/>
  <c r="F405" i="23"/>
  <c r="E405" i="23"/>
  <c r="C405" i="23"/>
  <c r="H404" i="23"/>
  <c r="F404" i="23"/>
  <c r="E404" i="23"/>
  <c r="C404" i="23"/>
  <c r="H403" i="23"/>
  <c r="F403" i="23"/>
  <c r="E403" i="23"/>
  <c r="C403" i="23"/>
  <c r="H402" i="23"/>
  <c r="F402" i="23"/>
  <c r="E402" i="23"/>
  <c r="C402" i="23"/>
  <c r="H401" i="23"/>
  <c r="F401" i="23"/>
  <c r="E401" i="23"/>
  <c r="C401" i="23"/>
  <c r="C400" i="23"/>
  <c r="H399" i="23"/>
  <c r="F399" i="23"/>
  <c r="E399" i="23"/>
  <c r="C399" i="23"/>
  <c r="H398" i="23"/>
  <c r="F398" i="23"/>
  <c r="E398" i="23"/>
  <c r="C398" i="23"/>
  <c r="H397" i="23"/>
  <c r="F397" i="23"/>
  <c r="E397" i="23"/>
  <c r="C397" i="23"/>
  <c r="H396" i="23"/>
  <c r="F396" i="23"/>
  <c r="E396" i="23"/>
  <c r="C396" i="23"/>
  <c r="H395" i="23"/>
  <c r="F395" i="23"/>
  <c r="E395" i="23"/>
  <c r="C395" i="23"/>
  <c r="H394" i="23"/>
  <c r="F394" i="23"/>
  <c r="E394" i="23"/>
  <c r="C394" i="23"/>
  <c r="H393" i="23"/>
  <c r="F393" i="23"/>
  <c r="E393" i="23"/>
  <c r="C393" i="23"/>
  <c r="H392" i="23"/>
  <c r="F392" i="23"/>
  <c r="E392" i="23"/>
  <c r="C392" i="23"/>
  <c r="H391" i="23"/>
  <c r="F391" i="23"/>
  <c r="E391" i="23"/>
  <c r="C391" i="23"/>
  <c r="H390" i="23"/>
  <c r="F390" i="23"/>
  <c r="E390" i="23"/>
  <c r="C390" i="23"/>
  <c r="H389" i="23"/>
  <c r="F389" i="23"/>
  <c r="E389" i="23"/>
  <c r="C389" i="23"/>
  <c r="H388" i="23"/>
  <c r="F388" i="23"/>
  <c r="E388" i="23"/>
  <c r="C388" i="23"/>
  <c r="H387" i="23"/>
  <c r="F387" i="23"/>
  <c r="E387" i="23"/>
  <c r="C387" i="23"/>
  <c r="H386" i="23"/>
  <c r="F386" i="23"/>
  <c r="E386" i="23"/>
  <c r="C386" i="23"/>
  <c r="H385" i="23"/>
  <c r="F385" i="23"/>
  <c r="E385" i="23"/>
  <c r="C385" i="23"/>
  <c r="H384" i="23"/>
  <c r="F384" i="23"/>
  <c r="E384" i="23"/>
  <c r="C384" i="23"/>
  <c r="H383" i="23"/>
  <c r="F383" i="23"/>
  <c r="E383" i="23"/>
  <c r="C383" i="23"/>
  <c r="C382" i="23"/>
  <c r="H381" i="23"/>
  <c r="F381" i="23"/>
  <c r="E381" i="23"/>
  <c r="C381" i="23"/>
  <c r="H380" i="23"/>
  <c r="F380" i="23"/>
  <c r="E380" i="23"/>
  <c r="C380" i="23"/>
  <c r="H379" i="23"/>
  <c r="F379" i="23"/>
  <c r="E379" i="23"/>
  <c r="C379" i="23"/>
  <c r="H378" i="23"/>
  <c r="F378" i="23"/>
  <c r="E378" i="23"/>
  <c r="C378" i="23"/>
  <c r="H377" i="23"/>
  <c r="F377" i="23"/>
  <c r="E377" i="23"/>
  <c r="C377" i="23"/>
  <c r="H376" i="23"/>
  <c r="F376" i="23"/>
  <c r="E376" i="23"/>
  <c r="C376" i="23"/>
  <c r="H375" i="23"/>
  <c r="F375" i="23"/>
  <c r="E375" i="23"/>
  <c r="C375" i="23"/>
  <c r="H374" i="23"/>
  <c r="F374" i="23"/>
  <c r="E374" i="23"/>
  <c r="C374" i="23"/>
  <c r="H373" i="23"/>
  <c r="F373" i="23"/>
  <c r="E373" i="23"/>
  <c r="C373" i="23"/>
  <c r="H372" i="23"/>
  <c r="F372" i="23"/>
  <c r="E372" i="23"/>
  <c r="C372" i="23"/>
  <c r="H371" i="23"/>
  <c r="F371" i="23"/>
  <c r="E371" i="23"/>
  <c r="C371" i="23"/>
  <c r="H370" i="23"/>
  <c r="F370" i="23"/>
  <c r="E370" i="23"/>
  <c r="C370" i="23"/>
  <c r="H369" i="23"/>
  <c r="F369" i="23"/>
  <c r="E369" i="23"/>
  <c r="C369" i="23"/>
  <c r="H368" i="23"/>
  <c r="F368" i="23"/>
  <c r="E368" i="23"/>
  <c r="C368" i="23"/>
  <c r="C367" i="23"/>
  <c r="H366" i="23"/>
  <c r="F366" i="23"/>
  <c r="E366" i="23"/>
  <c r="C366" i="23"/>
  <c r="H365" i="23"/>
  <c r="F365" i="23"/>
  <c r="E365" i="23"/>
  <c r="C365" i="23"/>
  <c r="H364" i="23"/>
  <c r="F364" i="23"/>
  <c r="E364" i="23"/>
  <c r="C364" i="23"/>
  <c r="H363" i="23"/>
  <c r="F363" i="23"/>
  <c r="E363" i="23"/>
  <c r="C363" i="23"/>
  <c r="H362" i="23"/>
  <c r="F362" i="23"/>
  <c r="E362" i="23"/>
  <c r="C362" i="23"/>
  <c r="H361" i="23"/>
  <c r="F361" i="23"/>
  <c r="E361" i="23"/>
  <c r="C361" i="23"/>
  <c r="H360" i="23"/>
  <c r="F360" i="23"/>
  <c r="E360" i="23"/>
  <c r="C360" i="23"/>
  <c r="H359" i="23"/>
  <c r="F359" i="23"/>
  <c r="E359" i="23"/>
  <c r="C359" i="23"/>
  <c r="H358" i="23"/>
  <c r="F358" i="23"/>
  <c r="E358" i="23"/>
  <c r="C358" i="23"/>
  <c r="H357" i="23"/>
  <c r="F357" i="23"/>
  <c r="E357" i="23"/>
  <c r="C357" i="23"/>
  <c r="H356" i="23"/>
  <c r="F356" i="23"/>
  <c r="E356" i="23"/>
  <c r="C356" i="23"/>
  <c r="H355" i="23"/>
  <c r="F355" i="23"/>
  <c r="E355" i="23"/>
  <c r="C355" i="23"/>
  <c r="H354" i="23"/>
  <c r="F354" i="23"/>
  <c r="E354" i="23"/>
  <c r="C354" i="23"/>
  <c r="H353" i="23"/>
  <c r="F353" i="23"/>
  <c r="E353" i="23"/>
  <c r="C353" i="23"/>
  <c r="H352" i="23"/>
  <c r="F352" i="23"/>
  <c r="E352" i="23"/>
  <c r="C352" i="23"/>
  <c r="H351" i="23"/>
  <c r="F351" i="23"/>
  <c r="E351" i="23"/>
  <c r="C351" i="23"/>
  <c r="H350" i="23"/>
  <c r="F350" i="23"/>
  <c r="E350" i="23"/>
  <c r="C350" i="23"/>
  <c r="H349" i="23"/>
  <c r="F349" i="23"/>
  <c r="E349" i="23"/>
  <c r="C349" i="23"/>
  <c r="H348" i="23"/>
  <c r="F348" i="23"/>
  <c r="E348" i="23"/>
  <c r="C348" i="23"/>
  <c r="H347" i="23"/>
  <c r="F347" i="23"/>
  <c r="E347" i="23"/>
  <c r="C347" i="23"/>
  <c r="H346" i="23"/>
  <c r="F346" i="23"/>
  <c r="E346" i="23"/>
  <c r="C346" i="23"/>
  <c r="H345" i="23"/>
  <c r="F345" i="23"/>
  <c r="E345" i="23"/>
  <c r="C345" i="23"/>
  <c r="H344" i="23"/>
  <c r="F344" i="23"/>
  <c r="E344" i="23"/>
  <c r="C344" i="23"/>
  <c r="H343" i="23"/>
  <c r="F343" i="23"/>
  <c r="E343" i="23"/>
  <c r="C343" i="23"/>
  <c r="H342" i="23"/>
  <c r="F342" i="23"/>
  <c r="E342" i="23"/>
  <c r="C342" i="23"/>
  <c r="H341" i="23"/>
  <c r="F341" i="23"/>
  <c r="E341" i="23"/>
  <c r="C341" i="23"/>
  <c r="H340" i="23"/>
  <c r="F340" i="23"/>
  <c r="E340" i="23"/>
  <c r="C340" i="23"/>
  <c r="H339" i="23"/>
  <c r="F339" i="23"/>
  <c r="E339" i="23"/>
  <c r="C339" i="23"/>
  <c r="H338" i="23"/>
  <c r="F338" i="23"/>
  <c r="E338" i="23"/>
  <c r="C338" i="23"/>
  <c r="C337" i="23"/>
  <c r="H336" i="23"/>
  <c r="F336" i="23"/>
  <c r="E336" i="23"/>
  <c r="C336" i="23"/>
  <c r="H335" i="23"/>
  <c r="F335" i="23"/>
  <c r="E335" i="23"/>
  <c r="C335" i="23"/>
  <c r="H334" i="23"/>
  <c r="F334" i="23"/>
  <c r="E334" i="23"/>
  <c r="C334" i="23"/>
  <c r="H333" i="23"/>
  <c r="F333" i="23"/>
  <c r="E333" i="23"/>
  <c r="C333" i="23"/>
  <c r="H332" i="23"/>
  <c r="F332" i="23"/>
  <c r="E332" i="23"/>
  <c r="C332" i="23"/>
  <c r="H331" i="23"/>
  <c r="F331" i="23"/>
  <c r="E331" i="23"/>
  <c r="C331" i="23"/>
  <c r="H330" i="23"/>
  <c r="F330" i="23"/>
  <c r="E330" i="23"/>
  <c r="C330" i="23"/>
  <c r="H329" i="23"/>
  <c r="F329" i="23"/>
  <c r="E329" i="23"/>
  <c r="C329" i="23"/>
  <c r="H328" i="23"/>
  <c r="F328" i="23"/>
  <c r="E328" i="23"/>
  <c r="C328" i="23"/>
  <c r="H327" i="23"/>
  <c r="F327" i="23"/>
  <c r="E327" i="23"/>
  <c r="C327" i="23"/>
  <c r="H326" i="23"/>
  <c r="F326" i="23"/>
  <c r="E326" i="23"/>
  <c r="C326" i="23"/>
  <c r="H325" i="23"/>
  <c r="F325" i="23"/>
  <c r="E325" i="23"/>
  <c r="C325" i="23"/>
  <c r="H324" i="23"/>
  <c r="F324" i="23"/>
  <c r="E324" i="23"/>
  <c r="C324" i="23"/>
  <c r="H323" i="23"/>
  <c r="F323" i="23"/>
  <c r="E323" i="23"/>
  <c r="C323" i="23"/>
  <c r="C322" i="23"/>
  <c r="H321" i="23"/>
  <c r="F321" i="23"/>
  <c r="E321" i="23"/>
  <c r="C321" i="23"/>
  <c r="H320" i="23"/>
  <c r="F320" i="23"/>
  <c r="E320" i="23"/>
  <c r="C320" i="23"/>
  <c r="H319" i="23"/>
  <c r="F319" i="23"/>
  <c r="E319" i="23"/>
  <c r="C319" i="23"/>
  <c r="H318" i="23"/>
  <c r="F318" i="23"/>
  <c r="E318" i="23"/>
  <c r="C318" i="23"/>
  <c r="H317" i="23"/>
  <c r="F317" i="23"/>
  <c r="E317" i="23"/>
  <c r="C317" i="23"/>
  <c r="H316" i="23"/>
  <c r="F316" i="23"/>
  <c r="E316" i="23"/>
  <c r="C316" i="23"/>
  <c r="H315" i="23"/>
  <c r="F315" i="23"/>
  <c r="E315" i="23"/>
  <c r="C315" i="23"/>
  <c r="H314" i="23"/>
  <c r="F314" i="23"/>
  <c r="E314" i="23"/>
  <c r="C314" i="23"/>
  <c r="H313" i="23"/>
  <c r="F313" i="23"/>
  <c r="E313" i="23"/>
  <c r="C313" i="23"/>
  <c r="H312" i="23"/>
  <c r="F312" i="23"/>
  <c r="E312" i="23"/>
  <c r="C312" i="23"/>
  <c r="H311" i="23"/>
  <c r="F311" i="23"/>
  <c r="E311" i="23"/>
  <c r="C311" i="23"/>
  <c r="H310" i="23"/>
  <c r="F310" i="23"/>
  <c r="E310" i="23"/>
  <c r="C310" i="23"/>
  <c r="H309" i="23"/>
  <c r="F309" i="23"/>
  <c r="E309" i="23"/>
  <c r="C309" i="23"/>
  <c r="H308" i="23"/>
  <c r="F308" i="23"/>
  <c r="E308" i="23"/>
  <c r="C308" i="23"/>
  <c r="C307" i="23"/>
  <c r="H306" i="23"/>
  <c r="F306" i="23"/>
  <c r="E306" i="23"/>
  <c r="C306" i="23"/>
  <c r="H305" i="23"/>
  <c r="F305" i="23"/>
  <c r="E305" i="23"/>
  <c r="C305" i="23"/>
  <c r="H304" i="23"/>
  <c r="F304" i="23"/>
  <c r="E304" i="23"/>
  <c r="C304" i="23"/>
  <c r="H303" i="23"/>
  <c r="F303" i="23"/>
  <c r="E303" i="23"/>
  <c r="C303" i="23"/>
  <c r="H302" i="23"/>
  <c r="F302" i="23"/>
  <c r="E302" i="23"/>
  <c r="C302" i="23"/>
  <c r="H301" i="23"/>
  <c r="F301" i="23"/>
  <c r="E301" i="23"/>
  <c r="C301" i="23"/>
  <c r="H300" i="23"/>
  <c r="F300" i="23"/>
  <c r="E300" i="23"/>
  <c r="C300" i="23"/>
  <c r="H299" i="23"/>
  <c r="F299" i="23"/>
  <c r="E299" i="23"/>
  <c r="C299" i="23"/>
  <c r="H298" i="23"/>
  <c r="F298" i="23"/>
  <c r="E298" i="23"/>
  <c r="C298" i="23"/>
  <c r="H297" i="23"/>
  <c r="F297" i="23"/>
  <c r="E297" i="23"/>
  <c r="C297" i="23"/>
  <c r="H296" i="23"/>
  <c r="F296" i="23"/>
  <c r="E296" i="23"/>
  <c r="C296" i="23"/>
  <c r="H295" i="23"/>
  <c r="F295" i="23"/>
  <c r="E295" i="23"/>
  <c r="C295" i="23"/>
  <c r="H294" i="23"/>
  <c r="F294" i="23"/>
  <c r="E294" i="23"/>
  <c r="C294" i="23"/>
  <c r="H293" i="23"/>
  <c r="F293" i="23"/>
  <c r="E293" i="23"/>
  <c r="C293" i="23"/>
  <c r="C292" i="23"/>
  <c r="H291" i="23"/>
  <c r="F291" i="23"/>
  <c r="E291" i="23"/>
  <c r="C291" i="23"/>
  <c r="H290" i="23"/>
  <c r="F290" i="23"/>
  <c r="E290" i="23"/>
  <c r="C290" i="23"/>
  <c r="H289" i="23"/>
  <c r="F289" i="23"/>
  <c r="E289" i="23"/>
  <c r="C289" i="23"/>
  <c r="H288" i="23"/>
  <c r="F288" i="23"/>
  <c r="E288" i="23"/>
  <c r="C288" i="23"/>
  <c r="H287" i="23"/>
  <c r="F287" i="23"/>
  <c r="E287" i="23"/>
  <c r="C287" i="23"/>
  <c r="H286" i="23"/>
  <c r="F286" i="23"/>
  <c r="E286" i="23"/>
  <c r="C286" i="23"/>
  <c r="H285" i="23"/>
  <c r="F285" i="23"/>
  <c r="E285" i="23"/>
  <c r="C285" i="23"/>
  <c r="H284" i="23"/>
  <c r="F284" i="23"/>
  <c r="E284" i="23"/>
  <c r="C284" i="23"/>
  <c r="H283" i="23"/>
  <c r="F283" i="23"/>
  <c r="E283" i="23"/>
  <c r="C283" i="23"/>
  <c r="H282" i="23"/>
  <c r="F282" i="23"/>
  <c r="E282" i="23"/>
  <c r="C282" i="23"/>
  <c r="H281" i="23"/>
  <c r="F281" i="23"/>
  <c r="E281" i="23"/>
  <c r="C281" i="23"/>
  <c r="H280" i="23"/>
  <c r="F280" i="23"/>
  <c r="E280" i="23"/>
  <c r="C280" i="23"/>
  <c r="H279" i="23"/>
  <c r="F279" i="23"/>
  <c r="E279" i="23"/>
  <c r="C279" i="23"/>
  <c r="H278" i="23"/>
  <c r="F278" i="23"/>
  <c r="E278" i="23"/>
  <c r="C278" i="23"/>
  <c r="C277" i="23"/>
  <c r="H276" i="23"/>
  <c r="F276" i="23"/>
  <c r="E276" i="23"/>
  <c r="C276" i="23"/>
  <c r="H275" i="23"/>
  <c r="F275" i="23"/>
  <c r="E275" i="23"/>
  <c r="C275" i="23"/>
  <c r="H274" i="23"/>
  <c r="F274" i="23"/>
  <c r="E274" i="23"/>
  <c r="C274" i="23"/>
  <c r="H273" i="23"/>
  <c r="F273" i="23"/>
  <c r="E273" i="23"/>
  <c r="C273" i="23"/>
  <c r="H272" i="23"/>
  <c r="F272" i="23"/>
  <c r="E272" i="23"/>
  <c r="C272" i="23"/>
  <c r="H271" i="23"/>
  <c r="F271" i="23"/>
  <c r="E271" i="23"/>
  <c r="C271" i="23"/>
  <c r="H270" i="23"/>
  <c r="F270" i="23"/>
  <c r="E270" i="23"/>
  <c r="C270" i="23"/>
  <c r="H269" i="23"/>
  <c r="F269" i="23"/>
  <c r="E269" i="23"/>
  <c r="C269" i="23"/>
  <c r="H268" i="23"/>
  <c r="F268" i="23"/>
  <c r="E268" i="23"/>
  <c r="C268" i="23"/>
  <c r="H267" i="23"/>
  <c r="F267" i="23"/>
  <c r="E267" i="23"/>
  <c r="C267" i="23"/>
  <c r="C266" i="23"/>
  <c r="H265" i="23"/>
  <c r="F265" i="23"/>
  <c r="E265" i="23"/>
  <c r="C265" i="23"/>
  <c r="H264" i="23"/>
  <c r="F264" i="23"/>
  <c r="E264" i="23"/>
  <c r="C264" i="23"/>
  <c r="H263" i="23"/>
  <c r="F263" i="23"/>
  <c r="E263" i="23"/>
  <c r="C263" i="23"/>
  <c r="H262" i="23"/>
  <c r="F262" i="23"/>
  <c r="E262" i="23"/>
  <c r="C262" i="23"/>
  <c r="H261" i="23"/>
  <c r="F261" i="23"/>
  <c r="E261" i="23"/>
  <c r="C261" i="23"/>
  <c r="H260" i="23"/>
  <c r="F260" i="23"/>
  <c r="E260" i="23"/>
  <c r="C260" i="23"/>
  <c r="H259" i="23"/>
  <c r="F259" i="23"/>
  <c r="E259" i="23"/>
  <c r="C259" i="23"/>
  <c r="H258" i="23"/>
  <c r="F258" i="23"/>
  <c r="E258" i="23"/>
  <c r="C258" i="23"/>
  <c r="H257" i="23"/>
  <c r="F257" i="23"/>
  <c r="E257" i="23"/>
  <c r="C257" i="23"/>
  <c r="H256" i="23"/>
  <c r="F256" i="23"/>
  <c r="E256" i="23"/>
  <c r="C256" i="23"/>
  <c r="H255" i="23"/>
  <c r="F255" i="23"/>
  <c r="E255" i="23"/>
  <c r="C255" i="23"/>
  <c r="H254" i="23"/>
  <c r="F254" i="23"/>
  <c r="E254" i="23"/>
  <c r="C254" i="23"/>
  <c r="H253" i="23"/>
  <c r="F253" i="23"/>
  <c r="E253" i="23"/>
  <c r="C253" i="23"/>
  <c r="H252" i="23"/>
  <c r="F252" i="23"/>
  <c r="E252" i="23"/>
  <c r="C252" i="23"/>
  <c r="C251" i="23"/>
  <c r="H250" i="23"/>
  <c r="F250" i="23"/>
  <c r="E250" i="23"/>
  <c r="C250" i="23"/>
  <c r="H249" i="23"/>
  <c r="F249" i="23"/>
  <c r="E249" i="23"/>
  <c r="C249" i="23"/>
  <c r="H248" i="23"/>
  <c r="F248" i="23"/>
  <c r="E248" i="23"/>
  <c r="C248" i="23"/>
  <c r="H247" i="23"/>
  <c r="F247" i="23"/>
  <c r="E247" i="23"/>
  <c r="C247" i="23"/>
  <c r="H246" i="23"/>
  <c r="F246" i="23"/>
  <c r="E246" i="23"/>
  <c r="C246" i="23"/>
  <c r="H245" i="23"/>
  <c r="F245" i="23"/>
  <c r="E245" i="23"/>
  <c r="C245" i="23"/>
  <c r="H244" i="23"/>
  <c r="F244" i="23"/>
  <c r="E244" i="23"/>
  <c r="C244" i="23"/>
  <c r="H243" i="23"/>
  <c r="F243" i="23"/>
  <c r="E243" i="23"/>
  <c r="C243" i="23"/>
  <c r="H242" i="23"/>
  <c r="F242" i="23"/>
  <c r="E242" i="23"/>
  <c r="C242" i="23"/>
  <c r="H241" i="23"/>
  <c r="F241" i="23"/>
  <c r="E241" i="23"/>
  <c r="C241" i="23"/>
  <c r="H240" i="23"/>
  <c r="F240" i="23"/>
  <c r="E240" i="23"/>
  <c r="C240" i="23"/>
  <c r="H239" i="23"/>
  <c r="F239" i="23"/>
  <c r="E239" i="23"/>
  <c r="C239" i="23"/>
  <c r="H238" i="23"/>
  <c r="F238" i="23"/>
  <c r="E238" i="23"/>
  <c r="C238" i="23"/>
  <c r="H237" i="23"/>
  <c r="F237" i="23"/>
  <c r="E237" i="23"/>
  <c r="C237" i="23"/>
  <c r="C236" i="23"/>
  <c r="H235" i="23"/>
  <c r="F235" i="23"/>
  <c r="E235" i="23"/>
  <c r="C235" i="23"/>
  <c r="H234" i="23"/>
  <c r="F234" i="23"/>
  <c r="E234" i="23"/>
  <c r="C234" i="23"/>
  <c r="H233" i="23"/>
  <c r="F233" i="23"/>
  <c r="E233" i="23"/>
  <c r="C233" i="23"/>
  <c r="H232" i="23"/>
  <c r="F232" i="23"/>
  <c r="E232" i="23"/>
  <c r="C232" i="23"/>
  <c r="H231" i="23"/>
  <c r="F231" i="23"/>
  <c r="E231" i="23"/>
  <c r="C231" i="23"/>
  <c r="H230" i="23"/>
  <c r="F230" i="23"/>
  <c r="E230" i="23"/>
  <c r="C230" i="23"/>
  <c r="H229" i="23"/>
  <c r="F229" i="23"/>
  <c r="E229" i="23"/>
  <c r="C229" i="23"/>
  <c r="H228" i="23"/>
  <c r="F228" i="23"/>
  <c r="E228" i="23"/>
  <c r="C228" i="23"/>
  <c r="H227" i="23"/>
  <c r="F227" i="23"/>
  <c r="E227" i="23"/>
  <c r="C227" i="23"/>
  <c r="H226" i="23"/>
  <c r="F226" i="23"/>
  <c r="E226" i="23"/>
  <c r="C226" i="23"/>
  <c r="H225" i="23"/>
  <c r="F225" i="23"/>
  <c r="E225" i="23"/>
  <c r="C225" i="23"/>
  <c r="H224" i="23"/>
  <c r="F224" i="23"/>
  <c r="E224" i="23"/>
  <c r="C224" i="23"/>
  <c r="H223" i="23"/>
  <c r="F223" i="23"/>
  <c r="E223" i="23"/>
  <c r="C223" i="23"/>
  <c r="H222" i="23"/>
  <c r="F222" i="23"/>
  <c r="E222" i="23"/>
  <c r="C222" i="23"/>
  <c r="C221" i="23"/>
  <c r="C220" i="23"/>
  <c r="H219" i="23"/>
  <c r="F219" i="23"/>
  <c r="E219" i="23"/>
  <c r="C219" i="23"/>
  <c r="H218" i="23"/>
  <c r="F218" i="23"/>
  <c r="E218" i="23"/>
  <c r="C218" i="23"/>
  <c r="H217" i="23"/>
  <c r="F217" i="23"/>
  <c r="E217" i="23"/>
  <c r="C217" i="23"/>
  <c r="H216" i="23"/>
  <c r="F216" i="23"/>
  <c r="E216" i="23"/>
  <c r="C216" i="23"/>
  <c r="H215" i="23"/>
  <c r="F215" i="23"/>
  <c r="E215" i="23"/>
  <c r="C215" i="23"/>
  <c r="H214" i="23"/>
  <c r="F214" i="23"/>
  <c r="E214" i="23"/>
  <c r="C214" i="23"/>
  <c r="H213" i="23"/>
  <c r="F213" i="23"/>
  <c r="E213" i="23"/>
  <c r="C213" i="23"/>
  <c r="H212" i="23"/>
  <c r="F212" i="23"/>
  <c r="E212" i="23"/>
  <c r="C212" i="23"/>
  <c r="H211" i="23"/>
  <c r="F211" i="23"/>
  <c r="E211" i="23"/>
  <c r="C211" i="23"/>
  <c r="H210" i="23"/>
  <c r="F210" i="23"/>
  <c r="E210" i="23"/>
  <c r="C210" i="23"/>
  <c r="H209" i="23"/>
  <c r="F209" i="23"/>
  <c r="E209" i="23"/>
  <c r="C209" i="23"/>
  <c r="H208" i="23"/>
  <c r="F208" i="23"/>
  <c r="E208" i="23"/>
  <c r="C208" i="23"/>
  <c r="H207" i="23"/>
  <c r="F207" i="23"/>
  <c r="E207" i="23"/>
  <c r="C207" i="23"/>
  <c r="H206" i="23"/>
  <c r="F206" i="23"/>
  <c r="E206" i="23"/>
  <c r="C206" i="23"/>
  <c r="H205" i="23"/>
  <c r="F205" i="23"/>
  <c r="E205" i="23"/>
  <c r="C205" i="23"/>
  <c r="H204" i="23"/>
  <c r="F204" i="23"/>
  <c r="E204" i="23"/>
  <c r="C204" i="23"/>
  <c r="H203" i="23"/>
  <c r="F203" i="23"/>
  <c r="E203" i="23"/>
  <c r="C203" i="23"/>
  <c r="H202" i="23"/>
  <c r="F202" i="23"/>
  <c r="E202" i="23"/>
  <c r="C202" i="23"/>
  <c r="H201" i="23"/>
  <c r="F201" i="23"/>
  <c r="E201" i="23"/>
  <c r="C201" i="23"/>
  <c r="H200" i="23"/>
  <c r="F200" i="23"/>
  <c r="E200" i="23"/>
  <c r="C200" i="23"/>
  <c r="H199" i="23"/>
  <c r="F199" i="23"/>
  <c r="E199" i="23"/>
  <c r="C199" i="23"/>
  <c r="H198" i="23"/>
  <c r="F198" i="23"/>
  <c r="E198" i="23"/>
  <c r="C198" i="23"/>
  <c r="H197" i="23"/>
  <c r="F197" i="23"/>
  <c r="E197" i="23"/>
  <c r="C197" i="23"/>
  <c r="H196" i="23"/>
  <c r="F196" i="23"/>
  <c r="E196" i="23"/>
  <c r="C196" i="23"/>
  <c r="H195" i="23"/>
  <c r="F195" i="23"/>
  <c r="E195" i="23"/>
  <c r="H194" i="23"/>
  <c r="F194" i="23"/>
  <c r="E194" i="23"/>
  <c r="H193" i="23"/>
  <c r="F193" i="23"/>
  <c r="E193" i="23"/>
  <c r="H192" i="23"/>
  <c r="F192" i="23"/>
  <c r="E192" i="23"/>
  <c r="H191" i="23"/>
  <c r="F191" i="23"/>
  <c r="E191" i="23"/>
  <c r="H190" i="23"/>
  <c r="F190" i="23"/>
  <c r="E190" i="23"/>
  <c r="H189" i="23"/>
  <c r="F189" i="23"/>
  <c r="E189" i="23"/>
  <c r="H188" i="23"/>
  <c r="F188" i="23"/>
  <c r="E188" i="23"/>
  <c r="H187" i="23"/>
  <c r="F187" i="23"/>
  <c r="E187" i="23"/>
  <c r="H186" i="23"/>
  <c r="F186" i="23"/>
  <c r="E186" i="23"/>
  <c r="H185" i="23"/>
  <c r="F185" i="23"/>
  <c r="E185" i="23"/>
  <c r="H184" i="23"/>
  <c r="F184" i="23"/>
  <c r="E184" i="23"/>
  <c r="H183" i="23"/>
  <c r="F183" i="23"/>
  <c r="E183" i="23"/>
  <c r="H182" i="23"/>
  <c r="F182" i="23"/>
  <c r="E182" i="23"/>
  <c r="C157" i="23"/>
  <c r="H156" i="23"/>
  <c r="F156" i="23"/>
  <c r="E156" i="23"/>
  <c r="C156" i="23"/>
  <c r="H155" i="23"/>
  <c r="F155" i="23"/>
  <c r="E155" i="23"/>
  <c r="C155" i="23"/>
  <c r="H154" i="23"/>
  <c r="F154" i="23"/>
  <c r="E154" i="23"/>
  <c r="C154" i="23"/>
  <c r="H153" i="23"/>
  <c r="F153" i="23"/>
  <c r="E153" i="23"/>
  <c r="C153" i="23"/>
  <c r="H152" i="23"/>
  <c r="F152" i="23"/>
  <c r="E152" i="23"/>
  <c r="C152" i="23"/>
  <c r="H151" i="23"/>
  <c r="F151" i="23"/>
  <c r="E151" i="23"/>
  <c r="C151" i="23"/>
  <c r="H150" i="23"/>
  <c r="F150" i="23"/>
  <c r="E150" i="23"/>
  <c r="C150" i="23"/>
  <c r="H149" i="23"/>
  <c r="F149" i="23"/>
  <c r="E149" i="23"/>
  <c r="C149" i="23"/>
  <c r="H148" i="23"/>
  <c r="F148" i="23"/>
  <c r="E148" i="23"/>
  <c r="C148" i="23"/>
  <c r="H147" i="23"/>
  <c r="F147" i="23"/>
  <c r="E147" i="23"/>
  <c r="C147" i="23"/>
  <c r="H146" i="23"/>
  <c r="F146" i="23"/>
  <c r="E146" i="23"/>
  <c r="C146" i="23"/>
  <c r="C145" i="23"/>
  <c r="H144" i="23"/>
  <c r="F144" i="23"/>
  <c r="E144" i="23"/>
  <c r="C144" i="23"/>
  <c r="H143" i="23"/>
  <c r="F143" i="23"/>
  <c r="E143" i="23"/>
  <c r="C143" i="23"/>
  <c r="H142" i="23"/>
  <c r="F142" i="23"/>
  <c r="E142" i="23"/>
  <c r="C142" i="23"/>
  <c r="H141" i="23"/>
  <c r="F141" i="23"/>
  <c r="E141" i="23"/>
  <c r="C141" i="23"/>
  <c r="H140" i="23"/>
  <c r="F140" i="23"/>
  <c r="E140" i="23"/>
  <c r="C140" i="23"/>
  <c r="H139" i="23"/>
  <c r="F139" i="23"/>
  <c r="E139" i="23"/>
  <c r="C139" i="23"/>
  <c r="H138" i="23"/>
  <c r="F138" i="23"/>
  <c r="E138" i="23"/>
  <c r="C138" i="23"/>
  <c r="H137" i="23"/>
  <c r="F137" i="23"/>
  <c r="E137" i="23"/>
  <c r="C137" i="23"/>
  <c r="H136" i="23"/>
  <c r="F136" i="23"/>
  <c r="E136" i="23"/>
  <c r="C136" i="23"/>
  <c r="H135" i="23"/>
  <c r="F135" i="23"/>
  <c r="E135" i="23"/>
  <c r="C135" i="23"/>
  <c r="H134" i="23"/>
  <c r="F134" i="23"/>
  <c r="E134" i="23"/>
  <c r="C134" i="23"/>
  <c r="H133" i="23"/>
  <c r="F133" i="23"/>
  <c r="E133" i="23"/>
  <c r="C133" i="23"/>
  <c r="C132" i="23"/>
  <c r="H131" i="23"/>
  <c r="F131" i="23"/>
  <c r="E131" i="23"/>
  <c r="C131" i="23"/>
  <c r="H130" i="23"/>
  <c r="F130" i="23"/>
  <c r="E130" i="23"/>
  <c r="C130" i="23"/>
  <c r="H129" i="23"/>
  <c r="F129" i="23"/>
  <c r="E129" i="23"/>
  <c r="C129" i="23"/>
  <c r="H128" i="23"/>
  <c r="F128" i="23"/>
  <c r="E128" i="23"/>
  <c r="C128" i="23"/>
  <c r="H127" i="23"/>
  <c r="F127" i="23"/>
  <c r="E127" i="23"/>
  <c r="C127" i="23"/>
  <c r="C126" i="23"/>
  <c r="H125" i="23"/>
  <c r="F125" i="23"/>
  <c r="E125" i="23"/>
  <c r="C125" i="23"/>
  <c r="H124" i="23"/>
  <c r="F124" i="23"/>
  <c r="E124" i="23"/>
  <c r="C124" i="23"/>
  <c r="H123" i="23"/>
  <c r="F123" i="23"/>
  <c r="E123" i="23"/>
  <c r="C123" i="23"/>
  <c r="C122" i="23"/>
  <c r="B121" i="23"/>
  <c r="B597" i="23" s="1"/>
  <c r="H116" i="23"/>
  <c r="F116" i="23"/>
  <c r="E116" i="23"/>
  <c r="C116" i="23"/>
  <c r="H115" i="23"/>
  <c r="F115" i="23"/>
  <c r="E115" i="23"/>
  <c r="C115" i="23"/>
  <c r="H114" i="23"/>
  <c r="F114" i="23"/>
  <c r="E114" i="23"/>
  <c r="C114" i="23"/>
  <c r="H113" i="23"/>
  <c r="F113" i="23"/>
  <c r="E113" i="23"/>
  <c r="C113" i="23"/>
  <c r="H112" i="23"/>
  <c r="F112" i="23"/>
  <c r="E112" i="23"/>
  <c r="C112" i="23"/>
  <c r="H111" i="23"/>
  <c r="F111" i="23"/>
  <c r="E111" i="23"/>
  <c r="C111" i="23"/>
  <c r="H110" i="23"/>
  <c r="F110" i="23"/>
  <c r="E110" i="23"/>
  <c r="C110" i="23"/>
  <c r="H109" i="23"/>
  <c r="F109" i="23"/>
  <c r="E109" i="23"/>
  <c r="C109" i="23"/>
  <c r="H108" i="23"/>
  <c r="F108" i="23"/>
  <c r="E108" i="23"/>
  <c r="C108" i="23"/>
  <c r="H107" i="23"/>
  <c r="F107" i="23"/>
  <c r="E107" i="23"/>
  <c r="C107" i="23"/>
  <c r="H106" i="23"/>
  <c r="F106" i="23"/>
  <c r="E106" i="23"/>
  <c r="C106" i="23"/>
  <c r="H105" i="23"/>
  <c r="F105" i="23"/>
  <c r="E105" i="23"/>
  <c r="C105" i="23"/>
  <c r="H104" i="23"/>
  <c r="F104" i="23"/>
  <c r="E104" i="23"/>
  <c r="C104" i="23"/>
  <c r="H103" i="23"/>
  <c r="F103" i="23"/>
  <c r="E103" i="23"/>
  <c r="C103" i="23"/>
  <c r="H102" i="23"/>
  <c r="F102" i="23"/>
  <c r="E102" i="23"/>
  <c r="C102" i="23"/>
  <c r="H101" i="23"/>
  <c r="F101" i="23"/>
  <c r="E101" i="23"/>
  <c r="C101" i="23"/>
  <c r="H100" i="23"/>
  <c r="F100" i="23"/>
  <c r="E100" i="23"/>
  <c r="C100" i="23"/>
  <c r="H99" i="23"/>
  <c r="F99" i="23"/>
  <c r="E99" i="23"/>
  <c r="C99" i="23"/>
  <c r="H98" i="23"/>
  <c r="F98" i="23"/>
  <c r="E98" i="23"/>
  <c r="C98" i="23"/>
  <c r="H97" i="23"/>
  <c r="F97" i="23"/>
  <c r="E97" i="23"/>
  <c r="C97" i="23"/>
  <c r="H96" i="23"/>
  <c r="F96" i="23"/>
  <c r="E96" i="23"/>
  <c r="C96" i="23"/>
  <c r="H95" i="23"/>
  <c r="F95" i="23"/>
  <c r="E95" i="23"/>
  <c r="C95" i="23"/>
  <c r="H94" i="23"/>
  <c r="F94" i="23"/>
  <c r="E94" i="23"/>
  <c r="C94" i="23"/>
  <c r="H93" i="23"/>
  <c r="F93" i="23"/>
  <c r="E93" i="23"/>
  <c r="C93" i="23"/>
  <c r="H92" i="23"/>
  <c r="F92" i="23"/>
  <c r="E92" i="23"/>
  <c r="C92" i="23"/>
  <c r="H91" i="23"/>
  <c r="F91" i="23"/>
  <c r="E91" i="23"/>
  <c r="C91" i="23"/>
  <c r="H90" i="23"/>
  <c r="F90" i="23"/>
  <c r="E90" i="23"/>
  <c r="C90" i="23"/>
  <c r="H89" i="23"/>
  <c r="F89" i="23"/>
  <c r="E89" i="23"/>
  <c r="C89" i="23"/>
  <c r="H88" i="23"/>
  <c r="F88" i="23"/>
  <c r="E88" i="23"/>
  <c r="C88" i="23"/>
  <c r="H87" i="23"/>
  <c r="F87" i="23"/>
  <c r="E87" i="23"/>
  <c r="C87" i="23"/>
  <c r="H86" i="23"/>
  <c r="F86" i="23"/>
  <c r="E86" i="23"/>
  <c r="C86" i="23"/>
  <c r="H85" i="23"/>
  <c r="F85" i="23"/>
  <c r="E85" i="23"/>
  <c r="C85" i="23"/>
  <c r="H84" i="23"/>
  <c r="F84" i="23"/>
  <c r="E84" i="23"/>
  <c r="C84" i="23"/>
  <c r="H83" i="23"/>
  <c r="F83" i="23"/>
  <c r="E83" i="23"/>
  <c r="C83" i="23"/>
  <c r="H82" i="23"/>
  <c r="F82" i="23"/>
  <c r="E82" i="23"/>
  <c r="C82" i="23"/>
  <c r="H81" i="23"/>
  <c r="F81" i="23"/>
  <c r="E81" i="23"/>
  <c r="C81" i="23"/>
  <c r="H80" i="23"/>
  <c r="F80" i="23"/>
  <c r="E80" i="23"/>
  <c r="C80" i="23"/>
  <c r="H79" i="23"/>
  <c r="F79" i="23"/>
  <c r="E79" i="23"/>
  <c r="C79" i="23"/>
  <c r="H78" i="23"/>
  <c r="F78" i="23"/>
  <c r="E78" i="23"/>
  <c r="C78" i="23"/>
  <c r="H77" i="23"/>
  <c r="F77" i="23"/>
  <c r="E77" i="23"/>
  <c r="C77" i="23"/>
  <c r="H76" i="23"/>
  <c r="F76" i="23"/>
  <c r="E76" i="23"/>
  <c r="C76" i="23"/>
  <c r="H72" i="23"/>
  <c r="F72" i="23"/>
  <c r="E72" i="23"/>
  <c r="C72" i="23"/>
  <c r="H71" i="23"/>
  <c r="F71" i="23"/>
  <c r="E71" i="23"/>
  <c r="C71" i="23"/>
  <c r="H70" i="23"/>
  <c r="F70" i="23"/>
  <c r="E70" i="23"/>
  <c r="C70" i="23"/>
  <c r="H69" i="23"/>
  <c r="F69" i="23"/>
  <c r="E69" i="23"/>
  <c r="C69" i="23"/>
  <c r="H68" i="23"/>
  <c r="F68" i="23"/>
  <c r="E68" i="23"/>
  <c r="C68" i="23"/>
  <c r="H67" i="23"/>
  <c r="F67" i="23"/>
  <c r="E67" i="23"/>
  <c r="C67" i="23"/>
  <c r="C66" i="23"/>
  <c r="H65" i="23"/>
  <c r="F65" i="23"/>
  <c r="E65" i="23"/>
  <c r="C65" i="23"/>
  <c r="H64" i="23"/>
  <c r="F64" i="23"/>
  <c r="E64" i="23"/>
  <c r="C64" i="23"/>
  <c r="H63" i="23"/>
  <c r="F63" i="23"/>
  <c r="E63" i="23"/>
  <c r="C63" i="23"/>
  <c r="H62" i="23"/>
  <c r="F62" i="23"/>
  <c r="E62" i="23"/>
  <c r="C62" i="23"/>
  <c r="H61" i="23"/>
  <c r="F61" i="23"/>
  <c r="E61" i="23"/>
  <c r="C61" i="23"/>
  <c r="H60" i="23"/>
  <c r="F60" i="23"/>
  <c r="E60" i="23"/>
  <c r="C60" i="23"/>
  <c r="H59" i="23"/>
  <c r="F59" i="23"/>
  <c r="E59" i="23"/>
  <c r="C59" i="23"/>
  <c r="H58" i="23"/>
  <c r="F58" i="23"/>
  <c r="E58" i="23"/>
  <c r="C58" i="23"/>
  <c r="H57" i="23"/>
  <c r="F57" i="23"/>
  <c r="E57" i="23"/>
  <c r="C57" i="23"/>
  <c r="C56" i="23"/>
  <c r="H55" i="23"/>
  <c r="F55" i="23"/>
  <c r="E55" i="23"/>
  <c r="C55" i="23"/>
  <c r="H54" i="23"/>
  <c r="F54" i="23"/>
  <c r="E54" i="23"/>
  <c r="C54" i="23"/>
  <c r="H53" i="23"/>
  <c r="F53" i="23"/>
  <c r="E53" i="23"/>
  <c r="C53" i="23"/>
  <c r="H52" i="23"/>
  <c r="F52" i="23"/>
  <c r="E52" i="23"/>
  <c r="C52" i="23"/>
  <c r="H51" i="23"/>
  <c r="F51" i="23"/>
  <c r="E51" i="23"/>
  <c r="C51" i="23"/>
  <c r="C50" i="23"/>
  <c r="H49" i="23"/>
  <c r="F49" i="23"/>
  <c r="E49" i="23"/>
  <c r="C49" i="23"/>
  <c r="H48" i="23"/>
  <c r="F48" i="23"/>
  <c r="E48" i="23"/>
  <c r="C48" i="23"/>
  <c r="C47" i="23"/>
  <c r="H46" i="23"/>
  <c r="F46" i="23"/>
  <c r="E46" i="23"/>
  <c r="C46" i="23"/>
  <c r="H45" i="23"/>
  <c r="F45" i="23"/>
  <c r="E45" i="23"/>
  <c r="C45" i="23"/>
  <c r="H44" i="23"/>
  <c r="F44" i="23"/>
  <c r="E44" i="23"/>
  <c r="C44" i="23"/>
  <c r="H43" i="23"/>
  <c r="F43" i="23"/>
  <c r="E43" i="23"/>
  <c r="C43" i="23"/>
  <c r="C42" i="23"/>
  <c r="H41" i="23"/>
  <c r="F41" i="23"/>
  <c r="E41" i="23"/>
  <c r="C41" i="23"/>
  <c r="H40" i="23"/>
  <c r="F40" i="23"/>
  <c r="E40" i="23"/>
  <c r="C40" i="23"/>
  <c r="H39" i="23"/>
  <c r="F39" i="23"/>
  <c r="E39" i="23"/>
  <c r="C39" i="23"/>
  <c r="H38" i="23"/>
  <c r="F38" i="23"/>
  <c r="E38" i="23"/>
  <c r="C38" i="23"/>
  <c r="C37" i="23"/>
  <c r="B36" i="23"/>
  <c r="B120" i="23" s="1"/>
  <c r="H33" i="23"/>
  <c r="F33" i="23"/>
  <c r="E33" i="23"/>
  <c r="C33" i="23"/>
  <c r="H32" i="23"/>
  <c r="F32" i="23"/>
  <c r="E32" i="23"/>
  <c r="C32" i="23"/>
  <c r="H31" i="23"/>
  <c r="F31" i="23"/>
  <c r="E31" i="23"/>
  <c r="C31" i="23"/>
  <c r="H30" i="23"/>
  <c r="F30" i="23"/>
  <c r="E30" i="23"/>
  <c r="C30" i="23"/>
  <c r="B29" i="23"/>
  <c r="B35" i="23" s="1"/>
  <c r="F6" i="23"/>
  <c r="A5" i="23"/>
  <c r="A3" i="23"/>
  <c r="A3" i="22"/>
  <c r="B13" i="22"/>
  <c r="B112" i="55" s="1"/>
  <c r="A23" i="22"/>
  <c r="D10" i="22"/>
  <c r="A8" i="22"/>
  <c r="A7" i="22"/>
  <c r="A4" i="22"/>
  <c r="I933" i="21"/>
  <c r="I934" i="21"/>
  <c r="I919" i="21"/>
  <c r="I920" i="21"/>
  <c r="H159" i="21"/>
  <c r="F159" i="21"/>
  <c r="E159" i="21"/>
  <c r="C159" i="21"/>
  <c r="A2" i="21"/>
  <c r="E954" i="21"/>
  <c r="C954" i="21"/>
  <c r="E953" i="21"/>
  <c r="C953" i="21"/>
  <c r="H952" i="21"/>
  <c r="F952" i="21"/>
  <c r="E952" i="21"/>
  <c r="C952" i="21"/>
  <c r="H951" i="21"/>
  <c r="F951" i="21"/>
  <c r="E951" i="21"/>
  <c r="C951" i="21"/>
  <c r="H950" i="21"/>
  <c r="F950" i="21"/>
  <c r="E950" i="21"/>
  <c r="C950" i="21"/>
  <c r="H949" i="21"/>
  <c r="F949" i="21"/>
  <c r="E949" i="21"/>
  <c r="C949" i="21"/>
  <c r="H948" i="21"/>
  <c r="F948" i="21"/>
  <c r="E948" i="21"/>
  <c r="C948" i="21"/>
  <c r="H947" i="21"/>
  <c r="F947" i="21"/>
  <c r="E947" i="21"/>
  <c r="C947" i="21"/>
  <c r="C946" i="21"/>
  <c r="E945" i="21"/>
  <c r="C945" i="21"/>
  <c r="H944" i="21"/>
  <c r="F944" i="21"/>
  <c r="E944" i="21"/>
  <c r="C944" i="21"/>
  <c r="H943" i="21"/>
  <c r="F943" i="21"/>
  <c r="E943" i="21"/>
  <c r="C943" i="21"/>
  <c r="H942" i="21"/>
  <c r="F942" i="21"/>
  <c r="E942" i="21"/>
  <c r="C942" i="21"/>
  <c r="E941" i="21"/>
  <c r="C941" i="21"/>
  <c r="E940" i="21"/>
  <c r="C940" i="21"/>
  <c r="H939" i="21"/>
  <c r="F939" i="21"/>
  <c r="E939" i="21"/>
  <c r="C939" i="21"/>
  <c r="H938" i="21"/>
  <c r="F938" i="21"/>
  <c r="E938" i="21"/>
  <c r="C938" i="21"/>
  <c r="H937" i="21"/>
  <c r="F937" i="21"/>
  <c r="E937" i="21"/>
  <c r="C937" i="21"/>
  <c r="C936" i="21"/>
  <c r="H935" i="21"/>
  <c r="F935" i="21"/>
  <c r="E935" i="21"/>
  <c r="C935" i="21"/>
  <c r="E934" i="21"/>
  <c r="C934" i="21"/>
  <c r="E933" i="21"/>
  <c r="C933" i="21"/>
  <c r="H932" i="21"/>
  <c r="F932" i="21"/>
  <c r="E932" i="21"/>
  <c r="C932" i="21"/>
  <c r="H931" i="21"/>
  <c r="F931" i="21"/>
  <c r="E931" i="21"/>
  <c r="C931" i="21"/>
  <c r="H930" i="21"/>
  <c r="F930" i="21"/>
  <c r="E930" i="21"/>
  <c r="C930" i="21"/>
  <c r="H929" i="21"/>
  <c r="F929" i="21"/>
  <c r="E929" i="21"/>
  <c r="C929" i="21"/>
  <c r="H928" i="21"/>
  <c r="F928" i="21"/>
  <c r="E928" i="21"/>
  <c r="C928" i="21"/>
  <c r="H927" i="21"/>
  <c r="F927" i="21"/>
  <c r="E927" i="21"/>
  <c r="C927" i="21"/>
  <c r="H926" i="21"/>
  <c r="F926" i="21"/>
  <c r="E926" i="21"/>
  <c r="C926" i="21"/>
  <c r="H925" i="21"/>
  <c r="F925" i="21"/>
  <c r="E925" i="21"/>
  <c r="C925" i="21"/>
  <c r="H924" i="21"/>
  <c r="F924" i="21"/>
  <c r="E924" i="21"/>
  <c r="C924" i="21"/>
  <c r="H923" i="21"/>
  <c r="F923" i="21"/>
  <c r="E923" i="21"/>
  <c r="C923" i="21"/>
  <c r="H922" i="21"/>
  <c r="F922" i="21"/>
  <c r="E922" i="21"/>
  <c r="C922" i="21"/>
  <c r="H921" i="21"/>
  <c r="F921" i="21"/>
  <c r="E921" i="21"/>
  <c r="C921" i="21"/>
  <c r="E920" i="21"/>
  <c r="C920" i="21"/>
  <c r="E919" i="21"/>
  <c r="C919" i="21"/>
  <c r="H918" i="21"/>
  <c r="F918" i="21"/>
  <c r="E918" i="21"/>
  <c r="C918" i="21"/>
  <c r="H917" i="21"/>
  <c r="F917" i="21"/>
  <c r="E917" i="21"/>
  <c r="C917" i="21"/>
  <c r="H916" i="21"/>
  <c r="F916" i="21"/>
  <c r="E916" i="21"/>
  <c r="C916" i="21"/>
  <c r="H915" i="21"/>
  <c r="F915" i="21"/>
  <c r="E915" i="21"/>
  <c r="C915" i="21"/>
  <c r="H914" i="21"/>
  <c r="F914" i="21"/>
  <c r="E914" i="21"/>
  <c r="C914" i="21"/>
  <c r="H913" i="21"/>
  <c r="F913" i="21"/>
  <c r="E913" i="21"/>
  <c r="C913" i="21"/>
  <c r="H912" i="21"/>
  <c r="F912" i="21"/>
  <c r="E912" i="21"/>
  <c r="C912" i="21"/>
  <c r="H911" i="21"/>
  <c r="F911" i="21"/>
  <c r="E911" i="21"/>
  <c r="C911" i="21"/>
  <c r="H910" i="21"/>
  <c r="I910" i="21" s="1"/>
  <c r="F910" i="21"/>
  <c r="E910" i="21"/>
  <c r="C910" i="21"/>
  <c r="H909" i="21"/>
  <c r="F909" i="21"/>
  <c r="E909" i="21"/>
  <c r="C909" i="21"/>
  <c r="H908" i="21"/>
  <c r="F908" i="21"/>
  <c r="E908" i="21"/>
  <c r="C908" i="21"/>
  <c r="H907" i="21"/>
  <c r="F907" i="21"/>
  <c r="E907" i="21"/>
  <c r="C907" i="21"/>
  <c r="C906" i="21"/>
  <c r="B905" i="21"/>
  <c r="H902" i="21"/>
  <c r="F902" i="21"/>
  <c r="E902" i="21"/>
  <c r="C902" i="21"/>
  <c r="H901" i="21"/>
  <c r="F901" i="21"/>
  <c r="E901" i="21"/>
  <c r="C901" i="21"/>
  <c r="H900" i="21"/>
  <c r="F900" i="21"/>
  <c r="E900" i="21"/>
  <c r="C900" i="21"/>
  <c r="H899" i="21"/>
  <c r="F899" i="21"/>
  <c r="E899" i="21"/>
  <c r="C899" i="21"/>
  <c r="H898" i="21"/>
  <c r="F898" i="21"/>
  <c r="E898" i="21"/>
  <c r="C898" i="21"/>
  <c r="H897" i="21"/>
  <c r="F897" i="21"/>
  <c r="E897" i="21"/>
  <c r="C897" i="21"/>
  <c r="E896" i="21"/>
  <c r="C896" i="21"/>
  <c r="E895" i="21"/>
  <c r="C895" i="21"/>
  <c r="E894" i="21"/>
  <c r="C894" i="21"/>
  <c r="E893" i="21"/>
  <c r="C893" i="21"/>
  <c r="H892" i="21"/>
  <c r="F892" i="21"/>
  <c r="E892" i="21"/>
  <c r="C892" i="21"/>
  <c r="H891" i="21"/>
  <c r="F891" i="21"/>
  <c r="E891" i="21"/>
  <c r="C891" i="21"/>
  <c r="C890" i="21"/>
  <c r="H889" i="21"/>
  <c r="F889" i="21"/>
  <c r="E889" i="21"/>
  <c r="C889" i="21"/>
  <c r="H888" i="21"/>
  <c r="F888" i="21"/>
  <c r="E888" i="21"/>
  <c r="C888" i="21"/>
  <c r="H887" i="21"/>
  <c r="F887" i="21"/>
  <c r="E887" i="21"/>
  <c r="C887" i="21"/>
  <c r="H886" i="21"/>
  <c r="F886" i="21"/>
  <c r="E886" i="21"/>
  <c r="C886" i="21"/>
  <c r="H885" i="21"/>
  <c r="F885" i="21"/>
  <c r="E885" i="21"/>
  <c r="C885" i="21"/>
  <c r="H884" i="21"/>
  <c r="F884" i="21"/>
  <c r="E884" i="21"/>
  <c r="C884" i="21"/>
  <c r="H883" i="21"/>
  <c r="F883" i="21"/>
  <c r="E883" i="21"/>
  <c r="C883" i="21"/>
  <c r="H882" i="21"/>
  <c r="F882" i="21"/>
  <c r="E882" i="21"/>
  <c r="C882" i="21"/>
  <c r="H881" i="21"/>
  <c r="F881" i="21"/>
  <c r="E881" i="21"/>
  <c r="C881" i="21"/>
  <c r="C880" i="21"/>
  <c r="H879" i="21"/>
  <c r="F879" i="21"/>
  <c r="E879" i="21"/>
  <c r="C879" i="21"/>
  <c r="H878" i="21"/>
  <c r="F878" i="21"/>
  <c r="E878" i="21"/>
  <c r="C878" i="21"/>
  <c r="H877" i="21"/>
  <c r="F877" i="21"/>
  <c r="E877" i="21"/>
  <c r="C877" i="21"/>
  <c r="E876" i="21"/>
  <c r="C876" i="21"/>
  <c r="E875" i="21"/>
  <c r="C875" i="21"/>
  <c r="E874" i="21"/>
  <c r="C874" i="21"/>
  <c r="H873" i="21"/>
  <c r="F873" i="21"/>
  <c r="E873" i="21"/>
  <c r="C873" i="21"/>
  <c r="H872" i="21"/>
  <c r="F872" i="21"/>
  <c r="E872" i="21"/>
  <c r="C872" i="21"/>
  <c r="C871" i="21"/>
  <c r="H870" i="21"/>
  <c r="F870" i="21"/>
  <c r="E870" i="21"/>
  <c r="C870" i="21"/>
  <c r="H869" i="21"/>
  <c r="F869" i="21"/>
  <c r="E869" i="21"/>
  <c r="C869" i="21"/>
  <c r="H868" i="21"/>
  <c r="F868" i="21"/>
  <c r="E868" i="21"/>
  <c r="C868" i="21"/>
  <c r="H867" i="21"/>
  <c r="F867" i="21"/>
  <c r="E867" i="21"/>
  <c r="C867" i="21"/>
  <c r="H866" i="21"/>
  <c r="F866" i="21"/>
  <c r="E866" i="21"/>
  <c r="C866" i="21"/>
  <c r="H865" i="21"/>
  <c r="F865" i="21"/>
  <c r="E865" i="21"/>
  <c r="C865" i="21"/>
  <c r="H864" i="21"/>
  <c r="F864" i="21"/>
  <c r="E864" i="21"/>
  <c r="C864" i="21"/>
  <c r="H863" i="21"/>
  <c r="F863" i="21"/>
  <c r="E863" i="21"/>
  <c r="C863" i="21"/>
  <c r="E862" i="21"/>
  <c r="C862" i="21"/>
  <c r="E861" i="21"/>
  <c r="C861" i="21"/>
  <c r="E860" i="21"/>
  <c r="C860" i="21"/>
  <c r="H859" i="21"/>
  <c r="F859" i="21"/>
  <c r="E859" i="21"/>
  <c r="C859" i="21"/>
  <c r="H858" i="21"/>
  <c r="F858" i="21"/>
  <c r="E858" i="21"/>
  <c r="C858" i="21"/>
  <c r="H857" i="21"/>
  <c r="F857" i="21"/>
  <c r="E857" i="21"/>
  <c r="C857" i="21"/>
  <c r="H856" i="21"/>
  <c r="F856" i="21"/>
  <c r="E856" i="21"/>
  <c r="C856" i="21"/>
  <c r="H855" i="21"/>
  <c r="F855" i="21"/>
  <c r="E855" i="21"/>
  <c r="C855" i="21"/>
  <c r="H854" i="21"/>
  <c r="F854" i="21"/>
  <c r="E854" i="21"/>
  <c r="C854" i="21"/>
  <c r="C853" i="21"/>
  <c r="H852" i="21"/>
  <c r="F852" i="21"/>
  <c r="E852" i="21"/>
  <c r="C852" i="21"/>
  <c r="H851" i="21"/>
  <c r="F851" i="21"/>
  <c r="E851" i="21"/>
  <c r="C851" i="21"/>
  <c r="H850" i="21"/>
  <c r="F850" i="21"/>
  <c r="E850" i="21"/>
  <c r="C850" i="21"/>
  <c r="H849" i="21"/>
  <c r="F849" i="21"/>
  <c r="E849" i="21"/>
  <c r="C849" i="21"/>
  <c r="H848" i="21"/>
  <c r="F848" i="21"/>
  <c r="E848" i="21"/>
  <c r="C848" i="21"/>
  <c r="H847" i="21"/>
  <c r="F847" i="21"/>
  <c r="E847" i="21"/>
  <c r="C847" i="21"/>
  <c r="H846" i="21"/>
  <c r="F846" i="21"/>
  <c r="E846" i="21"/>
  <c r="C846" i="21"/>
  <c r="H845" i="21"/>
  <c r="F845" i="21"/>
  <c r="E845" i="21"/>
  <c r="C845" i="21"/>
  <c r="H844" i="21"/>
  <c r="F844" i="21"/>
  <c r="E844" i="21"/>
  <c r="C844" i="21"/>
  <c r="H843" i="21"/>
  <c r="F843" i="21"/>
  <c r="E843" i="21"/>
  <c r="C843" i="21"/>
  <c r="H842" i="21"/>
  <c r="F842" i="21"/>
  <c r="E842" i="21"/>
  <c r="C842" i="21"/>
  <c r="H841" i="21"/>
  <c r="F841" i="21"/>
  <c r="E841" i="21"/>
  <c r="C841" i="21"/>
  <c r="H840" i="21"/>
  <c r="F840" i="21"/>
  <c r="E840" i="21"/>
  <c r="C840" i="21"/>
  <c r="H839" i="21"/>
  <c r="F839" i="21"/>
  <c r="E839" i="21"/>
  <c r="C839" i="21"/>
  <c r="H838" i="21"/>
  <c r="F838" i="21"/>
  <c r="E838" i="21"/>
  <c r="C838" i="21"/>
  <c r="H837" i="21"/>
  <c r="F837" i="21"/>
  <c r="E837" i="21"/>
  <c r="C837" i="21"/>
  <c r="H836" i="21"/>
  <c r="F836" i="21"/>
  <c r="E836" i="21"/>
  <c r="C836" i="21"/>
  <c r="H835" i="21"/>
  <c r="F835" i="21"/>
  <c r="E835" i="21"/>
  <c r="C835" i="21"/>
  <c r="E834" i="21"/>
  <c r="C834" i="21"/>
  <c r="E833" i="21"/>
  <c r="C833" i="21"/>
  <c r="E832" i="21"/>
  <c r="C832" i="21"/>
  <c r="H831" i="21"/>
  <c r="F831" i="21"/>
  <c r="E831" i="21"/>
  <c r="C831" i="21"/>
  <c r="H830" i="21"/>
  <c r="F830" i="21"/>
  <c r="E830" i="21"/>
  <c r="C830" i="21"/>
  <c r="H829" i="21"/>
  <c r="F829" i="21"/>
  <c r="E829" i="21"/>
  <c r="C829" i="21"/>
  <c r="H828" i="21"/>
  <c r="F828" i="21"/>
  <c r="E828" i="21"/>
  <c r="C828" i="21"/>
  <c r="H827" i="21"/>
  <c r="F827" i="21"/>
  <c r="E827" i="21"/>
  <c r="C827" i="21"/>
  <c r="H826" i="21"/>
  <c r="F826" i="21"/>
  <c r="E826" i="21"/>
  <c r="C826" i="21"/>
  <c r="H825" i="21"/>
  <c r="F825" i="21"/>
  <c r="E825" i="21"/>
  <c r="C825" i="21"/>
  <c r="H824" i="21"/>
  <c r="F824" i="21"/>
  <c r="E824" i="21"/>
  <c r="C824" i="21"/>
  <c r="H823" i="21"/>
  <c r="F823" i="21"/>
  <c r="E823" i="21"/>
  <c r="C823" i="21"/>
  <c r="H822" i="21"/>
  <c r="F822" i="21"/>
  <c r="E822" i="21"/>
  <c r="C822" i="21"/>
  <c r="C821" i="21"/>
  <c r="B820" i="21"/>
  <c r="H817" i="21"/>
  <c r="E817" i="21"/>
  <c r="C817" i="21"/>
  <c r="H816" i="21"/>
  <c r="F816" i="21"/>
  <c r="E816" i="21"/>
  <c r="C816" i="21"/>
  <c r="H815" i="21"/>
  <c r="F815" i="21"/>
  <c r="E815" i="21"/>
  <c r="C815" i="21"/>
  <c r="H814" i="21"/>
  <c r="F814" i="21"/>
  <c r="E814" i="21"/>
  <c r="C814" i="21"/>
  <c r="H813" i="21"/>
  <c r="F813" i="21"/>
  <c r="E813" i="21"/>
  <c r="C813" i="21"/>
  <c r="H812" i="21"/>
  <c r="F812" i="21"/>
  <c r="E812" i="21"/>
  <c r="C812" i="21"/>
  <c r="H811" i="21"/>
  <c r="F811" i="21"/>
  <c r="E811" i="21"/>
  <c r="C811" i="21"/>
  <c r="H810" i="21"/>
  <c r="F810" i="21"/>
  <c r="E810" i="21"/>
  <c r="C810" i="21"/>
  <c r="C809" i="21"/>
  <c r="H808" i="21"/>
  <c r="E808" i="21"/>
  <c r="C808" i="21"/>
  <c r="H807" i="21"/>
  <c r="F807" i="21"/>
  <c r="E807" i="21"/>
  <c r="C807" i="21"/>
  <c r="H806" i="21"/>
  <c r="F806" i="21"/>
  <c r="E806" i="21"/>
  <c r="C806" i="21"/>
  <c r="H805" i="21"/>
  <c r="F805" i="21"/>
  <c r="E805" i="21"/>
  <c r="C805" i="21"/>
  <c r="H804" i="21"/>
  <c r="F804" i="21"/>
  <c r="E804" i="21"/>
  <c r="C804" i="21"/>
  <c r="C803" i="21"/>
  <c r="H802" i="21"/>
  <c r="E802" i="21"/>
  <c r="C802" i="21"/>
  <c r="H801" i="21"/>
  <c r="F801" i="21"/>
  <c r="E801" i="21"/>
  <c r="C801" i="21"/>
  <c r="H800" i="21"/>
  <c r="F800" i="21"/>
  <c r="E800" i="21"/>
  <c r="C800" i="21"/>
  <c r="H799" i="21"/>
  <c r="F799" i="21"/>
  <c r="E799" i="21"/>
  <c r="C799" i="21"/>
  <c r="H798" i="21"/>
  <c r="F798" i="21"/>
  <c r="E798" i="21"/>
  <c r="C798" i="21"/>
  <c r="H797" i="21"/>
  <c r="F797" i="21"/>
  <c r="E797" i="21"/>
  <c r="C797" i="21"/>
  <c r="H796" i="21"/>
  <c r="F796" i="21"/>
  <c r="E796" i="21"/>
  <c r="C796" i="21"/>
  <c r="H795" i="21"/>
  <c r="F795" i="21"/>
  <c r="E795" i="21"/>
  <c r="C795" i="21"/>
  <c r="H794" i="21"/>
  <c r="F794" i="21"/>
  <c r="E794" i="21"/>
  <c r="C794" i="21"/>
  <c r="H793" i="21"/>
  <c r="F793" i="21"/>
  <c r="E793" i="21"/>
  <c r="C793" i="21"/>
  <c r="H792" i="21"/>
  <c r="F792" i="21"/>
  <c r="E792" i="21"/>
  <c r="C792" i="21"/>
  <c r="H791" i="21"/>
  <c r="F791" i="21"/>
  <c r="E791" i="21"/>
  <c r="C791" i="21"/>
  <c r="H790" i="21"/>
  <c r="F790" i="21"/>
  <c r="E790" i="21"/>
  <c r="C790" i="21"/>
  <c r="H789" i="21"/>
  <c r="F789" i="21"/>
  <c r="E789" i="21"/>
  <c r="C789" i="21"/>
  <c r="H788" i="21"/>
  <c r="F788" i="21"/>
  <c r="E788" i="21"/>
  <c r="C788" i="21"/>
  <c r="C787" i="21"/>
  <c r="H786" i="21"/>
  <c r="E786" i="21"/>
  <c r="C786" i="21"/>
  <c r="H785" i="21"/>
  <c r="F785" i="21"/>
  <c r="E785" i="21"/>
  <c r="C785" i="21"/>
  <c r="H784" i="21"/>
  <c r="F784" i="21"/>
  <c r="E784" i="21"/>
  <c r="C784" i="21"/>
  <c r="H783" i="21"/>
  <c r="F783" i="21"/>
  <c r="E783" i="21"/>
  <c r="C783" i="21"/>
  <c r="H782" i="21"/>
  <c r="F782" i="21"/>
  <c r="E782" i="21"/>
  <c r="C782" i="21"/>
  <c r="H781" i="21"/>
  <c r="F781" i="21"/>
  <c r="E781" i="21"/>
  <c r="C781" i="21"/>
  <c r="H780" i="21"/>
  <c r="F780" i="21"/>
  <c r="E780" i="21"/>
  <c r="C780" i="21"/>
  <c r="H779" i="21"/>
  <c r="F779" i="21"/>
  <c r="E779" i="21"/>
  <c r="C779" i="21"/>
  <c r="H778" i="21"/>
  <c r="F778" i="21"/>
  <c r="E778" i="21"/>
  <c r="C778" i="21"/>
  <c r="H777" i="21"/>
  <c r="F777" i="21"/>
  <c r="E777" i="21"/>
  <c r="C777" i="21"/>
  <c r="H776" i="21"/>
  <c r="F776" i="21"/>
  <c r="E776" i="21"/>
  <c r="C776" i="21"/>
  <c r="H775" i="21"/>
  <c r="F775" i="21"/>
  <c r="E775" i="21"/>
  <c r="C775" i="21"/>
  <c r="H774" i="21"/>
  <c r="F774" i="21"/>
  <c r="E774" i="21"/>
  <c r="C774" i="21"/>
  <c r="H773" i="21"/>
  <c r="F773" i="21"/>
  <c r="E773" i="21"/>
  <c r="C773" i="21"/>
  <c r="H772" i="21"/>
  <c r="F772" i="21"/>
  <c r="E772" i="21"/>
  <c r="C772" i="21"/>
  <c r="H771" i="21"/>
  <c r="F771" i="21"/>
  <c r="E771" i="21"/>
  <c r="C771" i="21"/>
  <c r="H770" i="21"/>
  <c r="F770" i="21"/>
  <c r="E770" i="21"/>
  <c r="C770" i="21"/>
  <c r="C769" i="21"/>
  <c r="H768" i="21"/>
  <c r="E768" i="21"/>
  <c r="C768" i="21"/>
  <c r="H767" i="21"/>
  <c r="E767" i="21"/>
  <c r="C767" i="21"/>
  <c r="H766" i="21"/>
  <c r="F766" i="21"/>
  <c r="E766" i="21"/>
  <c r="C766" i="21"/>
  <c r="H765" i="21"/>
  <c r="F765" i="21"/>
  <c r="E765" i="21"/>
  <c r="C765" i="21"/>
  <c r="H764" i="21"/>
  <c r="F764" i="21"/>
  <c r="E764" i="21"/>
  <c r="C764" i="21"/>
  <c r="H763" i="21"/>
  <c r="F763" i="21"/>
  <c r="E763" i="21"/>
  <c r="C763" i="21"/>
  <c r="H762" i="21"/>
  <c r="F762" i="21"/>
  <c r="E762" i="21"/>
  <c r="C762" i="21"/>
  <c r="H761" i="21"/>
  <c r="F761" i="21"/>
  <c r="E761" i="21"/>
  <c r="C761" i="21"/>
  <c r="C760" i="21"/>
  <c r="H759" i="21"/>
  <c r="E759" i="21"/>
  <c r="C759" i="21"/>
  <c r="H758" i="21"/>
  <c r="E758" i="21"/>
  <c r="C758" i="21"/>
  <c r="H757" i="21"/>
  <c r="F757" i="21"/>
  <c r="E757" i="21"/>
  <c r="C757" i="21"/>
  <c r="H756" i="21"/>
  <c r="F756" i="21"/>
  <c r="E756" i="21"/>
  <c r="C756" i="21"/>
  <c r="H755" i="21"/>
  <c r="F755" i="21"/>
  <c r="E755" i="21"/>
  <c r="C755" i="21"/>
  <c r="C754" i="21"/>
  <c r="H753" i="21"/>
  <c r="E753" i="21"/>
  <c r="C753" i="21"/>
  <c r="H752" i="21"/>
  <c r="E752" i="21"/>
  <c r="C752" i="21"/>
  <c r="H751" i="21"/>
  <c r="F751" i="21"/>
  <c r="E751" i="21"/>
  <c r="C751" i="21"/>
  <c r="H750" i="21"/>
  <c r="F750" i="21"/>
  <c r="E750" i="21"/>
  <c r="C750" i="21"/>
  <c r="H749" i="21"/>
  <c r="F749" i="21"/>
  <c r="E749" i="21"/>
  <c r="C749" i="21"/>
  <c r="C748" i="21"/>
  <c r="H747" i="21"/>
  <c r="E747" i="21"/>
  <c r="C747" i="21"/>
  <c r="H746" i="21"/>
  <c r="E746" i="21"/>
  <c r="C746" i="21"/>
  <c r="H745" i="21"/>
  <c r="F745" i="21"/>
  <c r="E745" i="21"/>
  <c r="C745" i="21"/>
  <c r="H744" i="21"/>
  <c r="F744" i="21"/>
  <c r="E744" i="21"/>
  <c r="C744" i="21"/>
  <c r="H743" i="21"/>
  <c r="F743" i="21"/>
  <c r="E743" i="21"/>
  <c r="C743" i="21"/>
  <c r="H742" i="21"/>
  <c r="F742" i="21"/>
  <c r="E742" i="21"/>
  <c r="C742" i="21"/>
  <c r="H741" i="21"/>
  <c r="F741" i="21"/>
  <c r="E741" i="21"/>
  <c r="C741" i="21"/>
  <c r="H740" i="21"/>
  <c r="F740" i="21"/>
  <c r="E740" i="21"/>
  <c r="C740" i="21"/>
  <c r="H739" i="21"/>
  <c r="F739" i="21"/>
  <c r="E739" i="21"/>
  <c r="C739" i="21"/>
  <c r="H738" i="21"/>
  <c r="F738" i="21"/>
  <c r="E738" i="21"/>
  <c r="C738" i="21"/>
  <c r="H737" i="21"/>
  <c r="F737" i="21"/>
  <c r="E737" i="21"/>
  <c r="C737" i="21"/>
  <c r="H736" i="21"/>
  <c r="F736" i="21"/>
  <c r="E736" i="21"/>
  <c r="C736" i="21"/>
  <c r="H735" i="21"/>
  <c r="F735" i="21"/>
  <c r="E735" i="21"/>
  <c r="C735" i="21"/>
  <c r="H734" i="21"/>
  <c r="F734" i="21"/>
  <c r="E734" i="21"/>
  <c r="C734" i="21"/>
  <c r="H733" i="21"/>
  <c r="F733" i="21"/>
  <c r="E733" i="21"/>
  <c r="C733" i="21"/>
  <c r="H732" i="21"/>
  <c r="F732" i="21"/>
  <c r="E732" i="21"/>
  <c r="C732" i="21"/>
  <c r="H731" i="21"/>
  <c r="F731" i="21"/>
  <c r="E731" i="21"/>
  <c r="C731" i="21"/>
  <c r="H730" i="21"/>
  <c r="F730" i="21"/>
  <c r="E730" i="21"/>
  <c r="C730" i="21"/>
  <c r="C729" i="21"/>
  <c r="H728" i="21"/>
  <c r="E728" i="21"/>
  <c r="C728" i="21"/>
  <c r="H727" i="21"/>
  <c r="E727" i="21"/>
  <c r="C727" i="21"/>
  <c r="H726" i="21"/>
  <c r="F726" i="21"/>
  <c r="E726" i="21"/>
  <c r="C726" i="21"/>
  <c r="H725" i="21"/>
  <c r="F725" i="21"/>
  <c r="E725" i="21"/>
  <c r="C725" i="21"/>
  <c r="H724" i="21"/>
  <c r="F724" i="21"/>
  <c r="E724" i="21"/>
  <c r="C724" i="21"/>
  <c r="C723" i="21"/>
  <c r="H722" i="21"/>
  <c r="E722" i="21"/>
  <c r="C722" i="21"/>
  <c r="H721" i="21"/>
  <c r="E721" i="21"/>
  <c r="C721" i="21"/>
  <c r="H720" i="21"/>
  <c r="F720" i="21"/>
  <c r="E720" i="21"/>
  <c r="C720" i="21"/>
  <c r="H719" i="21"/>
  <c r="F719" i="21"/>
  <c r="E719" i="21"/>
  <c r="C719" i="21"/>
  <c r="H718" i="21"/>
  <c r="F718" i="21"/>
  <c r="E718" i="21"/>
  <c r="C718" i="21"/>
  <c r="H717" i="21"/>
  <c r="F717" i="21"/>
  <c r="E717" i="21"/>
  <c r="C717" i="21"/>
  <c r="H716" i="21"/>
  <c r="F716" i="21"/>
  <c r="E716" i="21"/>
  <c r="C716" i="21"/>
  <c r="H715" i="21"/>
  <c r="F715" i="21"/>
  <c r="E715" i="21"/>
  <c r="C715" i="21"/>
  <c r="H714" i="21"/>
  <c r="F714" i="21"/>
  <c r="E714" i="21"/>
  <c r="C714" i="21"/>
  <c r="H713" i="21"/>
  <c r="F713" i="21"/>
  <c r="E713" i="21"/>
  <c r="C713" i="21"/>
  <c r="H712" i="21"/>
  <c r="F712" i="21"/>
  <c r="E712" i="21"/>
  <c r="C712" i="21"/>
  <c r="H711" i="21"/>
  <c r="F711" i="21"/>
  <c r="E711" i="21"/>
  <c r="C711" i="21"/>
  <c r="H710" i="21"/>
  <c r="F710" i="21"/>
  <c r="E710" i="21"/>
  <c r="C710" i="21"/>
  <c r="H709" i="21"/>
  <c r="F709" i="21"/>
  <c r="E709" i="21"/>
  <c r="C709" i="21"/>
  <c r="H708" i="21"/>
  <c r="F708" i="21"/>
  <c r="E708" i="21"/>
  <c r="C708" i="21"/>
  <c r="C707" i="21"/>
  <c r="H706" i="21"/>
  <c r="F706" i="21"/>
  <c r="E706" i="21"/>
  <c r="C706" i="21"/>
  <c r="H705" i="21"/>
  <c r="F705" i="21"/>
  <c r="E705" i="21"/>
  <c r="C705" i="21"/>
  <c r="H704" i="21"/>
  <c r="F704" i="21"/>
  <c r="E704" i="21"/>
  <c r="C704" i="21"/>
  <c r="H703" i="21"/>
  <c r="F703" i="21"/>
  <c r="E703" i="21"/>
  <c r="C703" i="21"/>
  <c r="H702" i="21"/>
  <c r="F702" i="21"/>
  <c r="E702" i="21"/>
  <c r="C702" i="21"/>
  <c r="H701" i="21"/>
  <c r="F701" i="21"/>
  <c r="E701" i="21"/>
  <c r="C701" i="21"/>
  <c r="H700" i="21"/>
  <c r="F700" i="21"/>
  <c r="E700" i="21"/>
  <c r="C700" i="21"/>
  <c r="H699" i="21"/>
  <c r="F699" i="21"/>
  <c r="E699" i="21"/>
  <c r="C699" i="21"/>
  <c r="C698" i="21"/>
  <c r="H697" i="21"/>
  <c r="F697" i="21"/>
  <c r="E697" i="21"/>
  <c r="C697" i="21"/>
  <c r="H696" i="21"/>
  <c r="F696" i="21"/>
  <c r="E696" i="21"/>
  <c r="C696" i="21"/>
  <c r="H695" i="21"/>
  <c r="F695" i="21"/>
  <c r="E695" i="21"/>
  <c r="C695" i="21"/>
  <c r="H694" i="21"/>
  <c r="F694" i="21"/>
  <c r="E694" i="21"/>
  <c r="C694" i="21"/>
  <c r="H693" i="21"/>
  <c r="F693" i="21"/>
  <c r="E693" i="21"/>
  <c r="C693" i="21"/>
  <c r="H692" i="21"/>
  <c r="F692" i="21"/>
  <c r="E692" i="21"/>
  <c r="C692" i="21"/>
  <c r="H691" i="21"/>
  <c r="F691" i="21"/>
  <c r="E691" i="21"/>
  <c r="C691" i="21"/>
  <c r="H690" i="21"/>
  <c r="F690" i="21"/>
  <c r="E690" i="21"/>
  <c r="C690" i="21"/>
  <c r="H689" i="21"/>
  <c r="F689" i="21"/>
  <c r="E689" i="21"/>
  <c r="C689" i="21"/>
  <c r="H688" i="21"/>
  <c r="F688" i="21"/>
  <c r="E688" i="21"/>
  <c r="C688" i="21"/>
  <c r="C687" i="21"/>
  <c r="E686" i="21"/>
  <c r="C686" i="21"/>
  <c r="H685" i="21"/>
  <c r="F685" i="21"/>
  <c r="E685" i="21"/>
  <c r="C685" i="21"/>
  <c r="H684" i="21"/>
  <c r="F684" i="21"/>
  <c r="E684" i="21"/>
  <c r="C684" i="21"/>
  <c r="H683" i="21"/>
  <c r="F683" i="21"/>
  <c r="E683" i="21"/>
  <c r="C683" i="21"/>
  <c r="H682" i="21"/>
  <c r="F682" i="21"/>
  <c r="E682" i="21"/>
  <c r="C682" i="21"/>
  <c r="H681" i="21"/>
  <c r="F681" i="21"/>
  <c r="E681" i="21"/>
  <c r="C681" i="21"/>
  <c r="H680" i="21"/>
  <c r="F680" i="21"/>
  <c r="E680" i="21"/>
  <c r="C680" i="21"/>
  <c r="H679" i="21"/>
  <c r="F679" i="21"/>
  <c r="E679" i="21"/>
  <c r="C679" i="21"/>
  <c r="H678" i="21"/>
  <c r="F678" i="21"/>
  <c r="E678" i="21"/>
  <c r="C678" i="21"/>
  <c r="H677" i="21"/>
  <c r="F677" i="21"/>
  <c r="E677" i="21"/>
  <c r="C677" i="21"/>
  <c r="H676" i="21"/>
  <c r="F676" i="21"/>
  <c r="E676" i="21"/>
  <c r="C676" i="21"/>
  <c r="H675" i="21"/>
  <c r="F675" i="21"/>
  <c r="E675" i="21"/>
  <c r="C675" i="21"/>
  <c r="H674" i="21"/>
  <c r="F674" i="21"/>
  <c r="E674" i="21"/>
  <c r="C674" i="21"/>
  <c r="H673" i="21"/>
  <c r="F673" i="21"/>
  <c r="E673" i="21"/>
  <c r="C673" i="21"/>
  <c r="H672" i="21"/>
  <c r="F672" i="21"/>
  <c r="E672" i="21"/>
  <c r="C672" i="21"/>
  <c r="C671" i="21"/>
  <c r="E670" i="21"/>
  <c r="C670" i="21"/>
  <c r="H669" i="21"/>
  <c r="F669" i="21"/>
  <c r="E669" i="21"/>
  <c r="C669" i="21"/>
  <c r="H668" i="21"/>
  <c r="F668" i="21"/>
  <c r="E668" i="21"/>
  <c r="C668" i="21"/>
  <c r="H667" i="21"/>
  <c r="F667" i="21"/>
  <c r="E667" i="21"/>
  <c r="C667" i="21"/>
  <c r="H666" i="21"/>
  <c r="F666" i="21"/>
  <c r="E666" i="21"/>
  <c r="C666" i="21"/>
  <c r="H665" i="21"/>
  <c r="F665" i="21"/>
  <c r="E665" i="21"/>
  <c r="C665" i="21"/>
  <c r="H664" i="21"/>
  <c r="F664" i="21"/>
  <c r="E664" i="21"/>
  <c r="C664" i="21"/>
  <c r="H663" i="21"/>
  <c r="F663" i="21"/>
  <c r="E663" i="21"/>
  <c r="C663" i="21"/>
  <c r="H662" i="21"/>
  <c r="F662" i="21"/>
  <c r="E662" i="21"/>
  <c r="C662" i="21"/>
  <c r="H661" i="21"/>
  <c r="F661" i="21"/>
  <c r="E661" i="21"/>
  <c r="C661" i="21"/>
  <c r="H660" i="21"/>
  <c r="F660" i="21"/>
  <c r="E660" i="21"/>
  <c r="C660" i="21"/>
  <c r="H659" i="21"/>
  <c r="F659" i="21"/>
  <c r="E659" i="21"/>
  <c r="C659" i="21"/>
  <c r="H658" i="21"/>
  <c r="F658" i="21"/>
  <c r="E658" i="21"/>
  <c r="C658" i="21"/>
  <c r="H657" i="21"/>
  <c r="F657" i="21"/>
  <c r="E657" i="21"/>
  <c r="C657" i="21"/>
  <c r="H656" i="21"/>
  <c r="F656" i="21"/>
  <c r="E656" i="21"/>
  <c r="C656" i="21"/>
  <c r="C655" i="21"/>
  <c r="H654" i="21"/>
  <c r="F654" i="21"/>
  <c r="E654" i="21"/>
  <c r="C654" i="21"/>
  <c r="H653" i="21"/>
  <c r="F653" i="21"/>
  <c r="E653" i="21"/>
  <c r="C653" i="21"/>
  <c r="H652" i="21"/>
  <c r="F652" i="21"/>
  <c r="E652" i="21"/>
  <c r="C652" i="21"/>
  <c r="H651" i="21"/>
  <c r="F651" i="21"/>
  <c r="E651" i="21"/>
  <c r="C651" i="21"/>
  <c r="H650" i="21"/>
  <c r="F650" i="21"/>
  <c r="E650" i="21"/>
  <c r="C650" i="21"/>
  <c r="H649" i="21"/>
  <c r="F649" i="21"/>
  <c r="E649" i="21"/>
  <c r="C649" i="21"/>
  <c r="H648" i="21"/>
  <c r="F648" i="21"/>
  <c r="E648" i="21"/>
  <c r="C648" i="21"/>
  <c r="H647" i="21"/>
  <c r="F647" i="21"/>
  <c r="E647" i="21"/>
  <c r="C647" i="21"/>
  <c r="H646" i="21"/>
  <c r="F646" i="21"/>
  <c r="E646" i="21"/>
  <c r="C646" i="21"/>
  <c r="H645" i="21"/>
  <c r="F645" i="21"/>
  <c r="E645" i="21"/>
  <c r="C645" i="21"/>
  <c r="H644" i="21"/>
  <c r="F644" i="21"/>
  <c r="E644" i="21"/>
  <c r="C644" i="21"/>
  <c r="H643" i="21"/>
  <c r="F643" i="21"/>
  <c r="E643" i="21"/>
  <c r="C643" i="21"/>
  <c r="H642" i="21"/>
  <c r="F642" i="21"/>
  <c r="E642" i="21"/>
  <c r="C642" i="21"/>
  <c r="H641" i="21"/>
  <c r="F641" i="21"/>
  <c r="E641" i="21"/>
  <c r="C641" i="21"/>
  <c r="H640" i="21"/>
  <c r="F640" i="21"/>
  <c r="E640" i="21"/>
  <c r="C640" i="21"/>
  <c r="H639" i="21"/>
  <c r="F639" i="21"/>
  <c r="E639" i="21"/>
  <c r="C639" i="21"/>
  <c r="H638" i="21"/>
  <c r="F638" i="21"/>
  <c r="E638" i="21"/>
  <c r="C638" i="21"/>
  <c r="H637" i="21"/>
  <c r="F637" i="21"/>
  <c r="E637" i="21"/>
  <c r="C637" i="21"/>
  <c r="H636" i="21"/>
  <c r="F636" i="21"/>
  <c r="E636" i="21"/>
  <c r="C636" i="21"/>
  <c r="H635" i="21"/>
  <c r="F635" i="21"/>
  <c r="E635" i="21"/>
  <c r="C635" i="21"/>
  <c r="H634" i="21"/>
  <c r="F634" i="21"/>
  <c r="E634" i="21"/>
  <c r="C634" i="21"/>
  <c r="H633" i="21"/>
  <c r="F633" i="21"/>
  <c r="E633" i="21"/>
  <c r="C633" i="21"/>
  <c r="H632" i="21"/>
  <c r="F632" i="21"/>
  <c r="E632" i="21"/>
  <c r="C632" i="21"/>
  <c r="H631" i="21"/>
  <c r="F631" i="21"/>
  <c r="E631" i="21"/>
  <c r="C631" i="21"/>
  <c r="H630" i="21"/>
  <c r="F630" i="21"/>
  <c r="E630" i="21"/>
  <c r="C630" i="21"/>
  <c r="H629" i="21"/>
  <c r="F629" i="21"/>
  <c r="E629" i="21"/>
  <c r="C629" i="21"/>
  <c r="H628" i="21"/>
  <c r="F628" i="21"/>
  <c r="E628" i="21"/>
  <c r="C628" i="21"/>
  <c r="H627" i="21"/>
  <c r="F627" i="21"/>
  <c r="E627" i="21"/>
  <c r="C627" i="21"/>
  <c r="H626" i="21"/>
  <c r="F626" i="21"/>
  <c r="E626" i="21"/>
  <c r="C626" i="21"/>
  <c r="H625" i="21"/>
  <c r="F625" i="21"/>
  <c r="E625" i="21"/>
  <c r="C625" i="21"/>
  <c r="H624" i="21"/>
  <c r="F624" i="21"/>
  <c r="E624" i="21"/>
  <c r="C624" i="21"/>
  <c r="H623" i="21"/>
  <c r="F623" i="21"/>
  <c r="E623" i="21"/>
  <c r="C623" i="21"/>
  <c r="H622" i="21"/>
  <c r="F622" i="21"/>
  <c r="E622" i="21"/>
  <c r="C622" i="21"/>
  <c r="H621" i="21"/>
  <c r="F621" i="21"/>
  <c r="E621" i="21"/>
  <c r="C621" i="21"/>
  <c r="H620" i="21"/>
  <c r="F620" i="21"/>
  <c r="E620" i="21"/>
  <c r="C620" i="21"/>
  <c r="H619" i="21"/>
  <c r="F619" i="21"/>
  <c r="E619" i="21"/>
  <c r="C619" i="21"/>
  <c r="H618" i="21"/>
  <c r="F618" i="21"/>
  <c r="E618" i="21"/>
  <c r="C618" i="21"/>
  <c r="H617" i="21"/>
  <c r="F617" i="21"/>
  <c r="E617" i="21"/>
  <c r="C617" i="21"/>
  <c r="H616" i="21"/>
  <c r="F616" i="21"/>
  <c r="E616" i="21"/>
  <c r="C616" i="21"/>
  <c r="H615" i="21"/>
  <c r="F615" i="21"/>
  <c r="E615" i="21"/>
  <c r="C615" i="21"/>
  <c r="C614" i="21"/>
  <c r="H613" i="21"/>
  <c r="F613" i="21"/>
  <c r="E613" i="21"/>
  <c r="C613" i="21"/>
  <c r="H612" i="21"/>
  <c r="F612" i="21"/>
  <c r="E612" i="21"/>
  <c r="C612" i="21"/>
  <c r="H611" i="21"/>
  <c r="F611" i="21"/>
  <c r="E611" i="21"/>
  <c r="C611" i="21"/>
  <c r="H610" i="21"/>
  <c r="F610" i="21"/>
  <c r="E610" i="21"/>
  <c r="C610" i="21"/>
  <c r="H609" i="21"/>
  <c r="F609" i="21"/>
  <c r="E609" i="21"/>
  <c r="C609" i="21"/>
  <c r="H608" i="21"/>
  <c r="F608" i="21"/>
  <c r="E608" i="21"/>
  <c r="C608" i="21"/>
  <c r="H607" i="21"/>
  <c r="F607" i="21"/>
  <c r="E607" i="21"/>
  <c r="C607" i="21"/>
  <c r="H606" i="21"/>
  <c r="F606" i="21"/>
  <c r="E606" i="21"/>
  <c r="C606" i="21"/>
  <c r="H605" i="21"/>
  <c r="F605" i="21"/>
  <c r="E605" i="21"/>
  <c r="C605" i="21"/>
  <c r="H604" i="21"/>
  <c r="F604" i="21"/>
  <c r="E604" i="21"/>
  <c r="C604" i="21"/>
  <c r="H603" i="21"/>
  <c r="F603" i="21"/>
  <c r="E603" i="21"/>
  <c r="C603" i="21"/>
  <c r="H602" i="21"/>
  <c r="F602" i="21"/>
  <c r="E602" i="21"/>
  <c r="C602" i="21"/>
  <c r="H601" i="21"/>
  <c r="F601" i="21"/>
  <c r="E601" i="21"/>
  <c r="C601" i="21"/>
  <c r="H600" i="21"/>
  <c r="F600" i="21"/>
  <c r="E600" i="21"/>
  <c r="C600" i="21"/>
  <c r="C599" i="21"/>
  <c r="B598" i="21"/>
  <c r="H595" i="21"/>
  <c r="F595" i="21"/>
  <c r="E595" i="21"/>
  <c r="C595" i="21"/>
  <c r="H594" i="21"/>
  <c r="F594" i="21"/>
  <c r="E594" i="21"/>
  <c r="C594" i="21"/>
  <c r="H593" i="21"/>
  <c r="F593" i="21"/>
  <c r="E593" i="21"/>
  <c r="C593" i="21"/>
  <c r="H592" i="21"/>
  <c r="F592" i="21"/>
  <c r="E592" i="21"/>
  <c r="C592" i="21"/>
  <c r="H591" i="21"/>
  <c r="F591" i="21"/>
  <c r="E591" i="21"/>
  <c r="C591" i="21"/>
  <c r="C590" i="21"/>
  <c r="H589" i="21"/>
  <c r="F589" i="21"/>
  <c r="E589" i="21"/>
  <c r="C589" i="21"/>
  <c r="H588" i="21"/>
  <c r="F588" i="21"/>
  <c r="E588" i="21"/>
  <c r="C588" i="21"/>
  <c r="C587" i="21"/>
  <c r="H586" i="21"/>
  <c r="F586" i="21"/>
  <c r="E586" i="21"/>
  <c r="C586" i="21"/>
  <c r="H585" i="21"/>
  <c r="F585" i="21"/>
  <c r="E585" i="21"/>
  <c r="C585" i="21"/>
  <c r="H584" i="21"/>
  <c r="F584" i="21"/>
  <c r="E584" i="21"/>
  <c r="C584" i="21"/>
  <c r="H583" i="21"/>
  <c r="F583" i="21"/>
  <c r="E583" i="21"/>
  <c r="C583" i="21"/>
  <c r="H582" i="21"/>
  <c r="F582" i="21"/>
  <c r="E582" i="21"/>
  <c r="C582" i="21"/>
  <c r="H581" i="21"/>
  <c r="F581" i="21"/>
  <c r="E581" i="21"/>
  <c r="C581" i="21"/>
  <c r="H580" i="21"/>
  <c r="F580" i="21"/>
  <c r="E580" i="21"/>
  <c r="C580" i="21"/>
  <c r="H579" i="21"/>
  <c r="F579" i="21"/>
  <c r="E579" i="21"/>
  <c r="C579" i="21"/>
  <c r="H578" i="21"/>
  <c r="F578" i="21"/>
  <c r="E578" i="21"/>
  <c r="C578" i="21"/>
  <c r="H577" i="21"/>
  <c r="F577" i="21"/>
  <c r="E577" i="21"/>
  <c r="C577" i="21"/>
  <c r="H576" i="21"/>
  <c r="F576" i="21"/>
  <c r="E576" i="21"/>
  <c r="C576" i="21"/>
  <c r="C575" i="21"/>
  <c r="H574" i="21"/>
  <c r="F574" i="21"/>
  <c r="E574" i="21"/>
  <c r="C574" i="21"/>
  <c r="H573" i="21"/>
  <c r="F573" i="21"/>
  <c r="E573" i="21"/>
  <c r="C573" i="21"/>
  <c r="H572" i="21"/>
  <c r="F572" i="21"/>
  <c r="E572" i="21"/>
  <c r="C572" i="21"/>
  <c r="H571" i="21"/>
  <c r="F571" i="21"/>
  <c r="E571" i="21"/>
  <c r="C571" i="21"/>
  <c r="H570" i="21"/>
  <c r="F570" i="21"/>
  <c r="E570" i="21"/>
  <c r="C570" i="21"/>
  <c r="H569" i="21"/>
  <c r="F569" i="21"/>
  <c r="E569" i="21"/>
  <c r="C569" i="21"/>
  <c r="H568" i="21"/>
  <c r="F568" i="21"/>
  <c r="E568" i="21"/>
  <c r="C568" i="21"/>
  <c r="H567" i="21"/>
  <c r="F567" i="21"/>
  <c r="E567" i="21"/>
  <c r="C567" i="21"/>
  <c r="H566" i="21"/>
  <c r="F566" i="21"/>
  <c r="E566" i="21"/>
  <c r="C566" i="21"/>
  <c r="C565" i="21"/>
  <c r="H564" i="21"/>
  <c r="F564" i="21"/>
  <c r="E564" i="21"/>
  <c r="C564" i="21"/>
  <c r="H563" i="21"/>
  <c r="F563" i="21"/>
  <c r="E563" i="21"/>
  <c r="C563" i="21"/>
  <c r="H562" i="21"/>
  <c r="F562" i="21"/>
  <c r="E562" i="21"/>
  <c r="C562" i="21"/>
  <c r="H561" i="21"/>
  <c r="F561" i="21"/>
  <c r="E561" i="21"/>
  <c r="C561" i="21"/>
  <c r="H560" i="21"/>
  <c r="F560" i="21"/>
  <c r="E560" i="21"/>
  <c r="C560" i="21"/>
  <c r="H559" i="21"/>
  <c r="F559" i="21"/>
  <c r="E559" i="21"/>
  <c r="C559" i="21"/>
  <c r="C558" i="21"/>
  <c r="H557" i="21"/>
  <c r="F557" i="21"/>
  <c r="E557" i="21"/>
  <c r="C557" i="21"/>
  <c r="H556" i="21"/>
  <c r="F556" i="21"/>
  <c r="E556" i="21"/>
  <c r="C556" i="21"/>
  <c r="H555" i="21"/>
  <c r="F555" i="21"/>
  <c r="E555" i="21"/>
  <c r="C555" i="21"/>
  <c r="H554" i="21"/>
  <c r="F554" i="21"/>
  <c r="E554" i="21"/>
  <c r="C554" i="21"/>
  <c r="C553" i="21"/>
  <c r="H552" i="21"/>
  <c r="F552" i="21"/>
  <c r="E552" i="21"/>
  <c r="C552" i="21"/>
  <c r="C551" i="21"/>
  <c r="H550" i="21"/>
  <c r="F550" i="21"/>
  <c r="E550" i="21"/>
  <c r="C550" i="21"/>
  <c r="H549" i="21"/>
  <c r="F549" i="21"/>
  <c r="E549" i="21"/>
  <c r="C549" i="21"/>
  <c r="H548" i="21"/>
  <c r="F548" i="21"/>
  <c r="E548" i="21"/>
  <c r="C548" i="21"/>
  <c r="H547" i="21"/>
  <c r="F547" i="21"/>
  <c r="E547" i="21"/>
  <c r="C547" i="21"/>
  <c r="H546" i="21"/>
  <c r="F546" i="21"/>
  <c r="E546" i="21"/>
  <c r="C546" i="21"/>
  <c r="C545" i="21"/>
  <c r="H544" i="21"/>
  <c r="F544" i="21"/>
  <c r="E544" i="21"/>
  <c r="C544" i="21"/>
  <c r="C543" i="21"/>
  <c r="H542" i="21"/>
  <c r="F542" i="21"/>
  <c r="E542" i="21"/>
  <c r="C542" i="21"/>
  <c r="C541" i="21"/>
  <c r="H540" i="21"/>
  <c r="F540" i="21"/>
  <c r="E540" i="21"/>
  <c r="C540" i="21"/>
  <c r="H539" i="21"/>
  <c r="F539" i="21"/>
  <c r="E539" i="21"/>
  <c r="C539" i="21"/>
  <c r="H538" i="21"/>
  <c r="F538" i="21"/>
  <c r="E538" i="21"/>
  <c r="C538" i="21"/>
  <c r="H537" i="21"/>
  <c r="F537" i="21"/>
  <c r="E537" i="21"/>
  <c r="C537" i="21"/>
  <c r="H536" i="21"/>
  <c r="F536" i="21"/>
  <c r="E536" i="21"/>
  <c r="C536" i="21"/>
  <c r="H535" i="21"/>
  <c r="F535" i="21"/>
  <c r="E535" i="21"/>
  <c r="C535" i="21"/>
  <c r="H534" i="21"/>
  <c r="F534" i="21"/>
  <c r="E534" i="21"/>
  <c r="C534" i="21"/>
  <c r="H533" i="21"/>
  <c r="F533" i="21"/>
  <c r="E533" i="21"/>
  <c r="C533" i="21"/>
  <c r="H532" i="21"/>
  <c r="F532" i="21"/>
  <c r="E532" i="21"/>
  <c r="C532" i="21"/>
  <c r="H531" i="21"/>
  <c r="F531" i="21"/>
  <c r="E531" i="21"/>
  <c r="C531" i="21"/>
  <c r="H530" i="21"/>
  <c r="F530" i="21"/>
  <c r="E530" i="21"/>
  <c r="C530" i="21"/>
  <c r="H529" i="21"/>
  <c r="F529" i="21"/>
  <c r="E529" i="21"/>
  <c r="C529" i="21"/>
  <c r="H528" i="21"/>
  <c r="F528" i="21"/>
  <c r="E528" i="21"/>
  <c r="C528" i="21"/>
  <c r="C527" i="21"/>
  <c r="C526" i="21"/>
  <c r="H525" i="21"/>
  <c r="F525" i="21"/>
  <c r="E525" i="21"/>
  <c r="C525" i="21"/>
  <c r="C524" i="21"/>
  <c r="H523" i="21"/>
  <c r="F523" i="21"/>
  <c r="E523" i="21"/>
  <c r="C523" i="21"/>
  <c r="C522" i="21"/>
  <c r="H521" i="21"/>
  <c r="F521" i="21"/>
  <c r="E521" i="21"/>
  <c r="C521" i="21"/>
  <c r="H520" i="21"/>
  <c r="F520" i="21"/>
  <c r="E520" i="21"/>
  <c r="C520" i="21"/>
  <c r="H519" i="21"/>
  <c r="F519" i="21"/>
  <c r="E519" i="21"/>
  <c r="C519" i="21"/>
  <c r="H518" i="21"/>
  <c r="F518" i="21"/>
  <c r="E518" i="21"/>
  <c r="C518" i="21"/>
  <c r="H517" i="21"/>
  <c r="F517" i="21"/>
  <c r="E517" i="21"/>
  <c r="C517" i="21"/>
  <c r="H516" i="21"/>
  <c r="F516" i="21"/>
  <c r="E516" i="21"/>
  <c r="C516" i="21"/>
  <c r="H515" i="21"/>
  <c r="F515" i="21"/>
  <c r="E515" i="21"/>
  <c r="C515" i="21"/>
  <c r="H514" i="21"/>
  <c r="F514" i="21"/>
  <c r="E514" i="21"/>
  <c r="C514" i="21"/>
  <c r="C513" i="21"/>
  <c r="H512" i="21"/>
  <c r="F512" i="21"/>
  <c r="E512" i="21"/>
  <c r="C512" i="21"/>
  <c r="H511" i="21"/>
  <c r="F511" i="21"/>
  <c r="E511" i="21"/>
  <c r="C511" i="21"/>
  <c r="H510" i="21"/>
  <c r="F510" i="21"/>
  <c r="E510" i="21"/>
  <c r="C510" i="21"/>
  <c r="H509" i="21"/>
  <c r="F509" i="21"/>
  <c r="E509" i="21"/>
  <c r="C509" i="21"/>
  <c r="H508" i="21"/>
  <c r="F508" i="21"/>
  <c r="E508" i="21"/>
  <c r="C508" i="21"/>
  <c r="H507" i="21"/>
  <c r="F507" i="21"/>
  <c r="E507" i="21"/>
  <c r="C507" i="21"/>
  <c r="H506" i="21"/>
  <c r="F506" i="21"/>
  <c r="E506" i="21"/>
  <c r="C506" i="21"/>
  <c r="H505" i="21"/>
  <c r="F505" i="21"/>
  <c r="E505" i="21"/>
  <c r="C505" i="21"/>
  <c r="H504" i="21"/>
  <c r="F504" i="21"/>
  <c r="E504" i="21"/>
  <c r="C504" i="21"/>
  <c r="H503" i="21"/>
  <c r="F503" i="21"/>
  <c r="E503" i="21"/>
  <c r="C503" i="21"/>
  <c r="H502" i="21"/>
  <c r="F502" i="21"/>
  <c r="E502" i="21"/>
  <c r="C502" i="21"/>
  <c r="C501" i="21"/>
  <c r="H500" i="21"/>
  <c r="F500" i="21"/>
  <c r="E500" i="21"/>
  <c r="C500" i="21"/>
  <c r="H499" i="21"/>
  <c r="F499" i="21"/>
  <c r="E499" i="21"/>
  <c r="C499" i="21"/>
  <c r="H498" i="21"/>
  <c r="F498" i="21"/>
  <c r="E498" i="21"/>
  <c r="C498" i="21"/>
  <c r="H497" i="21"/>
  <c r="F497" i="21"/>
  <c r="E497" i="21"/>
  <c r="C497" i="21"/>
  <c r="H496" i="21"/>
  <c r="F496" i="21"/>
  <c r="E496" i="21"/>
  <c r="C496" i="21"/>
  <c r="H495" i="21"/>
  <c r="F495" i="21"/>
  <c r="E495" i="21"/>
  <c r="C495" i="21"/>
  <c r="H494" i="21"/>
  <c r="F494" i="21"/>
  <c r="E494" i="21"/>
  <c r="C494" i="21"/>
  <c r="H493" i="21"/>
  <c r="F493" i="21"/>
  <c r="E493" i="21"/>
  <c r="C493" i="21"/>
  <c r="H492" i="21"/>
  <c r="F492" i="21"/>
  <c r="E492" i="21"/>
  <c r="C492" i="21"/>
  <c r="H491" i="21"/>
  <c r="F491" i="21"/>
  <c r="E491" i="21"/>
  <c r="C491" i="21"/>
  <c r="H490" i="21"/>
  <c r="F490" i="21"/>
  <c r="E490" i="21"/>
  <c r="C490" i="21"/>
  <c r="H489" i="21"/>
  <c r="F489" i="21"/>
  <c r="E489" i="21"/>
  <c r="C489" i="21"/>
  <c r="H488" i="21"/>
  <c r="F488" i="21"/>
  <c r="E488" i="21"/>
  <c r="C488" i="21"/>
  <c r="H487" i="21"/>
  <c r="F487" i="21"/>
  <c r="E487" i="21"/>
  <c r="C487" i="21"/>
  <c r="H486" i="21"/>
  <c r="F486" i="21"/>
  <c r="E486" i="21"/>
  <c r="C486" i="21"/>
  <c r="H485" i="21"/>
  <c r="F485" i="21"/>
  <c r="E485" i="21"/>
  <c r="C485" i="21"/>
  <c r="C484" i="21"/>
  <c r="H483" i="21"/>
  <c r="F483" i="21"/>
  <c r="E483" i="21"/>
  <c r="C483" i="21"/>
  <c r="H482" i="21"/>
  <c r="F482" i="21"/>
  <c r="E482" i="21"/>
  <c r="C482" i="21"/>
  <c r="H481" i="21"/>
  <c r="F481" i="21"/>
  <c r="E481" i="21"/>
  <c r="C481" i="21"/>
  <c r="H480" i="21"/>
  <c r="F480" i="21"/>
  <c r="E480" i="21"/>
  <c r="C480" i="21"/>
  <c r="H479" i="21"/>
  <c r="F479" i="21"/>
  <c r="E479" i="21"/>
  <c r="C479" i="21"/>
  <c r="H478" i="21"/>
  <c r="F478" i="21"/>
  <c r="E478" i="21"/>
  <c r="C478" i="21"/>
  <c r="H477" i="21"/>
  <c r="F477" i="21"/>
  <c r="E477" i="21"/>
  <c r="C477" i="21"/>
  <c r="H476" i="21"/>
  <c r="F476" i="21"/>
  <c r="E476" i="21"/>
  <c r="C476" i="21"/>
  <c r="H475" i="21"/>
  <c r="F475" i="21"/>
  <c r="E475" i="21"/>
  <c r="C475" i="21"/>
  <c r="C474" i="21"/>
  <c r="H473" i="21"/>
  <c r="F473" i="21"/>
  <c r="E473" i="21"/>
  <c r="C473" i="21"/>
  <c r="H472" i="21"/>
  <c r="F472" i="21"/>
  <c r="E472" i="21"/>
  <c r="C472" i="21"/>
  <c r="H471" i="21"/>
  <c r="F471" i="21"/>
  <c r="E471" i="21"/>
  <c r="C471" i="21"/>
  <c r="H470" i="21"/>
  <c r="F470" i="21"/>
  <c r="E470" i="21"/>
  <c r="C470" i="21"/>
  <c r="H469" i="21"/>
  <c r="F469" i="21"/>
  <c r="E469" i="21"/>
  <c r="C469" i="21"/>
  <c r="H468" i="21"/>
  <c r="F468" i="21"/>
  <c r="E468" i="21"/>
  <c r="C468" i="21"/>
  <c r="H467" i="21"/>
  <c r="F467" i="21"/>
  <c r="E467" i="21"/>
  <c r="C467" i="21"/>
  <c r="H466" i="21"/>
  <c r="F466" i="21"/>
  <c r="E466" i="21"/>
  <c r="C466" i="21"/>
  <c r="H465" i="21"/>
  <c r="F465" i="21"/>
  <c r="E465" i="21"/>
  <c r="C465" i="21"/>
  <c r="H464" i="21"/>
  <c r="F464" i="21"/>
  <c r="E464" i="21"/>
  <c r="C464" i="21"/>
  <c r="H463" i="21"/>
  <c r="F463" i="21"/>
  <c r="E463" i="21"/>
  <c r="C463" i="21"/>
  <c r="H462" i="21"/>
  <c r="F462" i="21"/>
  <c r="E462" i="21"/>
  <c r="C462" i="21"/>
  <c r="H461" i="21"/>
  <c r="F461" i="21"/>
  <c r="E461" i="21"/>
  <c r="C461" i="21"/>
  <c r="H460" i="21"/>
  <c r="F460" i="21"/>
  <c r="E460" i="21"/>
  <c r="C460" i="21"/>
  <c r="C459" i="21"/>
  <c r="H458" i="21"/>
  <c r="F458" i="21"/>
  <c r="E458" i="21"/>
  <c r="C458" i="21"/>
  <c r="H457" i="21"/>
  <c r="F457" i="21"/>
  <c r="E457" i="21"/>
  <c r="C457" i="21"/>
  <c r="H456" i="21"/>
  <c r="F456" i="21"/>
  <c r="E456" i="21"/>
  <c r="C456" i="21"/>
  <c r="H455" i="21"/>
  <c r="F455" i="21"/>
  <c r="E455" i="21"/>
  <c r="C455" i="21"/>
  <c r="H454" i="21"/>
  <c r="F454" i="21"/>
  <c r="E454" i="21"/>
  <c r="C454" i="21"/>
  <c r="H453" i="21"/>
  <c r="F453" i="21"/>
  <c r="E453" i="21"/>
  <c r="C453" i="21"/>
  <c r="H452" i="21"/>
  <c r="F452" i="21"/>
  <c r="E452" i="21"/>
  <c r="C452" i="21"/>
  <c r="H451" i="21"/>
  <c r="F451" i="21"/>
  <c r="E451" i="21"/>
  <c r="C451" i="21"/>
  <c r="H450" i="21"/>
  <c r="F450" i="21"/>
  <c r="E450" i="21"/>
  <c r="C450" i="21"/>
  <c r="H449" i="21"/>
  <c r="F449" i="21"/>
  <c r="E449" i="21"/>
  <c r="C449" i="21"/>
  <c r="H448" i="21"/>
  <c r="F448" i="21"/>
  <c r="E448" i="21"/>
  <c r="C448" i="21"/>
  <c r="H447" i="21"/>
  <c r="F447" i="21"/>
  <c r="E447" i="21"/>
  <c r="C447" i="21"/>
  <c r="H446" i="21"/>
  <c r="F446" i="21"/>
  <c r="E446" i="21"/>
  <c r="C446" i="21"/>
  <c r="H445" i="21"/>
  <c r="F445" i="21"/>
  <c r="E445" i="21"/>
  <c r="C445" i="21"/>
  <c r="C444" i="21"/>
  <c r="H443" i="21"/>
  <c r="F443" i="21"/>
  <c r="E443" i="21"/>
  <c r="C443" i="21"/>
  <c r="H442" i="21"/>
  <c r="F442" i="21"/>
  <c r="E442" i="21"/>
  <c r="C442" i="21"/>
  <c r="H441" i="21"/>
  <c r="F441" i="21"/>
  <c r="E441" i="21"/>
  <c r="C441" i="21"/>
  <c r="H440" i="21"/>
  <c r="F440" i="21"/>
  <c r="E440" i="21"/>
  <c r="C440" i="21"/>
  <c r="H439" i="21"/>
  <c r="F439" i="21"/>
  <c r="E439" i="21"/>
  <c r="C439" i="21"/>
  <c r="H438" i="21"/>
  <c r="F438" i="21"/>
  <c r="E438" i="21"/>
  <c r="C438" i="21"/>
  <c r="H437" i="21"/>
  <c r="F437" i="21"/>
  <c r="E437" i="21"/>
  <c r="C437" i="21"/>
  <c r="H436" i="21"/>
  <c r="F436" i="21"/>
  <c r="E436" i="21"/>
  <c r="C436" i="21"/>
  <c r="H435" i="21"/>
  <c r="F435" i="21"/>
  <c r="E435" i="21"/>
  <c r="C435" i="21"/>
  <c r="H434" i="21"/>
  <c r="F434" i="21"/>
  <c r="E434" i="21"/>
  <c r="C434" i="21"/>
  <c r="H433" i="21"/>
  <c r="F433" i="21"/>
  <c r="E433" i="21"/>
  <c r="C433" i="21"/>
  <c r="H432" i="21"/>
  <c r="F432" i="21"/>
  <c r="E432" i="21"/>
  <c r="C432" i="21"/>
  <c r="H431" i="21"/>
  <c r="F431" i="21"/>
  <c r="E431" i="21"/>
  <c r="C431" i="21"/>
  <c r="H430" i="21"/>
  <c r="F430" i="21"/>
  <c r="E430" i="21"/>
  <c r="C430" i="21"/>
  <c r="H429" i="21"/>
  <c r="F429" i="21"/>
  <c r="E429" i="21"/>
  <c r="C429" i="21"/>
  <c r="H428" i="21"/>
  <c r="F428" i="21"/>
  <c r="E428" i="21"/>
  <c r="C428" i="21"/>
  <c r="H427" i="21"/>
  <c r="F427" i="21"/>
  <c r="E427" i="21"/>
  <c r="C427" i="21"/>
  <c r="C426" i="21"/>
  <c r="H425" i="21"/>
  <c r="F425" i="21"/>
  <c r="E425" i="21"/>
  <c r="C425" i="21"/>
  <c r="H424" i="21"/>
  <c r="F424" i="21"/>
  <c r="E424" i="21"/>
  <c r="C424" i="21"/>
  <c r="H423" i="21"/>
  <c r="F423" i="21"/>
  <c r="E423" i="21"/>
  <c r="C423" i="21"/>
  <c r="H422" i="21"/>
  <c r="F422" i="21"/>
  <c r="E422" i="21"/>
  <c r="C422" i="21"/>
  <c r="H421" i="21"/>
  <c r="F421" i="21"/>
  <c r="E421" i="21"/>
  <c r="C421" i="21"/>
  <c r="H420" i="21"/>
  <c r="F420" i="21"/>
  <c r="E420" i="21"/>
  <c r="C420" i="21"/>
  <c r="H419" i="21"/>
  <c r="F419" i="21"/>
  <c r="E419" i="21"/>
  <c r="C419" i="21"/>
  <c r="H418" i="21"/>
  <c r="F418" i="21"/>
  <c r="E418" i="21"/>
  <c r="C418" i="21"/>
  <c r="H417" i="21"/>
  <c r="F417" i="21"/>
  <c r="E417" i="21"/>
  <c r="C417" i="21"/>
  <c r="H416" i="21"/>
  <c r="F416" i="21"/>
  <c r="E416" i="21"/>
  <c r="C416" i="21"/>
  <c r="H415" i="21"/>
  <c r="F415" i="21"/>
  <c r="E415" i="21"/>
  <c r="C415" i="21"/>
  <c r="H414" i="21"/>
  <c r="F414" i="21"/>
  <c r="E414" i="21"/>
  <c r="C414" i="21"/>
  <c r="H413" i="21"/>
  <c r="F413" i="21"/>
  <c r="E413" i="21"/>
  <c r="C413" i="21"/>
  <c r="H412" i="21"/>
  <c r="F412" i="21"/>
  <c r="E412" i="21"/>
  <c r="C412" i="21"/>
  <c r="H411" i="21"/>
  <c r="F411" i="21"/>
  <c r="E411" i="21"/>
  <c r="C411" i="21"/>
  <c r="C410" i="21"/>
  <c r="H409" i="21"/>
  <c r="F409" i="21"/>
  <c r="E409" i="21"/>
  <c r="C409" i="21"/>
  <c r="H408" i="21"/>
  <c r="F408" i="21"/>
  <c r="E408" i="21"/>
  <c r="C408" i="21"/>
  <c r="H407" i="21"/>
  <c r="F407" i="21"/>
  <c r="E407" i="21"/>
  <c r="C407" i="21"/>
  <c r="H406" i="21"/>
  <c r="F406" i="21"/>
  <c r="E406" i="21"/>
  <c r="C406" i="21"/>
  <c r="H405" i="21"/>
  <c r="F405" i="21"/>
  <c r="E405" i="21"/>
  <c r="C405" i="21"/>
  <c r="H404" i="21"/>
  <c r="F404" i="21"/>
  <c r="E404" i="21"/>
  <c r="C404" i="21"/>
  <c r="H403" i="21"/>
  <c r="F403" i="21"/>
  <c r="E403" i="21"/>
  <c r="C403" i="21"/>
  <c r="H402" i="21"/>
  <c r="F402" i="21"/>
  <c r="E402" i="21"/>
  <c r="C402" i="21"/>
  <c r="H401" i="21"/>
  <c r="F401" i="21"/>
  <c r="E401" i="21"/>
  <c r="C401" i="21"/>
  <c r="C400" i="21"/>
  <c r="H399" i="21"/>
  <c r="F399" i="21"/>
  <c r="E399" i="21"/>
  <c r="C399" i="21"/>
  <c r="H398" i="21"/>
  <c r="F398" i="21"/>
  <c r="E398" i="21"/>
  <c r="C398" i="21"/>
  <c r="H397" i="21"/>
  <c r="F397" i="21"/>
  <c r="E397" i="21"/>
  <c r="C397" i="21"/>
  <c r="H396" i="21"/>
  <c r="F396" i="21"/>
  <c r="E396" i="21"/>
  <c r="C396" i="21"/>
  <c r="H395" i="21"/>
  <c r="F395" i="21"/>
  <c r="E395" i="21"/>
  <c r="C395" i="21"/>
  <c r="H394" i="21"/>
  <c r="F394" i="21"/>
  <c r="E394" i="21"/>
  <c r="C394" i="21"/>
  <c r="H393" i="21"/>
  <c r="F393" i="21"/>
  <c r="E393" i="21"/>
  <c r="C393" i="21"/>
  <c r="H392" i="21"/>
  <c r="F392" i="21"/>
  <c r="E392" i="21"/>
  <c r="C392" i="21"/>
  <c r="H391" i="21"/>
  <c r="F391" i="21"/>
  <c r="E391" i="21"/>
  <c r="C391" i="21"/>
  <c r="H390" i="21"/>
  <c r="F390" i="21"/>
  <c r="E390" i="21"/>
  <c r="C390" i="21"/>
  <c r="H389" i="21"/>
  <c r="F389" i="21"/>
  <c r="E389" i="21"/>
  <c r="C389" i="21"/>
  <c r="H388" i="21"/>
  <c r="F388" i="21"/>
  <c r="E388" i="21"/>
  <c r="C388" i="21"/>
  <c r="H387" i="21"/>
  <c r="F387" i="21"/>
  <c r="E387" i="21"/>
  <c r="C387" i="21"/>
  <c r="H386" i="21"/>
  <c r="F386" i="21"/>
  <c r="E386" i="21"/>
  <c r="C386" i="21"/>
  <c r="H385" i="21"/>
  <c r="F385" i="21"/>
  <c r="E385" i="21"/>
  <c r="C385" i="21"/>
  <c r="H384" i="21"/>
  <c r="F384" i="21"/>
  <c r="E384" i="21"/>
  <c r="C384" i="21"/>
  <c r="H383" i="21"/>
  <c r="F383" i="21"/>
  <c r="E383" i="21"/>
  <c r="C383" i="21"/>
  <c r="C382" i="21"/>
  <c r="H381" i="21"/>
  <c r="F381" i="21"/>
  <c r="E381" i="21"/>
  <c r="C381" i="21"/>
  <c r="H380" i="21"/>
  <c r="F380" i="21"/>
  <c r="E380" i="21"/>
  <c r="C380" i="21"/>
  <c r="H379" i="21"/>
  <c r="F379" i="21"/>
  <c r="E379" i="21"/>
  <c r="C379" i="21"/>
  <c r="H378" i="21"/>
  <c r="F378" i="21"/>
  <c r="E378" i="21"/>
  <c r="C378" i="21"/>
  <c r="H377" i="21"/>
  <c r="F377" i="21"/>
  <c r="E377" i="21"/>
  <c r="C377" i="21"/>
  <c r="H376" i="21"/>
  <c r="F376" i="21"/>
  <c r="E376" i="21"/>
  <c r="C376" i="21"/>
  <c r="H375" i="21"/>
  <c r="F375" i="21"/>
  <c r="E375" i="21"/>
  <c r="C375" i="21"/>
  <c r="H374" i="21"/>
  <c r="F374" i="21"/>
  <c r="E374" i="21"/>
  <c r="C374" i="21"/>
  <c r="H373" i="21"/>
  <c r="F373" i="21"/>
  <c r="E373" i="21"/>
  <c r="C373" i="21"/>
  <c r="H372" i="21"/>
  <c r="F372" i="21"/>
  <c r="E372" i="21"/>
  <c r="C372" i="21"/>
  <c r="H371" i="21"/>
  <c r="F371" i="21"/>
  <c r="E371" i="21"/>
  <c r="C371" i="21"/>
  <c r="H370" i="21"/>
  <c r="F370" i="21"/>
  <c r="E370" i="21"/>
  <c r="C370" i="21"/>
  <c r="H369" i="21"/>
  <c r="F369" i="21"/>
  <c r="E369" i="21"/>
  <c r="C369" i="21"/>
  <c r="H368" i="21"/>
  <c r="F368" i="21"/>
  <c r="E368" i="21"/>
  <c r="C368" i="21"/>
  <c r="C367" i="21"/>
  <c r="H366" i="21"/>
  <c r="F366" i="21"/>
  <c r="E366" i="21"/>
  <c r="C366" i="21"/>
  <c r="H365" i="21"/>
  <c r="F365" i="21"/>
  <c r="E365" i="21"/>
  <c r="C365" i="21"/>
  <c r="H364" i="21"/>
  <c r="F364" i="21"/>
  <c r="E364" i="21"/>
  <c r="C364" i="21"/>
  <c r="H363" i="21"/>
  <c r="F363" i="21"/>
  <c r="E363" i="21"/>
  <c r="C363" i="21"/>
  <c r="H362" i="21"/>
  <c r="F362" i="21"/>
  <c r="E362" i="21"/>
  <c r="C362" i="21"/>
  <c r="H361" i="21"/>
  <c r="F361" i="21"/>
  <c r="E361" i="21"/>
  <c r="C361" i="21"/>
  <c r="H360" i="21"/>
  <c r="F360" i="21"/>
  <c r="E360" i="21"/>
  <c r="C360" i="21"/>
  <c r="H359" i="21"/>
  <c r="F359" i="21"/>
  <c r="E359" i="21"/>
  <c r="C359" i="21"/>
  <c r="H358" i="21"/>
  <c r="F358" i="21"/>
  <c r="E358" i="21"/>
  <c r="C358" i="21"/>
  <c r="H357" i="21"/>
  <c r="F357" i="21"/>
  <c r="E357" i="21"/>
  <c r="C357" i="21"/>
  <c r="H356" i="21"/>
  <c r="F356" i="21"/>
  <c r="E356" i="21"/>
  <c r="C356" i="21"/>
  <c r="H355" i="21"/>
  <c r="F355" i="21"/>
  <c r="E355" i="21"/>
  <c r="C355" i="21"/>
  <c r="H354" i="21"/>
  <c r="F354" i="21"/>
  <c r="E354" i="21"/>
  <c r="C354" i="21"/>
  <c r="H353" i="21"/>
  <c r="F353" i="21"/>
  <c r="E353" i="21"/>
  <c r="C353" i="21"/>
  <c r="H352" i="21"/>
  <c r="F352" i="21"/>
  <c r="E352" i="21"/>
  <c r="C352" i="21"/>
  <c r="H351" i="21"/>
  <c r="F351" i="21"/>
  <c r="E351" i="21"/>
  <c r="C351" i="21"/>
  <c r="H350" i="21"/>
  <c r="F350" i="21"/>
  <c r="E350" i="21"/>
  <c r="C350" i="21"/>
  <c r="H349" i="21"/>
  <c r="F349" i="21"/>
  <c r="E349" i="21"/>
  <c r="C349" i="21"/>
  <c r="H348" i="21"/>
  <c r="F348" i="21"/>
  <c r="E348" i="21"/>
  <c r="C348" i="21"/>
  <c r="H347" i="21"/>
  <c r="F347" i="21"/>
  <c r="E347" i="21"/>
  <c r="C347" i="21"/>
  <c r="H346" i="21"/>
  <c r="F346" i="21"/>
  <c r="E346" i="21"/>
  <c r="C346" i="21"/>
  <c r="H345" i="21"/>
  <c r="F345" i="21"/>
  <c r="E345" i="21"/>
  <c r="C345" i="21"/>
  <c r="H344" i="21"/>
  <c r="F344" i="21"/>
  <c r="E344" i="21"/>
  <c r="C344" i="21"/>
  <c r="H343" i="21"/>
  <c r="F343" i="21"/>
  <c r="E343" i="21"/>
  <c r="C343" i="21"/>
  <c r="H342" i="21"/>
  <c r="F342" i="21"/>
  <c r="E342" i="21"/>
  <c r="C342" i="21"/>
  <c r="H341" i="21"/>
  <c r="F341" i="21"/>
  <c r="E341" i="21"/>
  <c r="C341" i="21"/>
  <c r="H340" i="21"/>
  <c r="F340" i="21"/>
  <c r="E340" i="21"/>
  <c r="C340" i="21"/>
  <c r="H339" i="21"/>
  <c r="F339" i="21"/>
  <c r="E339" i="21"/>
  <c r="C339" i="21"/>
  <c r="H338" i="21"/>
  <c r="F338" i="21"/>
  <c r="E338" i="21"/>
  <c r="C338" i="21"/>
  <c r="C337" i="21"/>
  <c r="H336" i="21"/>
  <c r="F336" i="21"/>
  <c r="E336" i="21"/>
  <c r="C336" i="21"/>
  <c r="H335" i="21"/>
  <c r="F335" i="21"/>
  <c r="E335" i="21"/>
  <c r="C335" i="21"/>
  <c r="H334" i="21"/>
  <c r="F334" i="21"/>
  <c r="E334" i="21"/>
  <c r="C334" i="21"/>
  <c r="H333" i="21"/>
  <c r="F333" i="21"/>
  <c r="E333" i="21"/>
  <c r="C333" i="21"/>
  <c r="H332" i="21"/>
  <c r="F332" i="21"/>
  <c r="E332" i="21"/>
  <c r="C332" i="21"/>
  <c r="H331" i="21"/>
  <c r="F331" i="21"/>
  <c r="E331" i="21"/>
  <c r="C331" i="21"/>
  <c r="H330" i="21"/>
  <c r="F330" i="21"/>
  <c r="E330" i="21"/>
  <c r="C330" i="21"/>
  <c r="H329" i="21"/>
  <c r="F329" i="21"/>
  <c r="E329" i="21"/>
  <c r="C329" i="21"/>
  <c r="H328" i="21"/>
  <c r="F328" i="21"/>
  <c r="E328" i="21"/>
  <c r="C328" i="21"/>
  <c r="H327" i="21"/>
  <c r="F327" i="21"/>
  <c r="E327" i="21"/>
  <c r="C327" i="21"/>
  <c r="H326" i="21"/>
  <c r="F326" i="21"/>
  <c r="E326" i="21"/>
  <c r="C326" i="21"/>
  <c r="H325" i="21"/>
  <c r="F325" i="21"/>
  <c r="E325" i="21"/>
  <c r="C325" i="21"/>
  <c r="H324" i="21"/>
  <c r="F324" i="21"/>
  <c r="E324" i="21"/>
  <c r="C324" i="21"/>
  <c r="H323" i="21"/>
  <c r="F323" i="21"/>
  <c r="E323" i="21"/>
  <c r="C323" i="21"/>
  <c r="C322" i="21"/>
  <c r="H321" i="21"/>
  <c r="F321" i="21"/>
  <c r="E321" i="21"/>
  <c r="C321" i="21"/>
  <c r="H320" i="21"/>
  <c r="F320" i="21"/>
  <c r="E320" i="21"/>
  <c r="C320" i="21"/>
  <c r="H319" i="21"/>
  <c r="F319" i="21"/>
  <c r="E319" i="21"/>
  <c r="C319" i="21"/>
  <c r="H318" i="21"/>
  <c r="F318" i="21"/>
  <c r="E318" i="21"/>
  <c r="C318" i="21"/>
  <c r="H317" i="21"/>
  <c r="F317" i="21"/>
  <c r="E317" i="21"/>
  <c r="C317" i="21"/>
  <c r="H316" i="21"/>
  <c r="F316" i="21"/>
  <c r="E316" i="21"/>
  <c r="C316" i="21"/>
  <c r="H315" i="21"/>
  <c r="F315" i="21"/>
  <c r="E315" i="21"/>
  <c r="C315" i="21"/>
  <c r="H314" i="21"/>
  <c r="F314" i="21"/>
  <c r="E314" i="21"/>
  <c r="C314" i="21"/>
  <c r="H313" i="21"/>
  <c r="F313" i="21"/>
  <c r="E313" i="21"/>
  <c r="C313" i="21"/>
  <c r="H312" i="21"/>
  <c r="F312" i="21"/>
  <c r="E312" i="21"/>
  <c r="C312" i="21"/>
  <c r="H311" i="21"/>
  <c r="F311" i="21"/>
  <c r="E311" i="21"/>
  <c r="C311" i="21"/>
  <c r="H310" i="21"/>
  <c r="F310" i="21"/>
  <c r="E310" i="21"/>
  <c r="C310" i="21"/>
  <c r="H309" i="21"/>
  <c r="F309" i="21"/>
  <c r="E309" i="21"/>
  <c r="C309" i="21"/>
  <c r="H308" i="21"/>
  <c r="F308" i="21"/>
  <c r="E308" i="21"/>
  <c r="C308" i="21"/>
  <c r="C307" i="21"/>
  <c r="H306" i="21"/>
  <c r="F306" i="21"/>
  <c r="E306" i="21"/>
  <c r="C306" i="21"/>
  <c r="H305" i="21"/>
  <c r="F305" i="21"/>
  <c r="E305" i="21"/>
  <c r="C305" i="21"/>
  <c r="H304" i="21"/>
  <c r="F304" i="21"/>
  <c r="E304" i="21"/>
  <c r="C304" i="21"/>
  <c r="H303" i="21"/>
  <c r="F303" i="21"/>
  <c r="E303" i="21"/>
  <c r="C303" i="21"/>
  <c r="H302" i="21"/>
  <c r="F302" i="21"/>
  <c r="E302" i="21"/>
  <c r="C302" i="21"/>
  <c r="H301" i="21"/>
  <c r="F301" i="21"/>
  <c r="E301" i="21"/>
  <c r="C301" i="21"/>
  <c r="H300" i="21"/>
  <c r="F300" i="21"/>
  <c r="E300" i="21"/>
  <c r="C300" i="21"/>
  <c r="H299" i="21"/>
  <c r="F299" i="21"/>
  <c r="E299" i="21"/>
  <c r="C299" i="21"/>
  <c r="H298" i="21"/>
  <c r="F298" i="21"/>
  <c r="E298" i="21"/>
  <c r="C298" i="21"/>
  <c r="H297" i="21"/>
  <c r="F297" i="21"/>
  <c r="E297" i="21"/>
  <c r="C297" i="21"/>
  <c r="H296" i="21"/>
  <c r="F296" i="21"/>
  <c r="E296" i="21"/>
  <c r="C296" i="21"/>
  <c r="H295" i="21"/>
  <c r="F295" i="21"/>
  <c r="E295" i="21"/>
  <c r="C295" i="21"/>
  <c r="H294" i="21"/>
  <c r="F294" i="21"/>
  <c r="E294" i="21"/>
  <c r="C294" i="21"/>
  <c r="H293" i="21"/>
  <c r="F293" i="21"/>
  <c r="E293" i="21"/>
  <c r="C293" i="21"/>
  <c r="C292" i="21"/>
  <c r="H291" i="21"/>
  <c r="F291" i="21"/>
  <c r="E291" i="21"/>
  <c r="C291" i="21"/>
  <c r="H290" i="21"/>
  <c r="F290" i="21"/>
  <c r="E290" i="21"/>
  <c r="C290" i="21"/>
  <c r="H289" i="21"/>
  <c r="F289" i="21"/>
  <c r="E289" i="21"/>
  <c r="C289" i="21"/>
  <c r="H288" i="21"/>
  <c r="F288" i="21"/>
  <c r="E288" i="21"/>
  <c r="C288" i="21"/>
  <c r="H287" i="21"/>
  <c r="F287" i="21"/>
  <c r="E287" i="21"/>
  <c r="C287" i="21"/>
  <c r="H286" i="21"/>
  <c r="F286" i="21"/>
  <c r="E286" i="21"/>
  <c r="C286" i="21"/>
  <c r="H285" i="21"/>
  <c r="F285" i="21"/>
  <c r="E285" i="21"/>
  <c r="C285" i="21"/>
  <c r="H284" i="21"/>
  <c r="F284" i="21"/>
  <c r="E284" i="21"/>
  <c r="C284" i="21"/>
  <c r="H283" i="21"/>
  <c r="F283" i="21"/>
  <c r="E283" i="21"/>
  <c r="C283" i="21"/>
  <c r="H282" i="21"/>
  <c r="F282" i="21"/>
  <c r="E282" i="21"/>
  <c r="C282" i="21"/>
  <c r="H281" i="21"/>
  <c r="F281" i="21"/>
  <c r="E281" i="21"/>
  <c r="C281" i="21"/>
  <c r="H280" i="21"/>
  <c r="F280" i="21"/>
  <c r="E280" i="21"/>
  <c r="C280" i="21"/>
  <c r="H279" i="21"/>
  <c r="F279" i="21"/>
  <c r="E279" i="21"/>
  <c r="C279" i="21"/>
  <c r="H278" i="21"/>
  <c r="F278" i="21"/>
  <c r="E278" i="21"/>
  <c r="C278" i="21"/>
  <c r="C277" i="21"/>
  <c r="H276" i="21"/>
  <c r="F276" i="21"/>
  <c r="E276" i="21"/>
  <c r="C276" i="21"/>
  <c r="H275" i="21"/>
  <c r="F275" i="21"/>
  <c r="E275" i="21"/>
  <c r="C275" i="21"/>
  <c r="H274" i="21"/>
  <c r="F274" i="21"/>
  <c r="E274" i="21"/>
  <c r="C274" i="21"/>
  <c r="H273" i="21"/>
  <c r="F273" i="21"/>
  <c r="E273" i="21"/>
  <c r="C273" i="21"/>
  <c r="H272" i="21"/>
  <c r="F272" i="21"/>
  <c r="E272" i="21"/>
  <c r="C272" i="21"/>
  <c r="H271" i="21"/>
  <c r="F271" i="21"/>
  <c r="E271" i="21"/>
  <c r="C271" i="21"/>
  <c r="H270" i="21"/>
  <c r="F270" i="21"/>
  <c r="E270" i="21"/>
  <c r="C270" i="21"/>
  <c r="H269" i="21"/>
  <c r="F269" i="21"/>
  <c r="E269" i="21"/>
  <c r="C269" i="21"/>
  <c r="H268" i="21"/>
  <c r="F268" i="21"/>
  <c r="E268" i="21"/>
  <c r="C268" i="21"/>
  <c r="H267" i="21"/>
  <c r="F267" i="21"/>
  <c r="E267" i="21"/>
  <c r="C267" i="21"/>
  <c r="C266" i="21"/>
  <c r="H265" i="21"/>
  <c r="F265" i="21"/>
  <c r="E265" i="21"/>
  <c r="C265" i="21"/>
  <c r="H264" i="21"/>
  <c r="F264" i="21"/>
  <c r="E264" i="21"/>
  <c r="C264" i="21"/>
  <c r="H263" i="21"/>
  <c r="F263" i="21"/>
  <c r="E263" i="21"/>
  <c r="C263" i="21"/>
  <c r="H262" i="21"/>
  <c r="F262" i="21"/>
  <c r="E262" i="21"/>
  <c r="C262" i="21"/>
  <c r="H261" i="21"/>
  <c r="F261" i="21"/>
  <c r="E261" i="21"/>
  <c r="C261" i="21"/>
  <c r="H260" i="21"/>
  <c r="F260" i="21"/>
  <c r="E260" i="21"/>
  <c r="C260" i="21"/>
  <c r="H259" i="21"/>
  <c r="F259" i="21"/>
  <c r="E259" i="21"/>
  <c r="C259" i="21"/>
  <c r="H258" i="21"/>
  <c r="F258" i="21"/>
  <c r="E258" i="21"/>
  <c r="C258" i="21"/>
  <c r="H257" i="21"/>
  <c r="F257" i="21"/>
  <c r="E257" i="21"/>
  <c r="C257" i="21"/>
  <c r="H256" i="21"/>
  <c r="F256" i="21"/>
  <c r="E256" i="21"/>
  <c r="C256" i="21"/>
  <c r="H255" i="21"/>
  <c r="F255" i="21"/>
  <c r="E255" i="21"/>
  <c r="C255" i="21"/>
  <c r="H254" i="21"/>
  <c r="F254" i="21"/>
  <c r="E254" i="21"/>
  <c r="C254" i="21"/>
  <c r="H253" i="21"/>
  <c r="F253" i="21"/>
  <c r="E253" i="21"/>
  <c r="C253" i="21"/>
  <c r="H252" i="21"/>
  <c r="F252" i="21"/>
  <c r="E252" i="21"/>
  <c r="C252" i="21"/>
  <c r="C251" i="21"/>
  <c r="H250" i="21"/>
  <c r="F250" i="21"/>
  <c r="E250" i="21"/>
  <c r="C250" i="21"/>
  <c r="H249" i="21"/>
  <c r="F249" i="21"/>
  <c r="E249" i="21"/>
  <c r="C249" i="21"/>
  <c r="H248" i="21"/>
  <c r="F248" i="21"/>
  <c r="E248" i="21"/>
  <c r="C248" i="21"/>
  <c r="H247" i="21"/>
  <c r="F247" i="21"/>
  <c r="E247" i="21"/>
  <c r="C247" i="21"/>
  <c r="H246" i="21"/>
  <c r="F246" i="21"/>
  <c r="E246" i="21"/>
  <c r="C246" i="21"/>
  <c r="H245" i="21"/>
  <c r="F245" i="21"/>
  <c r="E245" i="21"/>
  <c r="C245" i="21"/>
  <c r="H244" i="21"/>
  <c r="F244" i="21"/>
  <c r="E244" i="21"/>
  <c r="C244" i="21"/>
  <c r="H243" i="21"/>
  <c r="F243" i="21"/>
  <c r="E243" i="21"/>
  <c r="C243" i="21"/>
  <c r="H242" i="21"/>
  <c r="F242" i="21"/>
  <c r="E242" i="21"/>
  <c r="C242" i="21"/>
  <c r="H241" i="21"/>
  <c r="F241" i="21"/>
  <c r="E241" i="21"/>
  <c r="C241" i="21"/>
  <c r="H240" i="21"/>
  <c r="F240" i="21"/>
  <c r="E240" i="21"/>
  <c r="C240" i="21"/>
  <c r="H239" i="21"/>
  <c r="F239" i="21"/>
  <c r="E239" i="21"/>
  <c r="C239" i="21"/>
  <c r="H238" i="21"/>
  <c r="F238" i="21"/>
  <c r="E238" i="21"/>
  <c r="C238" i="21"/>
  <c r="H237" i="21"/>
  <c r="F237" i="21"/>
  <c r="E237" i="21"/>
  <c r="C237" i="21"/>
  <c r="C236" i="21"/>
  <c r="H235" i="21"/>
  <c r="F235" i="21"/>
  <c r="E235" i="21"/>
  <c r="C235" i="21"/>
  <c r="H234" i="21"/>
  <c r="F234" i="21"/>
  <c r="E234" i="21"/>
  <c r="C234" i="21"/>
  <c r="H233" i="21"/>
  <c r="F233" i="21"/>
  <c r="E233" i="21"/>
  <c r="C233" i="21"/>
  <c r="H232" i="21"/>
  <c r="F232" i="21"/>
  <c r="E232" i="21"/>
  <c r="C232" i="21"/>
  <c r="H231" i="21"/>
  <c r="F231" i="21"/>
  <c r="E231" i="21"/>
  <c r="C231" i="21"/>
  <c r="H230" i="21"/>
  <c r="F230" i="21"/>
  <c r="E230" i="21"/>
  <c r="C230" i="21"/>
  <c r="H229" i="21"/>
  <c r="F229" i="21"/>
  <c r="E229" i="21"/>
  <c r="C229" i="21"/>
  <c r="H228" i="21"/>
  <c r="F228" i="21"/>
  <c r="E228" i="21"/>
  <c r="C228" i="21"/>
  <c r="H227" i="21"/>
  <c r="F227" i="21"/>
  <c r="E227" i="21"/>
  <c r="C227" i="21"/>
  <c r="H226" i="21"/>
  <c r="F226" i="21"/>
  <c r="E226" i="21"/>
  <c r="C226" i="21"/>
  <c r="H225" i="21"/>
  <c r="F225" i="21"/>
  <c r="E225" i="21"/>
  <c r="C225" i="21"/>
  <c r="H224" i="21"/>
  <c r="F224" i="21"/>
  <c r="E224" i="21"/>
  <c r="C224" i="21"/>
  <c r="H223" i="21"/>
  <c r="F223" i="21"/>
  <c r="E223" i="21"/>
  <c r="C223" i="21"/>
  <c r="H222" i="21"/>
  <c r="F222" i="21"/>
  <c r="E222" i="21"/>
  <c r="C222" i="21"/>
  <c r="C221" i="21"/>
  <c r="C220" i="21"/>
  <c r="H219" i="21"/>
  <c r="F219" i="21"/>
  <c r="E219" i="21"/>
  <c r="C219" i="21"/>
  <c r="H218" i="21"/>
  <c r="F218" i="21"/>
  <c r="E218" i="21"/>
  <c r="C218" i="21"/>
  <c r="H217" i="21"/>
  <c r="F217" i="21"/>
  <c r="E217" i="21"/>
  <c r="C217" i="21"/>
  <c r="H216" i="21"/>
  <c r="F216" i="21"/>
  <c r="E216" i="21"/>
  <c r="C216" i="21"/>
  <c r="H215" i="21"/>
  <c r="F215" i="21"/>
  <c r="E215" i="21"/>
  <c r="C215" i="21"/>
  <c r="H214" i="21"/>
  <c r="F214" i="21"/>
  <c r="E214" i="21"/>
  <c r="C214" i="21"/>
  <c r="H213" i="21"/>
  <c r="F213" i="21"/>
  <c r="E213" i="21"/>
  <c r="C213" i="21"/>
  <c r="H212" i="21"/>
  <c r="F212" i="21"/>
  <c r="E212" i="21"/>
  <c r="C212" i="21"/>
  <c r="H211" i="21"/>
  <c r="F211" i="21"/>
  <c r="E211" i="21"/>
  <c r="C211" i="21"/>
  <c r="H210" i="21"/>
  <c r="F210" i="21"/>
  <c r="E210" i="21"/>
  <c r="C210" i="21"/>
  <c r="H209" i="21"/>
  <c r="F209" i="21"/>
  <c r="E209" i="21"/>
  <c r="C209" i="21"/>
  <c r="H208" i="21"/>
  <c r="F208" i="21"/>
  <c r="E208" i="21"/>
  <c r="C208" i="21"/>
  <c r="H207" i="21"/>
  <c r="F207" i="21"/>
  <c r="E207" i="21"/>
  <c r="C207" i="21"/>
  <c r="H206" i="21"/>
  <c r="F206" i="21"/>
  <c r="E206" i="21"/>
  <c r="C206" i="21"/>
  <c r="H205" i="21"/>
  <c r="F205" i="21"/>
  <c r="E205" i="21"/>
  <c r="C205" i="21"/>
  <c r="H204" i="21"/>
  <c r="F204" i="21"/>
  <c r="E204" i="21"/>
  <c r="C204" i="21"/>
  <c r="H203" i="21"/>
  <c r="F203" i="21"/>
  <c r="E203" i="21"/>
  <c r="C203" i="21"/>
  <c r="H202" i="21"/>
  <c r="F202" i="21"/>
  <c r="E202" i="21"/>
  <c r="C202" i="21"/>
  <c r="H201" i="21"/>
  <c r="F201" i="21"/>
  <c r="E201" i="21"/>
  <c r="C201" i="21"/>
  <c r="H200" i="21"/>
  <c r="F200" i="21"/>
  <c r="E200" i="21"/>
  <c r="C200" i="21"/>
  <c r="H199" i="21"/>
  <c r="F199" i="21"/>
  <c r="E199" i="21"/>
  <c r="C199" i="21"/>
  <c r="H198" i="21"/>
  <c r="F198" i="21"/>
  <c r="E198" i="21"/>
  <c r="C198" i="21"/>
  <c r="H197" i="21"/>
  <c r="F197" i="21"/>
  <c r="E197" i="21"/>
  <c r="C197" i="21"/>
  <c r="H196" i="21"/>
  <c r="F196" i="21"/>
  <c r="E196" i="21"/>
  <c r="C196" i="21"/>
  <c r="H195" i="21"/>
  <c r="F195" i="21"/>
  <c r="E195" i="21"/>
  <c r="C195" i="21"/>
  <c r="H194" i="21"/>
  <c r="F194" i="21"/>
  <c r="E194" i="21"/>
  <c r="C194" i="21"/>
  <c r="H193" i="21"/>
  <c r="F193" i="21"/>
  <c r="E193" i="21"/>
  <c r="C193" i="21"/>
  <c r="H192" i="21"/>
  <c r="F192" i="21"/>
  <c r="E192" i="21"/>
  <c r="C192" i="21"/>
  <c r="H191" i="21"/>
  <c r="F191" i="21"/>
  <c r="E191" i="21"/>
  <c r="C191" i="21"/>
  <c r="H190" i="21"/>
  <c r="F190" i="21"/>
  <c r="E190" i="21"/>
  <c r="C190" i="21"/>
  <c r="H189" i="21"/>
  <c r="F189" i="21"/>
  <c r="E189" i="21"/>
  <c r="C189" i="21"/>
  <c r="H188" i="21"/>
  <c r="F188" i="21"/>
  <c r="E188" i="21"/>
  <c r="C188" i="21"/>
  <c r="H187" i="21"/>
  <c r="F187" i="21"/>
  <c r="E187" i="21"/>
  <c r="C187" i="21"/>
  <c r="H186" i="21"/>
  <c r="F186" i="21"/>
  <c r="E186" i="21"/>
  <c r="C186" i="21"/>
  <c r="H185" i="21"/>
  <c r="F185" i="21"/>
  <c r="E185" i="21"/>
  <c r="C185" i="21"/>
  <c r="H184" i="21"/>
  <c r="F184" i="21"/>
  <c r="E184" i="21"/>
  <c r="C184" i="21"/>
  <c r="H183" i="21"/>
  <c r="F183" i="21"/>
  <c r="E183" i="21"/>
  <c r="C183" i="21"/>
  <c r="H182" i="21"/>
  <c r="F182" i="21"/>
  <c r="E182" i="21"/>
  <c r="C182" i="21"/>
  <c r="C181" i="21"/>
  <c r="C157" i="21"/>
  <c r="H156" i="21"/>
  <c r="F156" i="21"/>
  <c r="E156" i="21"/>
  <c r="C156" i="21"/>
  <c r="H155" i="21"/>
  <c r="F155" i="21"/>
  <c r="E155" i="21"/>
  <c r="C155" i="21"/>
  <c r="H154" i="21"/>
  <c r="F154" i="21"/>
  <c r="E154" i="21"/>
  <c r="C154" i="21"/>
  <c r="H153" i="21"/>
  <c r="F153" i="21"/>
  <c r="E153" i="21"/>
  <c r="C153" i="21"/>
  <c r="H152" i="21"/>
  <c r="F152" i="21"/>
  <c r="E152" i="21"/>
  <c r="C152" i="21"/>
  <c r="H151" i="21"/>
  <c r="F151" i="21"/>
  <c r="E151" i="21"/>
  <c r="C151" i="21"/>
  <c r="H150" i="21"/>
  <c r="F150" i="21"/>
  <c r="E150" i="21"/>
  <c r="C150" i="21"/>
  <c r="H149" i="21"/>
  <c r="F149" i="21"/>
  <c r="E149" i="21"/>
  <c r="C149" i="21"/>
  <c r="H148" i="21"/>
  <c r="F148" i="21"/>
  <c r="E148" i="21"/>
  <c r="C148" i="21"/>
  <c r="H147" i="21"/>
  <c r="F147" i="21"/>
  <c r="E147" i="21"/>
  <c r="C147" i="21"/>
  <c r="H146" i="21"/>
  <c r="F146" i="21"/>
  <c r="E146" i="21"/>
  <c r="C146" i="21"/>
  <c r="C145" i="21"/>
  <c r="H144" i="21"/>
  <c r="F144" i="21"/>
  <c r="E144" i="21"/>
  <c r="C144" i="21"/>
  <c r="H143" i="21"/>
  <c r="F143" i="21"/>
  <c r="E143" i="21"/>
  <c r="C143" i="21"/>
  <c r="H142" i="21"/>
  <c r="F142" i="21"/>
  <c r="E142" i="21"/>
  <c r="C142" i="21"/>
  <c r="H141" i="21"/>
  <c r="F141" i="21"/>
  <c r="E141" i="21"/>
  <c r="C141" i="21"/>
  <c r="H140" i="21"/>
  <c r="F140" i="21"/>
  <c r="E140" i="21"/>
  <c r="C140" i="21"/>
  <c r="H139" i="21"/>
  <c r="F139" i="21"/>
  <c r="E139" i="21"/>
  <c r="C139" i="21"/>
  <c r="H138" i="21"/>
  <c r="F138" i="21"/>
  <c r="E138" i="21"/>
  <c r="C138" i="21"/>
  <c r="H137" i="21"/>
  <c r="F137" i="21"/>
  <c r="E137" i="21"/>
  <c r="C137" i="21"/>
  <c r="H136" i="21"/>
  <c r="F136" i="21"/>
  <c r="E136" i="21"/>
  <c r="C136" i="21"/>
  <c r="H135" i="21"/>
  <c r="F135" i="21"/>
  <c r="E135" i="21"/>
  <c r="C135" i="21"/>
  <c r="H134" i="21"/>
  <c r="F134" i="21"/>
  <c r="E134" i="21"/>
  <c r="C134" i="21"/>
  <c r="H133" i="21"/>
  <c r="F133" i="21"/>
  <c r="E133" i="21"/>
  <c r="C133" i="21"/>
  <c r="C132" i="21"/>
  <c r="H131" i="21"/>
  <c r="F131" i="21"/>
  <c r="E131" i="21"/>
  <c r="C131" i="21"/>
  <c r="H130" i="21"/>
  <c r="F130" i="21"/>
  <c r="E130" i="21"/>
  <c r="C130" i="21"/>
  <c r="H129" i="21"/>
  <c r="F129" i="21"/>
  <c r="E129" i="21"/>
  <c r="C129" i="21"/>
  <c r="H128" i="21"/>
  <c r="F128" i="21"/>
  <c r="E128" i="21"/>
  <c r="C128" i="21"/>
  <c r="H127" i="21"/>
  <c r="F127" i="21"/>
  <c r="E127" i="21"/>
  <c r="C127" i="21"/>
  <c r="C126" i="21"/>
  <c r="H125" i="21"/>
  <c r="F125" i="21"/>
  <c r="E125" i="21"/>
  <c r="C125" i="21"/>
  <c r="H124" i="21"/>
  <c r="F124" i="21"/>
  <c r="E124" i="21"/>
  <c r="C124" i="21"/>
  <c r="H123" i="21"/>
  <c r="F123" i="21"/>
  <c r="E123" i="21"/>
  <c r="C123" i="21"/>
  <c r="C122" i="21"/>
  <c r="B121" i="21"/>
  <c r="B597" i="21" s="1"/>
  <c r="H116" i="21"/>
  <c r="F116" i="21"/>
  <c r="E116" i="21"/>
  <c r="C116" i="21"/>
  <c r="H115" i="21"/>
  <c r="F115" i="21"/>
  <c r="E115" i="21"/>
  <c r="C115" i="21"/>
  <c r="H114" i="21"/>
  <c r="F114" i="21"/>
  <c r="E114" i="21"/>
  <c r="C114" i="21"/>
  <c r="H113" i="21"/>
  <c r="F113" i="21"/>
  <c r="E113" i="21"/>
  <c r="C113" i="21"/>
  <c r="H112" i="21"/>
  <c r="F112" i="21"/>
  <c r="E112" i="21"/>
  <c r="C112" i="21"/>
  <c r="H111" i="21"/>
  <c r="F111" i="21"/>
  <c r="E111" i="21"/>
  <c r="C111" i="21"/>
  <c r="H110" i="21"/>
  <c r="F110" i="21"/>
  <c r="E110" i="21"/>
  <c r="C110" i="21"/>
  <c r="H109" i="21"/>
  <c r="F109" i="21"/>
  <c r="E109" i="21"/>
  <c r="C109" i="21"/>
  <c r="H108" i="21"/>
  <c r="F108" i="21"/>
  <c r="E108" i="21"/>
  <c r="C108" i="21"/>
  <c r="H107" i="21"/>
  <c r="F107" i="21"/>
  <c r="E107" i="21"/>
  <c r="C107" i="21"/>
  <c r="H106" i="21"/>
  <c r="F106" i="21"/>
  <c r="E106" i="21"/>
  <c r="C106" i="21"/>
  <c r="H105" i="21"/>
  <c r="F105" i="21"/>
  <c r="E105" i="21"/>
  <c r="C105" i="21"/>
  <c r="H104" i="21"/>
  <c r="F104" i="21"/>
  <c r="E104" i="21"/>
  <c r="C104" i="21"/>
  <c r="H103" i="21"/>
  <c r="F103" i="21"/>
  <c r="E103" i="21"/>
  <c r="C103" i="21"/>
  <c r="H102" i="21"/>
  <c r="F102" i="21"/>
  <c r="E102" i="21"/>
  <c r="C102" i="21"/>
  <c r="H101" i="21"/>
  <c r="F101" i="21"/>
  <c r="E101" i="21"/>
  <c r="C101" i="21"/>
  <c r="H100" i="21"/>
  <c r="F100" i="21"/>
  <c r="E100" i="21"/>
  <c r="C100" i="21"/>
  <c r="H99" i="21"/>
  <c r="F99" i="21"/>
  <c r="E99" i="21"/>
  <c r="C99" i="21"/>
  <c r="H98" i="21"/>
  <c r="F98" i="21"/>
  <c r="E98" i="21"/>
  <c r="C98" i="21"/>
  <c r="H97" i="21"/>
  <c r="F97" i="21"/>
  <c r="E97" i="21"/>
  <c r="C97" i="21"/>
  <c r="H96" i="21"/>
  <c r="F96" i="21"/>
  <c r="E96" i="21"/>
  <c r="C96" i="21"/>
  <c r="H95" i="21"/>
  <c r="F95" i="21"/>
  <c r="E95" i="21"/>
  <c r="C95" i="21"/>
  <c r="H94" i="21"/>
  <c r="F94" i="21"/>
  <c r="E94" i="21"/>
  <c r="C94" i="21"/>
  <c r="H93" i="21"/>
  <c r="F93" i="21"/>
  <c r="E93" i="21"/>
  <c r="C93" i="21"/>
  <c r="H92" i="21"/>
  <c r="F92" i="21"/>
  <c r="E92" i="21"/>
  <c r="C92" i="21"/>
  <c r="H91" i="21"/>
  <c r="F91" i="21"/>
  <c r="E91" i="21"/>
  <c r="C91" i="21"/>
  <c r="H90" i="21"/>
  <c r="F90" i="21"/>
  <c r="E90" i="21"/>
  <c r="C90" i="21"/>
  <c r="H89" i="21"/>
  <c r="F89" i="21"/>
  <c r="E89" i="21"/>
  <c r="C89" i="21"/>
  <c r="H88" i="21"/>
  <c r="F88" i="21"/>
  <c r="E88" i="21"/>
  <c r="C88" i="21"/>
  <c r="H87" i="21"/>
  <c r="F87" i="21"/>
  <c r="E87" i="21"/>
  <c r="C87" i="21"/>
  <c r="H86" i="21"/>
  <c r="F86" i="21"/>
  <c r="E86" i="21"/>
  <c r="C86" i="21"/>
  <c r="H85" i="21"/>
  <c r="F85" i="21"/>
  <c r="E85" i="21"/>
  <c r="C85" i="21"/>
  <c r="H84" i="21"/>
  <c r="F84" i="21"/>
  <c r="E84" i="21"/>
  <c r="C84" i="21"/>
  <c r="H83" i="21"/>
  <c r="F83" i="21"/>
  <c r="E83" i="21"/>
  <c r="C83" i="21"/>
  <c r="H82" i="21"/>
  <c r="F82" i="21"/>
  <c r="E82" i="21"/>
  <c r="C82" i="21"/>
  <c r="H81" i="21"/>
  <c r="F81" i="21"/>
  <c r="E81" i="21"/>
  <c r="C81" i="21"/>
  <c r="H80" i="21"/>
  <c r="F80" i="21"/>
  <c r="E80" i="21"/>
  <c r="C80" i="21"/>
  <c r="H79" i="21"/>
  <c r="F79" i="21"/>
  <c r="E79" i="21"/>
  <c r="C79" i="21"/>
  <c r="H78" i="21"/>
  <c r="F78" i="21"/>
  <c r="E78" i="21"/>
  <c r="C78" i="21"/>
  <c r="H77" i="21"/>
  <c r="F77" i="21"/>
  <c r="E77" i="21"/>
  <c r="C77" i="21"/>
  <c r="H76" i="21"/>
  <c r="F76" i="21"/>
  <c r="E76" i="21"/>
  <c r="C76" i="21"/>
  <c r="H72" i="21"/>
  <c r="F72" i="21"/>
  <c r="E72" i="21"/>
  <c r="C72" i="21"/>
  <c r="H71" i="21"/>
  <c r="F71" i="21"/>
  <c r="E71" i="21"/>
  <c r="C71" i="21"/>
  <c r="H70" i="21"/>
  <c r="F70" i="21"/>
  <c r="E70" i="21"/>
  <c r="C70" i="21"/>
  <c r="H69" i="21"/>
  <c r="F69" i="21"/>
  <c r="E69" i="21"/>
  <c r="C69" i="21"/>
  <c r="H68" i="21"/>
  <c r="F68" i="21"/>
  <c r="E68" i="21"/>
  <c r="C68" i="21"/>
  <c r="H67" i="21"/>
  <c r="F67" i="21"/>
  <c r="E67" i="21"/>
  <c r="C67" i="21"/>
  <c r="C66" i="21"/>
  <c r="H65" i="21"/>
  <c r="F65" i="21"/>
  <c r="E65" i="21"/>
  <c r="C65" i="21"/>
  <c r="H64" i="21"/>
  <c r="F64" i="21"/>
  <c r="E64" i="21"/>
  <c r="C64" i="21"/>
  <c r="H63" i="21"/>
  <c r="F63" i="21"/>
  <c r="E63" i="21"/>
  <c r="C63" i="21"/>
  <c r="H62" i="21"/>
  <c r="F62" i="21"/>
  <c r="E62" i="21"/>
  <c r="C62" i="21"/>
  <c r="H61" i="21"/>
  <c r="F61" i="21"/>
  <c r="E61" i="21"/>
  <c r="C61" i="21"/>
  <c r="H60" i="21"/>
  <c r="F60" i="21"/>
  <c r="E60" i="21"/>
  <c r="C60" i="21"/>
  <c r="H59" i="21"/>
  <c r="F59" i="21"/>
  <c r="E59" i="21"/>
  <c r="C59" i="21"/>
  <c r="H58" i="21"/>
  <c r="F58" i="21"/>
  <c r="E58" i="21"/>
  <c r="C58" i="21"/>
  <c r="H57" i="21"/>
  <c r="F57" i="21"/>
  <c r="E57" i="21"/>
  <c r="C57" i="21"/>
  <c r="C56" i="21"/>
  <c r="H55" i="21"/>
  <c r="F55" i="21"/>
  <c r="E55" i="21"/>
  <c r="C55" i="21"/>
  <c r="H54" i="21"/>
  <c r="F54" i="21"/>
  <c r="E54" i="21"/>
  <c r="C54" i="21"/>
  <c r="H53" i="21"/>
  <c r="F53" i="21"/>
  <c r="E53" i="21"/>
  <c r="C53" i="21"/>
  <c r="H52" i="21"/>
  <c r="F52" i="21"/>
  <c r="E52" i="21"/>
  <c r="C52" i="21"/>
  <c r="H51" i="21"/>
  <c r="F51" i="21"/>
  <c r="E51" i="21"/>
  <c r="C51" i="21"/>
  <c r="C50" i="21"/>
  <c r="H49" i="21"/>
  <c r="F49" i="21"/>
  <c r="E49" i="21"/>
  <c r="C49" i="21"/>
  <c r="H48" i="21"/>
  <c r="F48" i="21"/>
  <c r="E48" i="21"/>
  <c r="C48" i="21"/>
  <c r="C47" i="21"/>
  <c r="H46" i="21"/>
  <c r="F46" i="21"/>
  <c r="E46" i="21"/>
  <c r="C46" i="21"/>
  <c r="H45" i="21"/>
  <c r="F45" i="21"/>
  <c r="E45" i="21"/>
  <c r="C45" i="21"/>
  <c r="H44" i="21"/>
  <c r="F44" i="21"/>
  <c r="E44" i="21"/>
  <c r="C44" i="21"/>
  <c r="H43" i="21"/>
  <c r="F43" i="21"/>
  <c r="E43" i="21"/>
  <c r="C43" i="21"/>
  <c r="C42" i="21"/>
  <c r="H41" i="21"/>
  <c r="F41" i="21"/>
  <c r="E41" i="21"/>
  <c r="C41" i="21"/>
  <c r="H40" i="21"/>
  <c r="F40" i="21"/>
  <c r="E40" i="21"/>
  <c r="C40" i="21"/>
  <c r="H39" i="21"/>
  <c r="F39" i="21"/>
  <c r="E39" i="21"/>
  <c r="C39" i="21"/>
  <c r="H38" i="21"/>
  <c r="F38" i="21"/>
  <c r="E38" i="21"/>
  <c r="C38" i="21"/>
  <c r="C37" i="21"/>
  <c r="B36" i="21"/>
  <c r="B120" i="21" s="1"/>
  <c r="H33" i="21"/>
  <c r="F33" i="21"/>
  <c r="E33" i="21"/>
  <c r="C33" i="21"/>
  <c r="H32" i="21"/>
  <c r="F32" i="21"/>
  <c r="E32" i="21"/>
  <c r="C32" i="21"/>
  <c r="H31" i="21"/>
  <c r="F31" i="21"/>
  <c r="E31" i="21"/>
  <c r="C31" i="21"/>
  <c r="H30" i="21"/>
  <c r="F30" i="21"/>
  <c r="E30" i="21"/>
  <c r="C30" i="21"/>
  <c r="B29" i="21"/>
  <c r="B35" i="21" s="1"/>
  <c r="F6" i="21"/>
  <c r="A5" i="21"/>
  <c r="A3" i="21"/>
  <c r="B13" i="20"/>
  <c r="B93" i="55" s="1"/>
  <c r="A3" i="20"/>
  <c r="A23" i="20"/>
  <c r="D10" i="20"/>
  <c r="A8" i="20"/>
  <c r="A7" i="20"/>
  <c r="A4" i="20"/>
  <c r="H159" i="19"/>
  <c r="F159" i="19"/>
  <c r="E159" i="19"/>
  <c r="C159" i="19"/>
  <c r="C158" i="19"/>
  <c r="A2" i="19"/>
  <c r="A2" i="17"/>
  <c r="A2" i="15"/>
  <c r="A2" i="14"/>
  <c r="A2" i="13"/>
  <c r="A2" i="12"/>
  <c r="A2" i="11"/>
  <c r="A2" i="9"/>
  <c r="E954" i="19"/>
  <c r="C954" i="19"/>
  <c r="E953" i="19"/>
  <c r="C953" i="19"/>
  <c r="H952" i="19"/>
  <c r="F952" i="19"/>
  <c r="E952" i="19"/>
  <c r="C952" i="19"/>
  <c r="H951" i="19"/>
  <c r="F951" i="19"/>
  <c r="E951" i="19"/>
  <c r="C951" i="19"/>
  <c r="H950" i="19"/>
  <c r="F950" i="19"/>
  <c r="E950" i="19"/>
  <c r="C950" i="19"/>
  <c r="H949" i="19"/>
  <c r="F949" i="19"/>
  <c r="E949" i="19"/>
  <c r="C949" i="19"/>
  <c r="H948" i="19"/>
  <c r="F948" i="19"/>
  <c r="E948" i="19"/>
  <c r="C948" i="19"/>
  <c r="H947" i="19"/>
  <c r="F947" i="19"/>
  <c r="E947" i="19"/>
  <c r="C947" i="19"/>
  <c r="C946" i="19"/>
  <c r="E945" i="19"/>
  <c r="C945" i="19"/>
  <c r="H944" i="19"/>
  <c r="F944" i="19"/>
  <c r="E944" i="19"/>
  <c r="C944" i="19"/>
  <c r="H943" i="19"/>
  <c r="F943" i="19"/>
  <c r="E943" i="19"/>
  <c r="C943" i="19"/>
  <c r="H942" i="19"/>
  <c r="F942" i="19"/>
  <c r="E942" i="19"/>
  <c r="C942" i="19"/>
  <c r="E941" i="19"/>
  <c r="C941" i="19"/>
  <c r="E940" i="19"/>
  <c r="C940" i="19"/>
  <c r="H939" i="19"/>
  <c r="F939" i="19"/>
  <c r="E939" i="19"/>
  <c r="C939" i="19"/>
  <c r="H938" i="19"/>
  <c r="F938" i="19"/>
  <c r="E938" i="19"/>
  <c r="C938" i="19"/>
  <c r="H937" i="19"/>
  <c r="F937" i="19"/>
  <c r="E937" i="19"/>
  <c r="C937" i="19"/>
  <c r="C936" i="19"/>
  <c r="H935" i="19"/>
  <c r="F935" i="19"/>
  <c r="E935" i="19"/>
  <c r="C935" i="19"/>
  <c r="E934" i="19"/>
  <c r="C934" i="19"/>
  <c r="E933" i="19"/>
  <c r="C933" i="19"/>
  <c r="H932" i="19"/>
  <c r="F932" i="19"/>
  <c r="E932" i="19"/>
  <c r="C932" i="19"/>
  <c r="H931" i="19"/>
  <c r="F931" i="19"/>
  <c r="E931" i="19"/>
  <c r="C931" i="19"/>
  <c r="H930" i="19"/>
  <c r="F930" i="19"/>
  <c r="E930" i="19"/>
  <c r="C930" i="19"/>
  <c r="H929" i="19"/>
  <c r="F929" i="19"/>
  <c r="E929" i="19"/>
  <c r="C929" i="19"/>
  <c r="H928" i="19"/>
  <c r="F928" i="19"/>
  <c r="E928" i="19"/>
  <c r="C928" i="19"/>
  <c r="H927" i="19"/>
  <c r="F927" i="19"/>
  <c r="E927" i="19"/>
  <c r="C927" i="19"/>
  <c r="H926" i="19"/>
  <c r="F926" i="19"/>
  <c r="E926" i="19"/>
  <c r="C926" i="19"/>
  <c r="H925" i="19"/>
  <c r="F925" i="19"/>
  <c r="E925" i="19"/>
  <c r="C925" i="19"/>
  <c r="H924" i="19"/>
  <c r="F924" i="19"/>
  <c r="E924" i="19"/>
  <c r="C924" i="19"/>
  <c r="H923" i="19"/>
  <c r="F923" i="19"/>
  <c r="E923" i="19"/>
  <c r="C923" i="19"/>
  <c r="H922" i="19"/>
  <c r="F922" i="19"/>
  <c r="E922" i="19"/>
  <c r="C922" i="19"/>
  <c r="H921" i="19"/>
  <c r="F921" i="19"/>
  <c r="E921" i="19"/>
  <c r="C921" i="19"/>
  <c r="E920" i="19"/>
  <c r="C920" i="19"/>
  <c r="E919" i="19"/>
  <c r="C919" i="19"/>
  <c r="H918" i="19"/>
  <c r="F918" i="19"/>
  <c r="E918" i="19"/>
  <c r="C918" i="19"/>
  <c r="H917" i="19"/>
  <c r="F917" i="19"/>
  <c r="E917" i="19"/>
  <c r="C917" i="19"/>
  <c r="H916" i="19"/>
  <c r="F916" i="19"/>
  <c r="E916" i="19"/>
  <c r="C916" i="19"/>
  <c r="H915" i="19"/>
  <c r="F915" i="19"/>
  <c r="E915" i="19"/>
  <c r="C915" i="19"/>
  <c r="H914" i="19"/>
  <c r="F914" i="19"/>
  <c r="E914" i="19"/>
  <c r="C914" i="19"/>
  <c r="H913" i="19"/>
  <c r="F913" i="19"/>
  <c r="E913" i="19"/>
  <c r="C913" i="19"/>
  <c r="H912" i="19"/>
  <c r="F912" i="19"/>
  <c r="E912" i="19"/>
  <c r="C912" i="19"/>
  <c r="H911" i="19"/>
  <c r="F911" i="19"/>
  <c r="E911" i="19"/>
  <c r="C911" i="19"/>
  <c r="H910" i="19"/>
  <c r="F910" i="19"/>
  <c r="E910" i="19"/>
  <c r="C910" i="19"/>
  <c r="H909" i="19"/>
  <c r="F909" i="19"/>
  <c r="E909" i="19"/>
  <c r="C909" i="19"/>
  <c r="H908" i="19"/>
  <c r="F908" i="19"/>
  <c r="E908" i="19"/>
  <c r="C908" i="19"/>
  <c r="H907" i="19"/>
  <c r="F907" i="19"/>
  <c r="E907" i="19"/>
  <c r="C907" i="19"/>
  <c r="C906" i="19"/>
  <c r="B905" i="19"/>
  <c r="H902" i="19"/>
  <c r="F902" i="19"/>
  <c r="E902" i="19"/>
  <c r="C902" i="19"/>
  <c r="H901" i="19"/>
  <c r="F901" i="19"/>
  <c r="E901" i="19"/>
  <c r="C901" i="19"/>
  <c r="H900" i="19"/>
  <c r="F900" i="19"/>
  <c r="E900" i="19"/>
  <c r="C900" i="19"/>
  <c r="H899" i="19"/>
  <c r="F899" i="19"/>
  <c r="E899" i="19"/>
  <c r="C899" i="19"/>
  <c r="H898" i="19"/>
  <c r="F898" i="19"/>
  <c r="E898" i="19"/>
  <c r="C898" i="19"/>
  <c r="H897" i="19"/>
  <c r="F897" i="19"/>
  <c r="E897" i="19"/>
  <c r="C897" i="19"/>
  <c r="E896" i="19"/>
  <c r="C896" i="19"/>
  <c r="E895" i="19"/>
  <c r="C895" i="19"/>
  <c r="E894" i="19"/>
  <c r="C894" i="19"/>
  <c r="E893" i="19"/>
  <c r="C893" i="19"/>
  <c r="H892" i="19"/>
  <c r="F892" i="19"/>
  <c r="E892" i="19"/>
  <c r="C892" i="19"/>
  <c r="H891" i="19"/>
  <c r="F891" i="19"/>
  <c r="E891" i="19"/>
  <c r="C891" i="19"/>
  <c r="C890" i="19"/>
  <c r="H889" i="19"/>
  <c r="F889" i="19"/>
  <c r="E889" i="19"/>
  <c r="C889" i="19"/>
  <c r="H888" i="19"/>
  <c r="F888" i="19"/>
  <c r="E888" i="19"/>
  <c r="C888" i="19"/>
  <c r="H887" i="19"/>
  <c r="F887" i="19"/>
  <c r="E887" i="19"/>
  <c r="C887" i="19"/>
  <c r="H886" i="19"/>
  <c r="F886" i="19"/>
  <c r="E886" i="19"/>
  <c r="C886" i="19"/>
  <c r="H885" i="19"/>
  <c r="F885" i="19"/>
  <c r="E885" i="19"/>
  <c r="C885" i="19"/>
  <c r="H884" i="19"/>
  <c r="F884" i="19"/>
  <c r="E884" i="19"/>
  <c r="C884" i="19"/>
  <c r="H883" i="19"/>
  <c r="F883" i="19"/>
  <c r="E883" i="19"/>
  <c r="C883" i="19"/>
  <c r="H882" i="19"/>
  <c r="F882" i="19"/>
  <c r="E882" i="19"/>
  <c r="C882" i="19"/>
  <c r="H881" i="19"/>
  <c r="F881" i="19"/>
  <c r="E881" i="19"/>
  <c r="C881" i="19"/>
  <c r="C880" i="19"/>
  <c r="H879" i="19"/>
  <c r="F879" i="19"/>
  <c r="E879" i="19"/>
  <c r="C879" i="19"/>
  <c r="H878" i="19"/>
  <c r="F878" i="19"/>
  <c r="E878" i="19"/>
  <c r="C878" i="19"/>
  <c r="H877" i="19"/>
  <c r="F877" i="19"/>
  <c r="E877" i="19"/>
  <c r="C877" i="19"/>
  <c r="E876" i="19"/>
  <c r="C876" i="19"/>
  <c r="E875" i="19"/>
  <c r="C875" i="19"/>
  <c r="E874" i="19"/>
  <c r="C874" i="19"/>
  <c r="H873" i="19"/>
  <c r="F873" i="19"/>
  <c r="E873" i="19"/>
  <c r="C873" i="19"/>
  <c r="H872" i="19"/>
  <c r="F872" i="19"/>
  <c r="E872" i="19"/>
  <c r="C872" i="19"/>
  <c r="C871" i="19"/>
  <c r="H870" i="19"/>
  <c r="F870" i="19"/>
  <c r="E870" i="19"/>
  <c r="C870" i="19"/>
  <c r="H869" i="19"/>
  <c r="F869" i="19"/>
  <c r="E869" i="19"/>
  <c r="C869" i="19"/>
  <c r="H868" i="19"/>
  <c r="F868" i="19"/>
  <c r="E868" i="19"/>
  <c r="C868" i="19"/>
  <c r="H867" i="19"/>
  <c r="F867" i="19"/>
  <c r="E867" i="19"/>
  <c r="C867" i="19"/>
  <c r="H866" i="19"/>
  <c r="F866" i="19"/>
  <c r="E866" i="19"/>
  <c r="C866" i="19"/>
  <c r="H865" i="19"/>
  <c r="F865" i="19"/>
  <c r="E865" i="19"/>
  <c r="C865" i="19"/>
  <c r="H864" i="19"/>
  <c r="F864" i="19"/>
  <c r="E864" i="19"/>
  <c r="C864" i="19"/>
  <c r="H863" i="19"/>
  <c r="F863" i="19"/>
  <c r="E863" i="19"/>
  <c r="C863" i="19"/>
  <c r="E862" i="19"/>
  <c r="C862" i="19"/>
  <c r="E861" i="19"/>
  <c r="C861" i="19"/>
  <c r="E860" i="19"/>
  <c r="C860" i="19"/>
  <c r="H859" i="19"/>
  <c r="F859" i="19"/>
  <c r="E859" i="19"/>
  <c r="C859" i="19"/>
  <c r="H858" i="19"/>
  <c r="F858" i="19"/>
  <c r="E858" i="19"/>
  <c r="C858" i="19"/>
  <c r="H857" i="19"/>
  <c r="F857" i="19"/>
  <c r="E857" i="19"/>
  <c r="C857" i="19"/>
  <c r="H856" i="19"/>
  <c r="F856" i="19"/>
  <c r="E856" i="19"/>
  <c r="C856" i="19"/>
  <c r="H855" i="19"/>
  <c r="F855" i="19"/>
  <c r="E855" i="19"/>
  <c r="C855" i="19"/>
  <c r="H854" i="19"/>
  <c r="F854" i="19"/>
  <c r="E854" i="19"/>
  <c r="C854" i="19"/>
  <c r="C853" i="19"/>
  <c r="H852" i="19"/>
  <c r="F852" i="19"/>
  <c r="E852" i="19"/>
  <c r="C852" i="19"/>
  <c r="H851" i="19"/>
  <c r="F851" i="19"/>
  <c r="E851" i="19"/>
  <c r="C851" i="19"/>
  <c r="H850" i="19"/>
  <c r="F850" i="19"/>
  <c r="E850" i="19"/>
  <c r="C850" i="19"/>
  <c r="H849" i="19"/>
  <c r="F849" i="19"/>
  <c r="E849" i="19"/>
  <c r="C849" i="19"/>
  <c r="H848" i="19"/>
  <c r="F848" i="19"/>
  <c r="E848" i="19"/>
  <c r="C848" i="19"/>
  <c r="H847" i="19"/>
  <c r="F847" i="19"/>
  <c r="E847" i="19"/>
  <c r="C847" i="19"/>
  <c r="H846" i="19"/>
  <c r="F846" i="19"/>
  <c r="E846" i="19"/>
  <c r="C846" i="19"/>
  <c r="H845" i="19"/>
  <c r="F845" i="19"/>
  <c r="E845" i="19"/>
  <c r="C845" i="19"/>
  <c r="H844" i="19"/>
  <c r="F844" i="19"/>
  <c r="E844" i="19"/>
  <c r="C844" i="19"/>
  <c r="H843" i="19"/>
  <c r="F843" i="19"/>
  <c r="E843" i="19"/>
  <c r="C843" i="19"/>
  <c r="H842" i="19"/>
  <c r="F842" i="19"/>
  <c r="E842" i="19"/>
  <c r="C842" i="19"/>
  <c r="H841" i="19"/>
  <c r="F841" i="19"/>
  <c r="E841" i="19"/>
  <c r="C841" i="19"/>
  <c r="H840" i="19"/>
  <c r="F840" i="19"/>
  <c r="E840" i="19"/>
  <c r="C840" i="19"/>
  <c r="H839" i="19"/>
  <c r="F839" i="19"/>
  <c r="E839" i="19"/>
  <c r="C839" i="19"/>
  <c r="H838" i="19"/>
  <c r="F838" i="19"/>
  <c r="E838" i="19"/>
  <c r="C838" i="19"/>
  <c r="H837" i="19"/>
  <c r="F837" i="19"/>
  <c r="E837" i="19"/>
  <c r="C837" i="19"/>
  <c r="H836" i="19"/>
  <c r="F836" i="19"/>
  <c r="E836" i="19"/>
  <c r="C836" i="19"/>
  <c r="H835" i="19"/>
  <c r="F835" i="19"/>
  <c r="E835" i="19"/>
  <c r="C835" i="19"/>
  <c r="E834" i="19"/>
  <c r="C834" i="19"/>
  <c r="E833" i="19"/>
  <c r="C833" i="19"/>
  <c r="E832" i="19"/>
  <c r="C832" i="19"/>
  <c r="H831" i="19"/>
  <c r="F831" i="19"/>
  <c r="E831" i="19"/>
  <c r="C831" i="19"/>
  <c r="H830" i="19"/>
  <c r="F830" i="19"/>
  <c r="E830" i="19"/>
  <c r="C830" i="19"/>
  <c r="H829" i="19"/>
  <c r="F829" i="19"/>
  <c r="E829" i="19"/>
  <c r="C829" i="19"/>
  <c r="H828" i="19"/>
  <c r="F828" i="19"/>
  <c r="E828" i="19"/>
  <c r="C828" i="19"/>
  <c r="H827" i="19"/>
  <c r="F827" i="19"/>
  <c r="E827" i="19"/>
  <c r="C827" i="19"/>
  <c r="H826" i="19"/>
  <c r="F826" i="19"/>
  <c r="E826" i="19"/>
  <c r="C826" i="19"/>
  <c r="H825" i="19"/>
  <c r="F825" i="19"/>
  <c r="E825" i="19"/>
  <c r="C825" i="19"/>
  <c r="H824" i="19"/>
  <c r="F824" i="19"/>
  <c r="E824" i="19"/>
  <c r="C824" i="19"/>
  <c r="H823" i="19"/>
  <c r="F823" i="19"/>
  <c r="E823" i="19"/>
  <c r="C823" i="19"/>
  <c r="H822" i="19"/>
  <c r="F822" i="19"/>
  <c r="E822" i="19"/>
  <c r="C822" i="19"/>
  <c r="C821" i="19"/>
  <c r="B820" i="19"/>
  <c r="H817" i="19"/>
  <c r="E817" i="19"/>
  <c r="C817" i="19"/>
  <c r="H816" i="19"/>
  <c r="F816" i="19"/>
  <c r="E816" i="19"/>
  <c r="C816" i="19"/>
  <c r="H815" i="19"/>
  <c r="F815" i="19"/>
  <c r="E815" i="19"/>
  <c r="C815" i="19"/>
  <c r="H814" i="19"/>
  <c r="F814" i="19"/>
  <c r="E814" i="19"/>
  <c r="C814" i="19"/>
  <c r="H813" i="19"/>
  <c r="F813" i="19"/>
  <c r="E813" i="19"/>
  <c r="C813" i="19"/>
  <c r="H812" i="19"/>
  <c r="F812" i="19"/>
  <c r="E812" i="19"/>
  <c r="C812" i="19"/>
  <c r="H811" i="19"/>
  <c r="F811" i="19"/>
  <c r="E811" i="19"/>
  <c r="C811" i="19"/>
  <c r="H810" i="19"/>
  <c r="F810" i="19"/>
  <c r="E810" i="19"/>
  <c r="C810" i="19"/>
  <c r="C809" i="19"/>
  <c r="H808" i="19"/>
  <c r="E808" i="19"/>
  <c r="C808" i="19"/>
  <c r="H807" i="19"/>
  <c r="F807" i="19"/>
  <c r="E807" i="19"/>
  <c r="C807" i="19"/>
  <c r="H806" i="19"/>
  <c r="F806" i="19"/>
  <c r="E806" i="19"/>
  <c r="C806" i="19"/>
  <c r="H805" i="19"/>
  <c r="F805" i="19"/>
  <c r="E805" i="19"/>
  <c r="C805" i="19"/>
  <c r="H804" i="19"/>
  <c r="F804" i="19"/>
  <c r="E804" i="19"/>
  <c r="C804" i="19"/>
  <c r="C803" i="19"/>
  <c r="H802" i="19"/>
  <c r="E802" i="19"/>
  <c r="C802" i="19"/>
  <c r="H801" i="19"/>
  <c r="F801" i="19"/>
  <c r="E801" i="19"/>
  <c r="C801" i="19"/>
  <c r="H800" i="19"/>
  <c r="F800" i="19"/>
  <c r="E800" i="19"/>
  <c r="C800" i="19"/>
  <c r="H799" i="19"/>
  <c r="F799" i="19"/>
  <c r="E799" i="19"/>
  <c r="C799" i="19"/>
  <c r="H798" i="19"/>
  <c r="F798" i="19"/>
  <c r="E798" i="19"/>
  <c r="C798" i="19"/>
  <c r="H797" i="19"/>
  <c r="F797" i="19"/>
  <c r="E797" i="19"/>
  <c r="C797" i="19"/>
  <c r="H796" i="19"/>
  <c r="F796" i="19"/>
  <c r="E796" i="19"/>
  <c r="C796" i="19"/>
  <c r="H795" i="19"/>
  <c r="F795" i="19"/>
  <c r="E795" i="19"/>
  <c r="C795" i="19"/>
  <c r="H794" i="19"/>
  <c r="F794" i="19"/>
  <c r="E794" i="19"/>
  <c r="C794" i="19"/>
  <c r="H793" i="19"/>
  <c r="F793" i="19"/>
  <c r="E793" i="19"/>
  <c r="C793" i="19"/>
  <c r="H792" i="19"/>
  <c r="F792" i="19"/>
  <c r="E792" i="19"/>
  <c r="C792" i="19"/>
  <c r="H791" i="19"/>
  <c r="F791" i="19"/>
  <c r="E791" i="19"/>
  <c r="C791" i="19"/>
  <c r="H790" i="19"/>
  <c r="F790" i="19"/>
  <c r="E790" i="19"/>
  <c r="C790" i="19"/>
  <c r="H789" i="19"/>
  <c r="F789" i="19"/>
  <c r="E789" i="19"/>
  <c r="C789" i="19"/>
  <c r="H788" i="19"/>
  <c r="F788" i="19"/>
  <c r="E788" i="19"/>
  <c r="C788" i="19"/>
  <c r="C787" i="19"/>
  <c r="H786" i="19"/>
  <c r="E786" i="19"/>
  <c r="C786" i="19"/>
  <c r="H785" i="19"/>
  <c r="F785" i="19"/>
  <c r="E785" i="19"/>
  <c r="C785" i="19"/>
  <c r="H784" i="19"/>
  <c r="F784" i="19"/>
  <c r="E784" i="19"/>
  <c r="C784" i="19"/>
  <c r="H783" i="19"/>
  <c r="F783" i="19"/>
  <c r="E783" i="19"/>
  <c r="C783" i="19"/>
  <c r="H782" i="19"/>
  <c r="F782" i="19"/>
  <c r="E782" i="19"/>
  <c r="C782" i="19"/>
  <c r="H781" i="19"/>
  <c r="F781" i="19"/>
  <c r="E781" i="19"/>
  <c r="C781" i="19"/>
  <c r="H780" i="19"/>
  <c r="F780" i="19"/>
  <c r="E780" i="19"/>
  <c r="C780" i="19"/>
  <c r="H779" i="19"/>
  <c r="F779" i="19"/>
  <c r="E779" i="19"/>
  <c r="C779" i="19"/>
  <c r="H778" i="19"/>
  <c r="F778" i="19"/>
  <c r="E778" i="19"/>
  <c r="C778" i="19"/>
  <c r="H777" i="19"/>
  <c r="F777" i="19"/>
  <c r="E777" i="19"/>
  <c r="C777" i="19"/>
  <c r="H776" i="19"/>
  <c r="F776" i="19"/>
  <c r="E776" i="19"/>
  <c r="C776" i="19"/>
  <c r="H775" i="19"/>
  <c r="F775" i="19"/>
  <c r="E775" i="19"/>
  <c r="C775" i="19"/>
  <c r="H774" i="19"/>
  <c r="F774" i="19"/>
  <c r="E774" i="19"/>
  <c r="C774" i="19"/>
  <c r="H773" i="19"/>
  <c r="F773" i="19"/>
  <c r="E773" i="19"/>
  <c r="C773" i="19"/>
  <c r="H772" i="19"/>
  <c r="F772" i="19"/>
  <c r="E772" i="19"/>
  <c r="C772" i="19"/>
  <c r="H771" i="19"/>
  <c r="F771" i="19"/>
  <c r="E771" i="19"/>
  <c r="C771" i="19"/>
  <c r="H770" i="19"/>
  <c r="F770" i="19"/>
  <c r="E770" i="19"/>
  <c r="C770" i="19"/>
  <c r="C769" i="19"/>
  <c r="H768" i="19"/>
  <c r="E768" i="19"/>
  <c r="C768" i="19"/>
  <c r="H767" i="19"/>
  <c r="E767" i="19"/>
  <c r="C767" i="19"/>
  <c r="H766" i="19"/>
  <c r="F766" i="19"/>
  <c r="E766" i="19"/>
  <c r="C766" i="19"/>
  <c r="H765" i="19"/>
  <c r="F765" i="19"/>
  <c r="E765" i="19"/>
  <c r="C765" i="19"/>
  <c r="H764" i="19"/>
  <c r="F764" i="19"/>
  <c r="E764" i="19"/>
  <c r="C764" i="19"/>
  <c r="H763" i="19"/>
  <c r="F763" i="19"/>
  <c r="E763" i="19"/>
  <c r="C763" i="19"/>
  <c r="H762" i="19"/>
  <c r="F762" i="19"/>
  <c r="E762" i="19"/>
  <c r="C762" i="19"/>
  <c r="H761" i="19"/>
  <c r="F761" i="19"/>
  <c r="E761" i="19"/>
  <c r="C761" i="19"/>
  <c r="C760" i="19"/>
  <c r="H759" i="19"/>
  <c r="E759" i="19"/>
  <c r="C759" i="19"/>
  <c r="H758" i="19"/>
  <c r="E758" i="19"/>
  <c r="C758" i="19"/>
  <c r="H757" i="19"/>
  <c r="F757" i="19"/>
  <c r="E757" i="19"/>
  <c r="C757" i="19"/>
  <c r="H756" i="19"/>
  <c r="F756" i="19"/>
  <c r="E756" i="19"/>
  <c r="C756" i="19"/>
  <c r="H755" i="19"/>
  <c r="F755" i="19"/>
  <c r="E755" i="19"/>
  <c r="C755" i="19"/>
  <c r="C754" i="19"/>
  <c r="H753" i="19"/>
  <c r="E753" i="19"/>
  <c r="C753" i="19"/>
  <c r="H752" i="19"/>
  <c r="E752" i="19"/>
  <c r="C752" i="19"/>
  <c r="H751" i="19"/>
  <c r="F751" i="19"/>
  <c r="E751" i="19"/>
  <c r="C751" i="19"/>
  <c r="H750" i="19"/>
  <c r="F750" i="19"/>
  <c r="E750" i="19"/>
  <c r="C750" i="19"/>
  <c r="H749" i="19"/>
  <c r="F749" i="19"/>
  <c r="E749" i="19"/>
  <c r="C749" i="19"/>
  <c r="C748" i="19"/>
  <c r="H747" i="19"/>
  <c r="E747" i="19"/>
  <c r="C747" i="19"/>
  <c r="H746" i="19"/>
  <c r="E746" i="19"/>
  <c r="C746" i="19"/>
  <c r="H745" i="19"/>
  <c r="F745" i="19"/>
  <c r="E745" i="19"/>
  <c r="C745" i="19"/>
  <c r="H744" i="19"/>
  <c r="F744" i="19"/>
  <c r="E744" i="19"/>
  <c r="C744" i="19"/>
  <c r="H743" i="19"/>
  <c r="F743" i="19"/>
  <c r="E743" i="19"/>
  <c r="C743" i="19"/>
  <c r="H742" i="19"/>
  <c r="F742" i="19"/>
  <c r="E742" i="19"/>
  <c r="C742" i="19"/>
  <c r="H741" i="19"/>
  <c r="F741" i="19"/>
  <c r="E741" i="19"/>
  <c r="C741" i="19"/>
  <c r="H740" i="19"/>
  <c r="F740" i="19"/>
  <c r="E740" i="19"/>
  <c r="C740" i="19"/>
  <c r="H739" i="19"/>
  <c r="F739" i="19"/>
  <c r="E739" i="19"/>
  <c r="C739" i="19"/>
  <c r="H738" i="19"/>
  <c r="F738" i="19"/>
  <c r="E738" i="19"/>
  <c r="C738" i="19"/>
  <c r="H737" i="19"/>
  <c r="F737" i="19"/>
  <c r="E737" i="19"/>
  <c r="C737" i="19"/>
  <c r="H736" i="19"/>
  <c r="F736" i="19"/>
  <c r="E736" i="19"/>
  <c r="C736" i="19"/>
  <c r="H735" i="19"/>
  <c r="F735" i="19"/>
  <c r="E735" i="19"/>
  <c r="C735" i="19"/>
  <c r="H734" i="19"/>
  <c r="F734" i="19"/>
  <c r="E734" i="19"/>
  <c r="C734" i="19"/>
  <c r="H733" i="19"/>
  <c r="F733" i="19"/>
  <c r="E733" i="19"/>
  <c r="C733" i="19"/>
  <c r="H732" i="19"/>
  <c r="F732" i="19"/>
  <c r="E732" i="19"/>
  <c r="C732" i="19"/>
  <c r="H731" i="19"/>
  <c r="F731" i="19"/>
  <c r="E731" i="19"/>
  <c r="C731" i="19"/>
  <c r="H730" i="19"/>
  <c r="F730" i="19"/>
  <c r="E730" i="19"/>
  <c r="C730" i="19"/>
  <c r="C729" i="19"/>
  <c r="H728" i="19"/>
  <c r="E728" i="19"/>
  <c r="C728" i="19"/>
  <c r="H727" i="19"/>
  <c r="E727" i="19"/>
  <c r="C727" i="19"/>
  <c r="H726" i="19"/>
  <c r="F726" i="19"/>
  <c r="E726" i="19"/>
  <c r="C726" i="19"/>
  <c r="H725" i="19"/>
  <c r="F725" i="19"/>
  <c r="E725" i="19"/>
  <c r="C725" i="19"/>
  <c r="H724" i="19"/>
  <c r="F724" i="19"/>
  <c r="E724" i="19"/>
  <c r="C724" i="19"/>
  <c r="C723" i="19"/>
  <c r="H722" i="19"/>
  <c r="E722" i="19"/>
  <c r="C722" i="19"/>
  <c r="H721" i="19"/>
  <c r="E721" i="19"/>
  <c r="C721" i="19"/>
  <c r="H720" i="19"/>
  <c r="F720" i="19"/>
  <c r="E720" i="19"/>
  <c r="C720" i="19"/>
  <c r="H719" i="19"/>
  <c r="F719" i="19"/>
  <c r="E719" i="19"/>
  <c r="C719" i="19"/>
  <c r="H718" i="19"/>
  <c r="F718" i="19"/>
  <c r="E718" i="19"/>
  <c r="C718" i="19"/>
  <c r="H717" i="19"/>
  <c r="F717" i="19"/>
  <c r="E717" i="19"/>
  <c r="C717" i="19"/>
  <c r="H716" i="19"/>
  <c r="F716" i="19"/>
  <c r="E716" i="19"/>
  <c r="C716" i="19"/>
  <c r="H715" i="19"/>
  <c r="F715" i="19"/>
  <c r="E715" i="19"/>
  <c r="C715" i="19"/>
  <c r="H714" i="19"/>
  <c r="F714" i="19"/>
  <c r="E714" i="19"/>
  <c r="C714" i="19"/>
  <c r="H713" i="19"/>
  <c r="F713" i="19"/>
  <c r="E713" i="19"/>
  <c r="C713" i="19"/>
  <c r="H712" i="19"/>
  <c r="F712" i="19"/>
  <c r="E712" i="19"/>
  <c r="C712" i="19"/>
  <c r="H711" i="19"/>
  <c r="F711" i="19"/>
  <c r="E711" i="19"/>
  <c r="C711" i="19"/>
  <c r="H710" i="19"/>
  <c r="F710" i="19"/>
  <c r="E710" i="19"/>
  <c r="C710" i="19"/>
  <c r="H709" i="19"/>
  <c r="F709" i="19"/>
  <c r="E709" i="19"/>
  <c r="C709" i="19"/>
  <c r="H708" i="19"/>
  <c r="F708" i="19"/>
  <c r="E708" i="19"/>
  <c r="C708" i="19"/>
  <c r="C707" i="19"/>
  <c r="H706" i="19"/>
  <c r="F706" i="19"/>
  <c r="E706" i="19"/>
  <c r="C706" i="19"/>
  <c r="H705" i="19"/>
  <c r="F705" i="19"/>
  <c r="E705" i="19"/>
  <c r="C705" i="19"/>
  <c r="H704" i="19"/>
  <c r="F704" i="19"/>
  <c r="E704" i="19"/>
  <c r="C704" i="19"/>
  <c r="H703" i="19"/>
  <c r="F703" i="19"/>
  <c r="E703" i="19"/>
  <c r="C703" i="19"/>
  <c r="H702" i="19"/>
  <c r="F702" i="19"/>
  <c r="E702" i="19"/>
  <c r="C702" i="19"/>
  <c r="H701" i="19"/>
  <c r="F701" i="19"/>
  <c r="E701" i="19"/>
  <c r="C701" i="19"/>
  <c r="H700" i="19"/>
  <c r="F700" i="19"/>
  <c r="E700" i="19"/>
  <c r="C700" i="19"/>
  <c r="H699" i="19"/>
  <c r="F699" i="19"/>
  <c r="E699" i="19"/>
  <c r="C699" i="19"/>
  <c r="C698" i="19"/>
  <c r="H697" i="19"/>
  <c r="F697" i="19"/>
  <c r="E697" i="19"/>
  <c r="C697" i="19"/>
  <c r="H696" i="19"/>
  <c r="F696" i="19"/>
  <c r="E696" i="19"/>
  <c r="C696" i="19"/>
  <c r="H695" i="19"/>
  <c r="F695" i="19"/>
  <c r="E695" i="19"/>
  <c r="C695" i="19"/>
  <c r="H694" i="19"/>
  <c r="F694" i="19"/>
  <c r="E694" i="19"/>
  <c r="C694" i="19"/>
  <c r="H693" i="19"/>
  <c r="F693" i="19"/>
  <c r="E693" i="19"/>
  <c r="C693" i="19"/>
  <c r="H692" i="19"/>
  <c r="F692" i="19"/>
  <c r="E692" i="19"/>
  <c r="C692" i="19"/>
  <c r="H691" i="19"/>
  <c r="F691" i="19"/>
  <c r="E691" i="19"/>
  <c r="C691" i="19"/>
  <c r="H690" i="19"/>
  <c r="F690" i="19"/>
  <c r="E690" i="19"/>
  <c r="C690" i="19"/>
  <c r="H689" i="19"/>
  <c r="F689" i="19"/>
  <c r="E689" i="19"/>
  <c r="C689" i="19"/>
  <c r="H688" i="19"/>
  <c r="F688" i="19"/>
  <c r="E688" i="19"/>
  <c r="C688" i="19"/>
  <c r="C687" i="19"/>
  <c r="E686" i="19"/>
  <c r="C686" i="19"/>
  <c r="H685" i="19"/>
  <c r="F685" i="19"/>
  <c r="E685" i="19"/>
  <c r="C685" i="19"/>
  <c r="H684" i="19"/>
  <c r="F684" i="19"/>
  <c r="E684" i="19"/>
  <c r="C684" i="19"/>
  <c r="H683" i="19"/>
  <c r="F683" i="19"/>
  <c r="E683" i="19"/>
  <c r="C683" i="19"/>
  <c r="H682" i="19"/>
  <c r="F682" i="19"/>
  <c r="E682" i="19"/>
  <c r="C682" i="19"/>
  <c r="H681" i="19"/>
  <c r="F681" i="19"/>
  <c r="E681" i="19"/>
  <c r="C681" i="19"/>
  <c r="H680" i="19"/>
  <c r="F680" i="19"/>
  <c r="E680" i="19"/>
  <c r="C680" i="19"/>
  <c r="H679" i="19"/>
  <c r="F679" i="19"/>
  <c r="E679" i="19"/>
  <c r="C679" i="19"/>
  <c r="H678" i="19"/>
  <c r="F678" i="19"/>
  <c r="E678" i="19"/>
  <c r="C678" i="19"/>
  <c r="H677" i="19"/>
  <c r="F677" i="19"/>
  <c r="E677" i="19"/>
  <c r="C677" i="19"/>
  <c r="H676" i="19"/>
  <c r="F676" i="19"/>
  <c r="E676" i="19"/>
  <c r="C676" i="19"/>
  <c r="H675" i="19"/>
  <c r="F675" i="19"/>
  <c r="E675" i="19"/>
  <c r="C675" i="19"/>
  <c r="H674" i="19"/>
  <c r="F674" i="19"/>
  <c r="E674" i="19"/>
  <c r="C674" i="19"/>
  <c r="H673" i="19"/>
  <c r="F673" i="19"/>
  <c r="E673" i="19"/>
  <c r="C673" i="19"/>
  <c r="H672" i="19"/>
  <c r="F672" i="19"/>
  <c r="E672" i="19"/>
  <c r="C672" i="19"/>
  <c r="C671" i="19"/>
  <c r="E670" i="19"/>
  <c r="C670" i="19"/>
  <c r="H669" i="19"/>
  <c r="F669" i="19"/>
  <c r="E669" i="19"/>
  <c r="C669" i="19"/>
  <c r="H668" i="19"/>
  <c r="F668" i="19"/>
  <c r="E668" i="19"/>
  <c r="C668" i="19"/>
  <c r="H667" i="19"/>
  <c r="F667" i="19"/>
  <c r="E667" i="19"/>
  <c r="C667" i="19"/>
  <c r="H666" i="19"/>
  <c r="F666" i="19"/>
  <c r="E666" i="19"/>
  <c r="C666" i="19"/>
  <c r="H665" i="19"/>
  <c r="F665" i="19"/>
  <c r="E665" i="19"/>
  <c r="C665" i="19"/>
  <c r="H664" i="19"/>
  <c r="F664" i="19"/>
  <c r="E664" i="19"/>
  <c r="C664" i="19"/>
  <c r="H663" i="19"/>
  <c r="F663" i="19"/>
  <c r="E663" i="19"/>
  <c r="C663" i="19"/>
  <c r="H662" i="19"/>
  <c r="F662" i="19"/>
  <c r="E662" i="19"/>
  <c r="C662" i="19"/>
  <c r="H661" i="19"/>
  <c r="F661" i="19"/>
  <c r="E661" i="19"/>
  <c r="C661" i="19"/>
  <c r="H660" i="19"/>
  <c r="F660" i="19"/>
  <c r="E660" i="19"/>
  <c r="C660" i="19"/>
  <c r="H659" i="19"/>
  <c r="F659" i="19"/>
  <c r="E659" i="19"/>
  <c r="C659" i="19"/>
  <c r="H658" i="19"/>
  <c r="F658" i="19"/>
  <c r="E658" i="19"/>
  <c r="C658" i="19"/>
  <c r="H657" i="19"/>
  <c r="F657" i="19"/>
  <c r="E657" i="19"/>
  <c r="C657" i="19"/>
  <c r="H656" i="19"/>
  <c r="F656" i="19"/>
  <c r="E656" i="19"/>
  <c r="C656" i="19"/>
  <c r="C655" i="19"/>
  <c r="H654" i="19"/>
  <c r="F654" i="19"/>
  <c r="E654" i="19"/>
  <c r="C654" i="19"/>
  <c r="H653" i="19"/>
  <c r="F653" i="19"/>
  <c r="E653" i="19"/>
  <c r="C653" i="19"/>
  <c r="H652" i="19"/>
  <c r="F652" i="19"/>
  <c r="E652" i="19"/>
  <c r="C652" i="19"/>
  <c r="H651" i="19"/>
  <c r="F651" i="19"/>
  <c r="E651" i="19"/>
  <c r="C651" i="19"/>
  <c r="H650" i="19"/>
  <c r="F650" i="19"/>
  <c r="E650" i="19"/>
  <c r="C650" i="19"/>
  <c r="H649" i="19"/>
  <c r="F649" i="19"/>
  <c r="E649" i="19"/>
  <c r="C649" i="19"/>
  <c r="H648" i="19"/>
  <c r="F648" i="19"/>
  <c r="E648" i="19"/>
  <c r="C648" i="19"/>
  <c r="H647" i="19"/>
  <c r="F647" i="19"/>
  <c r="E647" i="19"/>
  <c r="C647" i="19"/>
  <c r="H646" i="19"/>
  <c r="F646" i="19"/>
  <c r="E646" i="19"/>
  <c r="C646" i="19"/>
  <c r="H645" i="19"/>
  <c r="F645" i="19"/>
  <c r="E645" i="19"/>
  <c r="C645" i="19"/>
  <c r="H644" i="19"/>
  <c r="F644" i="19"/>
  <c r="E644" i="19"/>
  <c r="C644" i="19"/>
  <c r="H643" i="19"/>
  <c r="F643" i="19"/>
  <c r="E643" i="19"/>
  <c r="C643" i="19"/>
  <c r="H642" i="19"/>
  <c r="F642" i="19"/>
  <c r="E642" i="19"/>
  <c r="C642" i="19"/>
  <c r="H641" i="19"/>
  <c r="F641" i="19"/>
  <c r="E641" i="19"/>
  <c r="C641" i="19"/>
  <c r="H640" i="19"/>
  <c r="F640" i="19"/>
  <c r="E640" i="19"/>
  <c r="C640" i="19"/>
  <c r="H639" i="19"/>
  <c r="F639" i="19"/>
  <c r="E639" i="19"/>
  <c r="C639" i="19"/>
  <c r="H638" i="19"/>
  <c r="F638" i="19"/>
  <c r="E638" i="19"/>
  <c r="C638" i="19"/>
  <c r="H637" i="19"/>
  <c r="F637" i="19"/>
  <c r="E637" i="19"/>
  <c r="C637" i="19"/>
  <c r="H636" i="19"/>
  <c r="F636" i="19"/>
  <c r="E636" i="19"/>
  <c r="C636" i="19"/>
  <c r="H635" i="19"/>
  <c r="F635" i="19"/>
  <c r="E635" i="19"/>
  <c r="C635" i="19"/>
  <c r="H634" i="19"/>
  <c r="F634" i="19"/>
  <c r="E634" i="19"/>
  <c r="C634" i="19"/>
  <c r="H633" i="19"/>
  <c r="F633" i="19"/>
  <c r="E633" i="19"/>
  <c r="C633" i="19"/>
  <c r="H632" i="19"/>
  <c r="F632" i="19"/>
  <c r="E632" i="19"/>
  <c r="C632" i="19"/>
  <c r="H631" i="19"/>
  <c r="F631" i="19"/>
  <c r="E631" i="19"/>
  <c r="C631" i="19"/>
  <c r="H630" i="19"/>
  <c r="F630" i="19"/>
  <c r="E630" i="19"/>
  <c r="C630" i="19"/>
  <c r="H629" i="19"/>
  <c r="F629" i="19"/>
  <c r="E629" i="19"/>
  <c r="C629" i="19"/>
  <c r="H628" i="19"/>
  <c r="F628" i="19"/>
  <c r="E628" i="19"/>
  <c r="C628" i="19"/>
  <c r="H627" i="19"/>
  <c r="F627" i="19"/>
  <c r="E627" i="19"/>
  <c r="C627" i="19"/>
  <c r="H626" i="19"/>
  <c r="F626" i="19"/>
  <c r="E626" i="19"/>
  <c r="C626" i="19"/>
  <c r="H625" i="19"/>
  <c r="F625" i="19"/>
  <c r="E625" i="19"/>
  <c r="C625" i="19"/>
  <c r="H624" i="19"/>
  <c r="F624" i="19"/>
  <c r="E624" i="19"/>
  <c r="C624" i="19"/>
  <c r="H623" i="19"/>
  <c r="F623" i="19"/>
  <c r="E623" i="19"/>
  <c r="C623" i="19"/>
  <c r="H622" i="19"/>
  <c r="F622" i="19"/>
  <c r="E622" i="19"/>
  <c r="C622" i="19"/>
  <c r="H621" i="19"/>
  <c r="F621" i="19"/>
  <c r="E621" i="19"/>
  <c r="C621" i="19"/>
  <c r="H620" i="19"/>
  <c r="F620" i="19"/>
  <c r="E620" i="19"/>
  <c r="C620" i="19"/>
  <c r="H619" i="19"/>
  <c r="F619" i="19"/>
  <c r="E619" i="19"/>
  <c r="C619" i="19"/>
  <c r="H618" i="19"/>
  <c r="F618" i="19"/>
  <c r="E618" i="19"/>
  <c r="C618" i="19"/>
  <c r="H617" i="19"/>
  <c r="F617" i="19"/>
  <c r="E617" i="19"/>
  <c r="C617" i="19"/>
  <c r="H616" i="19"/>
  <c r="F616" i="19"/>
  <c r="E616" i="19"/>
  <c r="C616" i="19"/>
  <c r="H615" i="19"/>
  <c r="F615" i="19"/>
  <c r="E615" i="19"/>
  <c r="C615" i="19"/>
  <c r="C614" i="19"/>
  <c r="H613" i="19"/>
  <c r="F613" i="19"/>
  <c r="E613" i="19"/>
  <c r="C613" i="19"/>
  <c r="H612" i="19"/>
  <c r="F612" i="19"/>
  <c r="E612" i="19"/>
  <c r="C612" i="19"/>
  <c r="H611" i="19"/>
  <c r="F611" i="19"/>
  <c r="E611" i="19"/>
  <c r="C611" i="19"/>
  <c r="H610" i="19"/>
  <c r="F610" i="19"/>
  <c r="E610" i="19"/>
  <c r="C610" i="19"/>
  <c r="H609" i="19"/>
  <c r="F609" i="19"/>
  <c r="E609" i="19"/>
  <c r="C609" i="19"/>
  <c r="H608" i="19"/>
  <c r="F608" i="19"/>
  <c r="E608" i="19"/>
  <c r="C608" i="19"/>
  <c r="H607" i="19"/>
  <c r="F607" i="19"/>
  <c r="E607" i="19"/>
  <c r="C607" i="19"/>
  <c r="H606" i="19"/>
  <c r="F606" i="19"/>
  <c r="E606" i="19"/>
  <c r="C606" i="19"/>
  <c r="H605" i="19"/>
  <c r="F605" i="19"/>
  <c r="E605" i="19"/>
  <c r="C605" i="19"/>
  <c r="H604" i="19"/>
  <c r="F604" i="19"/>
  <c r="E604" i="19"/>
  <c r="C604" i="19"/>
  <c r="H603" i="19"/>
  <c r="F603" i="19"/>
  <c r="E603" i="19"/>
  <c r="C603" i="19"/>
  <c r="H602" i="19"/>
  <c r="F602" i="19"/>
  <c r="E602" i="19"/>
  <c r="C602" i="19"/>
  <c r="H601" i="19"/>
  <c r="F601" i="19"/>
  <c r="E601" i="19"/>
  <c r="C601" i="19"/>
  <c r="H600" i="19"/>
  <c r="F600" i="19"/>
  <c r="E600" i="19"/>
  <c r="C600" i="19"/>
  <c r="C599" i="19"/>
  <c r="B598" i="19"/>
  <c r="H595" i="19"/>
  <c r="F595" i="19"/>
  <c r="E595" i="19"/>
  <c r="C595" i="19"/>
  <c r="H594" i="19"/>
  <c r="F594" i="19"/>
  <c r="E594" i="19"/>
  <c r="C594" i="19"/>
  <c r="H593" i="19"/>
  <c r="F593" i="19"/>
  <c r="E593" i="19"/>
  <c r="C593" i="19"/>
  <c r="H592" i="19"/>
  <c r="F592" i="19"/>
  <c r="E592" i="19"/>
  <c r="C592" i="19"/>
  <c r="H591" i="19"/>
  <c r="F591" i="19"/>
  <c r="E591" i="19"/>
  <c r="C591" i="19"/>
  <c r="C590" i="19"/>
  <c r="H589" i="19"/>
  <c r="F589" i="19"/>
  <c r="E589" i="19"/>
  <c r="C589" i="19"/>
  <c r="H588" i="19"/>
  <c r="F588" i="19"/>
  <c r="E588" i="19"/>
  <c r="C588" i="19"/>
  <c r="C587" i="19"/>
  <c r="H586" i="19"/>
  <c r="F586" i="19"/>
  <c r="E586" i="19"/>
  <c r="C586" i="19"/>
  <c r="H585" i="19"/>
  <c r="F585" i="19"/>
  <c r="E585" i="19"/>
  <c r="C585" i="19"/>
  <c r="H584" i="19"/>
  <c r="F584" i="19"/>
  <c r="E584" i="19"/>
  <c r="C584" i="19"/>
  <c r="H583" i="19"/>
  <c r="F583" i="19"/>
  <c r="E583" i="19"/>
  <c r="C583" i="19"/>
  <c r="H582" i="19"/>
  <c r="F582" i="19"/>
  <c r="E582" i="19"/>
  <c r="C582" i="19"/>
  <c r="H581" i="19"/>
  <c r="F581" i="19"/>
  <c r="E581" i="19"/>
  <c r="C581" i="19"/>
  <c r="H580" i="19"/>
  <c r="F580" i="19"/>
  <c r="E580" i="19"/>
  <c r="C580" i="19"/>
  <c r="H579" i="19"/>
  <c r="F579" i="19"/>
  <c r="E579" i="19"/>
  <c r="C579" i="19"/>
  <c r="H578" i="19"/>
  <c r="F578" i="19"/>
  <c r="E578" i="19"/>
  <c r="C578" i="19"/>
  <c r="H577" i="19"/>
  <c r="F577" i="19"/>
  <c r="E577" i="19"/>
  <c r="C577" i="19"/>
  <c r="H576" i="19"/>
  <c r="F576" i="19"/>
  <c r="E576" i="19"/>
  <c r="C576" i="19"/>
  <c r="C575" i="19"/>
  <c r="H574" i="19"/>
  <c r="F574" i="19"/>
  <c r="E574" i="19"/>
  <c r="C574" i="19"/>
  <c r="H573" i="19"/>
  <c r="F573" i="19"/>
  <c r="E573" i="19"/>
  <c r="C573" i="19"/>
  <c r="H572" i="19"/>
  <c r="F572" i="19"/>
  <c r="E572" i="19"/>
  <c r="C572" i="19"/>
  <c r="H571" i="19"/>
  <c r="F571" i="19"/>
  <c r="E571" i="19"/>
  <c r="C571" i="19"/>
  <c r="H570" i="19"/>
  <c r="F570" i="19"/>
  <c r="E570" i="19"/>
  <c r="C570" i="19"/>
  <c r="H569" i="19"/>
  <c r="F569" i="19"/>
  <c r="E569" i="19"/>
  <c r="C569" i="19"/>
  <c r="H568" i="19"/>
  <c r="F568" i="19"/>
  <c r="E568" i="19"/>
  <c r="C568" i="19"/>
  <c r="H567" i="19"/>
  <c r="F567" i="19"/>
  <c r="E567" i="19"/>
  <c r="C567" i="19"/>
  <c r="H566" i="19"/>
  <c r="F566" i="19"/>
  <c r="E566" i="19"/>
  <c r="C566" i="19"/>
  <c r="C565" i="19"/>
  <c r="H564" i="19"/>
  <c r="F564" i="19"/>
  <c r="E564" i="19"/>
  <c r="C564" i="19"/>
  <c r="H563" i="19"/>
  <c r="F563" i="19"/>
  <c r="E563" i="19"/>
  <c r="C563" i="19"/>
  <c r="H562" i="19"/>
  <c r="F562" i="19"/>
  <c r="E562" i="19"/>
  <c r="C562" i="19"/>
  <c r="H561" i="19"/>
  <c r="F561" i="19"/>
  <c r="E561" i="19"/>
  <c r="C561" i="19"/>
  <c r="H560" i="19"/>
  <c r="F560" i="19"/>
  <c r="E560" i="19"/>
  <c r="C560" i="19"/>
  <c r="H559" i="19"/>
  <c r="F559" i="19"/>
  <c r="E559" i="19"/>
  <c r="C559" i="19"/>
  <c r="C558" i="19"/>
  <c r="H557" i="19"/>
  <c r="F557" i="19"/>
  <c r="E557" i="19"/>
  <c r="C557" i="19"/>
  <c r="H556" i="19"/>
  <c r="F556" i="19"/>
  <c r="E556" i="19"/>
  <c r="C556" i="19"/>
  <c r="H555" i="19"/>
  <c r="F555" i="19"/>
  <c r="E555" i="19"/>
  <c r="C555" i="19"/>
  <c r="H554" i="19"/>
  <c r="F554" i="19"/>
  <c r="E554" i="19"/>
  <c r="C554" i="19"/>
  <c r="C553" i="19"/>
  <c r="H552" i="19"/>
  <c r="F552" i="19"/>
  <c r="E552" i="19"/>
  <c r="C552" i="19"/>
  <c r="C551" i="19"/>
  <c r="H550" i="19"/>
  <c r="F550" i="19"/>
  <c r="E550" i="19"/>
  <c r="C550" i="19"/>
  <c r="H549" i="19"/>
  <c r="F549" i="19"/>
  <c r="E549" i="19"/>
  <c r="C549" i="19"/>
  <c r="H548" i="19"/>
  <c r="F548" i="19"/>
  <c r="E548" i="19"/>
  <c r="C548" i="19"/>
  <c r="H547" i="19"/>
  <c r="F547" i="19"/>
  <c r="E547" i="19"/>
  <c r="C547" i="19"/>
  <c r="H546" i="19"/>
  <c r="F546" i="19"/>
  <c r="E546" i="19"/>
  <c r="C546" i="19"/>
  <c r="C545" i="19"/>
  <c r="H544" i="19"/>
  <c r="F544" i="19"/>
  <c r="E544" i="19"/>
  <c r="C544" i="19"/>
  <c r="C543" i="19"/>
  <c r="H542" i="19"/>
  <c r="F542" i="19"/>
  <c r="E542" i="19"/>
  <c r="C542" i="19"/>
  <c r="C541" i="19"/>
  <c r="H540" i="19"/>
  <c r="F540" i="19"/>
  <c r="E540" i="19"/>
  <c r="C540" i="19"/>
  <c r="H539" i="19"/>
  <c r="F539" i="19"/>
  <c r="E539" i="19"/>
  <c r="C539" i="19"/>
  <c r="H538" i="19"/>
  <c r="F538" i="19"/>
  <c r="E538" i="19"/>
  <c r="C538" i="19"/>
  <c r="H537" i="19"/>
  <c r="F537" i="19"/>
  <c r="E537" i="19"/>
  <c r="C537" i="19"/>
  <c r="H536" i="19"/>
  <c r="F536" i="19"/>
  <c r="E536" i="19"/>
  <c r="C536" i="19"/>
  <c r="H535" i="19"/>
  <c r="F535" i="19"/>
  <c r="E535" i="19"/>
  <c r="C535" i="19"/>
  <c r="H534" i="19"/>
  <c r="F534" i="19"/>
  <c r="E534" i="19"/>
  <c r="C534" i="19"/>
  <c r="H533" i="19"/>
  <c r="F533" i="19"/>
  <c r="E533" i="19"/>
  <c r="C533" i="19"/>
  <c r="H532" i="19"/>
  <c r="F532" i="19"/>
  <c r="E532" i="19"/>
  <c r="C532" i="19"/>
  <c r="H531" i="19"/>
  <c r="F531" i="19"/>
  <c r="E531" i="19"/>
  <c r="C531" i="19"/>
  <c r="H530" i="19"/>
  <c r="F530" i="19"/>
  <c r="E530" i="19"/>
  <c r="C530" i="19"/>
  <c r="H529" i="19"/>
  <c r="F529" i="19"/>
  <c r="E529" i="19"/>
  <c r="C529" i="19"/>
  <c r="H528" i="19"/>
  <c r="F528" i="19"/>
  <c r="E528" i="19"/>
  <c r="C528" i="19"/>
  <c r="C527" i="19"/>
  <c r="C526" i="19"/>
  <c r="H525" i="19"/>
  <c r="F525" i="19"/>
  <c r="E525" i="19"/>
  <c r="C525" i="19"/>
  <c r="C524" i="19"/>
  <c r="H523" i="19"/>
  <c r="F523" i="19"/>
  <c r="E523" i="19"/>
  <c r="C523" i="19"/>
  <c r="C522" i="19"/>
  <c r="H521" i="19"/>
  <c r="F521" i="19"/>
  <c r="E521" i="19"/>
  <c r="C521" i="19"/>
  <c r="H520" i="19"/>
  <c r="F520" i="19"/>
  <c r="E520" i="19"/>
  <c r="C520" i="19"/>
  <c r="H519" i="19"/>
  <c r="F519" i="19"/>
  <c r="E519" i="19"/>
  <c r="C519" i="19"/>
  <c r="H518" i="19"/>
  <c r="F518" i="19"/>
  <c r="E518" i="19"/>
  <c r="C518" i="19"/>
  <c r="H517" i="19"/>
  <c r="F517" i="19"/>
  <c r="E517" i="19"/>
  <c r="C517" i="19"/>
  <c r="H516" i="19"/>
  <c r="F516" i="19"/>
  <c r="E516" i="19"/>
  <c r="C516" i="19"/>
  <c r="H515" i="19"/>
  <c r="F515" i="19"/>
  <c r="E515" i="19"/>
  <c r="C515" i="19"/>
  <c r="H514" i="19"/>
  <c r="F514" i="19"/>
  <c r="E514" i="19"/>
  <c r="C514" i="19"/>
  <c r="C513" i="19"/>
  <c r="H512" i="19"/>
  <c r="F512" i="19"/>
  <c r="E512" i="19"/>
  <c r="C512" i="19"/>
  <c r="H511" i="19"/>
  <c r="F511" i="19"/>
  <c r="E511" i="19"/>
  <c r="C511" i="19"/>
  <c r="H510" i="19"/>
  <c r="F510" i="19"/>
  <c r="E510" i="19"/>
  <c r="C510" i="19"/>
  <c r="H509" i="19"/>
  <c r="F509" i="19"/>
  <c r="E509" i="19"/>
  <c r="C509" i="19"/>
  <c r="H508" i="19"/>
  <c r="F508" i="19"/>
  <c r="E508" i="19"/>
  <c r="C508" i="19"/>
  <c r="H507" i="19"/>
  <c r="F507" i="19"/>
  <c r="E507" i="19"/>
  <c r="C507" i="19"/>
  <c r="H506" i="19"/>
  <c r="F506" i="19"/>
  <c r="E506" i="19"/>
  <c r="C506" i="19"/>
  <c r="H505" i="19"/>
  <c r="F505" i="19"/>
  <c r="E505" i="19"/>
  <c r="C505" i="19"/>
  <c r="H504" i="19"/>
  <c r="F504" i="19"/>
  <c r="E504" i="19"/>
  <c r="C504" i="19"/>
  <c r="H503" i="19"/>
  <c r="F503" i="19"/>
  <c r="E503" i="19"/>
  <c r="C503" i="19"/>
  <c r="H502" i="19"/>
  <c r="F502" i="19"/>
  <c r="E502" i="19"/>
  <c r="C502" i="19"/>
  <c r="C501" i="19"/>
  <c r="H500" i="19"/>
  <c r="F500" i="19"/>
  <c r="E500" i="19"/>
  <c r="C500" i="19"/>
  <c r="H499" i="19"/>
  <c r="F499" i="19"/>
  <c r="E499" i="19"/>
  <c r="C499" i="19"/>
  <c r="H498" i="19"/>
  <c r="F498" i="19"/>
  <c r="E498" i="19"/>
  <c r="C498" i="19"/>
  <c r="H497" i="19"/>
  <c r="F497" i="19"/>
  <c r="E497" i="19"/>
  <c r="C497" i="19"/>
  <c r="H496" i="19"/>
  <c r="F496" i="19"/>
  <c r="E496" i="19"/>
  <c r="C496" i="19"/>
  <c r="H495" i="19"/>
  <c r="F495" i="19"/>
  <c r="E495" i="19"/>
  <c r="C495" i="19"/>
  <c r="H494" i="19"/>
  <c r="F494" i="19"/>
  <c r="E494" i="19"/>
  <c r="C494" i="19"/>
  <c r="H493" i="19"/>
  <c r="F493" i="19"/>
  <c r="E493" i="19"/>
  <c r="C493" i="19"/>
  <c r="H492" i="19"/>
  <c r="F492" i="19"/>
  <c r="E492" i="19"/>
  <c r="C492" i="19"/>
  <c r="H491" i="19"/>
  <c r="F491" i="19"/>
  <c r="E491" i="19"/>
  <c r="C491" i="19"/>
  <c r="H490" i="19"/>
  <c r="F490" i="19"/>
  <c r="E490" i="19"/>
  <c r="C490" i="19"/>
  <c r="H489" i="19"/>
  <c r="F489" i="19"/>
  <c r="E489" i="19"/>
  <c r="C489" i="19"/>
  <c r="H488" i="19"/>
  <c r="F488" i="19"/>
  <c r="E488" i="19"/>
  <c r="C488" i="19"/>
  <c r="H487" i="19"/>
  <c r="F487" i="19"/>
  <c r="E487" i="19"/>
  <c r="C487" i="19"/>
  <c r="H486" i="19"/>
  <c r="F486" i="19"/>
  <c r="E486" i="19"/>
  <c r="C486" i="19"/>
  <c r="H485" i="19"/>
  <c r="F485" i="19"/>
  <c r="E485" i="19"/>
  <c r="C485" i="19"/>
  <c r="C484" i="19"/>
  <c r="H483" i="19"/>
  <c r="F483" i="19"/>
  <c r="E483" i="19"/>
  <c r="C483" i="19"/>
  <c r="H482" i="19"/>
  <c r="F482" i="19"/>
  <c r="E482" i="19"/>
  <c r="C482" i="19"/>
  <c r="H481" i="19"/>
  <c r="F481" i="19"/>
  <c r="E481" i="19"/>
  <c r="C481" i="19"/>
  <c r="H480" i="19"/>
  <c r="F480" i="19"/>
  <c r="E480" i="19"/>
  <c r="C480" i="19"/>
  <c r="H479" i="19"/>
  <c r="F479" i="19"/>
  <c r="E479" i="19"/>
  <c r="C479" i="19"/>
  <c r="H478" i="19"/>
  <c r="F478" i="19"/>
  <c r="E478" i="19"/>
  <c r="C478" i="19"/>
  <c r="H477" i="19"/>
  <c r="F477" i="19"/>
  <c r="E477" i="19"/>
  <c r="C477" i="19"/>
  <c r="H476" i="19"/>
  <c r="F476" i="19"/>
  <c r="E476" i="19"/>
  <c r="C476" i="19"/>
  <c r="H475" i="19"/>
  <c r="F475" i="19"/>
  <c r="E475" i="19"/>
  <c r="C475" i="19"/>
  <c r="C474" i="19"/>
  <c r="H473" i="19"/>
  <c r="F473" i="19"/>
  <c r="E473" i="19"/>
  <c r="C473" i="19"/>
  <c r="H472" i="19"/>
  <c r="F472" i="19"/>
  <c r="E472" i="19"/>
  <c r="C472" i="19"/>
  <c r="H471" i="19"/>
  <c r="F471" i="19"/>
  <c r="E471" i="19"/>
  <c r="C471" i="19"/>
  <c r="H470" i="19"/>
  <c r="F470" i="19"/>
  <c r="E470" i="19"/>
  <c r="C470" i="19"/>
  <c r="H469" i="19"/>
  <c r="F469" i="19"/>
  <c r="E469" i="19"/>
  <c r="C469" i="19"/>
  <c r="H468" i="19"/>
  <c r="F468" i="19"/>
  <c r="E468" i="19"/>
  <c r="C468" i="19"/>
  <c r="H467" i="19"/>
  <c r="F467" i="19"/>
  <c r="E467" i="19"/>
  <c r="C467" i="19"/>
  <c r="H466" i="19"/>
  <c r="F466" i="19"/>
  <c r="E466" i="19"/>
  <c r="C466" i="19"/>
  <c r="H465" i="19"/>
  <c r="F465" i="19"/>
  <c r="E465" i="19"/>
  <c r="C465" i="19"/>
  <c r="H464" i="19"/>
  <c r="F464" i="19"/>
  <c r="E464" i="19"/>
  <c r="C464" i="19"/>
  <c r="H463" i="19"/>
  <c r="F463" i="19"/>
  <c r="E463" i="19"/>
  <c r="C463" i="19"/>
  <c r="H462" i="19"/>
  <c r="F462" i="19"/>
  <c r="E462" i="19"/>
  <c r="C462" i="19"/>
  <c r="H461" i="19"/>
  <c r="F461" i="19"/>
  <c r="E461" i="19"/>
  <c r="C461" i="19"/>
  <c r="H460" i="19"/>
  <c r="F460" i="19"/>
  <c r="E460" i="19"/>
  <c r="C460" i="19"/>
  <c r="C459" i="19"/>
  <c r="H458" i="19"/>
  <c r="F458" i="19"/>
  <c r="E458" i="19"/>
  <c r="C458" i="19"/>
  <c r="H457" i="19"/>
  <c r="F457" i="19"/>
  <c r="E457" i="19"/>
  <c r="C457" i="19"/>
  <c r="H456" i="19"/>
  <c r="F456" i="19"/>
  <c r="E456" i="19"/>
  <c r="C456" i="19"/>
  <c r="H455" i="19"/>
  <c r="F455" i="19"/>
  <c r="E455" i="19"/>
  <c r="C455" i="19"/>
  <c r="H454" i="19"/>
  <c r="F454" i="19"/>
  <c r="E454" i="19"/>
  <c r="C454" i="19"/>
  <c r="H453" i="19"/>
  <c r="F453" i="19"/>
  <c r="E453" i="19"/>
  <c r="C453" i="19"/>
  <c r="H452" i="19"/>
  <c r="F452" i="19"/>
  <c r="E452" i="19"/>
  <c r="C452" i="19"/>
  <c r="H451" i="19"/>
  <c r="F451" i="19"/>
  <c r="E451" i="19"/>
  <c r="C451" i="19"/>
  <c r="H450" i="19"/>
  <c r="F450" i="19"/>
  <c r="E450" i="19"/>
  <c r="C450" i="19"/>
  <c r="H449" i="19"/>
  <c r="F449" i="19"/>
  <c r="E449" i="19"/>
  <c r="C449" i="19"/>
  <c r="H448" i="19"/>
  <c r="F448" i="19"/>
  <c r="E448" i="19"/>
  <c r="C448" i="19"/>
  <c r="H447" i="19"/>
  <c r="F447" i="19"/>
  <c r="E447" i="19"/>
  <c r="C447" i="19"/>
  <c r="H446" i="19"/>
  <c r="F446" i="19"/>
  <c r="E446" i="19"/>
  <c r="C446" i="19"/>
  <c r="H445" i="19"/>
  <c r="F445" i="19"/>
  <c r="E445" i="19"/>
  <c r="C445" i="19"/>
  <c r="C444" i="19"/>
  <c r="H443" i="19"/>
  <c r="F443" i="19"/>
  <c r="E443" i="19"/>
  <c r="C443" i="19"/>
  <c r="H442" i="19"/>
  <c r="F442" i="19"/>
  <c r="E442" i="19"/>
  <c r="C442" i="19"/>
  <c r="H441" i="19"/>
  <c r="F441" i="19"/>
  <c r="E441" i="19"/>
  <c r="C441" i="19"/>
  <c r="H440" i="19"/>
  <c r="F440" i="19"/>
  <c r="E440" i="19"/>
  <c r="C440" i="19"/>
  <c r="H439" i="19"/>
  <c r="F439" i="19"/>
  <c r="E439" i="19"/>
  <c r="C439" i="19"/>
  <c r="H438" i="19"/>
  <c r="F438" i="19"/>
  <c r="E438" i="19"/>
  <c r="C438" i="19"/>
  <c r="H437" i="19"/>
  <c r="F437" i="19"/>
  <c r="E437" i="19"/>
  <c r="C437" i="19"/>
  <c r="H436" i="19"/>
  <c r="F436" i="19"/>
  <c r="E436" i="19"/>
  <c r="C436" i="19"/>
  <c r="H435" i="19"/>
  <c r="F435" i="19"/>
  <c r="E435" i="19"/>
  <c r="C435" i="19"/>
  <c r="H434" i="19"/>
  <c r="F434" i="19"/>
  <c r="E434" i="19"/>
  <c r="C434" i="19"/>
  <c r="H433" i="19"/>
  <c r="F433" i="19"/>
  <c r="E433" i="19"/>
  <c r="C433" i="19"/>
  <c r="H432" i="19"/>
  <c r="F432" i="19"/>
  <c r="E432" i="19"/>
  <c r="C432" i="19"/>
  <c r="H431" i="19"/>
  <c r="F431" i="19"/>
  <c r="E431" i="19"/>
  <c r="C431" i="19"/>
  <c r="H430" i="19"/>
  <c r="F430" i="19"/>
  <c r="E430" i="19"/>
  <c r="C430" i="19"/>
  <c r="H429" i="19"/>
  <c r="F429" i="19"/>
  <c r="E429" i="19"/>
  <c r="C429" i="19"/>
  <c r="H428" i="19"/>
  <c r="F428" i="19"/>
  <c r="E428" i="19"/>
  <c r="C428" i="19"/>
  <c r="H427" i="19"/>
  <c r="F427" i="19"/>
  <c r="E427" i="19"/>
  <c r="C427" i="19"/>
  <c r="C426" i="19"/>
  <c r="H425" i="19"/>
  <c r="F425" i="19"/>
  <c r="E425" i="19"/>
  <c r="C425" i="19"/>
  <c r="H424" i="19"/>
  <c r="F424" i="19"/>
  <c r="E424" i="19"/>
  <c r="C424" i="19"/>
  <c r="H423" i="19"/>
  <c r="F423" i="19"/>
  <c r="E423" i="19"/>
  <c r="C423" i="19"/>
  <c r="H422" i="19"/>
  <c r="F422" i="19"/>
  <c r="E422" i="19"/>
  <c r="C422" i="19"/>
  <c r="H421" i="19"/>
  <c r="F421" i="19"/>
  <c r="E421" i="19"/>
  <c r="C421" i="19"/>
  <c r="H420" i="19"/>
  <c r="F420" i="19"/>
  <c r="E420" i="19"/>
  <c r="C420" i="19"/>
  <c r="H419" i="19"/>
  <c r="F419" i="19"/>
  <c r="E419" i="19"/>
  <c r="C419" i="19"/>
  <c r="H418" i="19"/>
  <c r="F418" i="19"/>
  <c r="E418" i="19"/>
  <c r="C418" i="19"/>
  <c r="H417" i="19"/>
  <c r="F417" i="19"/>
  <c r="E417" i="19"/>
  <c r="C417" i="19"/>
  <c r="H416" i="19"/>
  <c r="F416" i="19"/>
  <c r="E416" i="19"/>
  <c r="C416" i="19"/>
  <c r="H415" i="19"/>
  <c r="F415" i="19"/>
  <c r="E415" i="19"/>
  <c r="C415" i="19"/>
  <c r="H414" i="19"/>
  <c r="F414" i="19"/>
  <c r="E414" i="19"/>
  <c r="C414" i="19"/>
  <c r="H413" i="19"/>
  <c r="F413" i="19"/>
  <c r="E413" i="19"/>
  <c r="C413" i="19"/>
  <c r="H412" i="19"/>
  <c r="F412" i="19"/>
  <c r="E412" i="19"/>
  <c r="C412" i="19"/>
  <c r="H411" i="19"/>
  <c r="F411" i="19"/>
  <c r="E411" i="19"/>
  <c r="C411" i="19"/>
  <c r="C410" i="19"/>
  <c r="H409" i="19"/>
  <c r="F409" i="19"/>
  <c r="E409" i="19"/>
  <c r="C409" i="19"/>
  <c r="H408" i="19"/>
  <c r="F408" i="19"/>
  <c r="E408" i="19"/>
  <c r="C408" i="19"/>
  <c r="H407" i="19"/>
  <c r="F407" i="19"/>
  <c r="E407" i="19"/>
  <c r="C407" i="19"/>
  <c r="H406" i="19"/>
  <c r="F406" i="19"/>
  <c r="E406" i="19"/>
  <c r="C406" i="19"/>
  <c r="H405" i="19"/>
  <c r="F405" i="19"/>
  <c r="E405" i="19"/>
  <c r="C405" i="19"/>
  <c r="H404" i="19"/>
  <c r="F404" i="19"/>
  <c r="E404" i="19"/>
  <c r="C404" i="19"/>
  <c r="H403" i="19"/>
  <c r="F403" i="19"/>
  <c r="E403" i="19"/>
  <c r="C403" i="19"/>
  <c r="H402" i="19"/>
  <c r="F402" i="19"/>
  <c r="E402" i="19"/>
  <c r="C402" i="19"/>
  <c r="H401" i="19"/>
  <c r="F401" i="19"/>
  <c r="E401" i="19"/>
  <c r="C401" i="19"/>
  <c r="C400" i="19"/>
  <c r="H399" i="19"/>
  <c r="F399" i="19"/>
  <c r="E399" i="19"/>
  <c r="C399" i="19"/>
  <c r="H398" i="19"/>
  <c r="F398" i="19"/>
  <c r="E398" i="19"/>
  <c r="C398" i="19"/>
  <c r="H397" i="19"/>
  <c r="F397" i="19"/>
  <c r="E397" i="19"/>
  <c r="C397" i="19"/>
  <c r="H396" i="19"/>
  <c r="F396" i="19"/>
  <c r="E396" i="19"/>
  <c r="C396" i="19"/>
  <c r="H395" i="19"/>
  <c r="F395" i="19"/>
  <c r="E395" i="19"/>
  <c r="C395" i="19"/>
  <c r="H394" i="19"/>
  <c r="F394" i="19"/>
  <c r="E394" i="19"/>
  <c r="C394" i="19"/>
  <c r="H393" i="19"/>
  <c r="F393" i="19"/>
  <c r="E393" i="19"/>
  <c r="C393" i="19"/>
  <c r="H392" i="19"/>
  <c r="F392" i="19"/>
  <c r="E392" i="19"/>
  <c r="C392" i="19"/>
  <c r="H391" i="19"/>
  <c r="F391" i="19"/>
  <c r="E391" i="19"/>
  <c r="C391" i="19"/>
  <c r="H390" i="19"/>
  <c r="F390" i="19"/>
  <c r="E390" i="19"/>
  <c r="C390" i="19"/>
  <c r="H389" i="19"/>
  <c r="F389" i="19"/>
  <c r="E389" i="19"/>
  <c r="C389" i="19"/>
  <c r="H388" i="19"/>
  <c r="F388" i="19"/>
  <c r="E388" i="19"/>
  <c r="C388" i="19"/>
  <c r="H387" i="19"/>
  <c r="F387" i="19"/>
  <c r="E387" i="19"/>
  <c r="C387" i="19"/>
  <c r="H386" i="19"/>
  <c r="F386" i="19"/>
  <c r="E386" i="19"/>
  <c r="C386" i="19"/>
  <c r="H385" i="19"/>
  <c r="F385" i="19"/>
  <c r="E385" i="19"/>
  <c r="C385" i="19"/>
  <c r="H384" i="19"/>
  <c r="F384" i="19"/>
  <c r="E384" i="19"/>
  <c r="C384" i="19"/>
  <c r="H383" i="19"/>
  <c r="F383" i="19"/>
  <c r="E383" i="19"/>
  <c r="C383" i="19"/>
  <c r="C382" i="19"/>
  <c r="H381" i="19"/>
  <c r="F381" i="19"/>
  <c r="E381" i="19"/>
  <c r="C381" i="19"/>
  <c r="H380" i="19"/>
  <c r="F380" i="19"/>
  <c r="E380" i="19"/>
  <c r="C380" i="19"/>
  <c r="H379" i="19"/>
  <c r="F379" i="19"/>
  <c r="E379" i="19"/>
  <c r="C379" i="19"/>
  <c r="H378" i="19"/>
  <c r="F378" i="19"/>
  <c r="E378" i="19"/>
  <c r="C378" i="19"/>
  <c r="H377" i="19"/>
  <c r="F377" i="19"/>
  <c r="E377" i="19"/>
  <c r="C377" i="19"/>
  <c r="H376" i="19"/>
  <c r="F376" i="19"/>
  <c r="E376" i="19"/>
  <c r="C376" i="19"/>
  <c r="H375" i="19"/>
  <c r="F375" i="19"/>
  <c r="E375" i="19"/>
  <c r="C375" i="19"/>
  <c r="H374" i="19"/>
  <c r="F374" i="19"/>
  <c r="E374" i="19"/>
  <c r="C374" i="19"/>
  <c r="H373" i="19"/>
  <c r="F373" i="19"/>
  <c r="E373" i="19"/>
  <c r="C373" i="19"/>
  <c r="H372" i="19"/>
  <c r="F372" i="19"/>
  <c r="E372" i="19"/>
  <c r="C372" i="19"/>
  <c r="H371" i="19"/>
  <c r="F371" i="19"/>
  <c r="E371" i="19"/>
  <c r="C371" i="19"/>
  <c r="H370" i="19"/>
  <c r="F370" i="19"/>
  <c r="E370" i="19"/>
  <c r="C370" i="19"/>
  <c r="H369" i="19"/>
  <c r="F369" i="19"/>
  <c r="E369" i="19"/>
  <c r="C369" i="19"/>
  <c r="H368" i="19"/>
  <c r="F368" i="19"/>
  <c r="E368" i="19"/>
  <c r="C368" i="19"/>
  <c r="C367" i="19"/>
  <c r="H366" i="19"/>
  <c r="F366" i="19"/>
  <c r="E366" i="19"/>
  <c r="C366" i="19"/>
  <c r="H365" i="19"/>
  <c r="F365" i="19"/>
  <c r="E365" i="19"/>
  <c r="C365" i="19"/>
  <c r="H364" i="19"/>
  <c r="F364" i="19"/>
  <c r="E364" i="19"/>
  <c r="C364" i="19"/>
  <c r="H363" i="19"/>
  <c r="F363" i="19"/>
  <c r="E363" i="19"/>
  <c r="C363" i="19"/>
  <c r="H362" i="19"/>
  <c r="F362" i="19"/>
  <c r="E362" i="19"/>
  <c r="C362" i="19"/>
  <c r="H361" i="19"/>
  <c r="F361" i="19"/>
  <c r="E361" i="19"/>
  <c r="C361" i="19"/>
  <c r="H360" i="19"/>
  <c r="F360" i="19"/>
  <c r="E360" i="19"/>
  <c r="C360" i="19"/>
  <c r="H359" i="19"/>
  <c r="F359" i="19"/>
  <c r="E359" i="19"/>
  <c r="C359" i="19"/>
  <c r="H358" i="19"/>
  <c r="F358" i="19"/>
  <c r="E358" i="19"/>
  <c r="C358" i="19"/>
  <c r="H357" i="19"/>
  <c r="F357" i="19"/>
  <c r="E357" i="19"/>
  <c r="C357" i="19"/>
  <c r="H356" i="19"/>
  <c r="F356" i="19"/>
  <c r="E356" i="19"/>
  <c r="C356" i="19"/>
  <c r="H355" i="19"/>
  <c r="F355" i="19"/>
  <c r="E355" i="19"/>
  <c r="C355" i="19"/>
  <c r="H354" i="19"/>
  <c r="F354" i="19"/>
  <c r="E354" i="19"/>
  <c r="C354" i="19"/>
  <c r="H353" i="19"/>
  <c r="F353" i="19"/>
  <c r="E353" i="19"/>
  <c r="C353" i="19"/>
  <c r="H352" i="19"/>
  <c r="F352" i="19"/>
  <c r="E352" i="19"/>
  <c r="C352" i="19"/>
  <c r="H351" i="19"/>
  <c r="F351" i="19"/>
  <c r="E351" i="19"/>
  <c r="C351" i="19"/>
  <c r="H350" i="19"/>
  <c r="F350" i="19"/>
  <c r="E350" i="19"/>
  <c r="C350" i="19"/>
  <c r="H349" i="19"/>
  <c r="F349" i="19"/>
  <c r="E349" i="19"/>
  <c r="C349" i="19"/>
  <c r="H348" i="19"/>
  <c r="F348" i="19"/>
  <c r="E348" i="19"/>
  <c r="C348" i="19"/>
  <c r="H347" i="19"/>
  <c r="F347" i="19"/>
  <c r="E347" i="19"/>
  <c r="C347" i="19"/>
  <c r="H346" i="19"/>
  <c r="F346" i="19"/>
  <c r="E346" i="19"/>
  <c r="C346" i="19"/>
  <c r="H345" i="19"/>
  <c r="F345" i="19"/>
  <c r="E345" i="19"/>
  <c r="C345" i="19"/>
  <c r="H344" i="19"/>
  <c r="F344" i="19"/>
  <c r="E344" i="19"/>
  <c r="C344" i="19"/>
  <c r="H343" i="19"/>
  <c r="F343" i="19"/>
  <c r="E343" i="19"/>
  <c r="C343" i="19"/>
  <c r="H342" i="19"/>
  <c r="F342" i="19"/>
  <c r="E342" i="19"/>
  <c r="C342" i="19"/>
  <c r="H341" i="19"/>
  <c r="F341" i="19"/>
  <c r="E341" i="19"/>
  <c r="C341" i="19"/>
  <c r="H340" i="19"/>
  <c r="F340" i="19"/>
  <c r="E340" i="19"/>
  <c r="C340" i="19"/>
  <c r="H339" i="19"/>
  <c r="F339" i="19"/>
  <c r="E339" i="19"/>
  <c r="C339" i="19"/>
  <c r="H338" i="19"/>
  <c r="F338" i="19"/>
  <c r="E338" i="19"/>
  <c r="C338" i="19"/>
  <c r="C337" i="19"/>
  <c r="H336" i="19"/>
  <c r="F336" i="19"/>
  <c r="E336" i="19"/>
  <c r="C336" i="19"/>
  <c r="H335" i="19"/>
  <c r="F335" i="19"/>
  <c r="E335" i="19"/>
  <c r="C335" i="19"/>
  <c r="H334" i="19"/>
  <c r="F334" i="19"/>
  <c r="E334" i="19"/>
  <c r="C334" i="19"/>
  <c r="H333" i="19"/>
  <c r="F333" i="19"/>
  <c r="E333" i="19"/>
  <c r="C333" i="19"/>
  <c r="H332" i="19"/>
  <c r="F332" i="19"/>
  <c r="E332" i="19"/>
  <c r="C332" i="19"/>
  <c r="H331" i="19"/>
  <c r="F331" i="19"/>
  <c r="E331" i="19"/>
  <c r="C331" i="19"/>
  <c r="H330" i="19"/>
  <c r="F330" i="19"/>
  <c r="E330" i="19"/>
  <c r="C330" i="19"/>
  <c r="H329" i="19"/>
  <c r="F329" i="19"/>
  <c r="E329" i="19"/>
  <c r="C329" i="19"/>
  <c r="H328" i="19"/>
  <c r="F328" i="19"/>
  <c r="E328" i="19"/>
  <c r="C328" i="19"/>
  <c r="H327" i="19"/>
  <c r="F327" i="19"/>
  <c r="E327" i="19"/>
  <c r="C327" i="19"/>
  <c r="H326" i="19"/>
  <c r="F326" i="19"/>
  <c r="E326" i="19"/>
  <c r="C326" i="19"/>
  <c r="H325" i="19"/>
  <c r="F325" i="19"/>
  <c r="E325" i="19"/>
  <c r="C325" i="19"/>
  <c r="H324" i="19"/>
  <c r="F324" i="19"/>
  <c r="E324" i="19"/>
  <c r="C324" i="19"/>
  <c r="H323" i="19"/>
  <c r="F323" i="19"/>
  <c r="E323" i="19"/>
  <c r="C323" i="19"/>
  <c r="C322" i="19"/>
  <c r="H321" i="19"/>
  <c r="F321" i="19"/>
  <c r="E321" i="19"/>
  <c r="C321" i="19"/>
  <c r="H320" i="19"/>
  <c r="F320" i="19"/>
  <c r="E320" i="19"/>
  <c r="C320" i="19"/>
  <c r="H319" i="19"/>
  <c r="F319" i="19"/>
  <c r="E319" i="19"/>
  <c r="C319" i="19"/>
  <c r="H318" i="19"/>
  <c r="F318" i="19"/>
  <c r="E318" i="19"/>
  <c r="C318" i="19"/>
  <c r="H317" i="19"/>
  <c r="F317" i="19"/>
  <c r="E317" i="19"/>
  <c r="C317" i="19"/>
  <c r="H316" i="19"/>
  <c r="F316" i="19"/>
  <c r="E316" i="19"/>
  <c r="C316" i="19"/>
  <c r="H315" i="19"/>
  <c r="F315" i="19"/>
  <c r="E315" i="19"/>
  <c r="C315" i="19"/>
  <c r="H314" i="19"/>
  <c r="F314" i="19"/>
  <c r="E314" i="19"/>
  <c r="C314" i="19"/>
  <c r="H313" i="19"/>
  <c r="F313" i="19"/>
  <c r="E313" i="19"/>
  <c r="C313" i="19"/>
  <c r="H312" i="19"/>
  <c r="F312" i="19"/>
  <c r="E312" i="19"/>
  <c r="C312" i="19"/>
  <c r="H311" i="19"/>
  <c r="F311" i="19"/>
  <c r="E311" i="19"/>
  <c r="C311" i="19"/>
  <c r="H310" i="19"/>
  <c r="F310" i="19"/>
  <c r="E310" i="19"/>
  <c r="C310" i="19"/>
  <c r="H309" i="19"/>
  <c r="F309" i="19"/>
  <c r="E309" i="19"/>
  <c r="C309" i="19"/>
  <c r="H308" i="19"/>
  <c r="F308" i="19"/>
  <c r="E308" i="19"/>
  <c r="C308" i="19"/>
  <c r="C307" i="19"/>
  <c r="H306" i="19"/>
  <c r="F306" i="19"/>
  <c r="E306" i="19"/>
  <c r="C306" i="19"/>
  <c r="H305" i="19"/>
  <c r="F305" i="19"/>
  <c r="E305" i="19"/>
  <c r="C305" i="19"/>
  <c r="H304" i="19"/>
  <c r="F304" i="19"/>
  <c r="E304" i="19"/>
  <c r="C304" i="19"/>
  <c r="H303" i="19"/>
  <c r="F303" i="19"/>
  <c r="E303" i="19"/>
  <c r="C303" i="19"/>
  <c r="H302" i="19"/>
  <c r="F302" i="19"/>
  <c r="E302" i="19"/>
  <c r="C302" i="19"/>
  <c r="H301" i="19"/>
  <c r="F301" i="19"/>
  <c r="E301" i="19"/>
  <c r="C301" i="19"/>
  <c r="H300" i="19"/>
  <c r="F300" i="19"/>
  <c r="E300" i="19"/>
  <c r="C300" i="19"/>
  <c r="H299" i="19"/>
  <c r="F299" i="19"/>
  <c r="E299" i="19"/>
  <c r="C299" i="19"/>
  <c r="H298" i="19"/>
  <c r="F298" i="19"/>
  <c r="E298" i="19"/>
  <c r="C298" i="19"/>
  <c r="H297" i="19"/>
  <c r="F297" i="19"/>
  <c r="E297" i="19"/>
  <c r="C297" i="19"/>
  <c r="H296" i="19"/>
  <c r="F296" i="19"/>
  <c r="E296" i="19"/>
  <c r="C296" i="19"/>
  <c r="H295" i="19"/>
  <c r="F295" i="19"/>
  <c r="E295" i="19"/>
  <c r="C295" i="19"/>
  <c r="H294" i="19"/>
  <c r="F294" i="19"/>
  <c r="E294" i="19"/>
  <c r="C294" i="19"/>
  <c r="H293" i="19"/>
  <c r="F293" i="19"/>
  <c r="E293" i="19"/>
  <c r="C293" i="19"/>
  <c r="C292" i="19"/>
  <c r="H291" i="19"/>
  <c r="F291" i="19"/>
  <c r="E291" i="19"/>
  <c r="C291" i="19"/>
  <c r="H290" i="19"/>
  <c r="F290" i="19"/>
  <c r="E290" i="19"/>
  <c r="C290" i="19"/>
  <c r="H289" i="19"/>
  <c r="F289" i="19"/>
  <c r="E289" i="19"/>
  <c r="C289" i="19"/>
  <c r="H288" i="19"/>
  <c r="F288" i="19"/>
  <c r="E288" i="19"/>
  <c r="C288" i="19"/>
  <c r="H287" i="19"/>
  <c r="F287" i="19"/>
  <c r="E287" i="19"/>
  <c r="C287" i="19"/>
  <c r="H286" i="19"/>
  <c r="F286" i="19"/>
  <c r="E286" i="19"/>
  <c r="C286" i="19"/>
  <c r="H285" i="19"/>
  <c r="F285" i="19"/>
  <c r="E285" i="19"/>
  <c r="C285" i="19"/>
  <c r="H284" i="19"/>
  <c r="F284" i="19"/>
  <c r="E284" i="19"/>
  <c r="C284" i="19"/>
  <c r="H283" i="19"/>
  <c r="F283" i="19"/>
  <c r="E283" i="19"/>
  <c r="C283" i="19"/>
  <c r="H282" i="19"/>
  <c r="F282" i="19"/>
  <c r="E282" i="19"/>
  <c r="C282" i="19"/>
  <c r="H281" i="19"/>
  <c r="F281" i="19"/>
  <c r="E281" i="19"/>
  <c r="C281" i="19"/>
  <c r="H280" i="19"/>
  <c r="F280" i="19"/>
  <c r="E280" i="19"/>
  <c r="C280" i="19"/>
  <c r="H279" i="19"/>
  <c r="F279" i="19"/>
  <c r="E279" i="19"/>
  <c r="C279" i="19"/>
  <c r="H278" i="19"/>
  <c r="F278" i="19"/>
  <c r="E278" i="19"/>
  <c r="C278" i="19"/>
  <c r="C277" i="19"/>
  <c r="H276" i="19"/>
  <c r="F276" i="19"/>
  <c r="E276" i="19"/>
  <c r="C276" i="19"/>
  <c r="H275" i="19"/>
  <c r="F275" i="19"/>
  <c r="E275" i="19"/>
  <c r="C275" i="19"/>
  <c r="H274" i="19"/>
  <c r="F274" i="19"/>
  <c r="E274" i="19"/>
  <c r="C274" i="19"/>
  <c r="H273" i="19"/>
  <c r="F273" i="19"/>
  <c r="E273" i="19"/>
  <c r="C273" i="19"/>
  <c r="H272" i="19"/>
  <c r="F272" i="19"/>
  <c r="E272" i="19"/>
  <c r="C272" i="19"/>
  <c r="H271" i="19"/>
  <c r="F271" i="19"/>
  <c r="E271" i="19"/>
  <c r="C271" i="19"/>
  <c r="H270" i="19"/>
  <c r="F270" i="19"/>
  <c r="E270" i="19"/>
  <c r="C270" i="19"/>
  <c r="H269" i="19"/>
  <c r="F269" i="19"/>
  <c r="E269" i="19"/>
  <c r="C269" i="19"/>
  <c r="H268" i="19"/>
  <c r="F268" i="19"/>
  <c r="E268" i="19"/>
  <c r="C268" i="19"/>
  <c r="H267" i="19"/>
  <c r="F267" i="19"/>
  <c r="E267" i="19"/>
  <c r="C267" i="19"/>
  <c r="C266" i="19"/>
  <c r="H265" i="19"/>
  <c r="F265" i="19"/>
  <c r="E265" i="19"/>
  <c r="C265" i="19"/>
  <c r="H264" i="19"/>
  <c r="F264" i="19"/>
  <c r="E264" i="19"/>
  <c r="C264" i="19"/>
  <c r="H263" i="19"/>
  <c r="F263" i="19"/>
  <c r="E263" i="19"/>
  <c r="C263" i="19"/>
  <c r="H262" i="19"/>
  <c r="F262" i="19"/>
  <c r="E262" i="19"/>
  <c r="C262" i="19"/>
  <c r="H261" i="19"/>
  <c r="F261" i="19"/>
  <c r="E261" i="19"/>
  <c r="C261" i="19"/>
  <c r="H260" i="19"/>
  <c r="F260" i="19"/>
  <c r="E260" i="19"/>
  <c r="C260" i="19"/>
  <c r="H259" i="19"/>
  <c r="F259" i="19"/>
  <c r="E259" i="19"/>
  <c r="C259" i="19"/>
  <c r="H258" i="19"/>
  <c r="F258" i="19"/>
  <c r="E258" i="19"/>
  <c r="C258" i="19"/>
  <c r="H257" i="19"/>
  <c r="F257" i="19"/>
  <c r="E257" i="19"/>
  <c r="C257" i="19"/>
  <c r="H256" i="19"/>
  <c r="F256" i="19"/>
  <c r="E256" i="19"/>
  <c r="C256" i="19"/>
  <c r="H255" i="19"/>
  <c r="F255" i="19"/>
  <c r="E255" i="19"/>
  <c r="C255" i="19"/>
  <c r="H254" i="19"/>
  <c r="F254" i="19"/>
  <c r="E254" i="19"/>
  <c r="C254" i="19"/>
  <c r="H253" i="19"/>
  <c r="F253" i="19"/>
  <c r="E253" i="19"/>
  <c r="C253" i="19"/>
  <c r="H252" i="19"/>
  <c r="F252" i="19"/>
  <c r="E252" i="19"/>
  <c r="C252" i="19"/>
  <c r="C251" i="19"/>
  <c r="H250" i="19"/>
  <c r="F250" i="19"/>
  <c r="E250" i="19"/>
  <c r="C250" i="19"/>
  <c r="H249" i="19"/>
  <c r="F249" i="19"/>
  <c r="E249" i="19"/>
  <c r="C249" i="19"/>
  <c r="H248" i="19"/>
  <c r="F248" i="19"/>
  <c r="E248" i="19"/>
  <c r="C248" i="19"/>
  <c r="H247" i="19"/>
  <c r="F247" i="19"/>
  <c r="E247" i="19"/>
  <c r="C247" i="19"/>
  <c r="H246" i="19"/>
  <c r="F246" i="19"/>
  <c r="E246" i="19"/>
  <c r="C246" i="19"/>
  <c r="H245" i="19"/>
  <c r="F245" i="19"/>
  <c r="E245" i="19"/>
  <c r="C245" i="19"/>
  <c r="H244" i="19"/>
  <c r="F244" i="19"/>
  <c r="E244" i="19"/>
  <c r="C244" i="19"/>
  <c r="H243" i="19"/>
  <c r="F243" i="19"/>
  <c r="E243" i="19"/>
  <c r="C243" i="19"/>
  <c r="H242" i="19"/>
  <c r="F242" i="19"/>
  <c r="E242" i="19"/>
  <c r="C242" i="19"/>
  <c r="H241" i="19"/>
  <c r="F241" i="19"/>
  <c r="E241" i="19"/>
  <c r="C241" i="19"/>
  <c r="H240" i="19"/>
  <c r="F240" i="19"/>
  <c r="E240" i="19"/>
  <c r="C240" i="19"/>
  <c r="H239" i="19"/>
  <c r="F239" i="19"/>
  <c r="E239" i="19"/>
  <c r="C239" i="19"/>
  <c r="H238" i="19"/>
  <c r="F238" i="19"/>
  <c r="E238" i="19"/>
  <c r="C238" i="19"/>
  <c r="H237" i="19"/>
  <c r="F237" i="19"/>
  <c r="E237" i="19"/>
  <c r="C237" i="19"/>
  <c r="C236" i="19"/>
  <c r="H235" i="19"/>
  <c r="F235" i="19"/>
  <c r="E235" i="19"/>
  <c r="C235" i="19"/>
  <c r="H234" i="19"/>
  <c r="F234" i="19"/>
  <c r="E234" i="19"/>
  <c r="C234" i="19"/>
  <c r="H233" i="19"/>
  <c r="F233" i="19"/>
  <c r="E233" i="19"/>
  <c r="C233" i="19"/>
  <c r="H232" i="19"/>
  <c r="F232" i="19"/>
  <c r="E232" i="19"/>
  <c r="C232" i="19"/>
  <c r="H231" i="19"/>
  <c r="F231" i="19"/>
  <c r="E231" i="19"/>
  <c r="C231" i="19"/>
  <c r="H230" i="19"/>
  <c r="F230" i="19"/>
  <c r="E230" i="19"/>
  <c r="C230" i="19"/>
  <c r="H229" i="19"/>
  <c r="F229" i="19"/>
  <c r="E229" i="19"/>
  <c r="C229" i="19"/>
  <c r="H228" i="19"/>
  <c r="F228" i="19"/>
  <c r="E228" i="19"/>
  <c r="C228" i="19"/>
  <c r="H227" i="19"/>
  <c r="F227" i="19"/>
  <c r="E227" i="19"/>
  <c r="C227" i="19"/>
  <c r="H226" i="19"/>
  <c r="F226" i="19"/>
  <c r="E226" i="19"/>
  <c r="C226" i="19"/>
  <c r="H225" i="19"/>
  <c r="F225" i="19"/>
  <c r="E225" i="19"/>
  <c r="C225" i="19"/>
  <c r="H224" i="19"/>
  <c r="F224" i="19"/>
  <c r="E224" i="19"/>
  <c r="C224" i="19"/>
  <c r="H223" i="19"/>
  <c r="F223" i="19"/>
  <c r="E223" i="19"/>
  <c r="C223" i="19"/>
  <c r="H222" i="19"/>
  <c r="F222" i="19"/>
  <c r="E222" i="19"/>
  <c r="C222" i="19"/>
  <c r="C221" i="19"/>
  <c r="C220" i="19"/>
  <c r="H219" i="19"/>
  <c r="F219" i="19"/>
  <c r="E219" i="19"/>
  <c r="C219" i="19"/>
  <c r="H218" i="19"/>
  <c r="F218" i="19"/>
  <c r="E218" i="19"/>
  <c r="C218" i="19"/>
  <c r="H217" i="19"/>
  <c r="F217" i="19"/>
  <c r="E217" i="19"/>
  <c r="C217" i="19"/>
  <c r="H216" i="19"/>
  <c r="F216" i="19"/>
  <c r="E216" i="19"/>
  <c r="C216" i="19"/>
  <c r="H215" i="19"/>
  <c r="F215" i="19"/>
  <c r="E215" i="19"/>
  <c r="C215" i="19"/>
  <c r="H214" i="19"/>
  <c r="F214" i="19"/>
  <c r="E214" i="19"/>
  <c r="C214" i="19"/>
  <c r="H213" i="19"/>
  <c r="F213" i="19"/>
  <c r="E213" i="19"/>
  <c r="C213" i="19"/>
  <c r="H212" i="19"/>
  <c r="F212" i="19"/>
  <c r="E212" i="19"/>
  <c r="C212" i="19"/>
  <c r="H211" i="19"/>
  <c r="F211" i="19"/>
  <c r="E211" i="19"/>
  <c r="C211" i="19"/>
  <c r="H210" i="19"/>
  <c r="F210" i="19"/>
  <c r="E210" i="19"/>
  <c r="C210" i="19"/>
  <c r="H209" i="19"/>
  <c r="F209" i="19"/>
  <c r="E209" i="19"/>
  <c r="C209" i="19"/>
  <c r="H208" i="19"/>
  <c r="F208" i="19"/>
  <c r="E208" i="19"/>
  <c r="C208" i="19"/>
  <c r="H207" i="19"/>
  <c r="F207" i="19"/>
  <c r="E207" i="19"/>
  <c r="C207" i="19"/>
  <c r="H206" i="19"/>
  <c r="F206" i="19"/>
  <c r="E206" i="19"/>
  <c r="C206" i="19"/>
  <c r="H205" i="19"/>
  <c r="F205" i="19"/>
  <c r="E205" i="19"/>
  <c r="C205" i="19"/>
  <c r="H204" i="19"/>
  <c r="F204" i="19"/>
  <c r="E204" i="19"/>
  <c r="C204" i="19"/>
  <c r="H203" i="19"/>
  <c r="F203" i="19"/>
  <c r="E203" i="19"/>
  <c r="C203" i="19"/>
  <c r="H202" i="19"/>
  <c r="F202" i="19"/>
  <c r="E202" i="19"/>
  <c r="C202" i="19"/>
  <c r="H201" i="19"/>
  <c r="F201" i="19"/>
  <c r="E201" i="19"/>
  <c r="C201" i="19"/>
  <c r="H200" i="19"/>
  <c r="F200" i="19"/>
  <c r="E200" i="19"/>
  <c r="C200" i="19"/>
  <c r="H199" i="19"/>
  <c r="F199" i="19"/>
  <c r="E199" i="19"/>
  <c r="C199" i="19"/>
  <c r="H198" i="19"/>
  <c r="F198" i="19"/>
  <c r="E198" i="19"/>
  <c r="C198" i="19"/>
  <c r="H197" i="19"/>
  <c r="F197" i="19"/>
  <c r="E197" i="19"/>
  <c r="C197" i="19"/>
  <c r="H196" i="19"/>
  <c r="F196" i="19"/>
  <c r="E196" i="19"/>
  <c r="C196" i="19"/>
  <c r="H195" i="19"/>
  <c r="F195" i="19"/>
  <c r="E195" i="19"/>
  <c r="C195" i="19"/>
  <c r="H194" i="19"/>
  <c r="F194" i="19"/>
  <c r="E194" i="19"/>
  <c r="C194" i="19"/>
  <c r="H193" i="19"/>
  <c r="F193" i="19"/>
  <c r="E193" i="19"/>
  <c r="C193" i="19"/>
  <c r="H192" i="19"/>
  <c r="F192" i="19"/>
  <c r="E192" i="19"/>
  <c r="C192" i="19"/>
  <c r="H191" i="19"/>
  <c r="F191" i="19"/>
  <c r="E191" i="19"/>
  <c r="C191" i="19"/>
  <c r="H190" i="19"/>
  <c r="F190" i="19"/>
  <c r="E190" i="19"/>
  <c r="C190" i="19"/>
  <c r="H189" i="19"/>
  <c r="F189" i="19"/>
  <c r="E189" i="19"/>
  <c r="C189" i="19"/>
  <c r="H188" i="19"/>
  <c r="F188" i="19"/>
  <c r="E188" i="19"/>
  <c r="C188" i="19"/>
  <c r="H187" i="19"/>
  <c r="F187" i="19"/>
  <c r="E187" i="19"/>
  <c r="C187" i="19"/>
  <c r="H186" i="19"/>
  <c r="F186" i="19"/>
  <c r="E186" i="19"/>
  <c r="C186" i="19"/>
  <c r="H185" i="19"/>
  <c r="F185" i="19"/>
  <c r="E185" i="19"/>
  <c r="C185" i="19"/>
  <c r="H184" i="19"/>
  <c r="F184" i="19"/>
  <c r="E184" i="19"/>
  <c r="C184" i="19"/>
  <c r="H183" i="19"/>
  <c r="F183" i="19"/>
  <c r="E183" i="19"/>
  <c r="C183" i="19"/>
  <c r="H182" i="19"/>
  <c r="F182" i="19"/>
  <c r="E182" i="19"/>
  <c r="C182" i="19"/>
  <c r="C181" i="19"/>
  <c r="C157" i="19"/>
  <c r="H156" i="19"/>
  <c r="F156" i="19"/>
  <c r="E156" i="19"/>
  <c r="C156" i="19"/>
  <c r="H155" i="19"/>
  <c r="F155" i="19"/>
  <c r="E155" i="19"/>
  <c r="C155" i="19"/>
  <c r="H154" i="19"/>
  <c r="F154" i="19"/>
  <c r="E154" i="19"/>
  <c r="C154" i="19"/>
  <c r="H153" i="19"/>
  <c r="F153" i="19"/>
  <c r="E153" i="19"/>
  <c r="C153" i="19"/>
  <c r="H152" i="19"/>
  <c r="F152" i="19"/>
  <c r="E152" i="19"/>
  <c r="C152" i="19"/>
  <c r="H151" i="19"/>
  <c r="F151" i="19"/>
  <c r="E151" i="19"/>
  <c r="C151" i="19"/>
  <c r="H150" i="19"/>
  <c r="F150" i="19"/>
  <c r="E150" i="19"/>
  <c r="C150" i="19"/>
  <c r="H149" i="19"/>
  <c r="F149" i="19"/>
  <c r="E149" i="19"/>
  <c r="C149" i="19"/>
  <c r="H148" i="19"/>
  <c r="F148" i="19"/>
  <c r="E148" i="19"/>
  <c r="C148" i="19"/>
  <c r="H147" i="19"/>
  <c r="F147" i="19"/>
  <c r="E147" i="19"/>
  <c r="C147" i="19"/>
  <c r="H146" i="19"/>
  <c r="F146" i="19"/>
  <c r="E146" i="19"/>
  <c r="C146" i="19"/>
  <c r="C145" i="19"/>
  <c r="H144" i="19"/>
  <c r="F144" i="19"/>
  <c r="E144" i="19"/>
  <c r="C144" i="19"/>
  <c r="H143" i="19"/>
  <c r="F143" i="19"/>
  <c r="E143" i="19"/>
  <c r="C143" i="19"/>
  <c r="H142" i="19"/>
  <c r="F142" i="19"/>
  <c r="E142" i="19"/>
  <c r="C142" i="19"/>
  <c r="H141" i="19"/>
  <c r="F141" i="19"/>
  <c r="E141" i="19"/>
  <c r="C141" i="19"/>
  <c r="H140" i="19"/>
  <c r="F140" i="19"/>
  <c r="E140" i="19"/>
  <c r="C140" i="19"/>
  <c r="H139" i="19"/>
  <c r="F139" i="19"/>
  <c r="E139" i="19"/>
  <c r="C139" i="19"/>
  <c r="H138" i="19"/>
  <c r="F138" i="19"/>
  <c r="E138" i="19"/>
  <c r="C138" i="19"/>
  <c r="H137" i="19"/>
  <c r="F137" i="19"/>
  <c r="E137" i="19"/>
  <c r="C137" i="19"/>
  <c r="H136" i="19"/>
  <c r="F136" i="19"/>
  <c r="E136" i="19"/>
  <c r="C136" i="19"/>
  <c r="H135" i="19"/>
  <c r="F135" i="19"/>
  <c r="E135" i="19"/>
  <c r="C135" i="19"/>
  <c r="H134" i="19"/>
  <c r="F134" i="19"/>
  <c r="E134" i="19"/>
  <c r="C134" i="19"/>
  <c r="H133" i="19"/>
  <c r="F133" i="19"/>
  <c r="E133" i="19"/>
  <c r="C133" i="19"/>
  <c r="C132" i="19"/>
  <c r="H131" i="19"/>
  <c r="F131" i="19"/>
  <c r="E131" i="19"/>
  <c r="C131" i="19"/>
  <c r="H130" i="19"/>
  <c r="F130" i="19"/>
  <c r="E130" i="19"/>
  <c r="C130" i="19"/>
  <c r="H129" i="19"/>
  <c r="F129" i="19"/>
  <c r="E129" i="19"/>
  <c r="C129" i="19"/>
  <c r="H128" i="19"/>
  <c r="F128" i="19"/>
  <c r="E128" i="19"/>
  <c r="C128" i="19"/>
  <c r="H127" i="19"/>
  <c r="F127" i="19"/>
  <c r="E127" i="19"/>
  <c r="C127" i="19"/>
  <c r="C126" i="19"/>
  <c r="H125" i="19"/>
  <c r="F125" i="19"/>
  <c r="E125" i="19"/>
  <c r="C125" i="19"/>
  <c r="H124" i="19"/>
  <c r="F124" i="19"/>
  <c r="E124" i="19"/>
  <c r="C124" i="19"/>
  <c r="H123" i="19"/>
  <c r="F123" i="19"/>
  <c r="E123" i="19"/>
  <c r="C123" i="19"/>
  <c r="C122" i="19"/>
  <c r="B121" i="19"/>
  <c r="B597" i="19" s="1"/>
  <c r="H116" i="19"/>
  <c r="F116" i="19"/>
  <c r="E116" i="19"/>
  <c r="C116" i="19"/>
  <c r="H115" i="19"/>
  <c r="F115" i="19"/>
  <c r="E115" i="19"/>
  <c r="C115" i="19"/>
  <c r="H114" i="19"/>
  <c r="F114" i="19"/>
  <c r="E114" i="19"/>
  <c r="C114" i="19"/>
  <c r="H113" i="19"/>
  <c r="F113" i="19"/>
  <c r="E113" i="19"/>
  <c r="C113" i="19"/>
  <c r="H112" i="19"/>
  <c r="F112" i="19"/>
  <c r="E112" i="19"/>
  <c r="C112" i="19"/>
  <c r="H111" i="19"/>
  <c r="F111" i="19"/>
  <c r="E111" i="19"/>
  <c r="C111" i="19"/>
  <c r="H110" i="19"/>
  <c r="F110" i="19"/>
  <c r="E110" i="19"/>
  <c r="C110" i="19"/>
  <c r="H109" i="19"/>
  <c r="F109" i="19"/>
  <c r="E109" i="19"/>
  <c r="C109" i="19"/>
  <c r="H108" i="19"/>
  <c r="F108" i="19"/>
  <c r="E108" i="19"/>
  <c r="C108" i="19"/>
  <c r="H107" i="19"/>
  <c r="F107" i="19"/>
  <c r="E107" i="19"/>
  <c r="C107" i="19"/>
  <c r="H106" i="19"/>
  <c r="F106" i="19"/>
  <c r="E106" i="19"/>
  <c r="C106" i="19"/>
  <c r="H105" i="19"/>
  <c r="F105" i="19"/>
  <c r="E105" i="19"/>
  <c r="C105" i="19"/>
  <c r="H104" i="19"/>
  <c r="F104" i="19"/>
  <c r="E104" i="19"/>
  <c r="C104" i="19"/>
  <c r="H103" i="19"/>
  <c r="F103" i="19"/>
  <c r="E103" i="19"/>
  <c r="C103" i="19"/>
  <c r="H102" i="19"/>
  <c r="F102" i="19"/>
  <c r="E102" i="19"/>
  <c r="C102" i="19"/>
  <c r="H101" i="19"/>
  <c r="F101" i="19"/>
  <c r="E101" i="19"/>
  <c r="C101" i="19"/>
  <c r="H100" i="19"/>
  <c r="F100" i="19"/>
  <c r="E100" i="19"/>
  <c r="C100" i="19"/>
  <c r="H99" i="19"/>
  <c r="F99" i="19"/>
  <c r="E99" i="19"/>
  <c r="C99" i="19"/>
  <c r="H98" i="19"/>
  <c r="F98" i="19"/>
  <c r="E98" i="19"/>
  <c r="C98" i="19"/>
  <c r="H97" i="19"/>
  <c r="F97" i="19"/>
  <c r="E97" i="19"/>
  <c r="C97" i="19"/>
  <c r="H96" i="19"/>
  <c r="F96" i="19"/>
  <c r="E96" i="19"/>
  <c r="C96" i="19"/>
  <c r="H95" i="19"/>
  <c r="F95" i="19"/>
  <c r="E95" i="19"/>
  <c r="C95" i="19"/>
  <c r="H94" i="19"/>
  <c r="F94" i="19"/>
  <c r="E94" i="19"/>
  <c r="C94" i="19"/>
  <c r="H93" i="19"/>
  <c r="F93" i="19"/>
  <c r="E93" i="19"/>
  <c r="C93" i="19"/>
  <c r="H92" i="19"/>
  <c r="F92" i="19"/>
  <c r="E92" i="19"/>
  <c r="C92" i="19"/>
  <c r="H91" i="19"/>
  <c r="F91" i="19"/>
  <c r="E91" i="19"/>
  <c r="C91" i="19"/>
  <c r="H90" i="19"/>
  <c r="F90" i="19"/>
  <c r="E90" i="19"/>
  <c r="C90" i="19"/>
  <c r="H89" i="19"/>
  <c r="F89" i="19"/>
  <c r="E89" i="19"/>
  <c r="C89" i="19"/>
  <c r="H88" i="19"/>
  <c r="F88" i="19"/>
  <c r="E88" i="19"/>
  <c r="C88" i="19"/>
  <c r="H87" i="19"/>
  <c r="F87" i="19"/>
  <c r="E87" i="19"/>
  <c r="C87" i="19"/>
  <c r="H86" i="19"/>
  <c r="F86" i="19"/>
  <c r="E86" i="19"/>
  <c r="C86" i="19"/>
  <c r="H85" i="19"/>
  <c r="F85" i="19"/>
  <c r="E85" i="19"/>
  <c r="C85" i="19"/>
  <c r="H84" i="19"/>
  <c r="F84" i="19"/>
  <c r="E84" i="19"/>
  <c r="C84" i="19"/>
  <c r="H83" i="19"/>
  <c r="F83" i="19"/>
  <c r="E83" i="19"/>
  <c r="C83" i="19"/>
  <c r="H82" i="19"/>
  <c r="F82" i="19"/>
  <c r="E82" i="19"/>
  <c r="C82" i="19"/>
  <c r="H81" i="19"/>
  <c r="F81" i="19"/>
  <c r="E81" i="19"/>
  <c r="C81" i="19"/>
  <c r="H80" i="19"/>
  <c r="F80" i="19"/>
  <c r="E80" i="19"/>
  <c r="C80" i="19"/>
  <c r="H79" i="19"/>
  <c r="F79" i="19"/>
  <c r="E79" i="19"/>
  <c r="C79" i="19"/>
  <c r="H78" i="19"/>
  <c r="F78" i="19"/>
  <c r="E78" i="19"/>
  <c r="C78" i="19"/>
  <c r="H77" i="19"/>
  <c r="F77" i="19"/>
  <c r="E77" i="19"/>
  <c r="C77" i="19"/>
  <c r="H76" i="19"/>
  <c r="F76" i="19"/>
  <c r="E76" i="19"/>
  <c r="C76" i="19"/>
  <c r="H72" i="19"/>
  <c r="F72" i="19"/>
  <c r="E72" i="19"/>
  <c r="C72" i="19"/>
  <c r="H71" i="19"/>
  <c r="F71" i="19"/>
  <c r="E71" i="19"/>
  <c r="C71" i="19"/>
  <c r="H70" i="19"/>
  <c r="F70" i="19"/>
  <c r="E70" i="19"/>
  <c r="C70" i="19"/>
  <c r="H69" i="19"/>
  <c r="F69" i="19"/>
  <c r="E69" i="19"/>
  <c r="C69" i="19"/>
  <c r="H68" i="19"/>
  <c r="F68" i="19"/>
  <c r="E68" i="19"/>
  <c r="C68" i="19"/>
  <c r="H67" i="19"/>
  <c r="F67" i="19"/>
  <c r="E67" i="19"/>
  <c r="C67" i="19"/>
  <c r="C66" i="19"/>
  <c r="H65" i="19"/>
  <c r="F65" i="19"/>
  <c r="E65" i="19"/>
  <c r="C65" i="19"/>
  <c r="H64" i="19"/>
  <c r="F64" i="19"/>
  <c r="E64" i="19"/>
  <c r="C64" i="19"/>
  <c r="H63" i="19"/>
  <c r="F63" i="19"/>
  <c r="E63" i="19"/>
  <c r="C63" i="19"/>
  <c r="H62" i="19"/>
  <c r="F62" i="19"/>
  <c r="E62" i="19"/>
  <c r="C62" i="19"/>
  <c r="H61" i="19"/>
  <c r="F61" i="19"/>
  <c r="E61" i="19"/>
  <c r="C61" i="19"/>
  <c r="H60" i="19"/>
  <c r="F60" i="19"/>
  <c r="E60" i="19"/>
  <c r="C60" i="19"/>
  <c r="H59" i="19"/>
  <c r="F59" i="19"/>
  <c r="E59" i="19"/>
  <c r="C59" i="19"/>
  <c r="H58" i="19"/>
  <c r="F58" i="19"/>
  <c r="E58" i="19"/>
  <c r="C58" i="19"/>
  <c r="H57" i="19"/>
  <c r="F57" i="19"/>
  <c r="E57" i="19"/>
  <c r="C57" i="19"/>
  <c r="C56" i="19"/>
  <c r="H55" i="19"/>
  <c r="F55" i="19"/>
  <c r="E55" i="19"/>
  <c r="C55" i="19"/>
  <c r="H54" i="19"/>
  <c r="F54" i="19"/>
  <c r="E54" i="19"/>
  <c r="C54" i="19"/>
  <c r="H53" i="19"/>
  <c r="F53" i="19"/>
  <c r="E53" i="19"/>
  <c r="C53" i="19"/>
  <c r="H52" i="19"/>
  <c r="F52" i="19"/>
  <c r="E52" i="19"/>
  <c r="C52" i="19"/>
  <c r="H51" i="19"/>
  <c r="F51" i="19"/>
  <c r="E51" i="19"/>
  <c r="C51" i="19"/>
  <c r="C50" i="19"/>
  <c r="H49" i="19"/>
  <c r="F49" i="19"/>
  <c r="E49" i="19"/>
  <c r="C49" i="19"/>
  <c r="H48" i="19"/>
  <c r="F48" i="19"/>
  <c r="E48" i="19"/>
  <c r="C48" i="19"/>
  <c r="C47" i="19"/>
  <c r="H46" i="19"/>
  <c r="F46" i="19"/>
  <c r="E46" i="19"/>
  <c r="C46" i="19"/>
  <c r="H45" i="19"/>
  <c r="F45" i="19"/>
  <c r="E45" i="19"/>
  <c r="C45" i="19"/>
  <c r="H44" i="19"/>
  <c r="F44" i="19"/>
  <c r="E44" i="19"/>
  <c r="C44" i="19"/>
  <c r="H43" i="19"/>
  <c r="F43" i="19"/>
  <c r="E43" i="19"/>
  <c r="C43" i="19"/>
  <c r="C42" i="19"/>
  <c r="H41" i="19"/>
  <c r="F41" i="19"/>
  <c r="E41" i="19"/>
  <c r="C41" i="19"/>
  <c r="H40" i="19"/>
  <c r="F40" i="19"/>
  <c r="E40" i="19"/>
  <c r="C40" i="19"/>
  <c r="H39" i="19"/>
  <c r="F39" i="19"/>
  <c r="E39" i="19"/>
  <c r="C39" i="19"/>
  <c r="H38" i="19"/>
  <c r="F38" i="19"/>
  <c r="E38" i="19"/>
  <c r="C38" i="19"/>
  <c r="C37" i="19"/>
  <c r="B36" i="19"/>
  <c r="B120" i="19" s="1"/>
  <c r="H33" i="19"/>
  <c r="F33" i="19"/>
  <c r="E33" i="19"/>
  <c r="C33" i="19"/>
  <c r="H32" i="19"/>
  <c r="F32" i="19"/>
  <c r="E32" i="19"/>
  <c r="C32" i="19"/>
  <c r="H31" i="19"/>
  <c r="F31" i="19"/>
  <c r="E31" i="19"/>
  <c r="C31" i="19"/>
  <c r="H30" i="19"/>
  <c r="F30" i="19"/>
  <c r="E30" i="19"/>
  <c r="C30" i="19"/>
  <c r="B29" i="19"/>
  <c r="B35" i="19" s="1"/>
  <c r="F6" i="19"/>
  <c r="A5" i="19"/>
  <c r="A3" i="19"/>
  <c r="B13" i="18"/>
  <c r="B74" i="55" s="1"/>
  <c r="A3" i="18"/>
  <c r="A23" i="18"/>
  <c r="D10" i="18"/>
  <c r="A8" i="18"/>
  <c r="A7" i="18"/>
  <c r="A4" i="18"/>
  <c r="E159" i="17"/>
  <c r="F159" i="17"/>
  <c r="H159" i="17"/>
  <c r="J911" i="27" l="1"/>
  <c r="J935" i="27"/>
  <c r="J918" i="29"/>
  <c r="J910" i="29"/>
  <c r="J909" i="27"/>
  <c r="J917" i="27"/>
  <c r="J918" i="27"/>
  <c r="I913" i="23"/>
  <c r="J910" i="27"/>
  <c r="B168" i="55"/>
  <c r="C17" i="55"/>
  <c r="C9" i="25"/>
  <c r="B28" i="25" s="1"/>
  <c r="B131" i="55"/>
  <c r="C9" i="61"/>
  <c r="B28" i="61" s="1"/>
  <c r="B92" i="55"/>
  <c r="C13" i="55"/>
  <c r="B187" i="55"/>
  <c r="C18" i="55"/>
  <c r="B111" i="55"/>
  <c r="C14" i="55"/>
  <c r="C15" i="55"/>
  <c r="B130" i="55"/>
  <c r="C206" i="55"/>
  <c r="C19" i="55"/>
  <c r="J907" i="29"/>
  <c r="I917" i="21"/>
  <c r="J915" i="27"/>
  <c r="I915" i="23"/>
  <c r="J909" i="29"/>
  <c r="I907" i="21"/>
  <c r="J912" i="29"/>
  <c r="I911" i="23"/>
  <c r="J908" i="29"/>
  <c r="J915" i="29"/>
  <c r="J914" i="29"/>
  <c r="I914" i="21"/>
  <c r="J914" i="27"/>
  <c r="J913" i="29"/>
  <c r="I912" i="21"/>
  <c r="G910" i="23"/>
  <c r="I910" i="23"/>
  <c r="I918" i="23"/>
  <c r="J916" i="27"/>
  <c r="J916" i="29"/>
  <c r="C9" i="23"/>
  <c r="B28" i="23" s="1"/>
  <c r="C9" i="51"/>
  <c r="B28" i="51" s="1"/>
  <c r="J913" i="27"/>
  <c r="I935" i="21"/>
  <c r="C9" i="19"/>
  <c r="B28" i="19" s="1"/>
  <c r="C9" i="47"/>
  <c r="B28" i="47" s="1"/>
  <c r="I908" i="21"/>
  <c r="I916" i="21"/>
  <c r="C9" i="21"/>
  <c r="B28" i="21" s="1"/>
  <c r="C9" i="49"/>
  <c r="B28" i="49" s="1"/>
  <c r="I916" i="23"/>
  <c r="I912" i="23"/>
  <c r="I918" i="21"/>
  <c r="I907" i="23"/>
  <c r="I909" i="23"/>
  <c r="G913" i="23"/>
  <c r="G917" i="23"/>
  <c r="I914" i="23"/>
  <c r="I917" i="23"/>
  <c r="J935" i="29"/>
  <c r="I908" i="23"/>
  <c r="J911" i="29"/>
  <c r="J917" i="29"/>
  <c r="I909" i="21"/>
  <c r="G914" i="23"/>
  <c r="I935" i="23"/>
  <c r="J908" i="27"/>
  <c r="J924" i="27"/>
  <c r="I913" i="21"/>
  <c r="J912" i="27"/>
  <c r="I915" i="21"/>
  <c r="I911" i="21"/>
  <c r="G912" i="23"/>
  <c r="G916" i="23"/>
  <c r="J938" i="27"/>
  <c r="J926" i="27"/>
  <c r="J925" i="27"/>
  <c r="J927" i="27"/>
  <c r="J925" i="29"/>
  <c r="J931" i="29"/>
  <c r="J923" i="29"/>
  <c r="J939" i="29"/>
  <c r="J215" i="32"/>
  <c r="J214" i="32"/>
  <c r="J217" i="32"/>
  <c r="J207" i="32"/>
  <c r="J206" i="32"/>
  <c r="J219" i="32"/>
  <c r="J211" i="32"/>
  <c r="J218" i="32"/>
  <c r="J210" i="32"/>
  <c r="J213" i="32"/>
  <c r="J205" i="32"/>
  <c r="J212" i="32"/>
  <c r="J216" i="32"/>
  <c r="J208" i="32"/>
  <c r="J929" i="29"/>
  <c r="J927" i="29"/>
  <c r="J938" i="29"/>
  <c r="J926" i="29"/>
  <c r="F941" i="29"/>
  <c r="F940" i="29"/>
  <c r="J937" i="29"/>
  <c r="F945" i="29"/>
  <c r="G945" i="29" s="1"/>
  <c r="J945" i="29" s="1"/>
  <c r="J942" i="29"/>
  <c r="J928" i="29"/>
  <c r="F919" i="29"/>
  <c r="G919" i="29" s="1"/>
  <c r="J919" i="29" s="1"/>
  <c r="J944" i="29"/>
  <c r="J930" i="29"/>
  <c r="J922" i="29"/>
  <c r="J943" i="29"/>
  <c r="J932" i="29"/>
  <c r="J924" i="29"/>
  <c r="F933" i="29"/>
  <c r="G933" i="29" s="1"/>
  <c r="J933" i="29" s="1"/>
  <c r="J921" i="29"/>
  <c r="F920" i="29"/>
  <c r="G920" i="29" s="1"/>
  <c r="J920" i="29" s="1"/>
  <c r="J944" i="27"/>
  <c r="J930" i="27"/>
  <c r="J943" i="27"/>
  <c r="J929" i="27"/>
  <c r="J939" i="27"/>
  <c r="J932" i="27"/>
  <c r="J922" i="27"/>
  <c r="F919" i="27"/>
  <c r="G919" i="27" s="1"/>
  <c r="J919" i="27" s="1"/>
  <c r="F933" i="27"/>
  <c r="G933" i="27" s="1"/>
  <c r="J933" i="27" s="1"/>
  <c r="J921" i="27"/>
  <c r="F941" i="27"/>
  <c r="F940" i="27"/>
  <c r="J937" i="27"/>
  <c r="F945" i="27"/>
  <c r="G945" i="27" s="1"/>
  <c r="J945" i="27" s="1"/>
  <c r="J942" i="27"/>
  <c r="J928" i="27"/>
  <c r="J931" i="27"/>
  <c r="J923" i="27"/>
  <c r="F920" i="27"/>
  <c r="G920" i="27" s="1"/>
  <c r="J920" i="27" s="1"/>
  <c r="G911" i="23"/>
  <c r="G915" i="23"/>
  <c r="J915" i="23" s="1"/>
  <c r="G939" i="23"/>
  <c r="I939" i="23"/>
  <c r="G923" i="23"/>
  <c r="I923" i="23"/>
  <c r="G927" i="23"/>
  <c r="I927" i="23"/>
  <c r="G931" i="23"/>
  <c r="I931" i="23"/>
  <c r="I945" i="23"/>
  <c r="G924" i="23"/>
  <c r="I924" i="23"/>
  <c r="G928" i="23"/>
  <c r="I928" i="23"/>
  <c r="G932" i="23"/>
  <c r="I932" i="23"/>
  <c r="G942" i="23"/>
  <c r="I942" i="23"/>
  <c r="G921" i="23"/>
  <c r="I921" i="23"/>
  <c r="G925" i="23"/>
  <c r="I925" i="23"/>
  <c r="G929" i="23"/>
  <c r="I929" i="23"/>
  <c r="G937" i="23"/>
  <c r="I937" i="23"/>
  <c r="G943" i="23"/>
  <c r="I943" i="23"/>
  <c r="G922" i="23"/>
  <c r="I922" i="23"/>
  <c r="G926" i="23"/>
  <c r="I926" i="23"/>
  <c r="G930" i="23"/>
  <c r="I930" i="23"/>
  <c r="G938" i="23"/>
  <c r="I938" i="23"/>
  <c r="G944" i="23"/>
  <c r="I944" i="23"/>
  <c r="G907" i="23"/>
  <c r="G908" i="23"/>
  <c r="G909" i="23"/>
  <c r="G918" i="23"/>
  <c r="G935" i="23"/>
  <c r="G939" i="21"/>
  <c r="I939" i="21"/>
  <c r="G924" i="21"/>
  <c r="I924" i="21"/>
  <c r="G928" i="21"/>
  <c r="I928" i="21"/>
  <c r="G932" i="21"/>
  <c r="I932" i="21"/>
  <c r="I945" i="21"/>
  <c r="G921" i="21"/>
  <c r="I921" i="21"/>
  <c r="G925" i="21"/>
  <c r="I925" i="21"/>
  <c r="G929" i="21"/>
  <c r="I929" i="21"/>
  <c r="G935" i="21"/>
  <c r="G942" i="21"/>
  <c r="I942" i="21"/>
  <c r="G922" i="21"/>
  <c r="I922" i="21"/>
  <c r="G926" i="21"/>
  <c r="I926" i="21"/>
  <c r="G930" i="21"/>
  <c r="I930" i="21"/>
  <c r="G937" i="21"/>
  <c r="I937" i="21"/>
  <c r="G943" i="21"/>
  <c r="I943" i="21"/>
  <c r="G923" i="21"/>
  <c r="I923" i="21"/>
  <c r="G927" i="21"/>
  <c r="I927" i="21"/>
  <c r="G931" i="21"/>
  <c r="I931" i="21"/>
  <c r="G938" i="21"/>
  <c r="I938" i="21"/>
  <c r="G944" i="21"/>
  <c r="I944" i="21"/>
  <c r="G907" i="21"/>
  <c r="G908" i="21"/>
  <c r="G909" i="21"/>
  <c r="G910" i="21"/>
  <c r="J910" i="21" s="1"/>
  <c r="G911" i="21"/>
  <c r="G912" i="21"/>
  <c r="G913" i="21"/>
  <c r="G914" i="21"/>
  <c r="G915" i="21"/>
  <c r="G916" i="21"/>
  <c r="G917" i="21"/>
  <c r="G918" i="21"/>
  <c r="J916" i="23" l="1"/>
  <c r="J913" i="23"/>
  <c r="J917" i="21"/>
  <c r="C16" i="55"/>
  <c r="B149" i="55"/>
  <c r="J911" i="23"/>
  <c r="J910" i="23"/>
  <c r="J909" i="21"/>
  <c r="J914" i="21"/>
  <c r="J935" i="23"/>
  <c r="J916" i="21"/>
  <c r="J935" i="21"/>
  <c r="J908" i="23"/>
  <c r="J912" i="21"/>
  <c r="J914" i="23"/>
  <c r="J908" i="21"/>
  <c r="J918" i="23"/>
  <c r="J913" i="21"/>
  <c r="J917" i="23"/>
  <c r="J918" i="21"/>
  <c r="J912" i="23"/>
  <c r="J909" i="23"/>
  <c r="J939" i="23"/>
  <c r="J939" i="21"/>
  <c r="J915" i="21"/>
  <c r="J944" i="21"/>
  <c r="J931" i="21"/>
  <c r="J923" i="21"/>
  <c r="J926" i="21"/>
  <c r="J925" i="21"/>
  <c r="J928" i="21"/>
  <c r="J928" i="23"/>
  <c r="J911" i="21"/>
  <c r="J927" i="21"/>
  <c r="J930" i="21"/>
  <c r="J929" i="21"/>
  <c r="F934" i="29"/>
  <c r="G934" i="29" s="1"/>
  <c r="J934" i="29" s="1"/>
  <c r="H940" i="29"/>
  <c r="I940" i="29" s="1"/>
  <c r="G940" i="29"/>
  <c r="H941" i="29"/>
  <c r="I941" i="29" s="1"/>
  <c r="G941" i="29"/>
  <c r="H940" i="27"/>
  <c r="I940" i="27" s="1"/>
  <c r="G940" i="27"/>
  <c r="F934" i="27"/>
  <c r="G934" i="27" s="1"/>
  <c r="J934" i="27" s="1"/>
  <c r="H941" i="27"/>
  <c r="I941" i="27" s="1"/>
  <c r="G941" i="27"/>
  <c r="J932" i="23"/>
  <c r="J924" i="23"/>
  <c r="J925" i="23"/>
  <c r="J929" i="23"/>
  <c r="J944" i="23"/>
  <c r="J930" i="23"/>
  <c r="J922" i="23"/>
  <c r="J943" i="23"/>
  <c r="J927" i="23"/>
  <c r="F933" i="23"/>
  <c r="G933" i="23" s="1"/>
  <c r="J933" i="23" s="1"/>
  <c r="J921" i="23"/>
  <c r="F920" i="23"/>
  <c r="G920" i="23" s="1"/>
  <c r="J920" i="23" s="1"/>
  <c r="J907" i="23"/>
  <c r="F919" i="23"/>
  <c r="G919" i="23" s="1"/>
  <c r="J919" i="23" s="1"/>
  <c r="J938" i="23"/>
  <c r="J926" i="23"/>
  <c r="F941" i="23"/>
  <c r="F940" i="23"/>
  <c r="J937" i="23"/>
  <c r="J931" i="23"/>
  <c r="J923" i="23"/>
  <c r="F945" i="23"/>
  <c r="G945" i="23" s="1"/>
  <c r="J945" i="23" s="1"/>
  <c r="J942" i="23"/>
  <c r="J938" i="21"/>
  <c r="J943" i="21"/>
  <c r="F941" i="21"/>
  <c r="F940" i="21"/>
  <c r="J937" i="21"/>
  <c r="F945" i="21"/>
  <c r="G945" i="21" s="1"/>
  <c r="J945" i="21" s="1"/>
  <c r="J942" i="21"/>
  <c r="F933" i="21"/>
  <c r="G933" i="21" s="1"/>
  <c r="J933" i="21" s="1"/>
  <c r="J921" i="21"/>
  <c r="J922" i="21"/>
  <c r="F920" i="21"/>
  <c r="G920" i="21" s="1"/>
  <c r="J920" i="21" s="1"/>
  <c r="F919" i="21"/>
  <c r="G919" i="21" s="1"/>
  <c r="J919" i="21" s="1"/>
  <c r="J907" i="21"/>
  <c r="J932" i="21"/>
  <c r="J924" i="21"/>
  <c r="J941" i="27" l="1"/>
  <c r="J941" i="29"/>
  <c r="J940" i="29"/>
  <c r="J940" i="27"/>
  <c r="H941" i="23"/>
  <c r="I941" i="23" s="1"/>
  <c r="G941" i="23"/>
  <c r="H940" i="23"/>
  <c r="I940" i="23" s="1"/>
  <c r="G940" i="23"/>
  <c r="F934" i="23"/>
  <c r="G934" i="23" s="1"/>
  <c r="J934" i="23" s="1"/>
  <c r="H940" i="21"/>
  <c r="I940" i="21" s="1"/>
  <c r="G940" i="21"/>
  <c r="F934" i="21"/>
  <c r="G934" i="21" s="1"/>
  <c r="J934" i="21" s="1"/>
  <c r="H941" i="21"/>
  <c r="I941" i="21" s="1"/>
  <c r="G941" i="21"/>
  <c r="J940" i="23" l="1"/>
  <c r="J941" i="23"/>
  <c r="J940" i="21"/>
  <c r="J941" i="21"/>
  <c r="C949" i="17" l="1"/>
  <c r="E949" i="17"/>
  <c r="F949" i="17"/>
  <c r="H949" i="17"/>
  <c r="C950" i="17"/>
  <c r="E950" i="17"/>
  <c r="F950" i="17"/>
  <c r="H950" i="17"/>
  <c r="C951" i="17"/>
  <c r="E951" i="17"/>
  <c r="F951" i="17"/>
  <c r="H951" i="17"/>
  <c r="C952" i="17"/>
  <c r="E952" i="17"/>
  <c r="F952" i="17"/>
  <c r="H952" i="17"/>
  <c r="C953" i="17"/>
  <c r="E953" i="17"/>
  <c r="C954" i="17"/>
  <c r="E954" i="17"/>
  <c r="C943" i="17"/>
  <c r="E943" i="17"/>
  <c r="F943" i="17"/>
  <c r="H943" i="17"/>
  <c r="C944" i="17"/>
  <c r="E944" i="17"/>
  <c r="F944" i="17"/>
  <c r="H944" i="17"/>
  <c r="C945" i="17"/>
  <c r="E945" i="17"/>
  <c r="C946" i="17"/>
  <c r="C947" i="17"/>
  <c r="E947" i="17"/>
  <c r="F947" i="17"/>
  <c r="H947" i="17"/>
  <c r="C948" i="17"/>
  <c r="E948" i="17"/>
  <c r="F948" i="17"/>
  <c r="H948" i="17"/>
  <c r="C937" i="17"/>
  <c r="E937" i="17"/>
  <c r="F937" i="17"/>
  <c r="H937" i="17"/>
  <c r="C938" i="17"/>
  <c r="E938" i="17"/>
  <c r="F938" i="17"/>
  <c r="H938" i="17"/>
  <c r="C939" i="17"/>
  <c r="E939" i="17"/>
  <c r="F939" i="17"/>
  <c r="H939" i="17"/>
  <c r="C940" i="17"/>
  <c r="E940" i="17"/>
  <c r="C941" i="17"/>
  <c r="E941" i="17"/>
  <c r="C942" i="17"/>
  <c r="E942" i="17"/>
  <c r="F942" i="17"/>
  <c r="H942" i="17"/>
  <c r="C920" i="17"/>
  <c r="E920" i="17"/>
  <c r="C921" i="17"/>
  <c r="E921" i="17"/>
  <c r="F921" i="17"/>
  <c r="H921" i="17"/>
  <c r="C922" i="17"/>
  <c r="E922" i="17"/>
  <c r="F922" i="17"/>
  <c r="H922" i="17"/>
  <c r="C923" i="17"/>
  <c r="E923" i="17"/>
  <c r="F923" i="17"/>
  <c r="H923" i="17"/>
  <c r="C924" i="17"/>
  <c r="E924" i="17"/>
  <c r="F924" i="17"/>
  <c r="H924" i="17"/>
  <c r="C925" i="17"/>
  <c r="E925" i="17"/>
  <c r="F925" i="17"/>
  <c r="H925" i="17"/>
  <c r="C926" i="17"/>
  <c r="E926" i="17"/>
  <c r="F926" i="17"/>
  <c r="H926" i="17"/>
  <c r="C927" i="17"/>
  <c r="E927" i="17"/>
  <c r="F927" i="17"/>
  <c r="H927" i="17"/>
  <c r="C928" i="17"/>
  <c r="E928" i="17"/>
  <c r="F928" i="17"/>
  <c r="H928" i="17"/>
  <c r="C929" i="17"/>
  <c r="E929" i="17"/>
  <c r="F929" i="17"/>
  <c r="H929" i="17"/>
  <c r="C930" i="17"/>
  <c r="E930" i="17"/>
  <c r="F930" i="17"/>
  <c r="H930" i="17"/>
  <c r="C931" i="17"/>
  <c r="E931" i="17"/>
  <c r="F931" i="17"/>
  <c r="H931" i="17"/>
  <c r="C932" i="17"/>
  <c r="E932" i="17"/>
  <c r="F932" i="17"/>
  <c r="H932" i="17"/>
  <c r="C933" i="17"/>
  <c r="I933" i="17"/>
  <c r="E933" i="17"/>
  <c r="C934" i="17"/>
  <c r="I934" i="17"/>
  <c r="E934" i="17"/>
  <c r="C935" i="17"/>
  <c r="E935" i="17"/>
  <c r="F935" i="17"/>
  <c r="H935" i="17"/>
  <c r="C936" i="17"/>
  <c r="C908" i="17"/>
  <c r="E908" i="17"/>
  <c r="F908" i="17"/>
  <c r="H908" i="17"/>
  <c r="C909" i="17"/>
  <c r="E909" i="17"/>
  <c r="F909" i="17"/>
  <c r="H909" i="17"/>
  <c r="C910" i="17"/>
  <c r="E910" i="17"/>
  <c r="F910" i="17"/>
  <c r="H910" i="17"/>
  <c r="C911" i="17"/>
  <c r="E911" i="17"/>
  <c r="F911" i="17"/>
  <c r="H911" i="17"/>
  <c r="C912" i="17"/>
  <c r="E912" i="17"/>
  <c r="F912" i="17"/>
  <c r="H912" i="17"/>
  <c r="C913" i="17"/>
  <c r="E913" i="17"/>
  <c r="F913" i="17"/>
  <c r="H913" i="17"/>
  <c r="C914" i="17"/>
  <c r="E914" i="17"/>
  <c r="F914" i="17"/>
  <c r="H914" i="17"/>
  <c r="C915" i="17"/>
  <c r="E915" i="17"/>
  <c r="F915" i="17"/>
  <c r="H915" i="17"/>
  <c r="C916" i="17"/>
  <c r="E916" i="17"/>
  <c r="F916" i="17"/>
  <c r="H916" i="17"/>
  <c r="C917" i="17"/>
  <c r="E917" i="17"/>
  <c r="F917" i="17"/>
  <c r="H917" i="17"/>
  <c r="C918" i="17"/>
  <c r="E918" i="17"/>
  <c r="F918" i="17"/>
  <c r="H918" i="17"/>
  <c r="C919" i="17"/>
  <c r="I919" i="17"/>
  <c r="E919" i="17"/>
  <c r="H600" i="17"/>
  <c r="H601" i="17"/>
  <c r="H602" i="17"/>
  <c r="H603" i="17"/>
  <c r="H604" i="17"/>
  <c r="H605" i="17"/>
  <c r="H606" i="17"/>
  <c r="H607" i="17"/>
  <c r="H608" i="17"/>
  <c r="H609" i="17"/>
  <c r="H610" i="17"/>
  <c r="H611" i="17"/>
  <c r="H612" i="17"/>
  <c r="H613" i="17"/>
  <c r="H615" i="17"/>
  <c r="H616" i="17"/>
  <c r="H617" i="17"/>
  <c r="H618" i="17"/>
  <c r="H619" i="17"/>
  <c r="H620" i="17"/>
  <c r="H621" i="17"/>
  <c r="H622" i="17"/>
  <c r="H623" i="17"/>
  <c r="H624" i="17"/>
  <c r="H625" i="17"/>
  <c r="H626" i="17"/>
  <c r="H627" i="17"/>
  <c r="H628" i="17"/>
  <c r="H629" i="17"/>
  <c r="H630" i="17"/>
  <c r="H631" i="17"/>
  <c r="H632" i="17"/>
  <c r="H633" i="17"/>
  <c r="H634" i="17"/>
  <c r="H635" i="17"/>
  <c r="H636" i="17"/>
  <c r="H637" i="17"/>
  <c r="H638" i="17"/>
  <c r="H639" i="17"/>
  <c r="H640" i="17"/>
  <c r="H641" i="17"/>
  <c r="H642" i="17"/>
  <c r="H643" i="17"/>
  <c r="H644" i="17"/>
  <c r="H645" i="17"/>
  <c r="H646" i="17"/>
  <c r="H647" i="17"/>
  <c r="H648" i="17"/>
  <c r="H649" i="17"/>
  <c r="H650" i="17"/>
  <c r="H651" i="17"/>
  <c r="H652" i="17"/>
  <c r="H653" i="17"/>
  <c r="H654" i="17"/>
  <c r="H656" i="17"/>
  <c r="H657" i="17"/>
  <c r="H658" i="17"/>
  <c r="H659" i="17"/>
  <c r="H660" i="17"/>
  <c r="H661" i="17"/>
  <c r="H662" i="17"/>
  <c r="H663" i="17"/>
  <c r="H664" i="17"/>
  <c r="H665" i="17"/>
  <c r="H666" i="17"/>
  <c r="H667" i="17"/>
  <c r="H668" i="17"/>
  <c r="H669" i="17"/>
  <c r="H672" i="17"/>
  <c r="H673" i="17"/>
  <c r="H674" i="17"/>
  <c r="H675" i="17"/>
  <c r="H676" i="17"/>
  <c r="H677" i="17"/>
  <c r="H678" i="17"/>
  <c r="H679" i="17"/>
  <c r="H680" i="17"/>
  <c r="H681" i="17"/>
  <c r="H682" i="17"/>
  <c r="H683" i="17"/>
  <c r="H684" i="17"/>
  <c r="H685" i="17"/>
  <c r="H688" i="17"/>
  <c r="H689" i="17"/>
  <c r="H690" i="17"/>
  <c r="H691" i="17"/>
  <c r="H692" i="17"/>
  <c r="H693" i="17"/>
  <c r="H694" i="17"/>
  <c r="H696" i="17"/>
  <c r="H697" i="17"/>
  <c r="H699" i="17"/>
  <c r="H700" i="17"/>
  <c r="H701" i="17"/>
  <c r="H702" i="17"/>
  <c r="H703" i="17"/>
  <c r="H704" i="17"/>
  <c r="H705" i="17"/>
  <c r="H706" i="17"/>
  <c r="H708" i="17"/>
  <c r="H709" i="17"/>
  <c r="H710" i="17"/>
  <c r="H711" i="17"/>
  <c r="H712" i="17"/>
  <c r="H713" i="17"/>
  <c r="H714" i="17"/>
  <c r="H715" i="17"/>
  <c r="H716" i="17"/>
  <c r="H717" i="17"/>
  <c r="H718" i="17"/>
  <c r="H719" i="17"/>
  <c r="H720" i="17"/>
  <c r="H721" i="17"/>
  <c r="H722" i="17"/>
  <c r="H724" i="17"/>
  <c r="H725" i="17"/>
  <c r="H726" i="17"/>
  <c r="H727" i="17"/>
  <c r="H728" i="17"/>
  <c r="H730" i="17"/>
  <c r="H731" i="17"/>
  <c r="H732" i="17"/>
  <c r="H733" i="17"/>
  <c r="H734" i="17"/>
  <c r="H735" i="17"/>
  <c r="H736" i="17"/>
  <c r="H737" i="17"/>
  <c r="H738" i="17"/>
  <c r="H739" i="17"/>
  <c r="H740" i="17"/>
  <c r="H741" i="17"/>
  <c r="H742" i="17"/>
  <c r="H743" i="17"/>
  <c r="H744" i="17"/>
  <c r="H745" i="17"/>
  <c r="H746" i="17"/>
  <c r="H747" i="17"/>
  <c r="H749" i="17"/>
  <c r="H750" i="17"/>
  <c r="H751" i="17"/>
  <c r="H752" i="17"/>
  <c r="H753" i="17"/>
  <c r="H755" i="17"/>
  <c r="H756" i="17"/>
  <c r="H757" i="17"/>
  <c r="H758" i="17"/>
  <c r="H759" i="17"/>
  <c r="H761" i="17"/>
  <c r="H762" i="17"/>
  <c r="H763" i="17"/>
  <c r="H764" i="17"/>
  <c r="H765" i="17"/>
  <c r="H766" i="17"/>
  <c r="H767" i="17"/>
  <c r="H768" i="17"/>
  <c r="H770" i="17"/>
  <c r="H771" i="17"/>
  <c r="H772" i="17"/>
  <c r="H773" i="17"/>
  <c r="H774" i="17"/>
  <c r="H775" i="17"/>
  <c r="H776" i="17"/>
  <c r="H777" i="17"/>
  <c r="H778" i="17"/>
  <c r="H779" i="17"/>
  <c r="H780" i="17"/>
  <c r="H781" i="17"/>
  <c r="H782" i="17"/>
  <c r="H783" i="17"/>
  <c r="H784" i="17"/>
  <c r="H785" i="17"/>
  <c r="H786" i="17"/>
  <c r="H788" i="17"/>
  <c r="H789" i="17"/>
  <c r="H790" i="17"/>
  <c r="H791" i="17"/>
  <c r="H792" i="17"/>
  <c r="H793" i="17"/>
  <c r="H794" i="17"/>
  <c r="H795" i="17"/>
  <c r="H796" i="17"/>
  <c r="H797" i="17"/>
  <c r="H798" i="17"/>
  <c r="H799" i="17"/>
  <c r="H800" i="17"/>
  <c r="H801" i="17"/>
  <c r="H802" i="17"/>
  <c r="H804" i="17"/>
  <c r="H805" i="17"/>
  <c r="H806" i="17"/>
  <c r="H807" i="17"/>
  <c r="H808" i="17"/>
  <c r="H810" i="17"/>
  <c r="H811" i="17"/>
  <c r="H812" i="17"/>
  <c r="H813" i="17"/>
  <c r="H814" i="17"/>
  <c r="H815" i="17"/>
  <c r="H816" i="17"/>
  <c r="H817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8" i="17"/>
  <c r="F689" i="17"/>
  <c r="F690" i="17"/>
  <c r="F691" i="17"/>
  <c r="F692" i="17"/>
  <c r="F693" i="17"/>
  <c r="F694" i="17"/>
  <c r="F696" i="17"/>
  <c r="F697" i="17"/>
  <c r="F699" i="17"/>
  <c r="F700" i="17"/>
  <c r="F701" i="17"/>
  <c r="F702" i="17"/>
  <c r="F703" i="17"/>
  <c r="F704" i="17"/>
  <c r="F705" i="17"/>
  <c r="F706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4" i="17"/>
  <c r="F725" i="17"/>
  <c r="F726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9" i="17"/>
  <c r="F750" i="17"/>
  <c r="F751" i="17"/>
  <c r="F755" i="17"/>
  <c r="F756" i="17"/>
  <c r="F757" i="17"/>
  <c r="F761" i="17"/>
  <c r="F762" i="17"/>
  <c r="F763" i="17"/>
  <c r="F764" i="17"/>
  <c r="F765" i="17"/>
  <c r="F766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4" i="17"/>
  <c r="F805" i="17"/>
  <c r="F806" i="17"/>
  <c r="F807" i="17"/>
  <c r="F810" i="17"/>
  <c r="F811" i="17"/>
  <c r="F812" i="17"/>
  <c r="F813" i="17"/>
  <c r="F814" i="17"/>
  <c r="F815" i="17"/>
  <c r="F816" i="17"/>
  <c r="H123" i="17"/>
  <c r="H124" i="17"/>
  <c r="H125" i="17"/>
  <c r="H127" i="17"/>
  <c r="H128" i="17"/>
  <c r="H129" i="17"/>
  <c r="H130" i="17"/>
  <c r="H131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6" i="17"/>
  <c r="H147" i="17"/>
  <c r="H148" i="17"/>
  <c r="H149" i="17"/>
  <c r="H150" i="17"/>
  <c r="H151" i="17"/>
  <c r="H152" i="17"/>
  <c r="H153" i="17"/>
  <c r="H154" i="17"/>
  <c r="H155" i="17"/>
  <c r="H156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7" i="17"/>
  <c r="H268" i="17"/>
  <c r="H269" i="17"/>
  <c r="H270" i="17"/>
  <c r="H271" i="17"/>
  <c r="H272" i="17"/>
  <c r="H273" i="17"/>
  <c r="H274" i="17"/>
  <c r="H275" i="17"/>
  <c r="H276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1" i="17"/>
  <c r="H402" i="17"/>
  <c r="H403" i="17"/>
  <c r="H404" i="17"/>
  <c r="H405" i="17"/>
  <c r="H406" i="17"/>
  <c r="H407" i="17"/>
  <c r="H408" i="17"/>
  <c r="H409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60" i="17"/>
  <c r="H461" i="17"/>
  <c r="H462" i="17"/>
  <c r="H463" i="17"/>
  <c r="H464" i="17"/>
  <c r="H465" i="17"/>
  <c r="H466" i="17"/>
  <c r="H467" i="17"/>
  <c r="H468" i="17"/>
  <c r="H470" i="17"/>
  <c r="H471" i="17"/>
  <c r="H472" i="17"/>
  <c r="H473" i="17"/>
  <c r="H475" i="17"/>
  <c r="H476" i="17"/>
  <c r="H477" i="17"/>
  <c r="H478" i="17"/>
  <c r="H479" i="17"/>
  <c r="H480" i="17"/>
  <c r="H481" i="17"/>
  <c r="H482" i="17"/>
  <c r="H483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2" i="17"/>
  <c r="H503" i="17"/>
  <c r="H504" i="17"/>
  <c r="H505" i="17"/>
  <c r="H506" i="17"/>
  <c r="H507" i="17"/>
  <c r="H508" i="17"/>
  <c r="H509" i="17"/>
  <c r="H510" i="17"/>
  <c r="H511" i="17"/>
  <c r="H512" i="17"/>
  <c r="H514" i="17"/>
  <c r="H515" i="17"/>
  <c r="H516" i="17"/>
  <c r="H517" i="17"/>
  <c r="H518" i="17"/>
  <c r="H519" i="17"/>
  <c r="H520" i="17"/>
  <c r="H521" i="17"/>
  <c r="H523" i="17"/>
  <c r="H525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2" i="17"/>
  <c r="H544" i="17"/>
  <c r="H546" i="17"/>
  <c r="H547" i="17"/>
  <c r="H548" i="17"/>
  <c r="H549" i="17"/>
  <c r="H550" i="17"/>
  <c r="H552" i="17"/>
  <c r="H554" i="17"/>
  <c r="H555" i="17"/>
  <c r="H556" i="17"/>
  <c r="H557" i="17"/>
  <c r="H559" i="17"/>
  <c r="H560" i="17"/>
  <c r="H561" i="17"/>
  <c r="H562" i="17"/>
  <c r="H563" i="17"/>
  <c r="H564" i="17"/>
  <c r="H566" i="17"/>
  <c r="H567" i="17"/>
  <c r="H568" i="17"/>
  <c r="H569" i="17"/>
  <c r="H570" i="17"/>
  <c r="H571" i="17"/>
  <c r="H572" i="17"/>
  <c r="H573" i="17"/>
  <c r="H574" i="17"/>
  <c r="H576" i="17"/>
  <c r="H577" i="17"/>
  <c r="H578" i="17"/>
  <c r="H579" i="17"/>
  <c r="H580" i="17"/>
  <c r="H581" i="17"/>
  <c r="H582" i="17"/>
  <c r="H583" i="17"/>
  <c r="H584" i="17"/>
  <c r="H585" i="17"/>
  <c r="H586" i="17"/>
  <c r="H588" i="17"/>
  <c r="H589" i="17"/>
  <c r="H591" i="17"/>
  <c r="H592" i="17"/>
  <c r="H593" i="17"/>
  <c r="H594" i="17"/>
  <c r="H595" i="17"/>
  <c r="F123" i="17"/>
  <c r="F124" i="17"/>
  <c r="F125" i="17"/>
  <c r="F127" i="17"/>
  <c r="F128" i="17"/>
  <c r="F129" i="17"/>
  <c r="F130" i="17"/>
  <c r="F131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6" i="17"/>
  <c r="F147" i="17"/>
  <c r="F148" i="17"/>
  <c r="F149" i="17"/>
  <c r="F150" i="17"/>
  <c r="F151" i="17"/>
  <c r="F152" i="17"/>
  <c r="F153" i="17"/>
  <c r="F154" i="17"/>
  <c r="F155" i="17"/>
  <c r="F156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7" i="17"/>
  <c r="F268" i="17"/>
  <c r="F269" i="17"/>
  <c r="F270" i="17"/>
  <c r="F271" i="17"/>
  <c r="F272" i="17"/>
  <c r="F273" i="17"/>
  <c r="F274" i="17"/>
  <c r="F275" i="17"/>
  <c r="F276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1" i="17"/>
  <c r="F402" i="17"/>
  <c r="F403" i="17"/>
  <c r="F404" i="17"/>
  <c r="F405" i="17"/>
  <c r="F406" i="17"/>
  <c r="F407" i="17"/>
  <c r="F408" i="17"/>
  <c r="F409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60" i="17"/>
  <c r="F461" i="17"/>
  <c r="F462" i="17"/>
  <c r="F463" i="17"/>
  <c r="F464" i="17"/>
  <c r="F465" i="17"/>
  <c r="F466" i="17"/>
  <c r="F467" i="17"/>
  <c r="F468" i="17"/>
  <c r="F470" i="17"/>
  <c r="F471" i="17"/>
  <c r="F472" i="17"/>
  <c r="F473" i="17"/>
  <c r="F475" i="17"/>
  <c r="F476" i="17"/>
  <c r="F477" i="17"/>
  <c r="F478" i="17"/>
  <c r="F479" i="17"/>
  <c r="F480" i="17"/>
  <c r="F481" i="17"/>
  <c r="F482" i="17"/>
  <c r="F483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2" i="17"/>
  <c r="F503" i="17"/>
  <c r="F504" i="17"/>
  <c r="F505" i="17"/>
  <c r="F506" i="17"/>
  <c r="F507" i="17"/>
  <c r="F508" i="17"/>
  <c r="F509" i="17"/>
  <c r="F510" i="17"/>
  <c r="F511" i="17"/>
  <c r="F512" i="17"/>
  <c r="F514" i="17"/>
  <c r="F515" i="17"/>
  <c r="F516" i="17"/>
  <c r="F517" i="17"/>
  <c r="F518" i="17"/>
  <c r="F519" i="17"/>
  <c r="F520" i="17"/>
  <c r="F521" i="17"/>
  <c r="F523" i="17"/>
  <c r="F525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2" i="17"/>
  <c r="F544" i="17"/>
  <c r="F546" i="17"/>
  <c r="F547" i="17"/>
  <c r="F548" i="17"/>
  <c r="F549" i="17"/>
  <c r="F550" i="17"/>
  <c r="F552" i="17"/>
  <c r="F554" i="17"/>
  <c r="F555" i="17"/>
  <c r="F556" i="17"/>
  <c r="F557" i="17"/>
  <c r="F559" i="17"/>
  <c r="F560" i="17"/>
  <c r="F561" i="17"/>
  <c r="F562" i="17"/>
  <c r="F563" i="17"/>
  <c r="F564" i="17"/>
  <c r="F566" i="17"/>
  <c r="F567" i="17"/>
  <c r="F568" i="17"/>
  <c r="F569" i="17"/>
  <c r="F570" i="17"/>
  <c r="F571" i="17"/>
  <c r="F572" i="17"/>
  <c r="F573" i="17"/>
  <c r="F574" i="17"/>
  <c r="F576" i="17"/>
  <c r="G576" i="17" s="1"/>
  <c r="F577" i="17"/>
  <c r="F578" i="17"/>
  <c r="G578" i="17" s="1"/>
  <c r="F579" i="17"/>
  <c r="G579" i="17" s="1"/>
  <c r="F580" i="17"/>
  <c r="F581" i="17"/>
  <c r="F582" i="17"/>
  <c r="F583" i="17"/>
  <c r="F584" i="17"/>
  <c r="G584" i="17" s="1"/>
  <c r="F585" i="17"/>
  <c r="F586" i="17"/>
  <c r="G586" i="17" s="1"/>
  <c r="F588" i="17"/>
  <c r="F589" i="17"/>
  <c r="F591" i="17"/>
  <c r="F592" i="17"/>
  <c r="F593" i="17"/>
  <c r="F594" i="17"/>
  <c r="F595" i="17"/>
  <c r="H822" i="17"/>
  <c r="H823" i="17"/>
  <c r="H824" i="17"/>
  <c r="H825" i="17"/>
  <c r="H826" i="17"/>
  <c r="H827" i="17"/>
  <c r="H828" i="17"/>
  <c r="H829" i="17"/>
  <c r="H830" i="17"/>
  <c r="H831" i="17"/>
  <c r="F822" i="17"/>
  <c r="F823" i="17"/>
  <c r="F824" i="17"/>
  <c r="F825" i="17"/>
  <c r="F826" i="17"/>
  <c r="F827" i="17"/>
  <c r="F828" i="17"/>
  <c r="F829" i="17"/>
  <c r="F830" i="17"/>
  <c r="F831" i="17"/>
  <c r="H835" i="17"/>
  <c r="H836" i="17"/>
  <c r="H837" i="17"/>
  <c r="H838" i="17"/>
  <c r="H839" i="17"/>
  <c r="H840" i="17"/>
  <c r="H841" i="17"/>
  <c r="H842" i="17"/>
  <c r="H843" i="17"/>
  <c r="H844" i="17"/>
  <c r="H845" i="17"/>
  <c r="H846" i="17"/>
  <c r="H847" i="17"/>
  <c r="H848" i="17"/>
  <c r="H849" i="17"/>
  <c r="H850" i="17"/>
  <c r="H851" i="17"/>
  <c r="H852" i="17"/>
  <c r="H854" i="17"/>
  <c r="H855" i="17"/>
  <c r="H856" i="17"/>
  <c r="H857" i="17"/>
  <c r="H858" i="17"/>
  <c r="H859" i="17"/>
  <c r="F854" i="17"/>
  <c r="F855" i="17"/>
  <c r="F856" i="17"/>
  <c r="F857" i="17"/>
  <c r="F858" i="17"/>
  <c r="F859" i="17"/>
  <c r="H863" i="17"/>
  <c r="H864" i="17"/>
  <c r="H865" i="17"/>
  <c r="H866" i="17"/>
  <c r="H867" i="17"/>
  <c r="H868" i="17"/>
  <c r="H869" i="17"/>
  <c r="H870" i="17"/>
  <c r="H872" i="17"/>
  <c r="H873" i="17"/>
  <c r="H877" i="17"/>
  <c r="H878" i="17"/>
  <c r="H879" i="17"/>
  <c r="H881" i="17"/>
  <c r="H882" i="17"/>
  <c r="H883" i="17"/>
  <c r="H884" i="17"/>
  <c r="H885" i="17"/>
  <c r="H886" i="17"/>
  <c r="H887" i="17"/>
  <c r="H888" i="17"/>
  <c r="H889" i="17"/>
  <c r="H891" i="17"/>
  <c r="H892" i="17"/>
  <c r="F891" i="17"/>
  <c r="F892" i="17"/>
  <c r="H897" i="17"/>
  <c r="H898" i="17"/>
  <c r="H899" i="17"/>
  <c r="H900" i="17"/>
  <c r="H901" i="17"/>
  <c r="H902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63" i="17"/>
  <c r="F864" i="17"/>
  <c r="F865" i="17"/>
  <c r="F866" i="17"/>
  <c r="F867" i="17"/>
  <c r="F868" i="17"/>
  <c r="F869" i="17"/>
  <c r="F870" i="17"/>
  <c r="F872" i="17"/>
  <c r="F873" i="17"/>
  <c r="F877" i="17"/>
  <c r="F878" i="17"/>
  <c r="F879" i="17"/>
  <c r="F881" i="17"/>
  <c r="F882" i="17"/>
  <c r="F883" i="17"/>
  <c r="F884" i="17"/>
  <c r="F885" i="17"/>
  <c r="F886" i="17"/>
  <c r="F887" i="17"/>
  <c r="F888" i="17"/>
  <c r="F889" i="17"/>
  <c r="F897" i="17"/>
  <c r="F898" i="17"/>
  <c r="F899" i="17"/>
  <c r="F900" i="17"/>
  <c r="F901" i="17"/>
  <c r="F902" i="17"/>
  <c r="H907" i="17"/>
  <c r="F907" i="17"/>
  <c r="E907" i="17"/>
  <c r="C907" i="17"/>
  <c r="C906" i="17"/>
  <c r="B905" i="17"/>
  <c r="B956" i="17" s="1"/>
  <c r="C902" i="17"/>
  <c r="E902" i="17"/>
  <c r="C886" i="17"/>
  <c r="E886" i="17"/>
  <c r="C887" i="17"/>
  <c r="E887" i="17"/>
  <c r="C888" i="17"/>
  <c r="E888" i="17"/>
  <c r="C889" i="17"/>
  <c r="E889" i="17"/>
  <c r="C890" i="17"/>
  <c r="C891" i="17"/>
  <c r="E891" i="17"/>
  <c r="C892" i="17"/>
  <c r="E892" i="17"/>
  <c r="C893" i="17"/>
  <c r="E893" i="17"/>
  <c r="C894" i="17"/>
  <c r="E894" i="17"/>
  <c r="C895" i="17"/>
  <c r="E895" i="17"/>
  <c r="C896" i="17"/>
  <c r="E896" i="17"/>
  <c r="C897" i="17"/>
  <c r="E897" i="17"/>
  <c r="C898" i="17"/>
  <c r="E898" i="17"/>
  <c r="C899" i="17"/>
  <c r="E899" i="17"/>
  <c r="C900" i="17"/>
  <c r="E900" i="17"/>
  <c r="C901" i="17"/>
  <c r="E901" i="17"/>
  <c r="C871" i="17"/>
  <c r="C872" i="17"/>
  <c r="E872" i="17"/>
  <c r="C873" i="17"/>
  <c r="E873" i="17"/>
  <c r="C874" i="17"/>
  <c r="E874" i="17"/>
  <c r="C875" i="17"/>
  <c r="E875" i="17"/>
  <c r="C876" i="17"/>
  <c r="E876" i="17"/>
  <c r="C877" i="17"/>
  <c r="E877" i="17"/>
  <c r="C878" i="17"/>
  <c r="E878" i="17"/>
  <c r="C879" i="17"/>
  <c r="E879" i="17"/>
  <c r="C880" i="17"/>
  <c r="C881" i="17"/>
  <c r="E881" i="17"/>
  <c r="C882" i="17"/>
  <c r="E882" i="17"/>
  <c r="C883" i="17"/>
  <c r="E883" i="17"/>
  <c r="C884" i="17"/>
  <c r="E884" i="17"/>
  <c r="C885" i="17"/>
  <c r="E885" i="17"/>
  <c r="C858" i="17"/>
  <c r="E858" i="17"/>
  <c r="C859" i="17"/>
  <c r="E859" i="17"/>
  <c r="C860" i="17"/>
  <c r="E860" i="17"/>
  <c r="C861" i="17"/>
  <c r="E861" i="17"/>
  <c r="C862" i="17"/>
  <c r="E862" i="17"/>
  <c r="C863" i="17"/>
  <c r="E863" i="17"/>
  <c r="C864" i="17"/>
  <c r="E864" i="17"/>
  <c r="C865" i="17"/>
  <c r="E865" i="17"/>
  <c r="C866" i="17"/>
  <c r="E866" i="17"/>
  <c r="C867" i="17"/>
  <c r="E867" i="17"/>
  <c r="C868" i="17"/>
  <c r="E868" i="17"/>
  <c r="C869" i="17"/>
  <c r="E869" i="17"/>
  <c r="C870" i="17"/>
  <c r="E870" i="17"/>
  <c r="C842" i="17"/>
  <c r="E842" i="17"/>
  <c r="C843" i="17"/>
  <c r="E843" i="17"/>
  <c r="C844" i="17"/>
  <c r="E844" i="17"/>
  <c r="C845" i="17"/>
  <c r="E845" i="17"/>
  <c r="C846" i="17"/>
  <c r="E846" i="17"/>
  <c r="C847" i="17"/>
  <c r="E847" i="17"/>
  <c r="C848" i="17"/>
  <c r="E848" i="17"/>
  <c r="C849" i="17"/>
  <c r="E849" i="17"/>
  <c r="C850" i="17"/>
  <c r="E850" i="17"/>
  <c r="C851" i="17"/>
  <c r="E851" i="17"/>
  <c r="C852" i="17"/>
  <c r="E852" i="17"/>
  <c r="C853" i="17"/>
  <c r="C854" i="17"/>
  <c r="E854" i="17"/>
  <c r="C855" i="17"/>
  <c r="E855" i="17"/>
  <c r="C856" i="17"/>
  <c r="E856" i="17"/>
  <c r="C857" i="17"/>
  <c r="E857" i="17"/>
  <c r="C832" i="17"/>
  <c r="E832" i="17"/>
  <c r="C833" i="17"/>
  <c r="E833" i="17"/>
  <c r="C834" i="17"/>
  <c r="E834" i="17"/>
  <c r="C835" i="17"/>
  <c r="E835" i="17"/>
  <c r="C836" i="17"/>
  <c r="E836" i="17"/>
  <c r="C837" i="17"/>
  <c r="E837" i="17"/>
  <c r="C838" i="17"/>
  <c r="E838" i="17"/>
  <c r="C839" i="17"/>
  <c r="E839" i="17"/>
  <c r="C840" i="17"/>
  <c r="E840" i="17"/>
  <c r="C841" i="17"/>
  <c r="E841" i="17"/>
  <c r="C823" i="17"/>
  <c r="E823" i="17"/>
  <c r="C824" i="17"/>
  <c r="E824" i="17"/>
  <c r="C825" i="17"/>
  <c r="E825" i="17"/>
  <c r="C826" i="17"/>
  <c r="E826" i="17"/>
  <c r="C827" i="17"/>
  <c r="E827" i="17"/>
  <c r="C828" i="17"/>
  <c r="E828" i="17"/>
  <c r="C829" i="17"/>
  <c r="E829" i="17"/>
  <c r="C830" i="17"/>
  <c r="E830" i="17"/>
  <c r="C831" i="17"/>
  <c r="E831" i="17"/>
  <c r="E822" i="17"/>
  <c r="C822" i="17"/>
  <c r="C821" i="17"/>
  <c r="B820" i="17"/>
  <c r="C817" i="17"/>
  <c r="E817" i="17"/>
  <c r="C805" i="17"/>
  <c r="E805" i="17"/>
  <c r="C806" i="17"/>
  <c r="E806" i="17"/>
  <c r="C807" i="17"/>
  <c r="E807" i="17"/>
  <c r="C808" i="17"/>
  <c r="E808" i="17"/>
  <c r="C809" i="17"/>
  <c r="C810" i="17"/>
  <c r="E810" i="17"/>
  <c r="C811" i="17"/>
  <c r="E811" i="17"/>
  <c r="C812" i="17"/>
  <c r="E812" i="17"/>
  <c r="C813" i="17"/>
  <c r="E813" i="17"/>
  <c r="C814" i="17"/>
  <c r="E814" i="17"/>
  <c r="C815" i="17"/>
  <c r="E815" i="17"/>
  <c r="C816" i="17"/>
  <c r="E816" i="17"/>
  <c r="C790" i="17"/>
  <c r="E790" i="17"/>
  <c r="C791" i="17"/>
  <c r="E791" i="17"/>
  <c r="C792" i="17"/>
  <c r="E792" i="17"/>
  <c r="C793" i="17"/>
  <c r="E793" i="17"/>
  <c r="C794" i="17"/>
  <c r="E794" i="17"/>
  <c r="C795" i="17"/>
  <c r="E795" i="17"/>
  <c r="C796" i="17"/>
  <c r="E796" i="17"/>
  <c r="C797" i="17"/>
  <c r="E797" i="17"/>
  <c r="C798" i="17"/>
  <c r="E798" i="17"/>
  <c r="C799" i="17"/>
  <c r="E799" i="17"/>
  <c r="C800" i="17"/>
  <c r="E800" i="17"/>
  <c r="C801" i="17"/>
  <c r="E801" i="17"/>
  <c r="C802" i="17"/>
  <c r="E802" i="17"/>
  <c r="C803" i="17"/>
  <c r="C804" i="17"/>
  <c r="E804" i="17"/>
  <c r="C783" i="17"/>
  <c r="E783" i="17"/>
  <c r="C784" i="17"/>
  <c r="E784" i="17"/>
  <c r="C785" i="17"/>
  <c r="E785" i="17"/>
  <c r="C786" i="17"/>
  <c r="E786" i="17"/>
  <c r="C787" i="17"/>
  <c r="C788" i="17"/>
  <c r="E788" i="17"/>
  <c r="C789" i="17"/>
  <c r="E789" i="17"/>
  <c r="C770" i="17"/>
  <c r="E770" i="17"/>
  <c r="C771" i="17"/>
  <c r="E771" i="17"/>
  <c r="C772" i="17"/>
  <c r="E772" i="17"/>
  <c r="C773" i="17"/>
  <c r="E773" i="17"/>
  <c r="C774" i="17"/>
  <c r="E774" i="17"/>
  <c r="C775" i="17"/>
  <c r="E775" i="17"/>
  <c r="C776" i="17"/>
  <c r="E776" i="17"/>
  <c r="C777" i="17"/>
  <c r="E777" i="17"/>
  <c r="C778" i="17"/>
  <c r="E778" i="17"/>
  <c r="C779" i="17"/>
  <c r="E779" i="17"/>
  <c r="C780" i="17"/>
  <c r="E780" i="17"/>
  <c r="C781" i="17"/>
  <c r="E781" i="17"/>
  <c r="C782" i="17"/>
  <c r="E782" i="17"/>
  <c r="C768" i="17"/>
  <c r="E768" i="17"/>
  <c r="C769" i="17"/>
  <c r="C759" i="17"/>
  <c r="E759" i="17"/>
  <c r="C760" i="17"/>
  <c r="C761" i="17"/>
  <c r="E761" i="17"/>
  <c r="C762" i="17"/>
  <c r="E762" i="17"/>
  <c r="C763" i="17"/>
  <c r="E763" i="17"/>
  <c r="C764" i="17"/>
  <c r="E764" i="17"/>
  <c r="C765" i="17"/>
  <c r="E765" i="17"/>
  <c r="C766" i="17"/>
  <c r="E766" i="17"/>
  <c r="C767" i="17"/>
  <c r="E767" i="17"/>
  <c r="C750" i="17"/>
  <c r="E750" i="17"/>
  <c r="C751" i="17"/>
  <c r="E751" i="17"/>
  <c r="C752" i="17"/>
  <c r="E752" i="17"/>
  <c r="C753" i="17"/>
  <c r="E753" i="17"/>
  <c r="C754" i="17"/>
  <c r="C755" i="17"/>
  <c r="E755" i="17"/>
  <c r="C756" i="17"/>
  <c r="E756" i="17"/>
  <c r="C757" i="17"/>
  <c r="E757" i="17"/>
  <c r="C758" i="17"/>
  <c r="E758" i="17"/>
  <c r="C744" i="17"/>
  <c r="E744" i="17"/>
  <c r="C745" i="17"/>
  <c r="E745" i="17"/>
  <c r="C746" i="17"/>
  <c r="E746" i="17"/>
  <c r="C747" i="17"/>
  <c r="E747" i="17"/>
  <c r="C748" i="17"/>
  <c r="C749" i="17"/>
  <c r="E749" i="17"/>
  <c r="C734" i="17"/>
  <c r="E734" i="17"/>
  <c r="C735" i="17"/>
  <c r="E735" i="17"/>
  <c r="C736" i="17"/>
  <c r="E736" i="17"/>
  <c r="C737" i="17"/>
  <c r="E737" i="17"/>
  <c r="C738" i="17"/>
  <c r="E738" i="17"/>
  <c r="C739" i="17"/>
  <c r="E739" i="17"/>
  <c r="C740" i="17"/>
  <c r="E740" i="17"/>
  <c r="C741" i="17"/>
  <c r="E741" i="17"/>
  <c r="C742" i="17"/>
  <c r="E742" i="17"/>
  <c r="C743" i="17"/>
  <c r="E743" i="17"/>
  <c r="C723" i="17"/>
  <c r="C724" i="17"/>
  <c r="E724" i="17"/>
  <c r="C725" i="17"/>
  <c r="E725" i="17"/>
  <c r="C726" i="17"/>
  <c r="E726" i="17"/>
  <c r="C727" i="17"/>
  <c r="E727" i="17"/>
  <c r="C728" i="17"/>
  <c r="E728" i="17"/>
  <c r="C729" i="17"/>
  <c r="C730" i="17"/>
  <c r="E730" i="17"/>
  <c r="C731" i="17"/>
  <c r="E731" i="17"/>
  <c r="C732" i="17"/>
  <c r="E732" i="17"/>
  <c r="C733" i="17"/>
  <c r="E733" i="17"/>
  <c r="C711" i="17"/>
  <c r="E711" i="17"/>
  <c r="C712" i="17"/>
  <c r="E712" i="17"/>
  <c r="C713" i="17"/>
  <c r="E713" i="17"/>
  <c r="C714" i="17"/>
  <c r="E714" i="17"/>
  <c r="C715" i="17"/>
  <c r="E715" i="17"/>
  <c r="C716" i="17"/>
  <c r="E716" i="17"/>
  <c r="C717" i="17"/>
  <c r="E717" i="17"/>
  <c r="C718" i="17"/>
  <c r="E718" i="17"/>
  <c r="C719" i="17"/>
  <c r="E719" i="17"/>
  <c r="C720" i="17"/>
  <c r="E720" i="17"/>
  <c r="C721" i="17"/>
  <c r="E721" i="17"/>
  <c r="C722" i="17"/>
  <c r="E722" i="17"/>
  <c r="C702" i="17"/>
  <c r="E702" i="17"/>
  <c r="C703" i="17"/>
  <c r="E703" i="17"/>
  <c r="C704" i="17"/>
  <c r="E704" i="17"/>
  <c r="C705" i="17"/>
  <c r="E705" i="17"/>
  <c r="C706" i="17"/>
  <c r="E706" i="17"/>
  <c r="C707" i="17"/>
  <c r="C708" i="17"/>
  <c r="E708" i="17"/>
  <c r="C709" i="17"/>
  <c r="E709" i="17"/>
  <c r="C710" i="17"/>
  <c r="E710" i="17"/>
  <c r="C696" i="17"/>
  <c r="E696" i="17"/>
  <c r="C697" i="17"/>
  <c r="E697" i="17"/>
  <c r="C698" i="17"/>
  <c r="C699" i="17"/>
  <c r="E699" i="17"/>
  <c r="C700" i="17"/>
  <c r="E700" i="17"/>
  <c r="C701" i="17"/>
  <c r="E701" i="17"/>
  <c r="C685" i="17"/>
  <c r="E685" i="17"/>
  <c r="C686" i="17"/>
  <c r="E686" i="17"/>
  <c r="C687" i="17"/>
  <c r="C688" i="17"/>
  <c r="E688" i="17"/>
  <c r="C689" i="17"/>
  <c r="E689" i="17"/>
  <c r="C690" i="17"/>
  <c r="E690" i="17"/>
  <c r="C691" i="17"/>
  <c r="E691" i="17"/>
  <c r="C692" i="17"/>
  <c r="E692" i="17"/>
  <c r="C693" i="17"/>
  <c r="E693" i="17"/>
  <c r="C694" i="17"/>
  <c r="E694" i="17"/>
  <c r="C670" i="17"/>
  <c r="E670" i="17"/>
  <c r="C671" i="17"/>
  <c r="C672" i="17"/>
  <c r="E672" i="17"/>
  <c r="C673" i="17"/>
  <c r="E673" i="17"/>
  <c r="C674" i="17"/>
  <c r="E674" i="17"/>
  <c r="C675" i="17"/>
  <c r="E675" i="17"/>
  <c r="C676" i="17"/>
  <c r="E676" i="17"/>
  <c r="C677" i="17"/>
  <c r="E677" i="17"/>
  <c r="C678" i="17"/>
  <c r="E678" i="17"/>
  <c r="C679" i="17"/>
  <c r="E679" i="17"/>
  <c r="C680" i="17"/>
  <c r="E680" i="17"/>
  <c r="C681" i="17"/>
  <c r="E681" i="17"/>
  <c r="C682" i="17"/>
  <c r="E682" i="17"/>
  <c r="C683" i="17"/>
  <c r="E683" i="17"/>
  <c r="C684" i="17"/>
  <c r="E684" i="17"/>
  <c r="C601" i="17"/>
  <c r="E601" i="17"/>
  <c r="C602" i="17"/>
  <c r="E602" i="17"/>
  <c r="C603" i="17"/>
  <c r="E603" i="17"/>
  <c r="C604" i="17"/>
  <c r="E604" i="17"/>
  <c r="C605" i="17"/>
  <c r="E605" i="17"/>
  <c r="C606" i="17"/>
  <c r="E606" i="17"/>
  <c r="C607" i="17"/>
  <c r="E607" i="17"/>
  <c r="C608" i="17"/>
  <c r="E608" i="17"/>
  <c r="C609" i="17"/>
  <c r="E609" i="17"/>
  <c r="C610" i="17"/>
  <c r="E610" i="17"/>
  <c r="C611" i="17"/>
  <c r="E611" i="17"/>
  <c r="C612" i="17"/>
  <c r="E612" i="17"/>
  <c r="C613" i="17"/>
  <c r="E613" i="17"/>
  <c r="C614" i="17"/>
  <c r="C615" i="17"/>
  <c r="E615" i="17"/>
  <c r="C616" i="17"/>
  <c r="E616" i="17"/>
  <c r="C617" i="17"/>
  <c r="E617" i="17"/>
  <c r="C618" i="17"/>
  <c r="E618" i="17"/>
  <c r="C619" i="17"/>
  <c r="E619" i="17"/>
  <c r="C620" i="17"/>
  <c r="E620" i="17"/>
  <c r="C621" i="17"/>
  <c r="E621" i="17"/>
  <c r="C622" i="17"/>
  <c r="E622" i="17"/>
  <c r="C623" i="17"/>
  <c r="E623" i="17"/>
  <c r="C624" i="17"/>
  <c r="E624" i="17"/>
  <c r="C625" i="17"/>
  <c r="E625" i="17"/>
  <c r="C626" i="17"/>
  <c r="E626" i="17"/>
  <c r="C627" i="17"/>
  <c r="E627" i="17"/>
  <c r="C628" i="17"/>
  <c r="E628" i="17"/>
  <c r="C629" i="17"/>
  <c r="E629" i="17"/>
  <c r="C630" i="17"/>
  <c r="E630" i="17"/>
  <c r="C631" i="17"/>
  <c r="E631" i="17"/>
  <c r="C632" i="17"/>
  <c r="E632" i="17"/>
  <c r="C633" i="17"/>
  <c r="E633" i="17"/>
  <c r="C634" i="17"/>
  <c r="E634" i="17"/>
  <c r="C635" i="17"/>
  <c r="E635" i="17"/>
  <c r="C636" i="17"/>
  <c r="E636" i="17"/>
  <c r="C637" i="17"/>
  <c r="E637" i="17"/>
  <c r="C638" i="17"/>
  <c r="E638" i="17"/>
  <c r="C639" i="17"/>
  <c r="E639" i="17"/>
  <c r="C640" i="17"/>
  <c r="E640" i="17"/>
  <c r="C641" i="17"/>
  <c r="E641" i="17"/>
  <c r="C642" i="17"/>
  <c r="E642" i="17"/>
  <c r="C643" i="17"/>
  <c r="E643" i="17"/>
  <c r="C644" i="17"/>
  <c r="E644" i="17"/>
  <c r="C645" i="17"/>
  <c r="E645" i="17"/>
  <c r="C646" i="17"/>
  <c r="E646" i="17"/>
  <c r="C647" i="17"/>
  <c r="E647" i="17"/>
  <c r="C648" i="17"/>
  <c r="E648" i="17"/>
  <c r="C649" i="17"/>
  <c r="E649" i="17"/>
  <c r="C650" i="17"/>
  <c r="E650" i="17"/>
  <c r="C651" i="17"/>
  <c r="E651" i="17"/>
  <c r="C652" i="17"/>
  <c r="E652" i="17"/>
  <c r="C653" i="17"/>
  <c r="E653" i="17"/>
  <c r="C654" i="17"/>
  <c r="E654" i="17"/>
  <c r="C655" i="17"/>
  <c r="C656" i="17"/>
  <c r="E656" i="17"/>
  <c r="C657" i="17"/>
  <c r="E657" i="17"/>
  <c r="C658" i="17"/>
  <c r="E658" i="17"/>
  <c r="C659" i="17"/>
  <c r="E659" i="17"/>
  <c r="C660" i="17"/>
  <c r="E660" i="17"/>
  <c r="C661" i="17"/>
  <c r="E661" i="17"/>
  <c r="C662" i="17"/>
  <c r="E662" i="17"/>
  <c r="C663" i="17"/>
  <c r="E663" i="17"/>
  <c r="C664" i="17"/>
  <c r="E664" i="17"/>
  <c r="C665" i="17"/>
  <c r="E665" i="17"/>
  <c r="C666" i="17"/>
  <c r="E666" i="17"/>
  <c r="C667" i="17"/>
  <c r="E667" i="17"/>
  <c r="C668" i="17"/>
  <c r="E668" i="17"/>
  <c r="C669" i="17"/>
  <c r="E669" i="17"/>
  <c r="E600" i="17"/>
  <c r="C600" i="17"/>
  <c r="C599" i="17"/>
  <c r="B598" i="17"/>
  <c r="B819" i="17" s="1"/>
  <c r="F38" i="17"/>
  <c r="F39" i="17"/>
  <c r="F40" i="17"/>
  <c r="F41" i="17"/>
  <c r="F43" i="17"/>
  <c r="F44" i="17"/>
  <c r="F45" i="17"/>
  <c r="F46" i="17"/>
  <c r="F48" i="17"/>
  <c r="F49" i="17"/>
  <c r="F51" i="17"/>
  <c r="F52" i="17"/>
  <c r="F53" i="17"/>
  <c r="F54" i="17"/>
  <c r="F55" i="17"/>
  <c r="F57" i="17"/>
  <c r="F58" i="17"/>
  <c r="F59" i="17"/>
  <c r="F60" i="17"/>
  <c r="F61" i="17"/>
  <c r="F62" i="17"/>
  <c r="F63" i="17"/>
  <c r="F64" i="17"/>
  <c r="F65" i="17"/>
  <c r="F67" i="17"/>
  <c r="F68" i="17"/>
  <c r="F69" i="17"/>
  <c r="F70" i="17"/>
  <c r="F71" i="17"/>
  <c r="F72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H38" i="17"/>
  <c r="H39" i="17"/>
  <c r="H40" i="17"/>
  <c r="H41" i="17"/>
  <c r="H43" i="17"/>
  <c r="H44" i="17"/>
  <c r="H45" i="17"/>
  <c r="H46" i="17"/>
  <c r="H48" i="17"/>
  <c r="H49" i="17"/>
  <c r="H51" i="17"/>
  <c r="H52" i="17"/>
  <c r="H53" i="17"/>
  <c r="H54" i="17"/>
  <c r="H55" i="17"/>
  <c r="H57" i="17"/>
  <c r="H58" i="17"/>
  <c r="H59" i="17"/>
  <c r="H60" i="17"/>
  <c r="H61" i="17"/>
  <c r="H62" i="17"/>
  <c r="H63" i="17"/>
  <c r="H64" i="17"/>
  <c r="H65" i="17"/>
  <c r="H67" i="17"/>
  <c r="H68" i="17"/>
  <c r="H69" i="17"/>
  <c r="H70" i="17"/>
  <c r="H71" i="17"/>
  <c r="H72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B121" i="17"/>
  <c r="B597" i="17" s="1"/>
  <c r="C592" i="17"/>
  <c r="E592" i="17"/>
  <c r="C593" i="17"/>
  <c r="E593" i="17"/>
  <c r="C594" i="17"/>
  <c r="E594" i="17"/>
  <c r="C595" i="17"/>
  <c r="E595" i="17"/>
  <c r="E591" i="17"/>
  <c r="C591" i="17"/>
  <c r="C590" i="17"/>
  <c r="C586" i="17"/>
  <c r="E586" i="17"/>
  <c r="C587" i="17"/>
  <c r="C588" i="17"/>
  <c r="E588" i="17"/>
  <c r="C589" i="17"/>
  <c r="E589" i="17"/>
  <c r="C574" i="17"/>
  <c r="E574" i="17"/>
  <c r="C575" i="17"/>
  <c r="C576" i="17"/>
  <c r="E576" i="17"/>
  <c r="C577" i="17"/>
  <c r="E577" i="17"/>
  <c r="C578" i="17"/>
  <c r="E578" i="17"/>
  <c r="C579" i="17"/>
  <c r="E579" i="17"/>
  <c r="C580" i="17"/>
  <c r="E580" i="17"/>
  <c r="C581" i="17"/>
  <c r="E581" i="17"/>
  <c r="C582" i="17"/>
  <c r="E582" i="17"/>
  <c r="C583" i="17"/>
  <c r="E583" i="17"/>
  <c r="C584" i="17"/>
  <c r="E584" i="17"/>
  <c r="C585" i="17"/>
  <c r="E585" i="17"/>
  <c r="C563" i="17"/>
  <c r="E563" i="17"/>
  <c r="C564" i="17"/>
  <c r="E564" i="17"/>
  <c r="C565" i="17"/>
  <c r="C566" i="17"/>
  <c r="E566" i="17"/>
  <c r="C567" i="17"/>
  <c r="E567" i="17"/>
  <c r="C568" i="17"/>
  <c r="E568" i="17"/>
  <c r="C569" i="17"/>
  <c r="E569" i="17"/>
  <c r="C570" i="17"/>
  <c r="E570" i="17"/>
  <c r="C571" i="17"/>
  <c r="E571" i="17"/>
  <c r="C572" i="17"/>
  <c r="E572" i="17"/>
  <c r="C573" i="17"/>
  <c r="E573" i="17"/>
  <c r="C544" i="17"/>
  <c r="E544" i="17"/>
  <c r="C545" i="17"/>
  <c r="C546" i="17"/>
  <c r="E546" i="17"/>
  <c r="C547" i="17"/>
  <c r="E547" i="17"/>
  <c r="C548" i="17"/>
  <c r="E548" i="17"/>
  <c r="C549" i="17"/>
  <c r="E549" i="17"/>
  <c r="C550" i="17"/>
  <c r="E550" i="17"/>
  <c r="C551" i="17"/>
  <c r="C552" i="17"/>
  <c r="E552" i="17"/>
  <c r="C553" i="17"/>
  <c r="C554" i="17"/>
  <c r="E554" i="17"/>
  <c r="C555" i="17"/>
  <c r="E555" i="17"/>
  <c r="C556" i="17"/>
  <c r="E556" i="17"/>
  <c r="C557" i="17"/>
  <c r="E557" i="17"/>
  <c r="C558" i="17"/>
  <c r="C559" i="17"/>
  <c r="E559" i="17"/>
  <c r="C560" i="17"/>
  <c r="E560" i="17"/>
  <c r="C561" i="17"/>
  <c r="E561" i="17"/>
  <c r="C562" i="17"/>
  <c r="E562" i="17"/>
  <c r="C528" i="17"/>
  <c r="E528" i="17"/>
  <c r="C529" i="17"/>
  <c r="E529" i="17"/>
  <c r="C530" i="17"/>
  <c r="E530" i="17"/>
  <c r="C531" i="17"/>
  <c r="E531" i="17"/>
  <c r="C532" i="17"/>
  <c r="E532" i="17"/>
  <c r="C533" i="17"/>
  <c r="E533" i="17"/>
  <c r="C534" i="17"/>
  <c r="E534" i="17"/>
  <c r="C535" i="17"/>
  <c r="E535" i="17"/>
  <c r="C536" i="17"/>
  <c r="E536" i="17"/>
  <c r="C537" i="17"/>
  <c r="E537" i="17"/>
  <c r="C538" i="17"/>
  <c r="E538" i="17"/>
  <c r="C539" i="17"/>
  <c r="E539" i="17"/>
  <c r="C540" i="17"/>
  <c r="E540" i="17"/>
  <c r="C541" i="17"/>
  <c r="C542" i="17"/>
  <c r="E542" i="17"/>
  <c r="C543" i="17"/>
  <c r="C527" i="17"/>
  <c r="C526" i="17"/>
  <c r="C518" i="17"/>
  <c r="E518" i="17"/>
  <c r="C519" i="17"/>
  <c r="E519" i="17"/>
  <c r="C520" i="17"/>
  <c r="E520" i="17"/>
  <c r="C521" i="17"/>
  <c r="E521" i="17"/>
  <c r="C522" i="17"/>
  <c r="C523" i="17"/>
  <c r="E523" i="17"/>
  <c r="C524" i="17"/>
  <c r="C525" i="17"/>
  <c r="E525" i="17"/>
  <c r="C507" i="17"/>
  <c r="E507" i="17"/>
  <c r="C508" i="17"/>
  <c r="E508" i="17"/>
  <c r="C509" i="17"/>
  <c r="E509" i="17"/>
  <c r="C510" i="17"/>
  <c r="E510" i="17"/>
  <c r="C511" i="17"/>
  <c r="E511" i="17"/>
  <c r="C512" i="17"/>
  <c r="E512" i="17"/>
  <c r="C513" i="17"/>
  <c r="C514" i="17"/>
  <c r="E514" i="17"/>
  <c r="C515" i="17"/>
  <c r="E515" i="17"/>
  <c r="C516" i="17"/>
  <c r="E516" i="17"/>
  <c r="C517" i="17"/>
  <c r="E517" i="17"/>
  <c r="C492" i="17"/>
  <c r="E492" i="17"/>
  <c r="C493" i="17"/>
  <c r="E493" i="17"/>
  <c r="C494" i="17"/>
  <c r="E494" i="17"/>
  <c r="C495" i="17"/>
  <c r="E495" i="17"/>
  <c r="C496" i="17"/>
  <c r="E496" i="17"/>
  <c r="C497" i="17"/>
  <c r="E497" i="17"/>
  <c r="C498" i="17"/>
  <c r="E498" i="17"/>
  <c r="C499" i="17"/>
  <c r="E499" i="17"/>
  <c r="C500" i="17"/>
  <c r="E500" i="17"/>
  <c r="C501" i="17"/>
  <c r="C502" i="17"/>
  <c r="E502" i="17"/>
  <c r="C503" i="17"/>
  <c r="E503" i="17"/>
  <c r="C504" i="17"/>
  <c r="E504" i="17"/>
  <c r="C505" i="17"/>
  <c r="E505" i="17"/>
  <c r="C506" i="17"/>
  <c r="E506" i="17"/>
  <c r="C477" i="17"/>
  <c r="E477" i="17"/>
  <c r="C478" i="17"/>
  <c r="E478" i="17"/>
  <c r="C479" i="17"/>
  <c r="E479" i="17"/>
  <c r="C480" i="17"/>
  <c r="E480" i="17"/>
  <c r="C481" i="17"/>
  <c r="E481" i="17"/>
  <c r="C482" i="17"/>
  <c r="E482" i="17"/>
  <c r="C483" i="17"/>
  <c r="E483" i="17"/>
  <c r="C484" i="17"/>
  <c r="C485" i="17"/>
  <c r="E485" i="17"/>
  <c r="C486" i="17"/>
  <c r="E486" i="17"/>
  <c r="C487" i="17"/>
  <c r="E487" i="17"/>
  <c r="C488" i="17"/>
  <c r="E488" i="17"/>
  <c r="C489" i="17"/>
  <c r="E489" i="17"/>
  <c r="C490" i="17"/>
  <c r="E490" i="17"/>
  <c r="C491" i="17"/>
  <c r="E491" i="17"/>
  <c r="C434" i="17"/>
  <c r="E434" i="17"/>
  <c r="C435" i="17"/>
  <c r="E435" i="17"/>
  <c r="C436" i="17"/>
  <c r="E436" i="17"/>
  <c r="C437" i="17"/>
  <c r="E437" i="17"/>
  <c r="C438" i="17"/>
  <c r="E438" i="17"/>
  <c r="C439" i="17"/>
  <c r="E439" i="17"/>
  <c r="C440" i="17"/>
  <c r="E440" i="17"/>
  <c r="C441" i="17"/>
  <c r="E441" i="17"/>
  <c r="C442" i="17"/>
  <c r="E442" i="17"/>
  <c r="C443" i="17"/>
  <c r="E443" i="17"/>
  <c r="C444" i="17"/>
  <c r="C445" i="17"/>
  <c r="E445" i="17"/>
  <c r="C446" i="17"/>
  <c r="E446" i="17"/>
  <c r="C447" i="17"/>
  <c r="E447" i="17"/>
  <c r="C448" i="17"/>
  <c r="E448" i="17"/>
  <c r="C449" i="17"/>
  <c r="E449" i="17"/>
  <c r="C450" i="17"/>
  <c r="E450" i="17"/>
  <c r="C451" i="17"/>
  <c r="E451" i="17"/>
  <c r="C452" i="17"/>
  <c r="E452" i="17"/>
  <c r="C453" i="17"/>
  <c r="E453" i="17"/>
  <c r="C454" i="17"/>
  <c r="E454" i="17"/>
  <c r="C455" i="17"/>
  <c r="E455" i="17"/>
  <c r="C456" i="17"/>
  <c r="E456" i="17"/>
  <c r="C457" i="17"/>
  <c r="E457" i="17"/>
  <c r="C458" i="17"/>
  <c r="E458" i="17"/>
  <c r="C459" i="17"/>
  <c r="C460" i="17"/>
  <c r="E460" i="17"/>
  <c r="C461" i="17"/>
  <c r="E461" i="17"/>
  <c r="C462" i="17"/>
  <c r="E462" i="17"/>
  <c r="C463" i="17"/>
  <c r="E463" i="17"/>
  <c r="C464" i="17"/>
  <c r="E464" i="17"/>
  <c r="C465" i="17"/>
  <c r="E465" i="17"/>
  <c r="C466" i="17"/>
  <c r="E466" i="17"/>
  <c r="C467" i="17"/>
  <c r="E467" i="17"/>
  <c r="C468" i="17"/>
  <c r="E468" i="17"/>
  <c r="C469" i="17"/>
  <c r="C470" i="17"/>
  <c r="E470" i="17"/>
  <c r="C471" i="17"/>
  <c r="E471" i="17"/>
  <c r="C472" i="17"/>
  <c r="E472" i="17"/>
  <c r="C473" i="17"/>
  <c r="E473" i="17"/>
  <c r="C474" i="17"/>
  <c r="C475" i="17"/>
  <c r="E475" i="17"/>
  <c r="C476" i="17"/>
  <c r="E476" i="17"/>
  <c r="C423" i="17"/>
  <c r="E423" i="17"/>
  <c r="C424" i="17"/>
  <c r="E424" i="17"/>
  <c r="C425" i="17"/>
  <c r="E425" i="17"/>
  <c r="C426" i="17"/>
  <c r="C427" i="17"/>
  <c r="E427" i="17"/>
  <c r="C428" i="17"/>
  <c r="E428" i="17"/>
  <c r="C429" i="17"/>
  <c r="E429" i="17"/>
  <c r="C430" i="17"/>
  <c r="E430" i="17"/>
  <c r="C431" i="17"/>
  <c r="E431" i="17"/>
  <c r="C432" i="17"/>
  <c r="E432" i="17"/>
  <c r="C433" i="17"/>
  <c r="E433" i="17"/>
  <c r="C408" i="17"/>
  <c r="E408" i="17"/>
  <c r="C409" i="17"/>
  <c r="E409" i="17"/>
  <c r="C410" i="17"/>
  <c r="C411" i="17"/>
  <c r="E411" i="17"/>
  <c r="C412" i="17"/>
  <c r="E412" i="17"/>
  <c r="C413" i="17"/>
  <c r="E413" i="17"/>
  <c r="C414" i="17"/>
  <c r="E414" i="17"/>
  <c r="C415" i="17"/>
  <c r="E415" i="17"/>
  <c r="C416" i="17"/>
  <c r="E416" i="17"/>
  <c r="C417" i="17"/>
  <c r="E417" i="17"/>
  <c r="C418" i="17"/>
  <c r="E418" i="17"/>
  <c r="C419" i="17"/>
  <c r="E419" i="17"/>
  <c r="C420" i="17"/>
  <c r="E420" i="17"/>
  <c r="C421" i="17"/>
  <c r="E421" i="17"/>
  <c r="C422" i="17"/>
  <c r="E422" i="17"/>
  <c r="C393" i="17"/>
  <c r="E393" i="17"/>
  <c r="C394" i="17"/>
  <c r="E394" i="17"/>
  <c r="C395" i="17"/>
  <c r="E395" i="17"/>
  <c r="C396" i="17"/>
  <c r="E396" i="17"/>
  <c r="C397" i="17"/>
  <c r="E397" i="17"/>
  <c r="C398" i="17"/>
  <c r="E398" i="17"/>
  <c r="C399" i="17"/>
  <c r="E399" i="17"/>
  <c r="C400" i="17"/>
  <c r="C401" i="17"/>
  <c r="E401" i="17"/>
  <c r="C402" i="17"/>
  <c r="E402" i="17"/>
  <c r="C403" i="17"/>
  <c r="E403" i="17"/>
  <c r="C404" i="17"/>
  <c r="E404" i="17"/>
  <c r="C405" i="17"/>
  <c r="E405" i="17"/>
  <c r="C406" i="17"/>
  <c r="E406" i="17"/>
  <c r="C407" i="17"/>
  <c r="E407" i="17"/>
  <c r="C347" i="17"/>
  <c r="E347" i="17"/>
  <c r="C348" i="17"/>
  <c r="E348" i="17"/>
  <c r="C349" i="17"/>
  <c r="E349" i="17"/>
  <c r="C350" i="17"/>
  <c r="E350" i="17"/>
  <c r="C351" i="17"/>
  <c r="E351" i="17"/>
  <c r="C352" i="17"/>
  <c r="C353" i="17"/>
  <c r="E353" i="17"/>
  <c r="C354" i="17"/>
  <c r="E354" i="17"/>
  <c r="C355" i="17"/>
  <c r="E355" i="17"/>
  <c r="C356" i="17"/>
  <c r="E356" i="17"/>
  <c r="C357" i="17"/>
  <c r="E357" i="17"/>
  <c r="C358" i="17"/>
  <c r="E358" i="17"/>
  <c r="C359" i="17"/>
  <c r="E359" i="17"/>
  <c r="C360" i="17"/>
  <c r="E360" i="17"/>
  <c r="C361" i="17"/>
  <c r="E361" i="17"/>
  <c r="C362" i="17"/>
  <c r="E362" i="17"/>
  <c r="C363" i="17"/>
  <c r="E363" i="17"/>
  <c r="C364" i="17"/>
  <c r="E364" i="17"/>
  <c r="C365" i="17"/>
  <c r="E365" i="17"/>
  <c r="C366" i="17"/>
  <c r="E366" i="17"/>
  <c r="C367" i="17"/>
  <c r="C368" i="17"/>
  <c r="E368" i="17"/>
  <c r="C369" i="17"/>
  <c r="E369" i="17"/>
  <c r="C370" i="17"/>
  <c r="E370" i="17"/>
  <c r="C371" i="17"/>
  <c r="E371" i="17"/>
  <c r="C372" i="17"/>
  <c r="E372" i="17"/>
  <c r="C373" i="17"/>
  <c r="E373" i="17"/>
  <c r="C374" i="17"/>
  <c r="E374" i="17"/>
  <c r="C375" i="17"/>
  <c r="E375" i="17"/>
  <c r="C376" i="17"/>
  <c r="E376" i="17"/>
  <c r="C377" i="17"/>
  <c r="E377" i="17"/>
  <c r="C378" i="17"/>
  <c r="E378" i="17"/>
  <c r="C379" i="17"/>
  <c r="E379" i="17"/>
  <c r="C380" i="17"/>
  <c r="E380" i="17"/>
  <c r="C381" i="17"/>
  <c r="E381" i="17"/>
  <c r="C382" i="17"/>
  <c r="C383" i="17"/>
  <c r="E383" i="17"/>
  <c r="C384" i="17"/>
  <c r="E384" i="17"/>
  <c r="C385" i="17"/>
  <c r="E385" i="17"/>
  <c r="C386" i="17"/>
  <c r="E386" i="17"/>
  <c r="C387" i="17"/>
  <c r="E387" i="17"/>
  <c r="C388" i="17"/>
  <c r="E388" i="17"/>
  <c r="C389" i="17"/>
  <c r="E389" i="17"/>
  <c r="C390" i="17"/>
  <c r="E390" i="17"/>
  <c r="C391" i="17"/>
  <c r="E391" i="17"/>
  <c r="C392" i="17"/>
  <c r="E392" i="17"/>
  <c r="C331" i="17"/>
  <c r="E331" i="17"/>
  <c r="C332" i="17"/>
  <c r="E332" i="17"/>
  <c r="C333" i="17"/>
  <c r="E333" i="17"/>
  <c r="C334" i="17"/>
  <c r="E334" i="17"/>
  <c r="C335" i="17"/>
  <c r="E335" i="17"/>
  <c r="C336" i="17"/>
  <c r="E336" i="17"/>
  <c r="C337" i="17"/>
  <c r="C338" i="17"/>
  <c r="E338" i="17"/>
  <c r="C339" i="17"/>
  <c r="E339" i="17"/>
  <c r="C340" i="17"/>
  <c r="E340" i="17"/>
  <c r="C341" i="17"/>
  <c r="E341" i="17"/>
  <c r="C342" i="17"/>
  <c r="E342" i="17"/>
  <c r="C343" i="17"/>
  <c r="E343" i="17"/>
  <c r="C344" i="17"/>
  <c r="E344" i="17"/>
  <c r="C345" i="17"/>
  <c r="E345" i="17"/>
  <c r="C346" i="17"/>
  <c r="E346" i="17"/>
  <c r="C315" i="17"/>
  <c r="E315" i="17"/>
  <c r="C316" i="17"/>
  <c r="E316" i="17"/>
  <c r="C317" i="17"/>
  <c r="E317" i="17"/>
  <c r="C318" i="17"/>
  <c r="E318" i="17"/>
  <c r="C319" i="17"/>
  <c r="E319" i="17"/>
  <c r="C320" i="17"/>
  <c r="E320" i="17"/>
  <c r="C321" i="17"/>
  <c r="E321" i="17"/>
  <c r="C322" i="17"/>
  <c r="C323" i="17"/>
  <c r="E323" i="17"/>
  <c r="C324" i="17"/>
  <c r="E324" i="17"/>
  <c r="C325" i="17"/>
  <c r="E325" i="17"/>
  <c r="C326" i="17"/>
  <c r="E326" i="17"/>
  <c r="C327" i="17"/>
  <c r="E327" i="17"/>
  <c r="C328" i="17"/>
  <c r="E328" i="17"/>
  <c r="C329" i="17"/>
  <c r="E329" i="17"/>
  <c r="C330" i="17"/>
  <c r="E330" i="17"/>
  <c r="C258" i="17"/>
  <c r="E258" i="17"/>
  <c r="C259" i="17"/>
  <c r="E259" i="17"/>
  <c r="C260" i="17"/>
  <c r="E260" i="17"/>
  <c r="C261" i="17"/>
  <c r="E261" i="17"/>
  <c r="C262" i="17"/>
  <c r="E262" i="17"/>
  <c r="C263" i="17"/>
  <c r="E263" i="17"/>
  <c r="C264" i="17"/>
  <c r="E264" i="17"/>
  <c r="C265" i="17"/>
  <c r="E265" i="17"/>
  <c r="C266" i="17"/>
  <c r="C267" i="17"/>
  <c r="E267" i="17"/>
  <c r="C268" i="17"/>
  <c r="E268" i="17"/>
  <c r="C269" i="17"/>
  <c r="E269" i="17"/>
  <c r="C270" i="17"/>
  <c r="E270" i="17"/>
  <c r="C271" i="17"/>
  <c r="E271" i="17"/>
  <c r="C272" i="17"/>
  <c r="E272" i="17"/>
  <c r="C273" i="17"/>
  <c r="E273" i="17"/>
  <c r="C274" i="17"/>
  <c r="E274" i="17"/>
  <c r="C275" i="17"/>
  <c r="E275" i="17"/>
  <c r="C276" i="17"/>
  <c r="E276" i="17"/>
  <c r="C277" i="17"/>
  <c r="C278" i="17"/>
  <c r="E278" i="17"/>
  <c r="C279" i="17"/>
  <c r="E279" i="17"/>
  <c r="C280" i="17"/>
  <c r="E280" i="17"/>
  <c r="C281" i="17"/>
  <c r="E281" i="17"/>
  <c r="C282" i="17"/>
  <c r="E282" i="17"/>
  <c r="C283" i="17"/>
  <c r="E283" i="17"/>
  <c r="C284" i="17"/>
  <c r="E284" i="17"/>
  <c r="C285" i="17"/>
  <c r="E285" i="17"/>
  <c r="C286" i="17"/>
  <c r="E286" i="17"/>
  <c r="C287" i="17"/>
  <c r="E287" i="17"/>
  <c r="C288" i="17"/>
  <c r="E288" i="17"/>
  <c r="C289" i="17"/>
  <c r="E289" i="17"/>
  <c r="C290" i="17"/>
  <c r="E290" i="17"/>
  <c r="C291" i="17"/>
  <c r="E291" i="17"/>
  <c r="C292" i="17"/>
  <c r="C293" i="17"/>
  <c r="E293" i="17"/>
  <c r="C294" i="17"/>
  <c r="E294" i="17"/>
  <c r="C295" i="17"/>
  <c r="E295" i="17"/>
  <c r="C296" i="17"/>
  <c r="E296" i="17"/>
  <c r="C297" i="17"/>
  <c r="E297" i="17"/>
  <c r="C298" i="17"/>
  <c r="E298" i="17"/>
  <c r="C299" i="17"/>
  <c r="E299" i="17"/>
  <c r="C300" i="17"/>
  <c r="E300" i="17"/>
  <c r="C301" i="17"/>
  <c r="E301" i="17"/>
  <c r="C302" i="17"/>
  <c r="E302" i="17"/>
  <c r="C303" i="17"/>
  <c r="E303" i="17"/>
  <c r="C304" i="17"/>
  <c r="E304" i="17"/>
  <c r="C305" i="17"/>
  <c r="E305" i="17"/>
  <c r="C306" i="17"/>
  <c r="E306" i="17"/>
  <c r="C307" i="17"/>
  <c r="C308" i="17"/>
  <c r="E308" i="17"/>
  <c r="C309" i="17"/>
  <c r="E309" i="17"/>
  <c r="C310" i="17"/>
  <c r="E310" i="17"/>
  <c r="C311" i="17"/>
  <c r="E311" i="17"/>
  <c r="C312" i="17"/>
  <c r="E312" i="17"/>
  <c r="C313" i="17"/>
  <c r="E313" i="17"/>
  <c r="C314" i="17"/>
  <c r="E314" i="17"/>
  <c r="C236" i="17"/>
  <c r="C237" i="17"/>
  <c r="E237" i="17"/>
  <c r="C238" i="17"/>
  <c r="E238" i="17"/>
  <c r="C239" i="17"/>
  <c r="E239" i="17"/>
  <c r="C240" i="17"/>
  <c r="E240" i="17"/>
  <c r="C241" i="17"/>
  <c r="E241" i="17"/>
  <c r="C242" i="17"/>
  <c r="E242" i="17"/>
  <c r="C243" i="17"/>
  <c r="E243" i="17"/>
  <c r="C244" i="17"/>
  <c r="E244" i="17"/>
  <c r="C245" i="17"/>
  <c r="E245" i="17"/>
  <c r="C246" i="17"/>
  <c r="E246" i="17"/>
  <c r="C247" i="17"/>
  <c r="E247" i="17"/>
  <c r="C248" i="17"/>
  <c r="E248" i="17"/>
  <c r="C249" i="17"/>
  <c r="E249" i="17"/>
  <c r="C250" i="17"/>
  <c r="E250" i="17"/>
  <c r="C251" i="17"/>
  <c r="C252" i="17"/>
  <c r="E252" i="17"/>
  <c r="C253" i="17"/>
  <c r="E253" i="17"/>
  <c r="C254" i="17"/>
  <c r="E254" i="17"/>
  <c r="C255" i="17"/>
  <c r="E255" i="17"/>
  <c r="C256" i="17"/>
  <c r="E256" i="17"/>
  <c r="C257" i="17"/>
  <c r="E257" i="17"/>
  <c r="C234" i="17"/>
  <c r="E234" i="17"/>
  <c r="C235" i="17"/>
  <c r="E235" i="17"/>
  <c r="C227" i="17"/>
  <c r="E227" i="17"/>
  <c r="C228" i="17"/>
  <c r="E228" i="17"/>
  <c r="C229" i="17"/>
  <c r="E229" i="17"/>
  <c r="C230" i="17"/>
  <c r="E230" i="17"/>
  <c r="C231" i="17"/>
  <c r="E231" i="17"/>
  <c r="C232" i="17"/>
  <c r="E232" i="17"/>
  <c r="C233" i="17"/>
  <c r="E233" i="17"/>
  <c r="C222" i="17"/>
  <c r="E222" i="17"/>
  <c r="C223" i="17"/>
  <c r="E223" i="17"/>
  <c r="C224" i="17"/>
  <c r="E224" i="17"/>
  <c r="C225" i="17"/>
  <c r="E225" i="17"/>
  <c r="C226" i="17"/>
  <c r="E226" i="17"/>
  <c r="C221" i="17"/>
  <c r="C220" i="17"/>
  <c r="C217" i="17"/>
  <c r="E217" i="17"/>
  <c r="C218" i="17"/>
  <c r="E218" i="17"/>
  <c r="C219" i="17"/>
  <c r="E219" i="17"/>
  <c r="C205" i="17"/>
  <c r="E205" i="17"/>
  <c r="C206" i="17"/>
  <c r="E206" i="17"/>
  <c r="C207" i="17"/>
  <c r="E207" i="17"/>
  <c r="C208" i="17"/>
  <c r="E208" i="17"/>
  <c r="C209" i="17"/>
  <c r="E209" i="17"/>
  <c r="C210" i="17"/>
  <c r="E210" i="17"/>
  <c r="C211" i="17"/>
  <c r="E211" i="17"/>
  <c r="C212" i="17"/>
  <c r="E212" i="17"/>
  <c r="C213" i="17"/>
  <c r="E213" i="17"/>
  <c r="C214" i="17"/>
  <c r="E214" i="17"/>
  <c r="C215" i="17"/>
  <c r="E215" i="17"/>
  <c r="C216" i="17"/>
  <c r="E216" i="17"/>
  <c r="C196" i="17"/>
  <c r="E196" i="17"/>
  <c r="C197" i="17"/>
  <c r="E197" i="17"/>
  <c r="C198" i="17"/>
  <c r="E198" i="17"/>
  <c r="C199" i="17"/>
  <c r="E199" i="17"/>
  <c r="C200" i="17"/>
  <c r="E200" i="17"/>
  <c r="C201" i="17"/>
  <c r="E201" i="17"/>
  <c r="C202" i="17"/>
  <c r="E202" i="17"/>
  <c r="C203" i="17"/>
  <c r="E203" i="17"/>
  <c r="C204" i="17"/>
  <c r="E204" i="17"/>
  <c r="C183" i="17"/>
  <c r="E183" i="17"/>
  <c r="C184" i="17"/>
  <c r="E184" i="17"/>
  <c r="C185" i="17"/>
  <c r="E185" i="17"/>
  <c r="C186" i="17"/>
  <c r="E186" i="17"/>
  <c r="C187" i="17"/>
  <c r="E187" i="17"/>
  <c r="C188" i="17"/>
  <c r="E188" i="17"/>
  <c r="C189" i="17"/>
  <c r="E189" i="17"/>
  <c r="C190" i="17"/>
  <c r="E190" i="17"/>
  <c r="C191" i="17"/>
  <c r="E191" i="17"/>
  <c r="C192" i="17"/>
  <c r="E192" i="17"/>
  <c r="C193" i="17"/>
  <c r="E193" i="17"/>
  <c r="C194" i="17"/>
  <c r="E194" i="17"/>
  <c r="C195" i="17"/>
  <c r="E195" i="17"/>
  <c r="E182" i="17"/>
  <c r="C182" i="17"/>
  <c r="C181" i="17"/>
  <c r="C180" i="17"/>
  <c r="E180" i="17"/>
  <c r="C159" i="17"/>
  <c r="C160" i="17"/>
  <c r="E160" i="17"/>
  <c r="C161" i="17"/>
  <c r="E161" i="17"/>
  <c r="C162" i="17"/>
  <c r="E162" i="17"/>
  <c r="C163" i="17"/>
  <c r="E163" i="17"/>
  <c r="C164" i="17"/>
  <c r="E164" i="17"/>
  <c r="C165" i="17"/>
  <c r="E165" i="17"/>
  <c r="C166" i="17"/>
  <c r="E166" i="17"/>
  <c r="C167" i="17"/>
  <c r="E167" i="17"/>
  <c r="C168" i="17"/>
  <c r="E168" i="17"/>
  <c r="C169" i="17"/>
  <c r="E169" i="17"/>
  <c r="C170" i="17"/>
  <c r="E170" i="17"/>
  <c r="C171" i="17"/>
  <c r="E171" i="17"/>
  <c r="C172" i="17"/>
  <c r="E172" i="17"/>
  <c r="C173" i="17"/>
  <c r="E173" i="17"/>
  <c r="C174" i="17"/>
  <c r="E174" i="17"/>
  <c r="C175" i="17"/>
  <c r="E175" i="17"/>
  <c r="C176" i="17"/>
  <c r="E176" i="17"/>
  <c r="C177" i="17"/>
  <c r="E177" i="17"/>
  <c r="C178" i="17"/>
  <c r="E178" i="17"/>
  <c r="C179" i="17"/>
  <c r="E179" i="17"/>
  <c r="C158" i="17"/>
  <c r="C157" i="17"/>
  <c r="C147" i="17"/>
  <c r="E147" i="17"/>
  <c r="C148" i="17"/>
  <c r="E148" i="17"/>
  <c r="C149" i="17"/>
  <c r="E149" i="17"/>
  <c r="C150" i="17"/>
  <c r="E150" i="17"/>
  <c r="C151" i="17"/>
  <c r="E151" i="17"/>
  <c r="C152" i="17"/>
  <c r="E152" i="17"/>
  <c r="C153" i="17"/>
  <c r="E153" i="17"/>
  <c r="C154" i="17"/>
  <c r="E154" i="17"/>
  <c r="C155" i="17"/>
  <c r="E155" i="17"/>
  <c r="C156" i="17"/>
  <c r="E156" i="17"/>
  <c r="E146" i="17"/>
  <c r="C146" i="17"/>
  <c r="C145" i="17"/>
  <c r="C139" i="17"/>
  <c r="E139" i="17"/>
  <c r="C140" i="17"/>
  <c r="E140" i="17"/>
  <c r="C141" i="17"/>
  <c r="E141" i="17"/>
  <c r="C142" i="17"/>
  <c r="E142" i="17"/>
  <c r="C143" i="17"/>
  <c r="E143" i="17"/>
  <c r="C144" i="17"/>
  <c r="E144" i="17"/>
  <c r="C134" i="17"/>
  <c r="E134" i="17"/>
  <c r="C135" i="17"/>
  <c r="E135" i="17"/>
  <c r="C136" i="17"/>
  <c r="E136" i="17"/>
  <c r="C137" i="17"/>
  <c r="E137" i="17"/>
  <c r="C138" i="17"/>
  <c r="E138" i="17"/>
  <c r="E133" i="17"/>
  <c r="C133" i="17"/>
  <c r="C132" i="17"/>
  <c r="C128" i="17"/>
  <c r="E128" i="17"/>
  <c r="C129" i="17"/>
  <c r="E129" i="17"/>
  <c r="C130" i="17"/>
  <c r="E130" i="17"/>
  <c r="C131" i="17"/>
  <c r="E131" i="17"/>
  <c r="E127" i="17"/>
  <c r="C127" i="17"/>
  <c r="C126" i="17"/>
  <c r="C124" i="17"/>
  <c r="E124" i="17"/>
  <c r="C125" i="17"/>
  <c r="E125" i="17"/>
  <c r="E123" i="17"/>
  <c r="C123" i="17"/>
  <c r="C122" i="17"/>
  <c r="C37" i="17"/>
  <c r="C113" i="17"/>
  <c r="E113" i="17"/>
  <c r="C114" i="17"/>
  <c r="E114" i="17"/>
  <c r="C115" i="17"/>
  <c r="E115" i="17"/>
  <c r="C116" i="17"/>
  <c r="E116" i="17"/>
  <c r="C101" i="17"/>
  <c r="E101" i="17"/>
  <c r="C102" i="17"/>
  <c r="E102" i="17"/>
  <c r="C103" i="17"/>
  <c r="E103" i="17"/>
  <c r="C104" i="17"/>
  <c r="E104" i="17"/>
  <c r="C105" i="17"/>
  <c r="E105" i="17"/>
  <c r="C106" i="17"/>
  <c r="E106" i="17"/>
  <c r="C107" i="17"/>
  <c r="E107" i="17"/>
  <c r="C108" i="17"/>
  <c r="E108" i="17"/>
  <c r="C109" i="17"/>
  <c r="E109" i="17"/>
  <c r="C110" i="17"/>
  <c r="E110" i="17"/>
  <c r="C111" i="17"/>
  <c r="E111" i="17"/>
  <c r="C112" i="17"/>
  <c r="E112" i="17"/>
  <c r="C89" i="17"/>
  <c r="E89" i="17"/>
  <c r="C90" i="17"/>
  <c r="E90" i="17"/>
  <c r="C91" i="17"/>
  <c r="E91" i="17"/>
  <c r="C92" i="17"/>
  <c r="E92" i="17"/>
  <c r="C93" i="17"/>
  <c r="E93" i="17"/>
  <c r="C94" i="17"/>
  <c r="E94" i="17"/>
  <c r="C95" i="17"/>
  <c r="E95" i="17"/>
  <c r="C96" i="17"/>
  <c r="E96" i="17"/>
  <c r="C97" i="17"/>
  <c r="E97" i="17"/>
  <c r="C98" i="17"/>
  <c r="E98" i="17"/>
  <c r="C99" i="17"/>
  <c r="E99" i="17"/>
  <c r="C100" i="17"/>
  <c r="E100" i="17"/>
  <c r="C77" i="17"/>
  <c r="E77" i="17"/>
  <c r="C78" i="17"/>
  <c r="E78" i="17"/>
  <c r="C79" i="17"/>
  <c r="E79" i="17"/>
  <c r="C80" i="17"/>
  <c r="E80" i="17"/>
  <c r="C81" i="17"/>
  <c r="E81" i="17"/>
  <c r="C82" i="17"/>
  <c r="E82" i="17"/>
  <c r="C83" i="17"/>
  <c r="E83" i="17"/>
  <c r="C84" i="17"/>
  <c r="E84" i="17"/>
  <c r="C85" i="17"/>
  <c r="E85" i="17"/>
  <c r="C86" i="17"/>
  <c r="E86" i="17"/>
  <c r="C87" i="17"/>
  <c r="E87" i="17"/>
  <c r="C88" i="17"/>
  <c r="E88" i="17"/>
  <c r="E76" i="17"/>
  <c r="C76" i="17"/>
  <c r="C71" i="17"/>
  <c r="E71" i="17"/>
  <c r="C72" i="17"/>
  <c r="E72" i="17"/>
  <c r="C65" i="17"/>
  <c r="E65" i="17"/>
  <c r="C66" i="17"/>
  <c r="C67" i="17"/>
  <c r="E67" i="17"/>
  <c r="C68" i="17"/>
  <c r="E68" i="17"/>
  <c r="C69" i="17"/>
  <c r="E69" i="17"/>
  <c r="C70" i="17"/>
  <c r="E70" i="17"/>
  <c r="C48" i="17"/>
  <c r="E48" i="17"/>
  <c r="C49" i="17"/>
  <c r="E49" i="17"/>
  <c r="C50" i="17"/>
  <c r="C51" i="17"/>
  <c r="E51" i="17"/>
  <c r="C52" i="17"/>
  <c r="E52" i="17"/>
  <c r="C53" i="17"/>
  <c r="E53" i="17"/>
  <c r="C54" i="17"/>
  <c r="E54" i="17"/>
  <c r="C55" i="17"/>
  <c r="E55" i="17"/>
  <c r="C56" i="17"/>
  <c r="C57" i="17"/>
  <c r="E57" i="17"/>
  <c r="C58" i="17"/>
  <c r="E58" i="17"/>
  <c r="C59" i="17"/>
  <c r="E59" i="17"/>
  <c r="C60" i="17"/>
  <c r="E60" i="17"/>
  <c r="C61" i="17"/>
  <c r="E61" i="17"/>
  <c r="C62" i="17"/>
  <c r="E62" i="17"/>
  <c r="C63" i="17"/>
  <c r="E63" i="17"/>
  <c r="C64" i="17"/>
  <c r="E64" i="17"/>
  <c r="C47" i="17"/>
  <c r="C39" i="17"/>
  <c r="E39" i="17"/>
  <c r="C40" i="17"/>
  <c r="E40" i="17"/>
  <c r="C41" i="17"/>
  <c r="E41" i="17"/>
  <c r="C42" i="17"/>
  <c r="C43" i="17"/>
  <c r="E43" i="17"/>
  <c r="C44" i="17"/>
  <c r="E44" i="17"/>
  <c r="C45" i="17"/>
  <c r="E45" i="17"/>
  <c r="C46" i="17"/>
  <c r="E46" i="17"/>
  <c r="E38" i="17"/>
  <c r="C38" i="17"/>
  <c r="B36" i="17"/>
  <c r="B120" i="17" s="1"/>
  <c r="C31" i="17"/>
  <c r="E31" i="17"/>
  <c r="F31" i="17"/>
  <c r="H31" i="17"/>
  <c r="C32" i="17"/>
  <c r="E32" i="17"/>
  <c r="F32" i="17"/>
  <c r="H32" i="17"/>
  <c r="C33" i="17"/>
  <c r="E33" i="17"/>
  <c r="F33" i="17"/>
  <c r="H33" i="17"/>
  <c r="H30" i="17"/>
  <c r="F30" i="17"/>
  <c r="E30" i="17"/>
  <c r="C30" i="17"/>
  <c r="B29" i="17"/>
  <c r="B35" i="17" s="1"/>
  <c r="F6" i="17"/>
  <c r="A5" i="17"/>
  <c r="A3" i="17"/>
  <c r="B13" i="16"/>
  <c r="B55" i="55" s="1"/>
  <c r="A3" i="16"/>
  <c r="I152" i="33"/>
  <c r="I153" i="33"/>
  <c r="I158" i="33"/>
  <c r="I159" i="33"/>
  <c r="I177" i="33"/>
  <c r="I178" i="33"/>
  <c r="I183" i="33"/>
  <c r="I184" i="33"/>
  <c r="I189" i="33"/>
  <c r="I190" i="33"/>
  <c r="I198" i="33"/>
  <c r="I199" i="33"/>
  <c r="F1262" i="1"/>
  <c r="H130" i="43" s="1"/>
  <c r="A23" i="16"/>
  <c r="D10" i="16"/>
  <c r="A8" i="16"/>
  <c r="A7" i="16"/>
  <c r="A4" i="16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5" i="15"/>
  <c r="F46" i="15"/>
  <c r="F47" i="15"/>
  <c r="F48" i="15"/>
  <c r="F49" i="15"/>
  <c r="F50" i="15"/>
  <c r="F51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5" i="15"/>
  <c r="H46" i="15"/>
  <c r="H47" i="15"/>
  <c r="H48" i="15"/>
  <c r="H49" i="15"/>
  <c r="H50" i="15"/>
  <c r="H51" i="15"/>
  <c r="F31" i="14"/>
  <c r="F32" i="14"/>
  <c r="F33" i="14"/>
  <c r="F34" i="14"/>
  <c r="F35" i="14"/>
  <c r="F36" i="14"/>
  <c r="F37" i="14"/>
  <c r="F38" i="14"/>
  <c r="F39" i="14"/>
  <c r="F40" i="14"/>
  <c r="F41" i="14"/>
  <c r="F42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3" i="14"/>
  <c r="F65" i="14"/>
  <c r="F66" i="14"/>
  <c r="F67" i="14"/>
  <c r="F69" i="14"/>
  <c r="F70" i="14"/>
  <c r="F72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3" i="14"/>
  <c r="H65" i="14"/>
  <c r="H66" i="14"/>
  <c r="H67" i="14"/>
  <c r="H69" i="14"/>
  <c r="H70" i="14"/>
  <c r="H72" i="14"/>
  <c r="H73" i="14"/>
  <c r="H74" i="14"/>
  <c r="H75" i="14"/>
  <c r="H76" i="14"/>
  <c r="H77" i="14"/>
  <c r="F30" i="13"/>
  <c r="F31" i="13"/>
  <c r="F32" i="13"/>
  <c r="F33" i="13"/>
  <c r="F34" i="13"/>
  <c r="H30" i="13"/>
  <c r="H31" i="13"/>
  <c r="H32" i="13"/>
  <c r="H33" i="13"/>
  <c r="H34" i="13"/>
  <c r="F38" i="13"/>
  <c r="F39" i="13"/>
  <c r="F40" i="13"/>
  <c r="F41" i="13"/>
  <c r="F42" i="13"/>
  <c r="F43" i="13"/>
  <c r="F44" i="13"/>
  <c r="F45" i="13"/>
  <c r="F46" i="13"/>
  <c r="H38" i="13"/>
  <c r="H39" i="13"/>
  <c r="H40" i="13"/>
  <c r="H41" i="13"/>
  <c r="H42" i="13"/>
  <c r="H43" i="13"/>
  <c r="H44" i="13"/>
  <c r="H45" i="13"/>
  <c r="H46" i="13"/>
  <c r="F50" i="13"/>
  <c r="F51" i="13"/>
  <c r="F52" i="13"/>
  <c r="H50" i="13"/>
  <c r="H51" i="13"/>
  <c r="H52" i="13"/>
  <c r="F30" i="12"/>
  <c r="F31" i="12"/>
  <c r="F32" i="12"/>
  <c r="F33" i="12"/>
  <c r="F34" i="12"/>
  <c r="H30" i="12"/>
  <c r="H31" i="12"/>
  <c r="H32" i="12"/>
  <c r="H33" i="12"/>
  <c r="H34" i="12"/>
  <c r="F38" i="12"/>
  <c r="F39" i="12"/>
  <c r="F40" i="12"/>
  <c r="F41" i="12"/>
  <c r="F42" i="12"/>
  <c r="F43" i="12"/>
  <c r="F44" i="12"/>
  <c r="F45" i="12"/>
  <c r="F46" i="12"/>
  <c r="H38" i="12"/>
  <c r="H39" i="12"/>
  <c r="H40" i="12"/>
  <c r="H41" i="12"/>
  <c r="H42" i="12"/>
  <c r="H43" i="12"/>
  <c r="H44" i="12"/>
  <c r="H45" i="12"/>
  <c r="H46" i="12"/>
  <c r="F50" i="12"/>
  <c r="F51" i="12"/>
  <c r="F52" i="12"/>
  <c r="H50" i="12"/>
  <c r="H51" i="12"/>
  <c r="H52" i="12"/>
  <c r="F30" i="11"/>
  <c r="F31" i="11"/>
  <c r="F32" i="11"/>
  <c r="F33" i="11"/>
  <c r="F34" i="11"/>
  <c r="H30" i="11"/>
  <c r="H31" i="11"/>
  <c r="H32" i="11"/>
  <c r="I32" i="11" s="1"/>
  <c r="H33" i="11"/>
  <c r="H34" i="11"/>
  <c r="F38" i="11"/>
  <c r="F39" i="11"/>
  <c r="F40" i="11"/>
  <c r="F41" i="11"/>
  <c r="F42" i="11"/>
  <c r="F43" i="11"/>
  <c r="F44" i="11"/>
  <c r="F45" i="11"/>
  <c r="F46" i="11"/>
  <c r="H38" i="11"/>
  <c r="H39" i="11"/>
  <c r="H40" i="11"/>
  <c r="I40" i="11" s="1"/>
  <c r="H41" i="11"/>
  <c r="H42" i="11"/>
  <c r="H43" i="11"/>
  <c r="H44" i="11"/>
  <c r="H45" i="11"/>
  <c r="H46" i="11"/>
  <c r="F50" i="11"/>
  <c r="F51" i="11"/>
  <c r="F52" i="11"/>
  <c r="H50" i="11"/>
  <c r="H51" i="11"/>
  <c r="H52" i="11"/>
  <c r="F30" i="9"/>
  <c r="F31" i="9"/>
  <c r="F32" i="9"/>
  <c r="F33" i="9"/>
  <c r="F34" i="9"/>
  <c r="H30" i="9"/>
  <c r="H31" i="9"/>
  <c r="H32" i="9"/>
  <c r="I32" i="9" s="1"/>
  <c r="H33" i="9"/>
  <c r="H34" i="9"/>
  <c r="F38" i="9"/>
  <c r="F39" i="9"/>
  <c r="F40" i="9"/>
  <c r="F41" i="9"/>
  <c r="F42" i="9"/>
  <c r="F43" i="9"/>
  <c r="F44" i="9"/>
  <c r="F45" i="9"/>
  <c r="F46" i="9"/>
  <c r="H38" i="9"/>
  <c r="H39" i="9"/>
  <c r="H40" i="9"/>
  <c r="H41" i="9"/>
  <c r="H42" i="9"/>
  <c r="H43" i="9"/>
  <c r="H44" i="9"/>
  <c r="H45" i="9"/>
  <c r="H46" i="9"/>
  <c r="F50" i="9"/>
  <c r="F51" i="9"/>
  <c r="F52" i="9"/>
  <c r="H50" i="9"/>
  <c r="H51" i="9"/>
  <c r="H52" i="9"/>
  <c r="C47" i="15"/>
  <c r="E47" i="15"/>
  <c r="C48" i="15"/>
  <c r="E48" i="15"/>
  <c r="C49" i="15"/>
  <c r="E49" i="15"/>
  <c r="C50" i="15"/>
  <c r="E50" i="15"/>
  <c r="C51" i="15"/>
  <c r="E51" i="15"/>
  <c r="C31" i="15"/>
  <c r="E31" i="15"/>
  <c r="C32" i="15"/>
  <c r="E32" i="15"/>
  <c r="C33" i="15"/>
  <c r="E33" i="15"/>
  <c r="C34" i="15"/>
  <c r="E34" i="15"/>
  <c r="C35" i="15"/>
  <c r="E35" i="15"/>
  <c r="C36" i="15"/>
  <c r="E36" i="15"/>
  <c r="C37" i="15"/>
  <c r="E37" i="15"/>
  <c r="C38" i="15"/>
  <c r="E38" i="15"/>
  <c r="C39" i="15"/>
  <c r="E39" i="15"/>
  <c r="C40" i="15"/>
  <c r="E40" i="15"/>
  <c r="C41" i="15"/>
  <c r="E41" i="15"/>
  <c r="C42" i="15"/>
  <c r="E42" i="15"/>
  <c r="C43" i="15"/>
  <c r="E43" i="15"/>
  <c r="C44" i="15"/>
  <c r="C45" i="15"/>
  <c r="E45" i="15"/>
  <c r="C46" i="15"/>
  <c r="E46" i="15"/>
  <c r="C30" i="15"/>
  <c r="C9" i="15"/>
  <c r="B28" i="15" s="1"/>
  <c r="B29" i="15"/>
  <c r="B53" i="15" s="1"/>
  <c r="F6" i="15"/>
  <c r="A5" i="15"/>
  <c r="A3" i="15"/>
  <c r="E31" i="14"/>
  <c r="E32" i="14"/>
  <c r="E33" i="14"/>
  <c r="E34" i="14"/>
  <c r="E35" i="14"/>
  <c r="E36" i="14"/>
  <c r="E37" i="14"/>
  <c r="E38" i="14"/>
  <c r="E39" i="14"/>
  <c r="E40" i="14"/>
  <c r="E41" i="14"/>
  <c r="E42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3" i="14"/>
  <c r="E65" i="14"/>
  <c r="E66" i="14"/>
  <c r="E67" i="14"/>
  <c r="E69" i="14"/>
  <c r="E70" i="14"/>
  <c r="E72" i="14"/>
  <c r="E73" i="14"/>
  <c r="E74" i="14"/>
  <c r="E75" i="14"/>
  <c r="E76" i="14"/>
  <c r="E77" i="14"/>
  <c r="C74" i="14"/>
  <c r="C75" i="14"/>
  <c r="C76" i="14"/>
  <c r="C77" i="14"/>
  <c r="C65" i="14"/>
  <c r="C66" i="14"/>
  <c r="C67" i="14"/>
  <c r="C68" i="14"/>
  <c r="C69" i="14"/>
  <c r="C70" i="14"/>
  <c r="C71" i="14"/>
  <c r="C72" i="14"/>
  <c r="C73" i="14"/>
  <c r="C56" i="14"/>
  <c r="C57" i="14"/>
  <c r="C58" i="14"/>
  <c r="C59" i="14"/>
  <c r="C60" i="14"/>
  <c r="C61" i="14"/>
  <c r="C62" i="14"/>
  <c r="C63" i="14"/>
  <c r="C64" i="14"/>
  <c r="C48" i="14"/>
  <c r="C49" i="14"/>
  <c r="C50" i="14"/>
  <c r="C51" i="14"/>
  <c r="C52" i="14"/>
  <c r="C53" i="14"/>
  <c r="C54" i="14"/>
  <c r="C55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30" i="14"/>
  <c r="C9" i="14"/>
  <c r="B28" i="14" s="1"/>
  <c r="B29" i="14"/>
  <c r="B79" i="14" s="1"/>
  <c r="F6" i="14"/>
  <c r="A5" i="14"/>
  <c r="A3" i="14"/>
  <c r="C9" i="13"/>
  <c r="B28" i="13" s="1"/>
  <c r="B49" i="13"/>
  <c r="B54" i="13" s="1"/>
  <c r="E52" i="13"/>
  <c r="C52" i="13"/>
  <c r="E51" i="13"/>
  <c r="C51" i="13"/>
  <c r="E50" i="13"/>
  <c r="C50" i="13"/>
  <c r="B37" i="13"/>
  <c r="B48" i="13" s="1"/>
  <c r="E46" i="13"/>
  <c r="C46" i="13"/>
  <c r="E45" i="13"/>
  <c r="C45" i="13"/>
  <c r="E44" i="13"/>
  <c r="C44" i="13"/>
  <c r="E43" i="13"/>
  <c r="C43" i="13"/>
  <c r="E42" i="13"/>
  <c r="C42" i="13"/>
  <c r="E41" i="13"/>
  <c r="C41" i="13"/>
  <c r="E40" i="13"/>
  <c r="C40" i="13"/>
  <c r="E39" i="13"/>
  <c r="C39" i="13"/>
  <c r="E38" i="13"/>
  <c r="C38" i="13"/>
  <c r="B29" i="13"/>
  <c r="B36" i="13" s="1"/>
  <c r="E34" i="13"/>
  <c r="C34" i="13"/>
  <c r="E33" i="13"/>
  <c r="C33" i="13"/>
  <c r="E32" i="13"/>
  <c r="C32" i="13"/>
  <c r="E31" i="13"/>
  <c r="C31" i="13"/>
  <c r="E30" i="13"/>
  <c r="C30" i="13"/>
  <c r="F6" i="13"/>
  <c r="A5" i="13"/>
  <c r="A3" i="13"/>
  <c r="C9" i="12"/>
  <c r="B28" i="12" s="1"/>
  <c r="B49" i="12"/>
  <c r="B54" i="12" s="1"/>
  <c r="E52" i="12"/>
  <c r="C52" i="12"/>
  <c r="E51" i="12"/>
  <c r="C51" i="12"/>
  <c r="E50" i="12"/>
  <c r="C50" i="12"/>
  <c r="B37" i="12"/>
  <c r="B48" i="12" s="1"/>
  <c r="E46" i="12"/>
  <c r="C46" i="12"/>
  <c r="E45" i="12"/>
  <c r="C45" i="12"/>
  <c r="E44" i="12"/>
  <c r="C44" i="12"/>
  <c r="E43" i="12"/>
  <c r="C43" i="12"/>
  <c r="E42" i="12"/>
  <c r="C42" i="12"/>
  <c r="E41" i="12"/>
  <c r="C41" i="12"/>
  <c r="E40" i="12"/>
  <c r="C40" i="12"/>
  <c r="E39" i="12"/>
  <c r="C39" i="12"/>
  <c r="E38" i="12"/>
  <c r="C38" i="12"/>
  <c r="B29" i="12"/>
  <c r="B36" i="12" s="1"/>
  <c r="E34" i="12"/>
  <c r="C34" i="12"/>
  <c r="E33" i="12"/>
  <c r="C33" i="12"/>
  <c r="E32" i="12"/>
  <c r="C32" i="12"/>
  <c r="E31" i="12"/>
  <c r="C31" i="12"/>
  <c r="E30" i="12"/>
  <c r="C30" i="12"/>
  <c r="F6" i="12"/>
  <c r="A5" i="12"/>
  <c r="A3" i="12"/>
  <c r="C9" i="11"/>
  <c r="B28" i="11" s="1"/>
  <c r="B49" i="11"/>
  <c r="B54" i="11" s="1"/>
  <c r="E52" i="11"/>
  <c r="C52" i="11"/>
  <c r="E51" i="11"/>
  <c r="C51" i="11"/>
  <c r="E50" i="11"/>
  <c r="C50" i="11"/>
  <c r="B37" i="11"/>
  <c r="B48" i="11" s="1"/>
  <c r="E46" i="11"/>
  <c r="C46" i="11"/>
  <c r="E45" i="11"/>
  <c r="C45" i="11"/>
  <c r="E44" i="11"/>
  <c r="C44" i="11"/>
  <c r="E43" i="11"/>
  <c r="C43" i="11"/>
  <c r="E42" i="11"/>
  <c r="C42" i="11"/>
  <c r="E41" i="11"/>
  <c r="C41" i="11"/>
  <c r="E40" i="11"/>
  <c r="C40" i="11"/>
  <c r="E39" i="11"/>
  <c r="C39" i="11"/>
  <c r="E38" i="11"/>
  <c r="C38" i="11"/>
  <c r="B29" i="11"/>
  <c r="B36" i="11" s="1"/>
  <c r="E34" i="11"/>
  <c r="C34" i="11"/>
  <c r="E33" i="11"/>
  <c r="C33" i="11"/>
  <c r="E32" i="11"/>
  <c r="C32" i="11"/>
  <c r="E31" i="11"/>
  <c r="C31" i="11"/>
  <c r="E30" i="11"/>
  <c r="C30" i="11"/>
  <c r="F6" i="11"/>
  <c r="A5" i="11"/>
  <c r="A3" i="11"/>
  <c r="C51" i="9"/>
  <c r="E51" i="9"/>
  <c r="C52" i="9"/>
  <c r="E52" i="9"/>
  <c r="E50" i="9"/>
  <c r="C50" i="9"/>
  <c r="B49" i="9"/>
  <c r="B54" i="9" s="1"/>
  <c r="E39" i="9"/>
  <c r="E40" i="9"/>
  <c r="E41" i="9"/>
  <c r="E42" i="9"/>
  <c r="E43" i="9"/>
  <c r="E44" i="9"/>
  <c r="E45" i="9"/>
  <c r="E46" i="9"/>
  <c r="E38" i="9"/>
  <c r="C46" i="9"/>
  <c r="C39" i="9"/>
  <c r="C40" i="9"/>
  <c r="C41" i="9"/>
  <c r="C42" i="9"/>
  <c r="C43" i="9"/>
  <c r="C44" i="9"/>
  <c r="C45" i="9"/>
  <c r="C38" i="9"/>
  <c r="B37" i="9"/>
  <c r="B48" i="9" s="1"/>
  <c r="E31" i="9"/>
  <c r="E32" i="9"/>
  <c r="E33" i="9"/>
  <c r="E34" i="9"/>
  <c r="C31" i="9"/>
  <c r="C32" i="9"/>
  <c r="C33" i="9"/>
  <c r="C34" i="9"/>
  <c r="C30" i="9"/>
  <c r="C9" i="9"/>
  <c r="B28" i="9" s="1"/>
  <c r="B29" i="9"/>
  <c r="B36" i="9" s="1"/>
  <c r="E30" i="9"/>
  <c r="F6" i="9"/>
  <c r="A5" i="9"/>
  <c r="A3" i="9"/>
  <c r="B13" i="7"/>
  <c r="B36" i="55" s="1"/>
  <c r="A3" i="7"/>
  <c r="D10" i="7"/>
  <c r="A8" i="7"/>
  <c r="A7" i="7"/>
  <c r="A4" i="7"/>
  <c r="A23" i="7"/>
  <c r="A3" i="6"/>
  <c r="A6" i="6"/>
  <c r="A7" i="6"/>
  <c r="D23" i="3"/>
  <c r="D26" i="3" s="1"/>
  <c r="H24" i="3"/>
  <c r="F23" i="3"/>
  <c r="A2" i="3"/>
  <c r="I248" i="33"/>
  <c r="I239" i="33"/>
  <c r="I217" i="33"/>
  <c r="G583" i="17" l="1"/>
  <c r="G582" i="17"/>
  <c r="I52" i="17"/>
  <c r="G581" i="17"/>
  <c r="I90" i="19"/>
  <c r="I84" i="32"/>
  <c r="I140" i="23"/>
  <c r="G577" i="17"/>
  <c r="I45" i="14"/>
  <c r="D47" i="45"/>
  <c r="G47" i="45" s="1"/>
  <c r="I42" i="14"/>
  <c r="I510" i="25"/>
  <c r="I354" i="25"/>
  <c r="I335" i="25"/>
  <c r="I311" i="25"/>
  <c r="G298" i="25"/>
  <c r="I138" i="27"/>
  <c r="I52" i="13"/>
  <c r="G354" i="25"/>
  <c r="G58" i="17"/>
  <c r="B73" i="55"/>
  <c r="C12" i="55"/>
  <c r="G510" i="25"/>
  <c r="G59" i="17"/>
  <c r="I67" i="17"/>
  <c r="I30" i="43"/>
  <c r="I33" i="43" s="1"/>
  <c r="I10" i="43" s="1"/>
  <c r="B54" i="55"/>
  <c r="C10" i="55"/>
  <c r="I34" i="15"/>
  <c r="G30" i="11"/>
  <c r="I33" i="12"/>
  <c r="I50" i="13"/>
  <c r="G455" i="29"/>
  <c r="I30" i="11"/>
  <c r="I74" i="14"/>
  <c r="I55" i="14"/>
  <c r="I635" i="29"/>
  <c r="G448" i="23"/>
  <c r="I129" i="21"/>
  <c r="I52" i="9"/>
  <c r="G709" i="29"/>
  <c r="I701" i="29"/>
  <c r="I70" i="14"/>
  <c r="I59" i="14"/>
  <c r="I51" i="14"/>
  <c r="I767" i="25"/>
  <c r="G651" i="19"/>
  <c r="I164" i="27"/>
  <c r="I80" i="21"/>
  <c r="I888" i="23"/>
  <c r="I41" i="13"/>
  <c r="G32" i="13"/>
  <c r="I52" i="12"/>
  <c r="I45" i="12"/>
  <c r="I817" i="21"/>
  <c r="G733" i="23"/>
  <c r="G690" i="29"/>
  <c r="G689" i="27"/>
  <c r="I682" i="23"/>
  <c r="I618" i="23"/>
  <c r="I451" i="19"/>
  <c r="I402" i="27"/>
  <c r="I286" i="27"/>
  <c r="I39" i="15"/>
  <c r="I866" i="21"/>
  <c r="G772" i="29"/>
  <c r="I50" i="11"/>
  <c r="G38" i="12"/>
  <c r="G34" i="12"/>
  <c r="I46" i="15"/>
  <c r="I37" i="15"/>
  <c r="I804" i="27"/>
  <c r="I753" i="29"/>
  <c r="I643" i="19"/>
  <c r="I630" i="29"/>
  <c r="G622" i="29"/>
  <c r="I547" i="21"/>
  <c r="G430" i="27"/>
  <c r="I419" i="19"/>
  <c r="G42" i="11"/>
  <c r="G38" i="11"/>
  <c r="G42" i="15"/>
  <c r="G838" i="29"/>
  <c r="I838" i="19"/>
  <c r="I759" i="21"/>
  <c r="I709" i="19"/>
  <c r="I693" i="27"/>
  <c r="I640" i="27"/>
  <c r="G624" i="27"/>
  <c r="G616" i="27"/>
  <c r="G603" i="21"/>
  <c r="I467" i="19"/>
  <c r="I429" i="23"/>
  <c r="G414" i="27"/>
  <c r="I786" i="19"/>
  <c r="I661" i="29"/>
  <c r="I651" i="29"/>
  <c r="G689" i="23"/>
  <c r="G476" i="29"/>
  <c r="I808" i="29"/>
  <c r="I41" i="11"/>
  <c r="G38" i="13"/>
  <c r="I41" i="15"/>
  <c r="I891" i="29"/>
  <c r="G781" i="29"/>
  <c r="I753" i="19"/>
  <c r="I749" i="29"/>
  <c r="G745" i="19"/>
  <c r="G604" i="23"/>
  <c r="G586" i="23"/>
  <c r="I462" i="27"/>
  <c r="G411" i="29"/>
  <c r="G376" i="21"/>
  <c r="I276" i="21"/>
  <c r="G82" i="27"/>
  <c r="G57" i="23"/>
  <c r="I197" i="19"/>
  <c r="G195" i="27"/>
  <c r="I187" i="21"/>
  <c r="I142" i="27"/>
  <c r="G224" i="27"/>
  <c r="I172" i="27"/>
  <c r="G155" i="27"/>
  <c r="I155" i="21"/>
  <c r="I147" i="21"/>
  <c r="I215" i="27"/>
  <c r="I105" i="29"/>
  <c r="I265" i="27"/>
  <c r="G262" i="21"/>
  <c r="G247" i="27"/>
  <c r="G202" i="23"/>
  <c r="I177" i="29"/>
  <c r="I67" i="23"/>
  <c r="I228" i="27"/>
  <c r="I48" i="15"/>
  <c r="G57" i="14"/>
  <c r="I31" i="13"/>
  <c r="G43" i="9"/>
  <c r="I38" i="9"/>
  <c r="I32" i="13"/>
  <c r="I32" i="12"/>
  <c r="G44" i="12"/>
  <c r="I870" i="21"/>
  <c r="I32" i="15"/>
  <c r="I45" i="9"/>
  <c r="I43" i="11"/>
  <c r="I31" i="15"/>
  <c r="I817" i="29"/>
  <c r="G51" i="9"/>
  <c r="I30" i="9"/>
  <c r="G31" i="9"/>
  <c r="I38" i="12"/>
  <c r="I42" i="13"/>
  <c r="G41" i="13"/>
  <c r="G70" i="14"/>
  <c r="J70" i="14" s="1"/>
  <c r="G42" i="14"/>
  <c r="I36" i="15"/>
  <c r="I786" i="25"/>
  <c r="G34" i="9"/>
  <c r="G30" i="9"/>
  <c r="G32" i="11"/>
  <c r="I57" i="14"/>
  <c r="I49" i="14"/>
  <c r="I43" i="15"/>
  <c r="I47" i="15"/>
  <c r="I950" i="27"/>
  <c r="G949" i="27"/>
  <c r="I40" i="9"/>
  <c r="I66" i="14"/>
  <c r="I40" i="14"/>
  <c r="I32" i="14"/>
  <c r="G952" i="19"/>
  <c r="I879" i="27"/>
  <c r="G857" i="27"/>
  <c r="I855" i="23"/>
  <c r="I817" i="23"/>
  <c r="I52" i="11"/>
  <c r="G44" i="11"/>
  <c r="G40" i="11"/>
  <c r="J40" i="11" s="1"/>
  <c r="G50" i="14"/>
  <c r="I867" i="27"/>
  <c r="I854" i="29"/>
  <c r="I34" i="9"/>
  <c r="G40" i="12"/>
  <c r="J40" i="12" s="1"/>
  <c r="I46" i="13"/>
  <c r="I39" i="13"/>
  <c r="G39" i="13"/>
  <c r="G49" i="14"/>
  <c r="G32" i="14"/>
  <c r="G36" i="15"/>
  <c r="G32" i="15"/>
  <c r="G858" i="19"/>
  <c r="I817" i="25"/>
  <c r="I40" i="12"/>
  <c r="I31" i="12"/>
  <c r="G31" i="12"/>
  <c r="G36" i="12" s="1"/>
  <c r="G10" i="12" s="1"/>
  <c r="G52" i="13"/>
  <c r="G42" i="13"/>
  <c r="J42" i="13" s="1"/>
  <c r="I72" i="14"/>
  <c r="I60" i="14"/>
  <c r="G39" i="15"/>
  <c r="G879" i="29"/>
  <c r="I835" i="23"/>
  <c r="I768" i="27"/>
  <c r="I847" i="23"/>
  <c r="I839" i="27"/>
  <c r="I758" i="23"/>
  <c r="I728" i="29"/>
  <c r="G712" i="29"/>
  <c r="I677" i="23"/>
  <c r="I605" i="29"/>
  <c r="I511" i="19"/>
  <c r="I826" i="23"/>
  <c r="I767" i="21"/>
  <c r="I765" i="29"/>
  <c r="I721" i="19"/>
  <c r="G394" i="27"/>
  <c r="G789" i="29"/>
  <c r="I768" i="29"/>
  <c r="I752" i="27"/>
  <c r="G749" i="19"/>
  <c r="I741" i="19"/>
  <c r="I538" i="27"/>
  <c r="G487" i="29"/>
  <c r="I436" i="21"/>
  <c r="I363" i="27"/>
  <c r="I721" i="29"/>
  <c r="G516" i="23"/>
  <c r="G481" i="21"/>
  <c r="G448" i="21"/>
  <c r="G762" i="23"/>
  <c r="I620" i="27"/>
  <c r="I453" i="23"/>
  <c r="I736" i="27"/>
  <c r="G693" i="23"/>
  <c r="G684" i="29"/>
  <c r="I650" i="27"/>
  <c r="I493" i="21"/>
  <c r="I746" i="23"/>
  <c r="I745" i="21"/>
  <c r="G644" i="27"/>
  <c r="I507" i="19"/>
  <c r="I283" i="19"/>
  <c r="G163" i="23"/>
  <c r="I116" i="29"/>
  <c r="G342" i="21"/>
  <c r="G288" i="27"/>
  <c r="I205" i="21"/>
  <c r="G152" i="23"/>
  <c r="I79" i="27"/>
  <c r="G327" i="29"/>
  <c r="G298" i="23"/>
  <c r="G296" i="29"/>
  <c r="G252" i="29"/>
  <c r="G240" i="19"/>
  <c r="I205" i="29"/>
  <c r="I104" i="19"/>
  <c r="I310" i="27"/>
  <c r="I283" i="23"/>
  <c r="G256" i="23"/>
  <c r="I197" i="29"/>
  <c r="I189" i="29"/>
  <c r="G188" i="27"/>
  <c r="I185" i="19"/>
  <c r="G250" i="21"/>
  <c r="G243" i="21"/>
  <c r="G135" i="27"/>
  <c r="G115" i="23"/>
  <c r="I336" i="21"/>
  <c r="I291" i="19"/>
  <c r="G261" i="23"/>
  <c r="G169" i="29"/>
  <c r="G160" i="23"/>
  <c r="G147" i="29"/>
  <c r="I91" i="29"/>
  <c r="C9" i="17"/>
  <c r="B28" i="17" s="1"/>
  <c r="C9" i="45"/>
  <c r="B28" i="45" s="1"/>
  <c r="I110" i="21"/>
  <c r="I108" i="29"/>
  <c r="I52" i="21"/>
  <c r="I38" i="25"/>
  <c r="I686" i="29"/>
  <c r="I100" i="23"/>
  <c r="G48" i="21"/>
  <c r="I92" i="23"/>
  <c r="I86" i="27"/>
  <c r="G86" i="19"/>
  <c r="G91" i="19"/>
  <c r="I83" i="19"/>
  <c r="I47" i="45"/>
  <c r="I106" i="27"/>
  <c r="I107" i="29"/>
  <c r="I83" i="29"/>
  <c r="I928" i="17"/>
  <c r="I808" i="19"/>
  <c r="I802" i="21"/>
  <c r="G33" i="9"/>
  <c r="G36" i="9" s="1"/>
  <c r="G10" i="9" s="1"/>
  <c r="G45" i="13"/>
  <c r="J45" i="13" s="1"/>
  <c r="I33" i="13"/>
  <c r="G52" i="14"/>
  <c r="G35" i="14"/>
  <c r="G49" i="15"/>
  <c r="G45" i="15"/>
  <c r="I40" i="15"/>
  <c r="I802" i="29"/>
  <c r="I808" i="23"/>
  <c r="I786" i="27"/>
  <c r="I786" i="21"/>
  <c r="I802" i="23"/>
  <c r="I50" i="12"/>
  <c r="I786" i="23"/>
  <c r="I817" i="27"/>
  <c r="I786" i="29"/>
  <c r="I51" i="15"/>
  <c r="I38" i="15"/>
  <c r="I802" i="19"/>
  <c r="I808" i="21"/>
  <c r="I808" i="27"/>
  <c r="G43" i="12"/>
  <c r="I802" i="27"/>
  <c r="G50" i="11"/>
  <c r="I817" i="19"/>
  <c r="I808" i="25"/>
  <c r="I43" i="9"/>
  <c r="G45" i="12"/>
  <c r="J45" i="12" s="1"/>
  <c r="I901" i="27"/>
  <c r="I897" i="27"/>
  <c r="I885" i="21"/>
  <c r="G878" i="21"/>
  <c r="I857" i="23"/>
  <c r="I857" i="21"/>
  <c r="I851" i="21"/>
  <c r="I846" i="27"/>
  <c r="G842" i="27"/>
  <c r="G841" i="21"/>
  <c r="I838" i="27"/>
  <c r="I835" i="21"/>
  <c r="G827" i="21"/>
  <c r="I811" i="29"/>
  <c r="I807" i="27"/>
  <c r="I952" i="21"/>
  <c r="G949" i="19"/>
  <c r="I900" i="23"/>
  <c r="I882" i="29"/>
  <c r="I867" i="29"/>
  <c r="G852" i="21"/>
  <c r="I851" i="29"/>
  <c r="I849" i="21"/>
  <c r="G845" i="23"/>
  <c r="I841" i="29"/>
  <c r="G837" i="29"/>
  <c r="G825" i="23"/>
  <c r="I810" i="23"/>
  <c r="G870" i="29"/>
  <c r="I869" i="29"/>
  <c r="I848" i="23"/>
  <c r="I836" i="23"/>
  <c r="G814" i="27"/>
  <c r="I782" i="23"/>
  <c r="I776" i="27"/>
  <c r="G885" i="27"/>
  <c r="G883" i="21"/>
  <c r="I877" i="27"/>
  <c r="G869" i="27"/>
  <c r="I858" i="27"/>
  <c r="G848" i="21"/>
  <c r="I841" i="23"/>
  <c r="G831" i="21"/>
  <c r="I829" i="23"/>
  <c r="G813" i="21"/>
  <c r="I807" i="23"/>
  <c r="I800" i="21"/>
  <c r="I792" i="21"/>
  <c r="G899" i="23"/>
  <c r="G898" i="21"/>
  <c r="I868" i="21"/>
  <c r="I856" i="29"/>
  <c r="I855" i="27"/>
  <c r="G848" i="27"/>
  <c r="I836" i="27"/>
  <c r="I826" i="27"/>
  <c r="I804" i="29"/>
  <c r="I794" i="19"/>
  <c r="G899" i="29"/>
  <c r="I883" i="23"/>
  <c r="G879" i="23"/>
  <c r="I865" i="27"/>
  <c r="I858" i="23"/>
  <c r="I847" i="27"/>
  <c r="I844" i="29"/>
  <c r="G824" i="23"/>
  <c r="G797" i="21"/>
  <c r="I795" i="29"/>
  <c r="G951" i="29"/>
  <c r="I892" i="21"/>
  <c r="G888" i="21"/>
  <c r="I870" i="23"/>
  <c r="G868" i="27"/>
  <c r="G859" i="21"/>
  <c r="G846" i="23"/>
  <c r="G843" i="29"/>
  <c r="G838" i="23"/>
  <c r="I824" i="29"/>
  <c r="G806" i="29"/>
  <c r="I776" i="21"/>
  <c r="G761" i="23"/>
  <c r="I759" i="29"/>
  <c r="I758" i="27"/>
  <c r="I751" i="29"/>
  <c r="I747" i="29"/>
  <c r="I731" i="23"/>
  <c r="I728" i="25"/>
  <c r="I725" i="27"/>
  <c r="I721" i="27"/>
  <c r="G719" i="27"/>
  <c r="I712" i="23"/>
  <c r="I679" i="29"/>
  <c r="G658" i="29"/>
  <c r="G658" i="23"/>
  <c r="I654" i="23"/>
  <c r="G650" i="21"/>
  <c r="I642" i="29"/>
  <c r="I634" i="23"/>
  <c r="G630" i="23"/>
  <c r="G626" i="21"/>
  <c r="G623" i="21"/>
  <c r="I612" i="29"/>
  <c r="G570" i="23"/>
  <c r="G800" i="27"/>
  <c r="G776" i="29"/>
  <c r="G772" i="21"/>
  <c r="I759" i="23"/>
  <c r="I758" i="29"/>
  <c r="I757" i="23"/>
  <c r="I753" i="23"/>
  <c r="G749" i="23"/>
  <c r="I747" i="23"/>
  <c r="I746" i="29"/>
  <c r="I743" i="29"/>
  <c r="G739" i="27"/>
  <c r="G736" i="23"/>
  <c r="I727" i="29"/>
  <c r="G719" i="29"/>
  <c r="I714" i="27"/>
  <c r="G705" i="21"/>
  <c r="I699" i="27"/>
  <c r="G681" i="21"/>
  <c r="I641" i="21"/>
  <c r="G588" i="21"/>
  <c r="I580" i="27"/>
  <c r="G569" i="19"/>
  <c r="I799" i="27"/>
  <c r="G794" i="27"/>
  <c r="G790" i="21"/>
  <c r="I785" i="21"/>
  <c r="G779" i="21"/>
  <c r="I759" i="25"/>
  <c r="I747" i="25"/>
  <c r="G743" i="23"/>
  <c r="I741" i="23"/>
  <c r="G738" i="27"/>
  <c r="G733" i="21"/>
  <c r="G732" i="19"/>
  <c r="I727" i="23"/>
  <c r="G726" i="29"/>
  <c r="I722" i="29"/>
  <c r="I721" i="23"/>
  <c r="G719" i="23"/>
  <c r="I717" i="23"/>
  <c r="G715" i="23"/>
  <c r="I714" i="29"/>
  <c r="G710" i="27"/>
  <c r="I706" i="27"/>
  <c r="I691" i="27"/>
  <c r="G676" i="27"/>
  <c r="G661" i="21"/>
  <c r="I607" i="21"/>
  <c r="I603" i="27"/>
  <c r="I601" i="21"/>
  <c r="I799" i="29"/>
  <c r="I796" i="29"/>
  <c r="G783" i="29"/>
  <c r="G782" i="27"/>
  <c r="G779" i="27"/>
  <c r="I775" i="21"/>
  <c r="G773" i="21"/>
  <c r="I762" i="29"/>
  <c r="I758" i="21"/>
  <c r="I752" i="21"/>
  <c r="I746" i="21"/>
  <c r="I738" i="29"/>
  <c r="G735" i="21"/>
  <c r="G732" i="29"/>
  <c r="G730" i="27"/>
  <c r="I727" i="25"/>
  <c r="I724" i="29"/>
  <c r="I722" i="27"/>
  <c r="I722" i="21"/>
  <c r="I721" i="25"/>
  <c r="I716" i="29"/>
  <c r="G706" i="29"/>
  <c r="G705" i="23"/>
  <c r="G701" i="23"/>
  <c r="I699" i="23"/>
  <c r="I691" i="29"/>
  <c r="G685" i="27"/>
  <c r="G661" i="27"/>
  <c r="G657" i="21"/>
  <c r="G649" i="27"/>
  <c r="G643" i="27"/>
  <c r="I637" i="27"/>
  <c r="I631" i="27"/>
  <c r="I627" i="21"/>
  <c r="I619" i="27"/>
  <c r="G609" i="27"/>
  <c r="G607" i="27"/>
  <c r="I600" i="27"/>
  <c r="G594" i="23"/>
  <c r="G685" i="29"/>
  <c r="G674" i="29"/>
  <c r="I669" i="29"/>
  <c r="I664" i="27"/>
  <c r="I793" i="29"/>
  <c r="I791" i="29"/>
  <c r="I791" i="21"/>
  <c r="I778" i="29"/>
  <c r="G775" i="29"/>
  <c r="I768" i="23"/>
  <c r="I758" i="25"/>
  <c r="I752" i="29"/>
  <c r="I746" i="19"/>
  <c r="G737" i="27"/>
  <c r="I730" i="29"/>
  <c r="I727" i="21"/>
  <c r="I724" i="23"/>
  <c r="G720" i="23"/>
  <c r="I709" i="27"/>
  <c r="I705" i="27"/>
  <c r="G694" i="27"/>
  <c r="I683" i="29"/>
  <c r="G676" i="21"/>
  <c r="I668" i="29"/>
  <c r="G667" i="23"/>
  <c r="G656" i="29"/>
  <c r="G653" i="23"/>
  <c r="G651" i="23"/>
  <c r="I644" i="29"/>
  <c r="I639" i="23"/>
  <c r="I636" i="29"/>
  <c r="I635" i="23"/>
  <c r="G627" i="23"/>
  <c r="I623" i="23"/>
  <c r="I621" i="23"/>
  <c r="I616" i="29"/>
  <c r="G615" i="23"/>
  <c r="I613" i="23"/>
  <c r="I611" i="23"/>
  <c r="I607" i="23"/>
  <c r="G589" i="19"/>
  <c r="I576" i="27"/>
  <c r="I789" i="21"/>
  <c r="I775" i="23"/>
  <c r="I768" i="25"/>
  <c r="I767" i="27"/>
  <c r="G763" i="27"/>
  <c r="I751" i="21"/>
  <c r="I747" i="21"/>
  <c r="G740" i="21"/>
  <c r="I722" i="25"/>
  <c r="I708" i="23"/>
  <c r="I700" i="21"/>
  <c r="I683" i="21"/>
  <c r="I677" i="29"/>
  <c r="G628" i="21"/>
  <c r="I608" i="21"/>
  <c r="I606" i="29"/>
  <c r="I794" i="21"/>
  <c r="I784" i="23"/>
  <c r="I774" i="21"/>
  <c r="I767" i="29"/>
  <c r="I763" i="29"/>
  <c r="I759" i="27"/>
  <c r="I757" i="21"/>
  <c r="I755" i="27"/>
  <c r="I753" i="27"/>
  <c r="I753" i="21"/>
  <c r="I743" i="27"/>
  <c r="I743" i="21"/>
  <c r="I736" i="21"/>
  <c r="G730" i="19"/>
  <c r="I728" i="23"/>
  <c r="I725" i="21"/>
  <c r="I721" i="21"/>
  <c r="I719" i="21"/>
  <c r="I703" i="21"/>
  <c r="I688" i="23"/>
  <c r="G688" i="21"/>
  <c r="G683" i="23"/>
  <c r="I680" i="21"/>
  <c r="G679" i="23"/>
  <c r="I666" i="21"/>
  <c r="I652" i="21"/>
  <c r="G648" i="21"/>
  <c r="G640" i="21"/>
  <c r="G630" i="21"/>
  <c r="G620" i="21"/>
  <c r="I604" i="21"/>
  <c r="I594" i="27"/>
  <c r="G589" i="23"/>
  <c r="I573" i="23"/>
  <c r="G567" i="23"/>
  <c r="I517" i="21"/>
  <c r="G514" i="23"/>
  <c r="G505" i="29"/>
  <c r="G502" i="21"/>
  <c r="G456" i="23"/>
  <c r="G399" i="29"/>
  <c r="G392" i="23"/>
  <c r="G557" i="21"/>
  <c r="I544" i="19"/>
  <c r="G536" i="27"/>
  <c r="G535" i="21"/>
  <c r="G517" i="29"/>
  <c r="G515" i="27"/>
  <c r="G515" i="21"/>
  <c r="G502" i="27"/>
  <c r="I578" i="29"/>
  <c r="G576" i="21"/>
  <c r="I601" i="23"/>
  <c r="I584" i="23"/>
  <c r="G572" i="29"/>
  <c r="G555" i="29"/>
  <c r="I554" i="19"/>
  <c r="I542" i="21"/>
  <c r="I538" i="19"/>
  <c r="I515" i="23"/>
  <c r="I490" i="21"/>
  <c r="G438" i="27"/>
  <c r="G436" i="23"/>
  <c r="G423" i="19"/>
  <c r="G388" i="21"/>
  <c r="G592" i="29"/>
  <c r="I592" i="21"/>
  <c r="I559" i="23"/>
  <c r="G557" i="29"/>
  <c r="I549" i="19"/>
  <c r="G518" i="29"/>
  <c r="G511" i="21"/>
  <c r="I504" i="29"/>
  <c r="G499" i="29"/>
  <c r="G485" i="29"/>
  <c r="G431" i="29"/>
  <c r="G424" i="23"/>
  <c r="I388" i="23"/>
  <c r="I600" i="29"/>
  <c r="G589" i="21"/>
  <c r="G583" i="21"/>
  <c r="I581" i="21"/>
  <c r="G571" i="21"/>
  <c r="I559" i="29"/>
  <c r="I557" i="23"/>
  <c r="G554" i="21"/>
  <c r="I549" i="21"/>
  <c r="G542" i="29"/>
  <c r="I538" i="29"/>
  <c r="I521" i="27"/>
  <c r="I521" i="21"/>
  <c r="G516" i="29"/>
  <c r="I512" i="27"/>
  <c r="I498" i="27"/>
  <c r="G476" i="23"/>
  <c r="G468" i="23"/>
  <c r="I439" i="19"/>
  <c r="G390" i="27"/>
  <c r="G581" i="27"/>
  <c r="I561" i="23"/>
  <c r="I556" i="21"/>
  <c r="I552" i="29"/>
  <c r="I521" i="29"/>
  <c r="I509" i="29"/>
  <c r="G507" i="27"/>
  <c r="G470" i="27"/>
  <c r="I447" i="29"/>
  <c r="G432" i="21"/>
  <c r="G595" i="27"/>
  <c r="G586" i="27"/>
  <c r="G583" i="29"/>
  <c r="I582" i="27"/>
  <c r="G578" i="27"/>
  <c r="I571" i="29"/>
  <c r="I570" i="27"/>
  <c r="I567" i="29"/>
  <c r="G563" i="23"/>
  <c r="G547" i="29"/>
  <c r="I547" i="23"/>
  <c r="G544" i="27"/>
  <c r="I534" i="29"/>
  <c r="I530" i="29"/>
  <c r="I528" i="29"/>
  <c r="G514" i="21"/>
  <c r="I505" i="27"/>
  <c r="G491" i="19"/>
  <c r="I458" i="21"/>
  <c r="G418" i="27"/>
  <c r="I404" i="23"/>
  <c r="G391" i="19"/>
  <c r="G455" i="23"/>
  <c r="G451" i="27"/>
  <c r="G451" i="21"/>
  <c r="G446" i="23"/>
  <c r="I440" i="29"/>
  <c r="I435" i="21"/>
  <c r="G429" i="21"/>
  <c r="G428" i="29"/>
  <c r="G427" i="27"/>
  <c r="G420" i="27"/>
  <c r="I419" i="27"/>
  <c r="I419" i="21"/>
  <c r="I405" i="29"/>
  <c r="I404" i="27"/>
  <c r="I403" i="27"/>
  <c r="I396" i="29"/>
  <c r="G391" i="23"/>
  <c r="I388" i="27"/>
  <c r="G373" i="27"/>
  <c r="G364" i="29"/>
  <c r="I496" i="27"/>
  <c r="I495" i="27"/>
  <c r="G495" i="21"/>
  <c r="G490" i="29"/>
  <c r="I483" i="23"/>
  <c r="G480" i="27"/>
  <c r="I465" i="29"/>
  <c r="I464" i="27"/>
  <c r="G463" i="21"/>
  <c r="I458" i="29"/>
  <c r="I456" i="29"/>
  <c r="G451" i="23"/>
  <c r="G448" i="27"/>
  <c r="G447" i="21"/>
  <c r="G433" i="29"/>
  <c r="G425" i="21"/>
  <c r="I424" i="29"/>
  <c r="G417" i="29"/>
  <c r="I415" i="27"/>
  <c r="I401" i="29"/>
  <c r="I399" i="27"/>
  <c r="I394" i="23"/>
  <c r="G387" i="23"/>
  <c r="G375" i="21"/>
  <c r="G368" i="23"/>
  <c r="G363" i="21"/>
  <c r="I486" i="21"/>
  <c r="I470" i="21"/>
  <c r="G461" i="21"/>
  <c r="G449" i="23"/>
  <c r="I438" i="21"/>
  <c r="G429" i="27"/>
  <c r="I417" i="23"/>
  <c r="I413" i="21"/>
  <c r="G406" i="21"/>
  <c r="I375" i="23"/>
  <c r="I373" i="23"/>
  <c r="I372" i="21"/>
  <c r="G502" i="29"/>
  <c r="I502" i="23"/>
  <c r="I492" i="27"/>
  <c r="I491" i="21"/>
  <c r="G486" i="29"/>
  <c r="I477" i="29"/>
  <c r="I476" i="27"/>
  <c r="G475" i="21"/>
  <c r="G469" i="21"/>
  <c r="I463" i="23"/>
  <c r="I461" i="29"/>
  <c r="I460" i="27"/>
  <c r="I454" i="29"/>
  <c r="I454" i="23"/>
  <c r="I452" i="29"/>
  <c r="G447" i="23"/>
  <c r="G438" i="23"/>
  <c r="I436" i="29"/>
  <c r="G422" i="29"/>
  <c r="G422" i="23"/>
  <c r="G415" i="23"/>
  <c r="G406" i="29"/>
  <c r="I404" i="29"/>
  <c r="G399" i="23"/>
  <c r="I390" i="29"/>
  <c r="G390" i="23"/>
  <c r="I388" i="29"/>
  <c r="G379" i="29"/>
  <c r="G378" i="27"/>
  <c r="G377" i="23"/>
  <c r="G493" i="23"/>
  <c r="G489" i="21"/>
  <c r="G461" i="23"/>
  <c r="I450" i="21"/>
  <c r="I425" i="27"/>
  <c r="I413" i="23"/>
  <c r="I409" i="27"/>
  <c r="G397" i="23"/>
  <c r="G393" i="27"/>
  <c r="G393" i="21"/>
  <c r="I381" i="21"/>
  <c r="I376" i="23"/>
  <c r="G503" i="27"/>
  <c r="I503" i="21"/>
  <c r="I496" i="29"/>
  <c r="I489" i="29"/>
  <c r="I488" i="27"/>
  <c r="G487" i="27"/>
  <c r="I473" i="29"/>
  <c r="I472" i="27"/>
  <c r="I471" i="27"/>
  <c r="G466" i="29"/>
  <c r="I466" i="23"/>
  <c r="I456" i="27"/>
  <c r="G450" i="29"/>
  <c r="I450" i="23"/>
  <c r="I449" i="21"/>
  <c r="I448" i="29"/>
  <c r="I441" i="29"/>
  <c r="I427" i="23"/>
  <c r="I424" i="27"/>
  <c r="G423" i="21"/>
  <c r="I416" i="29"/>
  <c r="I409" i="29"/>
  <c r="I402" i="23"/>
  <c r="G391" i="27"/>
  <c r="I391" i="21"/>
  <c r="I386" i="23"/>
  <c r="G385" i="27"/>
  <c r="G383" i="21"/>
  <c r="I378" i="21"/>
  <c r="G372" i="23"/>
  <c r="I494" i="21"/>
  <c r="G485" i="27"/>
  <c r="I478" i="21"/>
  <c r="I469" i="27"/>
  <c r="G462" i="21"/>
  <c r="G457" i="23"/>
  <c r="I453" i="21"/>
  <c r="I446" i="21"/>
  <c r="I441" i="23"/>
  <c r="I430" i="21"/>
  <c r="I421" i="27"/>
  <c r="G421" i="21"/>
  <c r="G405" i="21"/>
  <c r="I393" i="23"/>
  <c r="I389" i="27"/>
  <c r="I385" i="29"/>
  <c r="I374" i="29"/>
  <c r="G371" i="21"/>
  <c r="G370" i="27"/>
  <c r="G359" i="23"/>
  <c r="I356" i="21"/>
  <c r="I371" i="23"/>
  <c r="G364" i="23"/>
  <c r="G357" i="21"/>
  <c r="G353" i="29"/>
  <c r="I352" i="27"/>
  <c r="I348" i="23"/>
  <c r="G346" i="29"/>
  <c r="G341" i="21"/>
  <c r="G332" i="23"/>
  <c r="I325" i="27"/>
  <c r="I325" i="21"/>
  <c r="G318" i="23"/>
  <c r="G316" i="23"/>
  <c r="G309" i="27"/>
  <c r="G309" i="21"/>
  <c r="G305" i="29"/>
  <c r="I304" i="27"/>
  <c r="G298" i="29"/>
  <c r="G293" i="27"/>
  <c r="I286" i="21"/>
  <c r="I281" i="29"/>
  <c r="G276" i="27"/>
  <c r="G276" i="23"/>
  <c r="G260" i="29"/>
  <c r="I252" i="21"/>
  <c r="I339" i="23"/>
  <c r="G338" i="27"/>
  <c r="I327" i="27"/>
  <c r="I323" i="23"/>
  <c r="I316" i="29"/>
  <c r="G306" i="21"/>
  <c r="I295" i="27"/>
  <c r="G294" i="27"/>
  <c r="I291" i="27"/>
  <c r="I286" i="29"/>
  <c r="I284" i="29"/>
  <c r="G269" i="27"/>
  <c r="G345" i="27"/>
  <c r="G345" i="21"/>
  <c r="G341" i="23"/>
  <c r="I329" i="29"/>
  <c r="G329" i="27"/>
  <c r="I329" i="21"/>
  <c r="I328" i="27"/>
  <c r="I325" i="23"/>
  <c r="G313" i="27"/>
  <c r="I313" i="21"/>
  <c r="G312" i="27"/>
  <c r="I308" i="27"/>
  <c r="G302" i="29"/>
  <c r="I302" i="23"/>
  <c r="G297" i="21"/>
  <c r="I289" i="27"/>
  <c r="G274" i="29"/>
  <c r="G269" i="29"/>
  <c r="I267" i="29"/>
  <c r="I361" i="23"/>
  <c r="G359" i="29"/>
  <c r="G356" i="27"/>
  <c r="I352" i="29"/>
  <c r="I347" i="21"/>
  <c r="I342" i="27"/>
  <c r="G295" i="23"/>
  <c r="G291" i="23"/>
  <c r="I287" i="27"/>
  <c r="I282" i="29"/>
  <c r="G271" i="27"/>
  <c r="I271" i="21"/>
  <c r="G365" i="27"/>
  <c r="I360" i="27"/>
  <c r="G356" i="23"/>
  <c r="G354" i="29"/>
  <c r="I349" i="27"/>
  <c r="G338" i="29"/>
  <c r="I329" i="23"/>
  <c r="I324" i="23"/>
  <c r="I316" i="27"/>
  <c r="G310" i="23"/>
  <c r="G308" i="23"/>
  <c r="G301" i="27"/>
  <c r="G301" i="21"/>
  <c r="I285" i="27"/>
  <c r="G282" i="23"/>
  <c r="G369" i="27"/>
  <c r="I356" i="29"/>
  <c r="I347" i="29"/>
  <c r="G347" i="23"/>
  <c r="I346" i="21"/>
  <c r="I335" i="21"/>
  <c r="G331" i="23"/>
  <c r="G330" i="21"/>
  <c r="I319" i="27"/>
  <c r="I315" i="29"/>
  <c r="G315" i="23"/>
  <c r="G308" i="29"/>
  <c r="I301" i="29"/>
  <c r="I299" i="23"/>
  <c r="I294" i="23"/>
  <c r="G258" i="23"/>
  <c r="G256" i="29"/>
  <c r="I371" i="27"/>
  <c r="I365" i="29"/>
  <c r="G365" i="23"/>
  <c r="I364" i="27"/>
  <c r="G358" i="23"/>
  <c r="G353" i="27"/>
  <c r="I349" i="29"/>
  <c r="G333" i="23"/>
  <c r="I330" i="23"/>
  <c r="G321" i="29"/>
  <c r="I321" i="21"/>
  <c r="G317" i="23"/>
  <c r="G310" i="29"/>
  <c r="I305" i="27"/>
  <c r="G305" i="21"/>
  <c r="I300" i="23"/>
  <c r="G290" i="21"/>
  <c r="I284" i="27"/>
  <c r="G272" i="27"/>
  <c r="I270" i="23"/>
  <c r="G269" i="21"/>
  <c r="I260" i="21"/>
  <c r="I255" i="21"/>
  <c r="G360" i="29"/>
  <c r="G357" i="27"/>
  <c r="G339" i="21"/>
  <c r="G335" i="29"/>
  <c r="G335" i="23"/>
  <c r="G319" i="29"/>
  <c r="I319" i="23"/>
  <c r="I318" i="27"/>
  <c r="I303" i="23"/>
  <c r="I302" i="27"/>
  <c r="I233" i="29"/>
  <c r="G246" i="21"/>
  <c r="I235" i="29"/>
  <c r="G234" i="27"/>
  <c r="I231" i="29"/>
  <c r="I230" i="27"/>
  <c r="I223" i="29"/>
  <c r="I222" i="27"/>
  <c r="I217" i="23"/>
  <c r="I213" i="23"/>
  <c r="G203" i="23"/>
  <c r="I201" i="23"/>
  <c r="I258" i="29"/>
  <c r="G253" i="29"/>
  <c r="I253" i="27"/>
  <c r="G253" i="21"/>
  <c r="I252" i="27"/>
  <c r="I248" i="19"/>
  <c r="I246" i="23"/>
  <c r="I244" i="27"/>
  <c r="I242" i="27"/>
  <c r="G240" i="27"/>
  <c r="G233" i="23"/>
  <c r="I231" i="23"/>
  <c r="G225" i="23"/>
  <c r="I214" i="21"/>
  <c r="G194" i="21"/>
  <c r="G180" i="29"/>
  <c r="I222" i="21"/>
  <c r="I212" i="21"/>
  <c r="G210" i="21"/>
  <c r="I204" i="21"/>
  <c r="G198" i="21"/>
  <c r="G197" i="27"/>
  <c r="G192" i="21"/>
  <c r="G184" i="21"/>
  <c r="G182" i="21"/>
  <c r="I165" i="29"/>
  <c r="G162" i="29"/>
  <c r="I257" i="21"/>
  <c r="G253" i="23"/>
  <c r="G250" i="23"/>
  <c r="I242" i="23"/>
  <c r="I240" i="23"/>
  <c r="G234" i="21"/>
  <c r="G226" i="21"/>
  <c r="G224" i="21"/>
  <c r="I218" i="29"/>
  <c r="G212" i="29"/>
  <c r="I208" i="23"/>
  <c r="I204" i="23"/>
  <c r="I188" i="23"/>
  <c r="G184" i="23"/>
  <c r="I175" i="29"/>
  <c r="I172" i="29"/>
  <c r="I275" i="29"/>
  <c r="I275" i="21"/>
  <c r="G273" i="29"/>
  <c r="I271" i="29"/>
  <c r="G271" i="23"/>
  <c r="G264" i="29"/>
  <c r="I262" i="23"/>
  <c r="G259" i="29"/>
  <c r="G258" i="27"/>
  <c r="I255" i="23"/>
  <c r="G243" i="19"/>
  <c r="I238" i="29"/>
  <c r="I230" i="29"/>
  <c r="G227" i="21"/>
  <c r="G226" i="29"/>
  <c r="G224" i="23"/>
  <c r="G223" i="21"/>
  <c r="I216" i="29"/>
  <c r="G191" i="23"/>
  <c r="G187" i="23"/>
  <c r="G260" i="27"/>
  <c r="G254" i="23"/>
  <c r="I245" i="29"/>
  <c r="G241" i="21"/>
  <c r="I239" i="23"/>
  <c r="I229" i="21"/>
  <c r="G224" i="29"/>
  <c r="I197" i="21"/>
  <c r="I185" i="21"/>
  <c r="I270" i="29"/>
  <c r="G265" i="29"/>
  <c r="G263" i="23"/>
  <c r="G260" i="23"/>
  <c r="G249" i="27"/>
  <c r="I248" i="27"/>
  <c r="I247" i="29"/>
  <c r="G237" i="27"/>
  <c r="I233" i="27"/>
  <c r="I231" i="27"/>
  <c r="I223" i="27"/>
  <c r="G218" i="27"/>
  <c r="G215" i="29"/>
  <c r="G207" i="29"/>
  <c r="I206" i="27"/>
  <c r="G203" i="29"/>
  <c r="G195" i="29"/>
  <c r="I194" i="27"/>
  <c r="I190" i="27"/>
  <c r="G166" i="29"/>
  <c r="I163" i="21"/>
  <c r="I162" i="21"/>
  <c r="G166" i="23"/>
  <c r="I164" i="23"/>
  <c r="I161" i="23"/>
  <c r="G164" i="29"/>
  <c r="G173" i="21"/>
  <c r="G159" i="29"/>
  <c r="G162" i="27"/>
  <c r="I169" i="27"/>
  <c r="G170" i="23"/>
  <c r="I173" i="27"/>
  <c r="I170" i="27"/>
  <c r="G167" i="23"/>
  <c r="G162" i="23"/>
  <c r="I159" i="23"/>
  <c r="G161" i="21"/>
  <c r="I159" i="21"/>
  <c r="I162" i="19"/>
  <c r="I152" i="21"/>
  <c r="G146" i="23"/>
  <c r="I133" i="21"/>
  <c r="I154" i="23"/>
  <c r="G153" i="27"/>
  <c r="I153" i="21"/>
  <c r="G149" i="21"/>
  <c r="G169" i="21"/>
  <c r="I177" i="19"/>
  <c r="G175" i="19"/>
  <c r="G156" i="27"/>
  <c r="G155" i="23"/>
  <c r="G151" i="27"/>
  <c r="I130" i="23"/>
  <c r="I153" i="29"/>
  <c r="I137" i="23"/>
  <c r="G174" i="19"/>
  <c r="I165" i="19"/>
  <c r="I140" i="21"/>
  <c r="G146" i="27"/>
  <c r="G146" i="21"/>
  <c r="G125" i="19"/>
  <c r="I152" i="27"/>
  <c r="I147" i="27"/>
  <c r="I138" i="21"/>
  <c r="G135" i="29"/>
  <c r="I129" i="27"/>
  <c r="I102" i="27"/>
  <c r="I101" i="23"/>
  <c r="G100" i="19"/>
  <c r="I99" i="23"/>
  <c r="G92" i="19"/>
  <c r="I89" i="23"/>
  <c r="I83" i="23"/>
  <c r="I81" i="29"/>
  <c r="I81" i="23"/>
  <c r="I71" i="25"/>
  <c r="I70" i="29"/>
  <c r="I70" i="19"/>
  <c r="I69" i="29"/>
  <c r="I64" i="19"/>
  <c r="G62" i="29"/>
  <c r="G62" i="23"/>
  <c r="I45" i="27"/>
  <c r="G43" i="27"/>
  <c r="I102" i="19"/>
  <c r="G100" i="21"/>
  <c r="G150" i="29"/>
  <c r="G149" i="23"/>
  <c r="I143" i="27"/>
  <c r="G138" i="29"/>
  <c r="G134" i="21"/>
  <c r="G130" i="27"/>
  <c r="I129" i="23"/>
  <c r="I127" i="21"/>
  <c r="I115" i="27"/>
  <c r="I112" i="23"/>
  <c r="G106" i="29"/>
  <c r="G104" i="21"/>
  <c r="G98" i="21"/>
  <c r="G90" i="21"/>
  <c r="G88" i="21"/>
  <c r="I78" i="27"/>
  <c r="I76" i="27"/>
  <c r="I70" i="23"/>
  <c r="G68" i="27"/>
  <c r="I67" i="25"/>
  <c r="I63" i="29"/>
  <c r="I63" i="23"/>
  <c r="G48" i="29"/>
  <c r="I127" i="29"/>
  <c r="G113" i="27"/>
  <c r="I104" i="23"/>
  <c r="I98" i="23"/>
  <c r="G94" i="23"/>
  <c r="I90" i="23"/>
  <c r="I78" i="29"/>
  <c r="I77" i="27"/>
  <c r="I72" i="25"/>
  <c r="G71" i="19"/>
  <c r="G148" i="21"/>
  <c r="G146" i="29"/>
  <c r="G143" i="23"/>
  <c r="G139" i="27"/>
  <c r="I134" i="29"/>
  <c r="G128" i="29"/>
  <c r="G111" i="27"/>
  <c r="I106" i="23"/>
  <c r="G105" i="19"/>
  <c r="I77" i="19"/>
  <c r="G68" i="23"/>
  <c r="G61" i="25"/>
  <c r="G59" i="25"/>
  <c r="G57" i="27"/>
  <c r="G44" i="27"/>
  <c r="G114" i="19"/>
  <c r="I113" i="23"/>
  <c r="I111" i="21"/>
  <c r="G85" i="21"/>
  <c r="G79" i="19"/>
  <c r="I69" i="27"/>
  <c r="I62" i="27"/>
  <c r="G60" i="29"/>
  <c r="G111" i="29"/>
  <c r="G97" i="27"/>
  <c r="G95" i="27"/>
  <c r="G93" i="27"/>
  <c r="I91" i="27"/>
  <c r="G87" i="27"/>
  <c r="I85" i="27"/>
  <c r="G79" i="21"/>
  <c r="G72" i="19"/>
  <c r="G67" i="19"/>
  <c r="I64" i="23"/>
  <c r="G60" i="23"/>
  <c r="G59" i="27"/>
  <c r="G58" i="29"/>
  <c r="I46" i="27"/>
  <c r="I124" i="21"/>
  <c r="G109" i="21"/>
  <c r="G105" i="21"/>
  <c r="I96" i="27"/>
  <c r="I93" i="29"/>
  <c r="I84" i="27"/>
  <c r="I79" i="29"/>
  <c r="I64" i="25"/>
  <c r="I58" i="23"/>
  <c r="G57" i="21"/>
  <c r="G52" i="23"/>
  <c r="G40" i="21"/>
  <c r="I670" i="25"/>
  <c r="I686" i="27"/>
  <c r="I686" i="21"/>
  <c r="I686" i="23"/>
  <c r="I41" i="27"/>
  <c r="I33" i="25"/>
  <c r="G32" i="27"/>
  <c r="I32" i="21"/>
  <c r="I686" i="25"/>
  <c r="I670" i="27"/>
  <c r="I670" i="21"/>
  <c r="I43" i="21"/>
  <c r="I39" i="12"/>
  <c r="I670" i="29"/>
  <c r="I670" i="23"/>
  <c r="G44" i="9"/>
  <c r="G51" i="11"/>
  <c r="I42" i="11"/>
  <c r="G77" i="14"/>
  <c r="G73" i="14"/>
  <c r="G34" i="15"/>
  <c r="I50" i="9"/>
  <c r="J43" i="9"/>
  <c r="G45" i="11"/>
  <c r="I44" i="12"/>
  <c r="J44" i="12" s="1"/>
  <c r="G33" i="12"/>
  <c r="G34" i="13"/>
  <c r="G53" i="14"/>
  <c r="G40" i="14"/>
  <c r="J40" i="14" s="1"/>
  <c r="I36" i="14"/>
  <c r="G50" i="15"/>
  <c r="G41" i="15"/>
  <c r="J41" i="15" s="1"/>
  <c r="G52" i="9"/>
  <c r="G38" i="9"/>
  <c r="J38" i="9" s="1"/>
  <c r="G32" i="12"/>
  <c r="I51" i="13"/>
  <c r="G33" i="13"/>
  <c r="G30" i="13"/>
  <c r="I35" i="14"/>
  <c r="J35" i="14" s="1"/>
  <c r="G72" i="14"/>
  <c r="G48" i="14"/>
  <c r="G40" i="15"/>
  <c r="G33" i="15"/>
  <c r="I46" i="11"/>
  <c r="I45" i="13"/>
  <c r="I38" i="13"/>
  <c r="G580" i="17"/>
  <c r="G31" i="11"/>
  <c r="G43" i="13"/>
  <c r="G75" i="14"/>
  <c r="I44" i="11"/>
  <c r="I48" i="14"/>
  <c r="I45" i="15"/>
  <c r="J45" i="15" s="1"/>
  <c r="G46" i="12"/>
  <c r="G932" i="17"/>
  <c r="G50" i="9"/>
  <c r="G40" i="9"/>
  <c r="G34" i="11"/>
  <c r="G51" i="12"/>
  <c r="G51" i="13"/>
  <c r="I39" i="14"/>
  <c r="J39" i="14" s="1"/>
  <c r="I35" i="15"/>
  <c r="G942" i="17"/>
  <c r="I41" i="29"/>
  <c r="G38" i="27"/>
  <c r="G41" i="25"/>
  <c r="G39" i="25"/>
  <c r="I41" i="21"/>
  <c r="I39" i="27"/>
  <c r="I32" i="29"/>
  <c r="G33" i="21"/>
  <c r="I33" i="19"/>
  <c r="G30" i="25"/>
  <c r="G48" i="15"/>
  <c r="I49" i="15"/>
  <c r="G897" i="21"/>
  <c r="I897" i="21"/>
  <c r="G892" i="21"/>
  <c r="I888" i="21"/>
  <c r="I884" i="21"/>
  <c r="G884" i="21"/>
  <c r="G870" i="23"/>
  <c r="I868" i="27"/>
  <c r="I846" i="23"/>
  <c r="G840" i="29"/>
  <c r="I840" i="29"/>
  <c r="G839" i="29"/>
  <c r="I839" i="29"/>
  <c r="I838" i="23"/>
  <c r="G823" i="21"/>
  <c r="I823" i="21"/>
  <c r="G798" i="27"/>
  <c r="I798" i="27"/>
  <c r="I796" i="21"/>
  <c r="G796" i="21"/>
  <c r="I772" i="21"/>
  <c r="I768" i="19"/>
  <c r="I762" i="21"/>
  <c r="G762" i="21"/>
  <c r="G745" i="23"/>
  <c r="I745" i="23"/>
  <c r="I736" i="23"/>
  <c r="I731" i="29"/>
  <c r="G731" i="29"/>
  <c r="I705" i="21"/>
  <c r="G699" i="27"/>
  <c r="G697" i="27"/>
  <c r="I697" i="27"/>
  <c r="G662" i="29"/>
  <c r="I662" i="29"/>
  <c r="I586" i="27"/>
  <c r="I563" i="23"/>
  <c r="G554" i="29"/>
  <c r="I554" i="29"/>
  <c r="G950" i="27"/>
  <c r="I949" i="27"/>
  <c r="G891" i="27"/>
  <c r="I891" i="27"/>
  <c r="I887" i="27"/>
  <c r="G887" i="27"/>
  <c r="I886" i="21"/>
  <c r="G886" i="21"/>
  <c r="G879" i="27"/>
  <c r="G864" i="29"/>
  <c r="I864" i="29"/>
  <c r="I864" i="21"/>
  <c r="G864" i="21"/>
  <c r="I847" i="21"/>
  <c r="G847" i="21"/>
  <c r="G826" i="29"/>
  <c r="I826" i="29"/>
  <c r="G813" i="27"/>
  <c r="I813" i="27"/>
  <c r="I800" i="29"/>
  <c r="G800" i="29"/>
  <c r="G799" i="27"/>
  <c r="I790" i="21"/>
  <c r="I788" i="27"/>
  <c r="G788" i="27"/>
  <c r="I779" i="21"/>
  <c r="I767" i="19"/>
  <c r="I764" i="21"/>
  <c r="G764" i="21"/>
  <c r="I752" i="19"/>
  <c r="I738" i="27"/>
  <c r="I733" i="29"/>
  <c r="G733" i="29"/>
  <c r="I726" i="29"/>
  <c r="G717" i="23"/>
  <c r="G714" i="29"/>
  <c r="I711" i="29"/>
  <c r="G711" i="29"/>
  <c r="G706" i="27"/>
  <c r="G699" i="29"/>
  <c r="I699" i="29"/>
  <c r="I695" i="27"/>
  <c r="G695" i="27"/>
  <c r="I680" i="27"/>
  <c r="G680" i="27"/>
  <c r="G678" i="27"/>
  <c r="I678" i="27"/>
  <c r="G635" i="21"/>
  <c r="I635" i="21"/>
  <c r="I631" i="21"/>
  <c r="G631" i="21"/>
  <c r="G625" i="21"/>
  <c r="I625" i="21"/>
  <c r="G607" i="21"/>
  <c r="I595" i="29"/>
  <c r="G595" i="29"/>
  <c r="G585" i="23"/>
  <c r="I585" i="23"/>
  <c r="I582" i="29"/>
  <c r="G582" i="29"/>
  <c r="G581" i="23"/>
  <c r="I581" i="23"/>
  <c r="G573" i="23"/>
  <c r="I571" i="23"/>
  <c r="G571" i="23"/>
  <c r="G569" i="23"/>
  <c r="I569" i="23"/>
  <c r="I567" i="23"/>
  <c r="I556" i="29"/>
  <c r="G556" i="29"/>
  <c r="I532" i="21"/>
  <c r="G532" i="21"/>
  <c r="G950" i="29"/>
  <c r="I950" i="29"/>
  <c r="I948" i="23"/>
  <c r="G948" i="23"/>
  <c r="G902" i="29"/>
  <c r="I902" i="29"/>
  <c r="G901" i="27"/>
  <c r="I886" i="23"/>
  <c r="G886" i="23"/>
  <c r="G885" i="21"/>
  <c r="G882" i="23"/>
  <c r="I882" i="23"/>
  <c r="I878" i="21"/>
  <c r="I867" i="21"/>
  <c r="G867" i="21"/>
  <c r="I864" i="23"/>
  <c r="G864" i="23"/>
  <c r="I857" i="29"/>
  <c r="G857" i="29"/>
  <c r="G846" i="27"/>
  <c r="G845" i="21"/>
  <c r="I845" i="21"/>
  <c r="I841" i="21"/>
  <c r="G837" i="21"/>
  <c r="I837" i="21"/>
  <c r="G828" i="29"/>
  <c r="I828" i="29"/>
  <c r="G811" i="29"/>
  <c r="I810" i="21"/>
  <c r="G810" i="21"/>
  <c r="I791" i="27"/>
  <c r="G791" i="27"/>
  <c r="I788" i="29"/>
  <c r="G788" i="29"/>
  <c r="I779" i="27"/>
  <c r="I764" i="29"/>
  <c r="G764" i="29"/>
  <c r="G764" i="23"/>
  <c r="I764" i="23"/>
  <c r="I747" i="19"/>
  <c r="G739" i="23"/>
  <c r="I739" i="23"/>
  <c r="G738" i="29"/>
  <c r="I728" i="19"/>
  <c r="G726" i="21"/>
  <c r="I726" i="21"/>
  <c r="G720" i="29"/>
  <c r="I720" i="29"/>
  <c r="G711" i="23"/>
  <c r="I711" i="23"/>
  <c r="I710" i="29"/>
  <c r="G710" i="29"/>
  <c r="I695" i="29"/>
  <c r="G695" i="29"/>
  <c r="I674" i="27"/>
  <c r="G674" i="27"/>
  <c r="G672" i="27"/>
  <c r="I672" i="27"/>
  <c r="I669" i="27"/>
  <c r="G669" i="27"/>
  <c r="G665" i="21"/>
  <c r="I665" i="21"/>
  <c r="I663" i="27"/>
  <c r="G663" i="27"/>
  <c r="I657" i="21"/>
  <c r="I653" i="27"/>
  <c r="G653" i="27"/>
  <c r="I649" i="27"/>
  <c r="I643" i="27"/>
  <c r="G641" i="27"/>
  <c r="I641" i="27"/>
  <c r="G639" i="27"/>
  <c r="I639" i="27"/>
  <c r="G629" i="27"/>
  <c r="I629" i="27"/>
  <c r="I627" i="27"/>
  <c r="G627" i="27"/>
  <c r="G617" i="27"/>
  <c r="I617" i="27"/>
  <c r="I615" i="27"/>
  <c r="G615" i="27"/>
  <c r="G613" i="27"/>
  <c r="I613" i="27"/>
  <c r="G605" i="27"/>
  <c r="I605" i="27"/>
  <c r="I605" i="21"/>
  <c r="G605" i="21"/>
  <c r="G601" i="21"/>
  <c r="I582" i="21"/>
  <c r="G582" i="21"/>
  <c r="I578" i="21"/>
  <c r="G578" i="21"/>
  <c r="G574" i="21"/>
  <c r="I574" i="21"/>
  <c r="I557" i="21"/>
  <c r="G546" i="21"/>
  <c r="I546" i="21"/>
  <c r="I949" i="19"/>
  <c r="I947" i="21"/>
  <c r="G947" i="21"/>
  <c r="I901" i="29"/>
  <c r="G901" i="29"/>
  <c r="G900" i="23"/>
  <c r="I881" i="21"/>
  <c r="G881" i="21"/>
  <c r="I870" i="27"/>
  <c r="G870" i="27"/>
  <c r="G849" i="29"/>
  <c r="I849" i="29"/>
  <c r="G849" i="21"/>
  <c r="I845" i="29"/>
  <c r="G845" i="29"/>
  <c r="I837" i="23"/>
  <c r="G837" i="23"/>
  <c r="I830" i="23"/>
  <c r="G830" i="23"/>
  <c r="I826" i="21"/>
  <c r="G826" i="21"/>
  <c r="G823" i="29"/>
  <c r="I823" i="29"/>
  <c r="G816" i="27"/>
  <c r="I816" i="27"/>
  <c r="G812" i="29"/>
  <c r="I812" i="29"/>
  <c r="I812" i="27"/>
  <c r="G812" i="27"/>
  <c r="I805" i="29"/>
  <c r="G805" i="29"/>
  <c r="G785" i="23"/>
  <c r="I785" i="23"/>
  <c r="I781" i="23"/>
  <c r="G781" i="23"/>
  <c r="G779" i="29"/>
  <c r="I779" i="29"/>
  <c r="I775" i="27"/>
  <c r="G775" i="27"/>
  <c r="G771" i="21"/>
  <c r="I771" i="21"/>
  <c r="G756" i="29"/>
  <c r="I756" i="29"/>
  <c r="I756" i="23"/>
  <c r="G756" i="23"/>
  <c r="I735" i="29"/>
  <c r="G735" i="29"/>
  <c r="I727" i="19"/>
  <c r="I718" i="29"/>
  <c r="G718" i="29"/>
  <c r="G706" i="21"/>
  <c r="I706" i="21"/>
  <c r="I693" i="23"/>
  <c r="I691" i="23"/>
  <c r="G691" i="23"/>
  <c r="I685" i="29"/>
  <c r="G684" i="23"/>
  <c r="I684" i="23"/>
  <c r="G681" i="29"/>
  <c r="I681" i="29"/>
  <c r="I680" i="23"/>
  <c r="G680" i="23"/>
  <c r="I673" i="27"/>
  <c r="G673" i="27"/>
  <c r="G660" i="27"/>
  <c r="I660" i="27"/>
  <c r="G657" i="29"/>
  <c r="I657" i="29"/>
  <c r="G652" i="27"/>
  <c r="I652" i="27"/>
  <c r="I649" i="29"/>
  <c r="G649" i="29"/>
  <c r="I645" i="29"/>
  <c r="G645" i="29"/>
  <c r="G632" i="27"/>
  <c r="I632" i="27"/>
  <c r="I625" i="29"/>
  <c r="G625" i="29"/>
  <c r="I624" i="27"/>
  <c r="I617" i="29"/>
  <c r="G617" i="29"/>
  <c r="I613" i="29"/>
  <c r="G613" i="29"/>
  <c r="I612" i="27"/>
  <c r="G612" i="27"/>
  <c r="G609" i="29"/>
  <c r="I609" i="29"/>
  <c r="I604" i="27"/>
  <c r="G604" i="27"/>
  <c r="G600" i="27"/>
  <c r="I594" i="21"/>
  <c r="G594" i="21"/>
  <c r="I580" i="21"/>
  <c r="G580" i="21"/>
  <c r="G578" i="29"/>
  <c r="I572" i="21"/>
  <c r="G572" i="21"/>
  <c r="I564" i="21"/>
  <c r="G564" i="21"/>
  <c r="I560" i="23"/>
  <c r="G560" i="23"/>
  <c r="I559" i="27"/>
  <c r="G559" i="27"/>
  <c r="G947" i="23"/>
  <c r="I947" i="23"/>
  <c r="G877" i="21"/>
  <c r="I877" i="21"/>
  <c r="G869" i="29"/>
  <c r="I863" i="27"/>
  <c r="G863" i="27"/>
  <c r="G848" i="23"/>
  <c r="G844" i="23"/>
  <c r="I844" i="23"/>
  <c r="I831" i="27"/>
  <c r="G831" i="27"/>
  <c r="G825" i="29"/>
  <c r="I825" i="29"/>
  <c r="G801" i="21"/>
  <c r="I801" i="21"/>
  <c r="G795" i="21"/>
  <c r="I795" i="21"/>
  <c r="I775" i="29"/>
  <c r="I774" i="27"/>
  <c r="G774" i="27"/>
  <c r="G771" i="27"/>
  <c r="I771" i="27"/>
  <c r="I758" i="19"/>
  <c r="I732" i="23"/>
  <c r="G732" i="23"/>
  <c r="G716" i="23"/>
  <c r="I716" i="23"/>
  <c r="I710" i="21"/>
  <c r="G710" i="21"/>
  <c r="G709" i="27"/>
  <c r="I688" i="29"/>
  <c r="G688" i="29"/>
  <c r="G683" i="29"/>
  <c r="G674" i="23"/>
  <c r="I674" i="23"/>
  <c r="I672" i="23"/>
  <c r="G672" i="23"/>
  <c r="G664" i="29"/>
  <c r="I664" i="29"/>
  <c r="I660" i="29"/>
  <c r="G660" i="29"/>
  <c r="G659" i="23"/>
  <c r="I659" i="23"/>
  <c r="I649" i="23"/>
  <c r="G649" i="23"/>
  <c r="I648" i="29"/>
  <c r="G648" i="29"/>
  <c r="I645" i="23"/>
  <c r="G645" i="23"/>
  <c r="G636" i="29"/>
  <c r="I631" i="23"/>
  <c r="G631" i="23"/>
  <c r="G621" i="23"/>
  <c r="I620" i="29"/>
  <c r="G620" i="29"/>
  <c r="I619" i="23"/>
  <c r="G619" i="23"/>
  <c r="I617" i="23"/>
  <c r="G617" i="23"/>
  <c r="G613" i="23"/>
  <c r="G609" i="23"/>
  <c r="I609" i="23"/>
  <c r="G608" i="29"/>
  <c r="I608" i="29"/>
  <c r="G607" i="23"/>
  <c r="I605" i="23"/>
  <c r="G605" i="23"/>
  <c r="G601" i="23"/>
  <c r="I584" i="29"/>
  <c r="G584" i="29"/>
  <c r="G561" i="27"/>
  <c r="I561" i="27"/>
  <c r="I561" i="21"/>
  <c r="G561" i="21"/>
  <c r="G550" i="21"/>
  <c r="I550" i="21"/>
  <c r="I548" i="23"/>
  <c r="G548" i="23"/>
  <c r="I950" i="19"/>
  <c r="G950" i="19"/>
  <c r="G947" i="29"/>
  <c r="I947" i="29"/>
  <c r="I889" i="27"/>
  <c r="G889" i="27"/>
  <c r="G883" i="27"/>
  <c r="I883" i="27"/>
  <c r="I863" i="21"/>
  <c r="G863" i="21"/>
  <c r="I846" i="21"/>
  <c r="G846" i="21"/>
  <c r="I840" i="21"/>
  <c r="G840" i="21"/>
  <c r="I838" i="21"/>
  <c r="G838" i="21"/>
  <c r="I827" i="29"/>
  <c r="G827" i="29"/>
  <c r="I806" i="27"/>
  <c r="G806" i="27"/>
  <c r="I793" i="21"/>
  <c r="G793" i="21"/>
  <c r="I784" i="21"/>
  <c r="G784" i="21"/>
  <c r="G771" i="29"/>
  <c r="I771" i="29"/>
  <c r="I770" i="27"/>
  <c r="G770" i="27"/>
  <c r="I722" i="19"/>
  <c r="G700" i="29"/>
  <c r="I700" i="29"/>
  <c r="I700" i="23"/>
  <c r="G700" i="23"/>
  <c r="G700" i="21"/>
  <c r="I694" i="29"/>
  <c r="G694" i="29"/>
  <c r="G693" i="27"/>
  <c r="I679" i="21"/>
  <c r="G679" i="21"/>
  <c r="G677" i="29"/>
  <c r="I668" i="21"/>
  <c r="G668" i="21"/>
  <c r="I634" i="29"/>
  <c r="G634" i="29"/>
  <c r="G630" i="29"/>
  <c r="I622" i="29"/>
  <c r="I612" i="21"/>
  <c r="G612" i="21"/>
  <c r="I602" i="29"/>
  <c r="G602" i="29"/>
  <c r="I592" i="29"/>
  <c r="G564" i="29"/>
  <c r="I564" i="29"/>
  <c r="I554" i="27"/>
  <c r="G554" i="27"/>
  <c r="I552" i="21"/>
  <c r="G552" i="21"/>
  <c r="I951" i="21"/>
  <c r="G951" i="21"/>
  <c r="I899" i="23"/>
  <c r="I898" i="21"/>
  <c r="I889" i="29"/>
  <c r="G889" i="29"/>
  <c r="G863" i="23"/>
  <c r="I863" i="23"/>
  <c r="G855" i="27"/>
  <c r="I844" i="27"/>
  <c r="G844" i="27"/>
  <c r="G824" i="21"/>
  <c r="I824" i="21"/>
  <c r="I805" i="27"/>
  <c r="G805" i="27"/>
  <c r="G797" i="23"/>
  <c r="I797" i="23"/>
  <c r="G784" i="23"/>
  <c r="G774" i="21"/>
  <c r="I762" i="27"/>
  <c r="G762" i="27"/>
  <c r="G751" i="27"/>
  <c r="I751" i="27"/>
  <c r="G749" i="27"/>
  <c r="I749" i="27"/>
  <c r="I745" i="27"/>
  <c r="G745" i="27"/>
  <c r="I734" i="29"/>
  <c r="G734" i="29"/>
  <c r="G733" i="27"/>
  <c r="I733" i="27"/>
  <c r="G717" i="21"/>
  <c r="I717" i="21"/>
  <c r="I715" i="21"/>
  <c r="G715" i="21"/>
  <c r="I696" i="23"/>
  <c r="G696" i="23"/>
  <c r="I696" i="21"/>
  <c r="G696" i="21"/>
  <c r="I683" i="23"/>
  <c r="I679" i="23"/>
  <c r="I654" i="21"/>
  <c r="G654" i="21"/>
  <c r="I647" i="27"/>
  <c r="G647" i="27"/>
  <c r="G646" i="21"/>
  <c r="I646" i="21"/>
  <c r="G632" i="21"/>
  <c r="I632" i="21"/>
  <c r="I620" i="21"/>
  <c r="I583" i="21"/>
  <c r="I577" i="21"/>
  <c r="G577" i="21"/>
  <c r="I563" i="27"/>
  <c r="G563" i="27"/>
  <c r="G559" i="29"/>
  <c r="I552" i="23"/>
  <c r="G552" i="23"/>
  <c r="I550" i="29"/>
  <c r="G550" i="29"/>
  <c r="G549" i="21"/>
  <c r="I952" i="27"/>
  <c r="G952" i="27"/>
  <c r="I892" i="29"/>
  <c r="G892" i="29"/>
  <c r="I889" i="23"/>
  <c r="G889" i="23"/>
  <c r="I888" i="29"/>
  <c r="G888" i="29"/>
  <c r="I868" i="23"/>
  <c r="G868" i="23"/>
  <c r="I866" i="29"/>
  <c r="G866" i="29"/>
  <c r="I854" i="23"/>
  <c r="G854" i="23"/>
  <c r="G852" i="29"/>
  <c r="I852" i="29"/>
  <c r="I851" i="27"/>
  <c r="G851" i="27"/>
  <c r="I843" i="21"/>
  <c r="G843" i="21"/>
  <c r="I836" i="29"/>
  <c r="G836" i="29"/>
  <c r="I824" i="23"/>
  <c r="G816" i="23"/>
  <c r="I816" i="23"/>
  <c r="I814" i="29"/>
  <c r="G814" i="29"/>
  <c r="G814" i="23"/>
  <c r="I814" i="23"/>
  <c r="G799" i="21"/>
  <c r="I799" i="21"/>
  <c r="I781" i="27"/>
  <c r="G781" i="27"/>
  <c r="I780" i="23"/>
  <c r="G780" i="23"/>
  <c r="I766" i="29"/>
  <c r="G766" i="29"/>
  <c r="G765" i="23"/>
  <c r="I765" i="23"/>
  <c r="G763" i="23"/>
  <c r="I763" i="23"/>
  <c r="I761" i="23"/>
  <c r="I750" i="27"/>
  <c r="G750" i="27"/>
  <c r="G731" i="23"/>
  <c r="G712" i="23"/>
  <c r="I711" i="21"/>
  <c r="G711" i="21"/>
  <c r="G679" i="29"/>
  <c r="I675" i="21"/>
  <c r="G675" i="21"/>
  <c r="I658" i="23"/>
  <c r="I651" i="21"/>
  <c r="G651" i="21"/>
  <c r="I650" i="23"/>
  <c r="G650" i="23"/>
  <c r="I650" i="21"/>
  <c r="I642" i="23"/>
  <c r="G642" i="23"/>
  <c r="I637" i="21"/>
  <c r="G637" i="21"/>
  <c r="G634" i="23"/>
  <c r="I626" i="21"/>
  <c r="G618" i="21"/>
  <c r="I618" i="21"/>
  <c r="I593" i="21"/>
  <c r="G593" i="21"/>
  <c r="G591" i="21"/>
  <c r="I591" i="21"/>
  <c r="I579" i="27"/>
  <c r="G579" i="27"/>
  <c r="I577" i="27"/>
  <c r="G577" i="27"/>
  <c r="I567" i="27"/>
  <c r="G567" i="27"/>
  <c r="I31" i="9"/>
  <c r="J31" i="9" s="1"/>
  <c r="G32" i="9"/>
  <c r="J32" i="9" s="1"/>
  <c r="I51" i="11"/>
  <c r="I34" i="11"/>
  <c r="G52" i="12"/>
  <c r="J52" i="12" s="1"/>
  <c r="G50" i="13"/>
  <c r="G54" i="13" s="1"/>
  <c r="G12" i="13" s="1"/>
  <c r="I75" i="14"/>
  <c r="J75" i="14" s="1"/>
  <c r="I52" i="14"/>
  <c r="J52" i="14" s="1"/>
  <c r="I65" i="14"/>
  <c r="I44" i="14"/>
  <c r="G39" i="14"/>
  <c r="G46" i="15"/>
  <c r="J46" i="15" s="1"/>
  <c r="G38" i="15"/>
  <c r="J38" i="15" s="1"/>
  <c r="G31" i="15"/>
  <c r="G872" i="27"/>
  <c r="I872" i="27"/>
  <c r="G866" i="23"/>
  <c r="I866" i="23"/>
  <c r="I865" i="29"/>
  <c r="G865" i="29"/>
  <c r="I864" i="27"/>
  <c r="G864" i="27"/>
  <c r="I245" i="33"/>
  <c r="G245" i="33"/>
  <c r="G241" i="33"/>
  <c r="I241" i="33"/>
  <c r="G238" i="33"/>
  <c r="I238" i="33"/>
  <c r="G777" i="21"/>
  <c r="I777" i="21"/>
  <c r="I595" i="35"/>
  <c r="G595" i="35"/>
  <c r="I594" i="37"/>
  <c r="G594" i="37"/>
  <c r="I593" i="39"/>
  <c r="G593" i="39"/>
  <c r="I592" i="41"/>
  <c r="G592" i="41"/>
  <c r="I592" i="32"/>
  <c r="G592" i="32"/>
  <c r="I591" i="35"/>
  <c r="G591" i="35"/>
  <c r="I589" i="39"/>
  <c r="G589" i="39"/>
  <c r="G588" i="41"/>
  <c r="I588" i="41"/>
  <c r="I588" i="32"/>
  <c r="G588" i="32"/>
  <c r="G586" i="37"/>
  <c r="I586" i="37"/>
  <c r="I585" i="39"/>
  <c r="G585" i="39"/>
  <c r="I584" i="41"/>
  <c r="G584" i="41"/>
  <c r="G584" i="32"/>
  <c r="I584" i="32"/>
  <c r="I583" i="35"/>
  <c r="G583" i="35"/>
  <c r="G582" i="37"/>
  <c r="I582" i="37"/>
  <c r="G581" i="39"/>
  <c r="I581" i="39"/>
  <c r="G580" i="41"/>
  <c r="I580" i="41"/>
  <c r="G580" i="32"/>
  <c r="I580" i="32"/>
  <c r="I579" i="35"/>
  <c r="G579" i="35"/>
  <c r="G578" i="37"/>
  <c r="I578" i="37"/>
  <c r="I577" i="39"/>
  <c r="G577" i="39"/>
  <c r="I576" i="41"/>
  <c r="G576" i="41"/>
  <c r="I576" i="32"/>
  <c r="G576" i="32"/>
  <c r="G574" i="37"/>
  <c r="I574" i="37"/>
  <c r="G573" i="39"/>
  <c r="I573" i="39"/>
  <c r="G572" i="41"/>
  <c r="I572" i="41"/>
  <c r="G572" i="32"/>
  <c r="I572" i="32"/>
  <c r="I571" i="35"/>
  <c r="G571" i="35"/>
  <c r="I570" i="37"/>
  <c r="G570" i="37"/>
  <c r="G569" i="39"/>
  <c r="I569" i="39"/>
  <c r="G568" i="41"/>
  <c r="I568" i="41"/>
  <c r="I568" i="32"/>
  <c r="G568" i="32"/>
  <c r="I567" i="35"/>
  <c r="G567" i="35"/>
  <c r="I566" i="37"/>
  <c r="G566" i="37"/>
  <c r="G564" i="40"/>
  <c r="I564" i="40"/>
  <c r="G563" i="40"/>
  <c r="I563" i="40"/>
  <c r="I562" i="41"/>
  <c r="G562" i="41"/>
  <c r="G562" i="32"/>
  <c r="I562" i="32"/>
  <c r="G561" i="34"/>
  <c r="I561" i="34"/>
  <c r="G560" i="36"/>
  <c r="I560" i="36"/>
  <c r="I559" i="38"/>
  <c r="G559" i="38"/>
  <c r="I557" i="34"/>
  <c r="G557" i="34"/>
  <c r="G556" i="36"/>
  <c r="I556" i="36"/>
  <c r="I555" i="38"/>
  <c r="G555" i="38"/>
  <c r="G554" i="40"/>
  <c r="I554" i="40"/>
  <c r="I552" i="36"/>
  <c r="G552" i="36"/>
  <c r="I550" i="40"/>
  <c r="G550" i="40"/>
  <c r="G549" i="34"/>
  <c r="I549" i="34"/>
  <c r="I548" i="36"/>
  <c r="G548" i="36"/>
  <c r="G547" i="38"/>
  <c r="I547" i="38"/>
  <c r="I542" i="34"/>
  <c r="G542" i="34"/>
  <c r="I533" i="37"/>
  <c r="G533" i="37"/>
  <c r="I530" i="35"/>
  <c r="G530" i="35"/>
  <c r="I520" i="27"/>
  <c r="G520" i="27"/>
  <c r="G517" i="27"/>
  <c r="I517" i="27"/>
  <c r="G505" i="27"/>
  <c r="I498" i="21"/>
  <c r="G498" i="21"/>
  <c r="I477" i="23"/>
  <c r="G477" i="23"/>
  <c r="G473" i="27"/>
  <c r="I473" i="27"/>
  <c r="I466" i="21"/>
  <c r="G466" i="21"/>
  <c r="G445" i="23"/>
  <c r="I445" i="23"/>
  <c r="I441" i="27"/>
  <c r="G441" i="27"/>
  <c r="G418" i="21"/>
  <c r="I418" i="21"/>
  <c r="G386" i="29"/>
  <c r="I386" i="29"/>
  <c r="G381" i="21"/>
  <c r="G376" i="23"/>
  <c r="I374" i="23"/>
  <c r="G374" i="23"/>
  <c r="I365" i="27"/>
  <c r="I361" i="29"/>
  <c r="G361" i="29"/>
  <c r="I354" i="29"/>
  <c r="G349" i="27"/>
  <c r="G349" i="21"/>
  <c r="I349" i="21"/>
  <c r="I345" i="29"/>
  <c r="G345" i="29"/>
  <c r="G338" i="23"/>
  <c r="I338" i="23"/>
  <c r="G333" i="21"/>
  <c r="I333" i="21"/>
  <c r="G324" i="23"/>
  <c r="I317" i="29"/>
  <c r="G317" i="29"/>
  <c r="I317" i="27"/>
  <c r="G317" i="27"/>
  <c r="G317" i="21"/>
  <c r="I317" i="21"/>
  <c r="I308" i="23"/>
  <c r="I306" i="29"/>
  <c r="G306" i="29"/>
  <c r="G289" i="23"/>
  <c r="I289" i="23"/>
  <c r="I285" i="21"/>
  <c r="G285" i="21"/>
  <c r="I273" i="27"/>
  <c r="G273" i="27"/>
  <c r="G254" i="27"/>
  <c r="I254" i="27"/>
  <c r="I244" i="23"/>
  <c r="G244" i="23"/>
  <c r="I239" i="27"/>
  <c r="G239" i="27"/>
  <c r="I224" i="21"/>
  <c r="I214" i="29"/>
  <c r="G214" i="29"/>
  <c r="I196" i="23"/>
  <c r="G196" i="23"/>
  <c r="I192" i="23"/>
  <c r="G192" i="23"/>
  <c r="I174" i="27"/>
  <c r="G174" i="27"/>
  <c r="I163" i="27"/>
  <c r="G163" i="27"/>
  <c r="I153" i="23"/>
  <c r="G153" i="23"/>
  <c r="G152" i="27"/>
  <c r="I142" i="29"/>
  <c r="G142" i="29"/>
  <c r="G131" i="21"/>
  <c r="I131" i="21"/>
  <c r="G129" i="27"/>
  <c r="I114" i="29"/>
  <c r="G114" i="29"/>
  <c r="I109" i="23"/>
  <c r="G109" i="23"/>
  <c r="G102" i="27"/>
  <c r="I44" i="9"/>
  <c r="I39" i="9"/>
  <c r="I38" i="11"/>
  <c r="J38" i="11" s="1"/>
  <c r="G33" i="11"/>
  <c r="I38" i="14"/>
  <c r="G231" i="33"/>
  <c r="I231" i="33"/>
  <c r="I227" i="33"/>
  <c r="G227" i="33"/>
  <c r="I223" i="33"/>
  <c r="G223" i="33"/>
  <c r="G219" i="33"/>
  <c r="I219" i="33"/>
  <c r="I214" i="33"/>
  <c r="G214" i="33"/>
  <c r="I210" i="33"/>
  <c r="G210" i="33"/>
  <c r="I206" i="33"/>
  <c r="G206" i="33"/>
  <c r="I772" i="29"/>
  <c r="G202" i="33"/>
  <c r="I202" i="33"/>
  <c r="I194" i="33"/>
  <c r="G194" i="33"/>
  <c r="G186" i="33"/>
  <c r="I186" i="33"/>
  <c r="I182" i="33"/>
  <c r="G182" i="33"/>
  <c r="I174" i="33"/>
  <c r="G174" i="33"/>
  <c r="I170" i="33"/>
  <c r="G170" i="33"/>
  <c r="I736" i="29"/>
  <c r="G736" i="29"/>
  <c r="I166" i="33"/>
  <c r="G166" i="33"/>
  <c r="I150" i="33"/>
  <c r="G150" i="33"/>
  <c r="I146" i="33"/>
  <c r="G146" i="33"/>
  <c r="I712" i="29"/>
  <c r="I142" i="33"/>
  <c r="G142" i="33"/>
  <c r="G134" i="33"/>
  <c r="I134" i="33"/>
  <c r="I130" i="33"/>
  <c r="G130" i="33"/>
  <c r="G126" i="33"/>
  <c r="I126" i="33"/>
  <c r="G122" i="33"/>
  <c r="I122" i="33"/>
  <c r="I113" i="33"/>
  <c r="G113" i="33"/>
  <c r="G109" i="33"/>
  <c r="I109" i="33"/>
  <c r="G675" i="29"/>
  <c r="I675" i="29"/>
  <c r="G105" i="33"/>
  <c r="I105" i="33"/>
  <c r="G100" i="33"/>
  <c r="I100" i="33"/>
  <c r="G96" i="33"/>
  <c r="I96" i="33"/>
  <c r="G92" i="33"/>
  <c r="I92" i="33"/>
  <c r="G88" i="33"/>
  <c r="I88" i="33"/>
  <c r="I84" i="33"/>
  <c r="G84" i="33"/>
  <c r="G80" i="33"/>
  <c r="I80" i="33"/>
  <c r="I76" i="33"/>
  <c r="G76" i="33"/>
  <c r="I72" i="33"/>
  <c r="G72" i="33"/>
  <c r="I68" i="33"/>
  <c r="G68" i="33"/>
  <c r="I64" i="33"/>
  <c r="G64" i="33"/>
  <c r="I60" i="33"/>
  <c r="G60" i="33"/>
  <c r="I56" i="33"/>
  <c r="G56" i="33"/>
  <c r="I52" i="33"/>
  <c r="G52" i="33"/>
  <c r="I48" i="33"/>
  <c r="G48" i="33"/>
  <c r="G44" i="33"/>
  <c r="I44" i="33"/>
  <c r="G40" i="33"/>
  <c r="I40" i="33"/>
  <c r="G36" i="33"/>
  <c r="I36" i="33"/>
  <c r="G32" i="33"/>
  <c r="I32" i="33"/>
  <c r="G595" i="34"/>
  <c r="I595" i="34"/>
  <c r="I594" i="36"/>
  <c r="G594" i="36"/>
  <c r="I593" i="38"/>
  <c r="G593" i="38"/>
  <c r="I592" i="40"/>
  <c r="G592" i="40"/>
  <c r="I591" i="34"/>
  <c r="G591" i="34"/>
  <c r="I589" i="38"/>
  <c r="G589" i="38"/>
  <c r="G588" i="40"/>
  <c r="I588" i="40"/>
  <c r="G586" i="36"/>
  <c r="I586" i="36"/>
  <c r="I585" i="38"/>
  <c r="G585" i="38"/>
  <c r="I584" i="40"/>
  <c r="G584" i="40"/>
  <c r="I583" i="34"/>
  <c r="G583" i="34"/>
  <c r="G582" i="36"/>
  <c r="I582" i="36"/>
  <c r="G581" i="38"/>
  <c r="I581" i="38"/>
  <c r="I580" i="40"/>
  <c r="G580" i="40"/>
  <c r="G579" i="34"/>
  <c r="I579" i="34"/>
  <c r="G578" i="36"/>
  <c r="I578" i="36"/>
  <c r="I577" i="38"/>
  <c r="G577" i="38"/>
  <c r="I576" i="40"/>
  <c r="G576" i="40"/>
  <c r="G574" i="36"/>
  <c r="I574" i="36"/>
  <c r="I573" i="38"/>
  <c r="G573" i="38"/>
  <c r="I572" i="40"/>
  <c r="G572" i="40"/>
  <c r="G571" i="34"/>
  <c r="I571" i="34"/>
  <c r="I570" i="36"/>
  <c r="G570" i="36"/>
  <c r="G569" i="38"/>
  <c r="I569" i="38"/>
  <c r="I568" i="40"/>
  <c r="G568" i="40"/>
  <c r="G567" i="34"/>
  <c r="I567" i="34"/>
  <c r="G566" i="36"/>
  <c r="I566" i="36"/>
  <c r="G564" i="39"/>
  <c r="I564" i="39"/>
  <c r="I563" i="39"/>
  <c r="G563" i="39"/>
  <c r="I562" i="40"/>
  <c r="G562" i="40"/>
  <c r="I561" i="41"/>
  <c r="G561" i="41"/>
  <c r="G561" i="32"/>
  <c r="I561" i="32"/>
  <c r="G560" i="35"/>
  <c r="I560" i="35"/>
  <c r="I559" i="37"/>
  <c r="G559" i="37"/>
  <c r="G557" i="41"/>
  <c r="I557" i="41"/>
  <c r="G557" i="32"/>
  <c r="I557" i="32"/>
  <c r="G556" i="35"/>
  <c r="I556" i="35"/>
  <c r="G555" i="37"/>
  <c r="I555" i="37"/>
  <c r="G554" i="39"/>
  <c r="I554" i="39"/>
  <c r="I552" i="35"/>
  <c r="G552" i="35"/>
  <c r="I550" i="39"/>
  <c r="G550" i="39"/>
  <c r="G549" i="41"/>
  <c r="I549" i="41"/>
  <c r="I549" i="32"/>
  <c r="G549" i="32"/>
  <c r="I548" i="35"/>
  <c r="G548" i="35"/>
  <c r="I547" i="37"/>
  <c r="G547" i="37"/>
  <c r="I546" i="39"/>
  <c r="G546" i="39"/>
  <c r="I540" i="23"/>
  <c r="G540" i="23"/>
  <c r="I538" i="23"/>
  <c r="G538" i="23"/>
  <c r="I535" i="41"/>
  <c r="G535" i="41"/>
  <c r="I535" i="32"/>
  <c r="G535" i="32"/>
  <c r="G533" i="36"/>
  <c r="I533" i="36"/>
  <c r="I532" i="39"/>
  <c r="G532" i="39"/>
  <c r="I530" i="34"/>
  <c r="G530" i="34"/>
  <c r="G517" i="21"/>
  <c r="G512" i="29"/>
  <c r="I512" i="29"/>
  <c r="I505" i="29"/>
  <c r="I498" i="29"/>
  <c r="G498" i="29"/>
  <c r="I498" i="23"/>
  <c r="G498" i="23"/>
  <c r="G488" i="27"/>
  <c r="I487" i="27"/>
  <c r="I482" i="29"/>
  <c r="G482" i="29"/>
  <c r="G472" i="27"/>
  <c r="I471" i="21"/>
  <c r="G471" i="21"/>
  <c r="G455" i="27"/>
  <c r="I455" i="27"/>
  <c r="G455" i="21"/>
  <c r="I455" i="21"/>
  <c r="G449" i="21"/>
  <c r="I443" i="23"/>
  <c r="G443" i="23"/>
  <c r="I434" i="29"/>
  <c r="G434" i="29"/>
  <c r="I433" i="21"/>
  <c r="G433" i="21"/>
  <c r="G418" i="29"/>
  <c r="I418" i="29"/>
  <c r="G418" i="23"/>
  <c r="I418" i="23"/>
  <c r="G416" i="29"/>
  <c r="G408" i="27"/>
  <c r="I408" i="27"/>
  <c r="I407" i="27"/>
  <c r="G407" i="27"/>
  <c r="G392" i="27"/>
  <c r="I392" i="27"/>
  <c r="I391" i="27"/>
  <c r="G386" i="23"/>
  <c r="I383" i="21"/>
  <c r="I379" i="23"/>
  <c r="G379" i="23"/>
  <c r="G378" i="21"/>
  <c r="I363" i="29"/>
  <c r="G363" i="29"/>
  <c r="G351" i="27"/>
  <c r="I351" i="27"/>
  <c r="G346" i="21"/>
  <c r="I335" i="27"/>
  <c r="G335" i="27"/>
  <c r="I331" i="23"/>
  <c r="I330" i="21"/>
  <c r="G324" i="29"/>
  <c r="I324" i="29"/>
  <c r="G314" i="27"/>
  <c r="I314" i="27"/>
  <c r="I314" i="21"/>
  <c r="G314" i="21"/>
  <c r="I300" i="27"/>
  <c r="G300" i="27"/>
  <c r="I298" i="21"/>
  <c r="G298" i="21"/>
  <c r="G294" i="23"/>
  <c r="I283" i="27"/>
  <c r="G283" i="27"/>
  <c r="I283" i="21"/>
  <c r="G283" i="21"/>
  <c r="I275" i="27"/>
  <c r="G275" i="27"/>
  <c r="G270" i="21"/>
  <c r="I270" i="21"/>
  <c r="I264" i="29"/>
  <c r="I259" i="29"/>
  <c r="G252" i="23"/>
  <c r="I252" i="23"/>
  <c r="I248" i="29"/>
  <c r="G248" i="29"/>
  <c r="G232" i="23"/>
  <c r="I232" i="23"/>
  <c r="I226" i="29"/>
  <c r="G222" i="29"/>
  <c r="I222" i="29"/>
  <c r="G219" i="21"/>
  <c r="I219" i="21"/>
  <c r="I208" i="29"/>
  <c r="G208" i="29"/>
  <c r="I204" i="29"/>
  <c r="G204" i="29"/>
  <c r="G200" i="29"/>
  <c r="I200" i="29"/>
  <c r="I191" i="23"/>
  <c r="I187" i="23"/>
  <c r="G183" i="21"/>
  <c r="I183" i="21"/>
  <c r="I167" i="29"/>
  <c r="G167" i="29"/>
  <c r="G165" i="27"/>
  <c r="I165" i="27"/>
  <c r="I169" i="19"/>
  <c r="G169" i="19"/>
  <c r="G162" i="19"/>
  <c r="G156" i="29"/>
  <c r="I156" i="29"/>
  <c r="G142" i="23"/>
  <c r="I142" i="23"/>
  <c r="G135" i="23"/>
  <c r="I135" i="23"/>
  <c r="I134" i="27"/>
  <c r="G134" i="27"/>
  <c r="I133" i="23"/>
  <c r="G133" i="23"/>
  <c r="G131" i="29"/>
  <c r="I131" i="29"/>
  <c r="I125" i="27"/>
  <c r="G125" i="27"/>
  <c r="I112" i="21"/>
  <c r="G112" i="21"/>
  <c r="I110" i="27"/>
  <c r="G110" i="27"/>
  <c r="G104" i="27"/>
  <c r="I104" i="27"/>
  <c r="J32" i="11"/>
  <c r="G44" i="13"/>
  <c r="J44" i="13" s="1"/>
  <c r="G31" i="13"/>
  <c r="G69" i="14"/>
  <c r="G58" i="14"/>
  <c r="I47" i="14"/>
  <c r="I31" i="14"/>
  <c r="G37" i="15"/>
  <c r="J37" i="15" s="1"/>
  <c r="G244" i="33"/>
  <c r="I244" i="33"/>
  <c r="I237" i="33"/>
  <c r="G237" i="33"/>
  <c r="I165" i="33"/>
  <c r="G165" i="33"/>
  <c r="G595" i="41"/>
  <c r="I595" i="41"/>
  <c r="G595" i="32"/>
  <c r="I595" i="32"/>
  <c r="G594" i="35"/>
  <c r="I594" i="35"/>
  <c r="G593" i="37"/>
  <c r="I593" i="37"/>
  <c r="I592" i="39"/>
  <c r="G592" i="39"/>
  <c r="G591" i="41"/>
  <c r="I591" i="41"/>
  <c r="I591" i="32"/>
  <c r="G591" i="32"/>
  <c r="I589" i="37"/>
  <c r="G589" i="37"/>
  <c r="G588" i="39"/>
  <c r="I588" i="39"/>
  <c r="G586" i="35"/>
  <c r="I586" i="35"/>
  <c r="I585" i="37"/>
  <c r="G585" i="37"/>
  <c r="I584" i="39"/>
  <c r="G584" i="39"/>
  <c r="G583" i="41"/>
  <c r="I583" i="41"/>
  <c r="G583" i="32"/>
  <c r="I583" i="32"/>
  <c r="I582" i="35"/>
  <c r="G582" i="35"/>
  <c r="I581" i="37"/>
  <c r="G581" i="37"/>
  <c r="G580" i="39"/>
  <c r="I580" i="39"/>
  <c r="I579" i="41"/>
  <c r="G579" i="41"/>
  <c r="I579" i="32"/>
  <c r="G579" i="32"/>
  <c r="I578" i="35"/>
  <c r="G578" i="35"/>
  <c r="I577" i="37"/>
  <c r="G577" i="37"/>
  <c r="G576" i="39"/>
  <c r="I576" i="39"/>
  <c r="I574" i="35"/>
  <c r="G574" i="35"/>
  <c r="G573" i="37"/>
  <c r="I573" i="37"/>
  <c r="I572" i="39"/>
  <c r="G572" i="39"/>
  <c r="I571" i="41"/>
  <c r="G571" i="41"/>
  <c r="I571" i="32"/>
  <c r="G571" i="32"/>
  <c r="I570" i="35"/>
  <c r="G570" i="35"/>
  <c r="G569" i="37"/>
  <c r="I569" i="37"/>
  <c r="G568" i="39"/>
  <c r="I568" i="39"/>
  <c r="G567" i="41"/>
  <c r="I567" i="41"/>
  <c r="G567" i="32"/>
  <c r="I567" i="32"/>
  <c r="I566" i="35"/>
  <c r="G566" i="35"/>
  <c r="G564" i="38"/>
  <c r="I564" i="38"/>
  <c r="G563" i="38"/>
  <c r="I563" i="38"/>
  <c r="I562" i="39"/>
  <c r="G562" i="39"/>
  <c r="G561" i="40"/>
  <c r="I561" i="40"/>
  <c r="G560" i="34"/>
  <c r="I560" i="34"/>
  <c r="G559" i="36"/>
  <c r="I559" i="36"/>
  <c r="G557" i="40"/>
  <c r="I557" i="40"/>
  <c r="G556" i="34"/>
  <c r="I556" i="34"/>
  <c r="I555" i="36"/>
  <c r="G555" i="36"/>
  <c r="G554" i="38"/>
  <c r="I554" i="38"/>
  <c r="I552" i="34"/>
  <c r="G552" i="34"/>
  <c r="I550" i="38"/>
  <c r="G550" i="38"/>
  <c r="I549" i="40"/>
  <c r="G549" i="40"/>
  <c r="I548" i="34"/>
  <c r="G548" i="34"/>
  <c r="I547" i="36"/>
  <c r="G547" i="36"/>
  <c r="I546" i="38"/>
  <c r="G546" i="38"/>
  <c r="I544" i="35"/>
  <c r="G544" i="35"/>
  <c r="I539" i="21"/>
  <c r="G539" i="21"/>
  <c r="I538" i="35"/>
  <c r="G538" i="35"/>
  <c r="G538" i="27"/>
  <c r="I535" i="40"/>
  <c r="G535" i="40"/>
  <c r="I532" i="38"/>
  <c r="G532" i="38"/>
  <c r="I528" i="23"/>
  <c r="G528" i="23"/>
  <c r="I510" i="21"/>
  <c r="G510" i="21"/>
  <c r="I505" i="23"/>
  <c r="G505" i="23"/>
  <c r="I485" i="21"/>
  <c r="G485" i="21"/>
  <c r="G482" i="23"/>
  <c r="I482" i="23"/>
  <c r="G437" i="27"/>
  <c r="I437" i="27"/>
  <c r="I433" i="23"/>
  <c r="G433" i="23"/>
  <c r="G421" i="27"/>
  <c r="G409" i="23"/>
  <c r="I409" i="23"/>
  <c r="G405" i="27"/>
  <c r="I405" i="27"/>
  <c r="G385" i="29"/>
  <c r="G384" i="27"/>
  <c r="I384" i="27"/>
  <c r="I369" i="29"/>
  <c r="G369" i="29"/>
  <c r="G369" i="21"/>
  <c r="I369" i="21"/>
  <c r="G364" i="27"/>
  <c r="I353" i="21"/>
  <c r="G353" i="21"/>
  <c r="G342" i="29"/>
  <c r="I342" i="29"/>
  <c r="G342" i="23"/>
  <c r="I342" i="23"/>
  <c r="I333" i="23"/>
  <c r="G330" i="23"/>
  <c r="G326" i="29"/>
  <c r="I326" i="29"/>
  <c r="G314" i="23"/>
  <c r="I314" i="23"/>
  <c r="G312" i="23"/>
  <c r="I312" i="23"/>
  <c r="I305" i="21"/>
  <c r="I294" i="29"/>
  <c r="G294" i="29"/>
  <c r="I281" i="27"/>
  <c r="G281" i="27"/>
  <c r="I281" i="21"/>
  <c r="G281" i="21"/>
  <c r="I272" i="27"/>
  <c r="G268" i="23"/>
  <c r="I268" i="23"/>
  <c r="G261" i="29"/>
  <c r="I261" i="29"/>
  <c r="G261" i="21"/>
  <c r="I261" i="21"/>
  <c r="I260" i="27"/>
  <c r="I245" i="27"/>
  <c r="G245" i="27"/>
  <c r="G245" i="21"/>
  <c r="I245" i="21"/>
  <c r="G233" i="21"/>
  <c r="I233" i="21"/>
  <c r="I232" i="29"/>
  <c r="G232" i="29"/>
  <c r="I213" i="21"/>
  <c r="G213" i="21"/>
  <c r="G209" i="21"/>
  <c r="I209" i="21"/>
  <c r="G197" i="21"/>
  <c r="G185" i="21"/>
  <c r="G164" i="23"/>
  <c r="I174" i="21"/>
  <c r="G174" i="21"/>
  <c r="G154" i="21"/>
  <c r="I154" i="21"/>
  <c r="G152" i="21"/>
  <c r="G148" i="27"/>
  <c r="I148" i="27"/>
  <c r="I147" i="23"/>
  <c r="G147" i="23"/>
  <c r="I134" i="21"/>
  <c r="G131" i="23"/>
  <c r="I131" i="23"/>
  <c r="I123" i="27"/>
  <c r="G123" i="27"/>
  <c r="I31" i="11"/>
  <c r="I42" i="15"/>
  <c r="J36" i="15"/>
  <c r="I230" i="33"/>
  <c r="G230" i="33"/>
  <c r="I226" i="33"/>
  <c r="G226" i="33"/>
  <c r="G222" i="33"/>
  <c r="I222" i="33"/>
  <c r="I213" i="33"/>
  <c r="G213" i="33"/>
  <c r="I209" i="33"/>
  <c r="G209" i="33"/>
  <c r="G205" i="33"/>
  <c r="I205" i="33"/>
  <c r="I201" i="33"/>
  <c r="G201" i="33"/>
  <c r="I197" i="33"/>
  <c r="G197" i="33"/>
  <c r="I193" i="33"/>
  <c r="G193" i="33"/>
  <c r="I181" i="33"/>
  <c r="G181" i="33"/>
  <c r="I173" i="33"/>
  <c r="G173" i="33"/>
  <c r="I169" i="33"/>
  <c r="G169" i="33"/>
  <c r="I164" i="33"/>
  <c r="G164" i="33"/>
  <c r="G157" i="33"/>
  <c r="I157" i="33"/>
  <c r="I149" i="33"/>
  <c r="G149" i="33"/>
  <c r="I145" i="33"/>
  <c r="G145" i="33"/>
  <c r="I141" i="33"/>
  <c r="G141" i="33"/>
  <c r="G137" i="33"/>
  <c r="I137" i="33"/>
  <c r="G133" i="33"/>
  <c r="I133" i="33"/>
  <c r="G125" i="33"/>
  <c r="I125" i="33"/>
  <c r="G121" i="33"/>
  <c r="I121" i="33"/>
  <c r="I116" i="33"/>
  <c r="G116" i="33"/>
  <c r="G112" i="33"/>
  <c r="I112" i="33"/>
  <c r="G108" i="33"/>
  <c r="I108" i="33"/>
  <c r="G104" i="33"/>
  <c r="I104" i="33"/>
  <c r="I99" i="33"/>
  <c r="G99" i="33"/>
  <c r="I95" i="33"/>
  <c r="G95" i="33"/>
  <c r="I91" i="33"/>
  <c r="G91" i="33"/>
  <c r="I87" i="33"/>
  <c r="G87" i="33"/>
  <c r="I83" i="33"/>
  <c r="G83" i="33"/>
  <c r="G79" i="33"/>
  <c r="I79" i="33"/>
  <c r="I75" i="33"/>
  <c r="G75" i="33"/>
  <c r="I71" i="33"/>
  <c r="G71" i="33"/>
  <c r="G67" i="33"/>
  <c r="I67" i="33"/>
  <c r="I63" i="33"/>
  <c r="G63" i="33"/>
  <c r="G59" i="33"/>
  <c r="I59" i="33"/>
  <c r="I55" i="33"/>
  <c r="G55" i="33"/>
  <c r="I51" i="33"/>
  <c r="G51" i="33"/>
  <c r="G47" i="33"/>
  <c r="I47" i="33"/>
  <c r="I43" i="33"/>
  <c r="G43" i="33"/>
  <c r="G39" i="33"/>
  <c r="I39" i="33"/>
  <c r="I35" i="33"/>
  <c r="G35" i="33"/>
  <c r="G31" i="33"/>
  <c r="I31" i="33"/>
  <c r="G595" i="40"/>
  <c r="I595" i="40"/>
  <c r="I594" i="34"/>
  <c r="G594" i="34"/>
  <c r="I593" i="36"/>
  <c r="G593" i="36"/>
  <c r="I592" i="38"/>
  <c r="G592" i="38"/>
  <c r="I591" i="40"/>
  <c r="G591" i="40"/>
  <c r="G589" i="36"/>
  <c r="I589" i="36"/>
  <c r="G588" i="38"/>
  <c r="I588" i="38"/>
  <c r="I586" i="34"/>
  <c r="G586" i="34"/>
  <c r="I585" i="36"/>
  <c r="G585" i="36"/>
  <c r="I584" i="38"/>
  <c r="G584" i="38"/>
  <c r="I583" i="40"/>
  <c r="G583" i="40"/>
  <c r="I582" i="34"/>
  <c r="G582" i="34"/>
  <c r="G581" i="36"/>
  <c r="I581" i="36"/>
  <c r="I580" i="38"/>
  <c r="G580" i="38"/>
  <c r="G579" i="40"/>
  <c r="I579" i="40"/>
  <c r="G578" i="34"/>
  <c r="I578" i="34"/>
  <c r="I577" i="36"/>
  <c r="G577" i="36"/>
  <c r="G576" i="38"/>
  <c r="I576" i="38"/>
  <c r="I574" i="34"/>
  <c r="G574" i="34"/>
  <c r="I573" i="36"/>
  <c r="G573" i="36"/>
  <c r="I572" i="38"/>
  <c r="G572" i="38"/>
  <c r="G571" i="40"/>
  <c r="I571" i="40"/>
  <c r="I570" i="34"/>
  <c r="G570" i="34"/>
  <c r="G569" i="36"/>
  <c r="I569" i="36"/>
  <c r="G568" i="38"/>
  <c r="I568" i="38"/>
  <c r="G567" i="40"/>
  <c r="I567" i="40"/>
  <c r="I566" i="34"/>
  <c r="G566" i="34"/>
  <c r="G564" i="37"/>
  <c r="I564" i="37"/>
  <c r="I563" i="37"/>
  <c r="G563" i="37"/>
  <c r="I562" i="38"/>
  <c r="G562" i="38"/>
  <c r="G561" i="39"/>
  <c r="I561" i="39"/>
  <c r="I560" i="41"/>
  <c r="G560" i="41"/>
  <c r="G560" i="32"/>
  <c r="I560" i="32"/>
  <c r="I559" i="35"/>
  <c r="G559" i="35"/>
  <c r="I557" i="39"/>
  <c r="G557" i="39"/>
  <c r="G556" i="41"/>
  <c r="I556" i="41"/>
  <c r="I556" i="32"/>
  <c r="G556" i="32"/>
  <c r="I555" i="35"/>
  <c r="G555" i="35"/>
  <c r="I554" i="37"/>
  <c r="G554" i="37"/>
  <c r="I552" i="41"/>
  <c r="G552" i="41"/>
  <c r="I552" i="32"/>
  <c r="G552" i="32"/>
  <c r="I550" i="37"/>
  <c r="G550" i="37"/>
  <c r="I549" i="39"/>
  <c r="G549" i="39"/>
  <c r="I548" i="41"/>
  <c r="G548" i="41"/>
  <c r="I548" i="32"/>
  <c r="G548" i="32"/>
  <c r="I547" i="35"/>
  <c r="G547" i="35"/>
  <c r="G544" i="34"/>
  <c r="I544" i="34"/>
  <c r="I540" i="39"/>
  <c r="G540" i="39"/>
  <c r="I538" i="34"/>
  <c r="G538" i="34"/>
  <c r="I529" i="37"/>
  <c r="G529" i="37"/>
  <c r="G529" i="29"/>
  <c r="I529" i="29"/>
  <c r="G528" i="27"/>
  <c r="I528" i="27"/>
  <c r="I520" i="29"/>
  <c r="G520" i="29"/>
  <c r="I517" i="23"/>
  <c r="G517" i="23"/>
  <c r="G508" i="29"/>
  <c r="I508" i="29"/>
  <c r="I503" i="23"/>
  <c r="G503" i="23"/>
  <c r="G500" i="27"/>
  <c r="I500" i="27"/>
  <c r="I499" i="27"/>
  <c r="G499" i="27"/>
  <c r="I499" i="21"/>
  <c r="G499" i="21"/>
  <c r="I494" i="29"/>
  <c r="G494" i="29"/>
  <c r="I494" i="23"/>
  <c r="G494" i="23"/>
  <c r="I485" i="29"/>
  <c r="I483" i="21"/>
  <c r="G483" i="21"/>
  <c r="G478" i="29"/>
  <c r="I478" i="29"/>
  <c r="G471" i="23"/>
  <c r="I471" i="23"/>
  <c r="I468" i="27"/>
  <c r="G468" i="27"/>
  <c r="I467" i="27"/>
  <c r="G467" i="27"/>
  <c r="G467" i="21"/>
  <c r="I467" i="21"/>
  <c r="G462" i="29"/>
  <c r="I462" i="29"/>
  <c r="I453" i="29"/>
  <c r="G453" i="29"/>
  <c r="G452" i="27"/>
  <c r="I452" i="27"/>
  <c r="I451" i="21"/>
  <c r="I446" i="29"/>
  <c r="G446" i="29"/>
  <c r="G440" i="29"/>
  <c r="I439" i="23"/>
  <c r="G439" i="23"/>
  <c r="I436" i="27"/>
  <c r="G436" i="27"/>
  <c r="I428" i="29"/>
  <c r="I427" i="27"/>
  <c r="G423" i="23"/>
  <c r="I423" i="23"/>
  <c r="G421" i="29"/>
  <c r="I421" i="29"/>
  <c r="I420" i="27"/>
  <c r="G414" i="29"/>
  <c r="I414" i="29"/>
  <c r="I412" i="29"/>
  <c r="G412" i="29"/>
  <c r="I407" i="23"/>
  <c r="G407" i="23"/>
  <c r="I398" i="29"/>
  <c r="G398" i="29"/>
  <c r="G388" i="27"/>
  <c r="G376" i="29"/>
  <c r="I376" i="29"/>
  <c r="I371" i="21"/>
  <c r="I370" i="27"/>
  <c r="I369" i="23"/>
  <c r="G369" i="23"/>
  <c r="G366" i="27"/>
  <c r="I366" i="27"/>
  <c r="I366" i="21"/>
  <c r="G366" i="21"/>
  <c r="I355" i="21"/>
  <c r="G355" i="21"/>
  <c r="G351" i="29"/>
  <c r="I351" i="29"/>
  <c r="I350" i="27"/>
  <c r="G350" i="27"/>
  <c r="I350" i="21"/>
  <c r="G350" i="21"/>
  <c r="G344" i="29"/>
  <c r="I344" i="29"/>
  <c r="G339" i="27"/>
  <c r="I339" i="27"/>
  <c r="I328" i="29"/>
  <c r="G328" i="29"/>
  <c r="G323" i="27"/>
  <c r="I323" i="27"/>
  <c r="I323" i="21"/>
  <c r="G323" i="21"/>
  <c r="G318" i="21"/>
  <c r="I318" i="21"/>
  <c r="I303" i="29"/>
  <c r="G303" i="29"/>
  <c r="I302" i="21"/>
  <c r="G302" i="21"/>
  <c r="I290" i="29"/>
  <c r="G290" i="29"/>
  <c r="G290" i="23"/>
  <c r="I290" i="23"/>
  <c r="I289" i="21"/>
  <c r="G289" i="21"/>
  <c r="I279" i="21"/>
  <c r="G279" i="21"/>
  <c r="I278" i="27"/>
  <c r="G278" i="27"/>
  <c r="G259" i="23"/>
  <c r="I259" i="23"/>
  <c r="I258" i="21"/>
  <c r="G258" i="21"/>
  <c r="I247" i="21"/>
  <c r="G247" i="21"/>
  <c r="I245" i="23"/>
  <c r="G245" i="23"/>
  <c r="I243" i="23"/>
  <c r="G243" i="23"/>
  <c r="G242" i="21"/>
  <c r="I242" i="21"/>
  <c r="I240" i="19"/>
  <c r="I219" i="27"/>
  <c r="G219" i="27"/>
  <c r="I217" i="27"/>
  <c r="G217" i="27"/>
  <c r="G217" i="21"/>
  <c r="I217" i="21"/>
  <c r="I213" i="27"/>
  <c r="G213" i="27"/>
  <c r="I211" i="27"/>
  <c r="G211" i="27"/>
  <c r="G207" i="27"/>
  <c r="I207" i="27"/>
  <c r="I207" i="21"/>
  <c r="G207" i="21"/>
  <c r="I205" i="27"/>
  <c r="G205" i="27"/>
  <c r="I203" i="27"/>
  <c r="G203" i="27"/>
  <c r="G203" i="21"/>
  <c r="I203" i="21"/>
  <c r="I199" i="27"/>
  <c r="G199" i="27"/>
  <c r="I195" i="27"/>
  <c r="I195" i="21"/>
  <c r="G195" i="21"/>
  <c r="G193" i="27"/>
  <c r="I193" i="27"/>
  <c r="G193" i="21"/>
  <c r="I193" i="21"/>
  <c r="I191" i="27"/>
  <c r="G191" i="27"/>
  <c r="I189" i="27"/>
  <c r="G189" i="27"/>
  <c r="G189" i="21"/>
  <c r="I189" i="21"/>
  <c r="I185" i="27"/>
  <c r="G185" i="27"/>
  <c r="I183" i="27"/>
  <c r="G183" i="27"/>
  <c r="I174" i="29"/>
  <c r="G174" i="29"/>
  <c r="G165" i="21"/>
  <c r="I165" i="21"/>
  <c r="G163" i="21"/>
  <c r="G173" i="19"/>
  <c r="I173" i="19"/>
  <c r="G166" i="19"/>
  <c r="I166" i="19"/>
  <c r="I144" i="27"/>
  <c r="G144" i="27"/>
  <c r="I141" i="21"/>
  <c r="G141" i="21"/>
  <c r="I136" i="21"/>
  <c r="G136" i="21"/>
  <c r="I115" i="21"/>
  <c r="G115" i="21"/>
  <c r="I233" i="33"/>
  <c r="G45" i="9"/>
  <c r="J45" i="9" s="1"/>
  <c r="G52" i="11"/>
  <c r="I45" i="11"/>
  <c r="G46" i="11"/>
  <c r="J46" i="11" s="1"/>
  <c r="G43" i="11"/>
  <c r="I51" i="12"/>
  <c r="I54" i="12" s="1"/>
  <c r="I12" i="12" s="1"/>
  <c r="G50" i="12"/>
  <c r="I43" i="12"/>
  <c r="G30" i="12"/>
  <c r="I44" i="13"/>
  <c r="I40" i="13"/>
  <c r="I56" i="14"/>
  <c r="G61" i="14"/>
  <c r="G41" i="14"/>
  <c r="I34" i="14"/>
  <c r="G51" i="15"/>
  <c r="G43" i="15"/>
  <c r="J43" i="15" s="1"/>
  <c r="I247" i="33"/>
  <c r="G247" i="33"/>
  <c r="G243" i="33"/>
  <c r="I243" i="33"/>
  <c r="I236" i="33"/>
  <c r="G236" i="33"/>
  <c r="I163" i="33"/>
  <c r="G163" i="33"/>
  <c r="G162" i="33"/>
  <c r="I162" i="33"/>
  <c r="I161" i="33"/>
  <c r="G161" i="33"/>
  <c r="I595" i="39"/>
  <c r="G595" i="39"/>
  <c r="I594" i="41"/>
  <c r="G594" i="41"/>
  <c r="I594" i="32"/>
  <c r="G594" i="32"/>
  <c r="G593" i="35"/>
  <c r="I593" i="35"/>
  <c r="I592" i="37"/>
  <c r="G592" i="37"/>
  <c r="I591" i="39"/>
  <c r="G591" i="39"/>
  <c r="I589" i="35"/>
  <c r="G589" i="35"/>
  <c r="I588" i="37"/>
  <c r="G588" i="37"/>
  <c r="G586" i="41"/>
  <c r="I586" i="41"/>
  <c r="I586" i="32"/>
  <c r="G586" i="32"/>
  <c r="G585" i="35"/>
  <c r="I585" i="35"/>
  <c r="G584" i="37"/>
  <c r="I584" i="37"/>
  <c r="I583" i="39"/>
  <c r="G583" i="39"/>
  <c r="G582" i="41"/>
  <c r="I582" i="41"/>
  <c r="G582" i="32"/>
  <c r="I582" i="32"/>
  <c r="I581" i="35"/>
  <c r="G581" i="35"/>
  <c r="G580" i="37"/>
  <c r="I580" i="37"/>
  <c r="G579" i="39"/>
  <c r="I579" i="39"/>
  <c r="I578" i="41"/>
  <c r="G578" i="41"/>
  <c r="I578" i="32"/>
  <c r="G578" i="32"/>
  <c r="G577" i="35"/>
  <c r="I577" i="35"/>
  <c r="G576" i="37"/>
  <c r="I576" i="37"/>
  <c r="I574" i="41"/>
  <c r="G574" i="41"/>
  <c r="G574" i="32"/>
  <c r="I574" i="32"/>
  <c r="I573" i="35"/>
  <c r="G573" i="35"/>
  <c r="I572" i="37"/>
  <c r="G572" i="37"/>
  <c r="G571" i="39"/>
  <c r="I571" i="39"/>
  <c r="I570" i="41"/>
  <c r="G570" i="41"/>
  <c r="I570" i="32"/>
  <c r="G570" i="32"/>
  <c r="G569" i="35"/>
  <c r="I569" i="35"/>
  <c r="I568" i="37"/>
  <c r="G568" i="37"/>
  <c r="G567" i="39"/>
  <c r="I567" i="39"/>
  <c r="G566" i="41"/>
  <c r="I566" i="41"/>
  <c r="I566" i="32"/>
  <c r="G566" i="32"/>
  <c r="I564" i="36"/>
  <c r="G564" i="36"/>
  <c r="I563" i="36"/>
  <c r="G563" i="36"/>
  <c r="G562" i="37"/>
  <c r="I562" i="37"/>
  <c r="G561" i="38"/>
  <c r="I561" i="38"/>
  <c r="I560" i="40"/>
  <c r="G560" i="40"/>
  <c r="G559" i="34"/>
  <c r="I559" i="34"/>
  <c r="G557" i="38"/>
  <c r="I557" i="38"/>
  <c r="I556" i="40"/>
  <c r="G556" i="40"/>
  <c r="I555" i="34"/>
  <c r="G555" i="34"/>
  <c r="I554" i="36"/>
  <c r="G554" i="36"/>
  <c r="G552" i="40"/>
  <c r="I552" i="40"/>
  <c r="I550" i="36"/>
  <c r="G550" i="36"/>
  <c r="I549" i="38"/>
  <c r="G549" i="38"/>
  <c r="G548" i="40"/>
  <c r="I548" i="40"/>
  <c r="I547" i="34"/>
  <c r="G547" i="34"/>
  <c r="I540" i="38"/>
  <c r="G540" i="38"/>
  <c r="G536" i="23"/>
  <c r="I536" i="23"/>
  <c r="I531" i="41"/>
  <c r="G531" i="41"/>
  <c r="G531" i="32"/>
  <c r="I531" i="32"/>
  <c r="I529" i="36"/>
  <c r="G529" i="36"/>
  <c r="I528" i="39"/>
  <c r="G528" i="39"/>
  <c r="G481" i="27"/>
  <c r="I481" i="27"/>
  <c r="I481" i="21"/>
  <c r="I469" i="23"/>
  <c r="G469" i="23"/>
  <c r="I442" i="21"/>
  <c r="G442" i="21"/>
  <c r="G429" i="23"/>
  <c r="I421" i="23"/>
  <c r="G421" i="23"/>
  <c r="G417" i="27"/>
  <c r="I417" i="27"/>
  <c r="I417" i="21"/>
  <c r="G417" i="21"/>
  <c r="I405" i="23"/>
  <c r="G405" i="23"/>
  <c r="G401" i="27"/>
  <c r="I401" i="27"/>
  <c r="G394" i="21"/>
  <c r="I394" i="21"/>
  <c r="G389" i="23"/>
  <c r="I389" i="23"/>
  <c r="G385" i="23"/>
  <c r="I385" i="23"/>
  <c r="I380" i="23"/>
  <c r="G380" i="23"/>
  <c r="G378" i="29"/>
  <c r="I378" i="29"/>
  <c r="I373" i="29"/>
  <c r="G373" i="29"/>
  <c r="G362" i="29"/>
  <c r="I362" i="29"/>
  <c r="G362" i="23"/>
  <c r="I362" i="23"/>
  <c r="I357" i="21"/>
  <c r="G348" i="23"/>
  <c r="G346" i="23"/>
  <c r="I346" i="23"/>
  <c r="G341" i="27"/>
  <c r="I341" i="27"/>
  <c r="I332" i="23"/>
  <c r="I330" i="29"/>
  <c r="G330" i="29"/>
  <c r="I325" i="29"/>
  <c r="G325" i="29"/>
  <c r="G325" i="27"/>
  <c r="G314" i="29"/>
  <c r="I314" i="29"/>
  <c r="I309" i="29"/>
  <c r="G309" i="29"/>
  <c r="G286" i="21"/>
  <c r="G281" i="29"/>
  <c r="I280" i="27"/>
  <c r="G280" i="27"/>
  <c r="I276" i="27"/>
  <c r="I273" i="21"/>
  <c r="G273" i="21"/>
  <c r="G270" i="29"/>
  <c r="I260" i="23"/>
  <c r="I249" i="29"/>
  <c r="G249" i="29"/>
  <c r="I246" i="27"/>
  <c r="G246" i="27"/>
  <c r="I244" i="21"/>
  <c r="G244" i="21"/>
  <c r="I239" i="29"/>
  <c r="G239" i="29"/>
  <c r="G229" i="27"/>
  <c r="I229" i="27"/>
  <c r="I227" i="27"/>
  <c r="G227" i="27"/>
  <c r="G225" i="21"/>
  <c r="I225" i="21"/>
  <c r="I215" i="29"/>
  <c r="G211" i="29"/>
  <c r="I211" i="29"/>
  <c r="I210" i="27"/>
  <c r="G210" i="27"/>
  <c r="I207" i="29"/>
  <c r="I199" i="29"/>
  <c r="G199" i="29"/>
  <c r="G198" i="27"/>
  <c r="I198" i="27"/>
  <c r="G186" i="27"/>
  <c r="I186" i="27"/>
  <c r="G183" i="29"/>
  <c r="I183" i="29"/>
  <c r="G182" i="27"/>
  <c r="I182" i="27"/>
  <c r="G171" i="29"/>
  <c r="I171" i="29"/>
  <c r="I171" i="27"/>
  <c r="G171" i="27"/>
  <c r="G166" i="27"/>
  <c r="I166" i="27"/>
  <c r="G168" i="23"/>
  <c r="I168" i="23"/>
  <c r="G150" i="21"/>
  <c r="I150" i="21"/>
  <c r="I148" i="21"/>
  <c r="I146" i="29"/>
  <c r="I139" i="27"/>
  <c r="G139" i="21"/>
  <c r="I139" i="21"/>
  <c r="I136" i="23"/>
  <c r="G136" i="23"/>
  <c r="I128" i="29"/>
  <c r="I127" i="23"/>
  <c r="G127" i="23"/>
  <c r="I76" i="14"/>
  <c r="I50" i="15"/>
  <c r="J50" i="15" s="1"/>
  <c r="I33" i="15"/>
  <c r="J33" i="15" s="1"/>
  <c r="J39" i="15"/>
  <c r="I229" i="33"/>
  <c r="G229" i="33"/>
  <c r="I225" i="33"/>
  <c r="G225" i="33"/>
  <c r="G221" i="33"/>
  <c r="I221" i="33"/>
  <c r="I216" i="33"/>
  <c r="G216" i="33"/>
  <c r="I212" i="33"/>
  <c r="G212" i="33"/>
  <c r="I208" i="33"/>
  <c r="G208" i="33"/>
  <c r="G204" i="33"/>
  <c r="I204" i="33"/>
  <c r="I196" i="33"/>
  <c r="G196" i="33"/>
  <c r="I192" i="33"/>
  <c r="G192" i="33"/>
  <c r="G188" i="33"/>
  <c r="I188" i="33"/>
  <c r="I180" i="33"/>
  <c r="G180" i="33"/>
  <c r="G176" i="33"/>
  <c r="I176" i="33"/>
  <c r="I172" i="33"/>
  <c r="G172" i="33"/>
  <c r="I168" i="33"/>
  <c r="G168" i="33"/>
  <c r="I156" i="33"/>
  <c r="G156" i="33"/>
  <c r="I148" i="33"/>
  <c r="G148" i="33"/>
  <c r="I144" i="33"/>
  <c r="G144" i="33"/>
  <c r="I140" i="33"/>
  <c r="G140" i="33"/>
  <c r="G136" i="33"/>
  <c r="I136" i="33"/>
  <c r="I132" i="33"/>
  <c r="G132" i="33"/>
  <c r="I128" i="33"/>
  <c r="G128" i="33"/>
  <c r="G124" i="33"/>
  <c r="I124" i="33"/>
  <c r="I120" i="33"/>
  <c r="G120" i="33"/>
  <c r="I115" i="33"/>
  <c r="G115" i="33"/>
  <c r="G111" i="33"/>
  <c r="I111" i="33"/>
  <c r="G107" i="33"/>
  <c r="I107" i="33"/>
  <c r="G103" i="33"/>
  <c r="I103" i="33"/>
  <c r="G98" i="33"/>
  <c r="I98" i="33"/>
  <c r="G94" i="33"/>
  <c r="I94" i="33"/>
  <c r="G90" i="33"/>
  <c r="I90" i="33"/>
  <c r="I82" i="33"/>
  <c r="G82" i="33"/>
  <c r="G78" i="33"/>
  <c r="I78" i="33"/>
  <c r="I74" i="33"/>
  <c r="G74" i="33"/>
  <c r="I70" i="33"/>
  <c r="G70" i="33"/>
  <c r="I66" i="33"/>
  <c r="G66" i="33"/>
  <c r="I62" i="33"/>
  <c r="G62" i="33"/>
  <c r="I58" i="33"/>
  <c r="G58" i="33"/>
  <c r="I54" i="33"/>
  <c r="G54" i="33"/>
  <c r="I50" i="33"/>
  <c r="G50" i="33"/>
  <c r="I46" i="33"/>
  <c r="G46" i="33"/>
  <c r="G42" i="33"/>
  <c r="I42" i="33"/>
  <c r="G38" i="33"/>
  <c r="I38" i="33"/>
  <c r="G34" i="33"/>
  <c r="I34" i="33"/>
  <c r="I595" i="38"/>
  <c r="G595" i="38"/>
  <c r="I594" i="40"/>
  <c r="G594" i="40"/>
  <c r="G593" i="34"/>
  <c r="I593" i="34"/>
  <c r="I592" i="36"/>
  <c r="G592" i="36"/>
  <c r="I591" i="38"/>
  <c r="G591" i="38"/>
  <c r="I589" i="34"/>
  <c r="G589" i="34"/>
  <c r="I588" i="36"/>
  <c r="G588" i="36"/>
  <c r="I586" i="40"/>
  <c r="G586" i="40"/>
  <c r="G585" i="34"/>
  <c r="I585" i="34"/>
  <c r="I584" i="36"/>
  <c r="G584" i="36"/>
  <c r="G583" i="38"/>
  <c r="I583" i="38"/>
  <c r="I582" i="40"/>
  <c r="G582" i="40"/>
  <c r="I581" i="34"/>
  <c r="G581" i="34"/>
  <c r="G580" i="36"/>
  <c r="I580" i="36"/>
  <c r="G579" i="38"/>
  <c r="I579" i="38"/>
  <c r="G578" i="40"/>
  <c r="I578" i="40"/>
  <c r="G577" i="34"/>
  <c r="I577" i="34"/>
  <c r="G576" i="36"/>
  <c r="I576" i="36"/>
  <c r="I574" i="40"/>
  <c r="G574" i="40"/>
  <c r="G573" i="34"/>
  <c r="I573" i="34"/>
  <c r="I572" i="36"/>
  <c r="G572" i="36"/>
  <c r="I571" i="38"/>
  <c r="G571" i="38"/>
  <c r="G570" i="40"/>
  <c r="I570" i="40"/>
  <c r="G569" i="34"/>
  <c r="I569" i="34"/>
  <c r="G568" i="36"/>
  <c r="I568" i="36"/>
  <c r="G567" i="38"/>
  <c r="I567" i="38"/>
  <c r="I566" i="40"/>
  <c r="G566" i="40"/>
  <c r="I564" i="35"/>
  <c r="G564" i="35"/>
  <c r="G563" i="35"/>
  <c r="I563" i="35"/>
  <c r="I562" i="36"/>
  <c r="G562" i="36"/>
  <c r="G561" i="37"/>
  <c r="I561" i="37"/>
  <c r="I560" i="39"/>
  <c r="G560" i="39"/>
  <c r="G559" i="41"/>
  <c r="I559" i="41"/>
  <c r="G559" i="32"/>
  <c r="I559" i="32"/>
  <c r="I557" i="37"/>
  <c r="G557" i="37"/>
  <c r="I556" i="39"/>
  <c r="G556" i="39"/>
  <c r="G555" i="41"/>
  <c r="I555" i="41"/>
  <c r="I555" i="32"/>
  <c r="G555" i="32"/>
  <c r="G554" i="35"/>
  <c r="I554" i="35"/>
  <c r="G552" i="39"/>
  <c r="I552" i="39"/>
  <c r="I550" i="35"/>
  <c r="G550" i="35"/>
  <c r="G549" i="37"/>
  <c r="I549" i="37"/>
  <c r="G548" i="39"/>
  <c r="I548" i="39"/>
  <c r="G547" i="41"/>
  <c r="I547" i="41"/>
  <c r="I547" i="32"/>
  <c r="G547" i="32"/>
  <c r="I546" i="35"/>
  <c r="G546" i="35"/>
  <c r="G546" i="27"/>
  <c r="I546" i="27"/>
  <c r="I537" i="37"/>
  <c r="G537" i="37"/>
  <c r="I536" i="27"/>
  <c r="I534" i="35"/>
  <c r="G534" i="35"/>
  <c r="I534" i="27"/>
  <c r="G534" i="27"/>
  <c r="G531" i="40"/>
  <c r="I531" i="40"/>
  <c r="G531" i="29"/>
  <c r="I531" i="29"/>
  <c r="G530" i="19"/>
  <c r="I530" i="19"/>
  <c r="G528" i="38"/>
  <c r="I528" i="38"/>
  <c r="G525" i="37"/>
  <c r="I525" i="37"/>
  <c r="I523" i="27"/>
  <c r="G523" i="27"/>
  <c r="G523" i="21"/>
  <c r="I523" i="21"/>
  <c r="I511" i="21"/>
  <c r="I506" i="29"/>
  <c r="G506" i="29"/>
  <c r="I506" i="23"/>
  <c r="G506" i="23"/>
  <c r="I499" i="23"/>
  <c r="G499" i="23"/>
  <c r="G497" i="29"/>
  <c r="I497" i="29"/>
  <c r="G488" i="29"/>
  <c r="I488" i="29"/>
  <c r="I467" i="23"/>
  <c r="G467" i="23"/>
  <c r="G465" i="29"/>
  <c r="I463" i="21"/>
  <c r="I458" i="23"/>
  <c r="G458" i="23"/>
  <c r="I457" i="21"/>
  <c r="G457" i="21"/>
  <c r="G456" i="29"/>
  <c r="I447" i="21"/>
  <c r="G442" i="29"/>
  <c r="I442" i="29"/>
  <c r="I442" i="23"/>
  <c r="G442" i="23"/>
  <c r="I441" i="21"/>
  <c r="G441" i="21"/>
  <c r="I433" i="29"/>
  <c r="G432" i="27"/>
  <c r="I432" i="27"/>
  <c r="I431" i="27"/>
  <c r="G431" i="27"/>
  <c r="G431" i="21"/>
  <c r="I431" i="21"/>
  <c r="I425" i="21"/>
  <c r="I419" i="23"/>
  <c r="G419" i="23"/>
  <c r="G408" i="29"/>
  <c r="I408" i="29"/>
  <c r="G399" i="21"/>
  <c r="I399" i="21"/>
  <c r="G386" i="27"/>
  <c r="I386" i="27"/>
  <c r="I380" i="29"/>
  <c r="G380" i="29"/>
  <c r="I371" i="29"/>
  <c r="G371" i="29"/>
  <c r="G370" i="21"/>
  <c r="I370" i="21"/>
  <c r="I368" i="27"/>
  <c r="G368" i="27"/>
  <c r="I364" i="29"/>
  <c r="I359" i="21"/>
  <c r="G359" i="21"/>
  <c r="G354" i="21"/>
  <c r="I354" i="21"/>
  <c r="G343" i="27"/>
  <c r="I343" i="27"/>
  <c r="G343" i="21"/>
  <c r="I343" i="21"/>
  <c r="I339" i="29"/>
  <c r="G339" i="29"/>
  <c r="G327" i="21"/>
  <c r="I327" i="21"/>
  <c r="G323" i="29"/>
  <c r="I323" i="29"/>
  <c r="G316" i="29"/>
  <c r="G311" i="21"/>
  <c r="I311" i="21"/>
  <c r="I295" i="29"/>
  <c r="G295" i="29"/>
  <c r="I291" i="21"/>
  <c r="G291" i="21"/>
  <c r="G286" i="29"/>
  <c r="G279" i="23"/>
  <c r="I279" i="23"/>
  <c r="G278" i="21"/>
  <c r="I278" i="21"/>
  <c r="I267" i="27"/>
  <c r="G267" i="27"/>
  <c r="G267" i="21"/>
  <c r="I267" i="21"/>
  <c r="I263" i="29"/>
  <c r="G263" i="29"/>
  <c r="I246" i="21"/>
  <c r="I246" i="19"/>
  <c r="G246" i="19"/>
  <c r="I238" i="27"/>
  <c r="G238" i="27"/>
  <c r="I234" i="27"/>
  <c r="G230" i="27"/>
  <c r="G227" i="29"/>
  <c r="I227" i="29"/>
  <c r="I226" i="27"/>
  <c r="G226" i="27"/>
  <c r="G223" i="29"/>
  <c r="G217" i="23"/>
  <c r="I210" i="29"/>
  <c r="G210" i="29"/>
  <c r="I209" i="23"/>
  <c r="G209" i="23"/>
  <c r="I206" i="29"/>
  <c r="G206" i="29"/>
  <c r="I205" i="23"/>
  <c r="G205" i="23"/>
  <c r="G198" i="29"/>
  <c r="I198" i="29"/>
  <c r="I197" i="23"/>
  <c r="G197" i="23"/>
  <c r="I193" i="23"/>
  <c r="G193" i="23"/>
  <c r="I189" i="23"/>
  <c r="G189" i="23"/>
  <c r="G186" i="29"/>
  <c r="I186" i="29"/>
  <c r="I185" i="23"/>
  <c r="G185" i="23"/>
  <c r="I183" i="23"/>
  <c r="G183" i="23"/>
  <c r="I163" i="29"/>
  <c r="G163" i="29"/>
  <c r="I169" i="21"/>
  <c r="I161" i="19"/>
  <c r="G161" i="19"/>
  <c r="I159" i="19"/>
  <c r="G159" i="19"/>
  <c r="G153" i="21"/>
  <c r="G141" i="23"/>
  <c r="I141" i="23"/>
  <c r="I140" i="27"/>
  <c r="G140" i="27"/>
  <c r="I137" i="27"/>
  <c r="G137" i="27"/>
  <c r="G130" i="29"/>
  <c r="I130" i="29"/>
  <c r="G124" i="29"/>
  <c r="I124" i="29"/>
  <c r="I114" i="27"/>
  <c r="G114" i="27"/>
  <c r="I109" i="29"/>
  <c r="G109" i="29"/>
  <c r="I46" i="12"/>
  <c r="G46" i="13"/>
  <c r="G66" i="14"/>
  <c r="G60" i="14"/>
  <c r="G56" i="14"/>
  <c r="G45" i="14"/>
  <c r="G33" i="14"/>
  <c r="G47" i="15"/>
  <c r="J47" i="15" s="1"/>
  <c r="G35" i="15"/>
  <c r="I246" i="33"/>
  <c r="G246" i="33"/>
  <c r="I242" i="33"/>
  <c r="G242" i="33"/>
  <c r="I235" i="33"/>
  <c r="G235" i="33"/>
  <c r="G595" i="37"/>
  <c r="I595" i="37"/>
  <c r="I594" i="39"/>
  <c r="G594" i="39"/>
  <c r="G593" i="41"/>
  <c r="I593" i="41"/>
  <c r="G593" i="32"/>
  <c r="I593" i="32"/>
  <c r="I592" i="35"/>
  <c r="G592" i="35"/>
  <c r="G591" i="37"/>
  <c r="I591" i="37"/>
  <c r="G589" i="41"/>
  <c r="I589" i="41"/>
  <c r="I589" i="32"/>
  <c r="G589" i="32"/>
  <c r="I588" i="35"/>
  <c r="G588" i="35"/>
  <c r="G586" i="39"/>
  <c r="I586" i="39"/>
  <c r="I585" i="41"/>
  <c r="G585" i="41"/>
  <c r="I585" i="32"/>
  <c r="G585" i="32"/>
  <c r="I584" i="35"/>
  <c r="G584" i="35"/>
  <c r="G583" i="37"/>
  <c r="I583" i="37"/>
  <c r="G582" i="39"/>
  <c r="I582" i="39"/>
  <c r="I581" i="41"/>
  <c r="G581" i="41"/>
  <c r="I581" i="32"/>
  <c r="G581" i="32"/>
  <c r="G580" i="35"/>
  <c r="I580" i="35"/>
  <c r="G579" i="37"/>
  <c r="I579" i="37"/>
  <c r="G578" i="39"/>
  <c r="I578" i="39"/>
  <c r="G577" i="41"/>
  <c r="I577" i="41"/>
  <c r="I577" i="32"/>
  <c r="G577" i="32"/>
  <c r="I576" i="35"/>
  <c r="G576" i="35"/>
  <c r="G574" i="39"/>
  <c r="I574" i="39"/>
  <c r="I573" i="41"/>
  <c r="G573" i="41"/>
  <c r="I573" i="32"/>
  <c r="G573" i="32"/>
  <c r="G572" i="35"/>
  <c r="I572" i="35"/>
  <c r="G571" i="37"/>
  <c r="I571" i="37"/>
  <c r="G570" i="39"/>
  <c r="I570" i="39"/>
  <c r="G569" i="41"/>
  <c r="I569" i="41"/>
  <c r="G569" i="32"/>
  <c r="I569" i="32"/>
  <c r="I568" i="35"/>
  <c r="G568" i="35"/>
  <c r="G567" i="37"/>
  <c r="I567" i="37"/>
  <c r="I566" i="39"/>
  <c r="G566" i="39"/>
  <c r="G564" i="34"/>
  <c r="I564" i="34"/>
  <c r="G563" i="34"/>
  <c r="I563" i="34"/>
  <c r="G562" i="35"/>
  <c r="I562" i="35"/>
  <c r="I561" i="36"/>
  <c r="G561" i="36"/>
  <c r="G560" i="38"/>
  <c r="I560" i="38"/>
  <c r="I559" i="40"/>
  <c r="G559" i="40"/>
  <c r="I557" i="36"/>
  <c r="G557" i="36"/>
  <c r="I556" i="38"/>
  <c r="G556" i="38"/>
  <c r="I555" i="40"/>
  <c r="G555" i="40"/>
  <c r="G554" i="34"/>
  <c r="I554" i="34"/>
  <c r="G552" i="38"/>
  <c r="I552" i="38"/>
  <c r="I550" i="34"/>
  <c r="G550" i="34"/>
  <c r="I549" i="36"/>
  <c r="G549" i="36"/>
  <c r="G548" i="38"/>
  <c r="I548" i="38"/>
  <c r="G547" i="40"/>
  <c r="I547" i="40"/>
  <c r="I546" i="34"/>
  <c r="G546" i="34"/>
  <c r="I544" i="39"/>
  <c r="G544" i="39"/>
  <c r="I539" i="41"/>
  <c r="G539" i="41"/>
  <c r="G539" i="32"/>
  <c r="I539" i="32"/>
  <c r="G537" i="36"/>
  <c r="I537" i="36"/>
  <c r="G536" i="39"/>
  <c r="I536" i="39"/>
  <c r="G534" i="34"/>
  <c r="I534" i="34"/>
  <c r="I509" i="27"/>
  <c r="G509" i="27"/>
  <c r="I509" i="21"/>
  <c r="G509" i="21"/>
  <c r="G493" i="27"/>
  <c r="I493" i="27"/>
  <c r="G481" i="23"/>
  <c r="I481" i="23"/>
  <c r="I477" i="27"/>
  <c r="G477" i="27"/>
  <c r="I477" i="21"/>
  <c r="G477" i="21"/>
  <c r="I461" i="21"/>
  <c r="I454" i="21"/>
  <c r="G454" i="21"/>
  <c r="G438" i="21"/>
  <c r="I432" i="29"/>
  <c r="G432" i="29"/>
  <c r="G422" i="21"/>
  <c r="I422" i="21"/>
  <c r="G417" i="23"/>
  <c r="G413" i="21"/>
  <c r="I397" i="27"/>
  <c r="G397" i="27"/>
  <c r="I397" i="21"/>
  <c r="G397" i="21"/>
  <c r="G390" i="21"/>
  <c r="I390" i="21"/>
  <c r="I379" i="27"/>
  <c r="G379" i="27"/>
  <c r="G377" i="27"/>
  <c r="I377" i="27"/>
  <c r="G377" i="21"/>
  <c r="I377" i="21"/>
  <c r="G373" i="23"/>
  <c r="I368" i="23"/>
  <c r="G363" i="27"/>
  <c r="G361" i="27"/>
  <c r="I361" i="27"/>
  <c r="G357" i="29"/>
  <c r="I357" i="29"/>
  <c r="G350" i="29"/>
  <c r="I350" i="29"/>
  <c r="G350" i="23"/>
  <c r="I350" i="23"/>
  <c r="I345" i="21"/>
  <c r="G336" i="23"/>
  <c r="I336" i="23"/>
  <c r="I334" i="29"/>
  <c r="G334" i="29"/>
  <c r="I334" i="23"/>
  <c r="G334" i="23"/>
  <c r="G328" i="27"/>
  <c r="G318" i="29"/>
  <c r="I318" i="29"/>
  <c r="I313" i="29"/>
  <c r="G313" i="29"/>
  <c r="I313" i="27"/>
  <c r="I312" i="27"/>
  <c r="G308" i="27"/>
  <c r="I304" i="23"/>
  <c r="G304" i="23"/>
  <c r="G282" i="21"/>
  <c r="I282" i="21"/>
  <c r="G274" i="23"/>
  <c r="I274" i="23"/>
  <c r="I269" i="29"/>
  <c r="G265" i="23"/>
  <c r="I265" i="23"/>
  <c r="G262" i="27"/>
  <c r="I262" i="27"/>
  <c r="G258" i="29"/>
  <c r="I253" i="21"/>
  <c r="I250" i="27"/>
  <c r="G250" i="27"/>
  <c r="I249" i="23"/>
  <c r="G249" i="23"/>
  <c r="G242" i="27"/>
  <c r="I238" i="19"/>
  <c r="G238" i="19"/>
  <c r="I237" i="23"/>
  <c r="G237" i="23"/>
  <c r="G235" i="23"/>
  <c r="I235" i="23"/>
  <c r="G223" i="23"/>
  <c r="I223" i="23"/>
  <c r="I202" i="21"/>
  <c r="G202" i="21"/>
  <c r="I194" i="21"/>
  <c r="G190" i="21"/>
  <c r="I190" i="21"/>
  <c r="G182" i="29"/>
  <c r="I182" i="29"/>
  <c r="I175" i="27"/>
  <c r="G175" i="27"/>
  <c r="I159" i="27"/>
  <c r="G159" i="27"/>
  <c r="G165" i="23"/>
  <c r="I165" i="23"/>
  <c r="I155" i="23"/>
  <c r="I135" i="27"/>
  <c r="I128" i="21"/>
  <c r="G128" i="21"/>
  <c r="I111" i="29"/>
  <c r="G952" i="29"/>
  <c r="I952" i="29"/>
  <c r="I952" i="19"/>
  <c r="I951" i="27"/>
  <c r="G951" i="27"/>
  <c r="I948" i="29"/>
  <c r="G948" i="29"/>
  <c r="I948" i="19"/>
  <c r="G948" i="19"/>
  <c r="G947" i="27"/>
  <c r="I947" i="27"/>
  <c r="G901" i="23"/>
  <c r="I901" i="23"/>
  <c r="I900" i="19"/>
  <c r="G900" i="19"/>
  <c r="G899" i="27"/>
  <c r="I899" i="27"/>
  <c r="G892" i="23"/>
  <c r="I892" i="23"/>
  <c r="I887" i="19"/>
  <c r="G887" i="19"/>
  <c r="I886" i="27"/>
  <c r="G886" i="27"/>
  <c r="I884" i="23"/>
  <c r="G884" i="23"/>
  <c r="G882" i="27"/>
  <c r="I882" i="27"/>
  <c r="I879" i="29"/>
  <c r="G870" i="21"/>
  <c r="I859" i="23"/>
  <c r="G859" i="23"/>
  <c r="G858" i="29"/>
  <c r="I858" i="29"/>
  <c r="I858" i="19"/>
  <c r="I857" i="27"/>
  <c r="I850" i="29"/>
  <c r="G850" i="29"/>
  <c r="I850" i="19"/>
  <c r="G850" i="19"/>
  <c r="G849" i="27"/>
  <c r="I849" i="27"/>
  <c r="G847" i="23"/>
  <c r="I846" i="19"/>
  <c r="G846" i="19"/>
  <c r="G845" i="27"/>
  <c r="I845" i="27"/>
  <c r="I843" i="23"/>
  <c r="G843" i="23"/>
  <c r="I842" i="19"/>
  <c r="G842" i="19"/>
  <c r="I841" i="27"/>
  <c r="G841" i="27"/>
  <c r="I839" i="23"/>
  <c r="G839" i="23"/>
  <c r="G838" i="19"/>
  <c r="G829" i="21"/>
  <c r="I829" i="21"/>
  <c r="I825" i="21"/>
  <c r="G825" i="21"/>
  <c r="G816" i="21"/>
  <c r="F817" i="21" s="1"/>
  <c r="I816" i="21"/>
  <c r="G812" i="21"/>
  <c r="I812" i="21"/>
  <c r="G232" i="33"/>
  <c r="I232" i="33"/>
  <c r="G801" i="27"/>
  <c r="I801" i="27"/>
  <c r="G799" i="23"/>
  <c r="I799" i="23"/>
  <c r="I798" i="19"/>
  <c r="G798" i="19"/>
  <c r="I228" i="33"/>
  <c r="G228" i="33"/>
  <c r="G795" i="23"/>
  <c r="I795" i="23"/>
  <c r="G224" i="33"/>
  <c r="I224" i="33"/>
  <c r="I790" i="19"/>
  <c r="G790" i="19"/>
  <c r="G220" i="33"/>
  <c r="I220" i="33"/>
  <c r="G789" i="27"/>
  <c r="I789" i="27"/>
  <c r="G785" i="29"/>
  <c r="I785" i="29"/>
  <c r="I785" i="19"/>
  <c r="G785" i="19"/>
  <c r="I215" i="33"/>
  <c r="G215" i="33"/>
  <c r="I781" i="19"/>
  <c r="G781" i="19"/>
  <c r="I211" i="33"/>
  <c r="G211" i="33"/>
  <c r="I780" i="27"/>
  <c r="G780" i="27"/>
  <c r="G777" i="29"/>
  <c r="I777" i="29"/>
  <c r="I777" i="19"/>
  <c r="G777" i="19"/>
  <c r="I207" i="33"/>
  <c r="G207" i="33"/>
  <c r="G776" i="27"/>
  <c r="I773" i="29"/>
  <c r="G773" i="29"/>
  <c r="G773" i="19"/>
  <c r="I773" i="19"/>
  <c r="G203" i="33"/>
  <c r="I203" i="33"/>
  <c r="I772" i="27"/>
  <c r="G772" i="27"/>
  <c r="I765" i="19"/>
  <c r="G765" i="19"/>
  <c r="G195" i="33"/>
  <c r="I195" i="33"/>
  <c r="I761" i="29"/>
  <c r="G761" i="29"/>
  <c r="I761" i="19"/>
  <c r="G761" i="19"/>
  <c r="G757" i="29"/>
  <c r="I757" i="29"/>
  <c r="I757" i="19"/>
  <c r="G757" i="19"/>
  <c r="G187" i="33"/>
  <c r="I187" i="33"/>
  <c r="I750" i="23"/>
  <c r="G750" i="23"/>
  <c r="G749" i="29"/>
  <c r="I179" i="33"/>
  <c r="G179" i="33"/>
  <c r="J179" i="33" s="1"/>
  <c r="I745" i="29"/>
  <c r="G745" i="29"/>
  <c r="I175" i="33"/>
  <c r="G175" i="33"/>
  <c r="G744" i="27"/>
  <c r="I744" i="27"/>
  <c r="G742" i="23"/>
  <c r="I742" i="23"/>
  <c r="I741" i="29"/>
  <c r="G741" i="29"/>
  <c r="I171" i="33"/>
  <c r="G171" i="33"/>
  <c r="G740" i="27"/>
  <c r="I740" i="27"/>
  <c r="G738" i="23"/>
  <c r="I738" i="23"/>
  <c r="I167" i="33"/>
  <c r="G167" i="33"/>
  <c r="I728" i="27"/>
  <c r="I726" i="23"/>
  <c r="G726" i="23"/>
  <c r="G725" i="19"/>
  <c r="I725" i="19"/>
  <c r="I155" i="33"/>
  <c r="G155" i="33"/>
  <c r="I724" i="27"/>
  <c r="G724" i="27"/>
  <c r="I151" i="33"/>
  <c r="G151" i="33"/>
  <c r="G720" i="27"/>
  <c r="I720" i="27"/>
  <c r="G718" i="23"/>
  <c r="I718" i="23"/>
  <c r="G717" i="19"/>
  <c r="I717" i="19"/>
  <c r="I147" i="33"/>
  <c r="G147" i="33"/>
  <c r="G716" i="27"/>
  <c r="I716" i="27"/>
  <c r="I714" i="23"/>
  <c r="G714" i="23"/>
  <c r="I713" i="29"/>
  <c r="G713" i="29"/>
  <c r="I143" i="33"/>
  <c r="G143" i="33"/>
  <c r="I712" i="27"/>
  <c r="G712" i="27"/>
  <c r="G710" i="23"/>
  <c r="I710" i="23"/>
  <c r="I709" i="29"/>
  <c r="G709" i="19"/>
  <c r="I139" i="33"/>
  <c r="G139" i="33"/>
  <c r="G708" i="27"/>
  <c r="I708" i="27"/>
  <c r="G706" i="23"/>
  <c r="I706" i="23"/>
  <c r="I705" i="19"/>
  <c r="G705" i="19"/>
  <c r="G135" i="33"/>
  <c r="I135" i="33"/>
  <c r="G704" i="27"/>
  <c r="I704" i="27"/>
  <c r="I131" i="33"/>
  <c r="G131" i="33"/>
  <c r="G700" i="27"/>
  <c r="I700" i="27"/>
  <c r="G697" i="19"/>
  <c r="I697" i="19"/>
  <c r="I127" i="33"/>
  <c r="G127" i="33"/>
  <c r="G696" i="27"/>
  <c r="I696" i="27"/>
  <c r="G693" i="19"/>
  <c r="I693" i="19"/>
  <c r="I123" i="33"/>
  <c r="G123" i="33"/>
  <c r="I692" i="27"/>
  <c r="G692" i="27"/>
  <c r="I689" i="29"/>
  <c r="G689" i="29"/>
  <c r="G689" i="19"/>
  <c r="I689" i="19"/>
  <c r="I119" i="33"/>
  <c r="G119" i="33"/>
  <c r="G685" i="23"/>
  <c r="I685" i="23"/>
  <c r="G684" i="19"/>
  <c r="I684" i="19"/>
  <c r="I114" i="33"/>
  <c r="G114" i="33"/>
  <c r="G683" i="27"/>
  <c r="I683" i="27"/>
  <c r="I680" i="29"/>
  <c r="G680" i="29"/>
  <c r="G680" i="19"/>
  <c r="I680" i="19"/>
  <c r="G110" i="33"/>
  <c r="I110" i="33"/>
  <c r="I679" i="27"/>
  <c r="G679" i="27"/>
  <c r="I676" i="29"/>
  <c r="G676" i="29"/>
  <c r="G676" i="19"/>
  <c r="I676" i="19"/>
  <c r="G106" i="33"/>
  <c r="I106" i="33"/>
  <c r="I673" i="23"/>
  <c r="G673" i="23"/>
  <c r="I672" i="29"/>
  <c r="G672" i="29"/>
  <c r="I672" i="19"/>
  <c r="G672" i="19"/>
  <c r="I97" i="33"/>
  <c r="G97" i="33"/>
  <c r="G664" i="23"/>
  <c r="I664" i="23"/>
  <c r="I663" i="29"/>
  <c r="G663" i="29"/>
  <c r="G663" i="19"/>
  <c r="I663" i="19"/>
  <c r="I93" i="33"/>
  <c r="G93" i="33"/>
  <c r="I662" i="27"/>
  <c r="G662" i="27"/>
  <c r="G659" i="29"/>
  <c r="I659" i="29"/>
  <c r="G659" i="19"/>
  <c r="I659" i="19"/>
  <c r="I89" i="33"/>
  <c r="G89" i="33"/>
  <c r="G658" i="27"/>
  <c r="I658" i="27"/>
  <c r="G656" i="23"/>
  <c r="I656" i="23"/>
  <c r="G85" i="33"/>
  <c r="I85" i="33"/>
  <c r="I654" i="27"/>
  <c r="G654" i="27"/>
  <c r="I652" i="23"/>
  <c r="G652" i="23"/>
  <c r="I651" i="19"/>
  <c r="G81" i="33"/>
  <c r="I81" i="33"/>
  <c r="I648" i="23"/>
  <c r="G648" i="23"/>
  <c r="I647" i="29"/>
  <c r="G647" i="29"/>
  <c r="I77" i="33"/>
  <c r="G77" i="33"/>
  <c r="I646" i="27"/>
  <c r="G646" i="27"/>
  <c r="I644" i="23"/>
  <c r="G644" i="23"/>
  <c r="I643" i="29"/>
  <c r="G643" i="29"/>
  <c r="I73" i="33"/>
  <c r="G73" i="33"/>
  <c r="I642" i="27"/>
  <c r="G642" i="27"/>
  <c r="I640" i="23"/>
  <c r="G640" i="23"/>
  <c r="I639" i="29"/>
  <c r="G639" i="29"/>
  <c r="I639" i="19"/>
  <c r="G639" i="19"/>
  <c r="G69" i="33"/>
  <c r="I69" i="33"/>
  <c r="I638" i="27"/>
  <c r="G638" i="27"/>
  <c r="I636" i="23"/>
  <c r="G636" i="23"/>
  <c r="G635" i="19"/>
  <c r="I635" i="19"/>
  <c r="I65" i="33"/>
  <c r="G65" i="33"/>
  <c r="G632" i="23"/>
  <c r="I632" i="23"/>
  <c r="I631" i="19"/>
  <c r="G631" i="19"/>
  <c r="I61" i="33"/>
  <c r="G61" i="33"/>
  <c r="I627" i="29"/>
  <c r="G627" i="29"/>
  <c r="I627" i="19"/>
  <c r="G627" i="19"/>
  <c r="I57" i="33"/>
  <c r="G57" i="33"/>
  <c r="I624" i="23"/>
  <c r="G624" i="23"/>
  <c r="I623" i="29"/>
  <c r="G623" i="29"/>
  <c r="I623" i="19"/>
  <c r="G623" i="19"/>
  <c r="G53" i="33"/>
  <c r="I53" i="33"/>
  <c r="I619" i="29"/>
  <c r="G619" i="29"/>
  <c r="I619" i="19"/>
  <c r="G619" i="19"/>
  <c r="I49" i="33"/>
  <c r="G49" i="33"/>
  <c r="G618" i="27"/>
  <c r="I618" i="27"/>
  <c r="I615" i="29"/>
  <c r="G615" i="29"/>
  <c r="G612" i="23"/>
  <c r="I612" i="23"/>
  <c r="G611" i="29"/>
  <c r="I611" i="29"/>
  <c r="I611" i="19"/>
  <c r="G611" i="19"/>
  <c r="G41" i="33"/>
  <c r="I41" i="33"/>
  <c r="G610" i="27"/>
  <c r="I610" i="27"/>
  <c r="G608" i="23"/>
  <c r="I608" i="23"/>
  <c r="G607" i="19"/>
  <c r="I607" i="19"/>
  <c r="G37" i="33"/>
  <c r="I37" i="33"/>
  <c r="G606" i="27"/>
  <c r="I606" i="27"/>
  <c r="I604" i="23"/>
  <c r="G603" i="29"/>
  <c r="I603" i="29"/>
  <c r="I33" i="33"/>
  <c r="G33" i="33"/>
  <c r="G602" i="27"/>
  <c r="I602" i="27"/>
  <c r="I595" i="36"/>
  <c r="G595" i="36"/>
  <c r="I594" i="38"/>
  <c r="G594" i="38"/>
  <c r="I594" i="23"/>
  <c r="I593" i="40"/>
  <c r="G593" i="40"/>
  <c r="I593" i="29"/>
  <c r="G593" i="29"/>
  <c r="G593" i="19"/>
  <c r="I593" i="19"/>
  <c r="I592" i="34"/>
  <c r="G592" i="34"/>
  <c r="I592" i="27"/>
  <c r="G592" i="27"/>
  <c r="G591" i="36"/>
  <c r="I591" i="36"/>
  <c r="G589" i="40"/>
  <c r="I589" i="40"/>
  <c r="G589" i="29"/>
  <c r="I589" i="29"/>
  <c r="I589" i="19"/>
  <c r="G588" i="34"/>
  <c r="I588" i="34"/>
  <c r="G588" i="27"/>
  <c r="I588" i="27"/>
  <c r="I586" i="38"/>
  <c r="G586" i="38"/>
  <c r="G585" i="40"/>
  <c r="I585" i="40"/>
  <c r="G585" i="29"/>
  <c r="I585" i="29"/>
  <c r="I584" i="34"/>
  <c r="G584" i="34"/>
  <c r="G583" i="36"/>
  <c r="I583" i="36"/>
  <c r="G582" i="38"/>
  <c r="I582" i="38"/>
  <c r="G582" i="23"/>
  <c r="I582" i="23"/>
  <c r="I581" i="40"/>
  <c r="G581" i="40"/>
  <c r="G581" i="29"/>
  <c r="I581" i="29"/>
  <c r="G580" i="34"/>
  <c r="I580" i="34"/>
  <c r="G579" i="36"/>
  <c r="I579" i="36"/>
  <c r="G578" i="38"/>
  <c r="I578" i="38"/>
  <c r="I577" i="40"/>
  <c r="G577" i="40"/>
  <c r="G577" i="29"/>
  <c r="I577" i="29"/>
  <c r="G576" i="34"/>
  <c r="I576" i="34"/>
  <c r="I574" i="38"/>
  <c r="G574" i="38"/>
  <c r="G573" i="40"/>
  <c r="I573" i="40"/>
  <c r="I573" i="29"/>
  <c r="G573" i="29"/>
  <c r="I573" i="19"/>
  <c r="G573" i="19"/>
  <c r="I572" i="34"/>
  <c r="G572" i="34"/>
  <c r="G571" i="36"/>
  <c r="I571" i="36"/>
  <c r="I570" i="38"/>
  <c r="G570" i="38"/>
  <c r="G569" i="40"/>
  <c r="I569" i="40"/>
  <c r="I569" i="29"/>
  <c r="G569" i="29"/>
  <c r="G568" i="34"/>
  <c r="I568" i="34"/>
  <c r="G567" i="36"/>
  <c r="I567" i="36"/>
  <c r="I566" i="38"/>
  <c r="G566" i="38"/>
  <c r="I566" i="23"/>
  <c r="G566" i="23"/>
  <c r="G564" i="41"/>
  <c r="I564" i="41"/>
  <c r="I564" i="32"/>
  <c r="G564" i="32"/>
  <c r="I563" i="41"/>
  <c r="G563" i="41"/>
  <c r="I563" i="32"/>
  <c r="G563" i="32"/>
  <c r="I562" i="34"/>
  <c r="G562" i="34"/>
  <c r="I562" i="27"/>
  <c r="G562" i="27"/>
  <c r="I561" i="35"/>
  <c r="G561" i="35"/>
  <c r="I560" i="37"/>
  <c r="G560" i="37"/>
  <c r="G559" i="39"/>
  <c r="I559" i="39"/>
  <c r="G559" i="21"/>
  <c r="I559" i="21"/>
  <c r="I557" i="35"/>
  <c r="G557" i="35"/>
  <c r="I556" i="37"/>
  <c r="G556" i="37"/>
  <c r="I555" i="39"/>
  <c r="G555" i="39"/>
  <c r="I555" i="21"/>
  <c r="G555" i="21"/>
  <c r="I554" i="41"/>
  <c r="G554" i="41"/>
  <c r="I554" i="32"/>
  <c r="G554" i="32"/>
  <c r="G552" i="37"/>
  <c r="I552" i="37"/>
  <c r="I550" i="41"/>
  <c r="G550" i="41"/>
  <c r="I550" i="32"/>
  <c r="G550" i="32"/>
  <c r="I549" i="35"/>
  <c r="G549" i="35"/>
  <c r="I548" i="37"/>
  <c r="G548" i="37"/>
  <c r="I547" i="39"/>
  <c r="G547" i="39"/>
  <c r="I544" i="38"/>
  <c r="G544" i="38"/>
  <c r="I542" i="35"/>
  <c r="G542" i="35"/>
  <c r="I542" i="27"/>
  <c r="G542" i="27"/>
  <c r="G539" i="40"/>
  <c r="I539" i="40"/>
  <c r="I539" i="29"/>
  <c r="G539" i="29"/>
  <c r="G536" i="38"/>
  <c r="I536" i="38"/>
  <c r="I535" i="23"/>
  <c r="G535" i="23"/>
  <c r="G533" i="27"/>
  <c r="I533" i="27"/>
  <c r="I533" i="21"/>
  <c r="G533" i="21"/>
  <c r="I532" i="23"/>
  <c r="G532" i="23"/>
  <c r="G530" i="23"/>
  <c r="I530" i="23"/>
  <c r="G519" i="27"/>
  <c r="I519" i="27"/>
  <c r="G519" i="21"/>
  <c r="I519" i="21"/>
  <c r="I511" i="23"/>
  <c r="G511" i="23"/>
  <c r="G502" i="23"/>
  <c r="I495" i="23"/>
  <c r="G495" i="23"/>
  <c r="G493" i="29"/>
  <c r="I493" i="29"/>
  <c r="I486" i="23"/>
  <c r="G486" i="23"/>
  <c r="I470" i="29"/>
  <c r="G470" i="29"/>
  <c r="I470" i="23"/>
  <c r="G470" i="23"/>
  <c r="I469" i="21"/>
  <c r="G461" i="29"/>
  <c r="G452" i="29"/>
  <c r="I443" i="27"/>
  <c r="G443" i="27"/>
  <c r="G443" i="21"/>
  <c r="I443" i="21"/>
  <c r="G436" i="29"/>
  <c r="I431" i="23"/>
  <c r="G431" i="23"/>
  <c r="I428" i="27"/>
  <c r="G428" i="27"/>
  <c r="I427" i="21"/>
  <c r="G427" i="21"/>
  <c r="I422" i="23"/>
  <c r="G413" i="29"/>
  <c r="I413" i="29"/>
  <c r="I411" i="27"/>
  <c r="G411" i="27"/>
  <c r="G411" i="21"/>
  <c r="I411" i="21"/>
  <c r="G396" i="27"/>
  <c r="I396" i="27"/>
  <c r="I395" i="27"/>
  <c r="G395" i="27"/>
  <c r="G395" i="21"/>
  <c r="I395" i="21"/>
  <c r="I384" i="29"/>
  <c r="G384" i="29"/>
  <c r="G381" i="27"/>
  <c r="I381" i="27"/>
  <c r="G374" i="21"/>
  <c r="I374" i="21"/>
  <c r="I370" i="23"/>
  <c r="G370" i="23"/>
  <c r="G368" i="29"/>
  <c r="I368" i="29"/>
  <c r="G366" i="23"/>
  <c r="I366" i="23"/>
  <c r="I358" i="27"/>
  <c r="G358" i="27"/>
  <c r="I358" i="21"/>
  <c r="G358" i="21"/>
  <c r="I343" i="29"/>
  <c r="G343" i="29"/>
  <c r="G343" i="23"/>
  <c r="I343" i="23"/>
  <c r="I336" i="29"/>
  <c r="G336" i="29"/>
  <c r="I331" i="27"/>
  <c r="G331" i="27"/>
  <c r="I327" i="23"/>
  <c r="G327" i="23"/>
  <c r="G326" i="27"/>
  <c r="I326" i="27"/>
  <c r="G326" i="21"/>
  <c r="I326" i="21"/>
  <c r="I320" i="29"/>
  <c r="G320" i="29"/>
  <c r="I315" i="27"/>
  <c r="G315" i="27"/>
  <c r="G315" i="21"/>
  <c r="I315" i="21"/>
  <c r="I311" i="29"/>
  <c r="G311" i="29"/>
  <c r="G304" i="29"/>
  <c r="I304" i="29"/>
  <c r="I299" i="29"/>
  <c r="G299" i="29"/>
  <c r="I299" i="27"/>
  <c r="G299" i="27"/>
  <c r="I299" i="21"/>
  <c r="G299" i="21"/>
  <c r="G298" i="27"/>
  <c r="I298" i="27"/>
  <c r="G297" i="29"/>
  <c r="I297" i="29"/>
  <c r="G287" i="27"/>
  <c r="I280" i="29"/>
  <c r="G280" i="29"/>
  <c r="G276" i="29"/>
  <c r="I276" i="29"/>
  <c r="G267" i="29"/>
  <c r="G249" i="19"/>
  <c r="I249" i="19"/>
  <c r="I248" i="23"/>
  <c r="G248" i="23"/>
  <c r="I242" i="29"/>
  <c r="G242" i="29"/>
  <c r="G241" i="27"/>
  <c r="I241" i="27"/>
  <c r="G240" i="21"/>
  <c r="I240" i="21"/>
  <c r="G222" i="21"/>
  <c r="I216" i="21"/>
  <c r="G216" i="21"/>
  <c r="I209" i="27"/>
  <c r="G209" i="27"/>
  <c r="I208" i="21"/>
  <c r="G208" i="21"/>
  <c r="I200" i="21"/>
  <c r="G200" i="21"/>
  <c r="I198" i="21"/>
  <c r="I196" i="21"/>
  <c r="G196" i="21"/>
  <c r="G188" i="21"/>
  <c r="I188" i="21"/>
  <c r="I170" i="29"/>
  <c r="G170" i="29"/>
  <c r="I160" i="29"/>
  <c r="G160" i="29"/>
  <c r="G171" i="21"/>
  <c r="I171" i="21"/>
  <c r="G165" i="19"/>
  <c r="I149" i="21"/>
  <c r="I142" i="21"/>
  <c r="G142" i="21"/>
  <c r="I139" i="23"/>
  <c r="G139" i="23"/>
  <c r="G137" i="23"/>
  <c r="I135" i="21"/>
  <c r="G135" i="21"/>
  <c r="I133" i="27"/>
  <c r="G133" i="27"/>
  <c r="G131" i="27"/>
  <c r="I131" i="27"/>
  <c r="I128" i="23"/>
  <c r="G128" i="23"/>
  <c r="I114" i="21"/>
  <c r="G114" i="21"/>
  <c r="I112" i="29"/>
  <c r="G112" i="29"/>
  <c r="I111" i="23"/>
  <c r="G111" i="23"/>
  <c r="I103" i="29"/>
  <c r="G103" i="29"/>
  <c r="G546" i="41"/>
  <c r="I546" i="41"/>
  <c r="I546" i="32"/>
  <c r="G546" i="32"/>
  <c r="I544" i="37"/>
  <c r="G544" i="37"/>
  <c r="I542" i="41"/>
  <c r="G542" i="41"/>
  <c r="I542" i="32"/>
  <c r="G542" i="32"/>
  <c r="I540" i="37"/>
  <c r="G540" i="37"/>
  <c r="G539" i="39"/>
  <c r="I539" i="39"/>
  <c r="G538" i="41"/>
  <c r="I538" i="41"/>
  <c r="I538" i="32"/>
  <c r="G538" i="32"/>
  <c r="I537" i="35"/>
  <c r="G537" i="35"/>
  <c r="G536" i="37"/>
  <c r="I536" i="37"/>
  <c r="G535" i="39"/>
  <c r="I535" i="39"/>
  <c r="I534" i="41"/>
  <c r="G534" i="41"/>
  <c r="I534" i="32"/>
  <c r="G534" i="32"/>
  <c r="G533" i="35"/>
  <c r="I533" i="35"/>
  <c r="G532" i="37"/>
  <c r="I532" i="37"/>
  <c r="G531" i="39"/>
  <c r="I531" i="39"/>
  <c r="I530" i="41"/>
  <c r="G530" i="41"/>
  <c r="I530" i="32"/>
  <c r="G530" i="32"/>
  <c r="I529" i="35"/>
  <c r="G529" i="35"/>
  <c r="I528" i="37"/>
  <c r="G528" i="37"/>
  <c r="G525" i="35"/>
  <c r="I525" i="35"/>
  <c r="G523" i="39"/>
  <c r="I523" i="39"/>
  <c r="I521" i="35"/>
  <c r="G521" i="35"/>
  <c r="G520" i="37"/>
  <c r="I520" i="37"/>
  <c r="I519" i="39"/>
  <c r="G519" i="39"/>
  <c r="I518" i="41"/>
  <c r="G518" i="41"/>
  <c r="G518" i="32"/>
  <c r="I518" i="32"/>
  <c r="G517" i="35"/>
  <c r="I517" i="35"/>
  <c r="G516" i="37"/>
  <c r="I516" i="37"/>
  <c r="I515" i="39"/>
  <c r="G515" i="39"/>
  <c r="I514" i="41"/>
  <c r="G514" i="41"/>
  <c r="G514" i="32"/>
  <c r="I514" i="32"/>
  <c r="I512" i="37"/>
  <c r="G512" i="37"/>
  <c r="I511" i="39"/>
  <c r="G511" i="39"/>
  <c r="G510" i="41"/>
  <c r="I510" i="41"/>
  <c r="I510" i="32"/>
  <c r="G510" i="32"/>
  <c r="G509" i="35"/>
  <c r="I509" i="35"/>
  <c r="I508" i="37"/>
  <c r="G508" i="37"/>
  <c r="I507" i="39"/>
  <c r="G507" i="39"/>
  <c r="I506" i="41"/>
  <c r="G506" i="41"/>
  <c r="I506" i="32"/>
  <c r="G506" i="32"/>
  <c r="I505" i="35"/>
  <c r="G505" i="35"/>
  <c r="G504" i="37"/>
  <c r="I504" i="37"/>
  <c r="I503" i="39"/>
  <c r="G503" i="39"/>
  <c r="I502" i="41"/>
  <c r="G502" i="41"/>
  <c r="G502" i="32"/>
  <c r="I502" i="32"/>
  <c r="I500" i="37"/>
  <c r="G500" i="37"/>
  <c r="G499" i="39"/>
  <c r="I499" i="39"/>
  <c r="I498" i="41"/>
  <c r="G498" i="41"/>
  <c r="I498" i="32"/>
  <c r="G498" i="32"/>
  <c r="I497" i="35"/>
  <c r="G497" i="35"/>
  <c r="G496" i="37"/>
  <c r="I496" i="37"/>
  <c r="I495" i="39"/>
  <c r="G495" i="39"/>
  <c r="I494" i="41"/>
  <c r="G494" i="41"/>
  <c r="G494" i="32"/>
  <c r="I494" i="32"/>
  <c r="G493" i="35"/>
  <c r="I493" i="35"/>
  <c r="G492" i="37"/>
  <c r="I492" i="37"/>
  <c r="I491" i="39"/>
  <c r="G491" i="39"/>
  <c r="I490" i="41"/>
  <c r="G490" i="41"/>
  <c r="I490" i="32"/>
  <c r="G490" i="32"/>
  <c r="I489" i="35"/>
  <c r="G489" i="35"/>
  <c r="G488" i="37"/>
  <c r="I488" i="37"/>
  <c r="G487" i="39"/>
  <c r="I487" i="39"/>
  <c r="I486" i="41"/>
  <c r="G486" i="41"/>
  <c r="I486" i="32"/>
  <c r="G486" i="32"/>
  <c r="I485" i="35"/>
  <c r="G485" i="35"/>
  <c r="G483" i="39"/>
  <c r="I483" i="39"/>
  <c r="I482" i="41"/>
  <c r="G482" i="41"/>
  <c r="G482" i="32"/>
  <c r="I482" i="32"/>
  <c r="G481" i="35"/>
  <c r="I481" i="35"/>
  <c r="I480" i="37"/>
  <c r="G480" i="37"/>
  <c r="I479" i="39"/>
  <c r="G479" i="39"/>
  <c r="G478" i="41"/>
  <c r="I478" i="41"/>
  <c r="I478" i="32"/>
  <c r="G478" i="32"/>
  <c r="I477" i="35"/>
  <c r="G477" i="35"/>
  <c r="G476" i="37"/>
  <c r="I476" i="37"/>
  <c r="I475" i="39"/>
  <c r="G475" i="39"/>
  <c r="I473" i="35"/>
  <c r="G473" i="35"/>
  <c r="G472" i="37"/>
  <c r="I472" i="37"/>
  <c r="G471" i="39"/>
  <c r="I471" i="39"/>
  <c r="I470" i="41"/>
  <c r="G470" i="41"/>
  <c r="G470" i="32"/>
  <c r="I470" i="32"/>
  <c r="G469" i="35"/>
  <c r="I469" i="35"/>
  <c r="I468" i="37"/>
  <c r="G468" i="37"/>
  <c r="I467" i="39"/>
  <c r="G467" i="39"/>
  <c r="I466" i="41"/>
  <c r="G466" i="41"/>
  <c r="G466" i="32"/>
  <c r="I466" i="32"/>
  <c r="I465" i="35"/>
  <c r="G465" i="35"/>
  <c r="G464" i="37"/>
  <c r="I464" i="37"/>
  <c r="G463" i="39"/>
  <c r="I463" i="39"/>
  <c r="G462" i="41"/>
  <c r="I462" i="41"/>
  <c r="G462" i="32"/>
  <c r="I462" i="32"/>
  <c r="I461" i="35"/>
  <c r="G461" i="35"/>
  <c r="G460" i="37"/>
  <c r="I460" i="37"/>
  <c r="I458" i="41"/>
  <c r="G458" i="41"/>
  <c r="I458" i="32"/>
  <c r="G458" i="32"/>
  <c r="I457" i="35"/>
  <c r="G457" i="35"/>
  <c r="G456" i="37"/>
  <c r="I456" i="37"/>
  <c r="G455" i="39"/>
  <c r="I455" i="39"/>
  <c r="I454" i="41"/>
  <c r="G454" i="41"/>
  <c r="G454" i="32"/>
  <c r="I454" i="32"/>
  <c r="I453" i="35"/>
  <c r="G453" i="35"/>
  <c r="I452" i="37"/>
  <c r="G452" i="37"/>
  <c r="I451" i="39"/>
  <c r="G451" i="39"/>
  <c r="I450" i="41"/>
  <c r="G450" i="41"/>
  <c r="G450" i="32"/>
  <c r="I450" i="32"/>
  <c r="I449" i="35"/>
  <c r="G449" i="35"/>
  <c r="G448" i="37"/>
  <c r="I448" i="37"/>
  <c r="I447" i="39"/>
  <c r="G447" i="39"/>
  <c r="I446" i="41"/>
  <c r="G446" i="41"/>
  <c r="I446" i="32"/>
  <c r="G446" i="32"/>
  <c r="I445" i="35"/>
  <c r="G445" i="35"/>
  <c r="G443" i="39"/>
  <c r="I443" i="39"/>
  <c r="I442" i="41"/>
  <c r="G442" i="41"/>
  <c r="I442" i="32"/>
  <c r="G442" i="32"/>
  <c r="I441" i="35"/>
  <c r="G441" i="35"/>
  <c r="I440" i="37"/>
  <c r="G440" i="37"/>
  <c r="G439" i="39"/>
  <c r="I439" i="39"/>
  <c r="G438" i="41"/>
  <c r="I438" i="41"/>
  <c r="I438" i="32"/>
  <c r="G438" i="32"/>
  <c r="G437" i="35"/>
  <c r="I437" i="35"/>
  <c r="I436" i="37"/>
  <c r="G436" i="37"/>
  <c r="G435" i="39"/>
  <c r="I435" i="39"/>
  <c r="G434" i="41"/>
  <c r="I434" i="41"/>
  <c r="G434" i="32"/>
  <c r="I434" i="32"/>
  <c r="I433" i="35"/>
  <c r="G433" i="35"/>
  <c r="G432" i="37"/>
  <c r="I432" i="37"/>
  <c r="I431" i="39"/>
  <c r="G431" i="39"/>
  <c r="G430" i="41"/>
  <c r="I430" i="41"/>
  <c r="G430" i="32"/>
  <c r="I430" i="32"/>
  <c r="I429" i="35"/>
  <c r="G429" i="35"/>
  <c r="I428" i="37"/>
  <c r="G428" i="37"/>
  <c r="I427" i="39"/>
  <c r="G427" i="39"/>
  <c r="I425" i="35"/>
  <c r="G425" i="35"/>
  <c r="I424" i="37"/>
  <c r="G424" i="37"/>
  <c r="G423" i="39"/>
  <c r="I423" i="39"/>
  <c r="I422" i="41"/>
  <c r="G422" i="41"/>
  <c r="G422" i="32"/>
  <c r="I422" i="32"/>
  <c r="G421" i="35"/>
  <c r="I421" i="35"/>
  <c r="I420" i="37"/>
  <c r="G420" i="37"/>
  <c r="G419" i="39"/>
  <c r="I419" i="39"/>
  <c r="I418" i="41"/>
  <c r="G418" i="41"/>
  <c r="G418" i="32"/>
  <c r="I418" i="32"/>
  <c r="I417" i="35"/>
  <c r="G417" i="35"/>
  <c r="I416" i="37"/>
  <c r="G416" i="37"/>
  <c r="G415" i="39"/>
  <c r="I415" i="39"/>
  <c r="I414" i="41"/>
  <c r="G414" i="41"/>
  <c r="I414" i="32"/>
  <c r="G414" i="32"/>
  <c r="I413" i="35"/>
  <c r="G413" i="35"/>
  <c r="I412" i="37"/>
  <c r="G412" i="37"/>
  <c r="G411" i="39"/>
  <c r="I411" i="39"/>
  <c r="I409" i="35"/>
  <c r="G409" i="35"/>
  <c r="G408" i="37"/>
  <c r="I408" i="37"/>
  <c r="I407" i="39"/>
  <c r="G407" i="39"/>
  <c r="G406" i="41"/>
  <c r="I406" i="41"/>
  <c r="G406" i="32"/>
  <c r="I406" i="32"/>
  <c r="G405" i="35"/>
  <c r="I405" i="35"/>
  <c r="I404" i="37"/>
  <c r="G404" i="37"/>
  <c r="G403" i="39"/>
  <c r="I403" i="39"/>
  <c r="I402" i="41"/>
  <c r="G402" i="41"/>
  <c r="I402" i="32"/>
  <c r="G402" i="32"/>
  <c r="I401" i="35"/>
  <c r="G401" i="35"/>
  <c r="I399" i="39"/>
  <c r="G399" i="39"/>
  <c r="G398" i="41"/>
  <c r="I398" i="41"/>
  <c r="G398" i="32"/>
  <c r="I398" i="32"/>
  <c r="I397" i="35"/>
  <c r="G397" i="35"/>
  <c r="I396" i="37"/>
  <c r="G396" i="37"/>
  <c r="I395" i="39"/>
  <c r="G395" i="39"/>
  <c r="G394" i="41"/>
  <c r="I394" i="41"/>
  <c r="G394" i="32"/>
  <c r="I394" i="32"/>
  <c r="G393" i="35"/>
  <c r="I393" i="35"/>
  <c r="G392" i="37"/>
  <c r="I392" i="37"/>
  <c r="I391" i="39"/>
  <c r="G391" i="39"/>
  <c r="G390" i="41"/>
  <c r="I390" i="41"/>
  <c r="G390" i="32"/>
  <c r="I390" i="32"/>
  <c r="G389" i="35"/>
  <c r="I389" i="35"/>
  <c r="I388" i="37"/>
  <c r="G388" i="37"/>
  <c r="G387" i="39"/>
  <c r="I387" i="39"/>
  <c r="G386" i="41"/>
  <c r="I386" i="41"/>
  <c r="I386" i="32"/>
  <c r="G386" i="32"/>
  <c r="G385" i="35"/>
  <c r="I385" i="35"/>
  <c r="I384" i="37"/>
  <c r="G384" i="37"/>
  <c r="I383" i="39"/>
  <c r="G383" i="39"/>
  <c r="I381" i="35"/>
  <c r="G381" i="35"/>
  <c r="G380" i="37"/>
  <c r="I380" i="37"/>
  <c r="I379" i="39"/>
  <c r="G379" i="39"/>
  <c r="G378" i="41"/>
  <c r="I378" i="41"/>
  <c r="G378" i="32"/>
  <c r="I378" i="32"/>
  <c r="I377" i="35"/>
  <c r="G377" i="35"/>
  <c r="I376" i="37"/>
  <c r="G376" i="37"/>
  <c r="G375" i="39"/>
  <c r="I375" i="39"/>
  <c r="I374" i="41"/>
  <c r="G374" i="41"/>
  <c r="G374" i="32"/>
  <c r="I374" i="32"/>
  <c r="I373" i="35"/>
  <c r="G373" i="35"/>
  <c r="G372" i="37"/>
  <c r="I372" i="37"/>
  <c r="I371" i="39"/>
  <c r="G371" i="39"/>
  <c r="G370" i="41"/>
  <c r="I370" i="41"/>
  <c r="G370" i="32"/>
  <c r="I370" i="32"/>
  <c r="I369" i="35"/>
  <c r="G369" i="35"/>
  <c r="I368" i="37"/>
  <c r="G368" i="37"/>
  <c r="I366" i="41"/>
  <c r="G366" i="41"/>
  <c r="I366" i="32"/>
  <c r="G366" i="32"/>
  <c r="I365" i="35"/>
  <c r="G365" i="35"/>
  <c r="G364" i="37"/>
  <c r="I364" i="37"/>
  <c r="I363" i="39"/>
  <c r="G363" i="39"/>
  <c r="I362" i="41"/>
  <c r="G362" i="41"/>
  <c r="I362" i="32"/>
  <c r="G362" i="32"/>
  <c r="G361" i="35"/>
  <c r="I361" i="35"/>
  <c r="G360" i="37"/>
  <c r="I360" i="37"/>
  <c r="I359" i="39"/>
  <c r="G359" i="39"/>
  <c r="G358" i="41"/>
  <c r="I358" i="41"/>
  <c r="I358" i="32"/>
  <c r="G358" i="32"/>
  <c r="G357" i="35"/>
  <c r="I357" i="35"/>
  <c r="G356" i="37"/>
  <c r="I356" i="37"/>
  <c r="G355" i="39"/>
  <c r="I355" i="39"/>
  <c r="I354" i="41"/>
  <c r="G354" i="41"/>
  <c r="G354" i="32"/>
  <c r="I354" i="32"/>
  <c r="I353" i="35"/>
  <c r="G353" i="35"/>
  <c r="I352" i="37"/>
  <c r="G352" i="37"/>
  <c r="G351" i="39"/>
  <c r="I351" i="39"/>
  <c r="I350" i="41"/>
  <c r="G350" i="41"/>
  <c r="G350" i="32"/>
  <c r="I350" i="32"/>
  <c r="G349" i="35"/>
  <c r="I349" i="35"/>
  <c r="G348" i="37"/>
  <c r="I348" i="37"/>
  <c r="I347" i="39"/>
  <c r="G347" i="39"/>
  <c r="I346" i="41"/>
  <c r="G346" i="41"/>
  <c r="I346" i="32"/>
  <c r="G346" i="32"/>
  <c r="I345" i="35"/>
  <c r="G345" i="35"/>
  <c r="G344" i="37"/>
  <c r="I344" i="37"/>
  <c r="I343" i="39"/>
  <c r="G343" i="39"/>
  <c r="G342" i="41"/>
  <c r="I342" i="41"/>
  <c r="G342" i="32"/>
  <c r="I342" i="32"/>
  <c r="I341" i="35"/>
  <c r="G341" i="35"/>
  <c r="I340" i="37"/>
  <c r="G340" i="37"/>
  <c r="G339" i="39"/>
  <c r="I339" i="39"/>
  <c r="I338" i="41"/>
  <c r="G338" i="41"/>
  <c r="I338" i="32"/>
  <c r="G338" i="32"/>
  <c r="G336" i="37"/>
  <c r="I336" i="37"/>
  <c r="G335" i="39"/>
  <c r="I335" i="39"/>
  <c r="G334" i="41"/>
  <c r="I334" i="41"/>
  <c r="G334" i="32"/>
  <c r="I334" i="32"/>
  <c r="I333" i="35"/>
  <c r="G333" i="35"/>
  <c r="G332" i="37"/>
  <c r="I332" i="37"/>
  <c r="G331" i="39"/>
  <c r="I331" i="39"/>
  <c r="I330" i="41"/>
  <c r="G330" i="41"/>
  <c r="G330" i="32"/>
  <c r="I330" i="32"/>
  <c r="I329" i="35"/>
  <c r="G329" i="35"/>
  <c r="I328" i="37"/>
  <c r="G328" i="37"/>
  <c r="G327" i="39"/>
  <c r="I327" i="39"/>
  <c r="G326" i="41"/>
  <c r="I326" i="41"/>
  <c r="I326" i="32"/>
  <c r="G326" i="32"/>
  <c r="I325" i="35"/>
  <c r="G325" i="35"/>
  <c r="I324" i="37"/>
  <c r="G324" i="37"/>
  <c r="G323" i="39"/>
  <c r="I323" i="39"/>
  <c r="G321" i="35"/>
  <c r="I321" i="35"/>
  <c r="I320" i="37"/>
  <c r="G320" i="37"/>
  <c r="I319" i="39"/>
  <c r="G319" i="39"/>
  <c r="I318" i="41"/>
  <c r="G318" i="41"/>
  <c r="G318" i="32"/>
  <c r="I318" i="32"/>
  <c r="G317" i="35"/>
  <c r="I317" i="35"/>
  <c r="I316" i="37"/>
  <c r="G316" i="37"/>
  <c r="I315" i="39"/>
  <c r="G315" i="39"/>
  <c r="I314" i="41"/>
  <c r="G314" i="41"/>
  <c r="I314" i="32"/>
  <c r="G314" i="32"/>
  <c r="I313" i="35"/>
  <c r="G313" i="35"/>
  <c r="I312" i="37"/>
  <c r="G312" i="37"/>
  <c r="I311" i="39"/>
  <c r="G311" i="39"/>
  <c r="I310" i="41"/>
  <c r="G310" i="41"/>
  <c r="I310" i="32"/>
  <c r="G310" i="32"/>
  <c r="G309" i="35"/>
  <c r="I309" i="35"/>
  <c r="G308" i="37"/>
  <c r="I308" i="37"/>
  <c r="G306" i="41"/>
  <c r="I306" i="41"/>
  <c r="G306" i="32"/>
  <c r="I306" i="32"/>
  <c r="I305" i="35"/>
  <c r="G305" i="35"/>
  <c r="G304" i="37"/>
  <c r="I304" i="37"/>
  <c r="G303" i="39"/>
  <c r="I303" i="39"/>
  <c r="I302" i="41"/>
  <c r="G302" i="41"/>
  <c r="I302" i="32"/>
  <c r="G302" i="32"/>
  <c r="G301" i="35"/>
  <c r="I301" i="35"/>
  <c r="G300" i="37"/>
  <c r="I300" i="37"/>
  <c r="G299" i="39"/>
  <c r="I299" i="39"/>
  <c r="I298" i="41"/>
  <c r="G298" i="41"/>
  <c r="G298" i="32"/>
  <c r="I298" i="32"/>
  <c r="I297" i="35"/>
  <c r="G297" i="35"/>
  <c r="G296" i="37"/>
  <c r="I296" i="37"/>
  <c r="G295" i="39"/>
  <c r="I295" i="39"/>
  <c r="I294" i="41"/>
  <c r="G294" i="41"/>
  <c r="G294" i="32"/>
  <c r="I294" i="32"/>
  <c r="I293" i="35"/>
  <c r="G293" i="35"/>
  <c r="I291" i="39"/>
  <c r="G291" i="39"/>
  <c r="G290" i="41"/>
  <c r="I290" i="41"/>
  <c r="I290" i="32"/>
  <c r="G290" i="32"/>
  <c r="I289" i="35"/>
  <c r="G289" i="35"/>
  <c r="I288" i="37"/>
  <c r="G288" i="37"/>
  <c r="I287" i="39"/>
  <c r="G287" i="39"/>
  <c r="I286" i="41"/>
  <c r="G286" i="41"/>
  <c r="I286" i="32"/>
  <c r="G286" i="32"/>
  <c r="G285" i="35"/>
  <c r="I285" i="35"/>
  <c r="I284" i="37"/>
  <c r="G284" i="37"/>
  <c r="I283" i="39"/>
  <c r="G283" i="39"/>
  <c r="I282" i="41"/>
  <c r="G282" i="41"/>
  <c r="I282" i="32"/>
  <c r="G282" i="32"/>
  <c r="G281" i="35"/>
  <c r="I281" i="35"/>
  <c r="I280" i="37"/>
  <c r="G280" i="37"/>
  <c r="G279" i="39"/>
  <c r="I279" i="39"/>
  <c r="I278" i="41"/>
  <c r="G278" i="41"/>
  <c r="I278" i="32"/>
  <c r="G278" i="32"/>
  <c r="I276" i="37"/>
  <c r="G276" i="37"/>
  <c r="G275" i="39"/>
  <c r="I275" i="39"/>
  <c r="I274" i="41"/>
  <c r="G274" i="41"/>
  <c r="G274" i="32"/>
  <c r="I274" i="32"/>
  <c r="I273" i="35"/>
  <c r="G273" i="35"/>
  <c r="I272" i="37"/>
  <c r="G272" i="37"/>
  <c r="G271" i="39"/>
  <c r="I271" i="39"/>
  <c r="I270" i="41"/>
  <c r="G270" i="41"/>
  <c r="G270" i="32"/>
  <c r="I270" i="32"/>
  <c r="I269" i="35"/>
  <c r="G269" i="35"/>
  <c r="I268" i="37"/>
  <c r="G268" i="37"/>
  <c r="G267" i="39"/>
  <c r="I267" i="39"/>
  <c r="G265" i="35"/>
  <c r="I265" i="35"/>
  <c r="I264" i="37"/>
  <c r="G264" i="37"/>
  <c r="I263" i="39"/>
  <c r="G263" i="39"/>
  <c r="G262" i="41"/>
  <c r="I262" i="41"/>
  <c r="I262" i="32"/>
  <c r="G262" i="32"/>
  <c r="G261" i="35"/>
  <c r="I261" i="35"/>
  <c r="I260" i="37"/>
  <c r="G260" i="37"/>
  <c r="I259" i="39"/>
  <c r="G259" i="39"/>
  <c r="G258" i="41"/>
  <c r="I258" i="41"/>
  <c r="I258" i="32"/>
  <c r="G258" i="32"/>
  <c r="G257" i="35"/>
  <c r="I257" i="35"/>
  <c r="I256" i="37"/>
  <c r="G256" i="37"/>
  <c r="G255" i="39"/>
  <c r="I255" i="39"/>
  <c r="I254" i="41"/>
  <c r="G254" i="41"/>
  <c r="I254" i="32"/>
  <c r="G254" i="32"/>
  <c r="I253" i="35"/>
  <c r="G253" i="35"/>
  <c r="G252" i="37"/>
  <c r="I252" i="37"/>
  <c r="G250" i="41"/>
  <c r="I250" i="41"/>
  <c r="G250" i="32"/>
  <c r="I250" i="32"/>
  <c r="I249" i="35"/>
  <c r="G249" i="35"/>
  <c r="I248" i="37"/>
  <c r="G248" i="37"/>
  <c r="G247" i="39"/>
  <c r="I247" i="39"/>
  <c r="G246" i="41"/>
  <c r="I246" i="41"/>
  <c r="G246" i="32"/>
  <c r="I246" i="32"/>
  <c r="G245" i="35"/>
  <c r="I245" i="35"/>
  <c r="I244" i="38"/>
  <c r="G244" i="38"/>
  <c r="I243" i="40"/>
  <c r="G243" i="40"/>
  <c r="G242" i="34"/>
  <c r="I242" i="34"/>
  <c r="G241" i="36"/>
  <c r="I241" i="36"/>
  <c r="G240" i="38"/>
  <c r="I240" i="38"/>
  <c r="I239" i="41"/>
  <c r="G239" i="41"/>
  <c r="G239" i="32"/>
  <c r="I239" i="32"/>
  <c r="I238" i="36"/>
  <c r="G238" i="36"/>
  <c r="I237" i="38"/>
  <c r="G237" i="38"/>
  <c r="I235" i="34"/>
  <c r="G235" i="34"/>
  <c r="I234" i="36"/>
  <c r="G234" i="36"/>
  <c r="I233" i="38"/>
  <c r="G233" i="38"/>
  <c r="G232" i="40"/>
  <c r="I232" i="40"/>
  <c r="G231" i="34"/>
  <c r="I231" i="34"/>
  <c r="I230" i="36"/>
  <c r="G230" i="36"/>
  <c r="G229" i="38"/>
  <c r="I229" i="38"/>
  <c r="I228" i="40"/>
  <c r="G228" i="40"/>
  <c r="G227" i="34"/>
  <c r="I227" i="34"/>
  <c r="I226" i="36"/>
  <c r="G226" i="36"/>
  <c r="I225" i="38"/>
  <c r="G225" i="38"/>
  <c r="G224" i="40"/>
  <c r="I224" i="40"/>
  <c r="I223" i="34"/>
  <c r="G223" i="34"/>
  <c r="G222" i="36"/>
  <c r="I222" i="36"/>
  <c r="G156" i="36"/>
  <c r="I156" i="36"/>
  <c r="G155" i="38"/>
  <c r="I155" i="38"/>
  <c r="I154" i="40"/>
  <c r="G154" i="40"/>
  <c r="G153" i="34"/>
  <c r="I153" i="34"/>
  <c r="I152" i="36"/>
  <c r="G152" i="36"/>
  <c r="G151" i="38"/>
  <c r="I151" i="38"/>
  <c r="I150" i="40"/>
  <c r="G150" i="40"/>
  <c r="G149" i="34"/>
  <c r="I149" i="34"/>
  <c r="I148" i="36"/>
  <c r="G148" i="36"/>
  <c r="G147" i="38"/>
  <c r="I147" i="38"/>
  <c r="I146" i="40"/>
  <c r="G146" i="40"/>
  <c r="I144" i="37"/>
  <c r="G144" i="37"/>
  <c r="I143" i="39"/>
  <c r="G143" i="39"/>
  <c r="G142" i="41"/>
  <c r="I142" i="41"/>
  <c r="G142" i="32"/>
  <c r="I142" i="32"/>
  <c r="I141" i="35"/>
  <c r="G141" i="35"/>
  <c r="I140" i="37"/>
  <c r="G140" i="37"/>
  <c r="G139" i="34"/>
  <c r="I139" i="34"/>
  <c r="I138" i="36"/>
  <c r="G138" i="36"/>
  <c r="G137" i="38"/>
  <c r="I137" i="38"/>
  <c r="I136" i="40"/>
  <c r="G136" i="40"/>
  <c r="I135" i="34"/>
  <c r="G135" i="34"/>
  <c r="I134" i="36"/>
  <c r="G134" i="36"/>
  <c r="I133" i="38"/>
  <c r="G133" i="38"/>
  <c r="I131" i="34"/>
  <c r="G131" i="34"/>
  <c r="I130" i="36"/>
  <c r="G130" i="36"/>
  <c r="I129" i="38"/>
  <c r="G129" i="38"/>
  <c r="G128" i="40"/>
  <c r="I128" i="40"/>
  <c r="I127" i="34"/>
  <c r="G127" i="34"/>
  <c r="I125" i="38"/>
  <c r="G125" i="38"/>
  <c r="I124" i="40"/>
  <c r="G124" i="40"/>
  <c r="G123" i="34"/>
  <c r="I123" i="34"/>
  <c r="I116" i="40"/>
  <c r="G116" i="40"/>
  <c r="I115" i="34"/>
  <c r="G115" i="34"/>
  <c r="G114" i="36"/>
  <c r="I114" i="36"/>
  <c r="G113" i="38"/>
  <c r="I113" i="38"/>
  <c r="G112" i="40"/>
  <c r="I112" i="40"/>
  <c r="G111" i="34"/>
  <c r="I111" i="34"/>
  <c r="I110" i="37"/>
  <c r="G110" i="37"/>
  <c r="G109" i="39"/>
  <c r="I109" i="39"/>
  <c r="G106" i="27"/>
  <c r="I105" i="40"/>
  <c r="G105" i="40"/>
  <c r="G101" i="36"/>
  <c r="I101" i="36"/>
  <c r="G97" i="36"/>
  <c r="I97" i="36"/>
  <c r="I97" i="23"/>
  <c r="G97" i="23"/>
  <c r="I96" i="29"/>
  <c r="G96" i="29"/>
  <c r="I95" i="23"/>
  <c r="G95" i="23"/>
  <c r="I93" i="23"/>
  <c r="G93" i="23"/>
  <c r="I87" i="23"/>
  <c r="G87" i="23"/>
  <c r="I85" i="23"/>
  <c r="G85" i="23"/>
  <c r="G84" i="29"/>
  <c r="I84" i="29"/>
  <c r="G84" i="19"/>
  <c r="I84" i="19"/>
  <c r="I80" i="27"/>
  <c r="G80" i="27"/>
  <c r="G80" i="19"/>
  <c r="I80" i="19"/>
  <c r="G72" i="23"/>
  <c r="I72" i="23"/>
  <c r="I69" i="23"/>
  <c r="G69" i="23"/>
  <c r="I67" i="21"/>
  <c r="G67" i="21"/>
  <c r="G64" i="19"/>
  <c r="G59" i="29"/>
  <c r="I59" i="29"/>
  <c r="G57" i="17"/>
  <c r="I46" i="29"/>
  <c r="G46" i="29"/>
  <c r="G41" i="23"/>
  <c r="I41" i="23"/>
  <c r="G39" i="29"/>
  <c r="I39" i="29"/>
  <c r="I31" i="25"/>
  <c r="G31" i="25"/>
  <c r="I30" i="27"/>
  <c r="G30" i="27"/>
  <c r="I30" i="21"/>
  <c r="G30" i="21"/>
  <c r="G101" i="17"/>
  <c r="G85" i="17"/>
  <c r="I546" i="40"/>
  <c r="G546" i="40"/>
  <c r="I544" i="36"/>
  <c r="G544" i="36"/>
  <c r="I542" i="40"/>
  <c r="G542" i="40"/>
  <c r="G540" i="36"/>
  <c r="I540" i="36"/>
  <c r="I539" i="38"/>
  <c r="G539" i="38"/>
  <c r="I538" i="40"/>
  <c r="G538" i="40"/>
  <c r="I537" i="34"/>
  <c r="G537" i="34"/>
  <c r="I536" i="36"/>
  <c r="G536" i="36"/>
  <c r="I535" i="38"/>
  <c r="G535" i="38"/>
  <c r="I534" i="40"/>
  <c r="G534" i="40"/>
  <c r="I533" i="34"/>
  <c r="G533" i="34"/>
  <c r="G532" i="36"/>
  <c r="I532" i="36"/>
  <c r="G531" i="38"/>
  <c r="I531" i="38"/>
  <c r="I530" i="40"/>
  <c r="G530" i="40"/>
  <c r="I529" i="34"/>
  <c r="G529" i="34"/>
  <c r="I528" i="36"/>
  <c r="G528" i="36"/>
  <c r="I525" i="34"/>
  <c r="G525" i="34"/>
  <c r="G523" i="38"/>
  <c r="I523" i="38"/>
  <c r="G521" i="34"/>
  <c r="I521" i="34"/>
  <c r="I520" i="36"/>
  <c r="G520" i="36"/>
  <c r="I519" i="38"/>
  <c r="G519" i="38"/>
  <c r="G518" i="40"/>
  <c r="I518" i="40"/>
  <c r="I517" i="34"/>
  <c r="G517" i="34"/>
  <c r="G516" i="36"/>
  <c r="I516" i="36"/>
  <c r="I515" i="38"/>
  <c r="G515" i="38"/>
  <c r="G514" i="40"/>
  <c r="I514" i="40"/>
  <c r="G512" i="36"/>
  <c r="I512" i="36"/>
  <c r="I511" i="38"/>
  <c r="G511" i="38"/>
  <c r="I510" i="40"/>
  <c r="G510" i="40"/>
  <c r="G509" i="34"/>
  <c r="I509" i="34"/>
  <c r="G508" i="36"/>
  <c r="I508" i="36"/>
  <c r="G507" i="38"/>
  <c r="I507" i="38"/>
  <c r="I506" i="40"/>
  <c r="G506" i="40"/>
  <c r="I505" i="34"/>
  <c r="G505" i="34"/>
  <c r="G504" i="36"/>
  <c r="I504" i="36"/>
  <c r="G503" i="38"/>
  <c r="I503" i="38"/>
  <c r="I502" i="40"/>
  <c r="G502" i="40"/>
  <c r="I500" i="36"/>
  <c r="G500" i="36"/>
  <c r="I499" i="38"/>
  <c r="G499" i="38"/>
  <c r="I498" i="40"/>
  <c r="G498" i="40"/>
  <c r="G497" i="34"/>
  <c r="I497" i="34"/>
  <c r="I496" i="36"/>
  <c r="G496" i="36"/>
  <c r="I495" i="38"/>
  <c r="G495" i="38"/>
  <c r="I494" i="40"/>
  <c r="G494" i="40"/>
  <c r="I493" i="34"/>
  <c r="G493" i="34"/>
  <c r="I492" i="36"/>
  <c r="G492" i="36"/>
  <c r="G491" i="38"/>
  <c r="I491" i="38"/>
  <c r="I490" i="40"/>
  <c r="G490" i="40"/>
  <c r="I489" i="34"/>
  <c r="G489" i="34"/>
  <c r="I488" i="36"/>
  <c r="G488" i="36"/>
  <c r="I487" i="38"/>
  <c r="G487" i="38"/>
  <c r="I486" i="40"/>
  <c r="G486" i="40"/>
  <c r="I485" i="34"/>
  <c r="G485" i="34"/>
  <c r="G483" i="38"/>
  <c r="I483" i="38"/>
  <c r="I482" i="40"/>
  <c r="G482" i="40"/>
  <c r="I481" i="34"/>
  <c r="G481" i="34"/>
  <c r="G480" i="36"/>
  <c r="I480" i="36"/>
  <c r="G479" i="38"/>
  <c r="I479" i="38"/>
  <c r="G478" i="40"/>
  <c r="I478" i="40"/>
  <c r="I477" i="34"/>
  <c r="G477" i="34"/>
  <c r="G476" i="36"/>
  <c r="I476" i="36"/>
  <c r="G475" i="38"/>
  <c r="I475" i="38"/>
  <c r="I473" i="34"/>
  <c r="G473" i="34"/>
  <c r="I472" i="36"/>
  <c r="G472" i="36"/>
  <c r="I471" i="38"/>
  <c r="G471" i="38"/>
  <c r="G470" i="40"/>
  <c r="I470" i="40"/>
  <c r="I469" i="34"/>
  <c r="G469" i="34"/>
  <c r="I468" i="36"/>
  <c r="G468" i="36"/>
  <c r="I467" i="38"/>
  <c r="G467" i="38"/>
  <c r="G466" i="40"/>
  <c r="I466" i="40"/>
  <c r="I465" i="34"/>
  <c r="G465" i="34"/>
  <c r="I464" i="36"/>
  <c r="G464" i="36"/>
  <c r="G463" i="38"/>
  <c r="I463" i="38"/>
  <c r="G462" i="40"/>
  <c r="I462" i="40"/>
  <c r="I461" i="34"/>
  <c r="G461" i="34"/>
  <c r="I460" i="36"/>
  <c r="G460" i="36"/>
  <c r="I458" i="40"/>
  <c r="G458" i="40"/>
  <c r="I457" i="34"/>
  <c r="G457" i="34"/>
  <c r="G456" i="36"/>
  <c r="I456" i="36"/>
  <c r="G455" i="38"/>
  <c r="I455" i="38"/>
  <c r="I454" i="40"/>
  <c r="G454" i="40"/>
  <c r="G453" i="34"/>
  <c r="I453" i="34"/>
  <c r="G452" i="36"/>
  <c r="I452" i="36"/>
  <c r="G451" i="38"/>
  <c r="I451" i="38"/>
  <c r="G450" i="40"/>
  <c r="I450" i="40"/>
  <c r="G449" i="34"/>
  <c r="I449" i="34"/>
  <c r="G448" i="36"/>
  <c r="I448" i="36"/>
  <c r="I447" i="38"/>
  <c r="G447" i="38"/>
  <c r="I446" i="40"/>
  <c r="G446" i="40"/>
  <c r="I445" i="34"/>
  <c r="G445" i="34"/>
  <c r="G443" i="38"/>
  <c r="I443" i="38"/>
  <c r="I442" i="40"/>
  <c r="G442" i="40"/>
  <c r="I441" i="34"/>
  <c r="G441" i="34"/>
  <c r="I440" i="36"/>
  <c r="G440" i="36"/>
  <c r="I439" i="38"/>
  <c r="G439" i="38"/>
  <c r="I438" i="40"/>
  <c r="G438" i="40"/>
  <c r="G437" i="34"/>
  <c r="I437" i="34"/>
  <c r="I436" i="36"/>
  <c r="G436" i="36"/>
  <c r="I435" i="38"/>
  <c r="G435" i="38"/>
  <c r="G434" i="40"/>
  <c r="I434" i="40"/>
  <c r="I433" i="34"/>
  <c r="G433" i="34"/>
  <c r="I432" i="36"/>
  <c r="G432" i="36"/>
  <c r="G431" i="38"/>
  <c r="I431" i="38"/>
  <c r="I430" i="40"/>
  <c r="G430" i="40"/>
  <c r="I429" i="34"/>
  <c r="G429" i="34"/>
  <c r="I428" i="36"/>
  <c r="G428" i="36"/>
  <c r="I427" i="38"/>
  <c r="G427" i="38"/>
  <c r="G425" i="34"/>
  <c r="I425" i="34"/>
  <c r="G424" i="36"/>
  <c r="I424" i="36"/>
  <c r="I423" i="38"/>
  <c r="G423" i="38"/>
  <c r="I422" i="40"/>
  <c r="G422" i="40"/>
  <c r="G421" i="34"/>
  <c r="I421" i="34"/>
  <c r="G420" i="36"/>
  <c r="I420" i="36"/>
  <c r="G419" i="38"/>
  <c r="I419" i="38"/>
  <c r="I418" i="40"/>
  <c r="G418" i="40"/>
  <c r="G417" i="34"/>
  <c r="I417" i="34"/>
  <c r="G416" i="36"/>
  <c r="I416" i="36"/>
  <c r="G415" i="38"/>
  <c r="I415" i="38"/>
  <c r="I414" i="40"/>
  <c r="G414" i="40"/>
  <c r="G413" i="34"/>
  <c r="I413" i="34"/>
  <c r="G412" i="36"/>
  <c r="I412" i="36"/>
  <c r="G411" i="38"/>
  <c r="I411" i="38"/>
  <c r="G409" i="34"/>
  <c r="I409" i="34"/>
  <c r="I408" i="36"/>
  <c r="G408" i="36"/>
  <c r="I407" i="38"/>
  <c r="G407" i="38"/>
  <c r="I406" i="40"/>
  <c r="G406" i="40"/>
  <c r="G405" i="34"/>
  <c r="I405" i="34"/>
  <c r="I404" i="36"/>
  <c r="G404" i="36"/>
  <c r="G403" i="38"/>
  <c r="I403" i="38"/>
  <c r="I402" i="40"/>
  <c r="G402" i="40"/>
  <c r="G401" i="34"/>
  <c r="I401" i="34"/>
  <c r="I399" i="38"/>
  <c r="G399" i="38"/>
  <c r="I398" i="40"/>
  <c r="G398" i="40"/>
  <c r="I397" i="34"/>
  <c r="G397" i="34"/>
  <c r="G396" i="36"/>
  <c r="I396" i="36"/>
  <c r="I395" i="38"/>
  <c r="G395" i="38"/>
  <c r="I394" i="40"/>
  <c r="G394" i="40"/>
  <c r="I393" i="34"/>
  <c r="G393" i="34"/>
  <c r="G392" i="36"/>
  <c r="I392" i="36"/>
  <c r="I391" i="38"/>
  <c r="G391" i="38"/>
  <c r="I390" i="40"/>
  <c r="G390" i="40"/>
  <c r="G389" i="34"/>
  <c r="I389" i="34"/>
  <c r="I388" i="36"/>
  <c r="G388" i="36"/>
  <c r="I387" i="38"/>
  <c r="G387" i="38"/>
  <c r="G386" i="40"/>
  <c r="I386" i="40"/>
  <c r="I385" i="34"/>
  <c r="G385" i="34"/>
  <c r="I384" i="36"/>
  <c r="G384" i="36"/>
  <c r="I383" i="38"/>
  <c r="G383" i="38"/>
  <c r="I381" i="34"/>
  <c r="G381" i="34"/>
  <c r="G380" i="36"/>
  <c r="I380" i="36"/>
  <c r="I379" i="38"/>
  <c r="G379" i="38"/>
  <c r="G378" i="40"/>
  <c r="I378" i="40"/>
  <c r="I377" i="34"/>
  <c r="G377" i="34"/>
  <c r="G376" i="36"/>
  <c r="I376" i="36"/>
  <c r="I375" i="38"/>
  <c r="G375" i="38"/>
  <c r="G374" i="40"/>
  <c r="I374" i="40"/>
  <c r="I373" i="34"/>
  <c r="G373" i="34"/>
  <c r="G372" i="36"/>
  <c r="I372" i="36"/>
  <c r="I371" i="38"/>
  <c r="G371" i="38"/>
  <c r="I370" i="40"/>
  <c r="G370" i="40"/>
  <c r="I369" i="34"/>
  <c r="G369" i="34"/>
  <c r="G368" i="36"/>
  <c r="I368" i="36"/>
  <c r="I366" i="40"/>
  <c r="G366" i="40"/>
  <c r="I365" i="34"/>
  <c r="G365" i="34"/>
  <c r="I364" i="36"/>
  <c r="G364" i="36"/>
  <c r="G363" i="38"/>
  <c r="I363" i="38"/>
  <c r="I362" i="40"/>
  <c r="G362" i="40"/>
  <c r="G361" i="34"/>
  <c r="I361" i="34"/>
  <c r="I360" i="36"/>
  <c r="G360" i="36"/>
  <c r="G359" i="38"/>
  <c r="I359" i="38"/>
  <c r="I358" i="40"/>
  <c r="G358" i="40"/>
  <c r="I357" i="34"/>
  <c r="G357" i="34"/>
  <c r="I356" i="36"/>
  <c r="G356" i="36"/>
  <c r="I355" i="38"/>
  <c r="G355" i="38"/>
  <c r="I354" i="40"/>
  <c r="G354" i="40"/>
  <c r="G353" i="34"/>
  <c r="I353" i="34"/>
  <c r="I352" i="36"/>
  <c r="G352" i="36"/>
  <c r="G351" i="38"/>
  <c r="I351" i="38"/>
  <c r="I350" i="40"/>
  <c r="G350" i="40"/>
  <c r="I349" i="34"/>
  <c r="G349" i="34"/>
  <c r="I348" i="36"/>
  <c r="G348" i="36"/>
  <c r="I347" i="38"/>
  <c r="G347" i="38"/>
  <c r="G346" i="40"/>
  <c r="I346" i="40"/>
  <c r="G345" i="34"/>
  <c r="I345" i="34"/>
  <c r="I344" i="36"/>
  <c r="G344" i="36"/>
  <c r="I343" i="38"/>
  <c r="G343" i="38"/>
  <c r="G342" i="40"/>
  <c r="I342" i="40"/>
  <c r="I341" i="34"/>
  <c r="G341" i="34"/>
  <c r="I340" i="36"/>
  <c r="G340" i="36"/>
  <c r="I339" i="38"/>
  <c r="G339" i="38"/>
  <c r="I338" i="40"/>
  <c r="G338" i="40"/>
  <c r="G336" i="36"/>
  <c r="I336" i="36"/>
  <c r="I335" i="38"/>
  <c r="G335" i="38"/>
  <c r="G334" i="40"/>
  <c r="I334" i="40"/>
  <c r="G333" i="34"/>
  <c r="I333" i="34"/>
  <c r="G332" i="36"/>
  <c r="I332" i="36"/>
  <c r="G331" i="38"/>
  <c r="I331" i="38"/>
  <c r="G330" i="40"/>
  <c r="I330" i="40"/>
  <c r="G329" i="34"/>
  <c r="I329" i="34"/>
  <c r="G328" i="36"/>
  <c r="I328" i="36"/>
  <c r="G327" i="38"/>
  <c r="I327" i="38"/>
  <c r="I326" i="40"/>
  <c r="G326" i="40"/>
  <c r="G325" i="34"/>
  <c r="I325" i="34"/>
  <c r="G324" i="36"/>
  <c r="I324" i="36"/>
  <c r="G323" i="38"/>
  <c r="I323" i="38"/>
  <c r="I321" i="34"/>
  <c r="G321" i="34"/>
  <c r="G320" i="36"/>
  <c r="I320" i="36"/>
  <c r="I319" i="38"/>
  <c r="G319" i="38"/>
  <c r="I318" i="40"/>
  <c r="G318" i="40"/>
  <c r="I317" i="34"/>
  <c r="G317" i="34"/>
  <c r="I316" i="36"/>
  <c r="G316" i="36"/>
  <c r="I315" i="38"/>
  <c r="G315" i="38"/>
  <c r="I314" i="40"/>
  <c r="G314" i="40"/>
  <c r="I313" i="34"/>
  <c r="G313" i="34"/>
  <c r="I312" i="36"/>
  <c r="G312" i="36"/>
  <c r="I311" i="38"/>
  <c r="G311" i="38"/>
  <c r="G310" i="40"/>
  <c r="I310" i="40"/>
  <c r="I309" i="34"/>
  <c r="G309" i="34"/>
  <c r="I308" i="36"/>
  <c r="G308" i="36"/>
  <c r="I306" i="40"/>
  <c r="G306" i="40"/>
  <c r="G305" i="34"/>
  <c r="I305" i="34"/>
  <c r="G304" i="36"/>
  <c r="I304" i="36"/>
  <c r="G303" i="38"/>
  <c r="I303" i="38"/>
  <c r="I302" i="40"/>
  <c r="G302" i="40"/>
  <c r="I301" i="34"/>
  <c r="G301" i="34"/>
  <c r="G300" i="36"/>
  <c r="I300" i="36"/>
  <c r="G299" i="38"/>
  <c r="I299" i="38"/>
  <c r="G298" i="40"/>
  <c r="I298" i="40"/>
  <c r="G297" i="34"/>
  <c r="I297" i="34"/>
  <c r="G296" i="36"/>
  <c r="I296" i="36"/>
  <c r="G295" i="38"/>
  <c r="I295" i="38"/>
  <c r="G294" i="40"/>
  <c r="I294" i="40"/>
  <c r="G293" i="34"/>
  <c r="I293" i="34"/>
  <c r="I291" i="38"/>
  <c r="G291" i="38"/>
  <c r="I290" i="40"/>
  <c r="G290" i="40"/>
  <c r="G289" i="34"/>
  <c r="I289" i="34"/>
  <c r="I288" i="36"/>
  <c r="G288" i="36"/>
  <c r="G287" i="38"/>
  <c r="I287" i="38"/>
  <c r="I286" i="40"/>
  <c r="G286" i="40"/>
  <c r="I285" i="34"/>
  <c r="G285" i="34"/>
  <c r="I284" i="36"/>
  <c r="G284" i="36"/>
  <c r="I283" i="38"/>
  <c r="G283" i="38"/>
  <c r="G282" i="40"/>
  <c r="I282" i="40"/>
  <c r="I281" i="34"/>
  <c r="G281" i="34"/>
  <c r="I280" i="36"/>
  <c r="G280" i="36"/>
  <c r="I279" i="38"/>
  <c r="G279" i="38"/>
  <c r="G278" i="40"/>
  <c r="I278" i="40"/>
  <c r="G276" i="36"/>
  <c r="I276" i="36"/>
  <c r="G275" i="38"/>
  <c r="I275" i="38"/>
  <c r="I274" i="40"/>
  <c r="G274" i="40"/>
  <c r="G273" i="34"/>
  <c r="I273" i="34"/>
  <c r="G272" i="36"/>
  <c r="I272" i="36"/>
  <c r="G271" i="38"/>
  <c r="I271" i="38"/>
  <c r="I270" i="40"/>
  <c r="G270" i="40"/>
  <c r="I269" i="34"/>
  <c r="G269" i="34"/>
  <c r="G268" i="36"/>
  <c r="I268" i="36"/>
  <c r="G267" i="38"/>
  <c r="I267" i="38"/>
  <c r="G265" i="34"/>
  <c r="I265" i="34"/>
  <c r="I264" i="36"/>
  <c r="G264" i="36"/>
  <c r="I263" i="38"/>
  <c r="G263" i="38"/>
  <c r="I262" i="40"/>
  <c r="G262" i="40"/>
  <c r="I261" i="34"/>
  <c r="G261" i="34"/>
  <c r="I260" i="36"/>
  <c r="G260" i="36"/>
  <c r="I259" i="38"/>
  <c r="G259" i="38"/>
  <c r="I258" i="40"/>
  <c r="G258" i="40"/>
  <c r="I257" i="34"/>
  <c r="G257" i="34"/>
  <c r="I256" i="36"/>
  <c r="G256" i="36"/>
  <c r="I255" i="38"/>
  <c r="G255" i="38"/>
  <c r="I254" i="40"/>
  <c r="G254" i="40"/>
  <c r="I253" i="34"/>
  <c r="G253" i="34"/>
  <c r="G252" i="36"/>
  <c r="I252" i="36"/>
  <c r="I250" i="40"/>
  <c r="G250" i="40"/>
  <c r="G249" i="34"/>
  <c r="I249" i="34"/>
  <c r="I248" i="36"/>
  <c r="G248" i="36"/>
  <c r="G247" i="38"/>
  <c r="I247" i="38"/>
  <c r="I246" i="40"/>
  <c r="G246" i="40"/>
  <c r="G245" i="34"/>
  <c r="I245" i="34"/>
  <c r="I244" i="37"/>
  <c r="G244" i="37"/>
  <c r="G243" i="39"/>
  <c r="I243" i="39"/>
  <c r="I242" i="41"/>
  <c r="G242" i="41"/>
  <c r="I242" i="32"/>
  <c r="G242" i="32"/>
  <c r="G241" i="35"/>
  <c r="I241" i="35"/>
  <c r="I240" i="37"/>
  <c r="G240" i="37"/>
  <c r="I239" i="40"/>
  <c r="G239" i="40"/>
  <c r="I238" i="35"/>
  <c r="G238" i="35"/>
  <c r="G237" i="37"/>
  <c r="I237" i="37"/>
  <c r="G235" i="41"/>
  <c r="I235" i="41"/>
  <c r="G235" i="32"/>
  <c r="I235" i="32"/>
  <c r="I234" i="35"/>
  <c r="G234" i="35"/>
  <c r="I233" i="37"/>
  <c r="G233" i="37"/>
  <c r="I232" i="39"/>
  <c r="G232" i="39"/>
  <c r="G231" i="41"/>
  <c r="I231" i="41"/>
  <c r="G231" i="32"/>
  <c r="I231" i="32"/>
  <c r="I230" i="35"/>
  <c r="G230" i="35"/>
  <c r="I229" i="37"/>
  <c r="G229" i="37"/>
  <c r="I228" i="39"/>
  <c r="G228" i="39"/>
  <c r="G227" i="41"/>
  <c r="I227" i="41"/>
  <c r="I227" i="32"/>
  <c r="G227" i="32"/>
  <c r="I226" i="35"/>
  <c r="G226" i="35"/>
  <c r="I225" i="37"/>
  <c r="G225" i="37"/>
  <c r="I224" i="39"/>
  <c r="G224" i="39"/>
  <c r="G223" i="41"/>
  <c r="I223" i="41"/>
  <c r="I223" i="32"/>
  <c r="G223" i="32"/>
  <c r="I222" i="35"/>
  <c r="G222" i="35"/>
  <c r="G156" i="35"/>
  <c r="I156" i="35"/>
  <c r="G155" i="37"/>
  <c r="I155" i="37"/>
  <c r="G154" i="39"/>
  <c r="I154" i="39"/>
  <c r="I153" i="41"/>
  <c r="G153" i="41"/>
  <c r="G153" i="32"/>
  <c r="I153" i="32"/>
  <c r="I152" i="35"/>
  <c r="G152" i="35"/>
  <c r="G151" i="37"/>
  <c r="I151" i="37"/>
  <c r="G150" i="39"/>
  <c r="I150" i="39"/>
  <c r="G149" i="41"/>
  <c r="I149" i="41"/>
  <c r="I149" i="32"/>
  <c r="G149" i="32"/>
  <c r="G148" i="35"/>
  <c r="I148" i="35"/>
  <c r="G147" i="37"/>
  <c r="I147" i="37"/>
  <c r="G146" i="39"/>
  <c r="I146" i="39"/>
  <c r="G144" i="36"/>
  <c r="I144" i="36"/>
  <c r="I143" i="38"/>
  <c r="G143" i="38"/>
  <c r="I142" i="40"/>
  <c r="G142" i="40"/>
  <c r="G141" i="34"/>
  <c r="I141" i="34"/>
  <c r="I140" i="36"/>
  <c r="G140" i="36"/>
  <c r="G139" i="41"/>
  <c r="I139" i="41"/>
  <c r="G139" i="32"/>
  <c r="I139" i="32"/>
  <c r="G138" i="35"/>
  <c r="I138" i="35"/>
  <c r="I137" i="37"/>
  <c r="G137" i="37"/>
  <c r="G136" i="39"/>
  <c r="I136" i="39"/>
  <c r="G135" i="41"/>
  <c r="I135" i="41"/>
  <c r="G135" i="32"/>
  <c r="I135" i="32"/>
  <c r="I134" i="35"/>
  <c r="G134" i="35"/>
  <c r="I133" i="37"/>
  <c r="G133" i="37"/>
  <c r="I131" i="41"/>
  <c r="G131" i="41"/>
  <c r="I131" i="32"/>
  <c r="G131" i="32"/>
  <c r="G130" i="35"/>
  <c r="I130" i="35"/>
  <c r="G129" i="37"/>
  <c r="I129" i="37"/>
  <c r="G128" i="39"/>
  <c r="I128" i="39"/>
  <c r="I127" i="41"/>
  <c r="G127" i="41"/>
  <c r="G127" i="32"/>
  <c r="I127" i="32"/>
  <c r="I125" i="37"/>
  <c r="G125" i="37"/>
  <c r="I124" i="39"/>
  <c r="G124" i="39"/>
  <c r="G123" i="41"/>
  <c r="I123" i="41"/>
  <c r="G123" i="32"/>
  <c r="I123" i="32"/>
  <c r="G116" i="39"/>
  <c r="I116" i="39"/>
  <c r="I115" i="41"/>
  <c r="G115" i="41"/>
  <c r="G115" i="32"/>
  <c r="I115" i="32"/>
  <c r="I114" i="35"/>
  <c r="G114" i="35"/>
  <c r="I113" i="37"/>
  <c r="G113" i="37"/>
  <c r="I112" i="39"/>
  <c r="G112" i="39"/>
  <c r="I111" i="41"/>
  <c r="G111" i="41"/>
  <c r="I111" i="32"/>
  <c r="G111" i="32"/>
  <c r="G110" i="36"/>
  <c r="I110" i="36"/>
  <c r="G109" i="38"/>
  <c r="I109" i="38"/>
  <c r="I108" i="23"/>
  <c r="G108" i="23"/>
  <c r="G107" i="27"/>
  <c r="I107" i="27"/>
  <c r="I106" i="34"/>
  <c r="G106" i="34"/>
  <c r="G102" i="38"/>
  <c r="I102" i="38"/>
  <c r="G102" i="19"/>
  <c r="G100" i="38"/>
  <c r="I100" i="38"/>
  <c r="G96" i="38"/>
  <c r="I96" i="38"/>
  <c r="G96" i="21"/>
  <c r="I96" i="21"/>
  <c r="I94" i="29"/>
  <c r="G94" i="29"/>
  <c r="G92" i="21"/>
  <c r="I92" i="21"/>
  <c r="G78" i="21"/>
  <c r="I78" i="21"/>
  <c r="G76" i="21"/>
  <c r="I76" i="21"/>
  <c r="G70" i="17"/>
  <c r="G68" i="19"/>
  <c r="I68" i="19"/>
  <c r="I61" i="23"/>
  <c r="G61" i="23"/>
  <c r="I60" i="25"/>
  <c r="G60" i="25"/>
  <c r="G60" i="17"/>
  <c r="I59" i="23"/>
  <c r="G59" i="23"/>
  <c r="G48" i="27"/>
  <c r="I48" i="27"/>
  <c r="I48" i="19"/>
  <c r="G48" i="19"/>
  <c r="I46" i="23"/>
  <c r="G46" i="23"/>
  <c r="G45" i="19"/>
  <c r="I45" i="19"/>
  <c r="I44" i="23"/>
  <c r="G44" i="23"/>
  <c r="G43" i="21"/>
  <c r="I40" i="27"/>
  <c r="G40" i="27"/>
  <c r="I32" i="27"/>
  <c r="I670" i="19"/>
  <c r="I542" i="39"/>
  <c r="G542" i="39"/>
  <c r="I540" i="35"/>
  <c r="G540" i="35"/>
  <c r="I539" i="37"/>
  <c r="G539" i="37"/>
  <c r="G538" i="39"/>
  <c r="I538" i="39"/>
  <c r="I537" i="41"/>
  <c r="G537" i="41"/>
  <c r="G537" i="32"/>
  <c r="I537" i="32"/>
  <c r="G536" i="35"/>
  <c r="I536" i="35"/>
  <c r="I535" i="37"/>
  <c r="G535" i="37"/>
  <c r="G534" i="39"/>
  <c r="I534" i="39"/>
  <c r="I533" i="41"/>
  <c r="G533" i="41"/>
  <c r="G533" i="32"/>
  <c r="I533" i="32"/>
  <c r="I532" i="35"/>
  <c r="G532" i="35"/>
  <c r="G531" i="37"/>
  <c r="I531" i="37"/>
  <c r="G530" i="39"/>
  <c r="I530" i="39"/>
  <c r="I529" i="41"/>
  <c r="G529" i="41"/>
  <c r="G529" i="32"/>
  <c r="I529" i="32"/>
  <c r="G528" i="35"/>
  <c r="I528" i="35"/>
  <c r="I525" i="41"/>
  <c r="G525" i="41"/>
  <c r="G525" i="32"/>
  <c r="I525" i="32"/>
  <c r="G523" i="37"/>
  <c r="I523" i="37"/>
  <c r="G521" i="41"/>
  <c r="I521" i="41"/>
  <c r="I521" i="32"/>
  <c r="G521" i="32"/>
  <c r="G520" i="35"/>
  <c r="I520" i="35"/>
  <c r="I519" i="37"/>
  <c r="G519" i="37"/>
  <c r="G518" i="39"/>
  <c r="I518" i="39"/>
  <c r="I517" i="41"/>
  <c r="G517" i="41"/>
  <c r="I517" i="32"/>
  <c r="G517" i="32"/>
  <c r="I516" i="35"/>
  <c r="G516" i="35"/>
  <c r="I515" i="37"/>
  <c r="G515" i="37"/>
  <c r="G514" i="39"/>
  <c r="I514" i="39"/>
  <c r="I512" i="35"/>
  <c r="G512" i="35"/>
  <c r="G511" i="37"/>
  <c r="I511" i="37"/>
  <c r="I510" i="39"/>
  <c r="G510" i="39"/>
  <c r="G509" i="41"/>
  <c r="I509" i="41"/>
  <c r="G509" i="32"/>
  <c r="I509" i="32"/>
  <c r="I508" i="35"/>
  <c r="G508" i="35"/>
  <c r="I507" i="37"/>
  <c r="G507" i="37"/>
  <c r="I506" i="39"/>
  <c r="G506" i="39"/>
  <c r="G505" i="41"/>
  <c r="I505" i="41"/>
  <c r="I505" i="32"/>
  <c r="G505" i="32"/>
  <c r="G504" i="35"/>
  <c r="I504" i="35"/>
  <c r="I503" i="37"/>
  <c r="G503" i="37"/>
  <c r="I502" i="39"/>
  <c r="G502" i="39"/>
  <c r="I500" i="35"/>
  <c r="G500" i="35"/>
  <c r="G499" i="37"/>
  <c r="I499" i="37"/>
  <c r="I498" i="39"/>
  <c r="G498" i="39"/>
  <c r="G497" i="41"/>
  <c r="I497" i="41"/>
  <c r="G497" i="32"/>
  <c r="I497" i="32"/>
  <c r="G496" i="35"/>
  <c r="I496" i="35"/>
  <c r="G495" i="37"/>
  <c r="I495" i="37"/>
  <c r="I494" i="39"/>
  <c r="G494" i="39"/>
  <c r="I493" i="41"/>
  <c r="G493" i="41"/>
  <c r="I493" i="32"/>
  <c r="G493" i="32"/>
  <c r="I492" i="35"/>
  <c r="G492" i="35"/>
  <c r="I491" i="37"/>
  <c r="G491" i="37"/>
  <c r="I490" i="39"/>
  <c r="G490" i="39"/>
  <c r="G489" i="41"/>
  <c r="I489" i="41"/>
  <c r="I489" i="32"/>
  <c r="G489" i="32"/>
  <c r="I488" i="35"/>
  <c r="G488" i="35"/>
  <c r="I487" i="37"/>
  <c r="G487" i="37"/>
  <c r="I486" i="39"/>
  <c r="G486" i="39"/>
  <c r="I485" i="41"/>
  <c r="G485" i="41"/>
  <c r="G485" i="32"/>
  <c r="I485" i="32"/>
  <c r="I483" i="37"/>
  <c r="G483" i="37"/>
  <c r="G482" i="39"/>
  <c r="I482" i="39"/>
  <c r="G481" i="41"/>
  <c r="I481" i="41"/>
  <c r="G481" i="32"/>
  <c r="I481" i="32"/>
  <c r="G480" i="35"/>
  <c r="I480" i="35"/>
  <c r="G479" i="37"/>
  <c r="I479" i="37"/>
  <c r="I478" i="39"/>
  <c r="G478" i="39"/>
  <c r="I477" i="41"/>
  <c r="G477" i="41"/>
  <c r="I477" i="32"/>
  <c r="G477" i="32"/>
  <c r="G476" i="35"/>
  <c r="I476" i="35"/>
  <c r="I475" i="37"/>
  <c r="G475" i="37"/>
  <c r="G473" i="41"/>
  <c r="I473" i="41"/>
  <c r="I473" i="32"/>
  <c r="G473" i="32"/>
  <c r="I472" i="35"/>
  <c r="G472" i="35"/>
  <c r="I471" i="37"/>
  <c r="G471" i="37"/>
  <c r="G470" i="39"/>
  <c r="I470" i="39"/>
  <c r="I469" i="41"/>
  <c r="G469" i="41"/>
  <c r="I469" i="32"/>
  <c r="G469" i="32"/>
  <c r="I468" i="35"/>
  <c r="G468" i="35"/>
  <c r="I467" i="37"/>
  <c r="G467" i="37"/>
  <c r="G466" i="39"/>
  <c r="I466" i="39"/>
  <c r="I465" i="41"/>
  <c r="G465" i="41"/>
  <c r="I465" i="32"/>
  <c r="G465" i="32"/>
  <c r="I464" i="35"/>
  <c r="G464" i="35"/>
  <c r="G463" i="37"/>
  <c r="I463" i="37"/>
  <c r="G462" i="39"/>
  <c r="I462" i="39"/>
  <c r="G461" i="41"/>
  <c r="I461" i="41"/>
  <c r="G461" i="32"/>
  <c r="I461" i="32"/>
  <c r="G460" i="35"/>
  <c r="I460" i="35"/>
  <c r="I458" i="39"/>
  <c r="G458" i="39"/>
  <c r="G457" i="41"/>
  <c r="I457" i="41"/>
  <c r="I457" i="32"/>
  <c r="G457" i="32"/>
  <c r="I456" i="35"/>
  <c r="G456" i="35"/>
  <c r="I455" i="37"/>
  <c r="G455" i="37"/>
  <c r="I454" i="39"/>
  <c r="G454" i="39"/>
  <c r="I453" i="41"/>
  <c r="G453" i="41"/>
  <c r="I453" i="32"/>
  <c r="G453" i="32"/>
  <c r="G452" i="35"/>
  <c r="I452" i="35"/>
  <c r="I451" i="37"/>
  <c r="G451" i="37"/>
  <c r="I450" i="39"/>
  <c r="G450" i="39"/>
  <c r="I449" i="41"/>
  <c r="G449" i="41"/>
  <c r="I449" i="32"/>
  <c r="G449" i="32"/>
  <c r="G448" i="35"/>
  <c r="I448" i="35"/>
  <c r="I447" i="37"/>
  <c r="G447" i="37"/>
  <c r="G446" i="39"/>
  <c r="I446" i="39"/>
  <c r="I445" i="41"/>
  <c r="G445" i="41"/>
  <c r="I445" i="32"/>
  <c r="G445" i="32"/>
  <c r="G443" i="37"/>
  <c r="I443" i="37"/>
  <c r="I442" i="39"/>
  <c r="G442" i="39"/>
  <c r="I441" i="41"/>
  <c r="G441" i="41"/>
  <c r="I441" i="32"/>
  <c r="G441" i="32"/>
  <c r="I440" i="35"/>
  <c r="G440" i="35"/>
  <c r="G439" i="37"/>
  <c r="I439" i="37"/>
  <c r="I438" i="39"/>
  <c r="G438" i="39"/>
  <c r="I437" i="41"/>
  <c r="G437" i="41"/>
  <c r="I437" i="32"/>
  <c r="G437" i="32"/>
  <c r="I436" i="35"/>
  <c r="G436" i="35"/>
  <c r="I435" i="37"/>
  <c r="G435" i="37"/>
  <c r="I434" i="39"/>
  <c r="G434" i="39"/>
  <c r="I433" i="41"/>
  <c r="G433" i="41"/>
  <c r="I433" i="32"/>
  <c r="G433" i="32"/>
  <c r="G432" i="35"/>
  <c r="I432" i="35"/>
  <c r="G431" i="37"/>
  <c r="I431" i="37"/>
  <c r="I430" i="39"/>
  <c r="G430" i="39"/>
  <c r="I429" i="41"/>
  <c r="G429" i="41"/>
  <c r="G429" i="32"/>
  <c r="I429" i="32"/>
  <c r="G428" i="35"/>
  <c r="I428" i="35"/>
  <c r="I427" i="37"/>
  <c r="G427" i="37"/>
  <c r="I425" i="41"/>
  <c r="G425" i="41"/>
  <c r="G425" i="32"/>
  <c r="I425" i="32"/>
  <c r="I424" i="35"/>
  <c r="G424" i="35"/>
  <c r="I423" i="37"/>
  <c r="G423" i="37"/>
  <c r="I422" i="39"/>
  <c r="G422" i="39"/>
  <c r="I421" i="41"/>
  <c r="G421" i="41"/>
  <c r="I421" i="32"/>
  <c r="G421" i="32"/>
  <c r="I420" i="35"/>
  <c r="G420" i="35"/>
  <c r="I419" i="37"/>
  <c r="G419" i="37"/>
  <c r="I418" i="39"/>
  <c r="G418" i="39"/>
  <c r="G417" i="41"/>
  <c r="I417" i="41"/>
  <c r="G417" i="32"/>
  <c r="I417" i="32"/>
  <c r="G416" i="35"/>
  <c r="I416" i="35"/>
  <c r="I415" i="37"/>
  <c r="G415" i="37"/>
  <c r="I414" i="39"/>
  <c r="G414" i="39"/>
  <c r="I413" i="41"/>
  <c r="G413" i="41"/>
  <c r="G413" i="32"/>
  <c r="I413" i="32"/>
  <c r="I412" i="35"/>
  <c r="G412" i="35"/>
  <c r="I411" i="37"/>
  <c r="G411" i="37"/>
  <c r="G409" i="41"/>
  <c r="I409" i="41"/>
  <c r="I409" i="32"/>
  <c r="G409" i="32"/>
  <c r="G408" i="35"/>
  <c r="I408" i="35"/>
  <c r="I407" i="37"/>
  <c r="G407" i="37"/>
  <c r="G406" i="39"/>
  <c r="I406" i="39"/>
  <c r="G405" i="41"/>
  <c r="I405" i="41"/>
  <c r="I405" i="32"/>
  <c r="G405" i="32"/>
  <c r="I404" i="35"/>
  <c r="G404" i="35"/>
  <c r="G403" i="37"/>
  <c r="I403" i="37"/>
  <c r="G402" i="39"/>
  <c r="I402" i="39"/>
  <c r="G401" i="41"/>
  <c r="I401" i="41"/>
  <c r="G401" i="32"/>
  <c r="I401" i="32"/>
  <c r="G399" i="37"/>
  <c r="I399" i="37"/>
  <c r="G398" i="39"/>
  <c r="I398" i="39"/>
  <c r="I397" i="41"/>
  <c r="G397" i="41"/>
  <c r="G397" i="32"/>
  <c r="I397" i="32"/>
  <c r="I396" i="35"/>
  <c r="G396" i="35"/>
  <c r="G395" i="37"/>
  <c r="I395" i="37"/>
  <c r="G394" i="39"/>
  <c r="I394" i="39"/>
  <c r="I393" i="41"/>
  <c r="G393" i="41"/>
  <c r="G393" i="32"/>
  <c r="I393" i="32"/>
  <c r="G392" i="35"/>
  <c r="I392" i="35"/>
  <c r="I391" i="37"/>
  <c r="G391" i="37"/>
  <c r="G390" i="39"/>
  <c r="I390" i="39"/>
  <c r="I389" i="41"/>
  <c r="G389" i="41"/>
  <c r="I389" i="32"/>
  <c r="G389" i="32"/>
  <c r="G388" i="35"/>
  <c r="I388" i="35"/>
  <c r="I387" i="37"/>
  <c r="G387" i="37"/>
  <c r="G386" i="39"/>
  <c r="I386" i="39"/>
  <c r="G385" i="41"/>
  <c r="I385" i="41"/>
  <c r="G385" i="32"/>
  <c r="I385" i="32"/>
  <c r="G384" i="35"/>
  <c r="I384" i="35"/>
  <c r="I383" i="37"/>
  <c r="G383" i="37"/>
  <c r="I381" i="41"/>
  <c r="G381" i="41"/>
  <c r="I381" i="32"/>
  <c r="G381" i="32"/>
  <c r="I380" i="35"/>
  <c r="G380" i="35"/>
  <c r="I379" i="37"/>
  <c r="G379" i="37"/>
  <c r="I378" i="39"/>
  <c r="G378" i="39"/>
  <c r="I377" i="41"/>
  <c r="G377" i="41"/>
  <c r="I377" i="32"/>
  <c r="G377" i="32"/>
  <c r="G376" i="35"/>
  <c r="I376" i="35"/>
  <c r="I375" i="37"/>
  <c r="G375" i="37"/>
  <c r="G374" i="39"/>
  <c r="I374" i="39"/>
  <c r="I373" i="41"/>
  <c r="G373" i="41"/>
  <c r="I373" i="32"/>
  <c r="G373" i="32"/>
  <c r="I372" i="35"/>
  <c r="G372" i="35"/>
  <c r="I371" i="37"/>
  <c r="G371" i="37"/>
  <c r="G370" i="39"/>
  <c r="I370" i="39"/>
  <c r="I369" i="41"/>
  <c r="G369" i="41"/>
  <c r="I369" i="32"/>
  <c r="G369" i="32"/>
  <c r="I368" i="35"/>
  <c r="G368" i="35"/>
  <c r="I366" i="39"/>
  <c r="G366" i="39"/>
  <c r="I365" i="41"/>
  <c r="G365" i="41"/>
  <c r="G365" i="32"/>
  <c r="I365" i="32"/>
  <c r="G364" i="35"/>
  <c r="I364" i="35"/>
  <c r="I363" i="37"/>
  <c r="G363" i="37"/>
  <c r="I362" i="39"/>
  <c r="G362" i="39"/>
  <c r="I361" i="41"/>
  <c r="G361" i="41"/>
  <c r="I361" i="32"/>
  <c r="G361" i="32"/>
  <c r="I360" i="35"/>
  <c r="G360" i="35"/>
  <c r="G359" i="37"/>
  <c r="I359" i="37"/>
  <c r="I358" i="39"/>
  <c r="G358" i="39"/>
  <c r="I357" i="41"/>
  <c r="G357" i="41"/>
  <c r="I357" i="32"/>
  <c r="G357" i="32"/>
  <c r="G356" i="35"/>
  <c r="I356" i="35"/>
  <c r="I355" i="37"/>
  <c r="G355" i="37"/>
  <c r="I354" i="39"/>
  <c r="G354" i="39"/>
  <c r="I353" i="41"/>
  <c r="G353" i="41"/>
  <c r="I353" i="32"/>
  <c r="G353" i="32"/>
  <c r="G352" i="35"/>
  <c r="I352" i="35"/>
  <c r="I351" i="37"/>
  <c r="G351" i="37"/>
  <c r="I350" i="39"/>
  <c r="G350" i="39"/>
  <c r="I349" i="41"/>
  <c r="G349" i="41"/>
  <c r="I349" i="32"/>
  <c r="G349" i="32"/>
  <c r="I348" i="35"/>
  <c r="G348" i="35"/>
  <c r="I347" i="37"/>
  <c r="G347" i="37"/>
  <c r="I346" i="39"/>
  <c r="G346" i="39"/>
  <c r="I345" i="41"/>
  <c r="G345" i="41"/>
  <c r="G345" i="32"/>
  <c r="I345" i="32"/>
  <c r="G344" i="35"/>
  <c r="I344" i="35"/>
  <c r="G343" i="37"/>
  <c r="I343" i="37"/>
  <c r="I342" i="39"/>
  <c r="G342" i="39"/>
  <c r="I341" i="41"/>
  <c r="G341" i="41"/>
  <c r="I341" i="32"/>
  <c r="G341" i="32"/>
  <c r="G340" i="35"/>
  <c r="I340" i="35"/>
  <c r="I339" i="37"/>
  <c r="G339" i="37"/>
  <c r="I338" i="39"/>
  <c r="G338" i="39"/>
  <c r="I336" i="35"/>
  <c r="G336" i="35"/>
  <c r="I335" i="37"/>
  <c r="G335" i="37"/>
  <c r="G334" i="39"/>
  <c r="I334" i="39"/>
  <c r="I333" i="41"/>
  <c r="G333" i="41"/>
  <c r="I333" i="32"/>
  <c r="G333" i="32"/>
  <c r="I332" i="35"/>
  <c r="G332" i="35"/>
  <c r="I331" i="37"/>
  <c r="G331" i="37"/>
  <c r="G330" i="39"/>
  <c r="I330" i="39"/>
  <c r="G329" i="41"/>
  <c r="I329" i="41"/>
  <c r="G329" i="32"/>
  <c r="I329" i="32"/>
  <c r="G328" i="35"/>
  <c r="I328" i="35"/>
  <c r="I327" i="37"/>
  <c r="G327" i="37"/>
  <c r="G326" i="39"/>
  <c r="I326" i="39"/>
  <c r="I325" i="41"/>
  <c r="G325" i="41"/>
  <c r="G325" i="32"/>
  <c r="I325" i="32"/>
  <c r="I324" i="35"/>
  <c r="G324" i="35"/>
  <c r="I323" i="37"/>
  <c r="G323" i="37"/>
  <c r="I321" i="41"/>
  <c r="G321" i="41"/>
  <c r="G321" i="32"/>
  <c r="I321" i="32"/>
  <c r="G320" i="35"/>
  <c r="I320" i="35"/>
  <c r="I319" i="37"/>
  <c r="G319" i="37"/>
  <c r="I318" i="39"/>
  <c r="G318" i="39"/>
  <c r="I317" i="41"/>
  <c r="G317" i="41"/>
  <c r="G317" i="32"/>
  <c r="I317" i="32"/>
  <c r="G316" i="35"/>
  <c r="I316" i="35"/>
  <c r="G315" i="37"/>
  <c r="I315" i="37"/>
  <c r="I314" i="39"/>
  <c r="G314" i="39"/>
  <c r="I313" i="41"/>
  <c r="G313" i="41"/>
  <c r="G313" i="32"/>
  <c r="I313" i="32"/>
  <c r="I312" i="35"/>
  <c r="G312" i="35"/>
  <c r="G311" i="37"/>
  <c r="I311" i="37"/>
  <c r="I310" i="39"/>
  <c r="G310" i="39"/>
  <c r="I309" i="41"/>
  <c r="G309" i="41"/>
  <c r="I309" i="32"/>
  <c r="G309" i="32"/>
  <c r="G308" i="35"/>
  <c r="I308" i="35"/>
  <c r="G306" i="39"/>
  <c r="I306" i="39"/>
  <c r="I305" i="41"/>
  <c r="G305" i="41"/>
  <c r="I305" i="32"/>
  <c r="G305" i="32"/>
  <c r="I304" i="35"/>
  <c r="G304" i="35"/>
  <c r="G303" i="37"/>
  <c r="I303" i="37"/>
  <c r="G302" i="39"/>
  <c r="I302" i="39"/>
  <c r="G301" i="41"/>
  <c r="I301" i="41"/>
  <c r="G301" i="32"/>
  <c r="I301" i="32"/>
  <c r="I300" i="35"/>
  <c r="G300" i="35"/>
  <c r="I299" i="37"/>
  <c r="G299" i="37"/>
  <c r="G298" i="39"/>
  <c r="I298" i="39"/>
  <c r="I297" i="41"/>
  <c r="G297" i="41"/>
  <c r="G297" i="32"/>
  <c r="I297" i="32"/>
  <c r="I296" i="35"/>
  <c r="G296" i="35"/>
  <c r="G295" i="37"/>
  <c r="I295" i="37"/>
  <c r="G294" i="39"/>
  <c r="I294" i="39"/>
  <c r="G293" i="41"/>
  <c r="I293" i="41"/>
  <c r="G293" i="32"/>
  <c r="I293" i="32"/>
  <c r="I291" i="37"/>
  <c r="G291" i="37"/>
  <c r="I290" i="39"/>
  <c r="G290" i="39"/>
  <c r="I289" i="41"/>
  <c r="G289" i="41"/>
  <c r="I289" i="32"/>
  <c r="G289" i="32"/>
  <c r="G288" i="35"/>
  <c r="I288" i="35"/>
  <c r="G287" i="37"/>
  <c r="I287" i="37"/>
  <c r="I286" i="39"/>
  <c r="G286" i="39"/>
  <c r="I285" i="41"/>
  <c r="G285" i="41"/>
  <c r="I285" i="32"/>
  <c r="G285" i="32"/>
  <c r="I284" i="35"/>
  <c r="G284" i="35"/>
  <c r="G283" i="37"/>
  <c r="I283" i="37"/>
  <c r="I282" i="39"/>
  <c r="G282" i="39"/>
  <c r="I281" i="41"/>
  <c r="G281" i="41"/>
  <c r="I281" i="32"/>
  <c r="G281" i="32"/>
  <c r="I280" i="35"/>
  <c r="G280" i="35"/>
  <c r="G279" i="37"/>
  <c r="I279" i="37"/>
  <c r="I278" i="39"/>
  <c r="G278" i="39"/>
  <c r="G276" i="35"/>
  <c r="I276" i="35"/>
  <c r="G275" i="37"/>
  <c r="I275" i="37"/>
  <c r="G274" i="39"/>
  <c r="I274" i="39"/>
  <c r="I273" i="41"/>
  <c r="G273" i="41"/>
  <c r="I273" i="32"/>
  <c r="G273" i="32"/>
  <c r="G272" i="35"/>
  <c r="I272" i="35"/>
  <c r="I271" i="37"/>
  <c r="G271" i="37"/>
  <c r="G270" i="39"/>
  <c r="I270" i="39"/>
  <c r="I269" i="41"/>
  <c r="G269" i="41"/>
  <c r="G269" i="32"/>
  <c r="I269" i="32"/>
  <c r="I268" i="35"/>
  <c r="G268" i="35"/>
  <c r="I267" i="37"/>
  <c r="G267" i="37"/>
  <c r="I265" i="41"/>
  <c r="G265" i="41"/>
  <c r="G265" i="32"/>
  <c r="I265" i="32"/>
  <c r="G264" i="35"/>
  <c r="I264" i="35"/>
  <c r="I263" i="37"/>
  <c r="G263" i="37"/>
  <c r="I262" i="39"/>
  <c r="G262" i="39"/>
  <c r="G261" i="41"/>
  <c r="I261" i="41"/>
  <c r="I261" i="32"/>
  <c r="G261" i="32"/>
  <c r="G260" i="35"/>
  <c r="I260" i="35"/>
  <c r="G259" i="37"/>
  <c r="I259" i="37"/>
  <c r="I258" i="39"/>
  <c r="G258" i="39"/>
  <c r="I257" i="41"/>
  <c r="G257" i="41"/>
  <c r="I257" i="32"/>
  <c r="G257" i="32"/>
  <c r="I256" i="35"/>
  <c r="G256" i="35"/>
  <c r="G255" i="37"/>
  <c r="I255" i="37"/>
  <c r="I254" i="39"/>
  <c r="G254" i="39"/>
  <c r="G253" i="41"/>
  <c r="I253" i="41"/>
  <c r="I253" i="32"/>
  <c r="G253" i="32"/>
  <c r="G252" i="35"/>
  <c r="I252" i="35"/>
  <c r="G250" i="39"/>
  <c r="I250" i="39"/>
  <c r="I249" i="41"/>
  <c r="G249" i="41"/>
  <c r="G249" i="32"/>
  <c r="I249" i="32"/>
  <c r="I248" i="35"/>
  <c r="G248" i="35"/>
  <c r="G247" i="37"/>
  <c r="I247" i="37"/>
  <c r="G246" i="39"/>
  <c r="I246" i="39"/>
  <c r="I245" i="41"/>
  <c r="G245" i="41"/>
  <c r="I245" i="32"/>
  <c r="G245" i="32"/>
  <c r="G244" i="36"/>
  <c r="I244" i="36"/>
  <c r="G243" i="38"/>
  <c r="I243" i="38"/>
  <c r="I242" i="40"/>
  <c r="G242" i="40"/>
  <c r="G241" i="34"/>
  <c r="I241" i="34"/>
  <c r="I240" i="36"/>
  <c r="G240" i="36"/>
  <c r="G239" i="39"/>
  <c r="I239" i="39"/>
  <c r="G238" i="34"/>
  <c r="I238" i="34"/>
  <c r="I237" i="36"/>
  <c r="G237" i="36"/>
  <c r="G235" i="40"/>
  <c r="I235" i="40"/>
  <c r="I234" i="34"/>
  <c r="G234" i="34"/>
  <c r="G233" i="36"/>
  <c r="I233" i="36"/>
  <c r="G232" i="38"/>
  <c r="I232" i="38"/>
  <c r="I231" i="40"/>
  <c r="G231" i="40"/>
  <c r="I230" i="34"/>
  <c r="G230" i="34"/>
  <c r="I229" i="36"/>
  <c r="G229" i="36"/>
  <c r="I228" i="38"/>
  <c r="G228" i="38"/>
  <c r="I227" i="40"/>
  <c r="G227" i="40"/>
  <c r="I226" i="34"/>
  <c r="G226" i="34"/>
  <c r="I225" i="36"/>
  <c r="G225" i="36"/>
  <c r="I224" i="38"/>
  <c r="G224" i="38"/>
  <c r="I223" i="40"/>
  <c r="G223" i="40"/>
  <c r="G222" i="34"/>
  <c r="I222" i="34"/>
  <c r="I156" i="34"/>
  <c r="G156" i="34"/>
  <c r="G155" i="36"/>
  <c r="I155" i="36"/>
  <c r="I154" i="38"/>
  <c r="G154" i="38"/>
  <c r="G153" i="40"/>
  <c r="I153" i="40"/>
  <c r="G152" i="34"/>
  <c r="I152" i="34"/>
  <c r="G151" i="36"/>
  <c r="I151" i="36"/>
  <c r="I150" i="38"/>
  <c r="G150" i="38"/>
  <c r="I149" i="40"/>
  <c r="G149" i="40"/>
  <c r="I148" i="34"/>
  <c r="G148" i="34"/>
  <c r="I147" i="36"/>
  <c r="G147" i="36"/>
  <c r="I146" i="38"/>
  <c r="G146" i="38"/>
  <c r="I144" i="35"/>
  <c r="G144" i="35"/>
  <c r="G143" i="37"/>
  <c r="I143" i="37"/>
  <c r="G142" i="39"/>
  <c r="I142" i="39"/>
  <c r="I141" i="41"/>
  <c r="G141" i="41"/>
  <c r="I141" i="32"/>
  <c r="G141" i="32"/>
  <c r="I140" i="35"/>
  <c r="G140" i="35"/>
  <c r="I139" i="40"/>
  <c r="G139" i="40"/>
  <c r="I138" i="34"/>
  <c r="G138" i="34"/>
  <c r="I137" i="36"/>
  <c r="G137" i="36"/>
  <c r="I136" i="38"/>
  <c r="G136" i="38"/>
  <c r="I135" i="40"/>
  <c r="G135" i="40"/>
  <c r="G134" i="34"/>
  <c r="I134" i="34"/>
  <c r="I133" i="36"/>
  <c r="G133" i="36"/>
  <c r="G131" i="40"/>
  <c r="I131" i="40"/>
  <c r="I130" i="34"/>
  <c r="G130" i="34"/>
  <c r="G129" i="36"/>
  <c r="I129" i="36"/>
  <c r="G128" i="38"/>
  <c r="I128" i="38"/>
  <c r="G127" i="40"/>
  <c r="I127" i="40"/>
  <c r="I125" i="36"/>
  <c r="G125" i="36"/>
  <c r="G124" i="38"/>
  <c r="I124" i="38"/>
  <c r="I123" i="40"/>
  <c r="G123" i="40"/>
  <c r="G116" i="38"/>
  <c r="I116" i="38"/>
  <c r="I115" i="40"/>
  <c r="G115" i="40"/>
  <c r="G114" i="34"/>
  <c r="I114" i="34"/>
  <c r="G113" i="36"/>
  <c r="I113" i="36"/>
  <c r="G112" i="38"/>
  <c r="I112" i="38"/>
  <c r="I111" i="40"/>
  <c r="G111" i="40"/>
  <c r="I110" i="35"/>
  <c r="G110" i="35"/>
  <c r="I109" i="37"/>
  <c r="G109" i="37"/>
  <c r="G107" i="36"/>
  <c r="I107" i="36"/>
  <c r="I103" i="40"/>
  <c r="G103" i="40"/>
  <c r="I102" i="29"/>
  <c r="G102" i="29"/>
  <c r="G101" i="19"/>
  <c r="I101" i="19"/>
  <c r="I100" i="29"/>
  <c r="G100" i="29"/>
  <c r="I92" i="29"/>
  <c r="G92" i="29"/>
  <c r="G89" i="19"/>
  <c r="I89" i="19"/>
  <c r="G86" i="21"/>
  <c r="I86" i="21"/>
  <c r="G85" i="19"/>
  <c r="I85" i="19"/>
  <c r="I80" i="23"/>
  <c r="G80" i="23"/>
  <c r="I71" i="27"/>
  <c r="G71" i="27"/>
  <c r="G70" i="23"/>
  <c r="I67" i="29"/>
  <c r="G67" i="29"/>
  <c r="G63" i="29"/>
  <c r="I52" i="27"/>
  <c r="G52" i="27"/>
  <c r="G45" i="27"/>
  <c r="I30" i="29"/>
  <c r="G30" i="29"/>
  <c r="G30" i="23"/>
  <c r="I30" i="23"/>
  <c r="I686" i="19"/>
  <c r="G46" i="17"/>
  <c r="G542" i="38"/>
  <c r="I542" i="38"/>
  <c r="I540" i="34"/>
  <c r="G540" i="34"/>
  <c r="G539" i="36"/>
  <c r="I539" i="36"/>
  <c r="G538" i="38"/>
  <c r="I538" i="38"/>
  <c r="G537" i="40"/>
  <c r="I537" i="40"/>
  <c r="I536" i="34"/>
  <c r="G536" i="34"/>
  <c r="I535" i="36"/>
  <c r="G535" i="36"/>
  <c r="I534" i="38"/>
  <c r="G534" i="38"/>
  <c r="I533" i="40"/>
  <c r="G533" i="40"/>
  <c r="G532" i="34"/>
  <c r="I532" i="34"/>
  <c r="G531" i="36"/>
  <c r="I531" i="36"/>
  <c r="I530" i="38"/>
  <c r="G530" i="38"/>
  <c r="G529" i="40"/>
  <c r="I529" i="40"/>
  <c r="I528" i="34"/>
  <c r="G528" i="34"/>
  <c r="I525" i="40"/>
  <c r="G525" i="40"/>
  <c r="G523" i="36"/>
  <c r="I523" i="36"/>
  <c r="G521" i="40"/>
  <c r="I521" i="40"/>
  <c r="G520" i="34"/>
  <c r="I520" i="34"/>
  <c r="I519" i="36"/>
  <c r="G519" i="36"/>
  <c r="I518" i="38"/>
  <c r="G518" i="38"/>
  <c r="G517" i="40"/>
  <c r="I517" i="40"/>
  <c r="I516" i="34"/>
  <c r="G516" i="34"/>
  <c r="G515" i="36"/>
  <c r="I515" i="36"/>
  <c r="I514" i="38"/>
  <c r="G514" i="38"/>
  <c r="I512" i="34"/>
  <c r="G512" i="34"/>
  <c r="G511" i="36"/>
  <c r="I511" i="36"/>
  <c r="I510" i="38"/>
  <c r="G510" i="38"/>
  <c r="I509" i="40"/>
  <c r="G509" i="40"/>
  <c r="I508" i="34"/>
  <c r="G508" i="34"/>
  <c r="I507" i="36"/>
  <c r="G507" i="36"/>
  <c r="I506" i="38"/>
  <c r="G506" i="38"/>
  <c r="I505" i="40"/>
  <c r="G505" i="40"/>
  <c r="G504" i="34"/>
  <c r="I504" i="34"/>
  <c r="G503" i="36"/>
  <c r="I503" i="36"/>
  <c r="I502" i="38"/>
  <c r="G502" i="38"/>
  <c r="I500" i="34"/>
  <c r="G500" i="34"/>
  <c r="I499" i="36"/>
  <c r="G499" i="36"/>
  <c r="I498" i="38"/>
  <c r="G498" i="38"/>
  <c r="I497" i="40"/>
  <c r="G497" i="40"/>
  <c r="I496" i="34"/>
  <c r="G496" i="34"/>
  <c r="I495" i="36"/>
  <c r="G495" i="36"/>
  <c r="I494" i="38"/>
  <c r="G494" i="38"/>
  <c r="I493" i="40"/>
  <c r="G493" i="40"/>
  <c r="G492" i="34"/>
  <c r="I492" i="34"/>
  <c r="I491" i="36"/>
  <c r="G491" i="36"/>
  <c r="I490" i="38"/>
  <c r="G490" i="38"/>
  <c r="G489" i="40"/>
  <c r="I489" i="40"/>
  <c r="G488" i="34"/>
  <c r="I488" i="34"/>
  <c r="I487" i="36"/>
  <c r="G487" i="36"/>
  <c r="I486" i="38"/>
  <c r="G486" i="38"/>
  <c r="G485" i="40"/>
  <c r="I485" i="40"/>
  <c r="G483" i="36"/>
  <c r="I483" i="36"/>
  <c r="G482" i="38"/>
  <c r="I482" i="38"/>
  <c r="I481" i="40"/>
  <c r="G481" i="40"/>
  <c r="I480" i="34"/>
  <c r="G480" i="34"/>
  <c r="G479" i="36"/>
  <c r="I479" i="36"/>
  <c r="G478" i="38"/>
  <c r="I478" i="38"/>
  <c r="G477" i="40"/>
  <c r="I477" i="40"/>
  <c r="G476" i="34"/>
  <c r="I476" i="34"/>
  <c r="G475" i="36"/>
  <c r="I475" i="36"/>
  <c r="G473" i="40"/>
  <c r="I473" i="40"/>
  <c r="I472" i="34"/>
  <c r="G472" i="34"/>
  <c r="I471" i="36"/>
  <c r="G471" i="36"/>
  <c r="I470" i="38"/>
  <c r="G470" i="38"/>
  <c r="I469" i="40"/>
  <c r="G469" i="40"/>
  <c r="I468" i="34"/>
  <c r="G468" i="34"/>
  <c r="I467" i="36"/>
  <c r="G467" i="36"/>
  <c r="I466" i="38"/>
  <c r="G466" i="38"/>
  <c r="G465" i="40"/>
  <c r="I465" i="40"/>
  <c r="G464" i="34"/>
  <c r="I464" i="34"/>
  <c r="I463" i="36"/>
  <c r="G463" i="36"/>
  <c r="I462" i="38"/>
  <c r="G462" i="38"/>
  <c r="I461" i="40"/>
  <c r="G461" i="40"/>
  <c r="I460" i="34"/>
  <c r="G460" i="34"/>
  <c r="I458" i="38"/>
  <c r="G458" i="38"/>
  <c r="G457" i="40"/>
  <c r="I457" i="40"/>
  <c r="G456" i="34"/>
  <c r="I456" i="34"/>
  <c r="G455" i="36"/>
  <c r="I455" i="36"/>
  <c r="I454" i="38"/>
  <c r="G454" i="38"/>
  <c r="I453" i="40"/>
  <c r="G453" i="40"/>
  <c r="I452" i="34"/>
  <c r="G452" i="34"/>
  <c r="G451" i="36"/>
  <c r="I451" i="36"/>
  <c r="I450" i="38"/>
  <c r="G450" i="38"/>
  <c r="G449" i="40"/>
  <c r="I449" i="40"/>
  <c r="I448" i="34"/>
  <c r="G448" i="34"/>
  <c r="G447" i="36"/>
  <c r="I447" i="36"/>
  <c r="I446" i="38"/>
  <c r="G446" i="38"/>
  <c r="G445" i="40"/>
  <c r="I445" i="40"/>
  <c r="I443" i="36"/>
  <c r="G443" i="36"/>
  <c r="I442" i="38"/>
  <c r="G442" i="38"/>
  <c r="G441" i="40"/>
  <c r="I441" i="40"/>
  <c r="I440" i="34"/>
  <c r="G440" i="34"/>
  <c r="I439" i="36"/>
  <c r="G439" i="36"/>
  <c r="I438" i="38"/>
  <c r="G438" i="38"/>
  <c r="I437" i="40"/>
  <c r="G437" i="40"/>
  <c r="G436" i="34"/>
  <c r="I436" i="34"/>
  <c r="I435" i="36"/>
  <c r="G435" i="36"/>
  <c r="I434" i="38"/>
  <c r="G434" i="38"/>
  <c r="I433" i="40"/>
  <c r="G433" i="40"/>
  <c r="G432" i="34"/>
  <c r="I432" i="34"/>
  <c r="I431" i="36"/>
  <c r="G431" i="36"/>
  <c r="I430" i="38"/>
  <c r="G430" i="38"/>
  <c r="I429" i="40"/>
  <c r="G429" i="40"/>
  <c r="G428" i="34"/>
  <c r="I428" i="34"/>
  <c r="I427" i="36"/>
  <c r="G427" i="36"/>
  <c r="I425" i="40"/>
  <c r="G425" i="40"/>
  <c r="I424" i="34"/>
  <c r="G424" i="34"/>
  <c r="G423" i="36"/>
  <c r="I423" i="36"/>
  <c r="G422" i="38"/>
  <c r="I422" i="38"/>
  <c r="G421" i="40"/>
  <c r="I421" i="40"/>
  <c r="I420" i="34"/>
  <c r="G420" i="34"/>
  <c r="G419" i="36"/>
  <c r="I419" i="36"/>
  <c r="G418" i="38"/>
  <c r="I418" i="38"/>
  <c r="I417" i="40"/>
  <c r="G417" i="40"/>
  <c r="I416" i="34"/>
  <c r="G416" i="34"/>
  <c r="G415" i="36"/>
  <c r="I415" i="36"/>
  <c r="G414" i="38"/>
  <c r="I414" i="38"/>
  <c r="I413" i="40"/>
  <c r="G413" i="40"/>
  <c r="I412" i="34"/>
  <c r="G412" i="34"/>
  <c r="G411" i="36"/>
  <c r="I411" i="36"/>
  <c r="I409" i="40"/>
  <c r="G409" i="40"/>
  <c r="I408" i="34"/>
  <c r="G408" i="34"/>
  <c r="I407" i="36"/>
  <c r="G407" i="36"/>
  <c r="G406" i="38"/>
  <c r="I406" i="38"/>
  <c r="G405" i="40"/>
  <c r="I405" i="40"/>
  <c r="I404" i="34"/>
  <c r="G404" i="34"/>
  <c r="I403" i="36"/>
  <c r="G403" i="36"/>
  <c r="G402" i="38"/>
  <c r="I402" i="38"/>
  <c r="G401" i="40"/>
  <c r="I401" i="40"/>
  <c r="G399" i="36"/>
  <c r="I399" i="36"/>
  <c r="I398" i="38"/>
  <c r="G398" i="38"/>
  <c r="G397" i="40"/>
  <c r="I397" i="40"/>
  <c r="G396" i="34"/>
  <c r="I396" i="34"/>
  <c r="G395" i="36"/>
  <c r="I395" i="36"/>
  <c r="G394" i="38"/>
  <c r="I394" i="38"/>
  <c r="I393" i="40"/>
  <c r="G393" i="40"/>
  <c r="G392" i="34"/>
  <c r="I392" i="34"/>
  <c r="I391" i="36"/>
  <c r="G391" i="36"/>
  <c r="G390" i="38"/>
  <c r="I390" i="38"/>
  <c r="G389" i="40"/>
  <c r="I389" i="40"/>
  <c r="I388" i="34"/>
  <c r="G388" i="34"/>
  <c r="I387" i="36"/>
  <c r="G387" i="36"/>
  <c r="I386" i="38"/>
  <c r="G386" i="38"/>
  <c r="I385" i="40"/>
  <c r="G385" i="40"/>
  <c r="I384" i="34"/>
  <c r="G384" i="34"/>
  <c r="G383" i="36"/>
  <c r="I383" i="36"/>
  <c r="I381" i="40"/>
  <c r="G381" i="40"/>
  <c r="I380" i="34"/>
  <c r="G380" i="34"/>
  <c r="G379" i="36"/>
  <c r="I379" i="36"/>
  <c r="I378" i="38"/>
  <c r="G378" i="38"/>
  <c r="I377" i="40"/>
  <c r="G377" i="40"/>
  <c r="I376" i="34"/>
  <c r="G376" i="34"/>
  <c r="G375" i="36"/>
  <c r="I375" i="36"/>
  <c r="I374" i="38"/>
  <c r="G374" i="38"/>
  <c r="I373" i="40"/>
  <c r="G373" i="40"/>
  <c r="G372" i="34"/>
  <c r="I372" i="34"/>
  <c r="G371" i="36"/>
  <c r="I371" i="36"/>
  <c r="I370" i="38"/>
  <c r="G370" i="38"/>
  <c r="G369" i="40"/>
  <c r="I369" i="40"/>
  <c r="G368" i="34"/>
  <c r="I368" i="34"/>
  <c r="I366" i="38"/>
  <c r="G366" i="38"/>
  <c r="I365" i="40"/>
  <c r="G365" i="40"/>
  <c r="G364" i="34"/>
  <c r="I364" i="34"/>
  <c r="I363" i="36"/>
  <c r="G363" i="36"/>
  <c r="G362" i="38"/>
  <c r="I362" i="38"/>
  <c r="I361" i="40"/>
  <c r="G361" i="40"/>
  <c r="G360" i="34"/>
  <c r="I360" i="34"/>
  <c r="I359" i="36"/>
  <c r="G359" i="36"/>
  <c r="I358" i="38"/>
  <c r="G358" i="38"/>
  <c r="G357" i="40"/>
  <c r="I357" i="40"/>
  <c r="G356" i="34"/>
  <c r="I356" i="34"/>
  <c r="I355" i="36"/>
  <c r="G355" i="36"/>
  <c r="I354" i="38"/>
  <c r="G354" i="38"/>
  <c r="I353" i="40"/>
  <c r="G353" i="40"/>
  <c r="G352" i="34"/>
  <c r="I352" i="34"/>
  <c r="I351" i="36"/>
  <c r="G351" i="36"/>
  <c r="G350" i="38"/>
  <c r="I350" i="38"/>
  <c r="I349" i="40"/>
  <c r="G349" i="40"/>
  <c r="G348" i="34"/>
  <c r="I348" i="34"/>
  <c r="I347" i="36"/>
  <c r="G347" i="36"/>
  <c r="G346" i="38"/>
  <c r="I346" i="38"/>
  <c r="I345" i="40"/>
  <c r="G345" i="40"/>
  <c r="G344" i="34"/>
  <c r="I344" i="34"/>
  <c r="I343" i="36"/>
  <c r="G343" i="36"/>
  <c r="I342" i="38"/>
  <c r="G342" i="38"/>
  <c r="G341" i="40"/>
  <c r="I341" i="40"/>
  <c r="G340" i="34"/>
  <c r="I340" i="34"/>
  <c r="I339" i="36"/>
  <c r="G339" i="36"/>
  <c r="G338" i="38"/>
  <c r="I338" i="38"/>
  <c r="I336" i="34"/>
  <c r="G336" i="34"/>
  <c r="G335" i="36"/>
  <c r="I335" i="36"/>
  <c r="I334" i="38"/>
  <c r="G334" i="38"/>
  <c r="I333" i="40"/>
  <c r="G333" i="40"/>
  <c r="I332" i="34"/>
  <c r="G332" i="34"/>
  <c r="G331" i="36"/>
  <c r="I331" i="36"/>
  <c r="I330" i="38"/>
  <c r="G330" i="38"/>
  <c r="G329" i="40"/>
  <c r="I329" i="40"/>
  <c r="I328" i="34"/>
  <c r="G328" i="34"/>
  <c r="G327" i="36"/>
  <c r="I327" i="36"/>
  <c r="G326" i="38"/>
  <c r="I326" i="38"/>
  <c r="I325" i="40"/>
  <c r="G325" i="40"/>
  <c r="I324" i="34"/>
  <c r="G324" i="34"/>
  <c r="G323" i="36"/>
  <c r="I323" i="36"/>
  <c r="G321" i="40"/>
  <c r="I321" i="40"/>
  <c r="G320" i="34"/>
  <c r="I320" i="34"/>
  <c r="G319" i="36"/>
  <c r="I319" i="36"/>
  <c r="I318" i="38"/>
  <c r="G318" i="38"/>
  <c r="I317" i="40"/>
  <c r="G317" i="40"/>
  <c r="G316" i="34"/>
  <c r="I316" i="34"/>
  <c r="I315" i="36"/>
  <c r="G315" i="36"/>
  <c r="I314" i="38"/>
  <c r="G314" i="38"/>
  <c r="I313" i="40"/>
  <c r="G313" i="40"/>
  <c r="I312" i="34"/>
  <c r="G312" i="34"/>
  <c r="I311" i="36"/>
  <c r="G311" i="36"/>
  <c r="I310" i="38"/>
  <c r="G310" i="38"/>
  <c r="I309" i="40"/>
  <c r="G309" i="40"/>
  <c r="I308" i="34"/>
  <c r="G308" i="34"/>
  <c r="G306" i="38"/>
  <c r="I306" i="38"/>
  <c r="G305" i="40"/>
  <c r="I305" i="40"/>
  <c r="G304" i="34"/>
  <c r="I304" i="34"/>
  <c r="G303" i="36"/>
  <c r="I303" i="36"/>
  <c r="G302" i="38"/>
  <c r="I302" i="38"/>
  <c r="G301" i="40"/>
  <c r="I301" i="40"/>
  <c r="G300" i="34"/>
  <c r="I300" i="34"/>
  <c r="G299" i="36"/>
  <c r="I299" i="36"/>
  <c r="G298" i="38"/>
  <c r="I298" i="38"/>
  <c r="G297" i="40"/>
  <c r="I297" i="40"/>
  <c r="I296" i="34"/>
  <c r="G296" i="34"/>
  <c r="G295" i="36"/>
  <c r="I295" i="36"/>
  <c r="G294" i="38"/>
  <c r="I294" i="38"/>
  <c r="G293" i="40"/>
  <c r="I293" i="40"/>
  <c r="I291" i="36"/>
  <c r="G291" i="36"/>
  <c r="G290" i="38"/>
  <c r="I290" i="38"/>
  <c r="G289" i="40"/>
  <c r="I289" i="40"/>
  <c r="I288" i="34"/>
  <c r="G288" i="34"/>
  <c r="I287" i="36"/>
  <c r="G287" i="36"/>
  <c r="G286" i="38"/>
  <c r="I286" i="38"/>
  <c r="I285" i="40"/>
  <c r="G285" i="40"/>
  <c r="I284" i="34"/>
  <c r="G284" i="34"/>
  <c r="I283" i="36"/>
  <c r="G283" i="36"/>
  <c r="G282" i="38"/>
  <c r="I282" i="38"/>
  <c r="G281" i="40"/>
  <c r="I281" i="40"/>
  <c r="I280" i="34"/>
  <c r="G280" i="34"/>
  <c r="I279" i="36"/>
  <c r="G279" i="36"/>
  <c r="G278" i="38"/>
  <c r="I278" i="38"/>
  <c r="G276" i="34"/>
  <c r="I276" i="34"/>
  <c r="G275" i="36"/>
  <c r="I275" i="36"/>
  <c r="G274" i="38"/>
  <c r="I274" i="38"/>
  <c r="I273" i="40"/>
  <c r="G273" i="40"/>
  <c r="G272" i="34"/>
  <c r="I272" i="34"/>
  <c r="G271" i="36"/>
  <c r="I271" i="36"/>
  <c r="G270" i="38"/>
  <c r="I270" i="38"/>
  <c r="I269" i="40"/>
  <c r="G269" i="40"/>
  <c r="I268" i="34"/>
  <c r="G268" i="34"/>
  <c r="G267" i="36"/>
  <c r="I267" i="36"/>
  <c r="I265" i="40"/>
  <c r="G265" i="40"/>
  <c r="I264" i="34"/>
  <c r="G264" i="34"/>
  <c r="I263" i="36"/>
  <c r="G263" i="36"/>
  <c r="I262" i="38"/>
  <c r="G262" i="38"/>
  <c r="G261" i="40"/>
  <c r="I261" i="40"/>
  <c r="I260" i="34"/>
  <c r="G260" i="34"/>
  <c r="I259" i="36"/>
  <c r="G259" i="36"/>
  <c r="I258" i="38"/>
  <c r="G258" i="38"/>
  <c r="I257" i="40"/>
  <c r="G257" i="40"/>
  <c r="I256" i="34"/>
  <c r="G256" i="34"/>
  <c r="I255" i="36"/>
  <c r="G255" i="36"/>
  <c r="I254" i="38"/>
  <c r="G254" i="38"/>
  <c r="G253" i="40"/>
  <c r="I253" i="40"/>
  <c r="I252" i="34"/>
  <c r="G252" i="34"/>
  <c r="G250" i="38"/>
  <c r="I250" i="38"/>
  <c r="G249" i="40"/>
  <c r="I249" i="40"/>
  <c r="G248" i="34"/>
  <c r="I248" i="34"/>
  <c r="G247" i="36"/>
  <c r="I247" i="36"/>
  <c r="G246" i="38"/>
  <c r="I246" i="38"/>
  <c r="G245" i="40"/>
  <c r="I245" i="40"/>
  <c r="I244" i="35"/>
  <c r="G244" i="35"/>
  <c r="I243" i="37"/>
  <c r="G243" i="37"/>
  <c r="I242" i="39"/>
  <c r="G242" i="39"/>
  <c r="I241" i="41"/>
  <c r="G241" i="41"/>
  <c r="G241" i="32"/>
  <c r="I241" i="32"/>
  <c r="I240" i="35"/>
  <c r="G240" i="35"/>
  <c r="G239" i="38"/>
  <c r="I239" i="38"/>
  <c r="G238" i="41"/>
  <c r="I238" i="41"/>
  <c r="G238" i="32"/>
  <c r="I238" i="32"/>
  <c r="G237" i="35"/>
  <c r="I237" i="35"/>
  <c r="I235" i="39"/>
  <c r="G235" i="39"/>
  <c r="G234" i="41"/>
  <c r="I234" i="41"/>
  <c r="G234" i="32"/>
  <c r="I234" i="32"/>
  <c r="I233" i="35"/>
  <c r="G233" i="35"/>
  <c r="I232" i="37"/>
  <c r="G232" i="37"/>
  <c r="I231" i="39"/>
  <c r="G231" i="39"/>
  <c r="G230" i="41"/>
  <c r="I230" i="41"/>
  <c r="I230" i="32"/>
  <c r="G230" i="32"/>
  <c r="I229" i="35"/>
  <c r="G229" i="35"/>
  <c r="I228" i="37"/>
  <c r="G228" i="37"/>
  <c r="I227" i="39"/>
  <c r="G227" i="39"/>
  <c r="G226" i="41"/>
  <c r="I226" i="41"/>
  <c r="G226" i="32"/>
  <c r="I226" i="32"/>
  <c r="G225" i="35"/>
  <c r="I225" i="35"/>
  <c r="I224" i="37"/>
  <c r="G224" i="37"/>
  <c r="I223" i="39"/>
  <c r="G223" i="39"/>
  <c r="G222" i="41"/>
  <c r="I222" i="41"/>
  <c r="I222" i="32"/>
  <c r="G222" i="32"/>
  <c r="I156" i="41"/>
  <c r="G156" i="41"/>
  <c r="I156" i="32"/>
  <c r="G156" i="32"/>
  <c r="G155" i="35"/>
  <c r="I155" i="35"/>
  <c r="I154" i="37"/>
  <c r="G154" i="37"/>
  <c r="G153" i="39"/>
  <c r="I153" i="39"/>
  <c r="I152" i="41"/>
  <c r="G152" i="41"/>
  <c r="G152" i="32"/>
  <c r="I152" i="32"/>
  <c r="G151" i="35"/>
  <c r="I151" i="35"/>
  <c r="I150" i="37"/>
  <c r="G150" i="37"/>
  <c r="G149" i="39"/>
  <c r="I149" i="39"/>
  <c r="I148" i="41"/>
  <c r="G148" i="41"/>
  <c r="I148" i="32"/>
  <c r="G148" i="32"/>
  <c r="G147" i="35"/>
  <c r="I147" i="35"/>
  <c r="I146" i="37"/>
  <c r="G146" i="37"/>
  <c r="G144" i="34"/>
  <c r="I144" i="34"/>
  <c r="I143" i="36"/>
  <c r="G143" i="36"/>
  <c r="G142" i="38"/>
  <c r="I142" i="38"/>
  <c r="I141" i="40"/>
  <c r="G141" i="40"/>
  <c r="G140" i="34"/>
  <c r="I140" i="34"/>
  <c r="G139" i="39"/>
  <c r="I139" i="39"/>
  <c r="G138" i="41"/>
  <c r="I138" i="41"/>
  <c r="I138" i="32"/>
  <c r="G138" i="32"/>
  <c r="I137" i="35"/>
  <c r="G137" i="35"/>
  <c r="G136" i="37"/>
  <c r="I136" i="37"/>
  <c r="I135" i="39"/>
  <c r="G135" i="39"/>
  <c r="G134" i="41"/>
  <c r="I134" i="41"/>
  <c r="G134" i="32"/>
  <c r="I134" i="32"/>
  <c r="G133" i="35"/>
  <c r="I133" i="35"/>
  <c r="G131" i="39"/>
  <c r="I131" i="39"/>
  <c r="I130" i="41"/>
  <c r="G130" i="41"/>
  <c r="I130" i="32"/>
  <c r="G130" i="32"/>
  <c r="I129" i="35"/>
  <c r="G129" i="35"/>
  <c r="G128" i="37"/>
  <c r="I128" i="37"/>
  <c r="G127" i="39"/>
  <c r="I127" i="39"/>
  <c r="I125" i="35"/>
  <c r="G125" i="35"/>
  <c r="G124" i="37"/>
  <c r="I124" i="37"/>
  <c r="I123" i="39"/>
  <c r="G123" i="39"/>
  <c r="I116" i="37"/>
  <c r="G116" i="37"/>
  <c r="G115" i="39"/>
  <c r="I115" i="39"/>
  <c r="I114" i="41"/>
  <c r="G114" i="41"/>
  <c r="I114" i="32"/>
  <c r="G114" i="32"/>
  <c r="I113" i="35"/>
  <c r="G113" i="35"/>
  <c r="I112" i="37"/>
  <c r="G112" i="37"/>
  <c r="G111" i="39"/>
  <c r="I111" i="39"/>
  <c r="I110" i="34"/>
  <c r="G110" i="34"/>
  <c r="G109" i="36"/>
  <c r="I109" i="36"/>
  <c r="G108" i="38"/>
  <c r="I108" i="38"/>
  <c r="I104" i="34"/>
  <c r="G104" i="34"/>
  <c r="I99" i="40"/>
  <c r="G99" i="40"/>
  <c r="I99" i="29"/>
  <c r="G99" i="29"/>
  <c r="I98" i="29"/>
  <c r="G98" i="29"/>
  <c r="I95" i="40"/>
  <c r="G95" i="40"/>
  <c r="I95" i="29"/>
  <c r="G95" i="29"/>
  <c r="I86" i="23"/>
  <c r="G86" i="23"/>
  <c r="G81" i="19"/>
  <c r="I81" i="19"/>
  <c r="I80" i="29"/>
  <c r="G80" i="29"/>
  <c r="G78" i="29"/>
  <c r="G72" i="25"/>
  <c r="G61" i="19"/>
  <c r="I61" i="19"/>
  <c r="G60" i="27"/>
  <c r="I60" i="27"/>
  <c r="I49" i="27"/>
  <c r="G49" i="27"/>
  <c r="G48" i="23"/>
  <c r="I48" i="23"/>
  <c r="G46" i="19"/>
  <c r="I46" i="19"/>
  <c r="I44" i="25"/>
  <c r="G44" i="25"/>
  <c r="I38" i="23"/>
  <c r="G38" i="23"/>
  <c r="I32" i="25"/>
  <c r="G32" i="25"/>
  <c r="G31" i="27"/>
  <c r="I31" i="27"/>
  <c r="G81" i="17"/>
  <c r="G78" i="17"/>
  <c r="I546" i="37"/>
  <c r="G546" i="37"/>
  <c r="G544" i="41"/>
  <c r="I544" i="41"/>
  <c r="I544" i="32"/>
  <c r="G544" i="32"/>
  <c r="I542" i="37"/>
  <c r="G542" i="37"/>
  <c r="G540" i="41"/>
  <c r="I540" i="41"/>
  <c r="I540" i="32"/>
  <c r="G540" i="32"/>
  <c r="G539" i="35"/>
  <c r="I539" i="35"/>
  <c r="I538" i="37"/>
  <c r="G538" i="37"/>
  <c r="I537" i="39"/>
  <c r="G537" i="39"/>
  <c r="I536" i="41"/>
  <c r="G536" i="41"/>
  <c r="I536" i="32"/>
  <c r="G536" i="32"/>
  <c r="I535" i="35"/>
  <c r="G535" i="35"/>
  <c r="G534" i="37"/>
  <c r="I534" i="37"/>
  <c r="G533" i="39"/>
  <c r="I533" i="39"/>
  <c r="I532" i="41"/>
  <c r="G532" i="41"/>
  <c r="I532" i="32"/>
  <c r="G532" i="32"/>
  <c r="G531" i="35"/>
  <c r="I531" i="35"/>
  <c r="G530" i="37"/>
  <c r="I530" i="37"/>
  <c r="I529" i="39"/>
  <c r="G529" i="39"/>
  <c r="I528" i="41"/>
  <c r="G528" i="41"/>
  <c r="G528" i="32"/>
  <c r="I528" i="32"/>
  <c r="I525" i="39"/>
  <c r="G525" i="39"/>
  <c r="G523" i="35"/>
  <c r="I523" i="35"/>
  <c r="I521" i="39"/>
  <c r="G521" i="39"/>
  <c r="I520" i="41"/>
  <c r="G520" i="41"/>
  <c r="G520" i="32"/>
  <c r="I520" i="32"/>
  <c r="I519" i="35"/>
  <c r="G519" i="35"/>
  <c r="G518" i="37"/>
  <c r="I518" i="37"/>
  <c r="I517" i="39"/>
  <c r="G517" i="39"/>
  <c r="G516" i="41"/>
  <c r="I516" i="41"/>
  <c r="I516" i="32"/>
  <c r="G516" i="32"/>
  <c r="G515" i="35"/>
  <c r="I515" i="35"/>
  <c r="G514" i="37"/>
  <c r="I514" i="37"/>
  <c r="G512" i="41"/>
  <c r="I512" i="41"/>
  <c r="G512" i="32"/>
  <c r="I512" i="32"/>
  <c r="I511" i="35"/>
  <c r="G511" i="35"/>
  <c r="I510" i="37"/>
  <c r="G510" i="37"/>
  <c r="I509" i="39"/>
  <c r="G509" i="39"/>
  <c r="G508" i="41"/>
  <c r="I508" i="41"/>
  <c r="G508" i="32"/>
  <c r="I508" i="32"/>
  <c r="G507" i="35"/>
  <c r="I507" i="35"/>
  <c r="I506" i="37"/>
  <c r="G506" i="37"/>
  <c r="I505" i="39"/>
  <c r="G505" i="39"/>
  <c r="I504" i="41"/>
  <c r="G504" i="41"/>
  <c r="G504" i="32"/>
  <c r="I504" i="32"/>
  <c r="I503" i="35"/>
  <c r="G503" i="35"/>
  <c r="G502" i="37"/>
  <c r="I502" i="37"/>
  <c r="I500" i="41"/>
  <c r="G500" i="41"/>
  <c r="I500" i="32"/>
  <c r="G500" i="32"/>
  <c r="I499" i="35"/>
  <c r="G499" i="35"/>
  <c r="I498" i="37"/>
  <c r="G498" i="37"/>
  <c r="I497" i="39"/>
  <c r="G497" i="39"/>
  <c r="I496" i="41"/>
  <c r="G496" i="41"/>
  <c r="I496" i="32"/>
  <c r="G496" i="32"/>
  <c r="I495" i="35"/>
  <c r="G495" i="35"/>
  <c r="G494" i="37"/>
  <c r="I494" i="37"/>
  <c r="I493" i="39"/>
  <c r="G493" i="39"/>
  <c r="G492" i="41"/>
  <c r="I492" i="41"/>
  <c r="I492" i="32"/>
  <c r="G492" i="32"/>
  <c r="G491" i="35"/>
  <c r="I491" i="35"/>
  <c r="G490" i="37"/>
  <c r="I490" i="37"/>
  <c r="I489" i="39"/>
  <c r="G489" i="39"/>
  <c r="G488" i="41"/>
  <c r="I488" i="41"/>
  <c r="I488" i="32"/>
  <c r="G488" i="32"/>
  <c r="G487" i="35"/>
  <c r="I487" i="35"/>
  <c r="I486" i="37"/>
  <c r="G486" i="37"/>
  <c r="G485" i="39"/>
  <c r="I485" i="39"/>
  <c r="I483" i="35"/>
  <c r="G483" i="35"/>
  <c r="I482" i="37"/>
  <c r="G482" i="37"/>
  <c r="I481" i="39"/>
  <c r="G481" i="39"/>
  <c r="G480" i="41"/>
  <c r="I480" i="41"/>
  <c r="I480" i="32"/>
  <c r="G480" i="32"/>
  <c r="G479" i="35"/>
  <c r="I479" i="35"/>
  <c r="I478" i="37"/>
  <c r="G478" i="37"/>
  <c r="G477" i="39"/>
  <c r="I477" i="39"/>
  <c r="G476" i="41"/>
  <c r="I476" i="41"/>
  <c r="G476" i="32"/>
  <c r="I476" i="32"/>
  <c r="G475" i="35"/>
  <c r="I475" i="35"/>
  <c r="I473" i="39"/>
  <c r="G473" i="39"/>
  <c r="I472" i="41"/>
  <c r="G472" i="41"/>
  <c r="G472" i="32"/>
  <c r="I472" i="32"/>
  <c r="G471" i="35"/>
  <c r="I471" i="35"/>
  <c r="G470" i="37"/>
  <c r="I470" i="37"/>
  <c r="I469" i="39"/>
  <c r="G469" i="39"/>
  <c r="I468" i="41"/>
  <c r="G468" i="41"/>
  <c r="I468" i="32"/>
  <c r="G468" i="32"/>
  <c r="I467" i="35"/>
  <c r="G467" i="35"/>
  <c r="I466" i="37"/>
  <c r="G466" i="37"/>
  <c r="I465" i="39"/>
  <c r="G465" i="39"/>
  <c r="G464" i="41"/>
  <c r="I464" i="41"/>
  <c r="G464" i="32"/>
  <c r="I464" i="32"/>
  <c r="I463" i="35"/>
  <c r="G463" i="35"/>
  <c r="G462" i="37"/>
  <c r="I462" i="37"/>
  <c r="I461" i="39"/>
  <c r="G461" i="39"/>
  <c r="I460" i="41"/>
  <c r="G460" i="41"/>
  <c r="G460" i="32"/>
  <c r="I460" i="32"/>
  <c r="G458" i="37"/>
  <c r="I458" i="37"/>
  <c r="G457" i="39"/>
  <c r="I457" i="39"/>
  <c r="I456" i="41"/>
  <c r="G456" i="41"/>
  <c r="G456" i="32"/>
  <c r="I456" i="32"/>
  <c r="G455" i="35"/>
  <c r="I455" i="35"/>
  <c r="G454" i="37"/>
  <c r="I454" i="37"/>
  <c r="I453" i="39"/>
  <c r="G453" i="39"/>
  <c r="I452" i="41"/>
  <c r="G452" i="41"/>
  <c r="G452" i="32"/>
  <c r="I452" i="32"/>
  <c r="I451" i="35"/>
  <c r="G451" i="35"/>
  <c r="G450" i="37"/>
  <c r="I450" i="37"/>
  <c r="I449" i="39"/>
  <c r="G449" i="39"/>
  <c r="G448" i="41"/>
  <c r="I448" i="41"/>
  <c r="I448" i="32"/>
  <c r="G448" i="32"/>
  <c r="G447" i="35"/>
  <c r="I447" i="35"/>
  <c r="G446" i="37"/>
  <c r="I446" i="37"/>
  <c r="I445" i="39"/>
  <c r="G445" i="39"/>
  <c r="I443" i="35"/>
  <c r="G443" i="35"/>
  <c r="I442" i="37"/>
  <c r="G442" i="37"/>
  <c r="G441" i="39"/>
  <c r="I441" i="39"/>
  <c r="I440" i="41"/>
  <c r="G440" i="41"/>
  <c r="I440" i="32"/>
  <c r="G440" i="32"/>
  <c r="G439" i="35"/>
  <c r="I439" i="35"/>
  <c r="G438" i="37"/>
  <c r="I438" i="37"/>
  <c r="I437" i="39"/>
  <c r="G437" i="39"/>
  <c r="I436" i="41"/>
  <c r="G436" i="41"/>
  <c r="I436" i="32"/>
  <c r="G436" i="32"/>
  <c r="I435" i="35"/>
  <c r="G435" i="35"/>
  <c r="I434" i="37"/>
  <c r="G434" i="37"/>
  <c r="I433" i="39"/>
  <c r="G433" i="39"/>
  <c r="G432" i="41"/>
  <c r="I432" i="41"/>
  <c r="I432" i="32"/>
  <c r="G432" i="32"/>
  <c r="I431" i="35"/>
  <c r="G431" i="35"/>
  <c r="G430" i="37"/>
  <c r="I430" i="37"/>
  <c r="I429" i="39"/>
  <c r="G429" i="39"/>
  <c r="G428" i="41"/>
  <c r="I428" i="41"/>
  <c r="I428" i="32"/>
  <c r="G428" i="32"/>
  <c r="I427" i="35"/>
  <c r="G427" i="35"/>
  <c r="I425" i="39"/>
  <c r="G425" i="39"/>
  <c r="I424" i="41"/>
  <c r="G424" i="41"/>
  <c r="G424" i="32"/>
  <c r="I424" i="32"/>
  <c r="G423" i="35"/>
  <c r="I423" i="35"/>
  <c r="I422" i="37"/>
  <c r="G422" i="37"/>
  <c r="I421" i="39"/>
  <c r="G421" i="39"/>
  <c r="I420" i="41"/>
  <c r="G420" i="41"/>
  <c r="I420" i="32"/>
  <c r="G420" i="32"/>
  <c r="G419" i="35"/>
  <c r="I419" i="35"/>
  <c r="I418" i="37"/>
  <c r="G418" i="37"/>
  <c r="I417" i="39"/>
  <c r="G417" i="39"/>
  <c r="I416" i="41"/>
  <c r="G416" i="41"/>
  <c r="G416" i="32"/>
  <c r="I416" i="32"/>
  <c r="I415" i="35"/>
  <c r="G415" i="35"/>
  <c r="I414" i="37"/>
  <c r="G414" i="37"/>
  <c r="I413" i="39"/>
  <c r="G413" i="39"/>
  <c r="I412" i="41"/>
  <c r="G412" i="41"/>
  <c r="G412" i="32"/>
  <c r="I412" i="32"/>
  <c r="G411" i="35"/>
  <c r="I411" i="35"/>
  <c r="I409" i="39"/>
  <c r="G409" i="39"/>
  <c r="G408" i="41"/>
  <c r="I408" i="41"/>
  <c r="I408" i="32"/>
  <c r="G408" i="32"/>
  <c r="I407" i="35"/>
  <c r="G407" i="35"/>
  <c r="G406" i="37"/>
  <c r="I406" i="37"/>
  <c r="I405" i="39"/>
  <c r="G405" i="39"/>
  <c r="I404" i="41"/>
  <c r="G404" i="41"/>
  <c r="I404" i="32"/>
  <c r="G404" i="32"/>
  <c r="G403" i="35"/>
  <c r="I403" i="35"/>
  <c r="I402" i="37"/>
  <c r="G402" i="37"/>
  <c r="G401" i="39"/>
  <c r="I401" i="39"/>
  <c r="I399" i="35"/>
  <c r="G399" i="35"/>
  <c r="I398" i="37"/>
  <c r="G398" i="37"/>
  <c r="I397" i="39"/>
  <c r="G397" i="39"/>
  <c r="G396" i="41"/>
  <c r="I396" i="41"/>
  <c r="I396" i="32"/>
  <c r="G396" i="32"/>
  <c r="I395" i="35"/>
  <c r="G395" i="35"/>
  <c r="I394" i="37"/>
  <c r="G394" i="37"/>
  <c r="G393" i="39"/>
  <c r="I393" i="39"/>
  <c r="I392" i="41"/>
  <c r="G392" i="41"/>
  <c r="I392" i="32"/>
  <c r="G392" i="32"/>
  <c r="I391" i="35"/>
  <c r="G391" i="35"/>
  <c r="I390" i="37"/>
  <c r="G390" i="37"/>
  <c r="G389" i="39"/>
  <c r="I389" i="39"/>
  <c r="G388" i="41"/>
  <c r="I388" i="41"/>
  <c r="I388" i="32"/>
  <c r="G388" i="32"/>
  <c r="G387" i="35"/>
  <c r="I387" i="35"/>
  <c r="I386" i="37"/>
  <c r="G386" i="37"/>
  <c r="I385" i="39"/>
  <c r="G385" i="39"/>
  <c r="I384" i="41"/>
  <c r="G384" i="41"/>
  <c r="I384" i="32"/>
  <c r="G384" i="32"/>
  <c r="G383" i="35"/>
  <c r="I383" i="35"/>
  <c r="I381" i="39"/>
  <c r="G381" i="39"/>
  <c r="I380" i="41"/>
  <c r="G380" i="41"/>
  <c r="I380" i="32"/>
  <c r="G380" i="32"/>
  <c r="G379" i="35"/>
  <c r="I379" i="35"/>
  <c r="G378" i="37"/>
  <c r="I378" i="37"/>
  <c r="G377" i="39"/>
  <c r="I377" i="39"/>
  <c r="I376" i="41"/>
  <c r="G376" i="41"/>
  <c r="I376" i="32"/>
  <c r="G376" i="32"/>
  <c r="I375" i="35"/>
  <c r="G375" i="35"/>
  <c r="I374" i="37"/>
  <c r="G374" i="37"/>
  <c r="G373" i="39"/>
  <c r="I373" i="39"/>
  <c r="G372" i="41"/>
  <c r="I372" i="41"/>
  <c r="G372" i="32"/>
  <c r="I372" i="32"/>
  <c r="I371" i="35"/>
  <c r="G371" i="35"/>
  <c r="G370" i="37"/>
  <c r="I370" i="37"/>
  <c r="I369" i="39"/>
  <c r="G369" i="39"/>
  <c r="G368" i="41"/>
  <c r="I368" i="41"/>
  <c r="I368" i="32"/>
  <c r="G368" i="32"/>
  <c r="I366" i="37"/>
  <c r="G366" i="37"/>
  <c r="I365" i="39"/>
  <c r="G365" i="39"/>
  <c r="I364" i="41"/>
  <c r="G364" i="41"/>
  <c r="I364" i="32"/>
  <c r="G364" i="32"/>
  <c r="I363" i="35"/>
  <c r="G363" i="35"/>
  <c r="I362" i="37"/>
  <c r="G362" i="37"/>
  <c r="G361" i="39"/>
  <c r="I361" i="39"/>
  <c r="G360" i="41"/>
  <c r="I360" i="41"/>
  <c r="I360" i="32"/>
  <c r="G360" i="32"/>
  <c r="I359" i="35"/>
  <c r="G359" i="35"/>
  <c r="I358" i="37"/>
  <c r="G358" i="37"/>
  <c r="G357" i="39"/>
  <c r="I357" i="39"/>
  <c r="I356" i="41"/>
  <c r="G356" i="41"/>
  <c r="I356" i="32"/>
  <c r="G356" i="32"/>
  <c r="G355" i="35"/>
  <c r="I355" i="35"/>
  <c r="I354" i="37"/>
  <c r="G354" i="37"/>
  <c r="I353" i="39"/>
  <c r="G353" i="39"/>
  <c r="I352" i="41"/>
  <c r="G352" i="41"/>
  <c r="G352" i="32"/>
  <c r="I352" i="32"/>
  <c r="G351" i="35"/>
  <c r="I351" i="35"/>
  <c r="I350" i="37"/>
  <c r="G350" i="37"/>
  <c r="I349" i="39"/>
  <c r="G349" i="39"/>
  <c r="I348" i="41"/>
  <c r="G348" i="41"/>
  <c r="I348" i="32"/>
  <c r="G348" i="32"/>
  <c r="G347" i="35"/>
  <c r="I347" i="35"/>
  <c r="I346" i="37"/>
  <c r="G346" i="37"/>
  <c r="I345" i="39"/>
  <c r="G345" i="39"/>
  <c r="I344" i="41"/>
  <c r="G344" i="41"/>
  <c r="I344" i="32"/>
  <c r="G344" i="32"/>
  <c r="I343" i="35"/>
  <c r="G343" i="35"/>
  <c r="I342" i="37"/>
  <c r="G342" i="37"/>
  <c r="I341" i="39"/>
  <c r="G341" i="39"/>
  <c r="I340" i="41"/>
  <c r="G340" i="41"/>
  <c r="I340" i="32"/>
  <c r="G340" i="32"/>
  <c r="G339" i="35"/>
  <c r="I339" i="35"/>
  <c r="I338" i="37"/>
  <c r="G338" i="37"/>
  <c r="I336" i="41"/>
  <c r="G336" i="41"/>
  <c r="G336" i="32"/>
  <c r="I336" i="32"/>
  <c r="I335" i="35"/>
  <c r="G335" i="35"/>
  <c r="G334" i="37"/>
  <c r="I334" i="37"/>
  <c r="G333" i="39"/>
  <c r="I333" i="39"/>
  <c r="G332" i="41"/>
  <c r="I332" i="41"/>
  <c r="I332" i="32"/>
  <c r="G332" i="32"/>
  <c r="G331" i="35"/>
  <c r="I331" i="35"/>
  <c r="G330" i="37"/>
  <c r="I330" i="37"/>
  <c r="G329" i="39"/>
  <c r="I329" i="39"/>
  <c r="G328" i="41"/>
  <c r="I328" i="41"/>
  <c r="G328" i="32"/>
  <c r="I328" i="32"/>
  <c r="I327" i="35"/>
  <c r="G327" i="35"/>
  <c r="I326" i="37"/>
  <c r="G326" i="37"/>
  <c r="I325" i="39"/>
  <c r="G325" i="39"/>
  <c r="G324" i="41"/>
  <c r="I324" i="41"/>
  <c r="G324" i="32"/>
  <c r="I324" i="32"/>
  <c r="G323" i="35"/>
  <c r="I323" i="35"/>
  <c r="I321" i="39"/>
  <c r="G321" i="39"/>
  <c r="I320" i="41"/>
  <c r="G320" i="41"/>
  <c r="G320" i="32"/>
  <c r="I320" i="32"/>
  <c r="G319" i="35"/>
  <c r="I319" i="35"/>
  <c r="G318" i="37"/>
  <c r="I318" i="37"/>
  <c r="I317" i="39"/>
  <c r="G317" i="39"/>
  <c r="I316" i="41"/>
  <c r="G316" i="41"/>
  <c r="I316" i="32"/>
  <c r="G316" i="32"/>
  <c r="G315" i="35"/>
  <c r="I315" i="35"/>
  <c r="I314" i="37"/>
  <c r="G314" i="37"/>
  <c r="G313" i="39"/>
  <c r="I313" i="39"/>
  <c r="I312" i="41"/>
  <c r="G312" i="41"/>
  <c r="I312" i="32"/>
  <c r="G312" i="32"/>
  <c r="I311" i="35"/>
  <c r="G311" i="35"/>
  <c r="G310" i="37"/>
  <c r="I310" i="37"/>
  <c r="I309" i="39"/>
  <c r="G309" i="39"/>
  <c r="I308" i="41"/>
  <c r="G308" i="41"/>
  <c r="I308" i="32"/>
  <c r="G308" i="32"/>
  <c r="I306" i="37"/>
  <c r="G306" i="37"/>
  <c r="G305" i="39"/>
  <c r="I305" i="39"/>
  <c r="I304" i="41"/>
  <c r="G304" i="41"/>
  <c r="G304" i="32"/>
  <c r="I304" i="32"/>
  <c r="I303" i="35"/>
  <c r="G303" i="35"/>
  <c r="G302" i="37"/>
  <c r="I302" i="37"/>
  <c r="G301" i="39"/>
  <c r="I301" i="39"/>
  <c r="I300" i="41"/>
  <c r="G300" i="41"/>
  <c r="G300" i="32"/>
  <c r="I300" i="32"/>
  <c r="I299" i="35"/>
  <c r="G299" i="35"/>
  <c r="I298" i="37"/>
  <c r="G298" i="37"/>
  <c r="G297" i="39"/>
  <c r="I297" i="39"/>
  <c r="G296" i="41"/>
  <c r="I296" i="41"/>
  <c r="I296" i="32"/>
  <c r="G296" i="32"/>
  <c r="I295" i="35"/>
  <c r="G295" i="35"/>
  <c r="I294" i="37"/>
  <c r="G294" i="37"/>
  <c r="G293" i="39"/>
  <c r="I293" i="39"/>
  <c r="G291" i="35"/>
  <c r="I291" i="35"/>
  <c r="I290" i="37"/>
  <c r="G290" i="37"/>
  <c r="I289" i="39"/>
  <c r="G289" i="39"/>
  <c r="I288" i="41"/>
  <c r="G288" i="41"/>
  <c r="I288" i="32"/>
  <c r="G288" i="32"/>
  <c r="G287" i="35"/>
  <c r="I287" i="35"/>
  <c r="I286" i="37"/>
  <c r="G286" i="37"/>
  <c r="I285" i="39"/>
  <c r="G285" i="39"/>
  <c r="I284" i="41"/>
  <c r="G284" i="41"/>
  <c r="G284" i="32"/>
  <c r="I284" i="32"/>
  <c r="G283" i="35"/>
  <c r="I283" i="35"/>
  <c r="I282" i="37"/>
  <c r="G282" i="37"/>
  <c r="I281" i="39"/>
  <c r="G281" i="39"/>
  <c r="I280" i="41"/>
  <c r="G280" i="41"/>
  <c r="I280" i="32"/>
  <c r="G280" i="32"/>
  <c r="G279" i="35"/>
  <c r="I279" i="35"/>
  <c r="I278" i="37"/>
  <c r="G278" i="37"/>
  <c r="I276" i="41"/>
  <c r="G276" i="41"/>
  <c r="G276" i="32"/>
  <c r="I276" i="32"/>
  <c r="G275" i="35"/>
  <c r="I275" i="35"/>
  <c r="I274" i="37"/>
  <c r="G274" i="37"/>
  <c r="G273" i="39"/>
  <c r="I273" i="39"/>
  <c r="I272" i="41"/>
  <c r="G272" i="41"/>
  <c r="I272" i="32"/>
  <c r="G272" i="32"/>
  <c r="I271" i="35"/>
  <c r="G271" i="35"/>
  <c r="I270" i="37"/>
  <c r="G270" i="37"/>
  <c r="G269" i="39"/>
  <c r="I269" i="39"/>
  <c r="I268" i="41"/>
  <c r="G268" i="41"/>
  <c r="G268" i="32"/>
  <c r="I268" i="32"/>
  <c r="I267" i="35"/>
  <c r="G267" i="35"/>
  <c r="I265" i="39"/>
  <c r="G265" i="39"/>
  <c r="G264" i="41"/>
  <c r="I264" i="41"/>
  <c r="G264" i="32"/>
  <c r="I264" i="32"/>
  <c r="G263" i="35"/>
  <c r="I263" i="35"/>
  <c r="G262" i="37"/>
  <c r="I262" i="37"/>
  <c r="I261" i="39"/>
  <c r="G261" i="39"/>
  <c r="G260" i="41"/>
  <c r="I260" i="41"/>
  <c r="G260" i="32"/>
  <c r="I260" i="32"/>
  <c r="G259" i="35"/>
  <c r="I259" i="35"/>
  <c r="I258" i="37"/>
  <c r="G258" i="37"/>
  <c r="I257" i="39"/>
  <c r="G257" i="39"/>
  <c r="G256" i="41"/>
  <c r="I256" i="41"/>
  <c r="G256" i="32"/>
  <c r="I256" i="32"/>
  <c r="G255" i="35"/>
  <c r="I255" i="35"/>
  <c r="I254" i="37"/>
  <c r="G254" i="37"/>
  <c r="I253" i="39"/>
  <c r="G253" i="39"/>
  <c r="G252" i="41"/>
  <c r="I252" i="41"/>
  <c r="G252" i="32"/>
  <c r="I252" i="32"/>
  <c r="I250" i="37"/>
  <c r="G250" i="37"/>
  <c r="G249" i="39"/>
  <c r="I249" i="39"/>
  <c r="I248" i="41"/>
  <c r="G248" i="41"/>
  <c r="G248" i="32"/>
  <c r="I248" i="32"/>
  <c r="I247" i="35"/>
  <c r="G247" i="35"/>
  <c r="I246" i="37"/>
  <c r="G246" i="37"/>
  <c r="J246" i="37" s="1"/>
  <c r="G245" i="39"/>
  <c r="I245" i="39"/>
  <c r="G244" i="34"/>
  <c r="I244" i="34"/>
  <c r="I243" i="36"/>
  <c r="G243" i="36"/>
  <c r="G242" i="38"/>
  <c r="I242" i="38"/>
  <c r="I241" i="40"/>
  <c r="G241" i="40"/>
  <c r="G240" i="34"/>
  <c r="I240" i="34"/>
  <c r="I239" i="37"/>
  <c r="G239" i="37"/>
  <c r="G238" i="40"/>
  <c r="I238" i="40"/>
  <c r="I237" i="34"/>
  <c r="G237" i="34"/>
  <c r="I235" i="38"/>
  <c r="G235" i="38"/>
  <c r="I234" i="40"/>
  <c r="G234" i="40"/>
  <c r="I233" i="34"/>
  <c r="G233" i="34"/>
  <c r="I232" i="36"/>
  <c r="G232" i="36"/>
  <c r="I231" i="38"/>
  <c r="G231" i="38"/>
  <c r="I230" i="40"/>
  <c r="G230" i="40"/>
  <c r="G229" i="34"/>
  <c r="I229" i="34"/>
  <c r="G228" i="36"/>
  <c r="I228" i="36"/>
  <c r="G227" i="38"/>
  <c r="I227" i="38"/>
  <c r="I226" i="40"/>
  <c r="G226" i="40"/>
  <c r="G225" i="34"/>
  <c r="I225" i="34"/>
  <c r="G224" i="36"/>
  <c r="I224" i="36"/>
  <c r="I223" i="38"/>
  <c r="G223" i="38"/>
  <c r="I222" i="40"/>
  <c r="G222" i="40"/>
  <c r="I156" i="40"/>
  <c r="G156" i="40"/>
  <c r="I155" i="34"/>
  <c r="G155" i="34"/>
  <c r="I154" i="36"/>
  <c r="G154" i="36"/>
  <c r="I153" i="38"/>
  <c r="G153" i="38"/>
  <c r="I152" i="40"/>
  <c r="G152" i="40"/>
  <c r="I151" i="34"/>
  <c r="G151" i="34"/>
  <c r="I150" i="36"/>
  <c r="G150" i="36"/>
  <c r="G149" i="38"/>
  <c r="I149" i="38"/>
  <c r="G148" i="40"/>
  <c r="I148" i="40"/>
  <c r="G147" i="34"/>
  <c r="I147" i="34"/>
  <c r="G146" i="36"/>
  <c r="I146" i="36"/>
  <c r="G144" i="41"/>
  <c r="I144" i="41"/>
  <c r="G144" i="32"/>
  <c r="I144" i="32"/>
  <c r="G143" i="35"/>
  <c r="I143" i="35"/>
  <c r="I142" i="37"/>
  <c r="G142" i="37"/>
  <c r="I141" i="39"/>
  <c r="G141" i="39"/>
  <c r="G140" i="41"/>
  <c r="I140" i="41"/>
  <c r="G140" i="32"/>
  <c r="I140" i="32"/>
  <c r="I139" i="38"/>
  <c r="G139" i="38"/>
  <c r="I138" i="40"/>
  <c r="G138" i="40"/>
  <c r="G137" i="34"/>
  <c r="I137" i="34"/>
  <c r="I136" i="36"/>
  <c r="G136" i="36"/>
  <c r="I135" i="38"/>
  <c r="G135" i="38"/>
  <c r="I134" i="40"/>
  <c r="G134" i="40"/>
  <c r="G133" i="34"/>
  <c r="I133" i="34"/>
  <c r="I131" i="38"/>
  <c r="G131" i="38"/>
  <c r="G130" i="40"/>
  <c r="I130" i="40"/>
  <c r="I129" i="34"/>
  <c r="G129" i="34"/>
  <c r="I128" i="36"/>
  <c r="G128" i="36"/>
  <c r="G127" i="38"/>
  <c r="I127" i="38"/>
  <c r="I125" i="34"/>
  <c r="G125" i="34"/>
  <c r="I124" i="36"/>
  <c r="G124" i="36"/>
  <c r="I123" i="38"/>
  <c r="G123" i="38"/>
  <c r="G116" i="36"/>
  <c r="I116" i="36"/>
  <c r="G115" i="38"/>
  <c r="I115" i="38"/>
  <c r="I114" i="40"/>
  <c r="G114" i="40"/>
  <c r="G113" i="34"/>
  <c r="I113" i="34"/>
  <c r="G112" i="36"/>
  <c r="I112" i="36"/>
  <c r="G111" i="38"/>
  <c r="I111" i="38"/>
  <c r="I110" i="41"/>
  <c r="G110" i="41"/>
  <c r="G110" i="32"/>
  <c r="I110" i="32"/>
  <c r="I109" i="35"/>
  <c r="G109" i="35"/>
  <c r="I106" i="29"/>
  <c r="G105" i="36"/>
  <c r="I105" i="36"/>
  <c r="I101" i="40"/>
  <c r="G101" i="40"/>
  <c r="I82" i="23"/>
  <c r="G82" i="23"/>
  <c r="I78" i="23"/>
  <c r="G78" i="23"/>
  <c r="I64" i="27"/>
  <c r="G64" i="27"/>
  <c r="I64" i="21"/>
  <c r="G64" i="21"/>
  <c r="G63" i="25"/>
  <c r="I63" i="25"/>
  <c r="G58" i="21"/>
  <c r="I58" i="21"/>
  <c r="I57" i="27"/>
  <c r="I52" i="29"/>
  <c r="G52" i="29"/>
  <c r="I40" i="23"/>
  <c r="G40" i="23"/>
  <c r="I39" i="19"/>
  <c r="G39" i="19"/>
  <c r="I33" i="27"/>
  <c r="G33" i="27"/>
  <c r="I30" i="25"/>
  <c r="G104" i="17"/>
  <c r="G90" i="17"/>
  <c r="G76" i="17"/>
  <c r="I546" i="36"/>
  <c r="G546" i="36"/>
  <c r="I544" i="40"/>
  <c r="G544" i="40"/>
  <c r="I542" i="36"/>
  <c r="G542" i="36"/>
  <c r="I540" i="40"/>
  <c r="G540" i="40"/>
  <c r="G539" i="34"/>
  <c r="I539" i="34"/>
  <c r="G538" i="36"/>
  <c r="I538" i="36"/>
  <c r="I537" i="38"/>
  <c r="G537" i="38"/>
  <c r="I536" i="40"/>
  <c r="G536" i="40"/>
  <c r="I535" i="34"/>
  <c r="G535" i="34"/>
  <c r="G534" i="36"/>
  <c r="I534" i="36"/>
  <c r="I533" i="38"/>
  <c r="G533" i="38"/>
  <c r="G532" i="40"/>
  <c r="I532" i="40"/>
  <c r="I531" i="34"/>
  <c r="G531" i="34"/>
  <c r="G530" i="36"/>
  <c r="I530" i="36"/>
  <c r="I529" i="38"/>
  <c r="G529" i="38"/>
  <c r="I528" i="40"/>
  <c r="G528" i="40"/>
  <c r="I525" i="38"/>
  <c r="G525" i="38"/>
  <c r="I523" i="34"/>
  <c r="G523" i="34"/>
  <c r="I521" i="38"/>
  <c r="G521" i="38"/>
  <c r="I520" i="40"/>
  <c r="G520" i="40"/>
  <c r="I519" i="34"/>
  <c r="G519" i="34"/>
  <c r="G518" i="36"/>
  <c r="I518" i="36"/>
  <c r="I517" i="38"/>
  <c r="G517" i="38"/>
  <c r="G516" i="40"/>
  <c r="I516" i="40"/>
  <c r="I515" i="34"/>
  <c r="G515" i="34"/>
  <c r="I514" i="36"/>
  <c r="G514" i="36"/>
  <c r="I512" i="40"/>
  <c r="G512" i="40"/>
  <c r="G511" i="34"/>
  <c r="I511" i="34"/>
  <c r="I510" i="36"/>
  <c r="G510" i="36"/>
  <c r="G509" i="38"/>
  <c r="I509" i="38"/>
  <c r="I508" i="40"/>
  <c r="G508" i="40"/>
  <c r="G507" i="34"/>
  <c r="I507" i="34"/>
  <c r="I506" i="36"/>
  <c r="G506" i="36"/>
  <c r="G505" i="38"/>
  <c r="I505" i="38"/>
  <c r="I504" i="40"/>
  <c r="G504" i="40"/>
  <c r="I503" i="34"/>
  <c r="G503" i="34"/>
  <c r="I502" i="36"/>
  <c r="G502" i="36"/>
  <c r="I500" i="40"/>
  <c r="G500" i="40"/>
  <c r="I499" i="34"/>
  <c r="G499" i="34"/>
  <c r="I498" i="36"/>
  <c r="G498" i="36"/>
  <c r="I497" i="38"/>
  <c r="G497" i="38"/>
  <c r="J497" i="38" s="1"/>
  <c r="I496" i="40"/>
  <c r="G496" i="40"/>
  <c r="I495" i="34"/>
  <c r="G495" i="34"/>
  <c r="I494" i="36"/>
  <c r="G494" i="36"/>
  <c r="I493" i="38"/>
  <c r="G493" i="38"/>
  <c r="I492" i="40"/>
  <c r="G492" i="40"/>
  <c r="I491" i="34"/>
  <c r="G491" i="34"/>
  <c r="I490" i="36"/>
  <c r="G490" i="36"/>
  <c r="G489" i="38"/>
  <c r="I489" i="38"/>
  <c r="G488" i="40"/>
  <c r="I488" i="40"/>
  <c r="I487" i="34"/>
  <c r="G487" i="34"/>
  <c r="I486" i="36"/>
  <c r="G486" i="36"/>
  <c r="I485" i="38"/>
  <c r="G485" i="38"/>
  <c r="J485" i="38" s="1"/>
  <c r="I483" i="34"/>
  <c r="G483" i="34"/>
  <c r="I482" i="36"/>
  <c r="G482" i="36"/>
  <c r="G481" i="38"/>
  <c r="I481" i="38"/>
  <c r="G480" i="40"/>
  <c r="I480" i="40"/>
  <c r="I479" i="34"/>
  <c r="G479" i="34"/>
  <c r="G478" i="36"/>
  <c r="I478" i="36"/>
  <c r="G477" i="38"/>
  <c r="I477" i="38"/>
  <c r="I476" i="40"/>
  <c r="G476" i="40"/>
  <c r="J476" i="40" s="1"/>
  <c r="G475" i="34"/>
  <c r="I475" i="34"/>
  <c r="I473" i="38"/>
  <c r="G473" i="38"/>
  <c r="G472" i="40"/>
  <c r="I472" i="40"/>
  <c r="I471" i="34"/>
  <c r="G471" i="34"/>
  <c r="J471" i="34" s="1"/>
  <c r="I470" i="36"/>
  <c r="G470" i="36"/>
  <c r="I469" i="38"/>
  <c r="G469" i="38"/>
  <c r="I468" i="40"/>
  <c r="G468" i="40"/>
  <c r="I467" i="34"/>
  <c r="G467" i="34"/>
  <c r="J467" i="34" s="1"/>
  <c r="I466" i="36"/>
  <c r="G466" i="36"/>
  <c r="I465" i="38"/>
  <c r="G465" i="38"/>
  <c r="I464" i="40"/>
  <c r="G464" i="40"/>
  <c r="I463" i="34"/>
  <c r="G463" i="34"/>
  <c r="J463" i="34" s="1"/>
  <c r="I462" i="36"/>
  <c r="G462" i="36"/>
  <c r="I461" i="38"/>
  <c r="G461" i="38"/>
  <c r="G460" i="40"/>
  <c r="I460" i="40"/>
  <c r="G458" i="36"/>
  <c r="I458" i="36"/>
  <c r="I457" i="38"/>
  <c r="G457" i="38"/>
  <c r="I456" i="40"/>
  <c r="G456" i="40"/>
  <c r="G455" i="34"/>
  <c r="I455" i="34"/>
  <c r="G454" i="36"/>
  <c r="I454" i="36"/>
  <c r="G453" i="38"/>
  <c r="I453" i="38"/>
  <c r="I452" i="40"/>
  <c r="G452" i="40"/>
  <c r="I451" i="34"/>
  <c r="G451" i="34"/>
  <c r="G450" i="36"/>
  <c r="I450" i="36"/>
  <c r="I449" i="38"/>
  <c r="G449" i="38"/>
  <c r="G448" i="40"/>
  <c r="I448" i="40"/>
  <c r="G447" i="34"/>
  <c r="I447" i="34"/>
  <c r="G446" i="36"/>
  <c r="I446" i="36"/>
  <c r="I445" i="38"/>
  <c r="G445" i="38"/>
  <c r="G443" i="34"/>
  <c r="I443" i="34"/>
  <c r="I442" i="36"/>
  <c r="G442" i="36"/>
  <c r="G441" i="38"/>
  <c r="I441" i="38"/>
  <c r="I440" i="40"/>
  <c r="G440" i="40"/>
  <c r="G439" i="34"/>
  <c r="I439" i="34"/>
  <c r="I438" i="36"/>
  <c r="G438" i="36"/>
  <c r="I437" i="38"/>
  <c r="G437" i="38"/>
  <c r="J437" i="38" s="1"/>
  <c r="I436" i="40"/>
  <c r="G436" i="40"/>
  <c r="I435" i="34"/>
  <c r="G435" i="34"/>
  <c r="I434" i="36"/>
  <c r="G434" i="36"/>
  <c r="G433" i="38"/>
  <c r="I433" i="38"/>
  <c r="I432" i="40"/>
  <c r="G432" i="40"/>
  <c r="I431" i="34"/>
  <c r="G431" i="34"/>
  <c r="I430" i="36"/>
  <c r="G430" i="36"/>
  <c r="I429" i="38"/>
  <c r="G429" i="38"/>
  <c r="J429" i="38" s="1"/>
  <c r="I428" i="40"/>
  <c r="G428" i="40"/>
  <c r="I427" i="34"/>
  <c r="G427" i="34"/>
  <c r="G425" i="38"/>
  <c r="I425" i="38"/>
  <c r="I424" i="40"/>
  <c r="G424" i="40"/>
  <c r="G423" i="34"/>
  <c r="I423" i="34"/>
  <c r="G422" i="36"/>
  <c r="I422" i="36"/>
  <c r="I421" i="38"/>
  <c r="G421" i="38"/>
  <c r="I420" i="40"/>
  <c r="G420" i="40"/>
  <c r="G419" i="34"/>
  <c r="I419" i="34"/>
  <c r="G418" i="36"/>
  <c r="I418" i="36"/>
  <c r="G417" i="38"/>
  <c r="I417" i="38"/>
  <c r="G416" i="40"/>
  <c r="I416" i="40"/>
  <c r="G415" i="34"/>
  <c r="I415" i="34"/>
  <c r="G414" i="36"/>
  <c r="I414" i="36"/>
  <c r="G413" i="38"/>
  <c r="I413" i="38"/>
  <c r="I412" i="40"/>
  <c r="G412" i="40"/>
  <c r="G411" i="34"/>
  <c r="I411" i="34"/>
  <c r="I409" i="38"/>
  <c r="G409" i="38"/>
  <c r="I408" i="40"/>
  <c r="G408" i="40"/>
  <c r="G407" i="34"/>
  <c r="I407" i="34"/>
  <c r="I406" i="36"/>
  <c r="G406" i="36"/>
  <c r="G405" i="38"/>
  <c r="I405" i="38"/>
  <c r="I404" i="40"/>
  <c r="G404" i="40"/>
  <c r="G403" i="34"/>
  <c r="I403" i="34"/>
  <c r="I402" i="36"/>
  <c r="G402" i="36"/>
  <c r="I401" i="38"/>
  <c r="G401" i="38"/>
  <c r="I399" i="34"/>
  <c r="G399" i="34"/>
  <c r="G398" i="36"/>
  <c r="I398" i="36"/>
  <c r="I397" i="38"/>
  <c r="G397" i="38"/>
  <c r="I396" i="40"/>
  <c r="G396" i="40"/>
  <c r="I395" i="34"/>
  <c r="G395" i="34"/>
  <c r="G394" i="36"/>
  <c r="I394" i="36"/>
  <c r="G393" i="38"/>
  <c r="I393" i="38"/>
  <c r="I392" i="40"/>
  <c r="G392" i="40"/>
  <c r="I391" i="34"/>
  <c r="G391" i="34"/>
  <c r="I390" i="36"/>
  <c r="G390" i="36"/>
  <c r="I389" i="38"/>
  <c r="G389" i="38"/>
  <c r="I388" i="40"/>
  <c r="G388" i="40"/>
  <c r="G387" i="34"/>
  <c r="I387" i="34"/>
  <c r="I386" i="36"/>
  <c r="G386" i="36"/>
  <c r="I385" i="38"/>
  <c r="G385" i="38"/>
  <c r="I384" i="40"/>
  <c r="G384" i="40"/>
  <c r="I383" i="34"/>
  <c r="G383" i="34"/>
  <c r="G381" i="38"/>
  <c r="I381" i="38"/>
  <c r="I380" i="40"/>
  <c r="G380" i="40"/>
  <c r="I379" i="34"/>
  <c r="G379" i="34"/>
  <c r="G378" i="36"/>
  <c r="I378" i="36"/>
  <c r="G377" i="38"/>
  <c r="I377" i="38"/>
  <c r="I376" i="40"/>
  <c r="G376" i="40"/>
  <c r="I375" i="34"/>
  <c r="G375" i="34"/>
  <c r="G374" i="36"/>
  <c r="I374" i="36"/>
  <c r="I373" i="38"/>
  <c r="G373" i="38"/>
  <c r="I372" i="40"/>
  <c r="G372" i="40"/>
  <c r="I371" i="34"/>
  <c r="G371" i="34"/>
  <c r="G370" i="36"/>
  <c r="I370" i="36"/>
  <c r="G369" i="38"/>
  <c r="I369" i="38"/>
  <c r="I368" i="40"/>
  <c r="G368" i="40"/>
  <c r="I366" i="36"/>
  <c r="G366" i="36"/>
  <c r="I365" i="38"/>
  <c r="G365" i="38"/>
  <c r="G364" i="40"/>
  <c r="I364" i="40"/>
  <c r="I363" i="34"/>
  <c r="G363" i="34"/>
  <c r="I362" i="36"/>
  <c r="G362" i="36"/>
  <c r="I361" i="38"/>
  <c r="G361" i="38"/>
  <c r="I360" i="40"/>
  <c r="G360" i="40"/>
  <c r="I359" i="34"/>
  <c r="G359" i="34"/>
  <c r="I358" i="36"/>
  <c r="G358" i="36"/>
  <c r="I357" i="38"/>
  <c r="G357" i="38"/>
  <c r="I356" i="40"/>
  <c r="G356" i="40"/>
  <c r="G355" i="34"/>
  <c r="I355" i="34"/>
  <c r="I354" i="36"/>
  <c r="G354" i="36"/>
  <c r="I353" i="38"/>
  <c r="G353" i="38"/>
  <c r="I352" i="40"/>
  <c r="G352" i="40"/>
  <c r="G351" i="34"/>
  <c r="I351" i="34"/>
  <c r="I350" i="36"/>
  <c r="G350" i="36"/>
  <c r="I349" i="38"/>
  <c r="G349" i="38"/>
  <c r="I348" i="40"/>
  <c r="G348" i="40"/>
  <c r="I347" i="34"/>
  <c r="G347" i="34"/>
  <c r="I346" i="36"/>
  <c r="G346" i="36"/>
  <c r="G345" i="38"/>
  <c r="I345" i="38"/>
  <c r="G344" i="40"/>
  <c r="I344" i="40"/>
  <c r="I343" i="34"/>
  <c r="G343" i="34"/>
  <c r="I342" i="36"/>
  <c r="G342" i="36"/>
  <c r="I341" i="38"/>
  <c r="G341" i="38"/>
  <c r="I340" i="40"/>
  <c r="G340" i="40"/>
  <c r="G339" i="34"/>
  <c r="I339" i="34"/>
  <c r="I338" i="36"/>
  <c r="G338" i="36"/>
  <c r="I336" i="40"/>
  <c r="G336" i="40"/>
  <c r="G335" i="34"/>
  <c r="I335" i="34"/>
  <c r="G334" i="36"/>
  <c r="I334" i="36"/>
  <c r="G333" i="38"/>
  <c r="I333" i="38"/>
  <c r="I332" i="40"/>
  <c r="G332" i="40"/>
  <c r="G331" i="34"/>
  <c r="I331" i="34"/>
  <c r="G330" i="36"/>
  <c r="I330" i="36"/>
  <c r="I329" i="38"/>
  <c r="G329" i="38"/>
  <c r="I328" i="40"/>
  <c r="G328" i="40"/>
  <c r="G327" i="34"/>
  <c r="I327" i="34"/>
  <c r="G326" i="36"/>
  <c r="I326" i="36"/>
  <c r="G325" i="38"/>
  <c r="I325" i="38"/>
  <c r="I324" i="40"/>
  <c r="G324" i="40"/>
  <c r="G323" i="34"/>
  <c r="I323" i="34"/>
  <c r="G321" i="38"/>
  <c r="I321" i="38"/>
  <c r="G320" i="40"/>
  <c r="I320" i="40"/>
  <c r="I319" i="34"/>
  <c r="G319" i="34"/>
  <c r="I318" i="36"/>
  <c r="G318" i="36"/>
  <c r="I317" i="38"/>
  <c r="G317" i="38"/>
  <c r="G316" i="40"/>
  <c r="I316" i="40"/>
  <c r="G315" i="34"/>
  <c r="I315" i="34"/>
  <c r="I314" i="36"/>
  <c r="G314" i="36"/>
  <c r="I313" i="38"/>
  <c r="G313" i="38"/>
  <c r="I312" i="40"/>
  <c r="G312" i="40"/>
  <c r="I311" i="34"/>
  <c r="G311" i="34"/>
  <c r="I310" i="36"/>
  <c r="G310" i="36"/>
  <c r="I309" i="38"/>
  <c r="G309" i="38"/>
  <c r="I308" i="40"/>
  <c r="G308" i="40"/>
  <c r="G306" i="36"/>
  <c r="I306" i="36"/>
  <c r="G305" i="38"/>
  <c r="I305" i="38"/>
  <c r="G304" i="40"/>
  <c r="I304" i="40"/>
  <c r="G303" i="34"/>
  <c r="I303" i="34"/>
  <c r="G302" i="36"/>
  <c r="I302" i="36"/>
  <c r="G301" i="38"/>
  <c r="I301" i="38"/>
  <c r="G300" i="40"/>
  <c r="I300" i="40"/>
  <c r="I299" i="34"/>
  <c r="G299" i="34"/>
  <c r="G298" i="36"/>
  <c r="I298" i="36"/>
  <c r="G297" i="38"/>
  <c r="I297" i="38"/>
  <c r="G296" i="40"/>
  <c r="I296" i="40"/>
  <c r="G295" i="34"/>
  <c r="I295" i="34"/>
  <c r="G294" i="36"/>
  <c r="I294" i="36"/>
  <c r="I293" i="38"/>
  <c r="G293" i="38"/>
  <c r="I291" i="34"/>
  <c r="G291" i="34"/>
  <c r="I290" i="36"/>
  <c r="G290" i="36"/>
  <c r="I289" i="38"/>
  <c r="G289" i="38"/>
  <c r="I288" i="40"/>
  <c r="G288" i="40"/>
  <c r="I287" i="34"/>
  <c r="G287" i="34"/>
  <c r="I286" i="36"/>
  <c r="G286" i="36"/>
  <c r="I285" i="38"/>
  <c r="G285" i="38"/>
  <c r="G284" i="40"/>
  <c r="I284" i="40"/>
  <c r="G283" i="34"/>
  <c r="I283" i="34"/>
  <c r="I282" i="36"/>
  <c r="G282" i="36"/>
  <c r="G281" i="38"/>
  <c r="I281" i="38"/>
  <c r="G280" i="40"/>
  <c r="I280" i="40"/>
  <c r="I279" i="34"/>
  <c r="G279" i="34"/>
  <c r="I278" i="36"/>
  <c r="G278" i="36"/>
  <c r="I276" i="40"/>
  <c r="G276" i="40"/>
  <c r="G275" i="34"/>
  <c r="I275" i="34"/>
  <c r="G274" i="36"/>
  <c r="I274" i="36"/>
  <c r="G273" i="38"/>
  <c r="I273" i="38"/>
  <c r="I272" i="40"/>
  <c r="G272" i="40"/>
  <c r="G271" i="34"/>
  <c r="I271" i="34"/>
  <c r="G270" i="36"/>
  <c r="I270" i="36"/>
  <c r="G269" i="38"/>
  <c r="I269" i="38"/>
  <c r="I268" i="40"/>
  <c r="G268" i="40"/>
  <c r="I267" i="34"/>
  <c r="G267" i="34"/>
  <c r="I265" i="38"/>
  <c r="G265" i="38"/>
  <c r="I264" i="40"/>
  <c r="G264" i="40"/>
  <c r="I263" i="34"/>
  <c r="G263" i="34"/>
  <c r="I262" i="36"/>
  <c r="G262" i="36"/>
  <c r="I261" i="38"/>
  <c r="G261" i="38"/>
  <c r="I260" i="40"/>
  <c r="G260" i="40"/>
  <c r="G259" i="34"/>
  <c r="I259" i="34"/>
  <c r="I258" i="36"/>
  <c r="G258" i="36"/>
  <c r="I257" i="38"/>
  <c r="G257" i="38"/>
  <c r="G256" i="40"/>
  <c r="I256" i="40"/>
  <c r="I255" i="34"/>
  <c r="G255" i="34"/>
  <c r="I254" i="36"/>
  <c r="G254" i="36"/>
  <c r="I253" i="38"/>
  <c r="G253" i="38"/>
  <c r="I252" i="40"/>
  <c r="G252" i="40"/>
  <c r="I250" i="36"/>
  <c r="G250" i="36"/>
  <c r="G249" i="38"/>
  <c r="I249" i="38"/>
  <c r="I248" i="40"/>
  <c r="G248" i="40"/>
  <c r="G247" i="34"/>
  <c r="I247" i="34"/>
  <c r="I246" i="36"/>
  <c r="G246" i="36"/>
  <c r="I245" i="38"/>
  <c r="G245" i="38"/>
  <c r="I244" i="41"/>
  <c r="G244" i="41"/>
  <c r="G244" i="32"/>
  <c r="I244" i="32"/>
  <c r="I243" i="35"/>
  <c r="G243" i="35"/>
  <c r="I242" i="37"/>
  <c r="G242" i="37"/>
  <c r="G241" i="39"/>
  <c r="I241" i="39"/>
  <c r="I240" i="41"/>
  <c r="G240" i="41"/>
  <c r="G240" i="32"/>
  <c r="I240" i="32"/>
  <c r="I239" i="36"/>
  <c r="G239" i="36"/>
  <c r="G238" i="39"/>
  <c r="I238" i="39"/>
  <c r="I237" i="41"/>
  <c r="G237" i="41"/>
  <c r="G237" i="32"/>
  <c r="I237" i="32"/>
  <c r="I235" i="37"/>
  <c r="G235" i="37"/>
  <c r="I234" i="39"/>
  <c r="G234" i="39"/>
  <c r="I233" i="41"/>
  <c r="G233" i="41"/>
  <c r="G233" i="32"/>
  <c r="I233" i="32"/>
  <c r="I232" i="35"/>
  <c r="G232" i="35"/>
  <c r="I231" i="37"/>
  <c r="G231" i="37"/>
  <c r="I230" i="39"/>
  <c r="G230" i="39"/>
  <c r="G229" i="41"/>
  <c r="I229" i="41"/>
  <c r="I229" i="32"/>
  <c r="G229" i="32"/>
  <c r="G228" i="35"/>
  <c r="I228" i="35"/>
  <c r="I227" i="37"/>
  <c r="G227" i="37"/>
  <c r="I226" i="39"/>
  <c r="G226" i="39"/>
  <c r="I225" i="41"/>
  <c r="G225" i="41"/>
  <c r="I225" i="32"/>
  <c r="G225" i="32"/>
  <c r="I224" i="35"/>
  <c r="G224" i="35"/>
  <c r="G223" i="37"/>
  <c r="I223" i="37"/>
  <c r="G222" i="39"/>
  <c r="I222" i="39"/>
  <c r="G156" i="39"/>
  <c r="I156" i="39"/>
  <c r="I155" i="41"/>
  <c r="G155" i="41"/>
  <c r="I155" i="32"/>
  <c r="G155" i="32"/>
  <c r="I154" i="35"/>
  <c r="G154" i="35"/>
  <c r="J154" i="35" s="1"/>
  <c r="G153" i="37"/>
  <c r="I153" i="37"/>
  <c r="G152" i="39"/>
  <c r="I152" i="39"/>
  <c r="I151" i="41"/>
  <c r="G151" i="41"/>
  <c r="I151" i="32"/>
  <c r="G151" i="32"/>
  <c r="G150" i="35"/>
  <c r="I150" i="35"/>
  <c r="I149" i="37"/>
  <c r="G149" i="37"/>
  <c r="G148" i="39"/>
  <c r="I148" i="39"/>
  <c r="I147" i="41"/>
  <c r="G147" i="41"/>
  <c r="I147" i="32"/>
  <c r="G147" i="32"/>
  <c r="I146" i="35"/>
  <c r="G146" i="35"/>
  <c r="I144" i="40"/>
  <c r="G144" i="40"/>
  <c r="G143" i="34"/>
  <c r="I143" i="34"/>
  <c r="I142" i="36"/>
  <c r="G142" i="36"/>
  <c r="G141" i="38"/>
  <c r="I141" i="38"/>
  <c r="I140" i="40"/>
  <c r="G140" i="40"/>
  <c r="G139" i="37"/>
  <c r="I139" i="37"/>
  <c r="I138" i="39"/>
  <c r="G138" i="39"/>
  <c r="G137" i="41"/>
  <c r="I137" i="41"/>
  <c r="G137" i="32"/>
  <c r="I137" i="32"/>
  <c r="G136" i="35"/>
  <c r="I136" i="35"/>
  <c r="G135" i="37"/>
  <c r="I135" i="37"/>
  <c r="G134" i="39"/>
  <c r="I134" i="39"/>
  <c r="I133" i="41"/>
  <c r="G133" i="41"/>
  <c r="I133" i="32"/>
  <c r="G133" i="32"/>
  <c r="I131" i="37"/>
  <c r="G131" i="37"/>
  <c r="G130" i="39"/>
  <c r="I130" i="39"/>
  <c r="G129" i="41"/>
  <c r="I129" i="41"/>
  <c r="I129" i="32"/>
  <c r="G129" i="32"/>
  <c r="G128" i="35"/>
  <c r="I128" i="35"/>
  <c r="I127" i="37"/>
  <c r="G127" i="37"/>
  <c r="G125" i="41"/>
  <c r="I125" i="41"/>
  <c r="G125" i="32"/>
  <c r="I125" i="32"/>
  <c r="I124" i="35"/>
  <c r="G124" i="35"/>
  <c r="I123" i="37"/>
  <c r="G123" i="37"/>
  <c r="I116" i="35"/>
  <c r="G116" i="35"/>
  <c r="I115" i="37"/>
  <c r="G115" i="37"/>
  <c r="J115" i="37" s="1"/>
  <c r="G114" i="39"/>
  <c r="I114" i="39"/>
  <c r="I113" i="41"/>
  <c r="G113" i="41"/>
  <c r="I113" i="32"/>
  <c r="G113" i="32"/>
  <c r="I112" i="35"/>
  <c r="G112" i="35"/>
  <c r="J112" i="35" s="1"/>
  <c r="I111" i="37"/>
  <c r="G111" i="37"/>
  <c r="I110" i="40"/>
  <c r="G110" i="40"/>
  <c r="G109" i="34"/>
  <c r="I109" i="34"/>
  <c r="G106" i="38"/>
  <c r="I106" i="38"/>
  <c r="J106" i="38" s="1"/>
  <c r="I102" i="34"/>
  <c r="G102" i="34"/>
  <c r="G99" i="21"/>
  <c r="I99" i="21"/>
  <c r="I98" i="27"/>
  <c r="G98" i="27"/>
  <c r="G93" i="21"/>
  <c r="I93" i="21"/>
  <c r="G91" i="21"/>
  <c r="I91" i="21"/>
  <c r="I81" i="27"/>
  <c r="G81" i="27"/>
  <c r="G77" i="21"/>
  <c r="I77" i="21"/>
  <c r="I71" i="29"/>
  <c r="G71" i="29"/>
  <c r="G70" i="25"/>
  <c r="I70" i="25"/>
  <c r="I68" i="29"/>
  <c r="G68" i="29"/>
  <c r="G64" i="29"/>
  <c r="I64" i="29"/>
  <c r="G62" i="27"/>
  <c r="G62" i="21"/>
  <c r="I62" i="21"/>
  <c r="G57" i="29"/>
  <c r="I57" i="29"/>
  <c r="G49" i="29"/>
  <c r="I49" i="29"/>
  <c r="I49" i="21"/>
  <c r="G49" i="21"/>
  <c r="G45" i="23"/>
  <c r="I45" i="23"/>
  <c r="G44" i="19"/>
  <c r="I44" i="19"/>
  <c r="I43" i="23"/>
  <c r="G43" i="23"/>
  <c r="G41" i="21"/>
  <c r="I31" i="17"/>
  <c r="I105" i="17"/>
  <c r="G93" i="17"/>
  <c r="G88" i="17"/>
  <c r="G82" i="17"/>
  <c r="I77" i="17"/>
  <c r="G38" i="17"/>
  <c r="I523" i="41"/>
  <c r="G523" i="41"/>
  <c r="I523" i="32"/>
  <c r="G523" i="32"/>
  <c r="I521" i="37"/>
  <c r="G521" i="37"/>
  <c r="I520" i="39"/>
  <c r="G520" i="39"/>
  <c r="I520" i="21"/>
  <c r="G520" i="21"/>
  <c r="I519" i="41"/>
  <c r="G519" i="41"/>
  <c r="G519" i="32"/>
  <c r="I519" i="32"/>
  <c r="I518" i="35"/>
  <c r="G518" i="35"/>
  <c r="I517" i="37"/>
  <c r="G517" i="37"/>
  <c r="G516" i="39"/>
  <c r="I516" i="39"/>
  <c r="I516" i="21"/>
  <c r="G516" i="21"/>
  <c r="I515" i="41"/>
  <c r="G515" i="41"/>
  <c r="G515" i="32"/>
  <c r="I515" i="32"/>
  <c r="I514" i="35"/>
  <c r="G514" i="35"/>
  <c r="I512" i="39"/>
  <c r="G512" i="39"/>
  <c r="G511" i="41"/>
  <c r="I511" i="41"/>
  <c r="I511" i="32"/>
  <c r="G511" i="32"/>
  <c r="I510" i="35"/>
  <c r="G510" i="35"/>
  <c r="G509" i="37"/>
  <c r="I509" i="37"/>
  <c r="I508" i="39"/>
  <c r="G508" i="39"/>
  <c r="I508" i="21"/>
  <c r="G508" i="21"/>
  <c r="I507" i="41"/>
  <c r="G507" i="41"/>
  <c r="G507" i="32"/>
  <c r="I507" i="32"/>
  <c r="I506" i="35"/>
  <c r="G506" i="35"/>
  <c r="G505" i="37"/>
  <c r="I505" i="37"/>
  <c r="I504" i="39"/>
  <c r="G504" i="39"/>
  <c r="G504" i="21"/>
  <c r="I504" i="21"/>
  <c r="G503" i="41"/>
  <c r="I503" i="41"/>
  <c r="G503" i="32"/>
  <c r="I503" i="32"/>
  <c r="I502" i="35"/>
  <c r="G502" i="35"/>
  <c r="G500" i="39"/>
  <c r="I500" i="39"/>
  <c r="I500" i="21"/>
  <c r="G500" i="21"/>
  <c r="I499" i="41"/>
  <c r="G499" i="41"/>
  <c r="I499" i="32"/>
  <c r="G499" i="32"/>
  <c r="G498" i="35"/>
  <c r="I498" i="35"/>
  <c r="G497" i="37"/>
  <c r="I497" i="37"/>
  <c r="G496" i="39"/>
  <c r="I496" i="39"/>
  <c r="G496" i="21"/>
  <c r="I496" i="21"/>
  <c r="I495" i="41"/>
  <c r="G495" i="41"/>
  <c r="I495" i="32"/>
  <c r="G495" i="32"/>
  <c r="I494" i="35"/>
  <c r="G494" i="35"/>
  <c r="G493" i="37"/>
  <c r="I493" i="37"/>
  <c r="I492" i="39"/>
  <c r="G492" i="39"/>
  <c r="I492" i="21"/>
  <c r="G492" i="21"/>
  <c r="I491" i="41"/>
  <c r="G491" i="41"/>
  <c r="G491" i="32"/>
  <c r="I491" i="32"/>
  <c r="G490" i="35"/>
  <c r="I490" i="35"/>
  <c r="G489" i="37"/>
  <c r="I489" i="37"/>
  <c r="I488" i="39"/>
  <c r="G488" i="39"/>
  <c r="I487" i="41"/>
  <c r="G487" i="41"/>
  <c r="I487" i="32"/>
  <c r="G487" i="32"/>
  <c r="G486" i="35"/>
  <c r="I486" i="35"/>
  <c r="G485" i="37"/>
  <c r="I485" i="37"/>
  <c r="G483" i="41"/>
  <c r="I483" i="41"/>
  <c r="G483" i="32"/>
  <c r="I483" i="32"/>
  <c r="I482" i="35"/>
  <c r="G482" i="35"/>
  <c r="I481" i="37"/>
  <c r="G481" i="37"/>
  <c r="G480" i="39"/>
  <c r="I480" i="39"/>
  <c r="I480" i="21"/>
  <c r="G480" i="21"/>
  <c r="I479" i="41"/>
  <c r="G479" i="41"/>
  <c r="I479" i="32"/>
  <c r="G479" i="32"/>
  <c r="J479" i="32" s="1"/>
  <c r="G478" i="35"/>
  <c r="I478" i="35"/>
  <c r="I477" i="37"/>
  <c r="G477" i="37"/>
  <c r="I476" i="39"/>
  <c r="G476" i="39"/>
  <c r="I476" i="21"/>
  <c r="G476" i="21"/>
  <c r="G475" i="41"/>
  <c r="I475" i="41"/>
  <c r="G475" i="32"/>
  <c r="I475" i="32"/>
  <c r="I473" i="37"/>
  <c r="G473" i="37"/>
  <c r="I472" i="39"/>
  <c r="G472" i="39"/>
  <c r="I471" i="41"/>
  <c r="G471" i="41"/>
  <c r="G471" i="32"/>
  <c r="I471" i="32"/>
  <c r="I470" i="35"/>
  <c r="G470" i="35"/>
  <c r="I469" i="37"/>
  <c r="G469" i="37"/>
  <c r="I468" i="39"/>
  <c r="G468" i="39"/>
  <c r="I468" i="21"/>
  <c r="G468" i="21"/>
  <c r="G467" i="41"/>
  <c r="I467" i="41"/>
  <c r="G467" i="32"/>
  <c r="I467" i="32"/>
  <c r="I466" i="35"/>
  <c r="G466" i="35"/>
  <c r="I465" i="37"/>
  <c r="G465" i="37"/>
  <c r="I464" i="39"/>
  <c r="G464" i="39"/>
  <c r="I464" i="21"/>
  <c r="G464" i="21"/>
  <c r="G463" i="41"/>
  <c r="I463" i="41"/>
  <c r="G463" i="32"/>
  <c r="I463" i="32"/>
  <c r="I462" i="35"/>
  <c r="G462" i="35"/>
  <c r="I461" i="37"/>
  <c r="G461" i="37"/>
  <c r="I460" i="39"/>
  <c r="G460" i="39"/>
  <c r="I460" i="21"/>
  <c r="G460" i="21"/>
  <c r="I458" i="35"/>
  <c r="G458" i="35"/>
  <c r="G457" i="37"/>
  <c r="I457" i="37"/>
  <c r="I456" i="39"/>
  <c r="G456" i="39"/>
  <c r="I456" i="21"/>
  <c r="G456" i="21"/>
  <c r="I455" i="41"/>
  <c r="G455" i="41"/>
  <c r="I455" i="32"/>
  <c r="G455" i="32"/>
  <c r="I454" i="35"/>
  <c r="G454" i="35"/>
  <c r="G453" i="37"/>
  <c r="I453" i="37"/>
  <c r="G452" i="39"/>
  <c r="I452" i="39"/>
  <c r="G452" i="21"/>
  <c r="I452" i="21"/>
  <c r="I451" i="41"/>
  <c r="G451" i="41"/>
  <c r="I451" i="32"/>
  <c r="G451" i="32"/>
  <c r="I450" i="35"/>
  <c r="G450" i="35"/>
  <c r="G449" i="37"/>
  <c r="I449" i="37"/>
  <c r="G448" i="39"/>
  <c r="I448" i="39"/>
  <c r="I447" i="41"/>
  <c r="G447" i="41"/>
  <c r="I447" i="32"/>
  <c r="G447" i="32"/>
  <c r="I446" i="35"/>
  <c r="G446" i="35"/>
  <c r="G445" i="37"/>
  <c r="I445" i="37"/>
  <c r="G443" i="41"/>
  <c r="I443" i="41"/>
  <c r="G443" i="32"/>
  <c r="I443" i="32"/>
  <c r="I442" i="35"/>
  <c r="G442" i="35"/>
  <c r="G441" i="37"/>
  <c r="I441" i="37"/>
  <c r="I440" i="39"/>
  <c r="G440" i="39"/>
  <c r="G440" i="21"/>
  <c r="I440" i="21"/>
  <c r="G439" i="41"/>
  <c r="I439" i="41"/>
  <c r="G439" i="32"/>
  <c r="I439" i="32"/>
  <c r="G438" i="35"/>
  <c r="I438" i="35"/>
  <c r="G437" i="37"/>
  <c r="I437" i="37"/>
  <c r="I436" i="39"/>
  <c r="G436" i="39"/>
  <c r="G435" i="41"/>
  <c r="I435" i="41"/>
  <c r="G435" i="32"/>
  <c r="I435" i="32"/>
  <c r="G434" i="35"/>
  <c r="I434" i="35"/>
  <c r="G433" i="37"/>
  <c r="I433" i="37"/>
  <c r="G432" i="39"/>
  <c r="I432" i="39"/>
  <c r="I432" i="21"/>
  <c r="I431" i="41"/>
  <c r="G431" i="41"/>
  <c r="G431" i="32"/>
  <c r="I431" i="32"/>
  <c r="G430" i="35"/>
  <c r="I430" i="35"/>
  <c r="I429" i="37"/>
  <c r="G429" i="37"/>
  <c r="G428" i="39"/>
  <c r="I428" i="39"/>
  <c r="I428" i="21"/>
  <c r="G428" i="21"/>
  <c r="I427" i="41"/>
  <c r="G427" i="41"/>
  <c r="G427" i="32"/>
  <c r="I427" i="32"/>
  <c r="I425" i="37"/>
  <c r="G425" i="37"/>
  <c r="I424" i="39"/>
  <c r="G424" i="39"/>
  <c r="G424" i="21"/>
  <c r="I424" i="21"/>
  <c r="G423" i="41"/>
  <c r="I423" i="41"/>
  <c r="I423" i="32"/>
  <c r="G423" i="32"/>
  <c r="I422" i="35"/>
  <c r="G422" i="35"/>
  <c r="I421" i="37"/>
  <c r="G421" i="37"/>
  <c r="I420" i="39"/>
  <c r="G420" i="39"/>
  <c r="G419" i="41"/>
  <c r="I419" i="41"/>
  <c r="I419" i="32"/>
  <c r="G419" i="32"/>
  <c r="I418" i="35"/>
  <c r="G418" i="35"/>
  <c r="I417" i="37"/>
  <c r="G417" i="37"/>
  <c r="G416" i="39"/>
  <c r="I416" i="39"/>
  <c r="G416" i="21"/>
  <c r="I416" i="21"/>
  <c r="I415" i="41"/>
  <c r="G415" i="41"/>
  <c r="G415" i="32"/>
  <c r="I415" i="32"/>
  <c r="I414" i="35"/>
  <c r="G414" i="35"/>
  <c r="I413" i="37"/>
  <c r="G413" i="37"/>
  <c r="I412" i="39"/>
  <c r="G412" i="39"/>
  <c r="I412" i="21"/>
  <c r="G412" i="21"/>
  <c r="G411" i="41"/>
  <c r="I411" i="41"/>
  <c r="I411" i="32"/>
  <c r="G411" i="32"/>
  <c r="G409" i="37"/>
  <c r="I409" i="37"/>
  <c r="I408" i="39"/>
  <c r="G408" i="39"/>
  <c r="G408" i="21"/>
  <c r="I408" i="21"/>
  <c r="I407" i="41"/>
  <c r="G407" i="41"/>
  <c r="G407" i="32"/>
  <c r="I407" i="32"/>
  <c r="I406" i="35"/>
  <c r="G406" i="35"/>
  <c r="I405" i="37"/>
  <c r="G405" i="37"/>
  <c r="I404" i="39"/>
  <c r="G404" i="39"/>
  <c r="G404" i="21"/>
  <c r="I404" i="21"/>
  <c r="I403" i="41"/>
  <c r="G403" i="41"/>
  <c r="I403" i="32"/>
  <c r="G403" i="32"/>
  <c r="I402" i="35"/>
  <c r="G402" i="35"/>
  <c r="G401" i="37"/>
  <c r="I401" i="37"/>
  <c r="I399" i="41"/>
  <c r="G399" i="41"/>
  <c r="G399" i="32"/>
  <c r="I399" i="32"/>
  <c r="I398" i="35"/>
  <c r="G398" i="35"/>
  <c r="I397" i="37"/>
  <c r="G397" i="37"/>
  <c r="G396" i="39"/>
  <c r="I396" i="39"/>
  <c r="I396" i="21"/>
  <c r="G396" i="21"/>
  <c r="I395" i="41"/>
  <c r="G395" i="41"/>
  <c r="I395" i="32"/>
  <c r="G395" i="32"/>
  <c r="I394" i="35"/>
  <c r="G394" i="35"/>
  <c r="I393" i="37"/>
  <c r="G393" i="37"/>
  <c r="I392" i="39"/>
  <c r="G392" i="39"/>
  <c r="G392" i="21"/>
  <c r="I392" i="21"/>
  <c r="I391" i="41"/>
  <c r="G391" i="41"/>
  <c r="I391" i="32"/>
  <c r="G391" i="32"/>
  <c r="I390" i="35"/>
  <c r="G390" i="35"/>
  <c r="I389" i="37"/>
  <c r="G389" i="37"/>
  <c r="I388" i="39"/>
  <c r="G388" i="39"/>
  <c r="I387" i="41"/>
  <c r="G387" i="41"/>
  <c r="G387" i="32"/>
  <c r="I387" i="32"/>
  <c r="I386" i="35"/>
  <c r="G386" i="35"/>
  <c r="I385" i="37"/>
  <c r="G385" i="37"/>
  <c r="I384" i="39"/>
  <c r="G384" i="39"/>
  <c r="G384" i="21"/>
  <c r="I384" i="21"/>
  <c r="I383" i="41"/>
  <c r="G383" i="41"/>
  <c r="I383" i="32"/>
  <c r="G383" i="32"/>
  <c r="I381" i="37"/>
  <c r="G381" i="37"/>
  <c r="G380" i="39"/>
  <c r="I380" i="39"/>
  <c r="I380" i="21"/>
  <c r="G380" i="21"/>
  <c r="G379" i="41"/>
  <c r="I379" i="41"/>
  <c r="G379" i="32"/>
  <c r="I379" i="32"/>
  <c r="G378" i="35"/>
  <c r="I378" i="35"/>
  <c r="I377" i="37"/>
  <c r="G377" i="37"/>
  <c r="G376" i="39"/>
  <c r="I376" i="39"/>
  <c r="I376" i="21"/>
  <c r="G375" i="41"/>
  <c r="I375" i="41"/>
  <c r="G375" i="32"/>
  <c r="I375" i="32"/>
  <c r="I374" i="35"/>
  <c r="G374" i="35"/>
  <c r="I373" i="37"/>
  <c r="G373" i="37"/>
  <c r="G372" i="39"/>
  <c r="I372" i="39"/>
  <c r="I371" i="41"/>
  <c r="G371" i="41"/>
  <c r="I371" i="32"/>
  <c r="G371" i="32"/>
  <c r="G370" i="35"/>
  <c r="I370" i="35"/>
  <c r="G369" i="37"/>
  <c r="I369" i="37"/>
  <c r="G368" i="39"/>
  <c r="I368" i="39"/>
  <c r="I368" i="21"/>
  <c r="G368" i="21"/>
  <c r="I366" i="35"/>
  <c r="G366" i="35"/>
  <c r="I365" i="37"/>
  <c r="G365" i="37"/>
  <c r="G364" i="39"/>
  <c r="I364" i="39"/>
  <c r="I363" i="41"/>
  <c r="G363" i="41"/>
  <c r="G363" i="32"/>
  <c r="I363" i="32"/>
  <c r="I362" i="35"/>
  <c r="G362" i="35"/>
  <c r="I361" i="37"/>
  <c r="G361" i="37"/>
  <c r="I360" i="39"/>
  <c r="G360" i="39"/>
  <c r="I359" i="41"/>
  <c r="G359" i="41"/>
  <c r="G359" i="32"/>
  <c r="I359" i="32"/>
  <c r="I358" i="35"/>
  <c r="G358" i="35"/>
  <c r="I357" i="37"/>
  <c r="G357" i="37"/>
  <c r="G356" i="39"/>
  <c r="I356" i="39"/>
  <c r="I355" i="41"/>
  <c r="G355" i="41"/>
  <c r="I355" i="32"/>
  <c r="G355" i="32"/>
  <c r="I354" i="35"/>
  <c r="G354" i="35"/>
  <c r="I353" i="37"/>
  <c r="G353" i="37"/>
  <c r="I352" i="39"/>
  <c r="G352" i="39"/>
  <c r="G352" i="21"/>
  <c r="I352" i="21"/>
  <c r="I351" i="41"/>
  <c r="G351" i="41"/>
  <c r="I351" i="32"/>
  <c r="G351" i="32"/>
  <c r="I350" i="35"/>
  <c r="G350" i="35"/>
  <c r="I349" i="37"/>
  <c r="G349" i="37"/>
  <c r="I348" i="39"/>
  <c r="G348" i="39"/>
  <c r="I347" i="41"/>
  <c r="G347" i="41"/>
  <c r="I347" i="32"/>
  <c r="G347" i="32"/>
  <c r="I346" i="35"/>
  <c r="G346" i="35"/>
  <c r="I345" i="37"/>
  <c r="G345" i="37"/>
  <c r="I344" i="39"/>
  <c r="G344" i="39"/>
  <c r="G344" i="21"/>
  <c r="I344" i="21"/>
  <c r="I343" i="41"/>
  <c r="G343" i="41"/>
  <c r="I343" i="32"/>
  <c r="G343" i="32"/>
  <c r="I342" i="35"/>
  <c r="G342" i="35"/>
  <c r="I341" i="37"/>
  <c r="G341" i="37"/>
  <c r="I340" i="39"/>
  <c r="G340" i="39"/>
  <c r="G340" i="21"/>
  <c r="I340" i="21"/>
  <c r="I339" i="41"/>
  <c r="G339" i="41"/>
  <c r="I339" i="32"/>
  <c r="G339" i="32"/>
  <c r="I338" i="35"/>
  <c r="G338" i="35"/>
  <c r="G336" i="39"/>
  <c r="I336" i="39"/>
  <c r="I335" i="41"/>
  <c r="G335" i="41"/>
  <c r="I335" i="32"/>
  <c r="G335" i="32"/>
  <c r="I334" i="35"/>
  <c r="G334" i="35"/>
  <c r="I333" i="37"/>
  <c r="G333" i="37"/>
  <c r="G332" i="39"/>
  <c r="I332" i="39"/>
  <c r="I332" i="21"/>
  <c r="G332" i="21"/>
  <c r="G331" i="41"/>
  <c r="I331" i="41"/>
  <c r="G331" i="32"/>
  <c r="I331" i="32"/>
  <c r="I330" i="35"/>
  <c r="G330" i="35"/>
  <c r="I329" i="37"/>
  <c r="G329" i="37"/>
  <c r="G328" i="39"/>
  <c r="I328" i="39"/>
  <c r="G328" i="21"/>
  <c r="I328" i="21"/>
  <c r="G327" i="41"/>
  <c r="I327" i="41"/>
  <c r="G327" i="32"/>
  <c r="I327" i="32"/>
  <c r="I326" i="35"/>
  <c r="G326" i="35"/>
  <c r="I325" i="37"/>
  <c r="G325" i="37"/>
  <c r="G324" i="39"/>
  <c r="I324" i="39"/>
  <c r="G324" i="21"/>
  <c r="I324" i="21"/>
  <c r="G323" i="41"/>
  <c r="I323" i="41"/>
  <c r="G323" i="32"/>
  <c r="I323" i="32"/>
  <c r="G321" i="37"/>
  <c r="I321" i="37"/>
  <c r="I320" i="39"/>
  <c r="G320" i="39"/>
  <c r="I319" i="41"/>
  <c r="G319" i="41"/>
  <c r="G319" i="32"/>
  <c r="I319" i="32"/>
  <c r="G318" i="35"/>
  <c r="I318" i="35"/>
  <c r="G317" i="37"/>
  <c r="I317" i="37"/>
  <c r="I316" i="39"/>
  <c r="G316" i="39"/>
  <c r="G316" i="21"/>
  <c r="I316" i="21"/>
  <c r="I315" i="41"/>
  <c r="G315" i="41"/>
  <c r="G315" i="32"/>
  <c r="I315" i="32"/>
  <c r="I314" i="35"/>
  <c r="G314" i="35"/>
  <c r="G313" i="37"/>
  <c r="I313" i="37"/>
  <c r="I312" i="39"/>
  <c r="G312" i="39"/>
  <c r="I312" i="21"/>
  <c r="G312" i="21"/>
  <c r="I311" i="41"/>
  <c r="G311" i="41"/>
  <c r="I311" i="32"/>
  <c r="G311" i="32"/>
  <c r="G310" i="35"/>
  <c r="I310" i="35"/>
  <c r="G309" i="37"/>
  <c r="I309" i="37"/>
  <c r="I308" i="39"/>
  <c r="G308" i="39"/>
  <c r="I308" i="21"/>
  <c r="G308" i="21"/>
  <c r="I306" i="35"/>
  <c r="G306" i="35"/>
  <c r="G305" i="37"/>
  <c r="I305" i="37"/>
  <c r="G304" i="39"/>
  <c r="I304" i="39"/>
  <c r="I304" i="21"/>
  <c r="G304" i="21"/>
  <c r="I303" i="41"/>
  <c r="G303" i="41"/>
  <c r="G303" i="32"/>
  <c r="I303" i="32"/>
  <c r="I302" i="35"/>
  <c r="G302" i="35"/>
  <c r="G301" i="37"/>
  <c r="I301" i="37"/>
  <c r="G300" i="39"/>
  <c r="I300" i="39"/>
  <c r="G300" i="21"/>
  <c r="I300" i="21"/>
  <c r="I299" i="41"/>
  <c r="G299" i="41"/>
  <c r="I299" i="32"/>
  <c r="G299" i="32"/>
  <c r="I298" i="35"/>
  <c r="G298" i="35"/>
  <c r="G297" i="37"/>
  <c r="I297" i="37"/>
  <c r="G296" i="39"/>
  <c r="I296" i="39"/>
  <c r="I296" i="21"/>
  <c r="G296" i="21"/>
  <c r="I295" i="41"/>
  <c r="G295" i="41"/>
  <c r="G295" i="32"/>
  <c r="I295" i="32"/>
  <c r="I294" i="35"/>
  <c r="G294" i="35"/>
  <c r="G293" i="37"/>
  <c r="I293" i="37"/>
  <c r="I291" i="41"/>
  <c r="G291" i="41"/>
  <c r="I291" i="32"/>
  <c r="G291" i="32"/>
  <c r="G290" i="35"/>
  <c r="I290" i="35"/>
  <c r="I289" i="37"/>
  <c r="G289" i="37"/>
  <c r="I288" i="39"/>
  <c r="G288" i="39"/>
  <c r="I288" i="21"/>
  <c r="G288" i="21"/>
  <c r="G287" i="41"/>
  <c r="I287" i="41"/>
  <c r="I287" i="32"/>
  <c r="G287" i="32"/>
  <c r="G286" i="35"/>
  <c r="I286" i="35"/>
  <c r="I285" i="37"/>
  <c r="G285" i="37"/>
  <c r="I284" i="39"/>
  <c r="G284" i="39"/>
  <c r="G284" i="21"/>
  <c r="I284" i="21"/>
  <c r="G283" i="41"/>
  <c r="I283" i="41"/>
  <c r="G283" i="32"/>
  <c r="I283" i="32"/>
  <c r="G282" i="35"/>
  <c r="I282" i="35"/>
  <c r="I281" i="37"/>
  <c r="G281" i="37"/>
  <c r="I280" i="39"/>
  <c r="G280" i="39"/>
  <c r="G280" i="21"/>
  <c r="I280" i="21"/>
  <c r="I279" i="41"/>
  <c r="G279" i="41"/>
  <c r="I279" i="32"/>
  <c r="G279" i="32"/>
  <c r="G278" i="35"/>
  <c r="I278" i="35"/>
  <c r="G276" i="39"/>
  <c r="I276" i="39"/>
  <c r="G276" i="21"/>
  <c r="I275" i="41"/>
  <c r="G275" i="41"/>
  <c r="I275" i="32"/>
  <c r="G275" i="32"/>
  <c r="I274" i="35"/>
  <c r="G274" i="35"/>
  <c r="I273" i="37"/>
  <c r="G273" i="37"/>
  <c r="G272" i="39"/>
  <c r="I272" i="39"/>
  <c r="G272" i="21"/>
  <c r="I272" i="21"/>
  <c r="I271" i="41"/>
  <c r="G271" i="41"/>
  <c r="G271" i="32"/>
  <c r="I271" i="32"/>
  <c r="I270" i="35"/>
  <c r="G270" i="35"/>
  <c r="I269" i="37"/>
  <c r="G269" i="37"/>
  <c r="G268" i="39"/>
  <c r="I268" i="39"/>
  <c r="I268" i="21"/>
  <c r="G268" i="21"/>
  <c r="I267" i="41"/>
  <c r="G267" i="41"/>
  <c r="G267" i="32"/>
  <c r="I267" i="32"/>
  <c r="G265" i="37"/>
  <c r="I265" i="37"/>
  <c r="I264" i="39"/>
  <c r="G264" i="39"/>
  <c r="G264" i="21"/>
  <c r="I264" i="21"/>
  <c r="G263" i="41"/>
  <c r="I263" i="41"/>
  <c r="I263" i="32"/>
  <c r="G263" i="32"/>
  <c r="G262" i="35"/>
  <c r="I262" i="35"/>
  <c r="G261" i="37"/>
  <c r="I261" i="37"/>
  <c r="I260" i="39"/>
  <c r="G260" i="39"/>
  <c r="G260" i="21"/>
  <c r="G259" i="41"/>
  <c r="I259" i="41"/>
  <c r="I259" i="32"/>
  <c r="G259" i="32"/>
  <c r="G258" i="35"/>
  <c r="I258" i="35"/>
  <c r="G257" i="37"/>
  <c r="I257" i="37"/>
  <c r="I256" i="39"/>
  <c r="G256" i="39"/>
  <c r="G256" i="21"/>
  <c r="I256" i="21"/>
  <c r="G255" i="41"/>
  <c r="I255" i="41"/>
  <c r="G255" i="32"/>
  <c r="I255" i="32"/>
  <c r="G254" i="35"/>
  <c r="I254" i="35"/>
  <c r="G253" i="37"/>
  <c r="I253" i="37"/>
  <c r="I252" i="39"/>
  <c r="G252" i="39"/>
  <c r="I250" i="35"/>
  <c r="G250" i="35"/>
  <c r="G249" i="37"/>
  <c r="I249" i="37"/>
  <c r="G248" i="39"/>
  <c r="I248" i="39"/>
  <c r="I247" i="41"/>
  <c r="G247" i="41"/>
  <c r="G247" i="32"/>
  <c r="I247" i="32"/>
  <c r="I246" i="35"/>
  <c r="G246" i="35"/>
  <c r="G245" i="37"/>
  <c r="I245" i="37"/>
  <c r="I244" i="40"/>
  <c r="G244" i="40"/>
  <c r="G244" i="29"/>
  <c r="I244" i="29"/>
  <c r="I244" i="19"/>
  <c r="G244" i="19"/>
  <c r="G243" i="34"/>
  <c r="I243" i="34"/>
  <c r="G243" i="27"/>
  <c r="I243" i="27"/>
  <c r="I242" i="36"/>
  <c r="G242" i="36"/>
  <c r="G241" i="38"/>
  <c r="I241" i="38"/>
  <c r="I241" i="23"/>
  <c r="G241" i="23"/>
  <c r="I240" i="40"/>
  <c r="G240" i="40"/>
  <c r="I240" i="29"/>
  <c r="G240" i="29"/>
  <c r="I239" i="35"/>
  <c r="G239" i="35"/>
  <c r="I238" i="38"/>
  <c r="G238" i="38"/>
  <c r="I238" i="23"/>
  <c r="G238" i="23"/>
  <c r="I237" i="40"/>
  <c r="G237" i="40"/>
  <c r="G237" i="29"/>
  <c r="I237" i="29"/>
  <c r="I237" i="19"/>
  <c r="G237" i="19"/>
  <c r="I235" i="36"/>
  <c r="G235" i="36"/>
  <c r="I234" i="38"/>
  <c r="G234" i="38"/>
  <c r="G234" i="23"/>
  <c r="I234" i="23"/>
  <c r="I233" i="40"/>
  <c r="G233" i="40"/>
  <c r="I233" i="19"/>
  <c r="G233" i="19"/>
  <c r="I232" i="34"/>
  <c r="G232" i="34"/>
  <c r="G232" i="27"/>
  <c r="I232" i="27"/>
  <c r="G231" i="36"/>
  <c r="I231" i="36"/>
  <c r="I230" i="38"/>
  <c r="G230" i="38"/>
  <c r="G230" i="23"/>
  <c r="I230" i="23"/>
  <c r="I229" i="40"/>
  <c r="G229" i="40"/>
  <c r="I229" i="29"/>
  <c r="G229" i="29"/>
  <c r="G229" i="19"/>
  <c r="I229" i="19"/>
  <c r="I228" i="34"/>
  <c r="G228" i="34"/>
  <c r="G227" i="36"/>
  <c r="I227" i="36"/>
  <c r="I226" i="38"/>
  <c r="G226" i="38"/>
  <c r="I225" i="40"/>
  <c r="G225" i="40"/>
  <c r="G225" i="29"/>
  <c r="I225" i="29"/>
  <c r="G225" i="19"/>
  <c r="I225" i="19"/>
  <c r="I224" i="34"/>
  <c r="G224" i="34"/>
  <c r="G223" i="36"/>
  <c r="I223" i="36"/>
  <c r="G222" i="38"/>
  <c r="I222" i="38"/>
  <c r="I218" i="23"/>
  <c r="G218" i="23"/>
  <c r="G217" i="29"/>
  <c r="I217" i="29"/>
  <c r="G216" i="27"/>
  <c r="I216" i="27"/>
  <c r="I214" i="23"/>
  <c r="G214" i="23"/>
  <c r="G213" i="29"/>
  <c r="I213" i="29"/>
  <c r="I213" i="19"/>
  <c r="G213" i="19"/>
  <c r="I212" i="27"/>
  <c r="G212" i="27"/>
  <c r="I210" i="23"/>
  <c r="G210" i="23"/>
  <c r="I209" i="19"/>
  <c r="G209" i="19"/>
  <c r="I208" i="27"/>
  <c r="G208" i="27"/>
  <c r="I205" i="19"/>
  <c r="G205" i="19"/>
  <c r="I202" i="23"/>
  <c r="G201" i="29"/>
  <c r="I201" i="29"/>
  <c r="I198" i="23"/>
  <c r="G198" i="23"/>
  <c r="I196" i="27"/>
  <c r="G196" i="27"/>
  <c r="I194" i="23"/>
  <c r="G194" i="23"/>
  <c r="I193" i="29"/>
  <c r="G193" i="29"/>
  <c r="I193" i="19"/>
  <c r="G193" i="19"/>
  <c r="I190" i="23"/>
  <c r="G190" i="23"/>
  <c r="I189" i="19"/>
  <c r="G189" i="19"/>
  <c r="I186" i="23"/>
  <c r="G186" i="23"/>
  <c r="G185" i="29"/>
  <c r="I185" i="29"/>
  <c r="G185" i="19"/>
  <c r="G184" i="27"/>
  <c r="I184" i="27"/>
  <c r="G177" i="29"/>
  <c r="I161" i="29"/>
  <c r="G161" i="29"/>
  <c r="I176" i="27"/>
  <c r="G176" i="27"/>
  <c r="G168" i="27"/>
  <c r="I168" i="27"/>
  <c r="I160" i="27"/>
  <c r="G160" i="27"/>
  <c r="I167" i="23"/>
  <c r="I172" i="19"/>
  <c r="G172" i="19"/>
  <c r="I164" i="19"/>
  <c r="G164" i="19"/>
  <c r="I160" i="19"/>
  <c r="G160" i="19"/>
  <c r="I156" i="38"/>
  <c r="G156" i="38"/>
  <c r="I155" i="40"/>
  <c r="G155" i="40"/>
  <c r="I155" i="29"/>
  <c r="G155" i="29"/>
  <c r="I154" i="34"/>
  <c r="G154" i="34"/>
  <c r="G154" i="27"/>
  <c r="I154" i="27"/>
  <c r="G153" i="36"/>
  <c r="I153" i="36"/>
  <c r="G152" i="38"/>
  <c r="I152" i="38"/>
  <c r="I152" i="23"/>
  <c r="I151" i="40"/>
  <c r="G151" i="40"/>
  <c r="I151" i="29"/>
  <c r="G151" i="29"/>
  <c r="G151" i="19"/>
  <c r="I151" i="19"/>
  <c r="I150" i="34"/>
  <c r="G150" i="34"/>
  <c r="G150" i="27"/>
  <c r="I150" i="27"/>
  <c r="G149" i="36"/>
  <c r="I149" i="36"/>
  <c r="I148" i="38"/>
  <c r="G148" i="38"/>
  <c r="I148" i="23"/>
  <c r="G148" i="23"/>
  <c r="I147" i="40"/>
  <c r="G147" i="40"/>
  <c r="G147" i="19"/>
  <c r="I147" i="19"/>
  <c r="I146" i="34"/>
  <c r="G146" i="34"/>
  <c r="I144" i="39"/>
  <c r="G144" i="39"/>
  <c r="G144" i="21"/>
  <c r="I144" i="21"/>
  <c r="G143" i="41"/>
  <c r="I143" i="41"/>
  <c r="G143" i="32"/>
  <c r="I143" i="32"/>
  <c r="G142" i="35"/>
  <c r="I142" i="35"/>
  <c r="G141" i="37"/>
  <c r="I141" i="37"/>
  <c r="I140" i="39"/>
  <c r="G140" i="39"/>
  <c r="I139" i="36"/>
  <c r="G139" i="36"/>
  <c r="G138" i="38"/>
  <c r="I138" i="38"/>
  <c r="I138" i="23"/>
  <c r="G138" i="23"/>
  <c r="G137" i="40"/>
  <c r="I137" i="40"/>
  <c r="I136" i="34"/>
  <c r="G136" i="34"/>
  <c r="I136" i="27"/>
  <c r="G136" i="27"/>
  <c r="I135" i="36"/>
  <c r="G135" i="36"/>
  <c r="I134" i="38"/>
  <c r="G134" i="38"/>
  <c r="I134" i="23"/>
  <c r="G134" i="23"/>
  <c r="I133" i="40"/>
  <c r="G133" i="40"/>
  <c r="I133" i="29"/>
  <c r="G133" i="29"/>
  <c r="I133" i="19"/>
  <c r="G133" i="19"/>
  <c r="I131" i="36"/>
  <c r="G131" i="36"/>
  <c r="I130" i="38"/>
  <c r="G130" i="38"/>
  <c r="G129" i="40"/>
  <c r="I129" i="40"/>
  <c r="I129" i="19"/>
  <c r="G129" i="19"/>
  <c r="G128" i="34"/>
  <c r="I128" i="34"/>
  <c r="G128" i="27"/>
  <c r="I128" i="27"/>
  <c r="G127" i="36"/>
  <c r="I127" i="36"/>
  <c r="I125" i="40"/>
  <c r="G125" i="40"/>
  <c r="G125" i="29"/>
  <c r="I125" i="29"/>
  <c r="G124" i="34"/>
  <c r="I124" i="34"/>
  <c r="I124" i="27"/>
  <c r="G124" i="27"/>
  <c r="I123" i="36"/>
  <c r="G123" i="36"/>
  <c r="I116" i="34"/>
  <c r="G116" i="34"/>
  <c r="G116" i="27"/>
  <c r="I116" i="27"/>
  <c r="G115" i="36"/>
  <c r="I115" i="36"/>
  <c r="G114" i="38"/>
  <c r="I114" i="38"/>
  <c r="I114" i="23"/>
  <c r="G114" i="23"/>
  <c r="I113" i="40"/>
  <c r="G113" i="40"/>
  <c r="I113" i="29"/>
  <c r="G113" i="29"/>
  <c r="G113" i="19"/>
  <c r="I113" i="19"/>
  <c r="G112" i="34"/>
  <c r="I112" i="34"/>
  <c r="G112" i="27"/>
  <c r="I112" i="27"/>
  <c r="G111" i="36"/>
  <c r="I111" i="36"/>
  <c r="G110" i="39"/>
  <c r="I110" i="39"/>
  <c r="I109" i="41"/>
  <c r="G109" i="41"/>
  <c r="I109" i="32"/>
  <c r="G109" i="32"/>
  <c r="G109" i="27"/>
  <c r="I109" i="27"/>
  <c r="G108" i="27"/>
  <c r="I108" i="27"/>
  <c r="I107" i="40"/>
  <c r="G107" i="40"/>
  <c r="G103" i="36"/>
  <c r="I103" i="36"/>
  <c r="G101" i="27"/>
  <c r="I101" i="27"/>
  <c r="G98" i="34"/>
  <c r="I98" i="34"/>
  <c r="G95" i="21"/>
  <c r="I95" i="21"/>
  <c r="I94" i="34"/>
  <c r="G94" i="34"/>
  <c r="I89" i="27"/>
  <c r="G89" i="27"/>
  <c r="I87" i="27"/>
  <c r="I81" i="21"/>
  <c r="G81" i="21"/>
  <c r="G78" i="19"/>
  <c r="I78" i="19"/>
  <c r="G63" i="19"/>
  <c r="I63" i="19"/>
  <c r="G61" i="27"/>
  <c r="I61" i="27"/>
  <c r="G59" i="21"/>
  <c r="I59" i="21"/>
  <c r="I59" i="19"/>
  <c r="G59" i="19"/>
  <c r="I49" i="23"/>
  <c r="G49" i="23"/>
  <c r="G46" i="21"/>
  <c r="I46" i="21"/>
  <c r="I39" i="21"/>
  <c r="G39" i="21"/>
  <c r="I32" i="19"/>
  <c r="G32" i="19"/>
  <c r="I31" i="29"/>
  <c r="G31" i="29"/>
  <c r="G30" i="19"/>
  <c r="I30" i="19"/>
  <c r="I89" i="17"/>
  <c r="I44" i="17"/>
  <c r="I525" i="36"/>
  <c r="G525" i="36"/>
  <c r="I523" i="40"/>
  <c r="G523" i="40"/>
  <c r="G523" i="29"/>
  <c r="I523" i="29"/>
  <c r="I523" i="19"/>
  <c r="G523" i="19"/>
  <c r="I521" i="36"/>
  <c r="G521" i="36"/>
  <c r="G520" i="38"/>
  <c r="I520" i="38"/>
  <c r="G520" i="23"/>
  <c r="I520" i="23"/>
  <c r="G519" i="40"/>
  <c r="I519" i="40"/>
  <c r="I519" i="29"/>
  <c r="G519" i="29"/>
  <c r="I519" i="19"/>
  <c r="G519" i="19"/>
  <c r="I518" i="34"/>
  <c r="G518" i="34"/>
  <c r="I517" i="36"/>
  <c r="G517" i="36"/>
  <c r="I516" i="38"/>
  <c r="G516" i="38"/>
  <c r="I515" i="40"/>
  <c r="G515" i="40"/>
  <c r="G515" i="29"/>
  <c r="I515" i="29"/>
  <c r="I514" i="34"/>
  <c r="G514" i="34"/>
  <c r="I514" i="27"/>
  <c r="G514" i="27"/>
  <c r="G512" i="38"/>
  <c r="I512" i="38"/>
  <c r="G511" i="40"/>
  <c r="I511" i="40"/>
  <c r="I511" i="29"/>
  <c r="G511" i="29"/>
  <c r="I510" i="34"/>
  <c r="G510" i="34"/>
  <c r="G510" i="27"/>
  <c r="I510" i="27"/>
  <c r="G509" i="36"/>
  <c r="I509" i="36"/>
  <c r="I508" i="38"/>
  <c r="G508" i="38"/>
  <c r="G508" i="23"/>
  <c r="I508" i="23"/>
  <c r="I507" i="40"/>
  <c r="G507" i="40"/>
  <c r="G507" i="29"/>
  <c r="I507" i="29"/>
  <c r="G506" i="34"/>
  <c r="I506" i="34"/>
  <c r="I506" i="27"/>
  <c r="G506" i="27"/>
  <c r="G505" i="36"/>
  <c r="I505" i="36"/>
  <c r="G504" i="38"/>
  <c r="I504" i="38"/>
  <c r="I503" i="40"/>
  <c r="G503" i="40"/>
  <c r="G503" i="19"/>
  <c r="I503" i="19"/>
  <c r="G502" i="34"/>
  <c r="I502" i="34"/>
  <c r="G500" i="38"/>
  <c r="I500" i="38"/>
  <c r="G500" i="23"/>
  <c r="I500" i="23"/>
  <c r="I499" i="40"/>
  <c r="G499" i="40"/>
  <c r="G499" i="19"/>
  <c r="I499" i="19"/>
  <c r="I498" i="34"/>
  <c r="G498" i="34"/>
  <c r="I497" i="36"/>
  <c r="G497" i="36"/>
  <c r="G496" i="38"/>
  <c r="I496" i="38"/>
  <c r="I495" i="40"/>
  <c r="G495" i="40"/>
  <c r="G495" i="29"/>
  <c r="I495" i="29"/>
  <c r="G495" i="19"/>
  <c r="I495" i="19"/>
  <c r="I494" i="34"/>
  <c r="G494" i="34"/>
  <c r="G494" i="27"/>
  <c r="I494" i="27"/>
  <c r="I493" i="36"/>
  <c r="G493" i="36"/>
  <c r="I492" i="38"/>
  <c r="G492" i="38"/>
  <c r="I492" i="23"/>
  <c r="G492" i="23"/>
  <c r="I491" i="40"/>
  <c r="G491" i="40"/>
  <c r="I490" i="34"/>
  <c r="G490" i="34"/>
  <c r="I490" i="27"/>
  <c r="G490" i="27"/>
  <c r="I489" i="36"/>
  <c r="G489" i="36"/>
  <c r="I488" i="38"/>
  <c r="G488" i="38"/>
  <c r="I487" i="40"/>
  <c r="G487" i="40"/>
  <c r="G487" i="19"/>
  <c r="I487" i="19"/>
  <c r="I486" i="34"/>
  <c r="G486" i="34"/>
  <c r="G486" i="27"/>
  <c r="I486" i="27"/>
  <c r="I485" i="36"/>
  <c r="G485" i="36"/>
  <c r="I483" i="40"/>
  <c r="G483" i="40"/>
  <c r="G483" i="29"/>
  <c r="I483" i="29"/>
  <c r="I483" i="19"/>
  <c r="G483" i="19"/>
  <c r="G482" i="34"/>
  <c r="I482" i="34"/>
  <c r="G482" i="27"/>
  <c r="I482" i="27"/>
  <c r="G481" i="36"/>
  <c r="I481" i="36"/>
  <c r="I480" i="38"/>
  <c r="G480" i="38"/>
  <c r="G480" i="23"/>
  <c r="I480" i="23"/>
  <c r="I479" i="40"/>
  <c r="G479" i="40"/>
  <c r="I479" i="29"/>
  <c r="G479" i="29"/>
  <c r="I479" i="19"/>
  <c r="G479" i="19"/>
  <c r="G478" i="34"/>
  <c r="I478" i="34"/>
  <c r="I478" i="27"/>
  <c r="G478" i="27"/>
  <c r="G477" i="36"/>
  <c r="I477" i="36"/>
  <c r="G476" i="38"/>
  <c r="I476" i="38"/>
  <c r="I475" i="40"/>
  <c r="G475" i="40"/>
  <c r="G475" i="29"/>
  <c r="I475" i="29"/>
  <c r="I473" i="36"/>
  <c r="G473" i="36"/>
  <c r="I472" i="38"/>
  <c r="G472" i="38"/>
  <c r="I472" i="23"/>
  <c r="G472" i="23"/>
  <c r="G471" i="40"/>
  <c r="I471" i="40"/>
  <c r="G471" i="29"/>
  <c r="I471" i="29"/>
  <c r="I471" i="19"/>
  <c r="G471" i="19"/>
  <c r="G470" i="34"/>
  <c r="I470" i="34"/>
  <c r="I469" i="36"/>
  <c r="G469" i="36"/>
  <c r="G468" i="38"/>
  <c r="I468" i="38"/>
  <c r="I468" i="23"/>
  <c r="I467" i="40"/>
  <c r="G467" i="40"/>
  <c r="G467" i="29"/>
  <c r="I467" i="29"/>
  <c r="I466" i="34"/>
  <c r="G466" i="34"/>
  <c r="I465" i="36"/>
  <c r="G465" i="36"/>
  <c r="I464" i="38"/>
  <c r="G464" i="38"/>
  <c r="I464" i="23"/>
  <c r="G464" i="23"/>
  <c r="G463" i="40"/>
  <c r="I463" i="40"/>
  <c r="I463" i="19"/>
  <c r="G463" i="19"/>
  <c r="G462" i="34"/>
  <c r="I462" i="34"/>
  <c r="G462" i="27"/>
  <c r="I461" i="36"/>
  <c r="G461" i="36"/>
  <c r="G460" i="38"/>
  <c r="I460" i="38"/>
  <c r="I460" i="23"/>
  <c r="G460" i="23"/>
  <c r="G458" i="34"/>
  <c r="I458" i="34"/>
  <c r="I458" i="27"/>
  <c r="G458" i="27"/>
  <c r="G457" i="36"/>
  <c r="I457" i="36"/>
  <c r="I456" i="38"/>
  <c r="G456" i="38"/>
  <c r="I456" i="23"/>
  <c r="G455" i="40"/>
  <c r="I455" i="40"/>
  <c r="I455" i="19"/>
  <c r="G455" i="19"/>
  <c r="I454" i="34"/>
  <c r="G454" i="34"/>
  <c r="I454" i="27"/>
  <c r="G454" i="27"/>
  <c r="G453" i="36"/>
  <c r="I453" i="36"/>
  <c r="I452" i="38"/>
  <c r="G452" i="38"/>
  <c r="G452" i="23"/>
  <c r="I452" i="23"/>
  <c r="G451" i="40"/>
  <c r="I451" i="40"/>
  <c r="G451" i="29"/>
  <c r="I451" i="29"/>
  <c r="I450" i="34"/>
  <c r="G450" i="34"/>
  <c r="G449" i="36"/>
  <c r="I449" i="36"/>
  <c r="I448" i="38"/>
  <c r="G448" i="38"/>
  <c r="G447" i="40"/>
  <c r="I447" i="40"/>
  <c r="G447" i="29"/>
  <c r="G447" i="19"/>
  <c r="I447" i="19"/>
  <c r="I446" i="34"/>
  <c r="G446" i="34"/>
  <c r="G446" i="27"/>
  <c r="I446" i="27"/>
  <c r="G445" i="36"/>
  <c r="I445" i="36"/>
  <c r="I443" i="40"/>
  <c r="G443" i="40"/>
  <c r="G443" i="19"/>
  <c r="I443" i="19"/>
  <c r="G442" i="34"/>
  <c r="I442" i="34"/>
  <c r="I442" i="27"/>
  <c r="G442" i="27"/>
  <c r="J442" i="27" s="1"/>
  <c r="I441" i="36"/>
  <c r="G441" i="36"/>
  <c r="I440" i="38"/>
  <c r="G440" i="38"/>
  <c r="I439" i="40"/>
  <c r="G439" i="40"/>
  <c r="J439" i="40" s="1"/>
  <c r="I439" i="29"/>
  <c r="G439" i="29"/>
  <c r="I438" i="34"/>
  <c r="G438" i="34"/>
  <c r="I438" i="27"/>
  <c r="I437" i="36"/>
  <c r="G437" i="36"/>
  <c r="I436" i="38"/>
  <c r="G436" i="38"/>
  <c r="I436" i="23"/>
  <c r="G435" i="40"/>
  <c r="I435" i="40"/>
  <c r="I435" i="29"/>
  <c r="G435" i="29"/>
  <c r="G435" i="19"/>
  <c r="I435" i="19"/>
  <c r="G434" i="34"/>
  <c r="I434" i="34"/>
  <c r="I434" i="27"/>
  <c r="G434" i="27"/>
  <c r="I433" i="36"/>
  <c r="G433" i="36"/>
  <c r="I432" i="38"/>
  <c r="G432" i="38"/>
  <c r="I431" i="40"/>
  <c r="G431" i="40"/>
  <c r="I431" i="29"/>
  <c r="G431" i="19"/>
  <c r="I431" i="19"/>
  <c r="G430" i="34"/>
  <c r="I430" i="34"/>
  <c r="I430" i="27"/>
  <c r="I429" i="36"/>
  <c r="G429" i="36"/>
  <c r="I428" i="38"/>
  <c r="G428" i="38"/>
  <c r="I428" i="23"/>
  <c r="G428" i="23"/>
  <c r="J428" i="23" s="1"/>
  <c r="I427" i="40"/>
  <c r="G427" i="40"/>
  <c r="G427" i="19"/>
  <c r="I427" i="19"/>
  <c r="G425" i="36"/>
  <c r="I425" i="36"/>
  <c r="J425" i="36" s="1"/>
  <c r="I424" i="38"/>
  <c r="G424" i="38"/>
  <c r="I424" i="23"/>
  <c r="G423" i="40"/>
  <c r="I423" i="40"/>
  <c r="I423" i="29"/>
  <c r="G423" i="29"/>
  <c r="J423" i="29" s="1"/>
  <c r="I423" i="19"/>
  <c r="I422" i="34"/>
  <c r="G422" i="34"/>
  <c r="G421" i="36"/>
  <c r="I421" i="36"/>
  <c r="G420" i="38"/>
  <c r="I420" i="38"/>
  <c r="G420" i="23"/>
  <c r="I420" i="23"/>
  <c r="I419" i="40"/>
  <c r="G419" i="40"/>
  <c r="G419" i="29"/>
  <c r="I419" i="29"/>
  <c r="I418" i="34"/>
  <c r="G418" i="34"/>
  <c r="I418" i="27"/>
  <c r="G417" i="36"/>
  <c r="I417" i="36"/>
  <c r="G416" i="38"/>
  <c r="I416" i="38"/>
  <c r="G416" i="23"/>
  <c r="I416" i="23"/>
  <c r="I415" i="40"/>
  <c r="G415" i="40"/>
  <c r="G415" i="29"/>
  <c r="I415" i="29"/>
  <c r="I415" i="19"/>
  <c r="G415" i="19"/>
  <c r="I414" i="34"/>
  <c r="G414" i="34"/>
  <c r="G413" i="36"/>
  <c r="I413" i="36"/>
  <c r="G412" i="38"/>
  <c r="I412" i="38"/>
  <c r="I411" i="40"/>
  <c r="G411" i="40"/>
  <c r="G411" i="19"/>
  <c r="I411" i="19"/>
  <c r="I409" i="36"/>
  <c r="G409" i="36"/>
  <c r="I408" i="38"/>
  <c r="G408" i="38"/>
  <c r="I407" i="40"/>
  <c r="G407" i="40"/>
  <c r="I407" i="29"/>
  <c r="G407" i="29"/>
  <c r="I406" i="34"/>
  <c r="G406" i="34"/>
  <c r="I405" i="36"/>
  <c r="G405" i="36"/>
  <c r="G404" i="38"/>
  <c r="I404" i="38"/>
  <c r="I403" i="40"/>
  <c r="G403" i="40"/>
  <c r="J403" i="40" s="1"/>
  <c r="G403" i="29"/>
  <c r="I403" i="29"/>
  <c r="G403" i="19"/>
  <c r="I403" i="19"/>
  <c r="I402" i="34"/>
  <c r="G402" i="34"/>
  <c r="I401" i="36"/>
  <c r="G401" i="36"/>
  <c r="G399" i="40"/>
  <c r="I399" i="40"/>
  <c r="I399" i="29"/>
  <c r="G399" i="19"/>
  <c r="I399" i="19"/>
  <c r="G398" i="34"/>
  <c r="I398" i="34"/>
  <c r="I398" i="27"/>
  <c r="G398" i="27"/>
  <c r="G397" i="36"/>
  <c r="I397" i="36"/>
  <c r="G396" i="38"/>
  <c r="I396" i="38"/>
  <c r="G396" i="23"/>
  <c r="I396" i="23"/>
  <c r="I395" i="40"/>
  <c r="G395" i="40"/>
  <c r="G395" i="29"/>
  <c r="I395" i="29"/>
  <c r="G395" i="19"/>
  <c r="I395" i="19"/>
  <c r="G394" i="34"/>
  <c r="I394" i="34"/>
  <c r="G393" i="36"/>
  <c r="I393" i="36"/>
  <c r="G392" i="38"/>
  <c r="I392" i="38"/>
  <c r="G391" i="40"/>
  <c r="I391" i="40"/>
  <c r="I391" i="19"/>
  <c r="I390" i="34"/>
  <c r="G390" i="34"/>
  <c r="I390" i="27"/>
  <c r="I389" i="36"/>
  <c r="G389" i="36"/>
  <c r="G388" i="38"/>
  <c r="I388" i="38"/>
  <c r="G388" i="23"/>
  <c r="I387" i="40"/>
  <c r="G387" i="40"/>
  <c r="I386" i="34"/>
  <c r="G386" i="34"/>
  <c r="J386" i="34" s="1"/>
  <c r="I385" i="36"/>
  <c r="G385" i="36"/>
  <c r="G384" i="38"/>
  <c r="I384" i="38"/>
  <c r="G383" i="40"/>
  <c r="I383" i="40"/>
  <c r="G381" i="36"/>
  <c r="I381" i="36"/>
  <c r="J381" i="36" s="1"/>
  <c r="I380" i="38"/>
  <c r="G380" i="38"/>
  <c r="I379" i="40"/>
  <c r="G379" i="40"/>
  <c r="G378" i="34"/>
  <c r="I378" i="34"/>
  <c r="G377" i="36"/>
  <c r="I377" i="36"/>
  <c r="G376" i="38"/>
  <c r="I376" i="38"/>
  <c r="I375" i="40"/>
  <c r="G375" i="40"/>
  <c r="G374" i="34"/>
  <c r="I374" i="34"/>
  <c r="G373" i="36"/>
  <c r="I373" i="36"/>
  <c r="G372" i="38"/>
  <c r="I372" i="38"/>
  <c r="I371" i="40"/>
  <c r="G371" i="40"/>
  <c r="I370" i="34"/>
  <c r="G370" i="34"/>
  <c r="G369" i="36"/>
  <c r="I369" i="36"/>
  <c r="G368" i="38"/>
  <c r="I368" i="38"/>
  <c r="G366" i="34"/>
  <c r="I366" i="34"/>
  <c r="I365" i="36"/>
  <c r="G365" i="36"/>
  <c r="I364" i="38"/>
  <c r="G364" i="38"/>
  <c r="G363" i="40"/>
  <c r="I363" i="40"/>
  <c r="I362" i="34"/>
  <c r="G362" i="34"/>
  <c r="I361" i="36"/>
  <c r="G361" i="36"/>
  <c r="G360" i="38"/>
  <c r="I360" i="38"/>
  <c r="I359" i="40"/>
  <c r="G359" i="40"/>
  <c r="G358" i="34"/>
  <c r="I358" i="34"/>
  <c r="I357" i="36"/>
  <c r="G357" i="36"/>
  <c r="G356" i="38"/>
  <c r="I356" i="38"/>
  <c r="G355" i="40"/>
  <c r="I355" i="40"/>
  <c r="G354" i="34"/>
  <c r="I354" i="34"/>
  <c r="I353" i="36"/>
  <c r="G353" i="36"/>
  <c r="I352" i="38"/>
  <c r="G352" i="38"/>
  <c r="G351" i="40"/>
  <c r="I351" i="40"/>
  <c r="G350" i="34"/>
  <c r="I350" i="34"/>
  <c r="I349" i="36"/>
  <c r="G349" i="36"/>
  <c r="G348" i="38"/>
  <c r="I348" i="38"/>
  <c r="G347" i="40"/>
  <c r="I347" i="40"/>
  <c r="I346" i="34"/>
  <c r="G346" i="34"/>
  <c r="I345" i="36"/>
  <c r="G345" i="36"/>
  <c r="I344" i="38"/>
  <c r="G344" i="38"/>
  <c r="G343" i="40"/>
  <c r="I343" i="40"/>
  <c r="G342" i="34"/>
  <c r="I342" i="34"/>
  <c r="I341" i="36"/>
  <c r="G341" i="36"/>
  <c r="I340" i="38"/>
  <c r="G340" i="38"/>
  <c r="G339" i="40"/>
  <c r="I339" i="40"/>
  <c r="G338" i="34"/>
  <c r="I338" i="34"/>
  <c r="G336" i="38"/>
  <c r="I336" i="38"/>
  <c r="I335" i="40"/>
  <c r="G335" i="40"/>
  <c r="J335" i="40" s="1"/>
  <c r="I334" i="34"/>
  <c r="G334" i="34"/>
  <c r="G333" i="36"/>
  <c r="I333" i="36"/>
  <c r="I332" i="38"/>
  <c r="G332" i="38"/>
  <c r="J332" i="38" s="1"/>
  <c r="I331" i="40"/>
  <c r="G331" i="40"/>
  <c r="I330" i="34"/>
  <c r="G330" i="34"/>
  <c r="G329" i="36"/>
  <c r="I329" i="36"/>
  <c r="G328" i="38"/>
  <c r="I328" i="38"/>
  <c r="I327" i="40"/>
  <c r="G327" i="40"/>
  <c r="I326" i="34"/>
  <c r="G326" i="34"/>
  <c r="G325" i="36"/>
  <c r="I325" i="36"/>
  <c r="G324" i="38"/>
  <c r="I324" i="38"/>
  <c r="I323" i="40"/>
  <c r="G323" i="40"/>
  <c r="J323" i="40" s="1"/>
  <c r="G321" i="36"/>
  <c r="I321" i="36"/>
  <c r="I320" i="38"/>
  <c r="G320" i="38"/>
  <c r="G319" i="40"/>
  <c r="I319" i="40"/>
  <c r="J319" i="40" s="1"/>
  <c r="I318" i="34"/>
  <c r="G318" i="34"/>
  <c r="I317" i="36"/>
  <c r="G317" i="36"/>
  <c r="I316" i="38"/>
  <c r="G316" i="38"/>
  <c r="G315" i="40"/>
  <c r="I315" i="40"/>
  <c r="I314" i="34"/>
  <c r="G314" i="34"/>
  <c r="J314" i="34" s="1"/>
  <c r="I313" i="36"/>
  <c r="G313" i="36"/>
  <c r="G312" i="38"/>
  <c r="I312" i="38"/>
  <c r="G311" i="40"/>
  <c r="I311" i="40"/>
  <c r="I310" i="34"/>
  <c r="G310" i="34"/>
  <c r="J310" i="34" s="1"/>
  <c r="I309" i="36"/>
  <c r="G309" i="36"/>
  <c r="G308" i="38"/>
  <c r="I308" i="38"/>
  <c r="G306" i="34"/>
  <c r="I306" i="34"/>
  <c r="G305" i="36"/>
  <c r="I305" i="36"/>
  <c r="G304" i="38"/>
  <c r="I304" i="38"/>
  <c r="G303" i="40"/>
  <c r="I303" i="40"/>
  <c r="G302" i="34"/>
  <c r="I302" i="34"/>
  <c r="G301" i="36"/>
  <c r="I301" i="36"/>
  <c r="I300" i="38"/>
  <c r="G300" i="38"/>
  <c r="G299" i="40"/>
  <c r="I299" i="40"/>
  <c r="I298" i="34"/>
  <c r="G298" i="34"/>
  <c r="J298" i="34" s="1"/>
  <c r="G297" i="36"/>
  <c r="I297" i="36"/>
  <c r="G296" i="38"/>
  <c r="I296" i="38"/>
  <c r="G295" i="40"/>
  <c r="I295" i="40"/>
  <c r="G294" i="34"/>
  <c r="I294" i="34"/>
  <c r="G293" i="36"/>
  <c r="I293" i="36"/>
  <c r="G291" i="40"/>
  <c r="I291" i="40"/>
  <c r="G291" i="29"/>
  <c r="I291" i="29"/>
  <c r="I290" i="34"/>
  <c r="G290" i="34"/>
  <c r="I290" i="27"/>
  <c r="G290" i="27"/>
  <c r="I289" i="36"/>
  <c r="G289" i="36"/>
  <c r="I288" i="38"/>
  <c r="G288" i="38"/>
  <c r="I288" i="23"/>
  <c r="G288" i="23"/>
  <c r="G287" i="40"/>
  <c r="I287" i="40"/>
  <c r="G287" i="29"/>
  <c r="I287" i="29"/>
  <c r="I287" i="19"/>
  <c r="G287" i="19"/>
  <c r="I286" i="34"/>
  <c r="G286" i="34"/>
  <c r="I285" i="36"/>
  <c r="G285" i="36"/>
  <c r="G284" i="38"/>
  <c r="I284" i="38"/>
  <c r="G284" i="23"/>
  <c r="I284" i="23"/>
  <c r="G283" i="40"/>
  <c r="I283" i="40"/>
  <c r="I283" i="29"/>
  <c r="G283" i="29"/>
  <c r="I282" i="34"/>
  <c r="G282" i="34"/>
  <c r="I282" i="27"/>
  <c r="G282" i="27"/>
  <c r="I281" i="36"/>
  <c r="G281" i="36"/>
  <c r="I280" i="38"/>
  <c r="G280" i="38"/>
  <c r="G280" i="23"/>
  <c r="I280" i="23"/>
  <c r="G279" i="40"/>
  <c r="I279" i="40"/>
  <c r="I278" i="34"/>
  <c r="G278" i="34"/>
  <c r="I276" i="38"/>
  <c r="G276" i="38"/>
  <c r="I275" i="40"/>
  <c r="G275" i="40"/>
  <c r="G274" i="34"/>
  <c r="I274" i="34"/>
  <c r="G273" i="36"/>
  <c r="I273" i="36"/>
  <c r="G272" i="38"/>
  <c r="I272" i="38"/>
  <c r="I271" i="40"/>
  <c r="G271" i="40"/>
  <c r="G270" i="34"/>
  <c r="I270" i="34"/>
  <c r="G269" i="36"/>
  <c r="I269" i="36"/>
  <c r="I268" i="38"/>
  <c r="G268" i="38"/>
  <c r="I267" i="40"/>
  <c r="G267" i="40"/>
  <c r="I265" i="36"/>
  <c r="G265" i="36"/>
  <c r="G264" i="38"/>
  <c r="I264" i="38"/>
  <c r="I263" i="40"/>
  <c r="G263" i="40"/>
  <c r="J263" i="40" s="1"/>
  <c r="I262" i="34"/>
  <c r="G262" i="34"/>
  <c r="I261" i="36"/>
  <c r="G261" i="36"/>
  <c r="G260" i="38"/>
  <c r="I260" i="38"/>
  <c r="G259" i="40"/>
  <c r="I259" i="40"/>
  <c r="I258" i="34"/>
  <c r="G258" i="34"/>
  <c r="I257" i="36"/>
  <c r="G257" i="36"/>
  <c r="I256" i="38"/>
  <c r="G256" i="38"/>
  <c r="I255" i="40"/>
  <c r="G255" i="40"/>
  <c r="J255" i="40" s="1"/>
  <c r="I254" i="34"/>
  <c r="G254" i="34"/>
  <c r="I253" i="36"/>
  <c r="G253" i="36"/>
  <c r="G252" i="38"/>
  <c r="I252" i="38"/>
  <c r="I250" i="34"/>
  <c r="G250" i="34"/>
  <c r="I249" i="36"/>
  <c r="G249" i="36"/>
  <c r="G248" i="38"/>
  <c r="I248" i="38"/>
  <c r="G247" i="40"/>
  <c r="I247" i="40"/>
  <c r="G246" i="34"/>
  <c r="I246" i="34"/>
  <c r="I245" i="36"/>
  <c r="G245" i="36"/>
  <c r="G244" i="39"/>
  <c r="I244" i="39"/>
  <c r="I243" i="41"/>
  <c r="G243" i="41"/>
  <c r="I243" i="32"/>
  <c r="G243" i="32"/>
  <c r="I242" i="35"/>
  <c r="G242" i="35"/>
  <c r="G241" i="37"/>
  <c r="I241" i="37"/>
  <c r="G240" i="39"/>
  <c r="I240" i="39"/>
  <c r="G239" i="34"/>
  <c r="I239" i="34"/>
  <c r="I238" i="37"/>
  <c r="G238" i="37"/>
  <c r="G237" i="39"/>
  <c r="I237" i="39"/>
  <c r="I235" i="35"/>
  <c r="G235" i="35"/>
  <c r="J235" i="35" s="1"/>
  <c r="I234" i="37"/>
  <c r="G234" i="37"/>
  <c r="I233" i="39"/>
  <c r="G233" i="39"/>
  <c r="G232" i="41"/>
  <c r="I232" i="41"/>
  <c r="I232" i="32"/>
  <c r="G232" i="32"/>
  <c r="J232" i="32" s="1"/>
  <c r="G231" i="35"/>
  <c r="I231" i="35"/>
  <c r="G230" i="37"/>
  <c r="I230" i="37"/>
  <c r="I229" i="39"/>
  <c r="G229" i="39"/>
  <c r="G228" i="41"/>
  <c r="I228" i="41"/>
  <c r="I228" i="32"/>
  <c r="G228" i="32"/>
  <c r="I227" i="35"/>
  <c r="G227" i="35"/>
  <c r="G226" i="37"/>
  <c r="I226" i="37"/>
  <c r="I225" i="39"/>
  <c r="G225" i="39"/>
  <c r="J225" i="39" s="1"/>
  <c r="G224" i="41"/>
  <c r="I224" i="41"/>
  <c r="I224" i="32"/>
  <c r="G224" i="32"/>
  <c r="I223" i="35"/>
  <c r="G223" i="35"/>
  <c r="I222" i="37"/>
  <c r="G222" i="37"/>
  <c r="J222" i="37" s="1"/>
  <c r="I168" i="21"/>
  <c r="G168" i="21"/>
  <c r="G164" i="21"/>
  <c r="I164" i="21"/>
  <c r="G160" i="21"/>
  <c r="I160" i="21"/>
  <c r="I156" i="37"/>
  <c r="G156" i="37"/>
  <c r="G155" i="39"/>
  <c r="I155" i="39"/>
  <c r="I154" i="41"/>
  <c r="G154" i="41"/>
  <c r="I154" i="32"/>
  <c r="G154" i="32"/>
  <c r="J154" i="32" s="1"/>
  <c r="I153" i="35"/>
  <c r="G153" i="35"/>
  <c r="G152" i="37"/>
  <c r="I152" i="37"/>
  <c r="G151" i="39"/>
  <c r="I151" i="39"/>
  <c r="I150" i="41"/>
  <c r="G150" i="41"/>
  <c r="G150" i="32"/>
  <c r="I150" i="32"/>
  <c r="G149" i="35"/>
  <c r="I149" i="35"/>
  <c r="I148" i="37"/>
  <c r="G148" i="37"/>
  <c r="G147" i="39"/>
  <c r="I147" i="39"/>
  <c r="I146" i="41"/>
  <c r="G146" i="41"/>
  <c r="I146" i="32"/>
  <c r="G146" i="32"/>
  <c r="G144" i="38"/>
  <c r="I144" i="38"/>
  <c r="G144" i="23"/>
  <c r="I144" i="23"/>
  <c r="I143" i="40"/>
  <c r="G143" i="40"/>
  <c r="I143" i="29"/>
  <c r="G143" i="29"/>
  <c r="I143" i="19"/>
  <c r="G143" i="19"/>
  <c r="G142" i="34"/>
  <c r="I142" i="34"/>
  <c r="G141" i="36"/>
  <c r="I141" i="36"/>
  <c r="G140" i="38"/>
  <c r="I140" i="38"/>
  <c r="G139" i="35"/>
  <c r="I139" i="35"/>
  <c r="I138" i="37"/>
  <c r="G138" i="37"/>
  <c r="I137" i="39"/>
  <c r="G137" i="39"/>
  <c r="I137" i="21"/>
  <c r="G137" i="21"/>
  <c r="G136" i="41"/>
  <c r="I136" i="41"/>
  <c r="G136" i="32"/>
  <c r="I136" i="32"/>
  <c r="G135" i="35"/>
  <c r="I135" i="35"/>
  <c r="G134" i="37"/>
  <c r="I134" i="37"/>
  <c r="I133" i="39"/>
  <c r="G133" i="39"/>
  <c r="G133" i="21"/>
  <c r="I131" i="35"/>
  <c r="G131" i="35"/>
  <c r="G130" i="37"/>
  <c r="I130" i="37"/>
  <c r="G129" i="39"/>
  <c r="I129" i="39"/>
  <c r="G129" i="21"/>
  <c r="I128" i="41"/>
  <c r="G128" i="41"/>
  <c r="G128" i="32"/>
  <c r="I128" i="32"/>
  <c r="I127" i="35"/>
  <c r="G127" i="35"/>
  <c r="I125" i="39"/>
  <c r="G125" i="39"/>
  <c r="G124" i="41"/>
  <c r="I124" i="41"/>
  <c r="G124" i="32"/>
  <c r="I124" i="32"/>
  <c r="I123" i="35"/>
  <c r="G123" i="35"/>
  <c r="G116" i="41"/>
  <c r="I116" i="41"/>
  <c r="G116" i="32"/>
  <c r="I116" i="32"/>
  <c r="I115" i="35"/>
  <c r="G115" i="35"/>
  <c r="I114" i="37"/>
  <c r="G114" i="37"/>
  <c r="G113" i="39"/>
  <c r="I113" i="39"/>
  <c r="I113" i="21"/>
  <c r="G113" i="21"/>
  <c r="G112" i="41"/>
  <c r="I112" i="41"/>
  <c r="G112" i="32"/>
  <c r="I112" i="32"/>
  <c r="I111" i="35"/>
  <c r="G111" i="35"/>
  <c r="G110" i="38"/>
  <c r="I110" i="38"/>
  <c r="I110" i="23"/>
  <c r="G110" i="23"/>
  <c r="J110" i="23" s="1"/>
  <c r="I109" i="40"/>
  <c r="G109" i="40"/>
  <c r="J109" i="40" s="1"/>
  <c r="I108" i="34"/>
  <c r="G108" i="34"/>
  <c r="G104" i="38"/>
  <c r="I104" i="38"/>
  <c r="I103" i="23"/>
  <c r="G103" i="23"/>
  <c r="I102" i="23"/>
  <c r="G102" i="23"/>
  <c r="I101" i="29"/>
  <c r="G101" i="29"/>
  <c r="G100" i="27"/>
  <c r="I100" i="27"/>
  <c r="I97" i="29"/>
  <c r="G97" i="29"/>
  <c r="I92" i="27"/>
  <c r="G92" i="27"/>
  <c r="I89" i="29"/>
  <c r="G89" i="29"/>
  <c r="I88" i="27"/>
  <c r="G88" i="27"/>
  <c r="I85" i="29"/>
  <c r="G85" i="29"/>
  <c r="G68" i="25"/>
  <c r="I68" i="25"/>
  <c r="G67" i="27"/>
  <c r="I67" i="27"/>
  <c r="G63" i="27"/>
  <c r="I63" i="27"/>
  <c r="G49" i="25"/>
  <c r="I49" i="25"/>
  <c r="I45" i="25"/>
  <c r="G45" i="25"/>
  <c r="I44" i="21"/>
  <c r="G44" i="21"/>
  <c r="I39" i="23"/>
  <c r="G39" i="23"/>
  <c r="I33" i="29"/>
  <c r="G33" i="29"/>
  <c r="I33" i="23"/>
  <c r="G33" i="23"/>
  <c r="I106" i="17"/>
  <c r="I108" i="37"/>
  <c r="G108" i="37"/>
  <c r="G107" i="39"/>
  <c r="I107" i="39"/>
  <c r="I106" i="41"/>
  <c r="G106" i="41"/>
  <c r="G106" i="32"/>
  <c r="I106" i="32"/>
  <c r="I105" i="35"/>
  <c r="G105" i="35"/>
  <c r="I104" i="37"/>
  <c r="G104" i="37"/>
  <c r="G103" i="39"/>
  <c r="I103" i="39"/>
  <c r="I102" i="41"/>
  <c r="G102" i="41"/>
  <c r="G102" i="32"/>
  <c r="I102" i="32"/>
  <c r="I101" i="35"/>
  <c r="G101" i="35"/>
  <c r="I100" i="37"/>
  <c r="G100" i="37"/>
  <c r="G99" i="39"/>
  <c r="I99" i="39"/>
  <c r="G98" i="41"/>
  <c r="I98" i="41"/>
  <c r="G98" i="32"/>
  <c r="I98" i="32"/>
  <c r="I97" i="35"/>
  <c r="G97" i="35"/>
  <c r="G96" i="37"/>
  <c r="I96" i="37"/>
  <c r="G95" i="39"/>
  <c r="I95" i="39"/>
  <c r="I94" i="41"/>
  <c r="G94" i="41"/>
  <c r="G94" i="32"/>
  <c r="I94" i="32"/>
  <c r="I93" i="35"/>
  <c r="G93" i="35"/>
  <c r="I92" i="37"/>
  <c r="G92" i="37"/>
  <c r="G91" i="39"/>
  <c r="I91" i="39"/>
  <c r="G90" i="41"/>
  <c r="I90" i="41"/>
  <c r="G90" i="32"/>
  <c r="I90" i="32"/>
  <c r="I89" i="35"/>
  <c r="G89" i="35"/>
  <c r="I88" i="37"/>
  <c r="G88" i="37"/>
  <c r="G87" i="39"/>
  <c r="I87" i="39"/>
  <c r="G86" i="41"/>
  <c r="I86" i="41"/>
  <c r="I86" i="32"/>
  <c r="G86" i="32"/>
  <c r="I85" i="35"/>
  <c r="G85" i="35"/>
  <c r="I84" i="37"/>
  <c r="G84" i="37"/>
  <c r="G83" i="39"/>
  <c r="I83" i="39"/>
  <c r="I82" i="41"/>
  <c r="G82" i="41"/>
  <c r="G82" i="32"/>
  <c r="I82" i="32"/>
  <c r="G81" i="36"/>
  <c r="I81" i="36"/>
  <c r="G80" i="38"/>
  <c r="I80" i="38"/>
  <c r="I79" i="40"/>
  <c r="G79" i="40"/>
  <c r="I78" i="35"/>
  <c r="G78" i="35"/>
  <c r="I77" i="37"/>
  <c r="G77" i="37"/>
  <c r="G76" i="39"/>
  <c r="I76" i="39"/>
  <c r="G72" i="41"/>
  <c r="I72" i="41"/>
  <c r="G72" i="32"/>
  <c r="I72" i="32"/>
  <c r="I71" i="37"/>
  <c r="G71" i="37"/>
  <c r="G70" i="41"/>
  <c r="I70" i="41"/>
  <c r="G70" i="32"/>
  <c r="I70" i="32"/>
  <c r="G69" i="36"/>
  <c r="I69" i="36"/>
  <c r="G68" i="40"/>
  <c r="I68" i="40"/>
  <c r="G67" i="36"/>
  <c r="I67" i="36"/>
  <c r="I64" i="35"/>
  <c r="G64" i="35"/>
  <c r="I63" i="38"/>
  <c r="G63" i="38"/>
  <c r="I62" i="34"/>
  <c r="G62" i="34"/>
  <c r="G61" i="40"/>
  <c r="I61" i="40"/>
  <c r="I60" i="36"/>
  <c r="G60" i="36"/>
  <c r="G59" i="40"/>
  <c r="I59" i="40"/>
  <c r="G58" i="40"/>
  <c r="I58" i="40"/>
  <c r="G57" i="37"/>
  <c r="I57" i="37"/>
  <c r="I52" i="40"/>
  <c r="G52" i="40"/>
  <c r="I49" i="34"/>
  <c r="G49" i="34"/>
  <c r="I48" i="34"/>
  <c r="G48" i="34"/>
  <c r="I46" i="39"/>
  <c r="G46" i="39"/>
  <c r="I45" i="34"/>
  <c r="G45" i="34"/>
  <c r="I44" i="36"/>
  <c r="G44" i="36"/>
  <c r="G43" i="38"/>
  <c r="I43" i="38"/>
  <c r="G41" i="39"/>
  <c r="I41" i="39"/>
  <c r="I40" i="34"/>
  <c r="G40" i="34"/>
  <c r="G39" i="36"/>
  <c r="I39" i="36"/>
  <c r="I38" i="38"/>
  <c r="G38" i="38"/>
  <c r="G33" i="38"/>
  <c r="I33" i="38"/>
  <c r="I32" i="40"/>
  <c r="G32" i="40"/>
  <c r="G31" i="34"/>
  <c r="I31" i="34"/>
  <c r="G30" i="36"/>
  <c r="I30" i="36"/>
  <c r="G108" i="36"/>
  <c r="I108" i="36"/>
  <c r="G107" i="38"/>
  <c r="I107" i="38"/>
  <c r="I106" i="40"/>
  <c r="G106" i="40"/>
  <c r="G105" i="34"/>
  <c r="I105" i="34"/>
  <c r="G104" i="36"/>
  <c r="I104" i="36"/>
  <c r="G103" i="38"/>
  <c r="I103" i="38"/>
  <c r="I102" i="40"/>
  <c r="G102" i="40"/>
  <c r="G101" i="34"/>
  <c r="I101" i="34"/>
  <c r="G100" i="36"/>
  <c r="I100" i="36"/>
  <c r="G99" i="38"/>
  <c r="I99" i="38"/>
  <c r="I98" i="40"/>
  <c r="G98" i="40"/>
  <c r="G97" i="34"/>
  <c r="I97" i="34"/>
  <c r="G96" i="36"/>
  <c r="I96" i="36"/>
  <c r="G95" i="38"/>
  <c r="I95" i="38"/>
  <c r="I94" i="40"/>
  <c r="G94" i="40"/>
  <c r="I93" i="34"/>
  <c r="G93" i="34"/>
  <c r="G92" i="36"/>
  <c r="I92" i="36"/>
  <c r="G91" i="38"/>
  <c r="I91" i="38"/>
  <c r="G90" i="40"/>
  <c r="I90" i="40"/>
  <c r="G89" i="34"/>
  <c r="I89" i="34"/>
  <c r="G88" i="36"/>
  <c r="I88" i="36"/>
  <c r="G87" i="38"/>
  <c r="I87" i="38"/>
  <c r="G86" i="40"/>
  <c r="I86" i="40"/>
  <c r="G85" i="34"/>
  <c r="I85" i="34"/>
  <c r="G84" i="36"/>
  <c r="I84" i="36"/>
  <c r="G83" i="38"/>
  <c r="I83" i="38"/>
  <c r="G82" i="40"/>
  <c r="I82" i="40"/>
  <c r="I81" i="35"/>
  <c r="G81" i="35"/>
  <c r="I80" i="37"/>
  <c r="G80" i="37"/>
  <c r="G79" i="39"/>
  <c r="I79" i="39"/>
  <c r="G78" i="34"/>
  <c r="I78" i="34"/>
  <c r="G77" i="36"/>
  <c r="I77" i="36"/>
  <c r="G76" i="38"/>
  <c r="I76" i="38"/>
  <c r="I72" i="40"/>
  <c r="G72" i="40"/>
  <c r="I71" i="36"/>
  <c r="G71" i="36"/>
  <c r="G70" i="40"/>
  <c r="I70" i="40"/>
  <c r="G69" i="35"/>
  <c r="I69" i="35"/>
  <c r="I68" i="39"/>
  <c r="G68" i="39"/>
  <c r="I67" i="35"/>
  <c r="G67" i="35"/>
  <c r="G64" i="34"/>
  <c r="I64" i="34"/>
  <c r="G63" i="37"/>
  <c r="I63" i="37"/>
  <c r="I62" i="41"/>
  <c r="G62" i="41"/>
  <c r="I62" i="32"/>
  <c r="G62" i="32"/>
  <c r="I61" i="39"/>
  <c r="G61" i="39"/>
  <c r="G60" i="35"/>
  <c r="I60" i="35"/>
  <c r="I59" i="39"/>
  <c r="G59" i="39"/>
  <c r="I58" i="39"/>
  <c r="G58" i="39"/>
  <c r="I57" i="36"/>
  <c r="G57" i="36"/>
  <c r="I52" i="39"/>
  <c r="G52" i="39"/>
  <c r="I49" i="41"/>
  <c r="G49" i="41"/>
  <c r="G49" i="32"/>
  <c r="I49" i="32"/>
  <c r="I48" i="41"/>
  <c r="G48" i="41"/>
  <c r="I48" i="32"/>
  <c r="G48" i="32"/>
  <c r="G46" i="38"/>
  <c r="I46" i="38"/>
  <c r="G45" i="41"/>
  <c r="I45" i="41"/>
  <c r="G45" i="32"/>
  <c r="I45" i="32"/>
  <c r="I44" i="35"/>
  <c r="G44" i="35"/>
  <c r="I43" i="37"/>
  <c r="G43" i="37"/>
  <c r="I41" i="38"/>
  <c r="G41" i="38"/>
  <c r="I40" i="41"/>
  <c r="G40" i="41"/>
  <c r="I40" i="32"/>
  <c r="G40" i="32"/>
  <c r="I39" i="35"/>
  <c r="G39" i="35"/>
  <c r="G38" i="37"/>
  <c r="I38" i="37"/>
  <c r="I33" i="37"/>
  <c r="G33" i="37"/>
  <c r="I32" i="39"/>
  <c r="G32" i="39"/>
  <c r="G31" i="41"/>
  <c r="I31" i="41"/>
  <c r="G31" i="32"/>
  <c r="I31" i="32"/>
  <c r="I30" i="35"/>
  <c r="G30" i="35"/>
  <c r="I107" i="17"/>
  <c r="I108" i="35"/>
  <c r="G108" i="35"/>
  <c r="I107" i="37"/>
  <c r="G107" i="37"/>
  <c r="G106" i="39"/>
  <c r="I106" i="39"/>
  <c r="G105" i="41"/>
  <c r="I105" i="41"/>
  <c r="I105" i="32"/>
  <c r="G105" i="32"/>
  <c r="I104" i="35"/>
  <c r="G104" i="35"/>
  <c r="I103" i="37"/>
  <c r="G103" i="37"/>
  <c r="G102" i="39"/>
  <c r="I102" i="39"/>
  <c r="I101" i="41"/>
  <c r="G101" i="41"/>
  <c r="I101" i="32"/>
  <c r="G101" i="32"/>
  <c r="I100" i="35"/>
  <c r="G100" i="35"/>
  <c r="I99" i="37"/>
  <c r="G99" i="37"/>
  <c r="G98" i="39"/>
  <c r="I98" i="39"/>
  <c r="I97" i="41"/>
  <c r="G97" i="41"/>
  <c r="I97" i="32"/>
  <c r="G97" i="32"/>
  <c r="I96" i="35"/>
  <c r="G96" i="35"/>
  <c r="I95" i="37"/>
  <c r="G95" i="37"/>
  <c r="G94" i="39"/>
  <c r="I94" i="39"/>
  <c r="G93" i="41"/>
  <c r="I93" i="41"/>
  <c r="I93" i="32"/>
  <c r="G93" i="32"/>
  <c r="I92" i="35"/>
  <c r="G92" i="35"/>
  <c r="I91" i="37"/>
  <c r="G91" i="37"/>
  <c r="G90" i="39"/>
  <c r="I90" i="39"/>
  <c r="I89" i="41"/>
  <c r="G89" i="41"/>
  <c r="I89" i="32"/>
  <c r="G89" i="32"/>
  <c r="I88" i="35"/>
  <c r="G88" i="35"/>
  <c r="I87" i="37"/>
  <c r="G87" i="37"/>
  <c r="G86" i="39"/>
  <c r="I86" i="39"/>
  <c r="G85" i="41"/>
  <c r="I85" i="41"/>
  <c r="G85" i="32"/>
  <c r="I85" i="32"/>
  <c r="I84" i="35"/>
  <c r="G84" i="35"/>
  <c r="I83" i="37"/>
  <c r="G83" i="37"/>
  <c r="G82" i="39"/>
  <c r="I82" i="39"/>
  <c r="G81" i="34"/>
  <c r="I81" i="34"/>
  <c r="G80" i="36"/>
  <c r="I80" i="36"/>
  <c r="G79" i="38"/>
  <c r="I79" i="38"/>
  <c r="G78" i="41"/>
  <c r="I78" i="41"/>
  <c r="I78" i="32"/>
  <c r="G78" i="32"/>
  <c r="I77" i="35"/>
  <c r="G77" i="35"/>
  <c r="I76" i="37"/>
  <c r="G76" i="37"/>
  <c r="I72" i="39"/>
  <c r="G72" i="39"/>
  <c r="I71" i="35"/>
  <c r="G71" i="35"/>
  <c r="I70" i="39"/>
  <c r="G70" i="39"/>
  <c r="G69" i="34"/>
  <c r="I69" i="34"/>
  <c r="I68" i="38"/>
  <c r="G68" i="38"/>
  <c r="G67" i="34"/>
  <c r="I67" i="34"/>
  <c r="G64" i="41"/>
  <c r="I64" i="41"/>
  <c r="I64" i="32"/>
  <c r="G64" i="32"/>
  <c r="I63" i="36"/>
  <c r="G63" i="36"/>
  <c r="G62" i="40"/>
  <c r="I62" i="40"/>
  <c r="I61" i="38"/>
  <c r="G61" i="38"/>
  <c r="I60" i="34"/>
  <c r="G60" i="34"/>
  <c r="G59" i="38"/>
  <c r="I59" i="38"/>
  <c r="I58" i="38"/>
  <c r="G58" i="38"/>
  <c r="I57" i="35"/>
  <c r="G57" i="35"/>
  <c r="I52" i="38"/>
  <c r="G52" i="38"/>
  <c r="G49" i="40"/>
  <c r="I49" i="40"/>
  <c r="G48" i="40"/>
  <c r="I48" i="40"/>
  <c r="I46" i="37"/>
  <c r="G46" i="37"/>
  <c r="I45" i="40"/>
  <c r="G45" i="40"/>
  <c r="I44" i="34"/>
  <c r="G44" i="34"/>
  <c r="G43" i="36"/>
  <c r="I43" i="36"/>
  <c r="G41" i="37"/>
  <c r="I41" i="37"/>
  <c r="G40" i="40"/>
  <c r="I40" i="40"/>
  <c r="I39" i="34"/>
  <c r="G39" i="34"/>
  <c r="I38" i="36"/>
  <c r="G38" i="36"/>
  <c r="I33" i="36"/>
  <c r="G33" i="36"/>
  <c r="G32" i="38"/>
  <c r="I32" i="38"/>
  <c r="I31" i="40"/>
  <c r="G31" i="40"/>
  <c r="G30" i="34"/>
  <c r="I30" i="34"/>
  <c r="G30" i="43"/>
  <c r="G100" i="34"/>
  <c r="I100" i="34"/>
  <c r="G99" i="36"/>
  <c r="I99" i="36"/>
  <c r="G98" i="38"/>
  <c r="I98" i="38"/>
  <c r="I97" i="40"/>
  <c r="G97" i="40"/>
  <c r="I96" i="34"/>
  <c r="G96" i="34"/>
  <c r="G95" i="36"/>
  <c r="I95" i="36"/>
  <c r="G94" i="38"/>
  <c r="I94" i="38"/>
  <c r="I93" i="40"/>
  <c r="G93" i="40"/>
  <c r="I92" i="34"/>
  <c r="G92" i="34"/>
  <c r="G91" i="36"/>
  <c r="I91" i="36"/>
  <c r="G90" i="38"/>
  <c r="I90" i="38"/>
  <c r="I89" i="40"/>
  <c r="G89" i="40"/>
  <c r="I88" i="34"/>
  <c r="G88" i="34"/>
  <c r="G87" i="36"/>
  <c r="I87" i="36"/>
  <c r="G86" i="38"/>
  <c r="I86" i="38"/>
  <c r="I85" i="40"/>
  <c r="G85" i="40"/>
  <c r="G84" i="34"/>
  <c r="I84" i="34"/>
  <c r="G83" i="36"/>
  <c r="I83" i="36"/>
  <c r="G82" i="38"/>
  <c r="I82" i="38"/>
  <c r="I81" i="41"/>
  <c r="G81" i="41"/>
  <c r="G81" i="32"/>
  <c r="I81" i="32"/>
  <c r="I80" i="35"/>
  <c r="G80" i="35"/>
  <c r="I79" i="37"/>
  <c r="G79" i="37"/>
  <c r="I78" i="40"/>
  <c r="G78" i="40"/>
  <c r="G77" i="34"/>
  <c r="I77" i="34"/>
  <c r="G76" i="36"/>
  <c r="I76" i="36"/>
  <c r="I72" i="38"/>
  <c r="G72" i="38"/>
  <c r="I71" i="34"/>
  <c r="G71" i="34"/>
  <c r="G70" i="38"/>
  <c r="I70" i="38"/>
  <c r="G69" i="41"/>
  <c r="I69" i="41"/>
  <c r="G69" i="32"/>
  <c r="I69" i="32"/>
  <c r="I68" i="37"/>
  <c r="G68" i="37"/>
  <c r="G67" i="41"/>
  <c r="I67" i="41"/>
  <c r="G67" i="32"/>
  <c r="I67" i="32"/>
  <c r="G64" i="40"/>
  <c r="I64" i="40"/>
  <c r="I63" i="35"/>
  <c r="G63" i="35"/>
  <c r="G62" i="39"/>
  <c r="I62" i="39"/>
  <c r="G61" i="37"/>
  <c r="I61" i="37"/>
  <c r="G60" i="41"/>
  <c r="I60" i="41"/>
  <c r="G60" i="32"/>
  <c r="I60" i="32"/>
  <c r="G59" i="37"/>
  <c r="I59" i="37"/>
  <c r="G58" i="37"/>
  <c r="I58" i="37"/>
  <c r="I57" i="34"/>
  <c r="G57" i="34"/>
  <c r="I52" i="37"/>
  <c r="G52" i="37"/>
  <c r="I49" i="39"/>
  <c r="G49" i="39"/>
  <c r="I48" i="39"/>
  <c r="G48" i="39"/>
  <c r="I46" i="36"/>
  <c r="G46" i="36"/>
  <c r="G45" i="39"/>
  <c r="I45" i="39"/>
  <c r="I45" i="21"/>
  <c r="G45" i="21"/>
  <c r="G44" i="41"/>
  <c r="I44" i="41"/>
  <c r="G44" i="32"/>
  <c r="I44" i="32"/>
  <c r="I43" i="35"/>
  <c r="G43" i="35"/>
  <c r="I43" i="25"/>
  <c r="G43" i="25"/>
  <c r="I41" i="36"/>
  <c r="G41" i="36"/>
  <c r="G40" i="39"/>
  <c r="I40" i="39"/>
  <c r="I40" i="21"/>
  <c r="I39" i="41"/>
  <c r="G39" i="41"/>
  <c r="I39" i="32"/>
  <c r="G39" i="32"/>
  <c r="G38" i="35"/>
  <c r="I38" i="35"/>
  <c r="G38" i="25"/>
  <c r="G33" i="35"/>
  <c r="I33" i="35"/>
  <c r="I32" i="37"/>
  <c r="G32" i="37"/>
  <c r="G31" i="39"/>
  <c r="I31" i="39"/>
  <c r="G31" i="21"/>
  <c r="I31" i="21"/>
  <c r="G30" i="41"/>
  <c r="I30" i="41"/>
  <c r="G30" i="32"/>
  <c r="I30" i="32"/>
  <c r="I41" i="12"/>
  <c r="I949" i="17"/>
  <c r="G108" i="41"/>
  <c r="I108" i="41"/>
  <c r="I108" i="32"/>
  <c r="G108" i="32"/>
  <c r="I107" i="35"/>
  <c r="G107" i="35"/>
  <c r="I106" i="37"/>
  <c r="G106" i="37"/>
  <c r="G105" i="39"/>
  <c r="I105" i="39"/>
  <c r="I104" i="41"/>
  <c r="G104" i="41"/>
  <c r="G104" i="32"/>
  <c r="I104" i="32"/>
  <c r="I103" i="35"/>
  <c r="G103" i="35"/>
  <c r="I102" i="37"/>
  <c r="G102" i="37"/>
  <c r="G101" i="39"/>
  <c r="I101" i="39"/>
  <c r="G100" i="41"/>
  <c r="I100" i="41"/>
  <c r="I100" i="32"/>
  <c r="G100" i="32"/>
  <c r="I99" i="35"/>
  <c r="G99" i="35"/>
  <c r="I98" i="37"/>
  <c r="G98" i="37"/>
  <c r="G97" i="39"/>
  <c r="I97" i="39"/>
  <c r="G96" i="41"/>
  <c r="I96" i="41"/>
  <c r="I96" i="32"/>
  <c r="G96" i="32"/>
  <c r="I95" i="35"/>
  <c r="G95" i="35"/>
  <c r="I94" i="37"/>
  <c r="G94" i="37"/>
  <c r="G93" i="39"/>
  <c r="I93" i="39"/>
  <c r="I92" i="41"/>
  <c r="G92" i="41"/>
  <c r="G92" i="32"/>
  <c r="I92" i="32"/>
  <c r="I91" i="35"/>
  <c r="G91" i="35"/>
  <c r="I90" i="37"/>
  <c r="G90" i="37"/>
  <c r="G89" i="39"/>
  <c r="I89" i="39"/>
  <c r="I88" i="41"/>
  <c r="G88" i="41"/>
  <c r="G88" i="32"/>
  <c r="I88" i="32"/>
  <c r="I87" i="35"/>
  <c r="G87" i="35"/>
  <c r="G86" i="37"/>
  <c r="I86" i="37"/>
  <c r="G85" i="39"/>
  <c r="I85" i="39"/>
  <c r="G84" i="41"/>
  <c r="I84" i="41"/>
  <c r="I83" i="35"/>
  <c r="G83" i="35"/>
  <c r="G82" i="37"/>
  <c r="I82" i="37"/>
  <c r="I81" i="40"/>
  <c r="G81" i="40"/>
  <c r="G80" i="34"/>
  <c r="I80" i="34"/>
  <c r="G79" i="36"/>
  <c r="I79" i="36"/>
  <c r="G78" i="39"/>
  <c r="I78" i="39"/>
  <c r="G77" i="41"/>
  <c r="I77" i="41"/>
  <c r="G77" i="32"/>
  <c r="I77" i="32"/>
  <c r="I76" i="35"/>
  <c r="G76" i="35"/>
  <c r="I72" i="37"/>
  <c r="G72" i="37"/>
  <c r="G71" i="41"/>
  <c r="I71" i="41"/>
  <c r="I71" i="32"/>
  <c r="G71" i="32"/>
  <c r="I70" i="37"/>
  <c r="G70" i="37"/>
  <c r="I69" i="40"/>
  <c r="G69" i="40"/>
  <c r="I68" i="36"/>
  <c r="G68" i="36"/>
  <c r="I67" i="40"/>
  <c r="G67" i="40"/>
  <c r="G64" i="39"/>
  <c r="I64" i="39"/>
  <c r="I63" i="34"/>
  <c r="G63" i="34"/>
  <c r="I62" i="38"/>
  <c r="G62" i="38"/>
  <c r="I61" i="36"/>
  <c r="G61" i="36"/>
  <c r="G60" i="40"/>
  <c r="I60" i="40"/>
  <c r="I59" i="36"/>
  <c r="G59" i="36"/>
  <c r="I58" i="36"/>
  <c r="G58" i="36"/>
  <c r="I57" i="41"/>
  <c r="G57" i="41"/>
  <c r="I57" i="32"/>
  <c r="G57" i="32"/>
  <c r="I52" i="36"/>
  <c r="G52" i="36"/>
  <c r="G49" i="38"/>
  <c r="I49" i="38"/>
  <c r="G48" i="38"/>
  <c r="I48" i="38"/>
  <c r="I46" i="35"/>
  <c r="G46" i="35"/>
  <c r="I45" i="38"/>
  <c r="G45" i="38"/>
  <c r="I44" i="40"/>
  <c r="G44" i="40"/>
  <c r="I43" i="34"/>
  <c r="G43" i="34"/>
  <c r="I41" i="35"/>
  <c r="G41" i="35"/>
  <c r="G40" i="38"/>
  <c r="I40" i="38"/>
  <c r="G39" i="40"/>
  <c r="I39" i="40"/>
  <c r="I38" i="34"/>
  <c r="G38" i="34"/>
  <c r="G33" i="34"/>
  <c r="I33" i="34"/>
  <c r="I32" i="36"/>
  <c r="G32" i="36"/>
  <c r="G31" i="38"/>
  <c r="I31" i="38"/>
  <c r="I30" i="40"/>
  <c r="G30" i="40"/>
  <c r="I101" i="33"/>
  <c r="I108" i="40"/>
  <c r="G108" i="40"/>
  <c r="G107" i="34"/>
  <c r="I107" i="34"/>
  <c r="G106" i="36"/>
  <c r="I106" i="36"/>
  <c r="G105" i="38"/>
  <c r="I105" i="38"/>
  <c r="I104" i="40"/>
  <c r="G104" i="40"/>
  <c r="G103" i="34"/>
  <c r="I103" i="34"/>
  <c r="G102" i="36"/>
  <c r="I102" i="36"/>
  <c r="G101" i="38"/>
  <c r="I101" i="38"/>
  <c r="I100" i="40"/>
  <c r="G100" i="40"/>
  <c r="G99" i="34"/>
  <c r="I99" i="34"/>
  <c r="G98" i="36"/>
  <c r="I98" i="36"/>
  <c r="G97" i="38"/>
  <c r="I97" i="38"/>
  <c r="I96" i="40"/>
  <c r="G96" i="40"/>
  <c r="I95" i="34"/>
  <c r="G95" i="34"/>
  <c r="G94" i="36"/>
  <c r="I94" i="36"/>
  <c r="G93" i="38"/>
  <c r="I93" i="38"/>
  <c r="I92" i="40"/>
  <c r="G92" i="40"/>
  <c r="G91" i="34"/>
  <c r="I91" i="34"/>
  <c r="G90" i="36"/>
  <c r="I90" i="36"/>
  <c r="G89" i="38"/>
  <c r="I89" i="38"/>
  <c r="I88" i="40"/>
  <c r="G88" i="40"/>
  <c r="I87" i="34"/>
  <c r="G87" i="34"/>
  <c r="G86" i="36"/>
  <c r="I86" i="36"/>
  <c r="G85" i="38"/>
  <c r="I85" i="38"/>
  <c r="I84" i="40"/>
  <c r="G84" i="40"/>
  <c r="I83" i="34"/>
  <c r="G83" i="34"/>
  <c r="G82" i="36"/>
  <c r="I82" i="36"/>
  <c r="G81" i="39"/>
  <c r="I81" i="39"/>
  <c r="G80" i="41"/>
  <c r="I80" i="41"/>
  <c r="I80" i="32"/>
  <c r="G80" i="32"/>
  <c r="I79" i="35"/>
  <c r="G79" i="35"/>
  <c r="G78" i="38"/>
  <c r="I78" i="38"/>
  <c r="I77" i="40"/>
  <c r="G77" i="40"/>
  <c r="G76" i="34"/>
  <c r="I76" i="34"/>
  <c r="G72" i="36"/>
  <c r="I72" i="36"/>
  <c r="I71" i="40"/>
  <c r="G71" i="40"/>
  <c r="I70" i="36"/>
  <c r="G70" i="36"/>
  <c r="I69" i="39"/>
  <c r="G69" i="39"/>
  <c r="G68" i="35"/>
  <c r="I68" i="35"/>
  <c r="I67" i="39"/>
  <c r="G67" i="39"/>
  <c r="G64" i="38"/>
  <c r="I64" i="38"/>
  <c r="I63" i="41"/>
  <c r="G63" i="41"/>
  <c r="I63" i="32"/>
  <c r="G63" i="32"/>
  <c r="G62" i="37"/>
  <c r="I62" i="37"/>
  <c r="I61" i="35"/>
  <c r="G61" i="35"/>
  <c r="G60" i="39"/>
  <c r="I60" i="39"/>
  <c r="I59" i="35"/>
  <c r="G59" i="35"/>
  <c r="G58" i="35"/>
  <c r="I58" i="35"/>
  <c r="G57" i="40"/>
  <c r="I57" i="40"/>
  <c r="I52" i="35"/>
  <c r="G52" i="35"/>
  <c r="G49" i="37"/>
  <c r="I49" i="37"/>
  <c r="G48" i="37"/>
  <c r="I48" i="37"/>
  <c r="G46" i="34"/>
  <c r="I46" i="34"/>
  <c r="I45" i="37"/>
  <c r="G45" i="37"/>
  <c r="I44" i="39"/>
  <c r="G44" i="39"/>
  <c r="G43" i="41"/>
  <c r="I43" i="41"/>
  <c r="G43" i="32"/>
  <c r="I43" i="32"/>
  <c r="I41" i="34"/>
  <c r="G41" i="34"/>
  <c r="G40" i="37"/>
  <c r="I40" i="37"/>
  <c r="I39" i="39"/>
  <c r="G39" i="39"/>
  <c r="I38" i="41"/>
  <c r="G38" i="41"/>
  <c r="I38" i="32"/>
  <c r="G38" i="32"/>
  <c r="G33" i="41"/>
  <c r="I33" i="41"/>
  <c r="G33" i="32"/>
  <c r="I33" i="32"/>
  <c r="G32" i="35"/>
  <c r="I32" i="35"/>
  <c r="I31" i="37"/>
  <c r="G31" i="37"/>
  <c r="I30" i="39"/>
  <c r="G30" i="39"/>
  <c r="I108" i="39"/>
  <c r="G108" i="39"/>
  <c r="G107" i="41"/>
  <c r="I107" i="41"/>
  <c r="G107" i="32"/>
  <c r="I107" i="32"/>
  <c r="I106" i="35"/>
  <c r="G106" i="35"/>
  <c r="I105" i="37"/>
  <c r="G105" i="37"/>
  <c r="G104" i="39"/>
  <c r="I104" i="39"/>
  <c r="I103" i="41"/>
  <c r="G103" i="41"/>
  <c r="G103" i="32"/>
  <c r="I103" i="32"/>
  <c r="I102" i="35"/>
  <c r="G102" i="35"/>
  <c r="I101" i="37"/>
  <c r="G101" i="37"/>
  <c r="G100" i="39"/>
  <c r="I100" i="39"/>
  <c r="G99" i="41"/>
  <c r="I99" i="41"/>
  <c r="I99" i="32"/>
  <c r="G99" i="32"/>
  <c r="I98" i="35"/>
  <c r="G98" i="35"/>
  <c r="I97" i="37"/>
  <c r="G97" i="37"/>
  <c r="I96" i="39"/>
  <c r="G96" i="39"/>
  <c r="I95" i="41"/>
  <c r="G95" i="41"/>
  <c r="G95" i="32"/>
  <c r="I95" i="32"/>
  <c r="I94" i="35"/>
  <c r="G94" i="35"/>
  <c r="G93" i="37"/>
  <c r="I93" i="37"/>
  <c r="G92" i="39"/>
  <c r="I92" i="39"/>
  <c r="G91" i="41"/>
  <c r="I91" i="41"/>
  <c r="I91" i="32"/>
  <c r="G91" i="32"/>
  <c r="I90" i="35"/>
  <c r="G90" i="35"/>
  <c r="G89" i="37"/>
  <c r="I89" i="37"/>
  <c r="G88" i="39"/>
  <c r="I88" i="39"/>
  <c r="I87" i="41"/>
  <c r="G87" i="41"/>
  <c r="I87" i="32"/>
  <c r="G87" i="32"/>
  <c r="I86" i="35"/>
  <c r="G86" i="35"/>
  <c r="G85" i="37"/>
  <c r="I85" i="37"/>
  <c r="G84" i="39"/>
  <c r="I84" i="39"/>
  <c r="G83" i="41"/>
  <c r="I83" i="41"/>
  <c r="I83" i="32"/>
  <c r="G83" i="32"/>
  <c r="I82" i="35"/>
  <c r="G82" i="35"/>
  <c r="G81" i="38"/>
  <c r="I81" i="38"/>
  <c r="G80" i="40"/>
  <c r="I80" i="40"/>
  <c r="G79" i="34"/>
  <c r="I79" i="34"/>
  <c r="I78" i="37"/>
  <c r="G78" i="37"/>
  <c r="G77" i="39"/>
  <c r="I77" i="39"/>
  <c r="G76" i="41"/>
  <c r="I76" i="41"/>
  <c r="I76" i="32"/>
  <c r="G76" i="32"/>
  <c r="I72" i="35"/>
  <c r="G72" i="35"/>
  <c r="I71" i="39"/>
  <c r="G71" i="39"/>
  <c r="I70" i="35"/>
  <c r="G70" i="35"/>
  <c r="I69" i="38"/>
  <c r="G69" i="38"/>
  <c r="G68" i="34"/>
  <c r="I68" i="34"/>
  <c r="I67" i="38"/>
  <c r="G67" i="38"/>
  <c r="G64" i="37"/>
  <c r="I64" i="37"/>
  <c r="G63" i="40"/>
  <c r="I63" i="40"/>
  <c r="I62" i="36"/>
  <c r="G62" i="36"/>
  <c r="I61" i="34"/>
  <c r="G61" i="34"/>
  <c r="G60" i="38"/>
  <c r="I60" i="38"/>
  <c r="I59" i="34"/>
  <c r="G59" i="34"/>
  <c r="I58" i="34"/>
  <c r="G58" i="34"/>
  <c r="I57" i="39"/>
  <c r="G57" i="39"/>
  <c r="G52" i="34"/>
  <c r="I52" i="34"/>
  <c r="I49" i="36"/>
  <c r="G49" i="36"/>
  <c r="I48" i="36"/>
  <c r="G48" i="36"/>
  <c r="G46" i="41"/>
  <c r="I46" i="41"/>
  <c r="G46" i="32"/>
  <c r="I46" i="32"/>
  <c r="I45" i="36"/>
  <c r="G45" i="36"/>
  <c r="G44" i="38"/>
  <c r="I44" i="38"/>
  <c r="I43" i="40"/>
  <c r="G43" i="40"/>
  <c r="I41" i="41"/>
  <c r="G41" i="41"/>
  <c r="G41" i="32"/>
  <c r="I41" i="32"/>
  <c r="G40" i="36"/>
  <c r="I40" i="36"/>
  <c r="I39" i="38"/>
  <c r="G39" i="38"/>
  <c r="G38" i="40"/>
  <c r="I38" i="40"/>
  <c r="I33" i="40"/>
  <c r="G33" i="40"/>
  <c r="G32" i="34"/>
  <c r="I32" i="34"/>
  <c r="I31" i="36"/>
  <c r="G31" i="36"/>
  <c r="I30" i="38"/>
  <c r="G30" i="38"/>
  <c r="G93" i="36"/>
  <c r="I93" i="36"/>
  <c r="G92" i="38"/>
  <c r="I92" i="38"/>
  <c r="I91" i="40"/>
  <c r="G91" i="40"/>
  <c r="G90" i="34"/>
  <c r="I90" i="34"/>
  <c r="I90" i="27"/>
  <c r="G90" i="27"/>
  <c r="G89" i="36"/>
  <c r="I89" i="36"/>
  <c r="G88" i="38"/>
  <c r="I88" i="38"/>
  <c r="I88" i="23"/>
  <c r="G88" i="23"/>
  <c r="I87" i="40"/>
  <c r="G87" i="40"/>
  <c r="I87" i="29"/>
  <c r="G87" i="29"/>
  <c r="G87" i="19"/>
  <c r="I87" i="19"/>
  <c r="G86" i="34"/>
  <c r="I86" i="34"/>
  <c r="G85" i="36"/>
  <c r="I85" i="36"/>
  <c r="G84" i="38"/>
  <c r="I84" i="38"/>
  <c r="I84" i="23"/>
  <c r="G84" i="23"/>
  <c r="I83" i="40"/>
  <c r="G83" i="40"/>
  <c r="G83" i="19"/>
  <c r="G82" i="34"/>
  <c r="I82" i="34"/>
  <c r="I81" i="37"/>
  <c r="G81" i="37"/>
  <c r="G80" i="39"/>
  <c r="I80" i="39"/>
  <c r="G80" i="21"/>
  <c r="I79" i="41"/>
  <c r="G79" i="41"/>
  <c r="G79" i="32"/>
  <c r="I79" i="32"/>
  <c r="G78" i="36"/>
  <c r="I78" i="36"/>
  <c r="G77" i="38"/>
  <c r="I77" i="38"/>
  <c r="I77" i="23"/>
  <c r="G77" i="23"/>
  <c r="I76" i="40"/>
  <c r="G76" i="40"/>
  <c r="I76" i="29"/>
  <c r="G76" i="29"/>
  <c r="G76" i="19"/>
  <c r="I76" i="19"/>
  <c r="G72" i="34"/>
  <c r="I72" i="34"/>
  <c r="I72" i="27"/>
  <c r="G72" i="27"/>
  <c r="G71" i="38"/>
  <c r="I71" i="38"/>
  <c r="G71" i="23"/>
  <c r="I71" i="23"/>
  <c r="G70" i="34"/>
  <c r="I70" i="34"/>
  <c r="I70" i="27"/>
  <c r="G70" i="27"/>
  <c r="I69" i="37"/>
  <c r="G69" i="37"/>
  <c r="I68" i="41"/>
  <c r="G68" i="41"/>
  <c r="G68" i="32"/>
  <c r="I68" i="32"/>
  <c r="I67" i="37"/>
  <c r="G67" i="37"/>
  <c r="G64" i="36"/>
  <c r="I64" i="36"/>
  <c r="G63" i="39"/>
  <c r="I63" i="39"/>
  <c r="G63" i="21"/>
  <c r="I63" i="21"/>
  <c r="G62" i="35"/>
  <c r="I62" i="35"/>
  <c r="I62" i="25"/>
  <c r="G62" i="25"/>
  <c r="I61" i="41"/>
  <c r="G61" i="41"/>
  <c r="I61" i="32"/>
  <c r="G61" i="32"/>
  <c r="G60" i="37"/>
  <c r="I60" i="37"/>
  <c r="I60" i="21"/>
  <c r="G60" i="21"/>
  <c r="I59" i="41"/>
  <c r="G59" i="41"/>
  <c r="G59" i="32"/>
  <c r="I59" i="32"/>
  <c r="G58" i="41"/>
  <c r="I58" i="41"/>
  <c r="I58" i="32"/>
  <c r="G58" i="32"/>
  <c r="G57" i="38"/>
  <c r="I57" i="38"/>
  <c r="G52" i="41"/>
  <c r="I52" i="41"/>
  <c r="G52" i="32"/>
  <c r="I52" i="32"/>
  <c r="I49" i="35"/>
  <c r="G49" i="35"/>
  <c r="G48" i="35"/>
  <c r="I48" i="35"/>
  <c r="G46" i="40"/>
  <c r="I46" i="40"/>
  <c r="I45" i="35"/>
  <c r="G45" i="35"/>
  <c r="I44" i="37"/>
  <c r="G44" i="37"/>
  <c r="G43" i="39"/>
  <c r="I43" i="39"/>
  <c r="G41" i="40"/>
  <c r="I41" i="40"/>
  <c r="I40" i="35"/>
  <c r="G40" i="35"/>
  <c r="G39" i="37"/>
  <c r="I39" i="37"/>
  <c r="I38" i="39"/>
  <c r="G38" i="39"/>
  <c r="I33" i="39"/>
  <c r="G33" i="39"/>
  <c r="G32" i="41"/>
  <c r="I32" i="41"/>
  <c r="G32" i="32"/>
  <c r="I32" i="32"/>
  <c r="G31" i="35"/>
  <c r="I31" i="35"/>
  <c r="I30" i="37"/>
  <c r="G30" i="37"/>
  <c r="G125" i="43"/>
  <c r="G731" i="21"/>
  <c r="G745" i="21"/>
  <c r="G739" i="21"/>
  <c r="I739" i="21"/>
  <c r="I737" i="21"/>
  <c r="G737" i="21"/>
  <c r="I735" i="21"/>
  <c r="G744" i="21"/>
  <c r="I744" i="21"/>
  <c r="G738" i="21"/>
  <c r="I738" i="21"/>
  <c r="G736" i="21"/>
  <c r="I69" i="19"/>
  <c r="G69" i="19"/>
  <c r="J60" i="14"/>
  <c r="I69" i="14"/>
  <c r="J69" i="14" s="1"/>
  <c r="I61" i="14"/>
  <c r="J61" i="14" s="1"/>
  <c r="G74" i="14"/>
  <c r="J74" i="14" s="1"/>
  <c r="G67" i="14"/>
  <c r="G65" i="14"/>
  <c r="G63" i="14"/>
  <c r="G59" i="14"/>
  <c r="J59" i="14" s="1"/>
  <c r="G54" i="14"/>
  <c r="G51" i="14"/>
  <c r="G46" i="14"/>
  <c r="G44" i="14"/>
  <c r="J44" i="14" s="1"/>
  <c r="G37" i="14"/>
  <c r="I53" i="14"/>
  <c r="J53" i="14" s="1"/>
  <c r="G55" i="14"/>
  <c r="G47" i="14"/>
  <c r="J47" i="14" s="1"/>
  <c r="G38" i="14"/>
  <c r="G36" i="14"/>
  <c r="G31" i="14"/>
  <c r="J31" i="14" s="1"/>
  <c r="G76" i="14"/>
  <c r="G34" i="14"/>
  <c r="J34" i="14" s="1"/>
  <c r="J48" i="14"/>
  <c r="J32" i="13"/>
  <c r="J32" i="12"/>
  <c r="J42" i="11"/>
  <c r="G928" i="17"/>
  <c r="J928" i="17" s="1"/>
  <c r="I908" i="17"/>
  <c r="G952" i="17"/>
  <c r="I38" i="17"/>
  <c r="G39" i="11"/>
  <c r="G54" i="9"/>
  <c r="G12" i="9" s="1"/>
  <c r="J50" i="9"/>
  <c r="J30" i="9"/>
  <c r="G54" i="11"/>
  <c r="G12" i="11" s="1"/>
  <c r="G36" i="11"/>
  <c r="G10" i="11" s="1"/>
  <c r="J50" i="12"/>
  <c r="G54" i="12"/>
  <c r="G12" i="12" s="1"/>
  <c r="J31" i="15"/>
  <c r="J40" i="9"/>
  <c r="J51" i="11"/>
  <c r="J46" i="13"/>
  <c r="J34" i="9"/>
  <c r="I54" i="38"/>
  <c r="G54" i="38"/>
  <c r="I53" i="36"/>
  <c r="G53" i="36"/>
  <c r="I51" i="37"/>
  <c r="G51" i="37"/>
  <c r="I51" i="9"/>
  <c r="I33" i="9"/>
  <c r="G41" i="11"/>
  <c r="J41" i="11" s="1"/>
  <c r="I33" i="11"/>
  <c r="I43" i="13"/>
  <c r="G65" i="40"/>
  <c r="I65" i="40"/>
  <c r="I65" i="36"/>
  <c r="G65" i="36"/>
  <c r="G55" i="41"/>
  <c r="I55" i="41"/>
  <c r="I55" i="37"/>
  <c r="G55" i="37"/>
  <c r="G54" i="41"/>
  <c r="I54" i="41"/>
  <c r="I54" i="37"/>
  <c r="G54" i="37"/>
  <c r="I53" i="39"/>
  <c r="G53" i="39"/>
  <c r="G53" i="35"/>
  <c r="I53" i="35"/>
  <c r="G51" i="40"/>
  <c r="I51" i="40"/>
  <c r="I51" i="36"/>
  <c r="G51" i="36"/>
  <c r="I65" i="41"/>
  <c r="G65" i="41"/>
  <c r="G65" i="37"/>
  <c r="I65" i="37"/>
  <c r="I55" i="38"/>
  <c r="G55" i="38"/>
  <c r="I54" i="34"/>
  <c r="G54" i="34"/>
  <c r="G51" i="41"/>
  <c r="I51" i="41"/>
  <c r="I39" i="11"/>
  <c r="I34" i="12"/>
  <c r="J34" i="12" s="1"/>
  <c r="I30" i="12"/>
  <c r="G40" i="13"/>
  <c r="J40" i="13" s="1"/>
  <c r="I34" i="13"/>
  <c r="I30" i="13"/>
  <c r="I77" i="14"/>
  <c r="I73" i="14"/>
  <c r="J73" i="14" s="1"/>
  <c r="I67" i="14"/>
  <c r="I63" i="14"/>
  <c r="I58" i="14"/>
  <c r="I54" i="14"/>
  <c r="I50" i="14"/>
  <c r="J50" i="14" s="1"/>
  <c r="I46" i="14"/>
  <c r="I41" i="14"/>
  <c r="I37" i="14"/>
  <c r="I33" i="14"/>
  <c r="I65" i="39"/>
  <c r="G65" i="39"/>
  <c r="I65" i="35"/>
  <c r="G65" i="35"/>
  <c r="I55" i="40"/>
  <c r="G55" i="40"/>
  <c r="I55" i="36"/>
  <c r="G55" i="36"/>
  <c r="I54" i="40"/>
  <c r="G54" i="40"/>
  <c r="G54" i="36"/>
  <c r="I54" i="36"/>
  <c r="G53" i="38"/>
  <c r="I53" i="38"/>
  <c r="G53" i="34"/>
  <c r="I53" i="34"/>
  <c r="I51" i="39"/>
  <c r="G51" i="39"/>
  <c r="I51" i="35"/>
  <c r="G51" i="35"/>
  <c r="G55" i="34"/>
  <c r="I55" i="34"/>
  <c r="I53" i="40"/>
  <c r="G53" i="40"/>
  <c r="G65" i="38"/>
  <c r="I65" i="38"/>
  <c r="I55" i="39"/>
  <c r="G55" i="39"/>
  <c r="G55" i="35"/>
  <c r="I55" i="35"/>
  <c r="G54" i="39"/>
  <c r="I54" i="39"/>
  <c r="I54" i="35"/>
  <c r="G54" i="35"/>
  <c r="G53" i="41"/>
  <c r="I53" i="41"/>
  <c r="I53" i="37"/>
  <c r="G53" i="37"/>
  <c r="G51" i="38"/>
  <c r="I51" i="38"/>
  <c r="G51" i="34"/>
  <c r="I51" i="34"/>
  <c r="G39" i="9"/>
  <c r="J39" i="9" s="1"/>
  <c r="I51" i="29"/>
  <c r="J39" i="13"/>
  <c r="G55" i="32"/>
  <c r="I55" i="32"/>
  <c r="G53" i="32"/>
  <c r="I53" i="32"/>
  <c r="G54" i="32"/>
  <c r="I54" i="32"/>
  <c r="G51" i="32"/>
  <c r="I51" i="32"/>
  <c r="I934" i="19"/>
  <c r="I563" i="19"/>
  <c r="G563" i="19"/>
  <c r="I100" i="17"/>
  <c r="I92" i="17"/>
  <c r="I84" i="17"/>
  <c r="G84" i="17"/>
  <c r="I103" i="17"/>
  <c r="I72" i="17"/>
  <c r="I68" i="17"/>
  <c r="I63" i="17"/>
  <c r="I71" i="17"/>
  <c r="G949" i="17"/>
  <c r="I924" i="17"/>
  <c r="G924" i="17"/>
  <c r="G39" i="17"/>
  <c r="I909" i="17"/>
  <c r="I942" i="17"/>
  <c r="J942" i="17" s="1"/>
  <c r="G929" i="17"/>
  <c r="I918" i="17"/>
  <c r="I914" i="17"/>
  <c r="I910" i="17"/>
  <c r="I935" i="17"/>
  <c r="I931" i="17"/>
  <c r="I923" i="17"/>
  <c r="I943" i="17"/>
  <c r="G908" i="17"/>
  <c r="I950" i="17"/>
  <c r="I915" i="17"/>
  <c r="G915" i="17"/>
  <c r="I917" i="17"/>
  <c r="I912" i="17"/>
  <c r="I586" i="17"/>
  <c r="J586" i="17" s="1"/>
  <c r="I582" i="17"/>
  <c r="J582" i="17" s="1"/>
  <c r="I580" i="17"/>
  <c r="I578" i="17"/>
  <c r="J578" i="17" s="1"/>
  <c r="G917" i="17"/>
  <c r="G32" i="17"/>
  <c r="I927" i="17"/>
  <c r="G925" i="17"/>
  <c r="I911" i="17"/>
  <c r="I921" i="17"/>
  <c r="G30" i="17"/>
  <c r="I907" i="17"/>
  <c r="I583" i="17"/>
  <c r="J583" i="17" s="1"/>
  <c r="I581" i="17"/>
  <c r="I579" i="17"/>
  <c r="J579" i="17" s="1"/>
  <c r="I577" i="17"/>
  <c r="I916" i="17"/>
  <c r="I913" i="17"/>
  <c r="G910" i="17"/>
  <c r="I932" i="17"/>
  <c r="I944" i="17"/>
  <c r="I576" i="17"/>
  <c r="J576" i="17" s="1"/>
  <c r="G912" i="17"/>
  <c r="G931" i="17"/>
  <c r="G921" i="17"/>
  <c r="I32" i="17"/>
  <c r="G86" i="17"/>
  <c r="G107" i="17"/>
  <c r="J107" i="17" s="1"/>
  <c r="I45" i="17"/>
  <c r="G935" i="17"/>
  <c r="I925" i="17"/>
  <c r="G923" i="17"/>
  <c r="I929" i="17"/>
  <c r="G927" i="17"/>
  <c r="G922" i="17"/>
  <c r="G926" i="17"/>
  <c r="G943" i="17"/>
  <c r="G930" i="17"/>
  <c r="G100" i="17"/>
  <c r="I30" i="17"/>
  <c r="I39" i="17"/>
  <c r="G103" i="17"/>
  <c r="G92" i="17"/>
  <c r="G71" i="17"/>
  <c r="G52" i="17"/>
  <c r="J52" i="17" s="1"/>
  <c r="G72" i="17"/>
  <c r="G68" i="17"/>
  <c r="G63" i="17"/>
  <c r="G49" i="17"/>
  <c r="G45" i="17"/>
  <c r="G907" i="17"/>
  <c r="I584" i="17"/>
  <c r="J584" i="17" s="1"/>
  <c r="I930" i="17"/>
  <c r="I926" i="17"/>
  <c r="I922" i="17"/>
  <c r="I952" i="17"/>
  <c r="G950" i="17"/>
  <c r="G944" i="17"/>
  <c r="G918" i="17"/>
  <c r="G916" i="17"/>
  <c r="G914" i="17"/>
  <c r="G913" i="17"/>
  <c r="G911" i="17"/>
  <c r="G909" i="17"/>
  <c r="J38" i="17"/>
  <c r="I939" i="17"/>
  <c r="G939" i="17"/>
  <c r="I947" i="17"/>
  <c r="G947" i="17"/>
  <c r="I86" i="17"/>
  <c r="I49" i="17"/>
  <c r="I585" i="17"/>
  <c r="G585" i="17"/>
  <c r="I561" i="17"/>
  <c r="G561" i="17"/>
  <c r="I938" i="17"/>
  <c r="G938" i="17"/>
  <c r="I937" i="17"/>
  <c r="G937" i="17"/>
  <c r="I948" i="17"/>
  <c r="G948" i="17"/>
  <c r="I920" i="17"/>
  <c r="I945" i="17"/>
  <c r="J202" i="33" l="1"/>
  <c r="J268" i="38"/>
  <c r="J280" i="38"/>
  <c r="J270" i="37"/>
  <c r="J269" i="36"/>
  <c r="J345" i="36"/>
  <c r="J349" i="36"/>
  <c r="J353" i="36"/>
  <c r="J357" i="36"/>
  <c r="J450" i="35"/>
  <c r="J402" i="34"/>
  <c r="J349" i="27"/>
  <c r="J436" i="23"/>
  <c r="J36" i="14"/>
  <c r="J55" i="14"/>
  <c r="J66" i="14"/>
  <c r="J41" i="13"/>
  <c r="J31" i="12"/>
  <c r="J46" i="12"/>
  <c r="J52" i="11"/>
  <c r="J50" i="11"/>
  <c r="I54" i="9"/>
  <c r="I12" i="9" s="1"/>
  <c r="J52" i="9"/>
  <c r="J952" i="17"/>
  <c r="I81" i="17"/>
  <c r="J30" i="13"/>
  <c r="I48" i="21"/>
  <c r="I476" i="23"/>
  <c r="J476" i="23" s="1"/>
  <c r="I487" i="29"/>
  <c r="I188" i="27"/>
  <c r="G491" i="21"/>
  <c r="J491" i="21" s="1"/>
  <c r="G580" i="27"/>
  <c r="I156" i="27"/>
  <c r="I180" i="29"/>
  <c r="I153" i="27"/>
  <c r="J153" i="27" s="1"/>
  <c r="G231" i="29"/>
  <c r="I256" i="29"/>
  <c r="I495" i="21"/>
  <c r="I318" i="23"/>
  <c r="J318" i="23" s="1"/>
  <c r="I113" i="27"/>
  <c r="G115" i="27"/>
  <c r="G315" i="29"/>
  <c r="I226" i="21"/>
  <c r="G836" i="27"/>
  <c r="G775" i="23"/>
  <c r="I572" i="29"/>
  <c r="G639" i="23"/>
  <c r="J639" i="23" s="1"/>
  <c r="G705" i="27"/>
  <c r="G791" i="21"/>
  <c r="G640" i="27"/>
  <c r="I690" i="29"/>
  <c r="J690" i="29" s="1"/>
  <c r="I685" i="27"/>
  <c r="I732" i="19"/>
  <c r="J732" i="19" s="1"/>
  <c r="I719" i="29"/>
  <c r="J33" i="13"/>
  <c r="G86" i="27"/>
  <c r="G147" i="21"/>
  <c r="G286" i="27"/>
  <c r="G451" i="19"/>
  <c r="I58" i="29"/>
  <c r="G172" i="27"/>
  <c r="G233" i="29"/>
  <c r="G252" i="21"/>
  <c r="J252" i="21" s="1"/>
  <c r="G39" i="27"/>
  <c r="I68" i="23"/>
  <c r="I68" i="27"/>
  <c r="G463" i="23"/>
  <c r="I507" i="27"/>
  <c r="J536" i="38"/>
  <c r="I781" i="29"/>
  <c r="G891" i="29"/>
  <c r="J891" i="29" s="1"/>
  <c r="I297" i="21"/>
  <c r="G329" i="21"/>
  <c r="G116" i="29"/>
  <c r="G415" i="27"/>
  <c r="J415" i="27" s="1"/>
  <c r="G389" i="27"/>
  <c r="G230" i="29"/>
  <c r="G402" i="23"/>
  <c r="I514" i="21"/>
  <c r="J514" i="21" s="1"/>
  <c r="G883" i="23"/>
  <c r="G755" i="27"/>
  <c r="I653" i="23"/>
  <c r="I667" i="23"/>
  <c r="G952" i="21"/>
  <c r="I609" i="27"/>
  <c r="I589" i="23"/>
  <c r="J447" i="29"/>
  <c r="J577" i="17"/>
  <c r="J51" i="14"/>
  <c r="G58" i="23"/>
  <c r="G511" i="19"/>
  <c r="G107" i="29"/>
  <c r="G130" i="23"/>
  <c r="I147" i="29"/>
  <c r="G159" i="23"/>
  <c r="J159" i="23" s="1"/>
  <c r="I41" i="25"/>
  <c r="G476" i="27"/>
  <c r="G650" i="27"/>
  <c r="I749" i="19"/>
  <c r="I262" i="21"/>
  <c r="G106" i="23"/>
  <c r="I305" i="29"/>
  <c r="G352" i="27"/>
  <c r="J352" i="27" s="1"/>
  <c r="J43" i="11"/>
  <c r="I298" i="23"/>
  <c r="I476" i="29"/>
  <c r="I517" i="29"/>
  <c r="J517" i="29" s="1"/>
  <c r="G216" i="29"/>
  <c r="I234" i="21"/>
  <c r="J234" i="21" s="1"/>
  <c r="I658" i="29"/>
  <c r="G865" i="27"/>
  <c r="I571" i="21"/>
  <c r="G559" i="23"/>
  <c r="I763" i="27"/>
  <c r="G554" i="19"/>
  <c r="I737" i="27"/>
  <c r="J38" i="14"/>
  <c r="G79" i="27"/>
  <c r="G84" i="27"/>
  <c r="J84" i="27" s="1"/>
  <c r="I455" i="29"/>
  <c r="G507" i="19"/>
  <c r="G64" i="23"/>
  <c r="G228" i="27"/>
  <c r="J228" i="27" s="1"/>
  <c r="G98" i="23"/>
  <c r="J98" i="23" s="1"/>
  <c r="G83" i="23"/>
  <c r="G105" i="29"/>
  <c r="I250" i="21"/>
  <c r="J250" i="21" s="1"/>
  <c r="G352" i="29"/>
  <c r="I390" i="23"/>
  <c r="G736" i="27"/>
  <c r="G782" i="23"/>
  <c r="G201" i="23"/>
  <c r="J201" i="23" s="1"/>
  <c r="I269" i="27"/>
  <c r="G284" i="29"/>
  <c r="I265" i="29"/>
  <c r="J265" i="29" s="1"/>
  <c r="G371" i="23"/>
  <c r="G205" i="21"/>
  <c r="G318" i="27"/>
  <c r="I335" i="23"/>
  <c r="G419" i="21"/>
  <c r="G305" i="27"/>
  <c r="G255" i="23"/>
  <c r="I212" i="29"/>
  <c r="J212" i="29" s="1"/>
  <c r="I489" i="21"/>
  <c r="G603" i="27"/>
  <c r="G743" i="21"/>
  <c r="G91" i="27"/>
  <c r="G100" i="23"/>
  <c r="J100" i="23" s="1"/>
  <c r="G205" i="29"/>
  <c r="G336" i="21"/>
  <c r="I48" i="29"/>
  <c r="J48" i="29" s="1"/>
  <c r="G70" i="29"/>
  <c r="G255" i="21"/>
  <c r="I570" i="23"/>
  <c r="G576" i="27"/>
  <c r="J576" i="27" s="1"/>
  <c r="G635" i="29"/>
  <c r="G701" i="29"/>
  <c r="I745" i="19"/>
  <c r="G854" i="29"/>
  <c r="I146" i="21"/>
  <c r="G253" i="27"/>
  <c r="G493" i="21"/>
  <c r="G113" i="23"/>
  <c r="I338" i="27"/>
  <c r="G401" i="29"/>
  <c r="G542" i="21"/>
  <c r="G229" i="21"/>
  <c r="J229" i="21" s="1"/>
  <c r="G494" i="21"/>
  <c r="G275" i="21"/>
  <c r="G257" i="21"/>
  <c r="I310" i="23"/>
  <c r="I356" i="23"/>
  <c r="J356" i="23" s="1"/>
  <c r="G725" i="21"/>
  <c r="J725" i="21" s="1"/>
  <c r="G683" i="21"/>
  <c r="I883" i="21"/>
  <c r="J883" i="21" s="1"/>
  <c r="G778" i="29"/>
  <c r="G664" i="27"/>
  <c r="I845" i="23"/>
  <c r="G716" i="29"/>
  <c r="J716" i="29" s="1"/>
  <c r="G796" i="29"/>
  <c r="I827" i="21"/>
  <c r="J827" i="21" s="1"/>
  <c r="I603" i="21"/>
  <c r="G105" i="17"/>
  <c r="J105" i="17" s="1"/>
  <c r="I48" i="13"/>
  <c r="I11" i="13" s="1"/>
  <c r="J114" i="37"/>
  <c r="J127" i="35"/>
  <c r="G404" i="23"/>
  <c r="J404" i="23" s="1"/>
  <c r="I499" i="29"/>
  <c r="I79" i="19"/>
  <c r="G33" i="19"/>
  <c r="G108" i="29"/>
  <c r="J108" i="29" s="1"/>
  <c r="I378" i="27"/>
  <c r="G404" i="29"/>
  <c r="G530" i="29"/>
  <c r="G866" i="21"/>
  <c r="G244" i="27"/>
  <c r="I516" i="29"/>
  <c r="I143" i="23"/>
  <c r="G223" i="27"/>
  <c r="J223" i="27" s="1"/>
  <c r="I237" i="27"/>
  <c r="I249" i="27"/>
  <c r="I429" i="21"/>
  <c r="I149" i="23"/>
  <c r="I243" i="19"/>
  <c r="I347" i="23"/>
  <c r="G424" i="27"/>
  <c r="I503" i="27"/>
  <c r="J503" i="27" s="1"/>
  <c r="G188" i="23"/>
  <c r="G804" i="29"/>
  <c r="G703" i="21"/>
  <c r="G856" i="29"/>
  <c r="J856" i="29" s="1"/>
  <c r="G858" i="27"/>
  <c r="I705" i="23"/>
  <c r="I661" i="21"/>
  <c r="I719" i="23"/>
  <c r="G741" i="23"/>
  <c r="I739" i="27"/>
  <c r="J30" i="11"/>
  <c r="J131" i="36"/>
  <c r="G206" i="27"/>
  <c r="I630" i="23"/>
  <c r="J51" i="12"/>
  <c r="J50" i="13"/>
  <c r="G372" i="21"/>
  <c r="G32" i="21"/>
  <c r="G361" i="23"/>
  <c r="I569" i="19"/>
  <c r="I225" i="23"/>
  <c r="J225" i="23" s="1"/>
  <c r="G289" i="27"/>
  <c r="J289" i="27" s="1"/>
  <c r="G161" i="23"/>
  <c r="G458" i="21"/>
  <c r="J458" i="21" s="1"/>
  <c r="I256" i="23"/>
  <c r="I296" i="29"/>
  <c r="G300" i="23"/>
  <c r="I421" i="21"/>
  <c r="G441" i="23"/>
  <c r="J441" i="23" s="1"/>
  <c r="I515" i="21"/>
  <c r="J515" i="21" s="1"/>
  <c r="G471" i="27"/>
  <c r="G538" i="29"/>
  <c r="J538" i="29" s="1"/>
  <c r="G240" i="23"/>
  <c r="G425" i="27"/>
  <c r="G450" i="21"/>
  <c r="I623" i="21"/>
  <c r="G654" i="23"/>
  <c r="J654" i="23" s="1"/>
  <c r="I554" i="21"/>
  <c r="J554" i="21" s="1"/>
  <c r="G604" i="21"/>
  <c r="G826" i="27"/>
  <c r="J826" i="27" s="1"/>
  <c r="G708" i="23"/>
  <c r="G877" i="27"/>
  <c r="I843" i="29"/>
  <c r="I60" i="17"/>
  <c r="I91" i="19"/>
  <c r="I169" i="29"/>
  <c r="J169" i="29" s="1"/>
  <c r="I415" i="23"/>
  <c r="G460" i="27"/>
  <c r="J460" i="27" s="1"/>
  <c r="G521" i="29"/>
  <c r="G325" i="23"/>
  <c r="G177" i="19"/>
  <c r="I276" i="23"/>
  <c r="G490" i="21"/>
  <c r="I261" i="23"/>
  <c r="J261" i="23" s="1"/>
  <c r="G238" i="29"/>
  <c r="G409" i="29"/>
  <c r="I423" i="21"/>
  <c r="I338" i="29"/>
  <c r="J34" i="11"/>
  <c r="G552" i="29"/>
  <c r="J552" i="29" s="1"/>
  <c r="G642" i="29"/>
  <c r="G725" i="27"/>
  <c r="J725" i="27" s="1"/>
  <c r="G751" i="29"/>
  <c r="G581" i="21"/>
  <c r="G789" i="21"/>
  <c r="I831" i="21"/>
  <c r="I720" i="23"/>
  <c r="I607" i="27"/>
  <c r="G631" i="27"/>
  <c r="I773" i="21"/>
  <c r="J773" i="21" s="1"/>
  <c r="G567" i="29"/>
  <c r="G824" i="29"/>
  <c r="J824" i="29" s="1"/>
  <c r="J41" i="14"/>
  <c r="J77" i="14"/>
  <c r="I740" i="21"/>
  <c r="G197" i="29"/>
  <c r="J197" i="29" s="1"/>
  <c r="I182" i="21"/>
  <c r="G310" i="27"/>
  <c r="J310" i="27" s="1"/>
  <c r="I306" i="21"/>
  <c r="I490" i="29"/>
  <c r="J490" i="29" s="1"/>
  <c r="I455" i="23"/>
  <c r="I317" i="23"/>
  <c r="I358" i="23"/>
  <c r="G374" i="29"/>
  <c r="J374" i="29" s="1"/>
  <c r="I462" i="21"/>
  <c r="I369" i="27"/>
  <c r="J369" i="27" s="1"/>
  <c r="G456" i="27"/>
  <c r="I648" i="21"/>
  <c r="J648" i="21" s="1"/>
  <c r="G714" i="27"/>
  <c r="I800" i="27"/>
  <c r="J12" i="12"/>
  <c r="G83" i="29"/>
  <c r="J83" i="29" s="1"/>
  <c r="G84" i="32"/>
  <c r="G52" i="21"/>
  <c r="J52" i="21" s="1"/>
  <c r="I86" i="19"/>
  <c r="I197" i="27"/>
  <c r="G213" i="23"/>
  <c r="I218" i="27"/>
  <c r="I364" i="23"/>
  <c r="I357" i="27"/>
  <c r="J357" i="27" s="1"/>
  <c r="G270" i="23"/>
  <c r="J270" i="23" s="1"/>
  <c r="I227" i="21"/>
  <c r="J227" i="21" s="1"/>
  <c r="G301" i="29"/>
  <c r="I385" i="27"/>
  <c r="J385" i="27" s="1"/>
  <c r="I397" i="23"/>
  <c r="I899" i="29"/>
  <c r="G680" i="21"/>
  <c r="G763" i="29"/>
  <c r="J763" i="29" s="1"/>
  <c r="G592" i="21"/>
  <c r="I813" i="21"/>
  <c r="J813" i="21" s="1"/>
  <c r="G836" i="23"/>
  <c r="G619" i="27"/>
  <c r="J619" i="27" s="1"/>
  <c r="I701" i="23"/>
  <c r="I392" i="23"/>
  <c r="J431" i="40"/>
  <c r="I44" i="27"/>
  <c r="J44" i="27" s="1"/>
  <c r="I125" i="19"/>
  <c r="G77" i="19"/>
  <c r="J77" i="19" s="1"/>
  <c r="I327" i="29"/>
  <c r="I377" i="23"/>
  <c r="J377" i="23" s="1"/>
  <c r="G388" i="29"/>
  <c r="I447" i="23"/>
  <c r="I502" i="21"/>
  <c r="G424" i="29"/>
  <c r="J424" i="29" s="1"/>
  <c r="G304" i="27"/>
  <c r="I316" i="23"/>
  <c r="J316" i="23" s="1"/>
  <c r="G396" i="29"/>
  <c r="G262" i="23"/>
  <c r="J262" i="23" s="1"/>
  <c r="G356" i="29"/>
  <c r="G800" i="21"/>
  <c r="G751" i="21"/>
  <c r="I814" i="27"/>
  <c r="J814" i="27" s="1"/>
  <c r="G882" i="29"/>
  <c r="G897" i="27"/>
  <c r="J897" i="27" s="1"/>
  <c r="G641" i="21"/>
  <c r="I806" i="29"/>
  <c r="I76" i="17"/>
  <c r="I82" i="17"/>
  <c r="I388" i="21"/>
  <c r="I33" i="21"/>
  <c r="I38" i="27"/>
  <c r="G153" i="29"/>
  <c r="I173" i="21"/>
  <c r="I399" i="23"/>
  <c r="I475" i="21"/>
  <c r="I486" i="29"/>
  <c r="I387" i="23"/>
  <c r="J43" i="12"/>
  <c r="I252" i="29"/>
  <c r="I241" i="21"/>
  <c r="J241" i="21" s="1"/>
  <c r="I372" i="23"/>
  <c r="G847" i="27"/>
  <c r="J847" i="27" s="1"/>
  <c r="G858" i="23"/>
  <c r="I879" i="23"/>
  <c r="G600" i="29"/>
  <c r="I557" i="29"/>
  <c r="J557" i="29" s="1"/>
  <c r="G795" i="29"/>
  <c r="G635" i="23"/>
  <c r="J635" i="23" s="1"/>
  <c r="I825" i="23"/>
  <c r="G841" i="29"/>
  <c r="J841" i="29" s="1"/>
  <c r="I852" i="21"/>
  <c r="I730" i="27"/>
  <c r="I715" i="23"/>
  <c r="I749" i="23"/>
  <c r="I85" i="21"/>
  <c r="J761" i="19"/>
  <c r="I224" i="29"/>
  <c r="G147" i="27"/>
  <c r="J147" i="27" s="1"/>
  <c r="G878" i="27"/>
  <c r="I878" i="27"/>
  <c r="G200" i="27"/>
  <c r="I200" i="27"/>
  <c r="I770" i="23"/>
  <c r="J770" i="23" s="1"/>
  <c r="G770" i="23"/>
  <c r="G512" i="21"/>
  <c r="I512" i="21"/>
  <c r="J512" i="21" s="1"/>
  <c r="I44" i="29"/>
  <c r="G44" i="29"/>
  <c r="G61" i="21"/>
  <c r="I61" i="21"/>
  <c r="I72" i="29"/>
  <c r="G72" i="29"/>
  <c r="G99" i="27"/>
  <c r="I99" i="27"/>
  <c r="J99" i="27" s="1"/>
  <c r="G89" i="21"/>
  <c r="I89" i="21"/>
  <c r="G48" i="25"/>
  <c r="I48" i="25"/>
  <c r="I77" i="29"/>
  <c r="G77" i="29"/>
  <c r="G123" i="29"/>
  <c r="I123" i="29"/>
  <c r="I90" i="29"/>
  <c r="G90" i="29"/>
  <c r="I130" i="21"/>
  <c r="G130" i="21"/>
  <c r="I88" i="29"/>
  <c r="G88" i="29"/>
  <c r="G94" i="21"/>
  <c r="I94" i="21"/>
  <c r="J94" i="21" s="1"/>
  <c r="I82" i="19"/>
  <c r="G82" i="19"/>
  <c r="G91" i="23"/>
  <c r="I91" i="23"/>
  <c r="I124" i="23"/>
  <c r="J124" i="23" s="1"/>
  <c r="G124" i="23"/>
  <c r="G144" i="29"/>
  <c r="I144" i="29"/>
  <c r="G127" i="27"/>
  <c r="I127" i="27"/>
  <c r="I167" i="21"/>
  <c r="G167" i="21"/>
  <c r="I152" i="29"/>
  <c r="G152" i="29"/>
  <c r="G168" i="29"/>
  <c r="I168" i="29"/>
  <c r="I173" i="23"/>
  <c r="G173" i="23"/>
  <c r="I191" i="29"/>
  <c r="G191" i="29"/>
  <c r="J191" i="29" s="1"/>
  <c r="I219" i="29"/>
  <c r="G219" i="29"/>
  <c r="G235" i="27"/>
  <c r="I235" i="27"/>
  <c r="J235" i="27" s="1"/>
  <c r="G249" i="21"/>
  <c r="I249" i="21"/>
  <c r="I264" i="27"/>
  <c r="G264" i="27"/>
  <c r="J264" i="27" s="1"/>
  <c r="G191" i="21"/>
  <c r="I191" i="21"/>
  <c r="I228" i="29"/>
  <c r="G228" i="29"/>
  <c r="I196" i="29"/>
  <c r="G196" i="29"/>
  <c r="G228" i="23"/>
  <c r="I228" i="23"/>
  <c r="I254" i="21"/>
  <c r="G254" i="21"/>
  <c r="G264" i="23"/>
  <c r="I264" i="23"/>
  <c r="J264" i="23" s="1"/>
  <c r="G274" i="27"/>
  <c r="I274" i="27"/>
  <c r="I212" i="23"/>
  <c r="G212" i="23"/>
  <c r="G232" i="21"/>
  <c r="I232" i="21"/>
  <c r="G241" i="19"/>
  <c r="I241" i="19"/>
  <c r="J241" i="19" s="1"/>
  <c r="I256" i="27"/>
  <c r="G256" i="27"/>
  <c r="I178" i="29"/>
  <c r="G178" i="29"/>
  <c r="J178" i="29" s="1"/>
  <c r="I227" i="23"/>
  <c r="G227" i="23"/>
  <c r="I267" i="23"/>
  <c r="G267" i="23"/>
  <c r="J267" i="23" s="1"/>
  <c r="I215" i="23"/>
  <c r="G215" i="23"/>
  <c r="I247" i="23"/>
  <c r="G247" i="23"/>
  <c r="I334" i="27"/>
  <c r="G334" i="27"/>
  <c r="I320" i="27"/>
  <c r="G320" i="27"/>
  <c r="J320" i="27" s="1"/>
  <c r="I358" i="29"/>
  <c r="G358" i="29"/>
  <c r="G287" i="23"/>
  <c r="I287" i="23"/>
  <c r="G303" i="21"/>
  <c r="I303" i="21"/>
  <c r="I330" i="27"/>
  <c r="G330" i="27"/>
  <c r="J330" i="27" s="1"/>
  <c r="G287" i="21"/>
  <c r="I287" i="21"/>
  <c r="G347" i="27"/>
  <c r="I347" i="27"/>
  <c r="J347" i="27" s="1"/>
  <c r="G293" i="23"/>
  <c r="J293" i="23" s="1"/>
  <c r="I293" i="23"/>
  <c r="G309" i="23"/>
  <c r="I309" i="23"/>
  <c r="J309" i="23" s="1"/>
  <c r="I340" i="27"/>
  <c r="G340" i="27"/>
  <c r="G293" i="29"/>
  <c r="I293" i="29"/>
  <c r="J293" i="29" s="1"/>
  <c r="I306" i="27"/>
  <c r="G306" i="27"/>
  <c r="I332" i="29"/>
  <c r="G332" i="29"/>
  <c r="I348" i="29"/>
  <c r="G348" i="29"/>
  <c r="I305" i="23"/>
  <c r="G305" i="23"/>
  <c r="I336" i="27"/>
  <c r="G336" i="27"/>
  <c r="I378" i="23"/>
  <c r="G378" i="23"/>
  <c r="J378" i="23" s="1"/>
  <c r="I387" i="27"/>
  <c r="G387" i="27"/>
  <c r="G372" i="29"/>
  <c r="I372" i="29"/>
  <c r="J372" i="29" s="1"/>
  <c r="G423" i="27"/>
  <c r="I423" i="27"/>
  <c r="G439" i="21"/>
  <c r="I439" i="21"/>
  <c r="J439" i="21" s="1"/>
  <c r="I380" i="27"/>
  <c r="G380" i="27"/>
  <c r="G457" i="27"/>
  <c r="I457" i="27"/>
  <c r="J457" i="27" s="1"/>
  <c r="I482" i="21"/>
  <c r="G482" i="21"/>
  <c r="G377" i="29"/>
  <c r="I377" i="29"/>
  <c r="G389" i="21"/>
  <c r="I389" i="21"/>
  <c r="G420" i="29"/>
  <c r="I420" i="29"/>
  <c r="J420" i="29" s="1"/>
  <c r="I437" i="21"/>
  <c r="G437" i="21"/>
  <c r="G475" i="27"/>
  <c r="I475" i="27"/>
  <c r="J475" i="27" s="1"/>
  <c r="G500" i="29"/>
  <c r="I500" i="29"/>
  <c r="I372" i="27"/>
  <c r="G372" i="27"/>
  <c r="J372" i="27" s="1"/>
  <c r="G384" i="23"/>
  <c r="I384" i="23"/>
  <c r="G461" i="27"/>
  <c r="I461" i="27"/>
  <c r="J461" i="27" s="1"/>
  <c r="I374" i="27"/>
  <c r="G374" i="27"/>
  <c r="I415" i="21"/>
  <c r="G415" i="21"/>
  <c r="I447" i="27"/>
  <c r="G447" i="27"/>
  <c r="I387" i="21"/>
  <c r="G387" i="21"/>
  <c r="J387" i="21" s="1"/>
  <c r="G398" i="23"/>
  <c r="I398" i="23"/>
  <c r="I463" i="29"/>
  <c r="G463" i="29"/>
  <c r="I509" i="23"/>
  <c r="G509" i="23"/>
  <c r="I593" i="27"/>
  <c r="G593" i="27"/>
  <c r="J593" i="27" s="1"/>
  <c r="I440" i="23"/>
  <c r="G440" i="23"/>
  <c r="G523" i="23"/>
  <c r="I523" i="23"/>
  <c r="G571" i="27"/>
  <c r="I571" i="27"/>
  <c r="I585" i="27"/>
  <c r="G585" i="27"/>
  <c r="J585" i="27" s="1"/>
  <c r="G602" i="23"/>
  <c r="I602" i="23"/>
  <c r="G475" i="19"/>
  <c r="I475" i="19"/>
  <c r="G569" i="21"/>
  <c r="I569" i="21"/>
  <c r="G488" i="23"/>
  <c r="I488" i="23"/>
  <c r="J488" i="23" s="1"/>
  <c r="G511" i="27"/>
  <c r="I511" i="27"/>
  <c r="I525" i="29"/>
  <c r="G525" i="29"/>
  <c r="J525" i="29" s="1"/>
  <c r="G497" i="23"/>
  <c r="I497" i="23"/>
  <c r="G572" i="23"/>
  <c r="I572" i="23"/>
  <c r="J572" i="23" s="1"/>
  <c r="G594" i="29"/>
  <c r="I594" i="29"/>
  <c r="G535" i="27"/>
  <c r="I535" i="27"/>
  <c r="J535" i="27" s="1"/>
  <c r="I519" i="23"/>
  <c r="G519" i="23"/>
  <c r="I562" i="21"/>
  <c r="G562" i="21"/>
  <c r="J562" i="21" s="1"/>
  <c r="G606" i="21"/>
  <c r="I606" i="21"/>
  <c r="I638" i="21"/>
  <c r="G638" i="21"/>
  <c r="I682" i="21"/>
  <c r="G682" i="21"/>
  <c r="I708" i="29"/>
  <c r="G708" i="29"/>
  <c r="G740" i="23"/>
  <c r="I740" i="23"/>
  <c r="I568" i="27"/>
  <c r="G568" i="27"/>
  <c r="G652" i="29"/>
  <c r="I652" i="29"/>
  <c r="G665" i="23"/>
  <c r="I665" i="23"/>
  <c r="J665" i="23" s="1"/>
  <c r="I704" i="21"/>
  <c r="G704" i="21"/>
  <c r="I735" i="23"/>
  <c r="G735" i="23"/>
  <c r="I574" i="23"/>
  <c r="G574" i="23"/>
  <c r="G621" i="27"/>
  <c r="I621" i="27"/>
  <c r="J621" i="27" s="1"/>
  <c r="G633" i="27"/>
  <c r="I633" i="27"/>
  <c r="I645" i="21"/>
  <c r="G645" i="21"/>
  <c r="I682" i="29"/>
  <c r="G682" i="29"/>
  <c r="G702" i="29"/>
  <c r="I702" i="29"/>
  <c r="I757" i="27"/>
  <c r="G757" i="27"/>
  <c r="I703" i="29"/>
  <c r="G703" i="29"/>
  <c r="J703" i="29" s="1"/>
  <c r="G731" i="19"/>
  <c r="I731" i="19"/>
  <c r="I739" i="29"/>
  <c r="G739" i="29"/>
  <c r="I790" i="27"/>
  <c r="G790" i="27"/>
  <c r="G572" i="27"/>
  <c r="I572" i="27"/>
  <c r="J572" i="27" s="1"/>
  <c r="G621" i="21"/>
  <c r="I621" i="21"/>
  <c r="J621" i="21" s="1"/>
  <c r="I672" i="21"/>
  <c r="G672" i="21"/>
  <c r="J672" i="21" s="1"/>
  <c r="I701" i="27"/>
  <c r="G701" i="27"/>
  <c r="G715" i="29"/>
  <c r="I715" i="29"/>
  <c r="J715" i="29" s="1"/>
  <c r="I806" i="23"/>
  <c r="G806" i="23"/>
  <c r="G713" i="27"/>
  <c r="I713" i="27"/>
  <c r="J713" i="27" s="1"/>
  <c r="I770" i="21"/>
  <c r="G770" i="21"/>
  <c r="I828" i="27"/>
  <c r="G828" i="27"/>
  <c r="J828" i="27" s="1"/>
  <c r="G948" i="27"/>
  <c r="I948" i="27"/>
  <c r="I804" i="23"/>
  <c r="G804" i="23"/>
  <c r="J804" i="23" s="1"/>
  <c r="I881" i="29"/>
  <c r="G881" i="29"/>
  <c r="G801" i="23"/>
  <c r="I801" i="23"/>
  <c r="I856" i="27"/>
  <c r="G856" i="27"/>
  <c r="G900" i="27"/>
  <c r="I900" i="27"/>
  <c r="J900" i="27" s="1"/>
  <c r="G815" i="23"/>
  <c r="I815" i="23"/>
  <c r="I844" i="21"/>
  <c r="G844" i="21"/>
  <c r="I866" i="27"/>
  <c r="G866" i="27"/>
  <c r="I42" i="12"/>
  <c r="G42" i="12"/>
  <c r="J42" i="12" s="1"/>
  <c r="I46" i="25"/>
  <c r="G46" i="25"/>
  <c r="G57" i="25"/>
  <c r="I57" i="25"/>
  <c r="G82" i="21"/>
  <c r="I82" i="21"/>
  <c r="I173" i="29"/>
  <c r="G173" i="29"/>
  <c r="I201" i="27"/>
  <c r="G201" i="27"/>
  <c r="I137" i="19"/>
  <c r="G137" i="19"/>
  <c r="I241" i="29"/>
  <c r="G241" i="29"/>
  <c r="I331" i="21"/>
  <c r="G331" i="21"/>
  <c r="J331" i="21" s="1"/>
  <c r="I140" i="19"/>
  <c r="G140" i="19"/>
  <c r="G199" i="21"/>
  <c r="I199" i="21"/>
  <c r="I275" i="23"/>
  <c r="G275" i="23"/>
  <c r="G311" i="23"/>
  <c r="I311" i="23"/>
  <c r="J311" i="23" s="1"/>
  <c r="I149" i="29"/>
  <c r="G149" i="29"/>
  <c r="I166" i="21"/>
  <c r="G166" i="21"/>
  <c r="I195" i="23"/>
  <c r="J195" i="23" s="1"/>
  <c r="G195" i="23"/>
  <c r="I268" i="29"/>
  <c r="G268" i="29"/>
  <c r="I136" i="29"/>
  <c r="G136" i="29"/>
  <c r="I239" i="21"/>
  <c r="G239" i="21"/>
  <c r="G171" i="23"/>
  <c r="I171" i="23"/>
  <c r="G226" i="23"/>
  <c r="I226" i="23"/>
  <c r="J226" i="23" s="1"/>
  <c r="I296" i="27"/>
  <c r="G296" i="27"/>
  <c r="G320" i="21"/>
  <c r="I320" i="21"/>
  <c r="I383" i="29"/>
  <c r="G383" i="29"/>
  <c r="G425" i="23"/>
  <c r="I425" i="23"/>
  <c r="J425" i="23" s="1"/>
  <c r="G667" i="29"/>
  <c r="I667" i="29"/>
  <c r="G355" i="23"/>
  <c r="I355" i="23"/>
  <c r="G433" i="27"/>
  <c r="I433" i="27"/>
  <c r="G690" i="23"/>
  <c r="I690" i="23"/>
  <c r="J690" i="23" s="1"/>
  <c r="G375" i="27"/>
  <c r="I375" i="27"/>
  <c r="G460" i="29"/>
  <c r="I460" i="29"/>
  <c r="J460" i="29" s="1"/>
  <c r="I621" i="29"/>
  <c r="G621" i="29"/>
  <c r="I659" i="21"/>
  <c r="G659" i="21"/>
  <c r="J659" i="21" s="1"/>
  <c r="G764" i="27"/>
  <c r="I764" i="27"/>
  <c r="I518" i="27"/>
  <c r="G518" i="27"/>
  <c r="J518" i="27" s="1"/>
  <c r="I603" i="19"/>
  <c r="G603" i="19"/>
  <c r="G761" i="27"/>
  <c r="I761" i="27"/>
  <c r="J761" i="27" s="1"/>
  <c r="G407" i="19"/>
  <c r="I407" i="19"/>
  <c r="I437" i="23"/>
  <c r="G437" i="23"/>
  <c r="I580" i="29"/>
  <c r="G580" i="29"/>
  <c r="I694" i="23"/>
  <c r="G694" i="23"/>
  <c r="J694" i="23" s="1"/>
  <c r="I797" i="29"/>
  <c r="G797" i="29"/>
  <c r="G401" i="21"/>
  <c r="I401" i="21"/>
  <c r="I512" i="23"/>
  <c r="G512" i="23"/>
  <c r="G626" i="27"/>
  <c r="I626" i="27"/>
  <c r="J626" i="27" s="1"/>
  <c r="G622" i="27"/>
  <c r="I622" i="27"/>
  <c r="G702" i="23"/>
  <c r="I702" i="23"/>
  <c r="I634" i="27"/>
  <c r="G634" i="27"/>
  <c r="G725" i="29"/>
  <c r="I725" i="29"/>
  <c r="I837" i="27"/>
  <c r="G837" i="27"/>
  <c r="I206" i="23"/>
  <c r="G206" i="23"/>
  <c r="I279" i="27"/>
  <c r="G279" i="27"/>
  <c r="J143" i="40"/>
  <c r="G155" i="21"/>
  <c r="J155" i="21" s="1"/>
  <c r="G661" i="29"/>
  <c r="I31" i="19"/>
  <c r="G31" i="19"/>
  <c r="G40" i="29"/>
  <c r="J40" i="29" s="1"/>
  <c r="I40" i="29"/>
  <c r="I491" i="29"/>
  <c r="G491" i="29"/>
  <c r="G697" i="29"/>
  <c r="J697" i="29" s="1"/>
  <c r="I697" i="29"/>
  <c r="G427" i="29"/>
  <c r="I427" i="29"/>
  <c r="I586" i="23"/>
  <c r="G164" i="27"/>
  <c r="I766" i="23"/>
  <c r="G766" i="23"/>
  <c r="I414" i="27"/>
  <c r="J414" i="27" s="1"/>
  <c r="I187" i="27"/>
  <c r="G187" i="27"/>
  <c r="I846" i="29"/>
  <c r="G846" i="29"/>
  <c r="J846" i="29" s="1"/>
  <c r="G140" i="23"/>
  <c r="J140" i="23" s="1"/>
  <c r="I411" i="29"/>
  <c r="J411" i="29" s="1"/>
  <c r="G705" i="29"/>
  <c r="I705" i="29"/>
  <c r="G41" i="12"/>
  <c r="J41" i="12" s="1"/>
  <c r="J68" i="37"/>
  <c r="I82" i="27"/>
  <c r="J503" i="32"/>
  <c r="J505" i="37"/>
  <c r="J720" i="27"/>
  <c r="J458" i="35"/>
  <c r="I595" i="27"/>
  <c r="J595" i="27" s="1"/>
  <c r="J51" i="13"/>
  <c r="J44" i="9"/>
  <c r="G571" i="29"/>
  <c r="J57" i="14"/>
  <c r="J42" i="14"/>
  <c r="J438" i="34"/>
  <c r="J186" i="23"/>
  <c r="I544" i="27"/>
  <c r="J544" i="27" s="1"/>
  <c r="J31" i="11"/>
  <c r="J31" i="13"/>
  <c r="I583" i="29"/>
  <c r="J38" i="13"/>
  <c r="J38" i="12"/>
  <c r="J424" i="38"/>
  <c r="J427" i="40"/>
  <c r="J443" i="40"/>
  <c r="J110" i="37"/>
  <c r="J154" i="40"/>
  <c r="J239" i="41"/>
  <c r="J278" i="41"/>
  <c r="J282" i="32"/>
  <c r="J291" i="39"/>
  <c r="J302" i="32"/>
  <c r="J305" i="35"/>
  <c r="J312" i="37"/>
  <c r="J340" i="37"/>
  <c r="J129" i="21"/>
  <c r="G31" i="17"/>
  <c r="G67" i="17"/>
  <c r="J67" i="17" s="1"/>
  <c r="I59" i="17"/>
  <c r="J59" i="17" s="1"/>
  <c r="G91" i="29"/>
  <c r="I97" i="27"/>
  <c r="J97" i="27" s="1"/>
  <c r="G110" i="21"/>
  <c r="I224" i="27"/>
  <c r="J224" i="27" s="1"/>
  <c r="J239" i="38"/>
  <c r="J276" i="34"/>
  <c r="J281" i="40"/>
  <c r="J294" i="38"/>
  <c r="J306" i="38"/>
  <c r="J357" i="40"/>
  <c r="J464" i="34"/>
  <c r="G67" i="23"/>
  <c r="J67" i="23" s="1"/>
  <c r="I104" i="21"/>
  <c r="I356" i="27"/>
  <c r="J356" i="27" s="1"/>
  <c r="I363" i="21"/>
  <c r="I406" i="29"/>
  <c r="J406" i="29" s="1"/>
  <c r="G651" i="29"/>
  <c r="G794" i="19"/>
  <c r="J794" i="19" s="1"/>
  <c r="I175" i="19"/>
  <c r="I203" i="23"/>
  <c r="J203" i="23" s="1"/>
  <c r="I451" i="23"/>
  <c r="I155" i="27"/>
  <c r="J155" i="27" s="1"/>
  <c r="I341" i="21"/>
  <c r="I373" i="27"/>
  <c r="J373" i="27" s="1"/>
  <c r="G349" i="29"/>
  <c r="G430" i="21"/>
  <c r="J430" i="21" s="1"/>
  <c r="I457" i="23"/>
  <c r="I450" i="29"/>
  <c r="J450" i="29" s="1"/>
  <c r="G172" i="29"/>
  <c r="G204" i="23"/>
  <c r="G218" i="29"/>
  <c r="I282" i="23"/>
  <c r="J282" i="23" s="1"/>
  <c r="I301" i="21"/>
  <c r="G618" i="23"/>
  <c r="J618" i="23" s="1"/>
  <c r="G666" i="21"/>
  <c r="I797" i="21"/>
  <c r="J797" i="21" s="1"/>
  <c r="G724" i="29"/>
  <c r="G762" i="29"/>
  <c r="I710" i="27"/>
  <c r="I743" i="23"/>
  <c r="I58" i="17"/>
  <c r="I57" i="21"/>
  <c r="J57" i="21" s="1"/>
  <c r="G142" i="27"/>
  <c r="J142" i="27" s="1"/>
  <c r="G402" i="27"/>
  <c r="J402" i="27" s="1"/>
  <c r="G439" i="19"/>
  <c r="I448" i="23"/>
  <c r="G467" i="19"/>
  <c r="I491" i="19"/>
  <c r="J491" i="19" s="1"/>
  <c r="I502" i="27"/>
  <c r="J138" i="23"/>
  <c r="G189" i="29"/>
  <c r="I100" i="21"/>
  <c r="J100" i="21" s="1"/>
  <c r="I295" i="23"/>
  <c r="I359" i="23"/>
  <c r="I111" i="27"/>
  <c r="G134" i="29"/>
  <c r="J134" i="29" s="1"/>
  <c r="I293" i="27"/>
  <c r="G534" i="29"/>
  <c r="J534" i="29" s="1"/>
  <c r="G169" i="27"/>
  <c r="G427" i="23"/>
  <c r="J427" i="23" s="1"/>
  <c r="G441" i="29"/>
  <c r="G776" i="21"/>
  <c r="G792" i="21"/>
  <c r="G757" i="21"/>
  <c r="F759" i="21" s="1"/>
  <c r="G759" i="21" s="1"/>
  <c r="J759" i="21" s="1"/>
  <c r="G868" i="21"/>
  <c r="I869" i="27"/>
  <c r="J869" i="27" s="1"/>
  <c r="G616" i="29"/>
  <c r="G644" i="29"/>
  <c r="J644" i="29" s="1"/>
  <c r="I689" i="23"/>
  <c r="G867" i="27"/>
  <c r="J867" i="27" s="1"/>
  <c r="J42" i="15"/>
  <c r="J34" i="15"/>
  <c r="I733" i="21"/>
  <c r="I57" i="23"/>
  <c r="J57" i="23" s="1"/>
  <c r="G291" i="19"/>
  <c r="J291" i="19" s="1"/>
  <c r="I60" i="23"/>
  <c r="J60" i="23" s="1"/>
  <c r="I59" i="25"/>
  <c r="G63" i="23"/>
  <c r="G271" i="21"/>
  <c r="I379" i="29"/>
  <c r="J379" i="29" s="1"/>
  <c r="G492" i="27"/>
  <c r="I838" i="29"/>
  <c r="J838" i="29" s="1"/>
  <c r="G323" i="23"/>
  <c r="I417" i="29"/>
  <c r="J417" i="29" s="1"/>
  <c r="G162" i="21"/>
  <c r="G283" i="23"/>
  <c r="I321" i="29"/>
  <c r="I365" i="23"/>
  <c r="J365" i="23" s="1"/>
  <c r="I308" i="29"/>
  <c r="G466" i="23"/>
  <c r="J466" i="23" s="1"/>
  <c r="G561" i="23"/>
  <c r="I719" i="27"/>
  <c r="J719" i="27" s="1"/>
  <c r="G652" i="21"/>
  <c r="G688" i="23"/>
  <c r="I730" i="19"/>
  <c r="G794" i="21"/>
  <c r="J794" i="21" s="1"/>
  <c r="G608" i="21"/>
  <c r="G669" i="29"/>
  <c r="J669" i="29" s="1"/>
  <c r="G867" i="29"/>
  <c r="G627" i="21"/>
  <c r="J627" i="21" s="1"/>
  <c r="I783" i="29"/>
  <c r="G799" i="29"/>
  <c r="J799" i="29" s="1"/>
  <c r="G851" i="21"/>
  <c r="I676" i="27"/>
  <c r="J676" i="27" s="1"/>
  <c r="J33" i="14"/>
  <c r="G104" i="19"/>
  <c r="J104" i="19" s="1"/>
  <c r="G283" i="19"/>
  <c r="G419" i="19"/>
  <c r="J419" i="19" s="1"/>
  <c r="G498" i="27"/>
  <c r="I516" i="23"/>
  <c r="I60" i="29"/>
  <c r="G90" i="23"/>
  <c r="J90" i="23" s="1"/>
  <c r="G124" i="21"/>
  <c r="G855" i="23"/>
  <c r="J855" i="23" s="1"/>
  <c r="I151" i="27"/>
  <c r="G214" i="21"/>
  <c r="J214" i="21" s="1"/>
  <c r="G302" i="23"/>
  <c r="G375" i="23"/>
  <c r="I449" i="23"/>
  <c r="J449" i="23" s="1"/>
  <c r="G222" i="27"/>
  <c r="J222" i="27" s="1"/>
  <c r="I480" i="27"/>
  <c r="G325" i="21"/>
  <c r="J325" i="21" s="1"/>
  <c r="G215" i="27"/>
  <c r="I319" i="29"/>
  <c r="J319" i="29" s="1"/>
  <c r="I391" i="23"/>
  <c r="G435" i="21"/>
  <c r="I254" i="23"/>
  <c r="J254" i="23" s="1"/>
  <c r="G319" i="27"/>
  <c r="J319" i="27" s="1"/>
  <c r="I628" i="21"/>
  <c r="G584" i="23"/>
  <c r="J584" i="23" s="1"/>
  <c r="I627" i="23"/>
  <c r="I588" i="21"/>
  <c r="J588" i="21" s="1"/>
  <c r="G682" i="23"/>
  <c r="I661" i="27"/>
  <c r="J661" i="27" s="1"/>
  <c r="G691" i="29"/>
  <c r="G838" i="27"/>
  <c r="J838" i="27" s="1"/>
  <c r="G594" i="27"/>
  <c r="G785" i="21"/>
  <c r="J785" i="21" s="1"/>
  <c r="I794" i="27"/>
  <c r="I547" i="29"/>
  <c r="J547" i="29" s="1"/>
  <c r="G757" i="23"/>
  <c r="I776" i="29"/>
  <c r="J776" i="29" s="1"/>
  <c r="G92" i="23"/>
  <c r="G41" i="27"/>
  <c r="J41" i="27" s="1"/>
  <c r="I72" i="19"/>
  <c r="G85" i="27"/>
  <c r="J85" i="27" s="1"/>
  <c r="G197" i="19"/>
  <c r="G643" i="19"/>
  <c r="J643" i="19" s="1"/>
  <c r="I733" i="23"/>
  <c r="G888" i="23"/>
  <c r="G248" i="19"/>
  <c r="G470" i="21"/>
  <c r="J470" i="21" s="1"/>
  <c r="G464" i="27"/>
  <c r="I263" i="23"/>
  <c r="J263" i="23" s="1"/>
  <c r="I353" i="29"/>
  <c r="G453" i="23"/>
  <c r="J453" i="23" s="1"/>
  <c r="J45" i="11"/>
  <c r="G187" i="21"/>
  <c r="G265" i="27"/>
  <c r="G404" i="27"/>
  <c r="J404" i="27" s="1"/>
  <c r="G129" i="23"/>
  <c r="G239" i="23"/>
  <c r="J239" i="23" s="1"/>
  <c r="I253" i="23"/>
  <c r="G409" i="27"/>
  <c r="J409" i="27" s="1"/>
  <c r="G612" i="29"/>
  <c r="I630" i="21"/>
  <c r="G807" i="23"/>
  <c r="I656" i="29"/>
  <c r="J656" i="29" s="1"/>
  <c r="G793" i="29"/>
  <c r="G804" i="27"/>
  <c r="J804" i="27" s="1"/>
  <c r="G637" i="27"/>
  <c r="G743" i="29"/>
  <c r="J743" i="29" s="1"/>
  <c r="I951" i="29"/>
  <c r="J278" i="34"/>
  <c r="I470" i="27"/>
  <c r="I163" i="23"/>
  <c r="J163" i="23" s="1"/>
  <c r="G165" i="29"/>
  <c r="I448" i="21"/>
  <c r="J448" i="21" s="1"/>
  <c r="I71" i="19"/>
  <c r="G78" i="27"/>
  <c r="J78" i="27" s="1"/>
  <c r="I88" i="21"/>
  <c r="G69" i="29"/>
  <c r="J69" i="29" s="1"/>
  <c r="I100" i="19"/>
  <c r="I192" i="21"/>
  <c r="J192" i="21" s="1"/>
  <c r="G454" i="29"/>
  <c r="I762" i="23"/>
  <c r="J762" i="23" s="1"/>
  <c r="G521" i="21"/>
  <c r="G295" i="27"/>
  <c r="J295" i="27" s="1"/>
  <c r="G394" i="23"/>
  <c r="G496" i="27"/>
  <c r="J496" i="27" s="1"/>
  <c r="G504" i="29"/>
  <c r="G190" i="27"/>
  <c r="J190" i="27" s="1"/>
  <c r="I203" i="29"/>
  <c r="G335" i="21"/>
  <c r="J335" i="21" s="1"/>
  <c r="G329" i="23"/>
  <c r="G829" i="23"/>
  <c r="J829" i="23" s="1"/>
  <c r="G841" i="23"/>
  <c r="I694" i="27"/>
  <c r="J694" i="27" s="1"/>
  <c r="J580" i="17"/>
  <c r="I394" i="27"/>
  <c r="J394" i="27" s="1"/>
  <c r="J434" i="27"/>
  <c r="J368" i="21"/>
  <c r="J371" i="32"/>
  <c r="J373" i="37"/>
  <c r="J395" i="41"/>
  <c r="G436" i="21"/>
  <c r="J232" i="37"/>
  <c r="G547" i="21"/>
  <c r="J547" i="21" s="1"/>
  <c r="J171" i="33"/>
  <c r="J371" i="29"/>
  <c r="I339" i="21"/>
  <c r="G81" i="23"/>
  <c r="J81" i="23" s="1"/>
  <c r="G765" i="29"/>
  <c r="I223" i="21"/>
  <c r="I160" i="23"/>
  <c r="J160" i="23" s="1"/>
  <c r="G557" i="23"/>
  <c r="J557" i="23" s="1"/>
  <c r="G691" i="27"/>
  <c r="I31" i="23"/>
  <c r="G31" i="23"/>
  <c r="G32" i="23"/>
  <c r="I32" i="23"/>
  <c r="G38" i="29"/>
  <c r="I38" i="29"/>
  <c r="G40" i="25"/>
  <c r="I40" i="25"/>
  <c r="I79" i="23"/>
  <c r="G79" i="23"/>
  <c r="I116" i="21"/>
  <c r="G116" i="21"/>
  <c r="I83" i="27"/>
  <c r="J83" i="27" s="1"/>
  <c r="G83" i="27"/>
  <c r="G83" i="21"/>
  <c r="J83" i="21" s="1"/>
  <c r="I83" i="21"/>
  <c r="G58" i="27"/>
  <c r="J58" i="27" s="1"/>
  <c r="I58" i="27"/>
  <c r="I76" i="23"/>
  <c r="G76" i="23"/>
  <c r="G107" i="19"/>
  <c r="I107" i="19"/>
  <c r="I45" i="29"/>
  <c r="G45" i="29"/>
  <c r="I86" i="29"/>
  <c r="G86" i="29"/>
  <c r="I106" i="21"/>
  <c r="G106" i="21"/>
  <c r="I125" i="23"/>
  <c r="G125" i="23"/>
  <c r="J125" i="23" s="1"/>
  <c r="I43" i="29"/>
  <c r="G43" i="29"/>
  <c r="I58" i="25"/>
  <c r="G58" i="25"/>
  <c r="G93" i="19"/>
  <c r="I93" i="19"/>
  <c r="G61" i="29"/>
  <c r="J61" i="29" s="1"/>
  <c r="I61" i="29"/>
  <c r="I69" i="25"/>
  <c r="J69" i="25" s="1"/>
  <c r="G69" i="25"/>
  <c r="I88" i="19"/>
  <c r="G88" i="19"/>
  <c r="I156" i="21"/>
  <c r="G156" i="21"/>
  <c r="G163" i="19"/>
  <c r="I163" i="19"/>
  <c r="G137" i="29"/>
  <c r="I137" i="29"/>
  <c r="G149" i="27"/>
  <c r="I149" i="27"/>
  <c r="G170" i="19"/>
  <c r="I170" i="19"/>
  <c r="I150" i="23"/>
  <c r="G150" i="23"/>
  <c r="J150" i="23" s="1"/>
  <c r="I167" i="27"/>
  <c r="J167" i="27" s="1"/>
  <c r="G167" i="27"/>
  <c r="G169" i="23"/>
  <c r="J169" i="23" s="1"/>
  <c r="I169" i="23"/>
  <c r="I161" i="27"/>
  <c r="G161" i="27"/>
  <c r="G187" i="29"/>
  <c r="J187" i="29" s="1"/>
  <c r="I187" i="29"/>
  <c r="G202" i="27"/>
  <c r="J202" i="27" s="1"/>
  <c r="I202" i="27"/>
  <c r="I177" i="27"/>
  <c r="G177" i="27"/>
  <c r="G237" i="21"/>
  <c r="I237" i="21"/>
  <c r="G250" i="29"/>
  <c r="J250" i="29" s="1"/>
  <c r="I250" i="29"/>
  <c r="I207" i="23"/>
  <c r="G207" i="23"/>
  <c r="I234" i="29"/>
  <c r="G234" i="29"/>
  <c r="G259" i="27"/>
  <c r="I259" i="27"/>
  <c r="G202" i="29"/>
  <c r="J202" i="29" s="1"/>
  <c r="I202" i="29"/>
  <c r="I216" i="23"/>
  <c r="G216" i="23"/>
  <c r="I228" i="21"/>
  <c r="G228" i="21"/>
  <c r="G262" i="29"/>
  <c r="I262" i="29"/>
  <c r="I218" i="21"/>
  <c r="G218" i="21"/>
  <c r="I219" i="23"/>
  <c r="G219" i="23"/>
  <c r="I288" i="29"/>
  <c r="J288" i="29" s="1"/>
  <c r="G288" i="29"/>
  <c r="I255" i="27"/>
  <c r="G255" i="27"/>
  <c r="I273" i="23"/>
  <c r="G273" i="23"/>
  <c r="J273" i="23" s="1"/>
  <c r="G333" i="29"/>
  <c r="I333" i="29"/>
  <c r="G348" i="27"/>
  <c r="I348" i="27"/>
  <c r="G319" i="21"/>
  <c r="I319" i="21"/>
  <c r="G362" i="21"/>
  <c r="I362" i="21"/>
  <c r="I278" i="29"/>
  <c r="G278" i="29"/>
  <c r="I297" i="23"/>
  <c r="J297" i="23" s="1"/>
  <c r="G297" i="23"/>
  <c r="G344" i="27"/>
  <c r="I344" i="27"/>
  <c r="I248" i="21"/>
  <c r="G248" i="21"/>
  <c r="G297" i="27"/>
  <c r="J297" i="27" s="1"/>
  <c r="I297" i="27"/>
  <c r="I341" i="29"/>
  <c r="G341" i="29"/>
  <c r="I272" i="29"/>
  <c r="G272" i="29"/>
  <c r="G286" i="23"/>
  <c r="I286" i="23"/>
  <c r="J286" i="23" s="1"/>
  <c r="G295" i="21"/>
  <c r="J295" i="21" s="1"/>
  <c r="I295" i="21"/>
  <c r="G293" i="21"/>
  <c r="I293" i="21"/>
  <c r="I324" i="27"/>
  <c r="G324" i="27"/>
  <c r="G353" i="23"/>
  <c r="I353" i="23"/>
  <c r="J353" i="23" s="1"/>
  <c r="G381" i="23"/>
  <c r="I381" i="23"/>
  <c r="G453" i="27"/>
  <c r="I453" i="27"/>
  <c r="I402" i="29"/>
  <c r="G402" i="29"/>
  <c r="I440" i="27"/>
  <c r="J440" i="27" s="1"/>
  <c r="G440" i="27"/>
  <c r="G465" i="21"/>
  <c r="J465" i="21" s="1"/>
  <c r="I465" i="21"/>
  <c r="G475" i="23"/>
  <c r="I475" i="23"/>
  <c r="G352" i="23"/>
  <c r="I352" i="23"/>
  <c r="I381" i="29"/>
  <c r="J381" i="29" s="1"/>
  <c r="G381" i="29"/>
  <c r="I409" i="21"/>
  <c r="J409" i="21" s="1"/>
  <c r="G409" i="21"/>
  <c r="I489" i="27"/>
  <c r="J489" i="27" s="1"/>
  <c r="G489" i="27"/>
  <c r="G379" i="21"/>
  <c r="I379" i="21"/>
  <c r="I406" i="23"/>
  <c r="G406" i="23"/>
  <c r="J406" i="23" s="1"/>
  <c r="G438" i="29"/>
  <c r="I438" i="29"/>
  <c r="G468" i="29"/>
  <c r="J468" i="29" s="1"/>
  <c r="I468" i="29"/>
  <c r="I491" i="27"/>
  <c r="G491" i="27"/>
  <c r="G413" i="27"/>
  <c r="J413" i="27" s="1"/>
  <c r="I413" i="27"/>
  <c r="I445" i="21"/>
  <c r="J445" i="21" s="1"/>
  <c r="G445" i="21"/>
  <c r="G360" i="21"/>
  <c r="J360" i="21" s="1"/>
  <c r="I360" i="21"/>
  <c r="I375" i="29"/>
  <c r="G375" i="29"/>
  <c r="I392" i="29"/>
  <c r="J392" i="29" s="1"/>
  <c r="G392" i="29"/>
  <c r="I403" i="23"/>
  <c r="G403" i="23"/>
  <c r="G449" i="29"/>
  <c r="J449" i="29" s="1"/>
  <c r="I449" i="29"/>
  <c r="I463" i="27"/>
  <c r="G463" i="27"/>
  <c r="G479" i="27"/>
  <c r="I479" i="27"/>
  <c r="G389" i="29"/>
  <c r="I389" i="29"/>
  <c r="I430" i="29"/>
  <c r="G430" i="29"/>
  <c r="I406" i="27"/>
  <c r="G406" i="27"/>
  <c r="I472" i="21"/>
  <c r="G472" i="21"/>
  <c r="G465" i="27"/>
  <c r="J465" i="27" s="1"/>
  <c r="I465" i="27"/>
  <c r="I508" i="27"/>
  <c r="G508" i="27"/>
  <c r="I540" i="21"/>
  <c r="G540" i="21"/>
  <c r="I573" i="27"/>
  <c r="J573" i="27" s="1"/>
  <c r="G573" i="27"/>
  <c r="I589" i="27"/>
  <c r="J589" i="27" s="1"/>
  <c r="G589" i="27"/>
  <c r="I518" i="23"/>
  <c r="G518" i="23"/>
  <c r="I547" i="27"/>
  <c r="G547" i="27"/>
  <c r="I573" i="21"/>
  <c r="G573" i="21"/>
  <c r="I504" i="23"/>
  <c r="G504" i="23"/>
  <c r="I518" i="21"/>
  <c r="G518" i="21"/>
  <c r="I548" i="29"/>
  <c r="G548" i="29"/>
  <c r="I510" i="23"/>
  <c r="G510" i="23"/>
  <c r="J510" i="23" s="1"/>
  <c r="I576" i="23"/>
  <c r="G576" i="23"/>
  <c r="G603" i="23"/>
  <c r="J603" i="23" s="1"/>
  <c r="I603" i="23"/>
  <c r="G497" i="21"/>
  <c r="I497" i="21"/>
  <c r="G537" i="29"/>
  <c r="J537" i="29" s="1"/>
  <c r="I537" i="29"/>
  <c r="I420" i="21"/>
  <c r="J420" i="21" s="1"/>
  <c r="G420" i="21"/>
  <c r="I507" i="23"/>
  <c r="G507" i="23"/>
  <c r="G577" i="23"/>
  <c r="I577" i="23"/>
  <c r="G610" i="21"/>
  <c r="I610" i="21"/>
  <c r="I628" i="29"/>
  <c r="G628" i="29"/>
  <c r="I642" i="21"/>
  <c r="G642" i="21"/>
  <c r="I651" i="27"/>
  <c r="G651" i="27"/>
  <c r="G664" i="21"/>
  <c r="I664" i="21"/>
  <c r="G789" i="23"/>
  <c r="I789" i="23"/>
  <c r="G644" i="21"/>
  <c r="I644" i="21"/>
  <c r="I741" i="27"/>
  <c r="G741" i="27"/>
  <c r="G765" i="27"/>
  <c r="F768" i="27" s="1"/>
  <c r="G768" i="27" s="1"/>
  <c r="J768" i="27" s="1"/>
  <c r="I765" i="27"/>
  <c r="G778" i="21"/>
  <c r="I778" i="21"/>
  <c r="G584" i="27"/>
  <c r="J584" i="27" s="1"/>
  <c r="I584" i="27"/>
  <c r="I625" i="23"/>
  <c r="G625" i="23"/>
  <c r="I643" i="23"/>
  <c r="G643" i="23"/>
  <c r="J643" i="23" s="1"/>
  <c r="I779" i="23"/>
  <c r="G779" i="23"/>
  <c r="G665" i="29"/>
  <c r="I665" i="29"/>
  <c r="G601" i="29"/>
  <c r="I601" i="29"/>
  <c r="I611" i="21"/>
  <c r="G611" i="21"/>
  <c r="G647" i="21"/>
  <c r="J647" i="21" s="1"/>
  <c r="I647" i="21"/>
  <c r="I659" i="27"/>
  <c r="G659" i="27"/>
  <c r="G737" i="23"/>
  <c r="I737" i="23"/>
  <c r="G798" i="23"/>
  <c r="I798" i="23"/>
  <c r="J798" i="23" s="1"/>
  <c r="I783" i="27"/>
  <c r="J783" i="27" s="1"/>
  <c r="G783" i="27"/>
  <c r="I755" i="23"/>
  <c r="G755" i="23"/>
  <c r="F758" i="23" s="1"/>
  <c r="G758" i="23" s="1"/>
  <c r="J758" i="23" s="1"/>
  <c r="I634" i="21"/>
  <c r="G634" i="21"/>
  <c r="I649" i="21"/>
  <c r="G649" i="21"/>
  <c r="I662" i="23"/>
  <c r="G662" i="23"/>
  <c r="G731" i="27"/>
  <c r="I731" i="27"/>
  <c r="I773" i="27"/>
  <c r="G773" i="27"/>
  <c r="G811" i="21"/>
  <c r="I811" i="21"/>
  <c r="I852" i="23"/>
  <c r="G852" i="23"/>
  <c r="I949" i="21"/>
  <c r="G949" i="21"/>
  <c r="I790" i="29"/>
  <c r="G790" i="29"/>
  <c r="I816" i="29"/>
  <c r="J816" i="29" s="1"/>
  <c r="G816" i="29"/>
  <c r="G855" i="29"/>
  <c r="I855" i="29"/>
  <c r="I814" i="21"/>
  <c r="G814" i="21"/>
  <c r="I840" i="27"/>
  <c r="G840" i="27"/>
  <c r="I859" i="27"/>
  <c r="J859" i="27" s="1"/>
  <c r="G859" i="27"/>
  <c r="G888" i="27"/>
  <c r="J888" i="27" s="1"/>
  <c r="I888" i="27"/>
  <c r="G812" i="23"/>
  <c r="I812" i="23"/>
  <c r="G877" i="23"/>
  <c r="I877" i="23"/>
  <c r="I951" i="19"/>
  <c r="G951" i="19"/>
  <c r="I793" i="27"/>
  <c r="J793" i="27" s="1"/>
  <c r="G793" i="27"/>
  <c r="G878" i="23"/>
  <c r="I878" i="23"/>
  <c r="G902" i="23"/>
  <c r="I902" i="23"/>
  <c r="I96" i="23"/>
  <c r="G96" i="23"/>
  <c r="G84" i="21"/>
  <c r="J84" i="21" s="1"/>
  <c r="I84" i="21"/>
  <c r="I190" i="29"/>
  <c r="G190" i="29"/>
  <c r="I182" i="23"/>
  <c r="G182" i="23"/>
  <c r="G155" i="19"/>
  <c r="J155" i="19" s="1"/>
  <c r="I155" i="19"/>
  <c r="I204" i="27"/>
  <c r="J204" i="27" s="1"/>
  <c r="G204" i="27"/>
  <c r="G151" i="21"/>
  <c r="J151" i="21" s="1"/>
  <c r="I151" i="21"/>
  <c r="G274" i="21"/>
  <c r="I274" i="21"/>
  <c r="G310" i="21"/>
  <c r="I310" i="21"/>
  <c r="G125" i="21"/>
  <c r="J125" i="21" s="1"/>
  <c r="I125" i="21"/>
  <c r="I170" i="21"/>
  <c r="G170" i="21"/>
  <c r="I194" i="29"/>
  <c r="G194" i="29"/>
  <c r="G222" i="23"/>
  <c r="I222" i="23"/>
  <c r="J222" i="23" s="1"/>
  <c r="G334" i="21"/>
  <c r="J334" i="21" s="1"/>
  <c r="I334" i="21"/>
  <c r="I201" i="19"/>
  <c r="G201" i="19"/>
  <c r="I217" i="19"/>
  <c r="G217" i="19"/>
  <c r="G412" i="23"/>
  <c r="I412" i="23"/>
  <c r="J412" i="23" s="1"/>
  <c r="I503" i="29"/>
  <c r="G503" i="29"/>
  <c r="I354" i="27"/>
  <c r="G354" i="27"/>
  <c r="G653" i="29"/>
  <c r="I653" i="29"/>
  <c r="I408" i="23"/>
  <c r="G408" i="23"/>
  <c r="J408" i="23" s="1"/>
  <c r="I564" i="27"/>
  <c r="J564" i="27" s="1"/>
  <c r="G564" i="27"/>
  <c r="G811" i="23"/>
  <c r="J811" i="23" s="1"/>
  <c r="I811" i="23"/>
  <c r="G385" i="21"/>
  <c r="I385" i="21"/>
  <c r="I487" i="23"/>
  <c r="G487" i="23"/>
  <c r="G628" i="27"/>
  <c r="J628" i="27" s="1"/>
  <c r="I628" i="27"/>
  <c r="I688" i="27"/>
  <c r="G688" i="27"/>
  <c r="I607" i="29"/>
  <c r="G607" i="29"/>
  <c r="I544" i="21"/>
  <c r="G544" i="21"/>
  <c r="I620" i="23"/>
  <c r="G620" i="23"/>
  <c r="G701" i="19"/>
  <c r="J701" i="19" s="1"/>
  <c r="I701" i="19"/>
  <c r="I887" i="29"/>
  <c r="G887" i="29"/>
  <c r="G856" i="23"/>
  <c r="I856" i="23"/>
  <c r="J856" i="23" s="1"/>
  <c r="G897" i="29"/>
  <c r="I897" i="29"/>
  <c r="I883" i="19"/>
  <c r="G883" i="19"/>
  <c r="G176" i="19"/>
  <c r="I176" i="19"/>
  <c r="I156" i="23"/>
  <c r="G156" i="23"/>
  <c r="J156" i="23" s="1"/>
  <c r="G129" i="29"/>
  <c r="I129" i="29"/>
  <c r="I172" i="21"/>
  <c r="J172" i="21" s="1"/>
  <c r="G172" i="21"/>
  <c r="I192" i="27"/>
  <c r="G192" i="27"/>
  <c r="I94" i="27"/>
  <c r="J94" i="27" s="1"/>
  <c r="G94" i="27"/>
  <c r="G668" i="23"/>
  <c r="I668" i="23"/>
  <c r="I851" i="23"/>
  <c r="J851" i="23" s="1"/>
  <c r="G851" i="23"/>
  <c r="I294" i="21"/>
  <c r="G294" i="21"/>
  <c r="G667" i="19"/>
  <c r="I667" i="19"/>
  <c r="I949" i="23"/>
  <c r="G949" i="23"/>
  <c r="I443" i="29"/>
  <c r="G443" i="29"/>
  <c r="G678" i="23"/>
  <c r="I678" i="23"/>
  <c r="G600" i="23"/>
  <c r="I600" i="23"/>
  <c r="J600" i="23" s="1"/>
  <c r="I647" i="19"/>
  <c r="J647" i="19" s="1"/>
  <c r="G647" i="19"/>
  <c r="I466" i="27"/>
  <c r="G466" i="27"/>
  <c r="I515" i="19"/>
  <c r="G515" i="19"/>
  <c r="G782" i="29"/>
  <c r="J782" i="29" s="1"/>
  <c r="I782" i="29"/>
  <c r="G279" i="29"/>
  <c r="I279" i="29"/>
  <c r="I630" i="27"/>
  <c r="G630" i="27"/>
  <c r="I756" i="27"/>
  <c r="G756" i="27"/>
  <c r="I179" i="29"/>
  <c r="J179" i="29" s="1"/>
  <c r="G179" i="29"/>
  <c r="G897" i="23"/>
  <c r="I897" i="23"/>
  <c r="G103" i="19"/>
  <c r="J103" i="19" s="1"/>
  <c r="I103" i="19"/>
  <c r="G391" i="29"/>
  <c r="I391" i="29"/>
  <c r="G717" i="27"/>
  <c r="J717" i="27" s="1"/>
  <c r="I717" i="27"/>
  <c r="I693" i="29"/>
  <c r="G693" i="29"/>
  <c r="I95" i="27"/>
  <c r="J95" i="27" s="1"/>
  <c r="G76" i="27"/>
  <c r="J76" i="27" s="1"/>
  <c r="I288" i="27"/>
  <c r="J288" i="27" s="1"/>
  <c r="G477" i="29"/>
  <c r="I706" i="29"/>
  <c r="J706" i="29" s="1"/>
  <c r="I681" i="21"/>
  <c r="G46" i="27"/>
  <c r="G741" i="19"/>
  <c r="G835" i="23"/>
  <c r="J835" i="23" s="1"/>
  <c r="I329" i="27"/>
  <c r="J329" i="27" s="1"/>
  <c r="G403" i="27"/>
  <c r="J403" i="27" s="1"/>
  <c r="G450" i="23"/>
  <c r="G791" i="29"/>
  <c r="J791" i="29" s="1"/>
  <c r="G93" i="29"/>
  <c r="I342" i="21"/>
  <c r="J342" i="21" s="1"/>
  <c r="G454" i="23"/>
  <c r="I684" i="29"/>
  <c r="J684" i="29" s="1"/>
  <c r="I247" i="27"/>
  <c r="J247" i="27" s="1"/>
  <c r="I271" i="23"/>
  <c r="J271" i="23" s="1"/>
  <c r="G844" i="29"/>
  <c r="I688" i="21"/>
  <c r="I689" i="27"/>
  <c r="I616" i="27"/>
  <c r="J616" i="27" s="1"/>
  <c r="I842" i="27"/>
  <c r="G857" i="21"/>
  <c r="J857" i="21" s="1"/>
  <c r="J76" i="14"/>
  <c r="G41" i="29"/>
  <c r="J41" i="29" s="1"/>
  <c r="I67" i="19"/>
  <c r="G677" i="23"/>
  <c r="I243" i="21"/>
  <c r="G393" i="23"/>
  <c r="J393" i="23" s="1"/>
  <c r="I162" i="29"/>
  <c r="I848" i="21"/>
  <c r="J848" i="21" s="1"/>
  <c r="G724" i="23"/>
  <c r="J724" i="23" s="1"/>
  <c r="G605" i="29"/>
  <c r="J605" i="29" s="1"/>
  <c r="G204" i="21"/>
  <c r="G231" i="23"/>
  <c r="I115" i="23"/>
  <c r="J115" i="23" s="1"/>
  <c r="I309" i="21"/>
  <c r="J309" i="21" s="1"/>
  <c r="G668" i="29"/>
  <c r="G356" i="21"/>
  <c r="J356" i="21" s="1"/>
  <c r="I105" i="21"/>
  <c r="I422" i="29"/>
  <c r="J422" i="29" s="1"/>
  <c r="G339" i="23"/>
  <c r="G495" i="27"/>
  <c r="J495" i="27" s="1"/>
  <c r="G556" i="21"/>
  <c r="I789" i="29"/>
  <c r="J789" i="29" s="1"/>
  <c r="I555" i="29"/>
  <c r="I576" i="21"/>
  <c r="J576" i="21" s="1"/>
  <c r="I782" i="27"/>
  <c r="J782" i="27" s="1"/>
  <c r="J45" i="14"/>
  <c r="J471" i="27"/>
  <c r="J33" i="12"/>
  <c r="J44" i="11"/>
  <c r="I298" i="25"/>
  <c r="J298" i="25" s="1"/>
  <c r="J478" i="35"/>
  <c r="J72" i="14"/>
  <c r="J364" i="38"/>
  <c r="G36" i="13"/>
  <c r="G10" i="13" s="1"/>
  <c r="J63" i="29"/>
  <c r="J109" i="37"/>
  <c r="I141" i="29"/>
  <c r="G141" i="29"/>
  <c r="I140" i="29"/>
  <c r="G140" i="29"/>
  <c r="I80" i="17"/>
  <c r="G80" i="17"/>
  <c r="I102" i="17"/>
  <c r="G102" i="17"/>
  <c r="G33" i="17"/>
  <c r="I33" i="17"/>
  <c r="I35" i="17" s="1"/>
  <c r="I10" i="17" s="1"/>
  <c r="I78" i="17"/>
  <c r="J78" i="17" s="1"/>
  <c r="J34" i="13"/>
  <c r="J286" i="34"/>
  <c r="I59" i="27"/>
  <c r="J531" i="35"/>
  <c r="J534" i="37"/>
  <c r="J540" i="41"/>
  <c r="I341" i="23"/>
  <c r="G235" i="29"/>
  <c r="J235" i="29" s="1"/>
  <c r="G291" i="27"/>
  <c r="I298" i="29"/>
  <c r="I290" i="21"/>
  <c r="J290" i="21" s="1"/>
  <c r="G77" i="17"/>
  <c r="J77" i="17" s="1"/>
  <c r="G101" i="23"/>
  <c r="J101" i="23" s="1"/>
  <c r="J491" i="39"/>
  <c r="J498" i="32"/>
  <c r="J505" i="35"/>
  <c r="J508" i="37"/>
  <c r="J511" i="39"/>
  <c r="J515" i="39"/>
  <c r="I109" i="21"/>
  <c r="I210" i="21"/>
  <c r="G282" i="29"/>
  <c r="G342" i="27"/>
  <c r="J342" i="27" s="1"/>
  <c r="I240" i="27"/>
  <c r="J240" i="27" s="1"/>
  <c r="I105" i="19"/>
  <c r="G743" i="27"/>
  <c r="J743" i="27" s="1"/>
  <c r="J911" i="17"/>
  <c r="J581" i="17"/>
  <c r="I93" i="17"/>
  <c r="J93" i="17" s="1"/>
  <c r="J283" i="19"/>
  <c r="I93" i="27"/>
  <c r="J93" i="27" s="1"/>
  <c r="G69" i="27"/>
  <c r="J69" i="27" s="1"/>
  <c r="G32" i="29"/>
  <c r="J32" i="29" s="1"/>
  <c r="J116" i="37"/>
  <c r="J302" i="38"/>
  <c r="G71" i="25"/>
  <c r="I92" i="19"/>
  <c r="J92" i="19" s="1"/>
  <c r="G138" i="27"/>
  <c r="J138" i="27" s="1"/>
  <c r="I309" i="27"/>
  <c r="J309" i="27" s="1"/>
  <c r="I346" i="29"/>
  <c r="J346" i="29" s="1"/>
  <c r="G478" i="21"/>
  <c r="J478" i="21" s="1"/>
  <c r="G299" i="23"/>
  <c r="G391" i="21"/>
  <c r="I514" i="23"/>
  <c r="G611" i="23"/>
  <c r="J611" i="23" s="1"/>
  <c r="I626" i="29"/>
  <c r="G626" i="29"/>
  <c r="I629" i="21"/>
  <c r="G629" i="21"/>
  <c r="G791" i="23"/>
  <c r="I791" i="23"/>
  <c r="G842" i="29"/>
  <c r="I842" i="29"/>
  <c r="G780" i="29"/>
  <c r="I780" i="29"/>
  <c r="G660" i="23"/>
  <c r="J660" i="23" s="1"/>
  <c r="I660" i="23"/>
  <c r="I469" i="29"/>
  <c r="G469" i="29"/>
  <c r="I774" i="23"/>
  <c r="G774" i="23"/>
  <c r="I737" i="29"/>
  <c r="G737" i="29"/>
  <c r="J737" i="29" s="1"/>
  <c r="G359" i="27"/>
  <c r="I359" i="27"/>
  <c r="I798" i="29"/>
  <c r="G798" i="29"/>
  <c r="F802" i="29" s="1"/>
  <c r="G802" i="29" s="1"/>
  <c r="J802" i="29" s="1"/>
  <c r="J71" i="17"/>
  <c r="J103" i="17"/>
  <c r="I104" i="17"/>
  <c r="I101" i="17"/>
  <c r="J101" i="17" s="1"/>
  <c r="I55" i="21"/>
  <c r="I52" i="23"/>
  <c r="J52" i="23" s="1"/>
  <c r="I123" i="23"/>
  <c r="G123" i="23"/>
  <c r="G153" i="25"/>
  <c r="I308" i="25"/>
  <c r="G357" i="23"/>
  <c r="I357" i="23"/>
  <c r="G666" i="27"/>
  <c r="I666" i="27"/>
  <c r="I548" i="21"/>
  <c r="G548" i="21"/>
  <c r="I616" i="23"/>
  <c r="G616" i="23"/>
  <c r="G675" i="27"/>
  <c r="I675" i="27"/>
  <c r="G566" i="21"/>
  <c r="I566" i="21"/>
  <c r="G366" i="29"/>
  <c r="I366" i="29"/>
  <c r="I373" i="21"/>
  <c r="G373" i="21"/>
  <c r="G544" i="23"/>
  <c r="I544" i="23"/>
  <c r="I794" i="29"/>
  <c r="G794" i="29"/>
  <c r="I492" i="29"/>
  <c r="G492" i="29"/>
  <c r="J492" i="29" s="1"/>
  <c r="I528" i="21"/>
  <c r="G528" i="21"/>
  <c r="G805" i="21"/>
  <c r="F808" i="21" s="1"/>
  <c r="G808" i="21" s="1"/>
  <c r="J808" i="21" s="1"/>
  <c r="I805" i="21"/>
  <c r="G578" i="23"/>
  <c r="I578" i="23"/>
  <c r="I648" i="27"/>
  <c r="G648" i="27"/>
  <c r="G792" i="23"/>
  <c r="I792" i="23"/>
  <c r="G510" i="29"/>
  <c r="I510" i="29"/>
  <c r="G594" i="19"/>
  <c r="I594" i="19"/>
  <c r="J594" i="19" s="1"/>
  <c r="I637" i="29"/>
  <c r="G637" i="29"/>
  <c r="I714" i="21"/>
  <c r="G714" i="21"/>
  <c r="I656" i="27"/>
  <c r="G656" i="27"/>
  <c r="G822" i="21"/>
  <c r="I822" i="21"/>
  <c r="G879" i="19"/>
  <c r="I879" i="19"/>
  <c r="G902" i="27"/>
  <c r="I902" i="27"/>
  <c r="G854" i="19"/>
  <c r="J854" i="19" s="1"/>
  <c r="I854" i="19"/>
  <c r="G873" i="29"/>
  <c r="I873" i="29"/>
  <c r="G898" i="27"/>
  <c r="I898" i="27"/>
  <c r="J898" i="27" s="1"/>
  <c r="G263" i="21"/>
  <c r="I263" i="21"/>
  <c r="J932" i="17"/>
  <c r="J67" i="14"/>
  <c r="G64" i="25"/>
  <c r="J64" i="25" s="1"/>
  <c r="G96" i="27"/>
  <c r="J96" i="27" s="1"/>
  <c r="I79" i="21"/>
  <c r="J190" i="23"/>
  <c r="J263" i="32"/>
  <c r="J326" i="35"/>
  <c r="J334" i="35"/>
  <c r="J343" i="32"/>
  <c r="J345" i="37"/>
  <c r="J351" i="32"/>
  <c r="J353" i="37"/>
  <c r="J361" i="37"/>
  <c r="J498" i="37"/>
  <c r="J140" i="34"/>
  <c r="J144" i="34"/>
  <c r="G252" i="27"/>
  <c r="J252" i="27" s="1"/>
  <c r="G329" i="29"/>
  <c r="J329" i="29" s="1"/>
  <c r="I446" i="23"/>
  <c r="J446" i="23" s="1"/>
  <c r="I269" i="21"/>
  <c r="G544" i="19"/>
  <c r="I171" i="19"/>
  <c r="G171" i="19"/>
  <c r="J943" i="17"/>
  <c r="J37" i="14"/>
  <c r="I36" i="9"/>
  <c r="I10" i="9" s="1"/>
  <c r="J10" i="9" s="1"/>
  <c r="G54" i="27"/>
  <c r="J65" i="14"/>
  <c r="I110" i="29"/>
  <c r="G110" i="29"/>
  <c r="G139" i="29"/>
  <c r="J139" i="29" s="1"/>
  <c r="I139" i="29"/>
  <c r="G148" i="29"/>
  <c r="I148" i="29"/>
  <c r="G225" i="27"/>
  <c r="J225" i="27" s="1"/>
  <c r="I225" i="27"/>
  <c r="I243" i="29"/>
  <c r="G243" i="29"/>
  <c r="I254" i="29"/>
  <c r="G254" i="29"/>
  <c r="G263" i="27"/>
  <c r="I263" i="27"/>
  <c r="I184" i="29"/>
  <c r="G184" i="29"/>
  <c r="G231" i="21"/>
  <c r="I231" i="21"/>
  <c r="G254" i="19"/>
  <c r="I270" i="27"/>
  <c r="G270" i="27"/>
  <c r="I200" i="23"/>
  <c r="I227" i="19"/>
  <c r="G227" i="19"/>
  <c r="G176" i="29"/>
  <c r="I176" i="29"/>
  <c r="G206" i="21"/>
  <c r="I206" i="21"/>
  <c r="G229" i="23"/>
  <c r="I229" i="23"/>
  <c r="I211" i="23"/>
  <c r="G211" i="23"/>
  <c r="G312" i="29"/>
  <c r="I312" i="29"/>
  <c r="I328" i="23"/>
  <c r="G328" i="23"/>
  <c r="J328" i="23" s="1"/>
  <c r="G349" i="23"/>
  <c r="G360" i="23"/>
  <c r="J360" i="23" s="1"/>
  <c r="I360" i="23"/>
  <c r="I285" i="29"/>
  <c r="G285" i="29"/>
  <c r="I346" i="27"/>
  <c r="G346" i="27"/>
  <c r="G345" i="23"/>
  <c r="I345" i="23"/>
  <c r="J345" i="23" s="1"/>
  <c r="G268" i="27"/>
  <c r="I268" i="27"/>
  <c r="G300" i="29"/>
  <c r="I300" i="29"/>
  <c r="I311" i="27"/>
  <c r="G311" i="27"/>
  <c r="G281" i="23"/>
  <c r="I281" i="23"/>
  <c r="G333" i="25"/>
  <c r="G414" i="21"/>
  <c r="I414" i="21"/>
  <c r="G435" i="27"/>
  <c r="I435" i="27"/>
  <c r="G411" i="23"/>
  <c r="I411" i="23"/>
  <c r="I434" i="23"/>
  <c r="G434" i="23"/>
  <c r="I487" i="21"/>
  <c r="G487" i="21"/>
  <c r="G383" i="27"/>
  <c r="I383" i="27"/>
  <c r="I429" i="29"/>
  <c r="G429" i="29"/>
  <c r="G434" i="19"/>
  <c r="G445" i="29"/>
  <c r="I445" i="29"/>
  <c r="G479" i="23"/>
  <c r="I479" i="23"/>
  <c r="G481" i="29"/>
  <c r="I481" i="29"/>
  <c r="G386" i="21"/>
  <c r="I386" i="21"/>
  <c r="I394" i="29"/>
  <c r="G394" i="29"/>
  <c r="I416" i="27"/>
  <c r="G416" i="27"/>
  <c r="I435" i="23"/>
  <c r="G435" i="23"/>
  <c r="I479" i="21"/>
  <c r="G479" i="21"/>
  <c r="I403" i="21"/>
  <c r="G403" i="21"/>
  <c r="J403" i="21" s="1"/>
  <c r="I414" i="23"/>
  <c r="G414" i="23"/>
  <c r="I505" i="21"/>
  <c r="I507" i="21"/>
  <c r="G507" i="21"/>
  <c r="I534" i="21"/>
  <c r="G534" i="21"/>
  <c r="I585" i="21"/>
  <c r="G585" i="21"/>
  <c r="I592" i="23"/>
  <c r="G592" i="23"/>
  <c r="I506" i="21"/>
  <c r="G506" i="21"/>
  <c r="G504" i="27"/>
  <c r="I504" i="27"/>
  <c r="G618" i="29"/>
  <c r="I618" i="29"/>
  <c r="I684" i="21"/>
  <c r="I713" i="21"/>
  <c r="G713" i="21"/>
  <c r="G602" i="21"/>
  <c r="I602" i="21"/>
  <c r="I734" i="27"/>
  <c r="G734" i="27"/>
  <c r="I749" i="21"/>
  <c r="G749" i="21"/>
  <c r="G657" i="23"/>
  <c r="I657" i="23"/>
  <c r="G669" i="23"/>
  <c r="I669" i="23"/>
  <c r="G681" i="27"/>
  <c r="J681" i="27" s="1"/>
  <c r="I681" i="27"/>
  <c r="I696" i="29"/>
  <c r="G696" i="29"/>
  <c r="I724" i="21"/>
  <c r="G724" i="21"/>
  <c r="I674" i="21"/>
  <c r="G674" i="21"/>
  <c r="I765" i="21"/>
  <c r="I682" i="27"/>
  <c r="G682" i="27"/>
  <c r="I732" i="27"/>
  <c r="G732" i="27"/>
  <c r="G781" i="21"/>
  <c r="G633" i="21"/>
  <c r="I633" i="21"/>
  <c r="I703" i="27"/>
  <c r="G703" i="27"/>
  <c r="G701" i="21"/>
  <c r="I701" i="21"/>
  <c r="I855" i="21"/>
  <c r="G855" i="21"/>
  <c r="G872" i="29"/>
  <c r="I872" i="29"/>
  <c r="I811" i="27"/>
  <c r="G811" i="27"/>
  <c r="I872" i="21"/>
  <c r="G872" i="21"/>
  <c r="I892" i="27"/>
  <c r="G892" i="27"/>
  <c r="I830" i="21"/>
  <c r="G830" i="21"/>
  <c r="I865" i="23"/>
  <c r="G865" i="23"/>
  <c r="I784" i="27"/>
  <c r="G784" i="27"/>
  <c r="I815" i="29"/>
  <c r="G815" i="29"/>
  <c r="I887" i="21"/>
  <c r="G887" i="21"/>
  <c r="I849" i="23"/>
  <c r="G849" i="23"/>
  <c r="G815" i="21"/>
  <c r="I815" i="21"/>
  <c r="I913" i="19"/>
  <c r="G77" i="43"/>
  <c r="I199" i="23"/>
  <c r="G199" i="23"/>
  <c r="I131" i="19"/>
  <c r="J35" i="15"/>
  <c r="J51" i="15"/>
  <c r="G817" i="21"/>
  <c r="J817" i="21" s="1"/>
  <c r="I152" i="43"/>
  <c r="G99" i="43"/>
  <c r="I144" i="43"/>
  <c r="J56" i="14"/>
  <c r="J595" i="39"/>
  <c r="J199" i="27"/>
  <c r="J211" i="27"/>
  <c r="G311" i="25"/>
  <c r="J311" i="25" s="1"/>
  <c r="I195" i="29"/>
  <c r="J195" i="29" s="1"/>
  <c r="G248" i="27"/>
  <c r="G303" i="23"/>
  <c r="J303" i="23" s="1"/>
  <c r="I184" i="23"/>
  <c r="J184" i="23" s="1"/>
  <c r="F945" i="17"/>
  <c r="G945" i="17" s="1"/>
  <c r="J945" i="17" s="1"/>
  <c r="G90" i="19"/>
  <c r="J90" i="19" s="1"/>
  <c r="G70" i="19"/>
  <c r="J70" i="19" s="1"/>
  <c r="G453" i="21"/>
  <c r="I273" i="29"/>
  <c r="G316" i="27"/>
  <c r="J259" i="34"/>
  <c r="J950" i="17"/>
  <c r="I51" i="25"/>
  <c r="J250" i="38"/>
  <c r="J298" i="38"/>
  <c r="I146" i="23"/>
  <c r="G233" i="27"/>
  <c r="G154" i="23"/>
  <c r="I159" i="29"/>
  <c r="J159" i="29" s="1"/>
  <c r="I405" i="21"/>
  <c r="J405" i="21" s="1"/>
  <c r="I161" i="21"/>
  <c r="J161" i="21" s="1"/>
  <c r="I250" i="23"/>
  <c r="J250" i="23" s="1"/>
  <c r="J142" i="40"/>
  <c r="J250" i="40"/>
  <c r="J255" i="38"/>
  <c r="J263" i="38"/>
  <c r="J306" i="40"/>
  <c r="J311" i="38"/>
  <c r="J315" i="38"/>
  <c r="J383" i="38"/>
  <c r="J387" i="38"/>
  <c r="J391" i="38"/>
  <c r="J395" i="38"/>
  <c r="J404" i="36"/>
  <c r="J408" i="36"/>
  <c r="J438" i="40"/>
  <c r="J442" i="40"/>
  <c r="I174" i="19"/>
  <c r="J174" i="19" s="1"/>
  <c r="J486" i="23"/>
  <c r="J289" i="21"/>
  <c r="G448" i="29"/>
  <c r="G503" i="21"/>
  <c r="J503" i="21" s="1"/>
  <c r="G478" i="23"/>
  <c r="J478" i="23" s="1"/>
  <c r="I478" i="23"/>
  <c r="I143" i="21"/>
  <c r="J143" i="21" s="1"/>
  <c r="G143" i="21"/>
  <c r="G89" i="17"/>
  <c r="J89" i="17" s="1"/>
  <c r="J71" i="34"/>
  <c r="J78" i="40"/>
  <c r="J81" i="41"/>
  <c r="J85" i="40"/>
  <c r="J89" i="40"/>
  <c r="I146" i="27"/>
  <c r="J146" i="27" s="1"/>
  <c r="J155" i="40"/>
  <c r="J176" i="27"/>
  <c r="J237" i="40"/>
  <c r="J308" i="21"/>
  <c r="J327" i="41"/>
  <c r="J347" i="32"/>
  <c r="J349" i="37"/>
  <c r="J365" i="37"/>
  <c r="J380" i="21"/>
  <c r="J386" i="35"/>
  <c r="J388" i="39"/>
  <c r="J403" i="41"/>
  <c r="J417" i="37"/>
  <c r="J423" i="32"/>
  <c r="J434" i="35"/>
  <c r="J487" i="32"/>
  <c r="J154" i="36"/>
  <c r="J231" i="38"/>
  <c r="J392" i="32"/>
  <c r="J395" i="35"/>
  <c r="J402" i="37"/>
  <c r="J141" i="40"/>
  <c r="J111" i="40"/>
  <c r="J115" i="40"/>
  <c r="J139" i="40"/>
  <c r="J280" i="35"/>
  <c r="J286" i="39"/>
  <c r="J310" i="39"/>
  <c r="J324" i="35"/>
  <c r="J333" i="41"/>
  <c r="J338" i="39"/>
  <c r="I62" i="23"/>
  <c r="J62" i="23" s="1"/>
  <c r="G89" i="23"/>
  <c r="I135" i="29"/>
  <c r="J135" i="29" s="1"/>
  <c r="I535" i="29"/>
  <c r="J535" i="29" s="1"/>
  <c r="G535" i="29"/>
  <c r="I576" i="29"/>
  <c r="G576" i="29"/>
  <c r="I633" i="29"/>
  <c r="G633" i="29"/>
  <c r="I483" i="27"/>
  <c r="G483" i="27"/>
  <c r="I807" i="21"/>
  <c r="G807" i="21"/>
  <c r="I673" i="21"/>
  <c r="J673" i="21" s="1"/>
  <c r="G673" i="21"/>
  <c r="I829" i="27"/>
  <c r="G829" i="27"/>
  <c r="I629" i="29"/>
  <c r="G629" i="29"/>
  <c r="I722" i="23"/>
  <c r="I828" i="23"/>
  <c r="G828" i="23"/>
  <c r="I516" i="27"/>
  <c r="G516" i="27"/>
  <c r="G595" i="23"/>
  <c r="J595" i="23" s="1"/>
  <c r="I595" i="23"/>
  <c r="I555" i="23"/>
  <c r="G555" i="23"/>
  <c r="I730" i="23"/>
  <c r="G730" i="23"/>
  <c r="J730" i="23" s="1"/>
  <c r="I882" i="21"/>
  <c r="G882" i="21"/>
  <c r="G73" i="43"/>
  <c r="G900" i="21"/>
  <c r="I900" i="21"/>
  <c r="I530" i="27"/>
  <c r="G530" i="27"/>
  <c r="G684" i="27"/>
  <c r="I684" i="27"/>
  <c r="G591" i="23"/>
  <c r="I591" i="23"/>
  <c r="I646" i="29"/>
  <c r="G646" i="29"/>
  <c r="G839" i="21"/>
  <c r="I839" i="21"/>
  <c r="G697" i="21"/>
  <c r="I697" i="21"/>
  <c r="I36" i="11"/>
  <c r="I10" i="11" s="1"/>
  <c r="G53" i="15"/>
  <c r="G10" i="15" s="1"/>
  <c r="I43" i="27"/>
  <c r="J43" i="27" s="1"/>
  <c r="G81" i="29"/>
  <c r="J81" i="29" s="1"/>
  <c r="G99" i="23"/>
  <c r="I167" i="19"/>
  <c r="G167" i="19"/>
  <c r="G175" i="21"/>
  <c r="I175" i="21"/>
  <c r="I172" i="23"/>
  <c r="G172" i="23"/>
  <c r="I178" i="27"/>
  <c r="G178" i="27"/>
  <c r="G201" i="21"/>
  <c r="I201" i="21"/>
  <c r="G257" i="23"/>
  <c r="I257" i="23"/>
  <c r="I188" i="29"/>
  <c r="G188" i="29"/>
  <c r="I259" i="21"/>
  <c r="G259" i="21"/>
  <c r="I267" i="25"/>
  <c r="I211" i="21"/>
  <c r="G211" i="21"/>
  <c r="I239" i="19"/>
  <c r="G239" i="19"/>
  <c r="G257" i="29"/>
  <c r="I257" i="29"/>
  <c r="I269" i="23"/>
  <c r="G269" i="23"/>
  <c r="I285" i="23"/>
  <c r="G285" i="23"/>
  <c r="I299" i="19"/>
  <c r="I321" i="27"/>
  <c r="G321" i="27"/>
  <c r="G344" i="23"/>
  <c r="I344" i="23"/>
  <c r="G355" i="27"/>
  <c r="I355" i="27"/>
  <c r="I303" i="27"/>
  <c r="G303" i="27"/>
  <c r="G340" i="29"/>
  <c r="J340" i="29" s="1"/>
  <c r="I340" i="29"/>
  <c r="I351" i="21"/>
  <c r="G351" i="21"/>
  <c r="I362" i="27"/>
  <c r="G362" i="27"/>
  <c r="G278" i="23"/>
  <c r="I278" i="23"/>
  <c r="I306" i="23"/>
  <c r="J306" i="23" s="1"/>
  <c r="G306" i="23"/>
  <c r="I326" i="23"/>
  <c r="G326" i="23"/>
  <c r="G340" i="23"/>
  <c r="I340" i="23"/>
  <c r="G354" i="23"/>
  <c r="I354" i="23"/>
  <c r="I365" i="21"/>
  <c r="J365" i="21" s="1"/>
  <c r="G365" i="21"/>
  <c r="G383" i="23"/>
  <c r="I383" i="23"/>
  <c r="I473" i="23"/>
  <c r="G473" i="23"/>
  <c r="I489" i="23"/>
  <c r="G489" i="23"/>
  <c r="G395" i="23"/>
  <c r="J395" i="23" s="1"/>
  <c r="I395" i="23"/>
  <c r="I407" i="21"/>
  <c r="G407" i="21"/>
  <c r="G425" i="29"/>
  <c r="I425" i="29"/>
  <c r="I439" i="27"/>
  <c r="G439" i="27"/>
  <c r="G457" i="29"/>
  <c r="J457" i="29" s="1"/>
  <c r="I457" i="29"/>
  <c r="G480" i="29"/>
  <c r="I480" i="29"/>
  <c r="I491" i="23"/>
  <c r="G491" i="23"/>
  <c r="I376" i="27"/>
  <c r="G376" i="27"/>
  <c r="I417" i="19"/>
  <c r="I434" i="21"/>
  <c r="G434" i="21"/>
  <c r="I380" i="25"/>
  <c r="I514" i="29"/>
  <c r="G514" i="29"/>
  <c r="J514" i="29" s="1"/>
  <c r="I556" i="23"/>
  <c r="G556" i="23"/>
  <c r="G566" i="27"/>
  <c r="I566" i="27"/>
  <c r="G579" i="29"/>
  <c r="I579" i="29"/>
  <c r="G591" i="27"/>
  <c r="I591" i="27"/>
  <c r="J591" i="27" s="1"/>
  <c r="G554" i="23"/>
  <c r="I554" i="23"/>
  <c r="I569" i="27"/>
  <c r="G569" i="27"/>
  <c r="I583" i="27"/>
  <c r="G583" i="27"/>
  <c r="G595" i="21"/>
  <c r="I595" i="21"/>
  <c r="J595" i="21" s="1"/>
  <c r="I556" i="27"/>
  <c r="G556" i="27"/>
  <c r="I550" i="23"/>
  <c r="G550" i="23"/>
  <c r="J550" i="23" s="1"/>
  <c r="I600" i="21"/>
  <c r="G600" i="21"/>
  <c r="J600" i="21" s="1"/>
  <c r="I568" i="29"/>
  <c r="G568" i="29"/>
  <c r="I588" i="29"/>
  <c r="G588" i="29"/>
  <c r="I570" i="21"/>
  <c r="G570" i="21"/>
  <c r="I549" i="23"/>
  <c r="G549" i="23"/>
  <c r="G562" i="29"/>
  <c r="I562" i="29"/>
  <c r="G549" i="29"/>
  <c r="I549" i="29"/>
  <c r="I560" i="21"/>
  <c r="G560" i="21"/>
  <c r="G570" i="29"/>
  <c r="I570" i="29"/>
  <c r="G579" i="23"/>
  <c r="I579" i="23"/>
  <c r="G624" i="29"/>
  <c r="I624" i="29"/>
  <c r="G636" i="21"/>
  <c r="I636" i="21"/>
  <c r="G662" i="21"/>
  <c r="I662" i="21"/>
  <c r="I692" i="23"/>
  <c r="G692" i="23"/>
  <c r="G706" i="19"/>
  <c r="G738" i="19"/>
  <c r="I771" i="23"/>
  <c r="J771" i="23" s="1"/>
  <c r="G771" i="23"/>
  <c r="I780" i="21"/>
  <c r="G780" i="21"/>
  <c r="G616" i="21"/>
  <c r="I616" i="21"/>
  <c r="I774" i="29"/>
  <c r="G774" i="29"/>
  <c r="I633" i="23"/>
  <c r="G633" i="23"/>
  <c r="G663" i="23"/>
  <c r="I663" i="23"/>
  <c r="I677" i="21"/>
  <c r="G677" i="21"/>
  <c r="I712" i="21"/>
  <c r="G712" i="21"/>
  <c r="G676" i="23"/>
  <c r="I676" i="23"/>
  <c r="G625" i="27"/>
  <c r="I625" i="27"/>
  <c r="I635" i="27"/>
  <c r="G635" i="27"/>
  <c r="J635" i="27" s="1"/>
  <c r="G657" i="27"/>
  <c r="I657" i="27"/>
  <c r="I709" i="23"/>
  <c r="G709" i="23"/>
  <c r="I718" i="21"/>
  <c r="G718" i="21"/>
  <c r="G795" i="27"/>
  <c r="I795" i="27"/>
  <c r="G806" i="21"/>
  <c r="I806" i="21"/>
  <c r="I619" i="21"/>
  <c r="J619" i="21" s="1"/>
  <c r="G619" i="21"/>
  <c r="G667" i="21"/>
  <c r="I667" i="21"/>
  <c r="G689" i="21"/>
  <c r="I689" i="21"/>
  <c r="I702" i="27"/>
  <c r="G702" i="27"/>
  <c r="G735" i="27"/>
  <c r="J735" i="27" s="1"/>
  <c r="I735" i="27"/>
  <c r="I772" i="23"/>
  <c r="G772" i="23"/>
  <c r="I788" i="21"/>
  <c r="G788" i="21"/>
  <c r="I695" i="21"/>
  <c r="G695" i="21"/>
  <c r="G711" i="27"/>
  <c r="J711" i="27" s="1"/>
  <c r="I711" i="27"/>
  <c r="G742" i="27"/>
  <c r="I742" i="27"/>
  <c r="I766" i="21"/>
  <c r="G766" i="21"/>
  <c r="I791" i="25"/>
  <c r="G610" i="23"/>
  <c r="I610" i="23"/>
  <c r="J610" i="23" s="1"/>
  <c r="I646" i="23"/>
  <c r="G646" i="23"/>
  <c r="G693" i="21"/>
  <c r="I693" i="21"/>
  <c r="G715" i="27"/>
  <c r="I715" i="27"/>
  <c r="I762" i="19"/>
  <c r="G835" i="29"/>
  <c r="I835" i="29"/>
  <c r="I850" i="23"/>
  <c r="G850" i="23"/>
  <c r="G948" i="21"/>
  <c r="I948" i="21"/>
  <c r="G815" i="27"/>
  <c r="I815" i="27"/>
  <c r="I835" i="27"/>
  <c r="G835" i="27"/>
  <c r="G859" i="29"/>
  <c r="I859" i="29"/>
  <c r="G877" i="29"/>
  <c r="I877" i="29"/>
  <c r="I887" i="23"/>
  <c r="G887" i="23"/>
  <c r="I951" i="23"/>
  <c r="G951" i="23"/>
  <c r="I812" i="19"/>
  <c r="I831" i="23"/>
  <c r="G831" i="23"/>
  <c r="I852" i="27"/>
  <c r="G852" i="27"/>
  <c r="I885" i="29"/>
  <c r="G885" i="29"/>
  <c r="G80" i="43"/>
  <c r="G822" i="29"/>
  <c r="I822" i="29"/>
  <c r="J822" i="29" s="1"/>
  <c r="I836" i="21"/>
  <c r="G836" i="21"/>
  <c r="J836" i="21" s="1"/>
  <c r="I889" i="21"/>
  <c r="G889" i="21"/>
  <c r="G804" i="21"/>
  <c r="I804" i="21"/>
  <c r="G873" i="23"/>
  <c r="I873" i="23"/>
  <c r="G116" i="43"/>
  <c r="I813" i="29"/>
  <c r="G813" i="29"/>
  <c r="I827" i="23"/>
  <c r="G827" i="23"/>
  <c r="G878" i="29"/>
  <c r="I878" i="29"/>
  <c r="G950" i="23"/>
  <c r="I950" i="23"/>
  <c r="I810" i="27"/>
  <c r="G810" i="27"/>
  <c r="I850" i="27"/>
  <c r="G850" i="27"/>
  <c r="I858" i="21"/>
  <c r="G873" i="27"/>
  <c r="I873" i="27"/>
  <c r="G898" i="29"/>
  <c r="I898" i="29"/>
  <c r="I163" i="43"/>
  <c r="I151" i="23"/>
  <c r="G151" i="23"/>
  <c r="J907" i="17"/>
  <c r="J379" i="35"/>
  <c r="J383" i="35"/>
  <c r="J147" i="35"/>
  <c r="I166" i="23"/>
  <c r="I393" i="27"/>
  <c r="J393" i="27" s="1"/>
  <c r="G730" i="29"/>
  <c r="J730" i="29" s="1"/>
  <c r="G699" i="23"/>
  <c r="J738" i="27"/>
  <c r="I54" i="11"/>
  <c r="I12" i="11" s="1"/>
  <c r="J12" i="11" s="1"/>
  <c r="J323" i="41"/>
  <c r="J450" i="36"/>
  <c r="J446" i="36"/>
  <c r="J445" i="36"/>
  <c r="J373" i="36"/>
  <c r="J369" i="36"/>
  <c r="J340" i="21"/>
  <c r="J225" i="19"/>
  <c r="J454" i="36"/>
  <c r="J417" i="36"/>
  <c r="J377" i="36"/>
  <c r="J109" i="38"/>
  <c r="J493" i="38"/>
  <c r="J460" i="36"/>
  <c r="J267" i="35"/>
  <c r="J267" i="34"/>
  <c r="J258" i="37"/>
  <c r="J243" i="32"/>
  <c r="J243" i="41"/>
  <c r="J243" i="39"/>
  <c r="J136" i="39"/>
  <c r="J136" i="34"/>
  <c r="J494" i="41"/>
  <c r="J481" i="37"/>
  <c r="J480" i="21"/>
  <c r="J440" i="23"/>
  <c r="J407" i="40"/>
  <c r="J406" i="34"/>
  <c r="J406" i="27"/>
  <c r="J331" i="40"/>
  <c r="J330" i="35"/>
  <c r="J327" i="40"/>
  <c r="J327" i="37"/>
  <c r="J318" i="34"/>
  <c r="J288" i="37"/>
  <c r="J288" i="23"/>
  <c r="J288" i="38"/>
  <c r="J272" i="34"/>
  <c r="J256" i="38"/>
  <c r="J226" i="38"/>
  <c r="J63" i="35"/>
  <c r="J359" i="32"/>
  <c r="J154" i="27"/>
  <c r="J376" i="21"/>
  <c r="J451" i="19"/>
  <c r="J276" i="41"/>
  <c r="J222" i="32"/>
  <c r="J107" i="36"/>
  <c r="G79" i="29"/>
  <c r="J79" i="29" s="1"/>
  <c r="I114" i="19"/>
  <c r="J370" i="34"/>
  <c r="J464" i="36"/>
  <c r="J468" i="36"/>
  <c r="J511" i="38"/>
  <c r="J520" i="36"/>
  <c r="J82" i="37"/>
  <c r="J488" i="32"/>
  <c r="J137" i="23"/>
  <c r="J825" i="21"/>
  <c r="J340" i="35"/>
  <c r="J341" i="40"/>
  <c r="J511" i="21"/>
  <c r="J546" i="27"/>
  <c r="J554" i="35"/>
  <c r="J58" i="17"/>
  <c r="J302" i="21"/>
  <c r="J634" i="23"/>
  <c r="J32" i="15"/>
  <c r="J226" i="27"/>
  <c r="J535" i="40"/>
  <c r="J566" i="35"/>
  <c r="J52" i="13"/>
  <c r="J482" i="29"/>
  <c r="J281" i="27"/>
  <c r="I146" i="43"/>
  <c r="J642" i="29"/>
  <c r="J32" i="14"/>
  <c r="J39" i="19"/>
  <c r="J64" i="19"/>
  <c r="J226" i="36"/>
  <c r="J278" i="32"/>
  <c r="J284" i="37"/>
  <c r="J287" i="39"/>
  <c r="J294" i="41"/>
  <c r="J311" i="39"/>
  <c r="J314" i="41"/>
  <c r="J326" i="32"/>
  <c r="J329" i="35"/>
  <c r="J396" i="37"/>
  <c r="J399" i="39"/>
  <c r="J414" i="41"/>
  <c r="J429" i="35"/>
  <c r="J442" i="32"/>
  <c r="J446" i="32"/>
  <c r="J449" i="35"/>
  <c r="J452" i="37"/>
  <c r="J458" i="41"/>
  <c r="J477" i="35"/>
  <c r="J480" i="37"/>
  <c r="J490" i="41"/>
  <c r="J497" i="35"/>
  <c r="J507" i="39"/>
  <c r="J521" i="35"/>
  <c r="J529" i="35"/>
  <c r="J542" i="41"/>
  <c r="J103" i="29"/>
  <c r="J140" i="19"/>
  <c r="J215" i="29"/>
  <c r="J245" i="23"/>
  <c r="J265" i="27"/>
  <c r="I138" i="29"/>
  <c r="I148" i="19"/>
  <c r="J407" i="27"/>
  <c r="J566" i="36"/>
  <c r="J570" i="36"/>
  <c r="I493" i="23"/>
  <c r="J493" i="23" s="1"/>
  <c r="D44" i="45"/>
  <c r="I44" i="45" s="1"/>
  <c r="G319" i="25"/>
  <c r="I319" i="25"/>
  <c r="D45" i="45"/>
  <c r="I45" i="45" s="1"/>
  <c r="J127" i="32"/>
  <c r="J144" i="36"/>
  <c r="J155" i="37"/>
  <c r="J241" i="35"/>
  <c r="J389" i="34"/>
  <c r="J462" i="40"/>
  <c r="J475" i="38"/>
  <c r="J479" i="38"/>
  <c r="J509" i="34"/>
  <c r="J514" i="40"/>
  <c r="J518" i="40"/>
  <c r="G245" i="29"/>
  <c r="J245" i="29" s="1"/>
  <c r="I349" i="23"/>
  <c r="J546" i="38"/>
  <c r="J550" i="38"/>
  <c r="J149" i="29"/>
  <c r="J589" i="38"/>
  <c r="G175" i="29"/>
  <c r="J175" i="29" s="1"/>
  <c r="G242" i="23"/>
  <c r="J242" i="23" s="1"/>
  <c r="G360" i="27"/>
  <c r="J360" i="27" s="1"/>
  <c r="I640" i="21"/>
  <c r="G111" i="21"/>
  <c r="G104" i="23"/>
  <c r="G371" i="27"/>
  <c r="J371" i="27" s="1"/>
  <c r="G275" i="29"/>
  <c r="G473" i="29"/>
  <c r="J473" i="29" s="1"/>
  <c r="G496" i="29"/>
  <c r="J496" i="29" s="1"/>
  <c r="I162" i="43"/>
  <c r="J85" i="35"/>
  <c r="J88" i="37"/>
  <c r="J91" i="39"/>
  <c r="J94" i="41"/>
  <c r="J101" i="35"/>
  <c r="J104" i="37"/>
  <c r="J239" i="35"/>
  <c r="J244" i="19"/>
  <c r="J260" i="39"/>
  <c r="J312" i="39"/>
  <c r="J332" i="21"/>
  <c r="J338" i="35"/>
  <c r="J340" i="39"/>
  <c r="J346" i="35"/>
  <c r="J348" i="39"/>
  <c r="J351" i="41"/>
  <c r="J39" i="27"/>
  <c r="J110" i="35"/>
  <c r="J138" i="34"/>
  <c r="J141" i="41"/>
  <c r="J154" i="38"/>
  <c r="J227" i="40"/>
  <c r="J231" i="40"/>
  <c r="J323" i="37"/>
  <c r="J341" i="32"/>
  <c r="J347" i="37"/>
  <c r="J350" i="39"/>
  <c r="J353" i="41"/>
  <c r="J360" i="35"/>
  <c r="J373" i="41"/>
  <c r="J377" i="32"/>
  <c r="J380" i="35"/>
  <c r="J387" i="37"/>
  <c r="J393" i="41"/>
  <c r="J404" i="35"/>
  <c r="J407" i="37"/>
  <c r="J411" i="37"/>
  <c r="J421" i="32"/>
  <c r="J434" i="39"/>
  <c r="J437" i="41"/>
  <c r="J441" i="32"/>
  <c r="J451" i="37"/>
  <c r="J454" i="39"/>
  <c r="J468" i="35"/>
  <c r="J475" i="37"/>
  <c r="J478" i="39"/>
  <c r="J82" i="27"/>
  <c r="J295" i="23"/>
  <c r="J299" i="21"/>
  <c r="J594" i="38"/>
  <c r="J33" i="33"/>
  <c r="J648" i="23"/>
  <c r="J143" i="33"/>
  <c r="J388" i="27"/>
  <c r="J572" i="40"/>
  <c r="G285" i="27"/>
  <c r="G103" i="43"/>
  <c r="I869" i="23"/>
  <c r="G869" i="23"/>
  <c r="G879" i="21"/>
  <c r="I879" i="21"/>
  <c r="I801" i="29"/>
  <c r="G801" i="29"/>
  <c r="G830" i="29"/>
  <c r="I830" i="29"/>
  <c r="G886" i="29"/>
  <c r="I886" i="29"/>
  <c r="G909" i="19"/>
  <c r="I869" i="21"/>
  <c r="G869" i="21"/>
  <c r="G884" i="29"/>
  <c r="I884" i="29"/>
  <c r="I911" i="19"/>
  <c r="I154" i="29"/>
  <c r="G154" i="29"/>
  <c r="G215" i="21"/>
  <c r="I215" i="21"/>
  <c r="G255" i="29"/>
  <c r="J255" i="29" s="1"/>
  <c r="I255" i="29"/>
  <c r="I265" i="21"/>
  <c r="G265" i="21"/>
  <c r="I333" i="27"/>
  <c r="G333" i="27"/>
  <c r="J333" i="27" s="1"/>
  <c r="G370" i="29"/>
  <c r="I370" i="29"/>
  <c r="I323" i="25"/>
  <c r="I402" i="21"/>
  <c r="G402" i="21"/>
  <c r="I473" i="21"/>
  <c r="G473" i="21"/>
  <c r="I521" i="23"/>
  <c r="G521" i="23"/>
  <c r="I574" i="27"/>
  <c r="G574" i="27"/>
  <c r="I549" i="27"/>
  <c r="G549" i="27"/>
  <c r="I563" i="21"/>
  <c r="G563" i="21"/>
  <c r="J563" i="21" s="1"/>
  <c r="G547" i="19"/>
  <c r="I547" i="19"/>
  <c r="G604" i="29"/>
  <c r="I604" i="29"/>
  <c r="I531" i="21"/>
  <c r="G531" i="21"/>
  <c r="G555" i="27"/>
  <c r="I555" i="27"/>
  <c r="I566" i="29"/>
  <c r="G566" i="29"/>
  <c r="G574" i="29"/>
  <c r="I574" i="29"/>
  <c r="G629" i="19"/>
  <c r="G649" i="19"/>
  <c r="G684" i="21"/>
  <c r="I621" i="25"/>
  <c r="I642" i="19"/>
  <c r="G656" i="21"/>
  <c r="I656" i="21"/>
  <c r="G666" i="29"/>
  <c r="I666" i="29"/>
  <c r="G704" i="23"/>
  <c r="I704" i="23"/>
  <c r="I780" i="19"/>
  <c r="I629" i="23"/>
  <c r="G629" i="23"/>
  <c r="I647" i="23"/>
  <c r="G647" i="23"/>
  <c r="G690" i="21"/>
  <c r="I690" i="21"/>
  <c r="I708" i="21"/>
  <c r="G708" i="21"/>
  <c r="J708" i="21" s="1"/>
  <c r="G736" i="19"/>
  <c r="G609" i="21"/>
  <c r="I609" i="21"/>
  <c r="I653" i="21"/>
  <c r="G653" i="21"/>
  <c r="I690" i="27"/>
  <c r="J690" i="27" s="1"/>
  <c r="G690" i="27"/>
  <c r="G639" i="21"/>
  <c r="I639" i="21"/>
  <c r="I742" i="29"/>
  <c r="G742" i="29"/>
  <c r="I750" i="29"/>
  <c r="G750" i="29"/>
  <c r="G792" i="27"/>
  <c r="I792" i="27"/>
  <c r="I595" i="25"/>
  <c r="I678" i="21"/>
  <c r="G678" i="21"/>
  <c r="J678" i="21" s="1"/>
  <c r="I776" i="23"/>
  <c r="G776" i="23"/>
  <c r="I622" i="23"/>
  <c r="G622" i="23"/>
  <c r="I638" i="23"/>
  <c r="G638" i="23"/>
  <c r="I650" i="29"/>
  <c r="G650" i="29"/>
  <c r="G669" i="21"/>
  <c r="I669" i="21"/>
  <c r="G734" i="23"/>
  <c r="I734" i="23"/>
  <c r="G755" i="29"/>
  <c r="F758" i="29" s="1"/>
  <c r="G758" i="29" s="1"/>
  <c r="J758" i="29" s="1"/>
  <c r="I755" i="29"/>
  <c r="I767" i="23"/>
  <c r="I842" i="23"/>
  <c r="G842" i="23"/>
  <c r="I901" i="21"/>
  <c r="G901" i="21"/>
  <c r="I822" i="23"/>
  <c r="G822" i="23"/>
  <c r="I843" i="27"/>
  <c r="G843" i="27"/>
  <c r="G891" i="23"/>
  <c r="F896" i="23" s="1"/>
  <c r="I891" i="23"/>
  <c r="I154" i="43"/>
  <c r="I824" i="27"/>
  <c r="J824" i="27" s="1"/>
  <c r="G824" i="27"/>
  <c r="G153" i="43"/>
  <c r="I842" i="21"/>
  <c r="G842" i="21"/>
  <c r="I881" i="27"/>
  <c r="G881" i="27"/>
  <c r="J881" i="27" s="1"/>
  <c r="I899" i="21"/>
  <c r="G899" i="21"/>
  <c r="J935" i="17"/>
  <c r="J335" i="41"/>
  <c r="J733" i="23"/>
  <c r="J174" i="29"/>
  <c r="J187" i="21"/>
  <c r="G127" i="21"/>
  <c r="J127" i="21" s="1"/>
  <c r="J321" i="27"/>
  <c r="J136" i="29"/>
  <c r="I164" i="29"/>
  <c r="J164" i="29" s="1"/>
  <c r="G546" i="23"/>
  <c r="I546" i="23"/>
  <c r="I593" i="23"/>
  <c r="G593" i="23"/>
  <c r="I663" i="21"/>
  <c r="J663" i="21" s="1"/>
  <c r="G663" i="21"/>
  <c r="I608" i="27"/>
  <c r="G608" i="27"/>
  <c r="I641" i="29"/>
  <c r="G641" i="29"/>
  <c r="J641" i="29" s="1"/>
  <c r="I728" i="21"/>
  <c r="I778" i="27"/>
  <c r="G778" i="27"/>
  <c r="I162" i="23"/>
  <c r="J162" i="23" s="1"/>
  <c r="G615" i="21"/>
  <c r="I615" i="21"/>
  <c r="G735" i="25"/>
  <c r="G794" i="23"/>
  <c r="J794" i="23" s="1"/>
  <c r="I794" i="23"/>
  <c r="G560" i="29"/>
  <c r="I560" i="29"/>
  <c r="I752" i="23"/>
  <c r="I783" i="23"/>
  <c r="G783" i="23"/>
  <c r="F786" i="23" s="1"/>
  <c r="G786" i="23" s="1"/>
  <c r="J786" i="23" s="1"/>
  <c r="G865" i="19"/>
  <c r="I865" i="19"/>
  <c r="I54" i="13"/>
  <c r="I12" i="13" s="1"/>
  <c r="J12" i="13" s="1"/>
  <c r="J40" i="15"/>
  <c r="J643" i="27"/>
  <c r="G335" i="25"/>
  <c r="J335" i="25" s="1"/>
  <c r="I117" i="43"/>
  <c r="J143" i="32"/>
  <c r="J109" i="34"/>
  <c r="J304" i="29"/>
  <c r="J402" i="23"/>
  <c r="J63" i="17"/>
  <c r="J511" i="23"/>
  <c r="J362" i="35"/>
  <c r="J371" i="41"/>
  <c r="J391" i="32"/>
  <c r="J393" i="37"/>
  <c r="J456" i="21"/>
  <c r="J465" i="37"/>
  <c r="J473" i="37"/>
  <c r="J476" i="39"/>
  <c r="J592" i="29"/>
  <c r="J137" i="21"/>
  <c r="J557" i="40"/>
  <c r="J77" i="32"/>
  <c r="J80" i="34"/>
  <c r="J84" i="32"/>
  <c r="J114" i="41"/>
  <c r="J918" i="17"/>
  <c r="I65" i="29"/>
  <c r="J81" i="40"/>
  <c r="J111" i="36"/>
  <c r="J113" i="29"/>
  <c r="J125" i="40"/>
  <c r="J129" i="19"/>
  <c r="J136" i="27"/>
  <c r="J140" i="39"/>
  <c r="J154" i="34"/>
  <c r="J229" i="29"/>
  <c r="J233" i="29"/>
  <c r="J235" i="36"/>
  <c r="J250" i="35"/>
  <c r="J302" i="35"/>
  <c r="J311" i="41"/>
  <c r="J319" i="41"/>
  <c r="J325" i="37"/>
  <c r="J333" i="37"/>
  <c r="J339" i="41"/>
  <c r="J342" i="35"/>
  <c r="J344" i="39"/>
  <c r="J355" i="41"/>
  <c r="J358" i="35"/>
  <c r="J360" i="39"/>
  <c r="J363" i="41"/>
  <c r="J418" i="35"/>
  <c r="J420" i="39"/>
  <c r="J447" i="32"/>
  <c r="J455" i="32"/>
  <c r="J52" i="29"/>
  <c r="J139" i="41"/>
  <c r="J128" i="40"/>
  <c r="J130" i="34"/>
  <c r="J130" i="38"/>
  <c r="J131" i="41"/>
  <c r="J646" i="27"/>
  <c r="J58" i="14"/>
  <c r="J93" i="39"/>
  <c r="J41" i="35"/>
  <c r="J423" i="19"/>
  <c r="J452" i="38"/>
  <c r="J455" i="19"/>
  <c r="J456" i="38"/>
  <c r="J460" i="23"/>
  <c r="J93" i="40"/>
  <c r="J97" i="40"/>
  <c r="J427" i="41"/>
  <c r="J387" i="34"/>
  <c r="J237" i="37"/>
  <c r="J561" i="35"/>
  <c r="J563" i="41"/>
  <c r="J421" i="36"/>
  <c r="J290" i="29"/>
  <c r="J588" i="39"/>
  <c r="J592" i="39"/>
  <c r="J390" i="39"/>
  <c r="J191" i="23"/>
  <c r="J549" i="34"/>
  <c r="J115" i="41"/>
  <c r="J285" i="34"/>
  <c r="J430" i="40"/>
  <c r="J436" i="39"/>
  <c r="J442" i="35"/>
  <c r="J451" i="41"/>
  <c r="J460" i="39"/>
  <c r="J466" i="35"/>
  <c r="J468" i="39"/>
  <c r="J588" i="37"/>
  <c r="J374" i="27"/>
  <c r="J177" i="29"/>
  <c r="J193" i="29"/>
  <c r="J302" i="37"/>
  <c r="J323" i="35"/>
  <c r="J329" i="39"/>
  <c r="J231" i="39"/>
  <c r="J129" i="37"/>
  <c r="J141" i="35"/>
  <c r="J144" i="37"/>
  <c r="J424" i="37"/>
  <c r="J328" i="29"/>
  <c r="J134" i="23"/>
  <c r="J134" i="36"/>
  <c r="J133" i="40"/>
  <c r="J133" i="38"/>
  <c r="J152" i="23"/>
  <c r="J156" i="38"/>
  <c r="J150" i="34"/>
  <c r="J150" i="38"/>
  <c r="J150" i="36"/>
  <c r="J150" i="40"/>
  <c r="J148" i="23"/>
  <c r="J148" i="38"/>
  <c r="J147" i="40"/>
  <c r="J147" i="41"/>
  <c r="J146" i="41"/>
  <c r="J146" i="34"/>
  <c r="J146" i="38"/>
  <c r="J146" i="37"/>
  <c r="J146" i="40"/>
  <c r="J101" i="19"/>
  <c r="J909" i="17"/>
  <c r="J908" i="17"/>
  <c r="J929" i="17"/>
  <c r="J839" i="23"/>
  <c r="J798" i="19"/>
  <c r="J773" i="29"/>
  <c r="J777" i="19"/>
  <c r="J211" i="33"/>
  <c r="J183" i="29"/>
  <c r="J194" i="23"/>
  <c r="J165" i="29"/>
  <c r="J150" i="27"/>
  <c r="J289" i="38"/>
  <c r="J346" i="21"/>
  <c r="I119" i="43"/>
  <c r="G108" i="43"/>
  <c r="I113" i="43"/>
  <c r="I150" i="43"/>
  <c r="J100" i="27"/>
  <c r="J287" i="19"/>
  <c r="J517" i="23"/>
  <c r="J243" i="19"/>
  <c r="J434" i="29"/>
  <c r="J811" i="29"/>
  <c r="J319" i="35"/>
  <c r="J430" i="37"/>
  <c r="J319" i="37"/>
  <c r="J471" i="37"/>
  <c r="J247" i="38"/>
  <c r="J252" i="36"/>
  <c r="J273" i="34"/>
  <c r="J278" i="40"/>
  <c r="J342" i="40"/>
  <c r="J392" i="36"/>
  <c r="J405" i="34"/>
  <c r="J431" i="38"/>
  <c r="J478" i="40"/>
  <c r="J491" i="38"/>
  <c r="J504" i="36"/>
  <c r="J508" i="36"/>
  <c r="J512" i="36"/>
  <c r="J112" i="29"/>
  <c r="J298" i="23"/>
  <c r="J275" i="21"/>
  <c r="J735" i="29"/>
  <c r="J691" i="29"/>
  <c r="J518" i="37"/>
  <c r="J529" i="29"/>
  <c r="J841" i="23"/>
  <c r="J775" i="27"/>
  <c r="J719" i="23"/>
  <c r="J847" i="21"/>
  <c r="I157" i="43"/>
  <c r="J135" i="40"/>
  <c r="J129" i="41"/>
  <c r="J64" i="27"/>
  <c r="J107" i="27"/>
  <c r="J466" i="40"/>
  <c r="J668" i="21"/>
  <c r="J604" i="27"/>
  <c r="J689" i="23"/>
  <c r="J383" i="21"/>
  <c r="J78" i="35"/>
  <c r="J412" i="39"/>
  <c r="J448" i="38"/>
  <c r="J354" i="25"/>
  <c r="J128" i="39"/>
  <c r="J96" i="41"/>
  <c r="J619" i="29"/>
  <c r="J635" i="29"/>
  <c r="J610" i="27"/>
  <c r="J623" i="19"/>
  <c r="J57" i="33"/>
  <c r="J639" i="19"/>
  <c r="J73" i="33"/>
  <c r="J76" i="33"/>
  <c r="J626" i="21"/>
  <c r="J637" i="27"/>
  <c r="J653" i="27"/>
  <c r="J612" i="23"/>
  <c r="J84" i="33"/>
  <c r="J605" i="21"/>
  <c r="J631" i="27"/>
  <c r="J603" i="21"/>
  <c r="J100" i="33"/>
  <c r="J44" i="33"/>
  <c r="J593" i="19"/>
  <c r="J577" i="38"/>
  <c r="J585" i="38"/>
  <c r="J582" i="21"/>
  <c r="J584" i="40"/>
  <c r="J577" i="27"/>
  <c r="J560" i="36"/>
  <c r="J563" i="40"/>
  <c r="J563" i="23"/>
  <c r="J561" i="32"/>
  <c r="J500" i="29"/>
  <c r="J480" i="40"/>
  <c r="J458" i="36"/>
  <c r="J441" i="37"/>
  <c r="J432" i="21"/>
  <c r="J440" i="21"/>
  <c r="J413" i="36"/>
  <c r="J395" i="19"/>
  <c r="J397" i="36"/>
  <c r="J391" i="19"/>
  <c r="J399" i="19"/>
  <c r="J378" i="40"/>
  <c r="J311" i="40"/>
  <c r="J297" i="36"/>
  <c r="J273" i="36"/>
  <c r="J276" i="36"/>
  <c r="J238" i="40"/>
  <c r="J230" i="36"/>
  <c r="J223" i="37"/>
  <c r="J229" i="41"/>
  <c r="J233" i="34"/>
  <c r="J223" i="41"/>
  <c r="J235" i="34"/>
  <c r="J223" i="40"/>
  <c r="J230" i="38"/>
  <c r="J233" i="19"/>
  <c r="J234" i="38"/>
  <c r="J235" i="41"/>
  <c r="J187" i="27"/>
  <c r="J182" i="23"/>
  <c r="J200" i="21"/>
  <c r="J209" i="27"/>
  <c r="J210" i="27"/>
  <c r="J183" i="27"/>
  <c r="J217" i="27"/>
  <c r="J185" i="19"/>
  <c r="J189" i="19"/>
  <c r="J193" i="19"/>
  <c r="J197" i="19"/>
  <c r="J205" i="19"/>
  <c r="J209" i="19"/>
  <c r="J160" i="27"/>
  <c r="J164" i="27"/>
  <c r="J166" i="27"/>
  <c r="J167" i="23"/>
  <c r="J164" i="19"/>
  <c r="J151" i="40"/>
  <c r="J151" i="32"/>
  <c r="J149" i="34"/>
  <c r="J151" i="19"/>
  <c r="J151" i="39"/>
  <c r="J139" i="32"/>
  <c r="J125" i="36"/>
  <c r="J125" i="27"/>
  <c r="J124" i="40"/>
  <c r="J124" i="39"/>
  <c r="J124" i="32"/>
  <c r="J115" i="36"/>
  <c r="J113" i="38"/>
  <c r="J95" i="21"/>
  <c r="J114" i="36"/>
  <c r="J89" i="39"/>
  <c r="J72" i="32"/>
  <c r="J63" i="37"/>
  <c r="J49" i="29"/>
  <c r="J44" i="40"/>
  <c r="J49" i="14"/>
  <c r="J563" i="19"/>
  <c r="G106" i="19"/>
  <c r="J483" i="32"/>
  <c r="J91" i="34"/>
  <c r="J153" i="40"/>
  <c r="J380" i="29"/>
  <c r="J456" i="29"/>
  <c r="J162" i="21"/>
  <c r="J538" i="35"/>
  <c r="J571" i="32"/>
  <c r="J255" i="23"/>
  <c r="G83" i="25"/>
  <c r="I83" i="25"/>
  <c r="I116" i="23"/>
  <c r="G116" i="23"/>
  <c r="G154" i="25"/>
  <c r="I154" i="25"/>
  <c r="G152" i="25"/>
  <c r="I152" i="25"/>
  <c r="G166" i="25"/>
  <c r="I166" i="25"/>
  <c r="G273" i="25"/>
  <c r="I273" i="25"/>
  <c r="G210" i="25"/>
  <c r="I210" i="25"/>
  <c r="G182" i="25"/>
  <c r="I182" i="25"/>
  <c r="G230" i="21"/>
  <c r="I230" i="21"/>
  <c r="I238" i="21"/>
  <c r="G238" i="21"/>
  <c r="I246" i="29"/>
  <c r="J246" i="29" s="1"/>
  <c r="G246" i="29"/>
  <c r="I257" i="27"/>
  <c r="G257" i="27"/>
  <c r="G191" i="25"/>
  <c r="I191" i="25"/>
  <c r="G201" i="25"/>
  <c r="I201" i="25"/>
  <c r="G228" i="25"/>
  <c r="I228" i="25"/>
  <c r="I297" i="25"/>
  <c r="G297" i="25"/>
  <c r="G336" i="25"/>
  <c r="I336" i="25"/>
  <c r="G252" i="25"/>
  <c r="I252" i="25"/>
  <c r="G293" i="19"/>
  <c r="G313" i="23"/>
  <c r="I313" i="23"/>
  <c r="G325" i="25"/>
  <c r="I325" i="25"/>
  <c r="I363" i="23"/>
  <c r="G363" i="23"/>
  <c r="G339" i="25"/>
  <c r="I339" i="25"/>
  <c r="G349" i="25"/>
  <c r="I349" i="25"/>
  <c r="G425" i="25"/>
  <c r="I425" i="25"/>
  <c r="G393" i="29"/>
  <c r="I393" i="29"/>
  <c r="I404" i="25"/>
  <c r="G404" i="25"/>
  <c r="G414" i="19"/>
  <c r="G447" i="25"/>
  <c r="I447" i="25"/>
  <c r="I478" i="19"/>
  <c r="G500" i="25"/>
  <c r="I500" i="25"/>
  <c r="G433" i="25"/>
  <c r="I433" i="25"/>
  <c r="I479" i="25"/>
  <c r="G479" i="25"/>
  <c r="G424" i="25"/>
  <c r="I424" i="25"/>
  <c r="G451" i="25"/>
  <c r="I451" i="25"/>
  <c r="G472" i="25"/>
  <c r="I472" i="25"/>
  <c r="I483" i="25"/>
  <c r="G483" i="25"/>
  <c r="G469" i="25"/>
  <c r="I469" i="25"/>
  <c r="I428" i="25"/>
  <c r="G428" i="25"/>
  <c r="G563" i="29"/>
  <c r="I563" i="29"/>
  <c r="I588" i="25"/>
  <c r="G588" i="25"/>
  <c r="I398" i="25"/>
  <c r="G398" i="25"/>
  <c r="G471" i="25"/>
  <c r="I471" i="25"/>
  <c r="I525" i="25"/>
  <c r="G525" i="25"/>
  <c r="G568" i="25"/>
  <c r="I568" i="25"/>
  <c r="G594" i="25"/>
  <c r="I594" i="25"/>
  <c r="I555" i="25"/>
  <c r="G555" i="25"/>
  <c r="G578" i="25"/>
  <c r="I578" i="25"/>
  <c r="G446" i="25"/>
  <c r="I446" i="25"/>
  <c r="I564" i="23"/>
  <c r="J564" i="23" s="1"/>
  <c r="G564" i="23"/>
  <c r="G568" i="23"/>
  <c r="I568" i="23"/>
  <c r="G577" i="25"/>
  <c r="I577" i="25"/>
  <c r="G548" i="27"/>
  <c r="I548" i="27"/>
  <c r="J548" i="27" s="1"/>
  <c r="G562" i="23"/>
  <c r="I562" i="23"/>
  <c r="I586" i="29"/>
  <c r="G586" i="29"/>
  <c r="I611" i="25"/>
  <c r="G611" i="25"/>
  <c r="G643" i="25"/>
  <c r="I643" i="25"/>
  <c r="G661" i="25"/>
  <c r="I661" i="25"/>
  <c r="I747" i="27"/>
  <c r="G779" i="19"/>
  <c r="G691" i="19"/>
  <c r="G709" i="21"/>
  <c r="I709" i="21"/>
  <c r="I740" i="29"/>
  <c r="G740" i="29"/>
  <c r="I773" i="23"/>
  <c r="G773" i="23"/>
  <c r="I692" i="29"/>
  <c r="G692" i="29"/>
  <c r="G744" i="23"/>
  <c r="I744" i="23"/>
  <c r="I761" i="21"/>
  <c r="G761" i="21"/>
  <c r="G807" i="29"/>
  <c r="I807" i="29"/>
  <c r="J807" i="29" s="1"/>
  <c r="I602" i="25"/>
  <c r="G602" i="25"/>
  <c r="G611" i="27"/>
  <c r="I611" i="27"/>
  <c r="I623" i="27"/>
  <c r="G623" i="27"/>
  <c r="I634" i="25"/>
  <c r="G634" i="25"/>
  <c r="G697" i="23"/>
  <c r="I697" i="23"/>
  <c r="G717" i="25"/>
  <c r="I717" i="25"/>
  <c r="I759" i="19"/>
  <c r="I792" i="29"/>
  <c r="G792" i="29"/>
  <c r="G713" i="23"/>
  <c r="I713" i="23"/>
  <c r="G725" i="23"/>
  <c r="I725" i="23"/>
  <c r="I734" i="19"/>
  <c r="G734" i="19"/>
  <c r="I744" i="29"/>
  <c r="G744" i="29"/>
  <c r="I753" i="25"/>
  <c r="I768" i="21"/>
  <c r="I785" i="27"/>
  <c r="G785" i="27"/>
  <c r="G796" i="27"/>
  <c r="I796" i="27"/>
  <c r="I691" i="21"/>
  <c r="G691" i="21"/>
  <c r="I643" i="21"/>
  <c r="G643" i="21"/>
  <c r="I727" i="27"/>
  <c r="I746" i="27"/>
  <c r="I105" i="43"/>
  <c r="I127" i="43"/>
  <c r="G790" i="23"/>
  <c r="I790" i="23"/>
  <c r="G848" i="29"/>
  <c r="I848" i="29"/>
  <c r="G56" i="43"/>
  <c r="I952" i="25"/>
  <c r="G952" i="25"/>
  <c r="I131" i="43"/>
  <c r="I810" i="29"/>
  <c r="G810" i="29"/>
  <c r="I822" i="27"/>
  <c r="G822" i="27"/>
  <c r="G835" i="25"/>
  <c r="I835" i="25"/>
  <c r="I850" i="21"/>
  <c r="G850" i="21"/>
  <c r="G902" i="25"/>
  <c r="I902" i="25"/>
  <c r="J161" i="29"/>
  <c r="J464" i="21"/>
  <c r="J472" i="21"/>
  <c r="J226" i="32"/>
  <c r="J485" i="40"/>
  <c r="I260" i="29"/>
  <c r="J260" i="29" s="1"/>
  <c r="I271" i="27"/>
  <c r="I438" i="23"/>
  <c r="J689" i="19"/>
  <c r="G512" i="27"/>
  <c r="G327" i="27"/>
  <c r="G127" i="29"/>
  <c r="J127" i="29" s="1"/>
  <c r="G419" i="27"/>
  <c r="J494" i="29"/>
  <c r="G112" i="23"/>
  <c r="J112" i="23" s="1"/>
  <c r="G143" i="27"/>
  <c r="J143" i="27" s="1"/>
  <c r="I162" i="27"/>
  <c r="J162" i="27" s="1"/>
  <c r="G446" i="21"/>
  <c r="I485" i="27"/>
  <c r="I515" i="27"/>
  <c r="I258" i="27"/>
  <c r="J258" i="27" s="1"/>
  <c r="I581" i="27"/>
  <c r="J581" i="27" s="1"/>
  <c r="G719" i="21"/>
  <c r="G549" i="19"/>
  <c r="J549" i="19" s="1"/>
  <c r="I132" i="43"/>
  <c r="I676" i="21"/>
  <c r="J439" i="35"/>
  <c r="G77" i="27"/>
  <c r="I94" i="23"/>
  <c r="J94" i="23" s="1"/>
  <c r="G106" i="25"/>
  <c r="I106" i="25"/>
  <c r="J415" i="38"/>
  <c r="I58" i="19"/>
  <c r="I62" i="29"/>
  <c r="J62" i="29" s="1"/>
  <c r="G212" i="21"/>
  <c r="J212" i="21" s="1"/>
  <c r="I359" i="29"/>
  <c r="G390" i="29"/>
  <c r="J390" i="29" s="1"/>
  <c r="G528" i="29"/>
  <c r="G313" i="21"/>
  <c r="J313" i="21" s="1"/>
  <c r="G486" i="21"/>
  <c r="I542" i="29"/>
  <c r="J542" i="29" s="1"/>
  <c r="I258" i="23"/>
  <c r="J258" i="23" s="1"/>
  <c r="I294" i="27"/>
  <c r="J294" i="27" s="1"/>
  <c r="J451" i="23"/>
  <c r="I518" i="29"/>
  <c r="I535" i="21"/>
  <c r="J535" i="21" s="1"/>
  <c r="J561" i="37"/>
  <c r="J579" i="38"/>
  <c r="J583" i="38"/>
  <c r="J107" i="33"/>
  <c r="J124" i="33"/>
  <c r="G231" i="27"/>
  <c r="J231" i="27" s="1"/>
  <c r="G247" i="29"/>
  <c r="I170" i="23"/>
  <c r="G302" i="27"/>
  <c r="J302" i="27" s="1"/>
  <c r="G319" i="23"/>
  <c r="G405" i="29"/>
  <c r="J405" i="29" s="1"/>
  <c r="G321" i="21"/>
  <c r="J321" i="21" s="1"/>
  <c r="I353" i="27"/>
  <c r="G365" i="29"/>
  <c r="G159" i="21"/>
  <c r="I461" i="23"/>
  <c r="I859" i="19"/>
  <c r="G623" i="23"/>
  <c r="I732" i="29"/>
  <c r="J732" i="29" s="1"/>
  <c r="J57" i="32"/>
  <c r="J60" i="40"/>
  <c r="J125" i="41"/>
  <c r="J413" i="38"/>
  <c r="I49" i="19"/>
  <c r="J155" i="36"/>
  <c r="I502" i="29"/>
  <c r="G509" i="29"/>
  <c r="J509" i="29" s="1"/>
  <c r="I253" i="29"/>
  <c r="J253" i="29" s="1"/>
  <c r="I429" i="27"/>
  <c r="G539" i="25"/>
  <c r="I539" i="25"/>
  <c r="I375" i="21"/>
  <c r="G515" i="23"/>
  <c r="J515" i="23" s="1"/>
  <c r="J568" i="38"/>
  <c r="J59" i="33"/>
  <c r="J108" i="33"/>
  <c r="J228" i="23"/>
  <c r="G271" i="29"/>
  <c r="G347" i="29"/>
  <c r="J347" i="29" s="1"/>
  <c r="G413" i="23"/>
  <c r="J413" i="23" s="1"/>
  <c r="I589" i="21"/>
  <c r="J589" i="21" s="1"/>
  <c r="G606" i="29"/>
  <c r="J606" i="29" s="1"/>
  <c r="G775" i="21"/>
  <c r="J775" i="21" s="1"/>
  <c r="I148" i="43"/>
  <c r="I578" i="27"/>
  <c r="J578" i="27" s="1"/>
  <c r="D35" i="45"/>
  <c r="I35" i="45" s="1"/>
  <c r="G97" i="43"/>
  <c r="J38" i="25"/>
  <c r="J491" i="32"/>
  <c r="I90" i="21"/>
  <c r="J90" i="21" s="1"/>
  <c r="J116" i="21"/>
  <c r="G140" i="21"/>
  <c r="I184" i="21"/>
  <c r="I291" i="23"/>
  <c r="G347" i="21"/>
  <c r="J347" i="21" s="1"/>
  <c r="G538" i="19"/>
  <c r="G170" i="27"/>
  <c r="J170" i="27" s="1"/>
  <c r="I274" i="29"/>
  <c r="J274" i="29" s="1"/>
  <c r="I302" i="29"/>
  <c r="I345" i="27"/>
  <c r="G173" i="27"/>
  <c r="I166" i="29"/>
  <c r="G194" i="27"/>
  <c r="I335" i="29"/>
  <c r="J335" i="29" s="1"/>
  <c r="I360" i="29"/>
  <c r="J360" i="29" s="1"/>
  <c r="I451" i="27"/>
  <c r="J451" i="27" s="1"/>
  <c r="J261" i="29"/>
  <c r="G284" i="27"/>
  <c r="J284" i="27" s="1"/>
  <c r="I310" i="29"/>
  <c r="J310" i="29" s="1"/>
  <c r="J127" i="27"/>
  <c r="I224" i="23"/>
  <c r="G634" i="19"/>
  <c r="I885" i="27"/>
  <c r="J885" i="27" s="1"/>
  <c r="I615" i="23"/>
  <c r="J615" i="23" s="1"/>
  <c r="I651" i="23"/>
  <c r="J651" i="23" s="1"/>
  <c r="G105" i="25"/>
  <c r="I105" i="25"/>
  <c r="J354" i="35"/>
  <c r="I98" i="21"/>
  <c r="J98" i="21" s="1"/>
  <c r="I233" i="23"/>
  <c r="J233" i="23" s="1"/>
  <c r="G246" i="23"/>
  <c r="I406" i="21"/>
  <c r="G521" i="27"/>
  <c r="J521" i="27" s="1"/>
  <c r="G399" i="27"/>
  <c r="I448" i="27"/>
  <c r="G458" i="29"/>
  <c r="J458" i="29" s="1"/>
  <c r="G483" i="23"/>
  <c r="I130" i="27"/>
  <c r="J130" i="27" s="1"/>
  <c r="I150" i="29"/>
  <c r="J150" i="29" s="1"/>
  <c r="G469" i="27"/>
  <c r="J469" i="27" s="1"/>
  <c r="J301" i="29"/>
  <c r="I315" i="23"/>
  <c r="J315" i="23" s="1"/>
  <c r="I466" i="29"/>
  <c r="J466" i="29" s="1"/>
  <c r="G208" i="23"/>
  <c r="I301" i="27"/>
  <c r="J301" i="27" s="1"/>
  <c r="I848" i="27"/>
  <c r="J848" i="27" s="1"/>
  <c r="I859" i="21"/>
  <c r="J859" i="21" s="1"/>
  <c r="J44" i="36"/>
  <c r="J80" i="38"/>
  <c r="J83" i="39"/>
  <c r="J111" i="35"/>
  <c r="J113" i="39"/>
  <c r="J131" i="35"/>
  <c r="J153" i="35"/>
  <c r="J155" i="39"/>
  <c r="J168" i="21"/>
  <c r="J224" i="32"/>
  <c r="J227" i="35"/>
  <c r="J233" i="39"/>
  <c r="J238" i="37"/>
  <c r="J242" i="35"/>
  <c r="J245" i="36"/>
  <c r="J249" i="36"/>
  <c r="J254" i="34"/>
  <c r="J258" i="34"/>
  <c r="J262" i="34"/>
  <c r="J267" i="40"/>
  <c r="J271" i="40"/>
  <c r="J275" i="40"/>
  <c r="J282" i="27"/>
  <c r="J283" i="40"/>
  <c r="J286" i="27"/>
  <c r="J287" i="40"/>
  <c r="J290" i="27"/>
  <c r="J291" i="40"/>
  <c r="J300" i="38"/>
  <c r="J309" i="36"/>
  <c r="J380" i="38"/>
  <c r="J385" i="36"/>
  <c r="J390" i="34"/>
  <c r="J401" i="36"/>
  <c r="J405" i="36"/>
  <c r="J407" i="29"/>
  <c r="J414" i="34"/>
  <c r="J418" i="34"/>
  <c r="J422" i="34"/>
  <c r="J498" i="27"/>
  <c r="J103" i="40"/>
  <c r="G103" i="25"/>
  <c r="I103" i="25"/>
  <c r="J528" i="37"/>
  <c r="J534" i="41"/>
  <c r="J216" i="21"/>
  <c r="J431" i="21"/>
  <c r="G531" i="25"/>
  <c r="I531" i="25"/>
  <c r="J163" i="21"/>
  <c r="J303" i="29"/>
  <c r="J232" i="29"/>
  <c r="J330" i="23"/>
  <c r="J532" i="38"/>
  <c r="J548" i="34"/>
  <c r="J554" i="38"/>
  <c r="J196" i="29"/>
  <c r="J226" i="29"/>
  <c r="J238" i="29"/>
  <c r="G489" i="29"/>
  <c r="J489" i="29" s="1"/>
  <c r="G138" i="21"/>
  <c r="J138" i="21" s="1"/>
  <c r="I393" i="21"/>
  <c r="J393" i="21" s="1"/>
  <c r="I674" i="29"/>
  <c r="J807" i="23"/>
  <c r="I870" i="29"/>
  <c r="J870" i="29" s="1"/>
  <c r="J844" i="21"/>
  <c r="G134" i="43"/>
  <c r="J884" i="21"/>
  <c r="G136" i="25"/>
  <c r="I136" i="25"/>
  <c r="G78" i="25"/>
  <c r="I78" i="25"/>
  <c r="G96" i="25"/>
  <c r="I96" i="25"/>
  <c r="G109" i="25"/>
  <c r="I109" i="25"/>
  <c r="G81" i="25"/>
  <c r="I81" i="25"/>
  <c r="I89" i="25"/>
  <c r="G89" i="25"/>
  <c r="G97" i="25"/>
  <c r="I97" i="25"/>
  <c r="G163" i="25"/>
  <c r="I163" i="25"/>
  <c r="G204" i="25"/>
  <c r="I204" i="25"/>
  <c r="G224" i="25"/>
  <c r="I224" i="25"/>
  <c r="G186" i="25"/>
  <c r="I186" i="25"/>
  <c r="G271" i="25"/>
  <c r="I271" i="25"/>
  <c r="G211" i="25"/>
  <c r="I211" i="25"/>
  <c r="G209" i="25"/>
  <c r="I209" i="25"/>
  <c r="G347" i="25"/>
  <c r="I347" i="25"/>
  <c r="G291" i="25"/>
  <c r="I291" i="25"/>
  <c r="G283" i="25"/>
  <c r="I283" i="25"/>
  <c r="G301" i="25"/>
  <c r="I301" i="25"/>
  <c r="G381" i="25"/>
  <c r="I381" i="25"/>
  <c r="G413" i="25"/>
  <c r="I413" i="25"/>
  <c r="G436" i="25"/>
  <c r="I436" i="25"/>
  <c r="G385" i="25"/>
  <c r="I385" i="25"/>
  <c r="G405" i="25"/>
  <c r="I405" i="25"/>
  <c r="G485" i="25"/>
  <c r="I485" i="25"/>
  <c r="G437" i="25"/>
  <c r="I437" i="25"/>
  <c r="G492" i="25"/>
  <c r="I492" i="25"/>
  <c r="I393" i="25"/>
  <c r="G393" i="25"/>
  <c r="G563" i="25"/>
  <c r="I563" i="25"/>
  <c r="I576" i="25"/>
  <c r="G576" i="25"/>
  <c r="I604" i="25"/>
  <c r="G604" i="25"/>
  <c r="G560" i="25"/>
  <c r="I560" i="25"/>
  <c r="G537" i="25"/>
  <c r="I537" i="25"/>
  <c r="G583" i="25"/>
  <c r="I583" i="25"/>
  <c r="G532" i="25"/>
  <c r="I532" i="25"/>
  <c r="I651" i="25"/>
  <c r="G651" i="25"/>
  <c r="G756" i="25"/>
  <c r="I756" i="25"/>
  <c r="I778" i="25"/>
  <c r="G778" i="25"/>
  <c r="G613" i="25"/>
  <c r="I613" i="25"/>
  <c r="I623" i="25"/>
  <c r="G623" i="25"/>
  <c r="I633" i="25"/>
  <c r="G633" i="25"/>
  <c r="I645" i="25"/>
  <c r="G645" i="25"/>
  <c r="G684" i="25"/>
  <c r="I684" i="25"/>
  <c r="G675" i="25"/>
  <c r="I675" i="25"/>
  <c r="I638" i="25"/>
  <c r="G638" i="25"/>
  <c r="G780" i="25"/>
  <c r="I780" i="25"/>
  <c r="G812" i="25"/>
  <c r="I812" i="25"/>
  <c r="G829" i="25"/>
  <c r="I829" i="25"/>
  <c r="I879" i="25"/>
  <c r="G879" i="25"/>
  <c r="G845" i="25"/>
  <c r="I845" i="25"/>
  <c r="G794" i="25"/>
  <c r="I794" i="25"/>
  <c r="G847" i="25"/>
  <c r="I847" i="25"/>
  <c r="G950" i="25"/>
  <c r="I950" i="25"/>
  <c r="I131" i="25"/>
  <c r="G131" i="25"/>
  <c r="G172" i="25"/>
  <c r="I172" i="25"/>
  <c r="I255" i="25"/>
  <c r="G255" i="25"/>
  <c r="I327" i="25"/>
  <c r="G327" i="25"/>
  <c r="G243" i="25"/>
  <c r="I243" i="25"/>
  <c r="G462" i="25"/>
  <c r="I462" i="25"/>
  <c r="G351" i="25"/>
  <c r="I351" i="25"/>
  <c r="G512" i="25"/>
  <c r="I512" i="25"/>
  <c r="I810" i="25"/>
  <c r="G810" i="25"/>
  <c r="G518" i="25"/>
  <c r="I518" i="25"/>
  <c r="G556" i="25"/>
  <c r="I556" i="25"/>
  <c r="G731" i="25"/>
  <c r="I731" i="25"/>
  <c r="G827" i="25"/>
  <c r="I827" i="25"/>
  <c r="G858" i="25"/>
  <c r="I858" i="25"/>
  <c r="D46" i="45"/>
  <c r="I727" i="17"/>
  <c r="G502" i="25"/>
  <c r="I502" i="25"/>
  <c r="G737" i="25"/>
  <c r="I737" i="25"/>
  <c r="I842" i="25"/>
  <c r="G842" i="25"/>
  <c r="G438" i="25"/>
  <c r="I438" i="25"/>
  <c r="I761" i="25"/>
  <c r="G761" i="25"/>
  <c r="G496" i="25"/>
  <c r="I496" i="25"/>
  <c r="G789" i="25"/>
  <c r="I789" i="25"/>
  <c r="I679" i="25"/>
  <c r="G679" i="25"/>
  <c r="G110" i="25"/>
  <c r="I110" i="25"/>
  <c r="I366" i="25"/>
  <c r="G366" i="25"/>
  <c r="G538" i="25"/>
  <c r="I538" i="25"/>
  <c r="G363" i="25"/>
  <c r="I363" i="25"/>
  <c r="G807" i="25"/>
  <c r="I807" i="25"/>
  <c r="G300" i="25"/>
  <c r="I300" i="25"/>
  <c r="G839" i="25"/>
  <c r="I839" i="25"/>
  <c r="I892" i="25"/>
  <c r="G892" i="25"/>
  <c r="I948" i="25"/>
  <c r="G948" i="25"/>
  <c r="I816" i="25"/>
  <c r="G816" i="25"/>
  <c r="I802" i="17"/>
  <c r="G80" i="25"/>
  <c r="I80" i="25"/>
  <c r="G222" i="25"/>
  <c r="I222" i="25"/>
  <c r="I278" i="25"/>
  <c r="G278" i="25"/>
  <c r="I225" i="25"/>
  <c r="G225" i="25"/>
  <c r="G248" i="25"/>
  <c r="I248" i="25"/>
  <c r="G294" i="25"/>
  <c r="I294" i="25"/>
  <c r="G246" i="25"/>
  <c r="I246" i="25"/>
  <c r="I342" i="25"/>
  <c r="G342" i="25"/>
  <c r="I386" i="25"/>
  <c r="G386" i="25"/>
  <c r="G509" i="25"/>
  <c r="I509" i="25"/>
  <c r="G356" i="25"/>
  <c r="I356" i="25"/>
  <c r="G831" i="25"/>
  <c r="I831" i="25"/>
  <c r="G409" i="25"/>
  <c r="I409" i="25"/>
  <c r="I480" i="25"/>
  <c r="G480" i="25"/>
  <c r="G736" i="25"/>
  <c r="I736" i="25"/>
  <c r="G889" i="25"/>
  <c r="I889" i="25"/>
  <c r="I947" i="25"/>
  <c r="G947" i="25"/>
  <c r="G885" i="25"/>
  <c r="I885" i="25"/>
  <c r="I864" i="25"/>
  <c r="G864" i="25"/>
  <c r="I753" i="17"/>
  <c r="D48" i="45"/>
  <c r="I728" i="17"/>
  <c r="G143" i="25"/>
  <c r="I143" i="25"/>
  <c r="G164" i="25"/>
  <c r="I164" i="25"/>
  <c r="G239" i="25"/>
  <c r="I239" i="25"/>
  <c r="G406" i="25"/>
  <c r="I406" i="25"/>
  <c r="G517" i="25"/>
  <c r="I517" i="25"/>
  <c r="G776" i="25"/>
  <c r="I776" i="25"/>
  <c r="G441" i="25"/>
  <c r="I441" i="25"/>
  <c r="G550" i="25"/>
  <c r="I550" i="25"/>
  <c r="G270" i="25"/>
  <c r="I270" i="25"/>
  <c r="G464" i="25"/>
  <c r="I464" i="25"/>
  <c r="G561" i="25"/>
  <c r="I561" i="25"/>
  <c r="G506" i="25"/>
  <c r="I506" i="25"/>
  <c r="G302" i="25"/>
  <c r="I302" i="25"/>
  <c r="G514" i="25"/>
  <c r="I514" i="25"/>
  <c r="G450" i="25"/>
  <c r="I450" i="25"/>
  <c r="G720" i="25"/>
  <c r="I720" i="25"/>
  <c r="G658" i="25"/>
  <c r="I658" i="25"/>
  <c r="J510" i="25"/>
  <c r="J150" i="33"/>
  <c r="G810" i="23"/>
  <c r="J810" i="23" s="1"/>
  <c r="G835" i="21"/>
  <c r="J635" i="21"/>
  <c r="J699" i="29"/>
  <c r="J710" i="27"/>
  <c r="I86" i="25"/>
  <c r="G86" i="25"/>
  <c r="G98" i="25"/>
  <c r="I98" i="25"/>
  <c r="G91" i="25"/>
  <c r="I91" i="25"/>
  <c r="G99" i="25"/>
  <c r="I99" i="25"/>
  <c r="G151" i="25"/>
  <c r="I151" i="25"/>
  <c r="G167" i="25"/>
  <c r="I167" i="25"/>
  <c r="G159" i="25"/>
  <c r="I159" i="25"/>
  <c r="I198" i="25"/>
  <c r="G198" i="25"/>
  <c r="G216" i="25"/>
  <c r="I216" i="25"/>
  <c r="I213" i="25"/>
  <c r="G213" i="25"/>
  <c r="G259" i="25"/>
  <c r="I259" i="25"/>
  <c r="I315" i="25"/>
  <c r="G315" i="25"/>
  <c r="G293" i="25"/>
  <c r="I293" i="25"/>
  <c r="I275" i="25"/>
  <c r="G275" i="25"/>
  <c r="G328" i="25"/>
  <c r="I328" i="25"/>
  <c r="I263" i="25"/>
  <c r="G263" i="25"/>
  <c r="I285" i="25"/>
  <c r="G285" i="25"/>
  <c r="G427" i="25"/>
  <c r="I427" i="25"/>
  <c r="I384" i="25"/>
  <c r="G384" i="25"/>
  <c r="G415" i="25"/>
  <c r="I415" i="25"/>
  <c r="G468" i="25"/>
  <c r="I468" i="25"/>
  <c r="G463" i="25"/>
  <c r="I463" i="25"/>
  <c r="I392" i="25"/>
  <c r="G392" i="25"/>
  <c r="I403" i="25"/>
  <c r="G403" i="25"/>
  <c r="G504" i="25"/>
  <c r="I504" i="25"/>
  <c r="G389" i="25"/>
  <c r="I389" i="25"/>
  <c r="I435" i="25"/>
  <c r="G435" i="25"/>
  <c r="G453" i="25"/>
  <c r="I453" i="25"/>
  <c r="G439" i="25"/>
  <c r="I439" i="25"/>
  <c r="G460" i="25"/>
  <c r="I460" i="25"/>
  <c r="G383" i="25"/>
  <c r="I383" i="25"/>
  <c r="G395" i="25"/>
  <c r="I395" i="25"/>
  <c r="G544" i="25"/>
  <c r="I544" i="25"/>
  <c r="G520" i="25"/>
  <c r="I520" i="25"/>
  <c r="G564" i="25"/>
  <c r="I564" i="25"/>
  <c r="G585" i="25"/>
  <c r="I585" i="25"/>
  <c r="G521" i="25"/>
  <c r="I521" i="25"/>
  <c r="I612" i="25"/>
  <c r="G612" i="25"/>
  <c r="G607" i="25"/>
  <c r="I607" i="25"/>
  <c r="I625" i="25"/>
  <c r="G625" i="25"/>
  <c r="I635" i="25"/>
  <c r="G635" i="25"/>
  <c r="G647" i="25"/>
  <c r="I647" i="25"/>
  <c r="I714" i="25"/>
  <c r="G714" i="25"/>
  <c r="I693" i="25"/>
  <c r="G693" i="25"/>
  <c r="G785" i="25"/>
  <c r="I785" i="25"/>
  <c r="I646" i="25"/>
  <c r="G646" i="25"/>
  <c r="I620" i="25"/>
  <c r="G620" i="25"/>
  <c r="G640" i="25"/>
  <c r="I640" i="25"/>
  <c r="G791" i="25"/>
  <c r="G677" i="25"/>
  <c r="I677" i="25"/>
  <c r="G881" i="25"/>
  <c r="I881" i="25"/>
  <c r="G891" i="25"/>
  <c r="I891" i="25"/>
  <c r="G849" i="25"/>
  <c r="I849" i="25"/>
  <c r="I899" i="25"/>
  <c r="G899" i="25"/>
  <c r="G799" i="25"/>
  <c r="I799" i="25"/>
  <c r="G826" i="25"/>
  <c r="I826" i="25"/>
  <c r="G100" i="25"/>
  <c r="I100" i="25"/>
  <c r="I817" i="17"/>
  <c r="G146" i="25"/>
  <c r="I146" i="25"/>
  <c r="G340" i="25"/>
  <c r="I340" i="25"/>
  <c r="G139" i="25"/>
  <c r="I139" i="25"/>
  <c r="G161" i="25"/>
  <c r="I161" i="25"/>
  <c r="I226" i="25"/>
  <c r="G226" i="25"/>
  <c r="G272" i="25"/>
  <c r="I272" i="25"/>
  <c r="G519" i="25"/>
  <c r="I519" i="25"/>
  <c r="G745" i="25"/>
  <c r="I745" i="25"/>
  <c r="G571" i="25"/>
  <c r="I571" i="25"/>
  <c r="I704" i="25"/>
  <c r="G704" i="25"/>
  <c r="G741" i="25"/>
  <c r="I741" i="25"/>
  <c r="G705" i="25"/>
  <c r="I705" i="25"/>
  <c r="G868" i="25"/>
  <c r="I868" i="25"/>
  <c r="I859" i="25"/>
  <c r="G859" i="25"/>
  <c r="G872" i="25"/>
  <c r="I872" i="25"/>
  <c r="G569" i="25"/>
  <c r="I569" i="25"/>
  <c r="G782" i="25"/>
  <c r="I782" i="25"/>
  <c r="G822" i="25"/>
  <c r="I822" i="25"/>
  <c r="G290" i="25"/>
  <c r="I290" i="25"/>
  <c r="G454" i="25"/>
  <c r="I454" i="25"/>
  <c r="G84" i="25"/>
  <c r="I84" i="25"/>
  <c r="I214" i="25"/>
  <c r="G214" i="25"/>
  <c r="J214" i="25" s="1"/>
  <c r="G254" i="25"/>
  <c r="I254" i="25"/>
  <c r="G666" i="25"/>
  <c r="I666" i="25"/>
  <c r="G535" i="25"/>
  <c r="I535" i="25"/>
  <c r="G620" i="27"/>
  <c r="J620" i="27" s="1"/>
  <c r="I644" i="27"/>
  <c r="J644" i="27" s="1"/>
  <c r="G138" i="25"/>
  <c r="I138" i="25"/>
  <c r="G149" i="25"/>
  <c r="I149" i="25"/>
  <c r="G171" i="25"/>
  <c r="I171" i="25"/>
  <c r="G242" i="25"/>
  <c r="I242" i="25"/>
  <c r="G190" i="25"/>
  <c r="I190" i="25"/>
  <c r="G238" i="25"/>
  <c r="I238" i="25"/>
  <c r="G223" i="25"/>
  <c r="I223" i="25"/>
  <c r="G231" i="25"/>
  <c r="I231" i="25"/>
  <c r="G207" i="25"/>
  <c r="I207" i="25"/>
  <c r="G193" i="25"/>
  <c r="I193" i="25"/>
  <c r="G203" i="25"/>
  <c r="I203" i="25"/>
  <c r="G261" i="25"/>
  <c r="I261" i="25"/>
  <c r="G287" i="25"/>
  <c r="I287" i="25"/>
  <c r="G299" i="25"/>
  <c r="I299" i="25"/>
  <c r="I345" i="25"/>
  <c r="G345" i="25"/>
  <c r="G280" i="25"/>
  <c r="I280" i="25"/>
  <c r="I304" i="25"/>
  <c r="G304" i="25"/>
  <c r="G341" i="25"/>
  <c r="I341" i="25"/>
  <c r="G317" i="25"/>
  <c r="I317" i="25"/>
  <c r="I475" i="25"/>
  <c r="G475" i="25"/>
  <c r="G417" i="25"/>
  <c r="I417" i="25"/>
  <c r="G440" i="25"/>
  <c r="I440" i="25"/>
  <c r="G376" i="25"/>
  <c r="I376" i="25"/>
  <c r="G391" i="25"/>
  <c r="I391" i="25"/>
  <c r="G412" i="25"/>
  <c r="I412" i="25"/>
  <c r="G423" i="25"/>
  <c r="I423" i="25"/>
  <c r="I372" i="25"/>
  <c r="G372" i="25"/>
  <c r="G443" i="25"/>
  <c r="I443" i="25"/>
  <c r="G516" i="25"/>
  <c r="I516" i="25"/>
  <c r="G580" i="25"/>
  <c r="I580" i="25"/>
  <c r="I592" i="25"/>
  <c r="G592" i="25"/>
  <c r="I601" i="25"/>
  <c r="G601" i="25"/>
  <c r="G511" i="25"/>
  <c r="I511" i="25"/>
  <c r="I706" i="25"/>
  <c r="G706" i="25"/>
  <c r="G738" i="25"/>
  <c r="I738" i="25"/>
  <c r="G773" i="25"/>
  <c r="I773" i="25"/>
  <c r="I617" i="25"/>
  <c r="G617" i="25"/>
  <c r="G663" i="25"/>
  <c r="I663" i="25"/>
  <c r="I672" i="25"/>
  <c r="G672" i="25"/>
  <c r="G718" i="25"/>
  <c r="I718" i="25"/>
  <c r="G742" i="25"/>
  <c r="I742" i="25"/>
  <c r="I678" i="25"/>
  <c r="G678" i="25"/>
  <c r="G750" i="25"/>
  <c r="I750" i="25"/>
  <c r="I719" i="25"/>
  <c r="G719" i="25"/>
  <c r="G806" i="25"/>
  <c r="I806" i="25"/>
  <c r="G656" i="25"/>
  <c r="I656" i="25"/>
  <c r="G668" i="25"/>
  <c r="I668" i="25"/>
  <c r="I712" i="25"/>
  <c r="G712" i="25"/>
  <c r="I716" i="25"/>
  <c r="G716" i="25"/>
  <c r="G865" i="25"/>
  <c r="I865" i="25"/>
  <c r="G886" i="25"/>
  <c r="I886" i="25"/>
  <c r="G873" i="25"/>
  <c r="I873" i="25"/>
  <c r="I900" i="25"/>
  <c r="G900" i="25"/>
  <c r="G136" i="17"/>
  <c r="G77" i="25"/>
  <c r="I77" i="25"/>
  <c r="I85" i="25"/>
  <c r="G85" i="25"/>
  <c r="G111" i="25"/>
  <c r="I111" i="25"/>
  <c r="G229" i="25"/>
  <c r="I229" i="25"/>
  <c r="G310" i="25"/>
  <c r="I310" i="25"/>
  <c r="G135" i="25"/>
  <c r="I135" i="25"/>
  <c r="I274" i="25"/>
  <c r="G274" i="25"/>
  <c r="I350" i="25"/>
  <c r="G350" i="25"/>
  <c r="G547" i="25"/>
  <c r="I547" i="25"/>
  <c r="I622" i="25"/>
  <c r="G622" i="25"/>
  <c r="G343" i="25"/>
  <c r="I343" i="25"/>
  <c r="G418" i="25"/>
  <c r="I418" i="25"/>
  <c r="I362" i="25"/>
  <c r="G362" i="25"/>
  <c r="G503" i="25"/>
  <c r="I503" i="25"/>
  <c r="G530" i="25"/>
  <c r="I530" i="25"/>
  <c r="G867" i="25"/>
  <c r="I867" i="25"/>
  <c r="I165" i="43"/>
  <c r="G866" i="25"/>
  <c r="I866" i="25"/>
  <c r="I256" i="25"/>
  <c r="G256" i="25"/>
  <c r="G230" i="25"/>
  <c r="I230" i="25"/>
  <c r="G247" i="25"/>
  <c r="I247" i="25"/>
  <c r="I747" i="17"/>
  <c r="G306" i="25"/>
  <c r="I306" i="25"/>
  <c r="G784" i="25"/>
  <c r="I784" i="25"/>
  <c r="G397" i="25"/>
  <c r="I397" i="25"/>
  <c r="G473" i="25"/>
  <c r="I473" i="25"/>
  <c r="G486" i="25"/>
  <c r="I486" i="25"/>
  <c r="I757" i="25"/>
  <c r="G757" i="25"/>
  <c r="I628" i="25"/>
  <c r="G628" i="25"/>
  <c r="I390" i="25"/>
  <c r="G390" i="25"/>
  <c r="I837" i="29"/>
  <c r="J837" i="29" s="1"/>
  <c r="G851" i="29"/>
  <c r="G857" i="23"/>
  <c r="G826" i="23"/>
  <c r="J826" i="23" s="1"/>
  <c r="G839" i="27"/>
  <c r="J839" i="27" s="1"/>
  <c r="J49" i="15"/>
  <c r="G113" i="25"/>
  <c r="I113" i="25"/>
  <c r="G147" i="25"/>
  <c r="I147" i="25"/>
  <c r="G116" i="25"/>
  <c r="I116" i="25"/>
  <c r="I87" i="25"/>
  <c r="G87" i="25"/>
  <c r="G141" i="25"/>
  <c r="I141" i="25"/>
  <c r="I123" i="25"/>
  <c r="G123" i="25"/>
  <c r="G162" i="25"/>
  <c r="I162" i="25"/>
  <c r="G175" i="25"/>
  <c r="I175" i="25"/>
  <c r="G187" i="25"/>
  <c r="I187" i="25"/>
  <c r="G183" i="25"/>
  <c r="I183" i="25"/>
  <c r="G232" i="25"/>
  <c r="I232" i="25"/>
  <c r="G313" i="25"/>
  <c r="I313" i="25"/>
  <c r="G352" i="25"/>
  <c r="I352" i="25"/>
  <c r="G295" i="25"/>
  <c r="I295" i="25"/>
  <c r="I305" i="25"/>
  <c r="G305" i="25"/>
  <c r="G288" i="25"/>
  <c r="I288" i="25"/>
  <c r="G365" i="25"/>
  <c r="I365" i="25"/>
  <c r="G375" i="25"/>
  <c r="I375" i="25"/>
  <c r="G465" i="25"/>
  <c r="I465" i="25"/>
  <c r="G497" i="25"/>
  <c r="I497" i="25"/>
  <c r="G364" i="25"/>
  <c r="I364" i="25"/>
  <c r="G487" i="25"/>
  <c r="I487" i="25"/>
  <c r="G457" i="25"/>
  <c r="I457" i="25"/>
  <c r="G534" i="25"/>
  <c r="I534" i="25"/>
  <c r="G540" i="25"/>
  <c r="I540" i="25"/>
  <c r="G572" i="25"/>
  <c r="I572" i="25"/>
  <c r="G378" i="25"/>
  <c r="I378" i="25"/>
  <c r="G515" i="25"/>
  <c r="I515" i="25"/>
  <c r="I582" i="25"/>
  <c r="G582" i="25"/>
  <c r="G508" i="25"/>
  <c r="I508" i="25"/>
  <c r="G570" i="25"/>
  <c r="I570" i="25"/>
  <c r="G591" i="25"/>
  <c r="I591" i="25"/>
  <c r="G579" i="25"/>
  <c r="I579" i="25"/>
  <c r="I523" i="25"/>
  <c r="G523" i="25"/>
  <c r="G552" i="25"/>
  <c r="I552" i="25"/>
  <c r="I615" i="25"/>
  <c r="G615" i="25"/>
  <c r="G627" i="25"/>
  <c r="I627" i="25"/>
  <c r="I637" i="25"/>
  <c r="G637" i="25"/>
  <c r="G609" i="25"/>
  <c r="I609" i="25"/>
  <c r="G639" i="25"/>
  <c r="I639" i="25"/>
  <c r="I653" i="25"/>
  <c r="G653" i="25"/>
  <c r="G665" i="25"/>
  <c r="I665" i="25"/>
  <c r="I746" i="25"/>
  <c r="G695" i="25"/>
  <c r="I695" i="25"/>
  <c r="G733" i="25"/>
  <c r="I733" i="25"/>
  <c r="I752" i="25"/>
  <c r="G788" i="25"/>
  <c r="I788" i="25"/>
  <c r="I725" i="25"/>
  <c r="G725" i="25"/>
  <c r="I589" i="25"/>
  <c r="G589" i="25"/>
  <c r="I692" i="25"/>
  <c r="G692" i="25"/>
  <c r="G774" i="25"/>
  <c r="I774" i="25"/>
  <c r="I626" i="25"/>
  <c r="G626" i="25"/>
  <c r="I694" i="25"/>
  <c r="G694" i="25"/>
  <c r="I824" i="25"/>
  <c r="G824" i="25"/>
  <c r="G883" i="25"/>
  <c r="I883" i="25"/>
  <c r="G951" i="25"/>
  <c r="I951" i="25"/>
  <c r="I840" i="25"/>
  <c r="G840" i="25"/>
  <c r="G837" i="25"/>
  <c r="I837" i="25"/>
  <c r="I811" i="25"/>
  <c r="G811" i="25"/>
  <c r="G324" i="25"/>
  <c r="I324" i="25"/>
  <c r="G241" i="25"/>
  <c r="I241" i="25"/>
  <c r="G249" i="25"/>
  <c r="I249" i="25"/>
  <c r="G156" i="25"/>
  <c r="I156" i="25"/>
  <c r="G173" i="25"/>
  <c r="I173" i="25"/>
  <c r="I233" i="25"/>
  <c r="G233" i="25"/>
  <c r="G455" i="25"/>
  <c r="I455" i="25"/>
  <c r="G701" i="25"/>
  <c r="I701" i="25"/>
  <c r="I814" i="25"/>
  <c r="G814" i="25"/>
  <c r="G624" i="25"/>
  <c r="I624" i="25"/>
  <c r="G674" i="25"/>
  <c r="I674" i="25"/>
  <c r="G430" i="25"/>
  <c r="I430" i="25"/>
  <c r="G505" i="25"/>
  <c r="I505" i="25"/>
  <c r="I722" i="17"/>
  <c r="G92" i="25"/>
  <c r="I92" i="25"/>
  <c r="G258" i="25"/>
  <c r="I258" i="25"/>
  <c r="I752" i="17"/>
  <c r="I758" i="17"/>
  <c r="G494" i="25"/>
  <c r="I494" i="25"/>
  <c r="G863" i="25"/>
  <c r="I863" i="25"/>
  <c r="G703" i="25"/>
  <c r="I703" i="25"/>
  <c r="I286" i="25"/>
  <c r="G286" i="25"/>
  <c r="I542" i="25"/>
  <c r="G542" i="25"/>
  <c r="G743" i="25"/>
  <c r="I743" i="25"/>
  <c r="I699" i="25"/>
  <c r="G699" i="25"/>
  <c r="G838" i="25"/>
  <c r="I838" i="25"/>
  <c r="I557" i="25"/>
  <c r="G557" i="25"/>
  <c r="I765" i="25"/>
  <c r="G765" i="25"/>
  <c r="I125" i="25"/>
  <c r="G125" i="25"/>
  <c r="G215" i="25"/>
  <c r="I215" i="25"/>
  <c r="J498" i="29"/>
  <c r="J531" i="21"/>
  <c r="J700" i="29"/>
  <c r="J559" i="27"/>
  <c r="J564" i="21"/>
  <c r="J645" i="29"/>
  <c r="J589" i="23"/>
  <c r="J681" i="21"/>
  <c r="J699" i="27"/>
  <c r="J48" i="15"/>
  <c r="G133" i="25"/>
  <c r="I133" i="25"/>
  <c r="G93" i="25"/>
  <c r="I93" i="25"/>
  <c r="G101" i="25"/>
  <c r="I101" i="25"/>
  <c r="I144" i="25"/>
  <c r="G144" i="25"/>
  <c r="G142" i="25"/>
  <c r="I142" i="25"/>
  <c r="I127" i="25"/>
  <c r="G127" i="25"/>
  <c r="G170" i="25"/>
  <c r="I170" i="25"/>
  <c r="G200" i="25"/>
  <c r="I200" i="25"/>
  <c r="G212" i="25"/>
  <c r="I212" i="25"/>
  <c r="G218" i="25"/>
  <c r="I218" i="25"/>
  <c r="G184" i="25"/>
  <c r="I184" i="25"/>
  <c r="G192" i="25"/>
  <c r="I192" i="25"/>
  <c r="G240" i="25"/>
  <c r="I240" i="25"/>
  <c r="G253" i="25"/>
  <c r="I253" i="25"/>
  <c r="G260" i="25"/>
  <c r="I260" i="25"/>
  <c r="G195" i="25"/>
  <c r="I195" i="25"/>
  <c r="I205" i="25"/>
  <c r="G205" i="25"/>
  <c r="G217" i="25"/>
  <c r="I217" i="25"/>
  <c r="G289" i="25"/>
  <c r="I289" i="25"/>
  <c r="I331" i="25"/>
  <c r="G331" i="25"/>
  <c r="G355" i="25"/>
  <c r="I355" i="25"/>
  <c r="I296" i="25"/>
  <c r="G296" i="25"/>
  <c r="G344" i="25"/>
  <c r="I344" i="25"/>
  <c r="I477" i="25"/>
  <c r="G477" i="25"/>
  <c r="I388" i="25"/>
  <c r="G388" i="25"/>
  <c r="G399" i="25"/>
  <c r="I399" i="25"/>
  <c r="G495" i="25"/>
  <c r="I495" i="25"/>
  <c r="I353" i="25"/>
  <c r="G353" i="25"/>
  <c r="G401" i="25"/>
  <c r="I401" i="25"/>
  <c r="I387" i="25"/>
  <c r="G387" i="25"/>
  <c r="G456" i="25"/>
  <c r="I456" i="25"/>
  <c r="G488" i="25"/>
  <c r="I488" i="25"/>
  <c r="G371" i="25"/>
  <c r="I371" i="25"/>
  <c r="G419" i="25"/>
  <c r="I419" i="25"/>
  <c r="I476" i="25"/>
  <c r="G476" i="25"/>
  <c r="G559" i="25"/>
  <c r="I559" i="25"/>
  <c r="G548" i="25"/>
  <c r="I548" i="25"/>
  <c r="G562" i="25"/>
  <c r="I562" i="25"/>
  <c r="G546" i="25"/>
  <c r="I546" i="25"/>
  <c r="G593" i="25"/>
  <c r="I593" i="25"/>
  <c r="I573" i="25"/>
  <c r="G573" i="25"/>
  <c r="G710" i="25"/>
  <c r="I710" i="25"/>
  <c r="I775" i="25"/>
  <c r="G775" i="25"/>
  <c r="G619" i="25"/>
  <c r="I619" i="25"/>
  <c r="I629" i="25"/>
  <c r="G629" i="25"/>
  <c r="G641" i="25"/>
  <c r="I641" i="25"/>
  <c r="I726" i="25"/>
  <c r="G726" i="25"/>
  <c r="G779" i="25"/>
  <c r="I779" i="25"/>
  <c r="G680" i="25"/>
  <c r="I680" i="25"/>
  <c r="I689" i="25"/>
  <c r="G689" i="25"/>
  <c r="G781" i="25"/>
  <c r="I781" i="25"/>
  <c r="G796" i="25"/>
  <c r="I796" i="25"/>
  <c r="I650" i="25"/>
  <c r="G650" i="25"/>
  <c r="I713" i="25"/>
  <c r="G713" i="25"/>
  <c r="I755" i="25"/>
  <c r="G755" i="25"/>
  <c r="G749" i="25"/>
  <c r="I749" i="25"/>
  <c r="I762" i="25"/>
  <c r="G762" i="25"/>
  <c r="G632" i="25"/>
  <c r="I632" i="25"/>
  <c r="I644" i="25"/>
  <c r="G644" i="25"/>
  <c r="G660" i="25"/>
  <c r="I660" i="25"/>
  <c r="G732" i="25"/>
  <c r="I732" i="25"/>
  <c r="G681" i="25"/>
  <c r="I681" i="25"/>
  <c r="I854" i="25"/>
  <c r="G854" i="25"/>
  <c r="I897" i="25"/>
  <c r="G897" i="25"/>
  <c r="I813" i="25"/>
  <c r="G813" i="25"/>
  <c r="G898" i="25"/>
  <c r="I898" i="25"/>
  <c r="G843" i="25"/>
  <c r="I843" i="25"/>
  <c r="I878" i="25"/>
  <c r="G878" i="25"/>
  <c r="G851" i="25"/>
  <c r="I851" i="25"/>
  <c r="I686" i="17"/>
  <c r="I808" i="17"/>
  <c r="G160" i="25"/>
  <c r="I160" i="25"/>
  <c r="G332" i="25"/>
  <c r="I332" i="25"/>
  <c r="G165" i="25"/>
  <c r="I165" i="25"/>
  <c r="G202" i="25"/>
  <c r="I202" i="25"/>
  <c r="G250" i="25"/>
  <c r="I250" i="25"/>
  <c r="G284" i="25"/>
  <c r="I284" i="25"/>
  <c r="I358" i="25"/>
  <c r="G358" i="25"/>
  <c r="G348" i="25"/>
  <c r="I348" i="25"/>
  <c r="G434" i="25"/>
  <c r="I434" i="25"/>
  <c r="G489" i="25"/>
  <c r="I489" i="25"/>
  <c r="G549" i="25"/>
  <c r="I549" i="25"/>
  <c r="I482" i="25"/>
  <c r="G482" i="25"/>
  <c r="I711" i="25"/>
  <c r="G711" i="25"/>
  <c r="I377" i="25"/>
  <c r="G377" i="25"/>
  <c r="G795" i="25"/>
  <c r="I795" i="25"/>
  <c r="G360" i="25"/>
  <c r="I360" i="25"/>
  <c r="G491" i="25"/>
  <c r="I491" i="25"/>
  <c r="G882" i="25"/>
  <c r="I882" i="25"/>
  <c r="G850" i="25"/>
  <c r="I850" i="25"/>
  <c r="G855" i="25"/>
  <c r="I855" i="25"/>
  <c r="I877" i="25"/>
  <c r="G877" i="25"/>
  <c r="G194" i="25"/>
  <c r="I194" i="25"/>
  <c r="G169" i="25"/>
  <c r="I169" i="25"/>
  <c r="I759" i="17"/>
  <c r="G82" i="25"/>
  <c r="I82" i="25"/>
  <c r="G112" i="25"/>
  <c r="I112" i="25"/>
  <c r="I670" i="17"/>
  <c r="G804" i="25"/>
  <c r="I804" i="25"/>
  <c r="I610" i="25"/>
  <c r="G610" i="25"/>
  <c r="I673" i="25"/>
  <c r="G673" i="25"/>
  <c r="I326" i="25"/>
  <c r="G326" i="25"/>
  <c r="G411" i="25"/>
  <c r="I411" i="25"/>
  <c r="I490" i="25"/>
  <c r="G490" i="25"/>
  <c r="G507" i="25"/>
  <c r="I507" i="25"/>
  <c r="I606" i="25"/>
  <c r="G606" i="25"/>
  <c r="G168" i="25"/>
  <c r="I168" i="25"/>
  <c r="G709" i="25"/>
  <c r="I709" i="25"/>
  <c r="G807" i="27"/>
  <c r="J807" i="27" s="1"/>
  <c r="G114" i="25"/>
  <c r="I114" i="25"/>
  <c r="G76" i="25"/>
  <c r="I76" i="25"/>
  <c r="I129" i="25"/>
  <c r="G129" i="25"/>
  <c r="G124" i="25"/>
  <c r="I124" i="25"/>
  <c r="G134" i="25"/>
  <c r="I134" i="25"/>
  <c r="G79" i="25"/>
  <c r="I79" i="25"/>
  <c r="I128" i="25"/>
  <c r="G128" i="25"/>
  <c r="G155" i="25"/>
  <c r="I155" i="25"/>
  <c r="G148" i="25"/>
  <c r="I148" i="25"/>
  <c r="G174" i="25"/>
  <c r="I174" i="25"/>
  <c r="G188" i="25"/>
  <c r="I188" i="25"/>
  <c r="G208" i="25"/>
  <c r="I208" i="25"/>
  <c r="G189" i="25"/>
  <c r="I189" i="25"/>
  <c r="G199" i="25"/>
  <c r="I199" i="25"/>
  <c r="G185" i="25"/>
  <c r="J185" i="25" s="1"/>
  <c r="I185" i="25"/>
  <c r="G219" i="25"/>
  <c r="I219" i="25"/>
  <c r="I320" i="25"/>
  <c r="G320" i="25"/>
  <c r="G368" i="25"/>
  <c r="I368" i="25"/>
  <c r="G309" i="25"/>
  <c r="I309" i="25"/>
  <c r="G268" i="25"/>
  <c r="I268" i="25"/>
  <c r="G420" i="25"/>
  <c r="I420" i="25"/>
  <c r="G452" i="25"/>
  <c r="I452" i="25"/>
  <c r="I373" i="25"/>
  <c r="G373" i="25"/>
  <c r="G449" i="25"/>
  <c r="I449" i="25"/>
  <c r="I408" i="25"/>
  <c r="G408" i="25"/>
  <c r="G499" i="25"/>
  <c r="I499" i="25"/>
  <c r="G379" i="25"/>
  <c r="I379" i="25"/>
  <c r="G536" i="25"/>
  <c r="I536" i="25"/>
  <c r="I584" i="25"/>
  <c r="G584" i="25"/>
  <c r="I574" i="25"/>
  <c r="G574" i="25"/>
  <c r="G603" i="25"/>
  <c r="I603" i="25"/>
  <c r="G581" i="25"/>
  <c r="I581" i="25"/>
  <c r="I414" i="25"/>
  <c r="G414" i="25"/>
  <c r="I608" i="25"/>
  <c r="G608" i="25"/>
  <c r="G730" i="25"/>
  <c r="I730" i="25"/>
  <c r="G621" i="25"/>
  <c r="G682" i="25"/>
  <c r="I682" i="25"/>
  <c r="I772" i="25"/>
  <c r="G772" i="25"/>
  <c r="G790" i="25"/>
  <c r="I790" i="25"/>
  <c r="I618" i="25"/>
  <c r="G618" i="25"/>
  <c r="I630" i="25"/>
  <c r="G630" i="25"/>
  <c r="G642" i="25"/>
  <c r="I642" i="25"/>
  <c r="G715" i="25"/>
  <c r="F721" i="25" s="1"/>
  <c r="G721" i="25" s="1"/>
  <c r="J721" i="25" s="1"/>
  <c r="I715" i="25"/>
  <c r="I708" i="25"/>
  <c r="G708" i="25"/>
  <c r="G662" i="25"/>
  <c r="I662" i="25"/>
  <c r="G734" i="25"/>
  <c r="I734" i="25"/>
  <c r="G801" i="25"/>
  <c r="I801" i="25"/>
  <c r="G841" i="25"/>
  <c r="I841" i="25"/>
  <c r="G857" i="25"/>
  <c r="I857" i="25"/>
  <c r="I805" i="25"/>
  <c r="G805" i="25"/>
  <c r="I815" i="25"/>
  <c r="G815" i="25"/>
  <c r="I802" i="25"/>
  <c r="G115" i="25"/>
  <c r="I115" i="25"/>
  <c r="I88" i="25"/>
  <c r="G88" i="25"/>
  <c r="G262" i="25"/>
  <c r="I262" i="25"/>
  <c r="G303" i="25"/>
  <c r="I303" i="25"/>
  <c r="I234" i="25"/>
  <c r="G234" i="25"/>
  <c r="I316" i="25"/>
  <c r="G316" i="25"/>
  <c r="G739" i="25"/>
  <c r="I739" i="25"/>
  <c r="G567" i="25"/>
  <c r="I567" i="25"/>
  <c r="I763" i="25"/>
  <c r="G763" i="25"/>
  <c r="I766" i="25"/>
  <c r="G766" i="25"/>
  <c r="G797" i="25"/>
  <c r="I797" i="25"/>
  <c r="G798" i="25"/>
  <c r="I798" i="25"/>
  <c r="G949" i="25"/>
  <c r="I949" i="25"/>
  <c r="I933" i="19"/>
  <c r="I721" i="17"/>
  <c r="I264" i="25"/>
  <c r="G264" i="25"/>
  <c r="I768" i="17"/>
  <c r="I767" i="17"/>
  <c r="I786" i="17"/>
  <c r="I442" i="25"/>
  <c r="G442" i="25"/>
  <c r="I346" i="25"/>
  <c r="G346" i="25"/>
  <c r="G370" i="25"/>
  <c r="I370" i="25"/>
  <c r="G823" i="25"/>
  <c r="I823" i="25"/>
  <c r="G529" i="25"/>
  <c r="I529" i="25"/>
  <c r="I334" i="25"/>
  <c r="G334" i="25"/>
  <c r="G848" i="25"/>
  <c r="I848" i="25"/>
  <c r="I764" i="25"/>
  <c r="G764" i="25"/>
  <c r="I746" i="17"/>
  <c r="G470" i="25"/>
  <c r="I470" i="25"/>
  <c r="H49" i="1"/>
  <c r="J607" i="27"/>
  <c r="J617" i="27"/>
  <c r="J532" i="21"/>
  <c r="J714" i="27"/>
  <c r="J762" i="21"/>
  <c r="G94" i="25"/>
  <c r="I94" i="25"/>
  <c r="G108" i="25"/>
  <c r="I108" i="25"/>
  <c r="G90" i="25"/>
  <c r="I90" i="25"/>
  <c r="G102" i="25"/>
  <c r="I102" i="25"/>
  <c r="I130" i="25"/>
  <c r="G130" i="25"/>
  <c r="G107" i="25"/>
  <c r="I107" i="25"/>
  <c r="G140" i="25"/>
  <c r="I140" i="25"/>
  <c r="G150" i="25"/>
  <c r="I150" i="25"/>
  <c r="G257" i="25"/>
  <c r="I257" i="25"/>
  <c r="G196" i="25"/>
  <c r="I196" i="25"/>
  <c r="I244" i="25"/>
  <c r="G244" i="25"/>
  <c r="G276" i="25"/>
  <c r="I276" i="25"/>
  <c r="G227" i="25"/>
  <c r="I227" i="25"/>
  <c r="G235" i="25"/>
  <c r="I235" i="25"/>
  <c r="G265" i="25"/>
  <c r="I265" i="25"/>
  <c r="I197" i="25"/>
  <c r="G197" i="25"/>
  <c r="G269" i="25"/>
  <c r="I269" i="25"/>
  <c r="G329" i="25"/>
  <c r="I329" i="25"/>
  <c r="G359" i="25"/>
  <c r="I359" i="25"/>
  <c r="I361" i="25"/>
  <c r="G361" i="25"/>
  <c r="G321" i="25"/>
  <c r="I321" i="25"/>
  <c r="I312" i="25"/>
  <c r="G312" i="25"/>
  <c r="G281" i="25"/>
  <c r="I281" i="25"/>
  <c r="G461" i="25"/>
  <c r="I461" i="25"/>
  <c r="G357" i="25"/>
  <c r="I357" i="25"/>
  <c r="I431" i="25"/>
  <c r="G431" i="25"/>
  <c r="G421" i="25"/>
  <c r="I421" i="25"/>
  <c r="G467" i="25"/>
  <c r="I467" i="25"/>
  <c r="I369" i="25"/>
  <c r="G369" i="25"/>
  <c r="I396" i="25"/>
  <c r="G396" i="25"/>
  <c r="I407" i="25"/>
  <c r="G407" i="25"/>
  <c r="G416" i="25"/>
  <c r="I416" i="25"/>
  <c r="G448" i="25"/>
  <c r="I448" i="25"/>
  <c r="G466" i="25"/>
  <c r="I466" i="25"/>
  <c r="I554" i="25"/>
  <c r="G554" i="25"/>
  <c r="I600" i="25"/>
  <c r="G600" i="25"/>
  <c r="G586" i="25"/>
  <c r="I586" i="25"/>
  <c r="G533" i="25"/>
  <c r="I533" i="25"/>
  <c r="G374" i="25"/>
  <c r="I374" i="25"/>
  <c r="G649" i="25"/>
  <c r="I649" i="25"/>
  <c r="G659" i="25"/>
  <c r="I659" i="25"/>
  <c r="G702" i="25"/>
  <c r="I702" i="25"/>
  <c r="G744" i="25"/>
  <c r="I744" i="25"/>
  <c r="I777" i="25"/>
  <c r="G777" i="25"/>
  <c r="G605" i="25"/>
  <c r="I605" i="25"/>
  <c r="I631" i="25"/>
  <c r="G631" i="25"/>
  <c r="G657" i="25"/>
  <c r="I657" i="25"/>
  <c r="G667" i="25"/>
  <c r="I667" i="25"/>
  <c r="I691" i="25"/>
  <c r="G691" i="25"/>
  <c r="I697" i="25"/>
  <c r="G697" i="25"/>
  <c r="G783" i="25"/>
  <c r="I783" i="25"/>
  <c r="G770" i="25"/>
  <c r="I770" i="25"/>
  <c r="G683" i="25"/>
  <c r="I683" i="25"/>
  <c r="G751" i="25"/>
  <c r="F753" i="25" s="1"/>
  <c r="G753" i="25" s="1"/>
  <c r="I751" i="25"/>
  <c r="G793" i="25"/>
  <c r="I793" i="25"/>
  <c r="I636" i="25"/>
  <c r="G636" i="25"/>
  <c r="G648" i="25"/>
  <c r="I648" i="25"/>
  <c r="G685" i="25"/>
  <c r="I685" i="25"/>
  <c r="G724" i="25"/>
  <c r="I724" i="25"/>
  <c r="G856" i="25"/>
  <c r="I856" i="25"/>
  <c r="G887" i="25"/>
  <c r="I887" i="25"/>
  <c r="I901" i="25"/>
  <c r="G901" i="25"/>
  <c r="G825" i="25"/>
  <c r="I825" i="25"/>
  <c r="G830" i="25"/>
  <c r="I830" i="25"/>
  <c r="G869" i="25"/>
  <c r="I869" i="25"/>
  <c r="G888" i="25"/>
  <c r="I888" i="25"/>
  <c r="G828" i="25"/>
  <c r="I828" i="25"/>
  <c r="G844" i="25"/>
  <c r="I844" i="25"/>
  <c r="G870" i="25"/>
  <c r="I870" i="25"/>
  <c r="I206" i="25"/>
  <c r="G206" i="25"/>
  <c r="G314" i="25"/>
  <c r="I314" i="25"/>
  <c r="G137" i="25"/>
  <c r="I137" i="25"/>
  <c r="G279" i="25"/>
  <c r="I279" i="25"/>
  <c r="G318" i="25"/>
  <c r="I318" i="25"/>
  <c r="I394" i="25"/>
  <c r="G394" i="25"/>
  <c r="G846" i="25"/>
  <c r="I846" i="25"/>
  <c r="G458" i="25"/>
  <c r="I458" i="25"/>
  <c r="I402" i="25"/>
  <c r="G402" i="25"/>
  <c r="G800" i="25"/>
  <c r="I800" i="25"/>
  <c r="G493" i="25"/>
  <c r="I493" i="25"/>
  <c r="G676" i="25"/>
  <c r="I676" i="25"/>
  <c r="G852" i="25"/>
  <c r="I852" i="25"/>
  <c r="G884" i="25"/>
  <c r="I884" i="25"/>
  <c r="I237" i="25"/>
  <c r="G237" i="25"/>
  <c r="G95" i="25"/>
  <c r="I95" i="25"/>
  <c r="G330" i="25"/>
  <c r="I330" i="25"/>
  <c r="G445" i="25"/>
  <c r="I445" i="25"/>
  <c r="I654" i="25"/>
  <c r="G654" i="25"/>
  <c r="G836" i="25"/>
  <c r="I836" i="25"/>
  <c r="I498" i="25"/>
  <c r="G498" i="25"/>
  <c r="I432" i="25"/>
  <c r="G432" i="25"/>
  <c r="G422" i="25"/>
  <c r="I422" i="25"/>
  <c r="G528" i="25"/>
  <c r="I528" i="25"/>
  <c r="I478" i="25"/>
  <c r="G478" i="25"/>
  <c r="I338" i="25"/>
  <c r="G338" i="25"/>
  <c r="I429" i="25"/>
  <c r="G429" i="25"/>
  <c r="I61" i="25"/>
  <c r="J61" i="25" s="1"/>
  <c r="G33" i="25"/>
  <c r="J33" i="25" s="1"/>
  <c r="I39" i="25"/>
  <c r="G67" i="25"/>
  <c r="J67" i="25" s="1"/>
  <c r="J39" i="11"/>
  <c r="J48" i="11" s="1"/>
  <c r="I54" i="19"/>
  <c r="J33" i="40"/>
  <c r="J45" i="36"/>
  <c r="J49" i="36"/>
  <c r="J77" i="34"/>
  <c r="J81" i="32"/>
  <c r="J84" i="34"/>
  <c r="J502" i="27"/>
  <c r="J128" i="35"/>
  <c r="J135" i="37"/>
  <c r="J150" i="35"/>
  <c r="J153" i="37"/>
  <c r="J228" i="35"/>
  <c r="J238" i="39"/>
  <c r="J241" i="39"/>
  <c r="J270" i="36"/>
  <c r="J283" i="34"/>
  <c r="J296" i="40"/>
  <c r="J304" i="40"/>
  <c r="J509" i="38"/>
  <c r="J518" i="36"/>
  <c r="J582" i="23"/>
  <c r="J603" i="29"/>
  <c r="J41" i="33"/>
  <c r="J664" i="23"/>
  <c r="J680" i="19"/>
  <c r="J697" i="19"/>
  <c r="J708" i="27"/>
  <c r="J334" i="29"/>
  <c r="J111" i="33"/>
  <c r="J194" i="27"/>
  <c r="J206" i="27"/>
  <c r="J227" i="27"/>
  <c r="J304" i="27"/>
  <c r="J548" i="40"/>
  <c r="J559" i="34"/>
  <c r="J358" i="23"/>
  <c r="J369" i="21"/>
  <c r="J208" i="29"/>
  <c r="J230" i="29"/>
  <c r="J379" i="23"/>
  <c r="J409" i="29"/>
  <c r="J424" i="27"/>
  <c r="J433" i="21"/>
  <c r="J443" i="23"/>
  <c r="J448" i="29"/>
  <c r="J546" i="39"/>
  <c r="J559" i="37"/>
  <c r="J562" i="40"/>
  <c r="J174" i="33"/>
  <c r="J329" i="23"/>
  <c r="J361" i="29"/>
  <c r="J556" i="36"/>
  <c r="J561" i="34"/>
  <c r="J564" i="40"/>
  <c r="J568" i="41"/>
  <c r="J582" i="37"/>
  <c r="J784" i="21"/>
  <c r="J793" i="21"/>
  <c r="J806" i="27"/>
  <c r="J840" i="21"/>
  <c r="G547" i="23"/>
  <c r="J547" i="23" s="1"/>
  <c r="G582" i="27"/>
  <c r="J582" i="27" s="1"/>
  <c r="J949" i="27"/>
  <c r="J79" i="35"/>
  <c r="J82" i="36"/>
  <c r="J100" i="32"/>
  <c r="J103" i="35"/>
  <c r="J106" i="37"/>
  <c r="J234" i="36"/>
  <c r="J538" i="32"/>
  <c r="J542" i="32"/>
  <c r="J128" i="23"/>
  <c r="J139" i="23"/>
  <c r="J153" i="29"/>
  <c r="J160" i="29"/>
  <c r="J182" i="21"/>
  <c r="J843" i="23"/>
  <c r="J847" i="23"/>
  <c r="J857" i="27"/>
  <c r="J548" i="41"/>
  <c r="J552" i="41"/>
  <c r="J134" i="21"/>
  <c r="J148" i="27"/>
  <c r="J174" i="21"/>
  <c r="J105" i="33"/>
  <c r="J580" i="32"/>
  <c r="J550" i="29"/>
  <c r="J581" i="21"/>
  <c r="J688" i="23"/>
  <c r="J696" i="23"/>
  <c r="J774" i="21"/>
  <c r="J851" i="21"/>
  <c r="J857" i="23"/>
  <c r="J867" i="21"/>
  <c r="G570" i="27"/>
  <c r="J464" i="23"/>
  <c r="J64" i="21"/>
  <c r="J130" i="32"/>
  <c r="J143" i="36"/>
  <c r="J257" i="32"/>
  <c r="J263" i="37"/>
  <c r="J273" i="41"/>
  <c r="J278" i="39"/>
  <c r="J281" i="41"/>
  <c r="J285" i="32"/>
  <c r="J305" i="32"/>
  <c r="J309" i="32"/>
  <c r="J312" i="35"/>
  <c r="J318" i="39"/>
  <c r="J321" i="41"/>
  <c r="J325" i="41"/>
  <c r="J362" i="39"/>
  <c r="J369" i="41"/>
  <c r="J379" i="37"/>
  <c r="J679" i="27"/>
  <c r="J281" i="21"/>
  <c r="J294" i="29"/>
  <c r="J92" i="33"/>
  <c r="J826" i="21"/>
  <c r="J882" i="29"/>
  <c r="J31" i="36"/>
  <c r="J39" i="38"/>
  <c r="J43" i="40"/>
  <c r="J31" i="21"/>
  <c r="J33" i="35"/>
  <c r="J101" i="27"/>
  <c r="J109" i="27"/>
  <c r="J142" i="35"/>
  <c r="J149" i="36"/>
  <c r="J176" i="19"/>
  <c r="J443" i="32"/>
  <c r="J448" i="39"/>
  <c r="J453" i="37"/>
  <c r="J237" i="32"/>
  <c r="J282" i="40"/>
  <c r="J223" i="34"/>
  <c r="J418" i="41"/>
  <c r="J422" i="32"/>
  <c r="J425" i="35"/>
  <c r="J442" i="41"/>
  <c r="J478" i="32"/>
  <c r="J485" i="35"/>
  <c r="J280" i="29"/>
  <c r="J492" i="27"/>
  <c r="J273" i="27"/>
  <c r="J317" i="29"/>
  <c r="J835" i="21"/>
  <c r="J842" i="27"/>
  <c r="J857" i="29"/>
  <c r="J869" i="21"/>
  <c r="J40" i="21"/>
  <c r="J43" i="35"/>
  <c r="J49" i="39"/>
  <c r="J58" i="37"/>
  <c r="J61" i="37"/>
  <c r="J80" i="35"/>
  <c r="J83" i="36"/>
  <c r="J275" i="41"/>
  <c r="J280" i="39"/>
  <c r="J285" i="37"/>
  <c r="J293" i="37"/>
  <c r="J295" i="41"/>
  <c r="J310" i="37"/>
  <c r="J324" i="32"/>
  <c r="J330" i="37"/>
  <c r="J471" i="35"/>
  <c r="J496" i="41"/>
  <c r="J32" i="25"/>
  <c r="J44" i="25"/>
  <c r="J134" i="32"/>
  <c r="J383" i="36"/>
  <c r="J363" i="37"/>
  <c r="J366" i="39"/>
  <c r="J401" i="29"/>
  <c r="J441" i="21"/>
  <c r="J468" i="27"/>
  <c r="J579" i="32"/>
  <c r="J788" i="27"/>
  <c r="J950" i="27"/>
  <c r="J31" i="32"/>
  <c r="J104" i="36"/>
  <c r="J108" i="36"/>
  <c r="J428" i="35"/>
  <c r="J509" i="41"/>
  <c r="J419" i="38"/>
  <c r="J115" i="34"/>
  <c r="J125" i="38"/>
  <c r="J130" i="36"/>
  <c r="J135" i="34"/>
  <c r="J151" i="38"/>
  <c r="J224" i="40"/>
  <c r="J228" i="40"/>
  <c r="J237" i="38"/>
  <c r="J282" i="41"/>
  <c r="J286" i="32"/>
  <c r="J293" i="35"/>
  <c r="J302" i="41"/>
  <c r="J310" i="32"/>
  <c r="J313" i="35"/>
  <c r="J319" i="39"/>
  <c r="J324" i="37"/>
  <c r="J363" i="39"/>
  <c r="J366" i="41"/>
  <c r="J377" i="35"/>
  <c r="J388" i="37"/>
  <c r="J394" i="41"/>
  <c r="J402" i="32"/>
  <c r="J413" i="35"/>
  <c r="J416" i="37"/>
  <c r="J427" i="39"/>
  <c r="J457" i="35"/>
  <c r="J461" i="35"/>
  <c r="J495" i="39"/>
  <c r="J498" i="41"/>
  <c r="J502" i="41"/>
  <c r="J506" i="32"/>
  <c r="J512" i="37"/>
  <c r="J530" i="32"/>
  <c r="J544" i="37"/>
  <c r="J109" i="21"/>
  <c r="J124" i="21"/>
  <c r="J327" i="23"/>
  <c r="J331" i="27"/>
  <c r="J388" i="29"/>
  <c r="J427" i="21"/>
  <c r="J470" i="29"/>
  <c r="J476" i="27"/>
  <c r="J618" i="27"/>
  <c r="J379" i="27"/>
  <c r="J397" i="27"/>
  <c r="J325" i="27"/>
  <c r="J529" i="36"/>
  <c r="J584" i="38"/>
  <c r="J594" i="34"/>
  <c r="J71" i="33"/>
  <c r="J164" i="33"/>
  <c r="J193" i="33"/>
  <c r="J209" i="33"/>
  <c r="J564" i="39"/>
  <c r="J569" i="38"/>
  <c r="J578" i="36"/>
  <c r="J858" i="23"/>
  <c r="J865" i="27"/>
  <c r="J549" i="21"/>
  <c r="J552" i="23"/>
  <c r="J849" i="29"/>
  <c r="J867" i="29"/>
  <c r="J897" i="29"/>
  <c r="J107" i="40"/>
  <c r="J109" i="41"/>
  <c r="J383" i="41"/>
  <c r="J300" i="35"/>
  <c r="J113" i="33"/>
  <c r="J213" i="29"/>
  <c r="J217" i="29"/>
  <c r="J223" i="36"/>
  <c r="J321" i="38"/>
  <c r="J339" i="34"/>
  <c r="J393" i="38"/>
  <c r="J411" i="34"/>
  <c r="J523" i="35"/>
  <c r="J549" i="37"/>
  <c r="J559" i="32"/>
  <c r="J567" i="38"/>
  <c r="J576" i="36"/>
  <c r="J580" i="36"/>
  <c r="J313" i="36"/>
  <c r="J317" i="36"/>
  <c r="J499" i="40"/>
  <c r="J502" i="34"/>
  <c r="J508" i="23"/>
  <c r="J510" i="34"/>
  <c r="J288" i="40"/>
  <c r="J293" i="38"/>
  <c r="J310" i="36"/>
  <c r="J314" i="36"/>
  <c r="J318" i="36"/>
  <c r="J340" i="40"/>
  <c r="J348" i="40"/>
  <c r="J472" i="36"/>
  <c r="J477" i="34"/>
  <c r="J481" i="34"/>
  <c r="J486" i="40"/>
  <c r="J490" i="40"/>
  <c r="J498" i="40"/>
  <c r="J740" i="27"/>
  <c r="J773" i="19"/>
  <c r="J785" i="29"/>
  <c r="J801" i="27"/>
  <c r="J231" i="29"/>
  <c r="J339" i="29"/>
  <c r="J560" i="32"/>
  <c r="J634" i="29"/>
  <c r="J548" i="23"/>
  <c r="J555" i="29"/>
  <c r="J605" i="23"/>
  <c r="J43" i="21"/>
  <c r="J46" i="23"/>
  <c r="J61" i="23"/>
  <c r="J812" i="21"/>
  <c r="J567" i="34"/>
  <c r="J571" i="34"/>
  <c r="J107" i="39"/>
  <c r="J156" i="37"/>
  <c r="J228" i="32"/>
  <c r="J234" i="37"/>
  <c r="J276" i="38"/>
  <c r="J151" i="34"/>
  <c r="J232" i="36"/>
  <c r="J237" i="34"/>
  <c r="J265" i="39"/>
  <c r="J272" i="41"/>
  <c r="J104" i="34"/>
  <c r="J133" i="36"/>
  <c r="J137" i="36"/>
  <c r="J144" i="35"/>
  <c r="J149" i="40"/>
  <c r="J226" i="34"/>
  <c r="J230" i="34"/>
  <c r="J234" i="34"/>
  <c r="J197" i="21"/>
  <c r="J591" i="34"/>
  <c r="J60" i="33"/>
  <c r="J560" i="23"/>
  <c r="J184" i="27"/>
  <c r="J281" i="38"/>
  <c r="J345" i="38"/>
  <c r="J511" i="34"/>
  <c r="J516" i="40"/>
  <c r="J532" i="40"/>
  <c r="J453" i="35"/>
  <c r="J466" i="41"/>
  <c r="J473" i="35"/>
  <c r="J461" i="23"/>
  <c r="J466" i="21"/>
  <c r="J110" i="38"/>
  <c r="J133" i="39"/>
  <c r="J138" i="37"/>
  <c r="J143" i="19"/>
  <c r="J147" i="39"/>
  <c r="J154" i="41"/>
  <c r="J109" i="32"/>
  <c r="J375" i="32"/>
  <c r="J377" i="37"/>
  <c r="J383" i="32"/>
  <c r="J385" i="37"/>
  <c r="J387" i="41"/>
  <c r="J394" i="35"/>
  <c r="J402" i="35"/>
  <c r="J404" i="39"/>
  <c r="J506" i="37"/>
  <c r="J296" i="35"/>
  <c r="J546" i="34"/>
  <c r="J556" i="38"/>
  <c r="J561" i="36"/>
  <c r="J594" i="39"/>
  <c r="J246" i="33"/>
  <c r="J487" i="23"/>
  <c r="J149" i="23"/>
  <c r="J245" i="27"/>
  <c r="J269" i="21"/>
  <c r="J869" i="29"/>
  <c r="J70" i="36"/>
  <c r="J77" i="40"/>
  <c r="J88" i="40"/>
  <c r="J92" i="40"/>
  <c r="J449" i="34"/>
  <c r="J453" i="34"/>
  <c r="J467" i="39"/>
  <c r="J470" i="41"/>
  <c r="J475" i="39"/>
  <c r="J489" i="35"/>
  <c r="J570" i="40"/>
  <c r="J593" i="34"/>
  <c r="J63" i="32"/>
  <c r="J62" i="34"/>
  <c r="J91" i="27"/>
  <c r="J460" i="32"/>
  <c r="J228" i="38"/>
  <c r="J232" i="38"/>
  <c r="J710" i="23"/>
  <c r="J717" i="19"/>
  <c r="J346" i="27"/>
  <c r="J450" i="21"/>
  <c r="J241" i="33"/>
  <c r="J925" i="17"/>
  <c r="J39" i="32"/>
  <c r="J114" i="23"/>
  <c r="J116" i="34"/>
  <c r="J352" i="40"/>
  <c r="J356" i="40"/>
  <c r="J360" i="40"/>
  <c r="J373" i="38"/>
  <c r="J386" i="36"/>
  <c r="J390" i="36"/>
  <c r="J394" i="36"/>
  <c r="J398" i="36"/>
  <c r="J412" i="40"/>
  <c r="J416" i="40"/>
  <c r="J239" i="40"/>
  <c r="J242" i="41"/>
  <c r="J494" i="40"/>
  <c r="J742" i="23"/>
  <c r="J500" i="37"/>
  <c r="J740" i="23"/>
  <c r="J582" i="29"/>
  <c r="J838" i="23"/>
  <c r="J250" i="34"/>
  <c r="J305" i="36"/>
  <c r="J420" i="35"/>
  <c r="J570" i="38"/>
  <c r="J60" i="41"/>
  <c r="J477" i="38"/>
  <c r="J481" i="38"/>
  <c r="J356" i="35"/>
  <c r="J386" i="39"/>
  <c r="J443" i="38"/>
  <c r="J89" i="23"/>
  <c r="J95" i="23"/>
  <c r="J101" i="36"/>
  <c r="J407" i="39"/>
  <c r="J412" i="37"/>
  <c r="J659" i="29"/>
  <c r="J663" i="19"/>
  <c r="J488" i="29"/>
  <c r="J573" i="34"/>
  <c r="J578" i="40"/>
  <c r="J136" i="33"/>
  <c r="J187" i="23"/>
  <c r="J365" i="36"/>
  <c r="J124" i="27"/>
  <c r="J213" i="19"/>
  <c r="J370" i="37"/>
  <c r="J127" i="39"/>
  <c r="J59" i="35"/>
  <c r="J84" i="40"/>
  <c r="J96" i="40"/>
  <c r="J265" i="34"/>
  <c r="J440" i="37"/>
  <c r="J447" i="39"/>
  <c r="J450" i="41"/>
  <c r="J518" i="41"/>
  <c r="J559" i="39"/>
  <c r="J571" i="36"/>
  <c r="G44" i="17"/>
  <c r="J44" i="17" s="1"/>
  <c r="I88" i="17"/>
  <c r="J40" i="40"/>
  <c r="J45" i="40"/>
  <c r="J79" i="38"/>
  <c r="J83" i="37"/>
  <c r="J86" i="39"/>
  <c r="J89" i="41"/>
  <c r="J93" i="32"/>
  <c r="J96" i="35"/>
  <c r="J99" i="37"/>
  <c r="J102" i="39"/>
  <c r="J480" i="39"/>
  <c r="J417" i="38"/>
  <c r="J447" i="34"/>
  <c r="J472" i="40"/>
  <c r="J38" i="29"/>
  <c r="J320" i="36"/>
  <c r="J325" i="34"/>
  <c r="J329" i="34"/>
  <c r="J333" i="34"/>
  <c r="J401" i="34"/>
  <c r="J409" i="34"/>
  <c r="J482" i="40"/>
  <c r="J373" i="35"/>
  <c r="J700" i="27"/>
  <c r="J702" i="23"/>
  <c r="J346" i="23"/>
  <c r="J568" i="40"/>
  <c r="J711" i="29"/>
  <c r="J570" i="27"/>
  <c r="I90" i="17"/>
  <c r="J90" i="17" s="1"/>
  <c r="I57" i="17"/>
  <c r="J57" i="17" s="1"/>
  <c r="G106" i="17"/>
  <c r="J106" i="17" s="1"/>
  <c r="J521" i="39"/>
  <c r="J61" i="19"/>
  <c r="J246" i="38"/>
  <c r="J285" i="41"/>
  <c r="J289" i="32"/>
  <c r="I85" i="17"/>
  <c r="J85" i="17" s="1"/>
  <c r="I46" i="17"/>
  <c r="J46" i="17" s="1"/>
  <c r="J451" i="29"/>
  <c r="J468" i="38"/>
  <c r="J523" i="38"/>
  <c r="J316" i="37"/>
  <c r="I53" i="15"/>
  <c r="I10" i="15" s="1"/>
  <c r="I28" i="15" s="1"/>
  <c r="J305" i="27"/>
  <c r="J749" i="27"/>
  <c r="J308" i="39"/>
  <c r="J131" i="29"/>
  <c r="J135" i="23"/>
  <c r="J142" i="23"/>
  <c r="I70" i="17"/>
  <c r="J70" i="17" s="1"/>
  <c r="J101" i="40"/>
  <c r="J111" i="38"/>
  <c r="J115" i="38"/>
  <c r="J125" i="34"/>
  <c r="J325" i="39"/>
  <c r="J332" i="32"/>
  <c r="J335" i="35"/>
  <c r="J342" i="37"/>
  <c r="J345" i="39"/>
  <c r="J348" i="41"/>
  <c r="J358" i="37"/>
  <c r="J364" i="41"/>
  <c r="J375" i="35"/>
  <c r="J381" i="39"/>
  <c r="J469" i="39"/>
  <c r="J486" i="37"/>
  <c r="J510" i="37"/>
  <c r="J529" i="39"/>
  <c r="J532" i="41"/>
  <c r="J536" i="32"/>
  <c r="J544" i="32"/>
  <c r="J72" i="25"/>
  <c r="J95" i="40"/>
  <c r="J99" i="40"/>
  <c r="J234" i="32"/>
  <c r="J244" i="35"/>
  <c r="J257" i="40"/>
  <c r="J279" i="36"/>
  <c r="J283" i="36"/>
  <c r="J287" i="36"/>
  <c r="J291" i="36"/>
  <c r="J296" i="34"/>
  <c r="J309" i="40"/>
  <c r="J313" i="40"/>
  <c r="J330" i="38"/>
  <c r="J334" i="38"/>
  <c r="J339" i="36"/>
  <c r="J343" i="36"/>
  <c r="J347" i="36"/>
  <c r="J351" i="36"/>
  <c r="J355" i="36"/>
  <c r="J359" i="36"/>
  <c r="J376" i="34"/>
  <c r="J380" i="34"/>
  <c r="J406" i="38"/>
  <c r="J419" i="36"/>
  <c r="J69" i="23"/>
  <c r="J70" i="29"/>
  <c r="J607" i="19"/>
  <c r="J273" i="29"/>
  <c r="J275" i="29"/>
  <c r="J283" i="27"/>
  <c r="J227" i="33"/>
  <c r="J48" i="23"/>
  <c r="J116" i="38"/>
  <c r="J127" i="40"/>
  <c r="J131" i="40"/>
  <c r="J152" i="34"/>
  <c r="J233" i="36"/>
  <c r="J238" i="34"/>
  <c r="J249" i="32"/>
  <c r="J276" i="35"/>
  <c r="J294" i="39"/>
  <c r="J308" i="35"/>
  <c r="J321" i="32"/>
  <c r="J385" i="41"/>
  <c r="J392" i="35"/>
  <c r="J395" i="37"/>
  <c r="J398" i="39"/>
  <c r="J402" i="39"/>
  <c r="J405" i="41"/>
  <c r="J413" i="32"/>
  <c r="J416" i="35"/>
  <c r="J439" i="37"/>
  <c r="J446" i="39"/>
  <c r="J463" i="37"/>
  <c r="J480" i="35"/>
  <c r="J511" i="37"/>
  <c r="J523" i="37"/>
  <c r="J231" i="41"/>
  <c r="J235" i="32"/>
  <c r="J289" i="34"/>
  <c r="J294" i="40"/>
  <c r="J298" i="40"/>
  <c r="J345" i="34"/>
  <c r="J353" i="34"/>
  <c r="J361" i="34"/>
  <c r="J374" i="40"/>
  <c r="J413" i="34"/>
  <c r="J417" i="34"/>
  <c r="J421" i="34"/>
  <c r="J425" i="34"/>
  <c r="J451" i="38"/>
  <c r="J503" i="38"/>
  <c r="J507" i="38"/>
  <c r="J532" i="36"/>
  <c r="J540" i="36"/>
  <c r="J635" i="19"/>
  <c r="J69" i="33"/>
  <c r="J85" i="33"/>
  <c r="J206" i="21"/>
  <c r="J572" i="39"/>
  <c r="J577" i="37"/>
  <c r="J64" i="35"/>
  <c r="J282" i="34"/>
  <c r="J293" i="36"/>
  <c r="J340" i="34"/>
  <c r="J344" i="34"/>
  <c r="J348" i="34"/>
  <c r="J352" i="34"/>
  <c r="J356" i="34"/>
  <c r="J360" i="34"/>
  <c r="J364" i="34"/>
  <c r="J365" i="41"/>
  <c r="J477" i="41"/>
  <c r="J481" i="32"/>
  <c r="J485" i="32"/>
  <c r="J491" i="37"/>
  <c r="J494" i="39"/>
  <c r="J502" i="39"/>
  <c r="J512" i="35"/>
  <c r="J518" i="29"/>
  <c r="J536" i="27"/>
  <c r="J555" i="41"/>
  <c r="J559" i="41"/>
  <c r="J150" i="21"/>
  <c r="J323" i="27"/>
  <c r="J344" i="29"/>
  <c r="J391" i="23"/>
  <c r="J423" i="23"/>
  <c r="J114" i="34"/>
  <c r="J124" i="38"/>
  <c r="J235" i="40"/>
  <c r="J244" i="36"/>
  <c r="J247" i="37"/>
  <c r="J530" i="39"/>
  <c r="J130" i="35"/>
  <c r="J351" i="38"/>
  <c r="J359" i="38"/>
  <c r="J363" i="38"/>
  <c r="J244" i="38"/>
  <c r="J254" i="41"/>
  <c r="J391" i="39"/>
  <c r="J542" i="27"/>
  <c r="J658" i="27"/>
  <c r="J550" i="34"/>
  <c r="J425" i="21"/>
  <c r="J243" i="23"/>
  <c r="J784" i="23"/>
  <c r="J67" i="27"/>
  <c r="J40" i="25"/>
  <c r="J284" i="32"/>
  <c r="J287" i="35"/>
  <c r="J111" i="29"/>
  <c r="J106" i="23"/>
  <c r="J199" i="29"/>
  <c r="J218" i="27"/>
  <c r="J233" i="27"/>
  <c r="J547" i="35"/>
  <c r="J550" i="37"/>
  <c r="J555" i="35"/>
  <c r="J559" i="35"/>
  <c r="J562" i="38"/>
  <c r="J580" i="38"/>
  <c r="J39" i="33"/>
  <c r="J55" i="33"/>
  <c r="J121" i="33"/>
  <c r="J141" i="33"/>
  <c r="J230" i="33"/>
  <c r="J630" i="23"/>
  <c r="J776" i="21"/>
  <c r="J800" i="21"/>
  <c r="J130" i="40"/>
  <c r="J135" i="38"/>
  <c r="J139" i="38"/>
  <c r="J142" i="37"/>
  <c r="J260" i="41"/>
  <c r="J264" i="32"/>
  <c r="J268" i="32"/>
  <c r="J385" i="39"/>
  <c r="J504" i="32"/>
  <c r="J507" i="35"/>
  <c r="J512" i="41"/>
  <c r="J411" i="36"/>
  <c r="J60" i="25"/>
  <c r="J102" i="38"/>
  <c r="J569" i="40"/>
  <c r="J573" i="40"/>
  <c r="J576" i="34"/>
  <c r="J578" i="23"/>
  <c r="J580" i="34"/>
  <c r="J667" i="29"/>
  <c r="J427" i="27"/>
  <c r="J446" i="29"/>
  <c r="J476" i="29"/>
  <c r="J105" i="39"/>
  <c r="J41" i="36"/>
  <c r="J409" i="36"/>
  <c r="J198" i="23"/>
  <c r="J202" i="23"/>
  <c r="J206" i="23"/>
  <c r="J210" i="23"/>
  <c r="J214" i="23"/>
  <c r="J218" i="23"/>
  <c r="J225" i="40"/>
  <c r="J229" i="40"/>
  <c r="J233" i="40"/>
  <c r="J237" i="19"/>
  <c r="J238" i="38"/>
  <c r="J240" i="40"/>
  <c r="J244" i="40"/>
  <c r="J252" i="39"/>
  <c r="J255" i="32"/>
  <c r="J267" i="41"/>
  <c r="J279" i="41"/>
  <c r="J288" i="39"/>
  <c r="J291" i="32"/>
  <c r="J299" i="32"/>
  <c r="J261" i="39"/>
  <c r="J268" i="41"/>
  <c r="J272" i="32"/>
  <c r="J302" i="40"/>
  <c r="J349" i="34"/>
  <c r="J370" i="40"/>
  <c r="J879" i="29"/>
  <c r="J897" i="23"/>
  <c r="J901" i="23"/>
  <c r="J477" i="27"/>
  <c r="J143" i="23"/>
  <c r="J325" i="29"/>
  <c r="J348" i="23"/>
  <c r="J554" i="29"/>
  <c r="J586" i="27"/>
  <c r="J240" i="34"/>
  <c r="J259" i="37"/>
  <c r="J362" i="32"/>
  <c r="J365" i="35"/>
  <c r="J369" i="35"/>
  <c r="J383" i="39"/>
  <c r="J521" i="29"/>
  <c r="J528" i="29"/>
  <c r="J532" i="23"/>
  <c r="J539" i="29"/>
  <c r="J666" i="27"/>
  <c r="J238" i="27"/>
  <c r="J247" i="23"/>
  <c r="J306" i="27"/>
  <c r="J353" i="21"/>
  <c r="J358" i="29"/>
  <c r="J369" i="29"/>
  <c r="J594" i="36"/>
  <c r="J40" i="33"/>
  <c r="J680" i="23"/>
  <c r="J685" i="29"/>
  <c r="J517" i="36"/>
  <c r="J519" i="29"/>
  <c r="J521" i="36"/>
  <c r="J332" i="41"/>
  <c r="J340" i="32"/>
  <c r="J372" i="41"/>
  <c r="J520" i="41"/>
  <c r="J560" i="41"/>
  <c r="J569" i="36"/>
  <c r="J573" i="36"/>
  <c r="J582" i="34"/>
  <c r="J586" i="34"/>
  <c r="J63" i="33"/>
  <c r="J449" i="21"/>
  <c r="J547" i="38"/>
  <c r="J675" i="21"/>
  <c r="J679" i="29"/>
  <c r="J711" i="21"/>
  <c r="J766" i="29"/>
  <c r="J781" i="27"/>
  <c r="J128" i="34"/>
  <c r="J200" i="27"/>
  <c r="J216" i="27"/>
  <c r="J243" i="34"/>
  <c r="J245" i="37"/>
  <c r="J253" i="37"/>
  <c r="J255" i="41"/>
  <c r="J260" i="21"/>
  <c r="J262" i="35"/>
  <c r="J272" i="39"/>
  <c r="J148" i="39"/>
  <c r="J295" i="38"/>
  <c r="J303" i="38"/>
  <c r="J376" i="37"/>
  <c r="J379" i="39"/>
  <c r="J384" i="37"/>
  <c r="J397" i="35"/>
  <c r="J401" i="35"/>
  <c r="J404" i="37"/>
  <c r="J579" i="36"/>
  <c r="J581" i="29"/>
  <c r="J583" i="36"/>
  <c r="J191" i="27"/>
  <c r="J195" i="27"/>
  <c r="J207" i="21"/>
  <c r="J240" i="19"/>
  <c r="J243" i="21"/>
  <c r="J258" i="21"/>
  <c r="J99" i="34"/>
  <c r="J100" i="41"/>
  <c r="J87" i="36"/>
  <c r="J91" i="36"/>
  <c r="J95" i="36"/>
  <c r="J112" i="41"/>
  <c r="J136" i="32"/>
  <c r="J315" i="40"/>
  <c r="J341" i="36"/>
  <c r="J389" i="36"/>
  <c r="J477" i="40"/>
  <c r="J254" i="39"/>
  <c r="J257" i="41"/>
  <c r="J268" i="35"/>
  <c r="J271" i="37"/>
  <c r="J282" i="39"/>
  <c r="J305" i="41"/>
  <c r="J495" i="21"/>
  <c r="J204" i="33"/>
  <c r="J221" i="33"/>
  <c r="J372" i="23"/>
  <c r="J391" i="21"/>
  <c r="J291" i="35"/>
  <c r="J268" i="36"/>
  <c r="J272" i="36"/>
  <c r="J249" i="35"/>
  <c r="J253" i="35"/>
  <c r="J256" i="37"/>
  <c r="J259" i="39"/>
  <c r="J270" i="41"/>
  <c r="J196" i="21"/>
  <c r="J255" i="21"/>
  <c r="J336" i="29"/>
  <c r="J594" i="23"/>
  <c r="J53" i="33"/>
  <c r="J385" i="29"/>
  <c r="J453" i="21"/>
  <c r="J211" i="21"/>
  <c r="J552" i="21"/>
  <c r="J559" i="23"/>
  <c r="J825" i="23"/>
  <c r="J340" i="38"/>
  <c r="J466" i="34"/>
  <c r="J472" i="23"/>
  <c r="J477" i="36"/>
  <c r="J479" i="29"/>
  <c r="J481" i="36"/>
  <c r="J483" i="29"/>
  <c r="J490" i="34"/>
  <c r="J492" i="23"/>
  <c r="J508" i="38"/>
  <c r="J305" i="39"/>
  <c r="J389" i="39"/>
  <c r="J293" i="40"/>
  <c r="J383" i="37"/>
  <c r="J176" i="33"/>
  <c r="J294" i="23"/>
  <c r="J314" i="21"/>
  <c r="J315" i="29"/>
  <c r="J363" i="29"/>
  <c r="J569" i="39"/>
  <c r="J586" i="37"/>
  <c r="J321" i="37"/>
  <c r="J324" i="39"/>
  <c r="J327" i="32"/>
  <c r="J438" i="35"/>
  <c r="J490" i="37"/>
  <c r="J359" i="37"/>
  <c r="J399" i="37"/>
  <c r="J298" i="41"/>
  <c r="J343" i="39"/>
  <c r="J353" i="35"/>
  <c r="J359" i="39"/>
  <c r="J362" i="41"/>
  <c r="J366" i="32"/>
  <c r="J446" i="41"/>
  <c r="J530" i="23"/>
  <c r="J421" i="27"/>
  <c r="J437" i="27"/>
  <c r="J494" i="21"/>
  <c r="J126" i="33"/>
  <c r="J617" i="29"/>
  <c r="J640" i="27"/>
  <c r="J32" i="41"/>
  <c r="J40" i="35"/>
  <c r="J45" i="35"/>
  <c r="J361" i="36"/>
  <c r="J106" i="29"/>
  <c r="J144" i="32"/>
  <c r="J152" i="40"/>
  <c r="J156" i="40"/>
  <c r="J280" i="41"/>
  <c r="J528" i="32"/>
  <c r="J421" i="40"/>
  <c r="J525" i="37"/>
  <c r="J530" i="19"/>
  <c r="J547" i="41"/>
  <c r="J552" i="39"/>
  <c r="J569" i="34"/>
  <c r="J82" i="33"/>
  <c r="J538" i="23"/>
  <c r="J41" i="38"/>
  <c r="J80" i="37"/>
  <c r="J84" i="36"/>
  <c r="J92" i="36"/>
  <c r="J96" i="36"/>
  <c r="J100" i="36"/>
  <c r="J411" i="38"/>
  <c r="J422" i="41"/>
  <c r="J133" i="27"/>
  <c r="J140" i="21"/>
  <c r="J170" i="29"/>
  <c r="J218" i="21"/>
  <c r="J667" i="19"/>
  <c r="J676" i="19"/>
  <c r="J110" i="33"/>
  <c r="J683" i="27"/>
  <c r="J693" i="19"/>
  <c r="J186" i="33"/>
  <c r="J80" i="21"/>
  <c r="J82" i="34"/>
  <c r="J86" i="34"/>
  <c r="J90" i="34"/>
  <c r="J33" i="41"/>
  <c r="J40" i="37"/>
  <c r="J44" i="39"/>
  <c r="J49" i="37"/>
  <c r="J93" i="35"/>
  <c r="J335" i="32"/>
  <c r="J390" i="35"/>
  <c r="J392" i="39"/>
  <c r="J395" i="32"/>
  <c r="J397" i="37"/>
  <c r="J399" i="41"/>
  <c r="J403" i="32"/>
  <c r="J405" i="37"/>
  <c r="J407" i="41"/>
  <c r="J411" i="32"/>
  <c r="J413" i="37"/>
  <c r="J422" i="35"/>
  <c r="J46" i="29"/>
  <c r="J242" i="27"/>
  <c r="J249" i="23"/>
  <c r="J253" i="27"/>
  <c r="J313" i="27"/>
  <c r="J328" i="27"/>
  <c r="J417" i="21"/>
  <c r="J552" i="40"/>
  <c r="J557" i="38"/>
  <c r="J625" i="21"/>
  <c r="J47" i="45"/>
  <c r="J38" i="35"/>
  <c r="J510" i="27"/>
  <c r="J511" i="40"/>
  <c r="J351" i="34"/>
  <c r="J355" i="34"/>
  <c r="J415" i="34"/>
  <c r="J419" i="34"/>
  <c r="J453" i="38"/>
  <c r="J505" i="38"/>
  <c r="J68" i="23"/>
  <c r="J144" i="41"/>
  <c r="J149" i="38"/>
  <c r="J295" i="35"/>
  <c r="J298" i="37"/>
  <c r="J304" i="41"/>
  <c r="J308" i="41"/>
  <c r="J312" i="32"/>
  <c r="J321" i="39"/>
  <c r="J415" i="36"/>
  <c r="J85" i="19"/>
  <c r="J622" i="27"/>
  <c r="J576" i="37"/>
  <c r="J554" i="39"/>
  <c r="J557" i="41"/>
  <c r="J583" i="34"/>
  <c r="J593" i="38"/>
  <c r="J36" i="33"/>
  <c r="J52" i="33"/>
  <c r="J68" i="33"/>
  <c r="J85" i="37"/>
  <c r="J107" i="41"/>
  <c r="J125" i="19"/>
  <c r="J128" i="27"/>
  <c r="J129" i="40"/>
  <c r="J133" i="19"/>
  <c r="J134" i="38"/>
  <c r="J137" i="19"/>
  <c r="J502" i="36"/>
  <c r="J340" i="27"/>
  <c r="J375" i="23"/>
  <c r="J461" i="21"/>
  <c r="J244" i="21"/>
  <c r="J405" i="23"/>
  <c r="J442" i="21"/>
  <c r="J469" i="23"/>
  <c r="J471" i="21"/>
  <c r="J488" i="27"/>
  <c r="J915" i="17"/>
  <c r="J49" i="34"/>
  <c r="J102" i="41"/>
  <c r="J33" i="29"/>
  <c r="J447" i="41"/>
  <c r="J454" i="35"/>
  <c r="J456" i="39"/>
  <c r="J460" i="21"/>
  <c r="J462" i="35"/>
  <c r="J464" i="39"/>
  <c r="J469" i="37"/>
  <c r="J69" i="38"/>
  <c r="J83" i="32"/>
  <c r="J86" i="35"/>
  <c r="J92" i="39"/>
  <c r="J95" i="41"/>
  <c r="J99" i="32"/>
  <c r="J102" i="35"/>
  <c r="J105" i="37"/>
  <c r="J86" i="36"/>
  <c r="J401" i="39"/>
  <c r="J46" i="19"/>
  <c r="J124" i="37"/>
  <c r="J241" i="34"/>
  <c r="J252" i="35"/>
  <c r="J261" i="41"/>
  <c r="J265" i="32"/>
  <c r="J269" i="32"/>
  <c r="J272" i="35"/>
  <c r="J297" i="32"/>
  <c r="J345" i="32"/>
  <c r="J364" i="35"/>
  <c r="J374" i="39"/>
  <c r="J385" i="32"/>
  <c r="J388" i="35"/>
  <c r="J401" i="41"/>
  <c r="J408" i="35"/>
  <c r="J425" i="32"/>
  <c r="J432" i="35"/>
  <c r="J452" i="35"/>
  <c r="J462" i="39"/>
  <c r="J476" i="35"/>
  <c r="J479" i="37"/>
  <c r="J482" i="39"/>
  <c r="J499" i="37"/>
  <c r="J504" i="35"/>
  <c r="J521" i="41"/>
  <c r="J55" i="32"/>
  <c r="J46" i="35"/>
  <c r="J59" i="39"/>
  <c r="J62" i="41"/>
  <c r="J519" i="19"/>
  <c r="J523" i="40"/>
  <c r="J58" i="29"/>
  <c r="J110" i="21"/>
  <c r="J320" i="39"/>
  <c r="J425" i="37"/>
  <c r="J225" i="41"/>
  <c r="J229" i="32"/>
  <c r="J232" i="35"/>
  <c r="J235" i="37"/>
  <c r="J239" i="36"/>
  <c r="J242" i="37"/>
  <c r="J245" i="38"/>
  <c r="J254" i="36"/>
  <c r="J258" i="36"/>
  <c r="J262" i="36"/>
  <c r="J149" i="39"/>
  <c r="J46" i="39"/>
  <c r="J60" i="36"/>
  <c r="J344" i="38"/>
  <c r="J352" i="38"/>
  <c r="J280" i="32"/>
  <c r="J502" i="37"/>
  <c r="J530" i="37"/>
  <c r="J533" i="39"/>
  <c r="J544" i="41"/>
  <c r="J53" i="38"/>
  <c r="J100" i="40"/>
  <c r="J104" i="40"/>
  <c r="J108" i="40"/>
  <c r="J280" i="21"/>
  <c r="J282" i="35"/>
  <c r="J295" i="32"/>
  <c r="J297" i="37"/>
  <c r="J319" i="32"/>
  <c r="J58" i="38"/>
  <c r="J107" i="29"/>
  <c r="J293" i="39"/>
  <c r="J296" i="41"/>
  <c r="J300" i="32"/>
  <c r="J58" i="41"/>
  <c r="J60" i="37"/>
  <c r="J67" i="37"/>
  <c r="J57" i="29"/>
  <c r="J71" i="19"/>
  <c r="J78" i="29"/>
  <c r="J95" i="29"/>
  <c r="J99" i="29"/>
  <c r="J269" i="40"/>
  <c r="J273" i="40"/>
  <c r="J301" i="32"/>
  <c r="J311" i="37"/>
  <c r="J365" i="32"/>
  <c r="J497" i="32"/>
  <c r="J346" i="32"/>
  <c r="J352" i="37"/>
  <c r="J582" i="38"/>
  <c r="J589" i="29"/>
  <c r="J675" i="27"/>
  <c r="J237" i="23"/>
  <c r="J244" i="27"/>
  <c r="J250" i="27"/>
  <c r="J269" i="29"/>
  <c r="J304" i="23"/>
  <c r="J313" i="29"/>
  <c r="J329" i="21"/>
  <c r="J534" i="34"/>
  <c r="J547" i="40"/>
  <c r="J552" i="38"/>
  <c r="J562" i="35"/>
  <c r="J567" i="37"/>
  <c r="J107" i="19"/>
  <c r="J490" i="21"/>
  <c r="J506" i="21"/>
  <c r="J384" i="27"/>
  <c r="J701" i="27"/>
  <c r="J772" i="21"/>
  <c r="J870" i="23"/>
  <c r="J423" i="37"/>
  <c r="J427" i="37"/>
  <c r="J430" i="39"/>
  <c r="J433" i="41"/>
  <c r="J440" i="35"/>
  <c r="J447" i="37"/>
  <c r="J450" i="39"/>
  <c r="J453" i="41"/>
  <c r="J457" i="32"/>
  <c r="J464" i="35"/>
  <c r="J529" i="41"/>
  <c r="J31" i="25"/>
  <c r="J105" i="40"/>
  <c r="J555" i="39"/>
  <c r="J576" i="40"/>
  <c r="J580" i="40"/>
  <c r="J855" i="27"/>
  <c r="J571" i="23"/>
  <c r="J239" i="39"/>
  <c r="J288" i="35"/>
  <c r="J577" i="29"/>
  <c r="J531" i="32"/>
  <c r="J745" i="27"/>
  <c r="J557" i="21"/>
  <c r="J333" i="32"/>
  <c r="J336" i="35"/>
  <c r="J72" i="23"/>
  <c r="J84" i="29"/>
  <c r="J142" i="32"/>
  <c r="J243" i="40"/>
  <c r="J246" i="41"/>
  <c r="J250" i="32"/>
  <c r="J257" i="35"/>
  <c r="J285" i="35"/>
  <c r="J309" i="35"/>
  <c r="J323" i="39"/>
  <c r="J326" i="41"/>
  <c r="J336" i="37"/>
  <c r="J350" i="32"/>
  <c r="J370" i="32"/>
  <c r="J777" i="29"/>
  <c r="J795" i="23"/>
  <c r="J845" i="27"/>
  <c r="J556" i="35"/>
  <c r="J560" i="35"/>
  <c r="J489" i="21"/>
  <c r="J849" i="23"/>
  <c r="J278" i="38"/>
  <c r="J290" i="38"/>
  <c r="J295" i="36"/>
  <c r="J299" i="36"/>
  <c r="J303" i="36"/>
  <c r="J308" i="34"/>
  <c r="J312" i="34"/>
  <c r="J325" i="40"/>
  <c r="J333" i="40"/>
  <c r="J342" i="38"/>
  <c r="J346" i="38"/>
  <c r="J350" i="38"/>
  <c r="J354" i="38"/>
  <c r="J358" i="38"/>
  <c r="J362" i="38"/>
  <c r="J366" i="38"/>
  <c r="J371" i="36"/>
  <c r="J375" i="36"/>
  <c r="J379" i="36"/>
  <c r="J384" i="34"/>
  <c r="J388" i="34"/>
  <c r="J409" i="40"/>
  <c r="J414" i="38"/>
  <c r="J422" i="38"/>
  <c r="J427" i="36"/>
  <c r="J431" i="36"/>
  <c r="J435" i="36"/>
  <c r="J439" i="36"/>
  <c r="J443" i="36"/>
  <c r="J448" i="34"/>
  <c r="J452" i="34"/>
  <c r="J461" i="40"/>
  <c r="J469" i="40"/>
  <c r="J487" i="36"/>
  <c r="J491" i="36"/>
  <c r="J495" i="36"/>
  <c r="J499" i="36"/>
  <c r="J508" i="34"/>
  <c r="J512" i="34"/>
  <c r="J46" i="25"/>
  <c r="J88" i="21"/>
  <c r="J274" i="39"/>
  <c r="J313" i="32"/>
  <c r="J316" i="35"/>
  <c r="J495" i="37"/>
  <c r="J334" i="40"/>
  <c r="J67" i="21"/>
  <c r="J85" i="23"/>
  <c r="J91" i="23"/>
  <c r="J258" i="32"/>
  <c r="J264" i="37"/>
  <c r="J269" i="35"/>
  <c r="J272" i="37"/>
  <c r="J704" i="27"/>
  <c r="J529" i="37"/>
  <c r="J549" i="39"/>
  <c r="J554" i="37"/>
  <c r="J557" i="39"/>
  <c r="J770" i="27"/>
  <c r="J775" i="23"/>
  <c r="J789" i="21"/>
  <c r="J795" i="29"/>
  <c r="J827" i="29"/>
  <c r="J775" i="29"/>
  <c r="J778" i="29"/>
  <c r="J605" i="27"/>
  <c r="J796" i="21"/>
  <c r="J846" i="23"/>
  <c r="J868" i="27"/>
  <c r="J888" i="21"/>
  <c r="J151" i="27"/>
  <c r="J533" i="36"/>
  <c r="J109" i="23"/>
  <c r="J192" i="23"/>
  <c r="J204" i="23"/>
  <c r="J218" i="29"/>
  <c r="J561" i="21"/>
  <c r="J616" i="29"/>
  <c r="J620" i="29"/>
  <c r="J631" i="23"/>
  <c r="J648" i="29"/>
  <c r="J660" i="29"/>
  <c r="J572" i="21"/>
  <c r="J580" i="21"/>
  <c r="J612" i="27"/>
  <c r="J625" i="29"/>
  <c r="J649" i="29"/>
  <c r="J682" i="23"/>
  <c r="J531" i="37"/>
  <c r="J138" i="35"/>
  <c r="J149" i="41"/>
  <c r="J153" i="32"/>
  <c r="J231" i="32"/>
  <c r="J245" i="34"/>
  <c r="J249" i="34"/>
  <c r="J267" i="38"/>
  <c r="J271" i="38"/>
  <c r="J275" i="38"/>
  <c r="J293" i="34"/>
  <c r="J297" i="34"/>
  <c r="J305" i="34"/>
  <c r="J310" i="40"/>
  <c r="J323" i="38"/>
  <c r="J331" i="38"/>
  <c r="J386" i="40"/>
  <c r="J403" i="38"/>
  <c r="J437" i="34"/>
  <c r="J450" i="40"/>
  <c r="J463" i="38"/>
  <c r="J497" i="34"/>
  <c r="J531" i="38"/>
  <c r="J454" i="21"/>
  <c r="J509" i="21"/>
  <c r="J521" i="21"/>
  <c r="J582" i="36"/>
  <c r="J32" i="33"/>
  <c r="J80" i="33"/>
  <c r="J109" i="33"/>
  <c r="J629" i="27"/>
  <c r="J368" i="34"/>
  <c r="J389" i="40"/>
  <c r="J428" i="34"/>
  <c r="J432" i="34"/>
  <c r="J436" i="34"/>
  <c r="J445" i="40"/>
  <c r="J52" i="27"/>
  <c r="J147" i="37"/>
  <c r="J150" i="39"/>
  <c r="J153" i="41"/>
  <c r="J222" i="35"/>
  <c r="J225" i="37"/>
  <c r="J246" i="40"/>
  <c r="J365" i="34"/>
  <c r="J112" i="40"/>
  <c r="J241" i="36"/>
  <c r="J245" i="35"/>
  <c r="J252" i="37"/>
  <c r="J255" i="39"/>
  <c r="J265" i="35"/>
  <c r="J270" i="32"/>
  <c r="J294" i="32"/>
  <c r="J300" i="37"/>
  <c r="J303" i="39"/>
  <c r="J348" i="37"/>
  <c r="J351" i="39"/>
  <c r="J361" i="35"/>
  <c r="J364" i="37"/>
  <c r="J378" i="32"/>
  <c r="J368" i="29"/>
  <c r="J381" i="27"/>
  <c r="J389" i="21"/>
  <c r="J395" i="21"/>
  <c r="J411" i="21"/>
  <c r="J422" i="23"/>
  <c r="J436" i="29"/>
  <c r="J447" i="23"/>
  <c r="J454" i="23"/>
  <c r="J519" i="27"/>
  <c r="J154" i="21"/>
  <c r="J338" i="23"/>
  <c r="J365" i="27"/>
  <c r="J386" i="29"/>
  <c r="J397" i="23"/>
  <c r="J505" i="27"/>
  <c r="J70" i="27"/>
  <c r="I731" i="21"/>
  <c r="J910" i="17"/>
  <c r="J59" i="41"/>
  <c r="J61" i="41"/>
  <c r="J68" i="41"/>
  <c r="J77" i="38"/>
  <c r="J921" i="17"/>
  <c r="J449" i="36"/>
  <c r="J70" i="25"/>
  <c r="J503" i="36"/>
  <c r="J511" i="36"/>
  <c r="J520" i="34"/>
  <c r="J532" i="34"/>
  <c r="J424" i="35"/>
  <c r="J465" i="32"/>
  <c r="J215" i="27"/>
  <c r="J339" i="21"/>
  <c r="J396" i="29"/>
  <c r="J772" i="29"/>
  <c r="J877" i="21"/>
  <c r="J573" i="23"/>
  <c r="J595" i="29"/>
  <c r="J631" i="21"/>
  <c r="J680" i="27"/>
  <c r="J79" i="27"/>
  <c r="J83" i="19"/>
  <c r="J87" i="19"/>
  <c r="J88" i="38"/>
  <c r="J91" i="19"/>
  <c r="J92" i="38"/>
  <c r="J500" i="38"/>
  <c r="J505" i="36"/>
  <c r="J507" i="29"/>
  <c r="J509" i="36"/>
  <c r="J519" i="40"/>
  <c r="J46" i="21"/>
  <c r="J59" i="21"/>
  <c r="J61" i="27"/>
  <c r="J111" i="39"/>
  <c r="J148" i="41"/>
  <c r="J240" i="35"/>
  <c r="J243" i="37"/>
  <c r="J252" i="34"/>
  <c r="J256" i="34"/>
  <c r="J260" i="34"/>
  <c r="J264" i="34"/>
  <c r="J264" i="35"/>
  <c r="J289" i="35"/>
  <c r="J330" i="41"/>
  <c r="J338" i="32"/>
  <c r="J341" i="35"/>
  <c r="J347" i="39"/>
  <c r="J350" i="41"/>
  <c r="J267" i="29"/>
  <c r="J296" i="27"/>
  <c r="J299" i="27"/>
  <c r="J315" i="21"/>
  <c r="J585" i="40"/>
  <c r="J588" i="34"/>
  <c r="J591" i="36"/>
  <c r="J536" i="39"/>
  <c r="J560" i="38"/>
  <c r="J564" i="34"/>
  <c r="J569" i="32"/>
  <c r="J572" i="35"/>
  <c r="J579" i="37"/>
  <c r="J582" i="39"/>
  <c r="J589" i="41"/>
  <c r="J239" i="29"/>
  <c r="J247" i="29"/>
  <c r="J249" i="29"/>
  <c r="J276" i="27"/>
  <c r="J336" i="27"/>
  <c r="J380" i="23"/>
  <c r="J566" i="34"/>
  <c r="J570" i="34"/>
  <c r="J574" i="34"/>
  <c r="J583" i="40"/>
  <c r="J588" i="38"/>
  <c r="J593" i="36"/>
  <c r="J51" i="33"/>
  <c r="J573" i="37"/>
  <c r="J593" i="37"/>
  <c r="J331" i="23"/>
  <c r="J335" i="27"/>
  <c r="J472" i="27"/>
  <c r="J514" i="23"/>
  <c r="J641" i="21"/>
  <c r="J705" i="21"/>
  <c r="J60" i="39"/>
  <c r="J40" i="39"/>
  <c r="J70" i="38"/>
  <c r="J100" i="34"/>
  <c r="J58" i="40"/>
  <c r="J49" i="23"/>
  <c r="J205" i="29"/>
  <c r="J238" i="23"/>
  <c r="J240" i="29"/>
  <c r="J269" i="37"/>
  <c r="J297" i="39"/>
  <c r="J304" i="32"/>
  <c r="J324" i="41"/>
  <c r="J328" i="32"/>
  <c r="J331" i="35"/>
  <c r="J334" i="37"/>
  <c r="J351" i="35"/>
  <c r="J357" i="39"/>
  <c r="J258" i="39"/>
  <c r="J736" i="27"/>
  <c r="J738" i="23"/>
  <c r="J745" i="19"/>
  <c r="J781" i="29"/>
  <c r="J799" i="23"/>
  <c r="J566" i="39"/>
  <c r="J573" i="32"/>
  <c r="J234" i="27"/>
  <c r="J246" i="19"/>
  <c r="J256" i="29"/>
  <c r="J505" i="23"/>
  <c r="J574" i="35"/>
  <c r="J582" i="35"/>
  <c r="J142" i="29"/>
  <c r="J308" i="23"/>
  <c r="J592" i="21"/>
  <c r="J608" i="21"/>
  <c r="J612" i="21"/>
  <c r="J90" i="36"/>
  <c r="J94" i="36"/>
  <c r="J98" i="36"/>
  <c r="J102" i="36"/>
  <c r="J68" i="36"/>
  <c r="J44" i="41"/>
  <c r="J430" i="35"/>
  <c r="J530" i="36"/>
  <c r="J57" i="27"/>
  <c r="J397" i="39"/>
  <c r="J404" i="41"/>
  <c r="J414" i="37"/>
  <c r="J460" i="41"/>
  <c r="J131" i="39"/>
  <c r="J423" i="36"/>
  <c r="J142" i="39"/>
  <c r="J255" i="37"/>
  <c r="J115" i="32"/>
  <c r="J327" i="38"/>
  <c r="J39" i="29"/>
  <c r="J334" i="23"/>
  <c r="J248" i="27"/>
  <c r="J556" i="21"/>
  <c r="J567" i="27"/>
  <c r="J591" i="21"/>
  <c r="J662" i="23"/>
  <c r="J563" i="27"/>
  <c r="J583" i="21"/>
  <c r="J91" i="35"/>
  <c r="J326" i="34"/>
  <c r="J330" i="34"/>
  <c r="J334" i="34"/>
  <c r="J339" i="40"/>
  <c r="J343" i="40"/>
  <c r="J347" i="40"/>
  <c r="J351" i="40"/>
  <c r="J359" i="40"/>
  <c r="J429" i="36"/>
  <c r="J433" i="36"/>
  <c r="J435" i="29"/>
  <c r="J437" i="36"/>
  <c r="J439" i="29"/>
  <c r="J441" i="36"/>
  <c r="J446" i="34"/>
  <c r="J450" i="34"/>
  <c r="J454" i="34"/>
  <c r="J462" i="27"/>
  <c r="J467" i="40"/>
  <c r="J479" i="19"/>
  <c r="J480" i="38"/>
  <c r="J483" i="19"/>
  <c r="J487" i="40"/>
  <c r="J490" i="27"/>
  <c r="J491" i="40"/>
  <c r="J495" i="40"/>
  <c r="J347" i="41"/>
  <c r="J282" i="37"/>
  <c r="J38" i="23"/>
  <c r="J248" i="34"/>
  <c r="J253" i="40"/>
  <c r="J261" i="40"/>
  <c r="J274" i="38"/>
  <c r="J300" i="34"/>
  <c r="J321" i="40"/>
  <c r="J372" i="34"/>
  <c r="J112" i="39"/>
  <c r="J228" i="39"/>
  <c r="J319" i="38"/>
  <c r="J324" i="36"/>
  <c r="J328" i="36"/>
  <c r="J336" i="36"/>
  <c r="J357" i="34"/>
  <c r="J229" i="38"/>
  <c r="J258" i="41"/>
  <c r="J306" i="41"/>
  <c r="J582" i="32"/>
  <c r="J585" i="35"/>
  <c r="J593" i="35"/>
  <c r="J318" i="27"/>
  <c r="J323" i="21"/>
  <c r="J350" i="21"/>
  <c r="J355" i="21"/>
  <c r="J369" i="23"/>
  <c r="J398" i="29"/>
  <c r="J79" i="41"/>
  <c r="J83" i="40"/>
  <c r="J86" i="27"/>
  <c r="J87" i="40"/>
  <c r="J90" i="27"/>
  <c r="J91" i="40"/>
  <c r="J70" i="35"/>
  <c r="J87" i="32"/>
  <c r="J90" i="35"/>
  <c r="J96" i="39"/>
  <c r="J106" i="35"/>
  <c r="J94" i="37"/>
  <c r="J97" i="39"/>
  <c r="J39" i="34"/>
  <c r="J44" i="34"/>
  <c r="J49" i="40"/>
  <c r="J68" i="38"/>
  <c r="J72" i="39"/>
  <c r="J82" i="39"/>
  <c r="J89" i="32"/>
  <c r="J92" i="35"/>
  <c r="J95" i="37"/>
  <c r="J98" i="39"/>
  <c r="J101" i="41"/>
  <c r="J105" i="32"/>
  <c r="J108" i="35"/>
  <c r="J405" i="39"/>
  <c r="J415" i="35"/>
  <c r="J420" i="41"/>
  <c r="J457" i="39"/>
  <c r="J325" i="32"/>
  <c r="J328" i="35"/>
  <c r="J334" i="39"/>
  <c r="J352" i="35"/>
  <c r="J135" i="41"/>
  <c r="J516" i="36"/>
  <c r="J93" i="23"/>
  <c r="J97" i="23"/>
  <c r="J109" i="39"/>
  <c r="J208" i="21"/>
  <c r="J358" i="27"/>
  <c r="J370" i="23"/>
  <c r="J384" i="29"/>
  <c r="J395" i="27"/>
  <c r="J411" i="27"/>
  <c r="J431" i="23"/>
  <c r="J454" i="29"/>
  <c r="J463" i="23"/>
  <c r="J169" i="21"/>
  <c r="J173" i="27"/>
  <c r="J193" i="23"/>
  <c r="J197" i="23"/>
  <c r="J564" i="38"/>
  <c r="J576" i="39"/>
  <c r="J583" i="32"/>
  <c r="J586" i="35"/>
  <c r="J244" i="33"/>
  <c r="J257" i="21"/>
  <c r="J306" i="29"/>
  <c r="J324" i="23"/>
  <c r="J763" i="27"/>
  <c r="J863" i="21"/>
  <c r="J951" i="19"/>
  <c r="J864" i="23"/>
  <c r="J129" i="39"/>
  <c r="J133" i="21"/>
  <c r="J135" i="35"/>
  <c r="J137" i="39"/>
  <c r="J147" i="21"/>
  <c r="J525" i="36"/>
  <c r="J32" i="19"/>
  <c r="J249" i="41"/>
  <c r="J332" i="35"/>
  <c r="J335" i="37"/>
  <c r="J346" i="39"/>
  <c r="J349" i="41"/>
  <c r="J651" i="29"/>
  <c r="J123" i="33"/>
  <c r="J581" i="36"/>
  <c r="J595" i="40"/>
  <c r="J115" i="27"/>
  <c r="J129" i="23"/>
  <c r="J213" i="21"/>
  <c r="J532" i="39"/>
  <c r="J535" i="41"/>
  <c r="J549" i="41"/>
  <c r="J844" i="23"/>
  <c r="J43" i="41"/>
  <c r="J64" i="41"/>
  <c r="J376" i="39"/>
  <c r="J379" i="32"/>
  <c r="J387" i="32"/>
  <c r="J404" i="21"/>
  <c r="J416" i="39"/>
  <c r="J423" i="41"/>
  <c r="J427" i="32"/>
  <c r="J493" i="37"/>
  <c r="J315" i="34"/>
  <c r="J403" i="35"/>
  <c r="J408" i="41"/>
  <c r="J222" i="34"/>
  <c r="J270" i="39"/>
  <c r="J403" i="37"/>
  <c r="J406" i="39"/>
  <c r="J461" i="32"/>
  <c r="J470" i="39"/>
  <c r="J44" i="23"/>
  <c r="J48" i="19"/>
  <c r="J59" i="23"/>
  <c r="J92" i="21"/>
  <c r="J96" i="21"/>
  <c r="J254" i="32"/>
  <c r="J260" i="37"/>
  <c r="J263" i="39"/>
  <c r="J268" i="37"/>
  <c r="J274" i="41"/>
  <c r="J315" i="39"/>
  <c r="J318" i="41"/>
  <c r="J333" i="35"/>
  <c r="J311" i="29"/>
  <c r="J320" i="29"/>
  <c r="J359" i="29"/>
  <c r="J443" i="27"/>
  <c r="J470" i="23"/>
  <c r="J585" i="29"/>
  <c r="J480" i="27"/>
  <c r="J497" i="29"/>
  <c r="J563" i="35"/>
  <c r="J585" i="34"/>
  <c r="J376" i="29"/>
  <c r="J547" i="36"/>
  <c r="J552" i="34"/>
  <c r="J836" i="29"/>
  <c r="J640" i="21"/>
  <c r="J661" i="21"/>
  <c r="J81" i="21"/>
  <c r="J463" i="41"/>
  <c r="J244" i="34"/>
  <c r="J248" i="32"/>
  <c r="J264" i="41"/>
  <c r="J436" i="32"/>
  <c r="J508" i="32"/>
  <c r="J511" i="35"/>
  <c r="J317" i="40"/>
  <c r="J129" i="36"/>
  <c r="J279" i="37"/>
  <c r="J326" i="39"/>
  <c r="J483" i="38"/>
  <c r="J570" i="23"/>
  <c r="J509" i="27"/>
  <c r="J570" i="39"/>
  <c r="J577" i="41"/>
  <c r="J595" i="37"/>
  <c r="J206" i="29"/>
  <c r="J213" i="23"/>
  <c r="J632" i="21"/>
  <c r="J647" i="27"/>
  <c r="J654" i="21"/>
  <c r="J641" i="27"/>
  <c r="J43" i="36"/>
  <c r="J67" i="34"/>
  <c r="J81" i="34"/>
  <c r="J85" i="32"/>
  <c r="J46" i="38"/>
  <c r="J85" i="34"/>
  <c r="J89" i="34"/>
  <c r="J97" i="34"/>
  <c r="J101" i="34"/>
  <c r="J105" i="34"/>
  <c r="J82" i="23"/>
  <c r="J336" i="32"/>
  <c r="J60" i="27"/>
  <c r="J238" i="32"/>
  <c r="J270" i="38"/>
  <c r="J304" i="34"/>
  <c r="J397" i="40"/>
  <c r="J402" i="38"/>
  <c r="J449" i="40"/>
  <c r="J457" i="40"/>
  <c r="J483" i="36"/>
  <c r="J488" i="34"/>
  <c r="J492" i="34"/>
  <c r="J523" i="36"/>
  <c r="J538" i="38"/>
  <c r="J237" i="36"/>
  <c r="J341" i="41"/>
  <c r="J573" i="19"/>
  <c r="J162" i="29"/>
  <c r="J542" i="34"/>
  <c r="J572" i="32"/>
  <c r="J579" i="35"/>
  <c r="J585" i="39"/>
  <c r="J589" i="39"/>
  <c r="J593" i="39"/>
  <c r="J800" i="29"/>
  <c r="D35" i="49"/>
  <c r="I48" i="12"/>
  <c r="I11" i="12" s="1"/>
  <c r="I51" i="21"/>
  <c r="J52" i="32"/>
  <c r="J57" i="41"/>
  <c r="J61" i="36"/>
  <c r="J107" i="35"/>
  <c r="J31" i="40"/>
  <c r="J68" i="40"/>
  <c r="J90" i="41"/>
  <c r="J113" i="21"/>
  <c r="J128" i="41"/>
  <c r="J134" i="37"/>
  <c r="J136" i="41"/>
  <c r="J141" i="36"/>
  <c r="J164" i="21"/>
  <c r="J226" i="37"/>
  <c r="J232" i="41"/>
  <c r="J237" i="39"/>
  <c r="J241" i="37"/>
  <c r="J244" i="39"/>
  <c r="J248" i="38"/>
  <c r="J270" i="34"/>
  <c r="J274" i="34"/>
  <c r="J287" i="29"/>
  <c r="J291" i="29"/>
  <c r="J295" i="40"/>
  <c r="J299" i="40"/>
  <c r="J303" i="40"/>
  <c r="J308" i="38"/>
  <c r="J312" i="38"/>
  <c r="J338" i="34"/>
  <c r="J342" i="34"/>
  <c r="J350" i="34"/>
  <c r="J354" i="34"/>
  <c r="J358" i="34"/>
  <c r="J366" i="34"/>
  <c r="J384" i="38"/>
  <c r="J390" i="27"/>
  <c r="J391" i="40"/>
  <c r="J399" i="40"/>
  <c r="J403" i="19"/>
  <c r="J404" i="38"/>
  <c r="J407" i="19"/>
  <c r="J418" i="27"/>
  <c r="J423" i="40"/>
  <c r="J427" i="19"/>
  <c r="J431" i="19"/>
  <c r="J435" i="19"/>
  <c r="J443" i="19"/>
  <c r="J447" i="40"/>
  <c r="J451" i="40"/>
  <c r="J455" i="40"/>
  <c r="J471" i="29"/>
  <c r="J480" i="23"/>
  <c r="J482" i="34"/>
  <c r="J495" i="29"/>
  <c r="J499" i="29"/>
  <c r="J233" i="32"/>
  <c r="J275" i="37"/>
  <c r="J283" i="37"/>
  <c r="J303" i="37"/>
  <c r="J496" i="35"/>
  <c r="J454" i="40"/>
  <c r="J138" i="36"/>
  <c r="J346" i="41"/>
  <c r="J588" i="27"/>
  <c r="J716" i="27"/>
  <c r="J539" i="32"/>
  <c r="J544" i="23"/>
  <c r="J548" i="38"/>
  <c r="J563" i="34"/>
  <c r="J536" i="23"/>
  <c r="J467" i="21"/>
  <c r="J471" i="23"/>
  <c r="J95" i="33"/>
  <c r="J133" i="33"/>
  <c r="J166" i="23"/>
  <c r="J33" i="32"/>
  <c r="J62" i="37"/>
  <c r="J424" i="39"/>
  <c r="J499" i="32"/>
  <c r="J506" i="35"/>
  <c r="J508" i="39"/>
  <c r="J511" i="32"/>
  <c r="J516" i="21"/>
  <c r="J518" i="35"/>
  <c r="J520" i="39"/>
  <c r="J399" i="38"/>
  <c r="J528" i="36"/>
  <c r="J330" i="32"/>
  <c r="J387" i="39"/>
  <c r="J390" i="41"/>
  <c r="J394" i="32"/>
  <c r="J415" i="39"/>
  <c r="J430" i="32"/>
  <c r="J439" i="39"/>
  <c r="J450" i="32"/>
  <c r="J456" i="37"/>
  <c r="J460" i="37"/>
  <c r="J463" i="39"/>
  <c r="J470" i="32"/>
  <c r="J481" i="35"/>
  <c r="J488" i="37"/>
  <c r="J523" i="23"/>
  <c r="J341" i="23"/>
  <c r="J350" i="23"/>
  <c r="J359" i="23"/>
  <c r="J182" i="27"/>
  <c r="J353" i="29"/>
  <c r="J378" i="29"/>
  <c r="J538" i="27"/>
  <c r="J712" i="29"/>
  <c r="J129" i="27"/>
  <c r="J801" i="23"/>
  <c r="D46" i="49"/>
  <c r="J72" i="17"/>
  <c r="I51" i="27"/>
  <c r="J67" i="32"/>
  <c r="J201" i="29"/>
  <c r="J283" i="41"/>
  <c r="J300" i="39"/>
  <c r="J303" i="32"/>
  <c r="J305" i="37"/>
  <c r="J313" i="37"/>
  <c r="J99" i="23"/>
  <c r="J104" i="21"/>
  <c r="J248" i="19"/>
  <c r="J325" i="23"/>
  <c r="J373" i="23"/>
  <c r="J397" i="21"/>
  <c r="J593" i="41"/>
  <c r="J130" i="29"/>
  <c r="J141" i="23"/>
  <c r="J153" i="21"/>
  <c r="J227" i="29"/>
  <c r="J105" i="19"/>
  <c r="J566" i="32"/>
  <c r="J571" i="39"/>
  <c r="J574" i="41"/>
  <c r="J592" i="37"/>
  <c r="J169" i="27"/>
  <c r="J83" i="33"/>
  <c r="J99" i="33"/>
  <c r="J116" i="33"/>
  <c r="J137" i="33"/>
  <c r="J205" i="33"/>
  <c r="J226" i="33"/>
  <c r="J206" i="33"/>
  <c r="J601" i="23"/>
  <c r="J668" i="29"/>
  <c r="J949" i="17"/>
  <c r="J86" i="37"/>
  <c r="J101" i="39"/>
  <c r="J63" i="27"/>
  <c r="J415" i="19"/>
  <c r="J482" i="35"/>
  <c r="J495" i="32"/>
  <c r="J497" i="37"/>
  <c r="J499" i="41"/>
  <c r="J360" i="41"/>
  <c r="J377" i="39"/>
  <c r="J396" i="35"/>
  <c r="J467" i="37"/>
  <c r="J156" i="27"/>
  <c r="J166" i="21"/>
  <c r="J458" i="23"/>
  <c r="J503" i="23"/>
  <c r="J548" i="36"/>
  <c r="J559" i="38"/>
  <c r="J562" i="41"/>
  <c r="J567" i="35"/>
  <c r="J570" i="37"/>
  <c r="J577" i="39"/>
  <c r="J584" i="32"/>
  <c r="J588" i="32"/>
  <c r="J592" i="32"/>
  <c r="J595" i="35"/>
  <c r="J864" i="27"/>
  <c r="D47" i="49"/>
  <c r="I118" i="40"/>
  <c r="J38" i="37"/>
  <c r="J45" i="41"/>
  <c r="J88" i="36"/>
  <c r="J49" i="25"/>
  <c r="J93" i="29"/>
  <c r="J97" i="29"/>
  <c r="J101" i="29"/>
  <c r="J104" i="38"/>
  <c r="J222" i="40"/>
  <c r="J411" i="35"/>
  <c r="J420" i="32"/>
  <c r="J429" i="39"/>
  <c r="J445" i="39"/>
  <c r="J472" i="32"/>
  <c r="J488" i="41"/>
  <c r="J492" i="32"/>
  <c r="J495" i="35"/>
  <c r="J500" i="41"/>
  <c r="J227" i="39"/>
  <c r="J533" i="40"/>
  <c r="J437" i="32"/>
  <c r="J520" i="35"/>
  <c r="J299" i="38"/>
  <c r="J521" i="34"/>
  <c r="J199" i="21"/>
  <c r="J207" i="27"/>
  <c r="J217" i="21"/>
  <c r="J256" i="23"/>
  <c r="J659" i="23"/>
  <c r="J633" i="27"/>
  <c r="J720" i="29"/>
  <c r="D35" i="47"/>
  <c r="D45" i="49"/>
  <c r="D48" i="49"/>
  <c r="J31" i="37"/>
  <c r="J38" i="32"/>
  <c r="J41" i="34"/>
  <c r="J45" i="37"/>
  <c r="I55" i="27"/>
  <c r="J52" i="37"/>
  <c r="J62" i="39"/>
  <c r="J58" i="39"/>
  <c r="J62" i="32"/>
  <c r="J62" i="21"/>
  <c r="J129" i="32"/>
  <c r="J506" i="36"/>
  <c r="J510" i="36"/>
  <c r="J515" i="34"/>
  <c r="J519" i="34"/>
  <c r="J525" i="38"/>
  <c r="J531" i="34"/>
  <c r="J535" i="34"/>
  <c r="J546" i="36"/>
  <c r="J288" i="32"/>
  <c r="J482" i="37"/>
  <c r="J331" i="39"/>
  <c r="J334" i="41"/>
  <c r="J389" i="35"/>
  <c r="J392" i="37"/>
  <c r="J406" i="32"/>
  <c r="J423" i="39"/>
  <c r="J434" i="41"/>
  <c r="J448" i="37"/>
  <c r="J462" i="32"/>
  <c r="J471" i="39"/>
  <c r="J415" i="23"/>
  <c r="J408" i="27"/>
  <c r="D44" i="49"/>
  <c r="J54" i="32"/>
  <c r="I51" i="19"/>
  <c r="J60" i="34"/>
  <c r="J64" i="32"/>
  <c r="J99" i="39"/>
  <c r="J393" i="36"/>
  <c r="J453" i="36"/>
  <c r="J457" i="36"/>
  <c r="J463" i="19"/>
  <c r="J156" i="39"/>
  <c r="J423" i="34"/>
  <c r="J396" i="41"/>
  <c r="J494" i="37"/>
  <c r="J156" i="41"/>
  <c r="J226" i="41"/>
  <c r="J289" i="40"/>
  <c r="J319" i="36"/>
  <c r="J518" i="32"/>
  <c r="J532" i="37"/>
  <c r="J287" i="21"/>
  <c r="J291" i="23"/>
  <c r="J849" i="27"/>
  <c r="J878" i="27"/>
  <c r="J165" i="23"/>
  <c r="J274" i="23"/>
  <c r="J312" i="27"/>
  <c r="J318" i="29"/>
  <c r="J481" i="23"/>
  <c r="J198" i="29"/>
  <c r="J229" i="27"/>
  <c r="J237" i="27"/>
  <c r="J249" i="27"/>
  <c r="J276" i="23"/>
  <c r="J362" i="29"/>
  <c r="J385" i="23"/>
  <c r="J394" i="21"/>
  <c r="J481" i="27"/>
  <c r="J574" i="32"/>
  <c r="J183" i="21"/>
  <c r="J865" i="29"/>
  <c r="J771" i="27"/>
  <c r="J801" i="21"/>
  <c r="J825" i="29"/>
  <c r="J578" i="29"/>
  <c r="J594" i="21"/>
  <c r="J608" i="27"/>
  <c r="J613" i="29"/>
  <c r="J664" i="27"/>
  <c r="J673" i="27"/>
  <c r="J684" i="23"/>
  <c r="J691" i="23"/>
  <c r="J756" i="23"/>
  <c r="J830" i="29"/>
  <c r="J845" i="29"/>
  <c r="J851" i="29"/>
  <c r="J870" i="27"/>
  <c r="J881" i="21"/>
  <c r="J574" i="21"/>
  <c r="J685" i="27"/>
  <c r="J886" i="23"/>
  <c r="J43" i="32"/>
  <c r="J46" i="34"/>
  <c r="J460" i="35"/>
  <c r="J529" i="32"/>
  <c r="J538" i="39"/>
  <c r="J706" i="23"/>
  <c r="J146" i="21"/>
  <c r="J194" i="21"/>
  <c r="J493" i="21"/>
  <c r="J163" i="29"/>
  <c r="J183" i="23"/>
  <c r="J205" i="23"/>
  <c r="J210" i="29"/>
  <c r="J215" i="23"/>
  <c r="J262" i="21"/>
  <c r="J279" i="23"/>
  <c r="J284" i="29"/>
  <c r="J311" i="21"/>
  <c r="J338" i="27"/>
  <c r="J343" i="21"/>
  <c r="J370" i="21"/>
  <c r="J447" i="21"/>
  <c r="J561" i="38"/>
  <c r="J136" i="21"/>
  <c r="J409" i="23"/>
  <c r="J561" i="27"/>
  <c r="J572" i="29"/>
  <c r="J608" i="29"/>
  <c r="J613" i="23"/>
  <c r="J627" i="23"/>
  <c r="J667" i="23"/>
  <c r="J674" i="23"/>
  <c r="I53" i="23"/>
  <c r="J58" i="35"/>
  <c r="J103" i="34"/>
  <c r="J78" i="23"/>
  <c r="J39" i="25"/>
  <c r="J488" i="35"/>
  <c r="J548" i="35"/>
  <c r="J552" i="35"/>
  <c r="J557" i="32"/>
  <c r="J623" i="21"/>
  <c r="J658" i="23"/>
  <c r="J734" i="23"/>
  <c r="J606" i="21"/>
  <c r="J688" i="21"/>
  <c r="J730" i="19"/>
  <c r="J863" i="23"/>
  <c r="J901" i="29"/>
  <c r="J546" i="21"/>
  <c r="J665" i="21"/>
  <c r="J699" i="23"/>
  <c r="J730" i="27"/>
  <c r="G39" i="12"/>
  <c r="J64" i="36"/>
  <c r="J71" i="38"/>
  <c r="J48" i="38"/>
  <c r="J99" i="36"/>
  <c r="J58" i="23"/>
  <c r="J103" i="23"/>
  <c r="J467" i="29"/>
  <c r="J41" i="21"/>
  <c r="J113" i="32"/>
  <c r="J116" i="35"/>
  <c r="J133" i="41"/>
  <c r="J137" i="32"/>
  <c r="J140" i="40"/>
  <c r="J144" i="40"/>
  <c r="J151" i="41"/>
  <c r="J155" i="32"/>
  <c r="J226" i="39"/>
  <c r="J243" i="35"/>
  <c r="J246" i="36"/>
  <c r="J250" i="36"/>
  <c r="J255" i="34"/>
  <c r="J263" i="34"/>
  <c r="J268" i="40"/>
  <c r="J272" i="40"/>
  <c r="J276" i="40"/>
  <c r="J285" i="38"/>
  <c r="J294" i="36"/>
  <c r="J298" i="36"/>
  <c r="J302" i="36"/>
  <c r="J306" i="36"/>
  <c r="J319" i="34"/>
  <c r="J324" i="40"/>
  <c r="J328" i="40"/>
  <c r="J332" i="40"/>
  <c r="J336" i="40"/>
  <c r="J341" i="38"/>
  <c r="J349" i="38"/>
  <c r="J353" i="38"/>
  <c r="J357" i="38"/>
  <c r="J361" i="38"/>
  <c r="J365" i="38"/>
  <c r="J370" i="36"/>
  <c r="J374" i="36"/>
  <c r="J383" i="34"/>
  <c r="J391" i="34"/>
  <c r="J395" i="34"/>
  <c r="J399" i="34"/>
  <c r="J404" i="40"/>
  <c r="J408" i="40"/>
  <c r="J421" i="38"/>
  <c r="J430" i="36"/>
  <c r="J434" i="36"/>
  <c r="J438" i="36"/>
  <c r="J442" i="36"/>
  <c r="J451" i="34"/>
  <c r="J455" i="34"/>
  <c r="J464" i="40"/>
  <c r="J468" i="40"/>
  <c r="J486" i="36"/>
  <c r="J490" i="36"/>
  <c r="J494" i="36"/>
  <c r="J498" i="36"/>
  <c r="J503" i="34"/>
  <c r="J520" i="40"/>
  <c r="J528" i="40"/>
  <c r="J536" i="40"/>
  <c r="J540" i="40"/>
  <c r="J33" i="27"/>
  <c r="J109" i="35"/>
  <c r="J112" i="36"/>
  <c r="J127" i="38"/>
  <c r="J131" i="38"/>
  <c r="J136" i="36"/>
  <c r="J140" i="32"/>
  <c r="J227" i="38"/>
  <c r="J275" i="35"/>
  <c r="J296" i="32"/>
  <c r="J299" i="35"/>
  <c r="J309" i="39"/>
  <c r="J312" i="41"/>
  <c r="J316" i="32"/>
  <c r="J326" i="37"/>
  <c r="J343" i="35"/>
  <c r="J346" i="37"/>
  <c r="J349" i="39"/>
  <c r="J352" i="41"/>
  <c r="J356" i="32"/>
  <c r="J359" i="35"/>
  <c r="J362" i="37"/>
  <c r="J365" i="39"/>
  <c r="J369" i="39"/>
  <c r="J398" i="37"/>
  <c r="J452" i="32"/>
  <c r="J517" i="39"/>
  <c r="J108" i="38"/>
  <c r="J112" i="37"/>
  <c r="J129" i="35"/>
  <c r="J152" i="32"/>
  <c r="J228" i="37"/>
  <c r="J265" i="40"/>
  <c r="J363" i="36"/>
  <c r="J385" i="40"/>
  <c r="J453" i="40"/>
  <c r="J462" i="38"/>
  <c r="J466" i="38"/>
  <c r="J470" i="38"/>
  <c r="J475" i="36"/>
  <c r="J479" i="36"/>
  <c r="J105" i="21"/>
  <c r="J141" i="32"/>
  <c r="J246" i="39"/>
  <c r="J295" i="37"/>
  <c r="J393" i="32"/>
  <c r="J417" i="32"/>
  <c r="J497" i="41"/>
  <c r="J569" i="41"/>
  <c r="J563" i="38"/>
  <c r="J131" i="21"/>
  <c r="J254" i="27"/>
  <c r="J333" i="21"/>
  <c r="J868" i="21"/>
  <c r="J865" i="23"/>
  <c r="J877" i="27"/>
  <c r="J623" i="23"/>
  <c r="J743" i="23"/>
  <c r="I53" i="21"/>
  <c r="J740" i="21"/>
  <c r="I35" i="37"/>
  <c r="I10" i="37" s="1"/>
  <c r="J72" i="27"/>
  <c r="J326" i="38"/>
  <c r="J100" i="19"/>
  <c r="J317" i="35"/>
  <c r="J342" i="32"/>
  <c r="J476" i="37"/>
  <c r="J493" i="35"/>
  <c r="J496" i="37"/>
  <c r="J499" i="39"/>
  <c r="J514" i="32"/>
  <c r="J525" i="35"/>
  <c r="J297" i="29"/>
  <c r="J374" i="21"/>
  <c r="J378" i="27"/>
  <c r="J399" i="23"/>
  <c r="J147" i="23"/>
  <c r="J164" i="23"/>
  <c r="J560" i="34"/>
  <c r="J270" i="21"/>
  <c r="J378" i="21"/>
  <c r="J391" i="27"/>
  <c r="J418" i="23"/>
  <c r="J487" i="27"/>
  <c r="J517" i="21"/>
  <c r="J794" i="27"/>
  <c r="G55" i="29"/>
  <c r="J735" i="21"/>
  <c r="J743" i="21"/>
  <c r="J38" i="39"/>
  <c r="J72" i="35"/>
  <c r="J78" i="37"/>
  <c r="J98" i="35"/>
  <c r="J59" i="36"/>
  <c r="J87" i="35"/>
  <c r="J92" i="41"/>
  <c r="J96" i="32"/>
  <c r="J99" i="35"/>
  <c r="J33" i="36"/>
  <c r="J41" i="37"/>
  <c r="J46" i="37"/>
  <c r="J70" i="39"/>
  <c r="J77" i="35"/>
  <c r="J80" i="36"/>
  <c r="J84" i="35"/>
  <c r="J87" i="37"/>
  <c r="J90" i="39"/>
  <c r="J97" i="32"/>
  <c r="J100" i="35"/>
  <c r="J103" i="37"/>
  <c r="J106" i="39"/>
  <c r="J116" i="27"/>
  <c r="J124" i="34"/>
  <c r="J185" i="29"/>
  <c r="J225" i="29"/>
  <c r="J244" i="29"/>
  <c r="J254" i="35"/>
  <c r="J261" i="37"/>
  <c r="J263" i="41"/>
  <c r="J267" i="32"/>
  <c r="J435" i="32"/>
  <c r="J437" i="37"/>
  <c r="J439" i="41"/>
  <c r="J445" i="37"/>
  <c r="J452" i="21"/>
  <c r="J475" i="32"/>
  <c r="J485" i="37"/>
  <c r="J494" i="35"/>
  <c r="J496" i="39"/>
  <c r="J43" i="23"/>
  <c r="J48" i="25"/>
  <c r="J110" i="40"/>
  <c r="J127" i="37"/>
  <c r="J146" i="35"/>
  <c r="J149" i="37"/>
  <c r="J155" i="41"/>
  <c r="J224" i="35"/>
  <c r="J227" i="37"/>
  <c r="J230" i="39"/>
  <c r="J233" i="41"/>
  <c r="J237" i="41"/>
  <c r="J240" i="41"/>
  <c r="J256" i="40"/>
  <c r="J260" i="40"/>
  <c r="J264" i="40"/>
  <c r="J278" i="36"/>
  <c r="J282" i="36"/>
  <c r="J286" i="36"/>
  <c r="J290" i="36"/>
  <c r="J299" i="34"/>
  <c r="J312" i="40"/>
  <c r="J329" i="38"/>
  <c r="J338" i="36"/>
  <c r="J342" i="36"/>
  <c r="J346" i="36"/>
  <c r="J350" i="36"/>
  <c r="J354" i="36"/>
  <c r="J358" i="36"/>
  <c r="J362" i="36"/>
  <c r="J366" i="36"/>
  <c r="J371" i="34"/>
  <c r="J375" i="34"/>
  <c r="J379" i="34"/>
  <c r="J384" i="40"/>
  <c r="J388" i="40"/>
  <c r="J392" i="40"/>
  <c r="J396" i="40"/>
  <c r="J401" i="38"/>
  <c r="J409" i="38"/>
  <c r="J414" i="36"/>
  <c r="J418" i="36"/>
  <c r="J422" i="36"/>
  <c r="J427" i="34"/>
  <c r="J431" i="34"/>
  <c r="J435" i="34"/>
  <c r="J452" i="40"/>
  <c r="J456" i="40"/>
  <c r="J461" i="38"/>
  <c r="J465" i="38"/>
  <c r="J469" i="38"/>
  <c r="J473" i="38"/>
  <c r="J478" i="36"/>
  <c r="J482" i="36"/>
  <c r="J487" i="34"/>
  <c r="J491" i="34"/>
  <c r="J495" i="34"/>
  <c r="J499" i="34"/>
  <c r="J504" i="40"/>
  <c r="J508" i="40"/>
  <c r="J512" i="40"/>
  <c r="J517" i="38"/>
  <c r="J521" i="38"/>
  <c r="J529" i="38"/>
  <c r="J533" i="38"/>
  <c r="J128" i="36"/>
  <c r="J224" i="36"/>
  <c r="J228" i="36"/>
  <c r="J245" i="39"/>
  <c r="J252" i="41"/>
  <c r="J303" i="35"/>
  <c r="J316" i="41"/>
  <c r="J327" i="35"/>
  <c r="J336" i="41"/>
  <c r="J340" i="41"/>
  <c r="J350" i="37"/>
  <c r="J353" i="39"/>
  <c r="J356" i="41"/>
  <c r="J360" i="32"/>
  <c r="J363" i="35"/>
  <c r="J366" i="37"/>
  <c r="J376" i="41"/>
  <c r="J380" i="32"/>
  <c r="J384" i="32"/>
  <c r="J412" i="41"/>
  <c r="J421" i="39"/>
  <c r="J428" i="32"/>
  <c r="J431" i="35"/>
  <c r="J436" i="41"/>
  <c r="J452" i="41"/>
  <c r="J468" i="32"/>
  <c r="J503" i="35"/>
  <c r="J81" i="19"/>
  <c r="J90" i="29"/>
  <c r="J150" i="37"/>
  <c r="J156" i="32"/>
  <c r="J229" i="35"/>
  <c r="J241" i="41"/>
  <c r="J249" i="40"/>
  <c r="J254" i="38"/>
  <c r="J258" i="38"/>
  <c r="J262" i="38"/>
  <c r="J267" i="36"/>
  <c r="J275" i="36"/>
  <c r="J280" i="34"/>
  <c r="J284" i="34"/>
  <c r="J288" i="34"/>
  <c r="J310" i="38"/>
  <c r="J314" i="38"/>
  <c r="J318" i="38"/>
  <c r="J323" i="36"/>
  <c r="J327" i="36"/>
  <c r="J331" i="36"/>
  <c r="J335" i="36"/>
  <c r="J373" i="40"/>
  <c r="J377" i="40"/>
  <c r="J381" i="40"/>
  <c r="J386" i="38"/>
  <c r="J390" i="38"/>
  <c r="J398" i="38"/>
  <c r="J403" i="36"/>
  <c r="J407" i="36"/>
  <c r="J412" i="34"/>
  <c r="J416" i="34"/>
  <c r="J420" i="34"/>
  <c r="J424" i="34"/>
  <c r="J433" i="40"/>
  <c r="J437" i="40"/>
  <c r="J446" i="38"/>
  <c r="J450" i="38"/>
  <c r="J454" i="38"/>
  <c r="J458" i="38"/>
  <c r="J463" i="36"/>
  <c r="J467" i="36"/>
  <c r="J471" i="36"/>
  <c r="J476" i="34"/>
  <c r="J480" i="34"/>
  <c r="J493" i="40"/>
  <c r="J497" i="40"/>
  <c r="J502" i="38"/>
  <c r="J506" i="38"/>
  <c r="J510" i="38"/>
  <c r="J519" i="36"/>
  <c r="J525" i="40"/>
  <c r="J535" i="36"/>
  <c r="J293" i="32"/>
  <c r="J417" i="41"/>
  <c r="J253" i="34"/>
  <c r="J568" i="34"/>
  <c r="J602" i="27"/>
  <c r="J886" i="27"/>
  <c r="J159" i="27"/>
  <c r="J180" i="29"/>
  <c r="J269" i="27"/>
  <c r="J306" i="21"/>
  <c r="J386" i="27"/>
  <c r="J408" i="29"/>
  <c r="J432" i="27"/>
  <c r="J448" i="27"/>
  <c r="J479" i="27"/>
  <c r="J531" i="40"/>
  <c r="J209" i="21"/>
  <c r="J224" i="29"/>
  <c r="J233" i="21"/>
  <c r="J272" i="27"/>
  <c r="J314" i="23"/>
  <c r="J342" i="23"/>
  <c r="J628" i="21"/>
  <c r="J677" i="29"/>
  <c r="J550" i="21"/>
  <c r="J607" i="23"/>
  <c r="J664" i="29"/>
  <c r="J678" i="27"/>
  <c r="J779" i="21"/>
  <c r="J790" i="27"/>
  <c r="J48" i="27"/>
  <c r="J68" i="19"/>
  <c r="J574" i="37"/>
  <c r="J578" i="37"/>
  <c r="J581" i="39"/>
  <c r="J238" i="33"/>
  <c r="J554" i="23"/>
  <c r="J630" i="21"/>
  <c r="J646" i="21"/>
  <c r="J683" i="23"/>
  <c r="J733" i="27"/>
  <c r="J824" i="21"/>
  <c r="J705" i="27"/>
  <c r="J710" i="21"/>
  <c r="J732" i="23"/>
  <c r="J815" i="23"/>
  <c r="J601" i="21"/>
  <c r="J53" i="35"/>
  <c r="J737" i="21"/>
  <c r="J59" i="32"/>
  <c r="J63" i="21"/>
  <c r="J68" i="32"/>
  <c r="J70" i="34"/>
  <c r="J72" i="34"/>
  <c r="J79" i="32"/>
  <c r="J38" i="40"/>
  <c r="J60" i="38"/>
  <c r="J57" i="40"/>
  <c r="J61" i="35"/>
  <c r="J68" i="35"/>
  <c r="J106" i="36"/>
  <c r="J40" i="38"/>
  <c r="J296" i="39"/>
  <c r="J507" i="32"/>
  <c r="J509" i="37"/>
  <c r="J516" i="39"/>
  <c r="J225" i="34"/>
  <c r="J416" i="32"/>
  <c r="J419" i="35"/>
  <c r="J153" i="39"/>
  <c r="J293" i="41"/>
  <c r="J429" i="32"/>
  <c r="J449" i="32"/>
  <c r="J528" i="35"/>
  <c r="J32" i="21"/>
  <c r="J156" i="35"/>
  <c r="J227" i="41"/>
  <c r="J129" i="38"/>
  <c r="J533" i="21"/>
  <c r="J589" i="40"/>
  <c r="J155" i="23"/>
  <c r="J571" i="37"/>
  <c r="J574" i="39"/>
  <c r="J114" i="19"/>
  <c r="J267" i="21"/>
  <c r="J577" i="34"/>
  <c r="J560" i="40"/>
  <c r="J580" i="37"/>
  <c r="J242" i="21"/>
  <c r="J290" i="23"/>
  <c r="J510" i="29"/>
  <c r="J173" i="33"/>
  <c r="J555" i="37"/>
  <c r="J666" i="21"/>
  <c r="J734" i="29"/>
  <c r="J762" i="27"/>
  <c r="J852" i="27"/>
  <c r="J881" i="29"/>
  <c r="J583" i="29"/>
  <c r="J51" i="9"/>
  <c r="I125" i="43"/>
  <c r="J125" i="43" s="1"/>
  <c r="J33" i="39"/>
  <c r="J41" i="40"/>
  <c r="J52" i="41"/>
  <c r="J32" i="34"/>
  <c r="J40" i="36"/>
  <c r="J44" i="38"/>
  <c r="J55" i="34"/>
  <c r="J55" i="36"/>
  <c r="J59" i="34"/>
  <c r="J63" i="40"/>
  <c r="J107" i="32"/>
  <c r="J67" i="39"/>
  <c r="J62" i="40"/>
  <c r="J82" i="35"/>
  <c r="J101" i="37"/>
  <c r="J104" i="39"/>
  <c r="J63" i="34"/>
  <c r="J102" i="37"/>
  <c r="J108" i="41"/>
  <c r="J52" i="40"/>
  <c r="J91" i="41"/>
  <c r="J59" i="38"/>
  <c r="J43" i="38"/>
  <c r="J54" i="39"/>
  <c r="J46" i="41"/>
  <c r="J57" i="39"/>
  <c r="J61" i="34"/>
  <c r="J53" i="40"/>
  <c r="J32" i="35"/>
  <c r="J52" i="35"/>
  <c r="J67" i="35"/>
  <c r="J99" i="41"/>
  <c r="J107" i="34"/>
  <c r="J32" i="39"/>
  <c r="J40" i="32"/>
  <c r="J44" i="35"/>
  <c r="J48" i="32"/>
  <c r="J71" i="36"/>
  <c r="J94" i="40"/>
  <c r="J98" i="40"/>
  <c r="J102" i="40"/>
  <c r="J106" i="40"/>
  <c r="J486" i="34"/>
  <c r="J494" i="34"/>
  <c r="J498" i="34"/>
  <c r="J274" i="35"/>
  <c r="J294" i="35"/>
  <c r="J303" i="41"/>
  <c r="J502" i="35"/>
  <c r="J514" i="35"/>
  <c r="J60" i="29"/>
  <c r="J68" i="29"/>
  <c r="J71" i="29"/>
  <c r="J81" i="27"/>
  <c r="J130" i="39"/>
  <c r="J134" i="39"/>
  <c r="J137" i="41"/>
  <c r="J152" i="39"/>
  <c r="J269" i="38"/>
  <c r="J295" i="34"/>
  <c r="J303" i="34"/>
  <c r="J308" i="40"/>
  <c r="J316" i="40"/>
  <c r="J320" i="40"/>
  <c r="J325" i="38"/>
  <c r="J405" i="38"/>
  <c r="J333" i="39"/>
  <c r="J344" i="32"/>
  <c r="J347" i="35"/>
  <c r="J373" i="39"/>
  <c r="J387" i="35"/>
  <c r="J477" i="39"/>
  <c r="J136" i="37"/>
  <c r="J234" i="41"/>
  <c r="J297" i="40"/>
  <c r="J301" i="40"/>
  <c r="J305" i="40"/>
  <c r="J369" i="40"/>
  <c r="J394" i="38"/>
  <c r="J441" i="40"/>
  <c r="J489" i="40"/>
  <c r="J289" i="41"/>
  <c r="J102" i="19"/>
  <c r="J566" i="38"/>
  <c r="J574" i="38"/>
  <c r="J97" i="33"/>
  <c r="J744" i="27"/>
  <c r="J789" i="27"/>
  <c r="J232" i="33"/>
  <c r="J882" i="27"/>
  <c r="J433" i="29"/>
  <c r="J465" i="29"/>
  <c r="J528" i="27"/>
  <c r="J260" i="27"/>
  <c r="J510" i="21"/>
  <c r="J709" i="27"/>
  <c r="J716" i="23"/>
  <c r="J72" i="41"/>
  <c r="J98" i="41"/>
  <c r="J102" i="32"/>
  <c r="J61" i="21"/>
  <c r="J87" i="27"/>
  <c r="J108" i="27"/>
  <c r="J144" i="21"/>
  <c r="J147" i="19"/>
  <c r="J168" i="27"/>
  <c r="J243" i="27"/>
  <c r="J247" i="32"/>
  <c r="J284" i="21"/>
  <c r="J309" i="37"/>
  <c r="J316" i="21"/>
  <c r="J318" i="35"/>
  <c r="J324" i="21"/>
  <c r="J328" i="39"/>
  <c r="J378" i="35"/>
  <c r="J380" i="39"/>
  <c r="J408" i="21"/>
  <c r="J411" i="41"/>
  <c r="J428" i="39"/>
  <c r="J431" i="32"/>
  <c r="J452" i="39"/>
  <c r="J463" i="32"/>
  <c r="J467" i="41"/>
  <c r="J490" i="35"/>
  <c r="J148" i="40"/>
  <c r="J229" i="34"/>
  <c r="J242" i="38"/>
  <c r="J249" i="39"/>
  <c r="J256" i="41"/>
  <c r="J260" i="32"/>
  <c r="J393" i="39"/>
  <c r="J151" i="36"/>
  <c r="J224" i="38"/>
  <c r="J317" i="32"/>
  <c r="J320" i="35"/>
  <c r="J330" i="39"/>
  <c r="J489" i="41"/>
  <c r="J534" i="39"/>
  <c r="J94" i="29"/>
  <c r="J141" i="34"/>
  <c r="J502" i="23"/>
  <c r="J544" i="38"/>
  <c r="J552" i="37"/>
  <c r="J559" i="21"/>
  <c r="J569" i="19"/>
  <c r="J606" i="27"/>
  <c r="J608" i="23"/>
  <c r="J611" i="29"/>
  <c r="J632" i="23"/>
  <c r="J106" i="33"/>
  <c r="J696" i="27"/>
  <c r="J709" i="19"/>
  <c r="J155" i="33"/>
  <c r="J554" i="34"/>
  <c r="J593" i="32"/>
  <c r="J278" i="21"/>
  <c r="J442" i="29"/>
  <c r="J170" i="23"/>
  <c r="J569" i="37"/>
  <c r="J204" i="29"/>
  <c r="J300" i="27"/>
  <c r="J804" i="29"/>
  <c r="J898" i="21"/>
  <c r="J688" i="29"/>
  <c r="J781" i="23"/>
  <c r="J467" i="19"/>
  <c r="J538" i="36"/>
  <c r="J485" i="39"/>
  <c r="J259" i="38"/>
  <c r="J341" i="34"/>
  <c r="J447" i="38"/>
  <c r="J231" i="34"/>
  <c r="J539" i="40"/>
  <c r="J111" i="27"/>
  <c r="J279" i="21"/>
  <c r="J419" i="27"/>
  <c r="J435" i="21"/>
  <c r="J467" i="27"/>
  <c r="J485" i="29"/>
  <c r="J305" i="21"/>
  <c r="J333" i="23"/>
  <c r="J365" i="29"/>
  <c r="J387" i="27"/>
  <c r="J462" i="21"/>
  <c r="J219" i="21"/>
  <c r="J240" i="23"/>
  <c r="J262" i="29"/>
  <c r="J418" i="21"/>
  <c r="J556" i="29"/>
  <c r="J44" i="21"/>
  <c r="J374" i="34"/>
  <c r="J383" i="40"/>
  <c r="J415" i="29"/>
  <c r="J460" i="38"/>
  <c r="J482" i="27"/>
  <c r="J496" i="38"/>
  <c r="J230" i="23"/>
  <c r="J234" i="23"/>
  <c r="J284" i="41"/>
  <c r="J63" i="23"/>
  <c r="J287" i="37"/>
  <c r="J434" i="40"/>
  <c r="J455" i="38"/>
  <c r="J491" i="41"/>
  <c r="J508" i="21"/>
  <c r="J510" i="35"/>
  <c r="J512" i="39"/>
  <c r="J515" i="41"/>
  <c r="J520" i="21"/>
  <c r="J523" i="41"/>
  <c r="J62" i="27"/>
  <c r="J79" i="19"/>
  <c r="J89" i="21"/>
  <c r="J223" i="38"/>
  <c r="J235" i="38"/>
  <c r="J408" i="32"/>
  <c r="J427" i="35"/>
  <c r="J504" i="41"/>
  <c r="J520" i="32"/>
  <c r="J267" i="37"/>
  <c r="J291" i="37"/>
  <c r="J353" i="32"/>
  <c r="J373" i="32"/>
  <c r="J389" i="41"/>
  <c r="J413" i="41"/>
  <c r="J517" i="32"/>
  <c r="J539" i="37"/>
  <c r="J57" i="25"/>
  <c r="J829" i="21"/>
  <c r="J858" i="29"/>
  <c r="J892" i="23"/>
  <c r="J952" i="29"/>
  <c r="J577" i="32"/>
  <c r="J161" i="19"/>
  <c r="J263" i="29"/>
  <c r="J339" i="23"/>
  <c r="J359" i="21"/>
  <c r="J431" i="27"/>
  <c r="J506" i="23"/>
  <c r="J511" i="27"/>
  <c r="J531" i="29"/>
  <c r="J537" i="37"/>
  <c r="J548" i="39"/>
  <c r="J557" i="37"/>
  <c r="J566" i="40"/>
  <c r="J547" i="34"/>
  <c r="J572" i="37"/>
  <c r="J578" i="41"/>
  <c r="J203" i="27"/>
  <c r="J440" i="29"/>
  <c r="J544" i="34"/>
  <c r="J579" i="40"/>
  <c r="J35" i="33"/>
  <c r="J67" i="33"/>
  <c r="J585" i="37"/>
  <c r="J591" i="32"/>
  <c r="J110" i="27"/>
  <c r="J736" i="29"/>
  <c r="J219" i="33"/>
  <c r="J231" i="33"/>
  <c r="J530" i="35"/>
  <c r="J866" i="23"/>
  <c r="J899" i="29"/>
  <c r="J952" i="21"/>
  <c r="J950" i="29"/>
  <c r="J94" i="32"/>
  <c r="J89" i="29"/>
  <c r="J516" i="23"/>
  <c r="J146" i="36"/>
  <c r="J252" i="32"/>
  <c r="J255" i="35"/>
  <c r="J279" i="35"/>
  <c r="J464" i="32"/>
  <c r="J138" i="32"/>
  <c r="J128" i="38"/>
  <c r="J243" i="38"/>
  <c r="J253" i="41"/>
  <c r="J260" i="35"/>
  <c r="J301" i="41"/>
  <c r="J315" i="37"/>
  <c r="J329" i="32"/>
  <c r="J343" i="37"/>
  <c r="J376" i="35"/>
  <c r="J409" i="41"/>
  <c r="J443" i="37"/>
  <c r="J473" i="41"/>
  <c r="J505" i="41"/>
  <c r="J509" i="32"/>
  <c r="J525" i="32"/>
  <c r="J148" i="35"/>
  <c r="J297" i="21"/>
  <c r="J368" i="23"/>
  <c r="J477" i="21"/>
  <c r="J270" i="29"/>
  <c r="J280" i="27"/>
  <c r="J373" i="29"/>
  <c r="J562" i="37"/>
  <c r="J163" i="27"/>
  <c r="J851" i="27"/>
  <c r="J888" i="29"/>
  <c r="J602" i="29"/>
  <c r="J700" i="21"/>
  <c r="J708" i="23"/>
  <c r="J849" i="21"/>
  <c r="J72" i="19"/>
  <c r="J113" i="40"/>
  <c r="J189" i="29"/>
  <c r="J242" i="36"/>
  <c r="J246" i="35"/>
  <c r="J256" i="39"/>
  <c r="J259" i="32"/>
  <c r="J271" i="41"/>
  <c r="J279" i="32"/>
  <c r="J281" i="37"/>
  <c r="J288" i="21"/>
  <c r="J296" i="21"/>
  <c r="J298" i="35"/>
  <c r="J311" i="32"/>
  <c r="J315" i="41"/>
  <c r="J428" i="21"/>
  <c r="J471" i="41"/>
  <c r="J477" i="37"/>
  <c r="J479" i="41"/>
  <c r="J492" i="21"/>
  <c r="J85" i="21"/>
  <c r="J91" i="21"/>
  <c r="J102" i="34"/>
  <c r="J143" i="35"/>
  <c r="J155" i="34"/>
  <c r="J241" i="40"/>
  <c r="J288" i="41"/>
  <c r="J392" i="41"/>
  <c r="J418" i="37"/>
  <c r="J442" i="37"/>
  <c r="J455" i="35"/>
  <c r="J152" i="41"/>
  <c r="J241" i="32"/>
  <c r="J240" i="36"/>
  <c r="J261" i="32"/>
  <c r="J309" i="41"/>
  <c r="J414" i="39"/>
  <c r="J445" i="32"/>
  <c r="J483" i="21"/>
  <c r="J285" i="21"/>
  <c r="J39" i="23"/>
  <c r="J46" i="27"/>
  <c r="J127" i="36"/>
  <c r="J141" i="37"/>
  <c r="J227" i="36"/>
  <c r="J320" i="21"/>
  <c r="J328" i="21"/>
  <c r="J363" i="32"/>
  <c r="J375" i="41"/>
  <c r="J388" i="21"/>
  <c r="J467" i="32"/>
  <c r="J147" i="34"/>
  <c r="J256" i="32"/>
  <c r="J259" i="35"/>
  <c r="J286" i="37"/>
  <c r="J306" i="37"/>
  <c r="J320" i="32"/>
  <c r="J70" i="23"/>
  <c r="J134" i="34"/>
  <c r="J250" i="39"/>
  <c r="J302" i="39"/>
  <c r="J329" i="41"/>
  <c r="J344" i="35"/>
  <c r="J370" i="39"/>
  <c r="J384" i="35"/>
  <c r="J397" i="32"/>
  <c r="J431" i="37"/>
  <c r="J448" i="35"/>
  <c r="J457" i="41"/>
  <c r="J461" i="41"/>
  <c r="J537" i="32"/>
  <c r="J41" i="23"/>
  <c r="J684" i="19"/>
  <c r="J579" i="39"/>
  <c r="J131" i="23"/>
  <c r="J591" i="41"/>
  <c r="J595" i="32"/>
  <c r="J159" i="21"/>
  <c r="J226" i="21"/>
  <c r="J948" i="23"/>
  <c r="J30" i="32"/>
  <c r="J32" i="27"/>
  <c r="I35" i="40"/>
  <c r="I10" i="40" s="1"/>
  <c r="J65" i="35"/>
  <c r="J53" i="39"/>
  <c r="J55" i="41"/>
  <c r="J53" i="36"/>
  <c r="J39" i="37"/>
  <c r="J44" i="37"/>
  <c r="J49" i="35"/>
  <c r="J67" i="38"/>
  <c r="J71" i="39"/>
  <c r="J77" i="39"/>
  <c r="J81" i="38"/>
  <c r="J84" i="39"/>
  <c r="J87" i="41"/>
  <c r="J91" i="32"/>
  <c r="J94" i="35"/>
  <c r="J97" i="37"/>
  <c r="J100" i="39"/>
  <c r="J103" i="41"/>
  <c r="J38" i="41"/>
  <c r="J63" i="41"/>
  <c r="J58" i="36"/>
  <c r="J62" i="38"/>
  <c r="J70" i="37"/>
  <c r="G118" i="35"/>
  <c r="J76" i="35"/>
  <c r="J79" i="36"/>
  <c r="J83" i="35"/>
  <c r="J92" i="32"/>
  <c r="J95" i="35"/>
  <c r="J98" i="37"/>
  <c r="J104" i="41"/>
  <c r="J108" i="32"/>
  <c r="I35" i="34"/>
  <c r="I10" i="34" s="1"/>
  <c r="J38" i="36"/>
  <c r="J48" i="40"/>
  <c r="J71" i="35"/>
  <c r="J78" i="32"/>
  <c r="J88" i="35"/>
  <c r="J91" i="37"/>
  <c r="J94" i="39"/>
  <c r="J97" i="41"/>
  <c r="J101" i="32"/>
  <c r="J104" i="35"/>
  <c r="J107" i="37"/>
  <c r="I35" i="35"/>
  <c r="I10" i="35" s="1"/>
  <c r="J57" i="36"/>
  <c r="J61" i="39"/>
  <c r="J64" i="34"/>
  <c r="J45" i="25"/>
  <c r="J108" i="34"/>
  <c r="J115" i="35"/>
  <c r="J123" i="35"/>
  <c r="J125" i="39"/>
  <c r="J143" i="29"/>
  <c r="J146" i="32"/>
  <c r="J148" i="37"/>
  <c r="J150" i="41"/>
  <c r="J223" i="35"/>
  <c r="J229" i="39"/>
  <c r="J253" i="36"/>
  <c r="J257" i="36"/>
  <c r="J261" i="36"/>
  <c r="J265" i="36"/>
  <c r="J281" i="36"/>
  <c r="J283" i="29"/>
  <c r="J285" i="36"/>
  <c r="J289" i="36"/>
  <c r="J316" i="38"/>
  <c r="J320" i="38"/>
  <c r="J325" i="36"/>
  <c r="J329" i="36"/>
  <c r="J333" i="36"/>
  <c r="J346" i="34"/>
  <c r="J362" i="34"/>
  <c r="J371" i="40"/>
  <c r="J375" i="40"/>
  <c r="J379" i="40"/>
  <c r="J387" i="40"/>
  <c r="J395" i="40"/>
  <c r="J398" i="27"/>
  <c r="J408" i="38"/>
  <c r="J411" i="40"/>
  <c r="J415" i="40"/>
  <c r="J419" i="40"/>
  <c r="J428" i="38"/>
  <c r="J432" i="38"/>
  <c r="J436" i="38"/>
  <c r="J439" i="19"/>
  <c r="J440" i="38"/>
  <c r="J446" i="27"/>
  <c r="J454" i="27"/>
  <c r="J458" i="27"/>
  <c r="J461" i="36"/>
  <c r="J463" i="29"/>
  <c r="J465" i="36"/>
  <c r="J469" i="36"/>
  <c r="J473" i="36"/>
  <c r="J478" i="34"/>
  <c r="J485" i="36"/>
  <c r="J487" i="29"/>
  <c r="J489" i="36"/>
  <c r="J493" i="36"/>
  <c r="J497" i="36"/>
  <c r="J503" i="40"/>
  <c r="J506" i="27"/>
  <c r="J507" i="40"/>
  <c r="J514" i="34"/>
  <c r="J518" i="34"/>
  <c r="J520" i="23"/>
  <c r="J523" i="29"/>
  <c r="G35" i="19"/>
  <c r="G10" i="19" s="1"/>
  <c r="J30" i="19"/>
  <c r="J67" i="19"/>
  <c r="J89" i="27"/>
  <c r="J94" i="34"/>
  <c r="J110" i="39"/>
  <c r="J77" i="21"/>
  <c r="J93" i="21"/>
  <c r="I106" i="19"/>
  <c r="J40" i="23"/>
  <c r="J153" i="38"/>
  <c r="J226" i="40"/>
  <c r="J230" i="40"/>
  <c r="J234" i="40"/>
  <c r="J239" i="37"/>
  <c r="J243" i="36"/>
  <c r="J247" i="35"/>
  <c r="J250" i="37"/>
  <c r="J254" i="37"/>
  <c r="J257" i="39"/>
  <c r="J271" i="35"/>
  <c r="J274" i="37"/>
  <c r="J278" i="37"/>
  <c r="J281" i="39"/>
  <c r="J290" i="37"/>
  <c r="J394" i="37"/>
  <c r="J416" i="41"/>
  <c r="J425" i="39"/>
  <c r="J432" i="32"/>
  <c r="J435" i="35"/>
  <c r="J440" i="41"/>
  <c r="J448" i="32"/>
  <c r="J451" i="35"/>
  <c r="J456" i="41"/>
  <c r="J466" i="37"/>
  <c r="J481" i="39"/>
  <c r="J497" i="39"/>
  <c r="J31" i="19"/>
  <c r="G105" i="27"/>
  <c r="I105" i="27"/>
  <c r="J114" i="32"/>
  <c r="J123" i="39"/>
  <c r="J130" i="41"/>
  <c r="J154" i="37"/>
  <c r="J224" i="37"/>
  <c r="J230" i="32"/>
  <c r="J233" i="35"/>
  <c r="I136" i="19"/>
  <c r="G136" i="19"/>
  <c r="G35" i="32"/>
  <c r="G10" i="32" s="1"/>
  <c r="J32" i="32"/>
  <c r="I118" i="35"/>
  <c r="J76" i="36"/>
  <c r="I118" i="36"/>
  <c r="J30" i="34"/>
  <c r="G35" i="34"/>
  <c r="G10" i="34" s="1"/>
  <c r="J76" i="38"/>
  <c r="I118" i="38"/>
  <c r="G209" i="37"/>
  <c r="I209" i="37"/>
  <c r="I597" i="37" s="1"/>
  <c r="I12" i="37" s="1"/>
  <c r="I35" i="29"/>
  <c r="I10" i="29" s="1"/>
  <c r="G97" i="19"/>
  <c r="I97" i="19"/>
  <c r="I539" i="27"/>
  <c r="G539" i="27"/>
  <c r="I53" i="25"/>
  <c r="J55" i="35"/>
  <c r="J57" i="38"/>
  <c r="J63" i="39"/>
  <c r="J71" i="23"/>
  <c r="J76" i="19"/>
  <c r="J41" i="32"/>
  <c r="J88" i="39"/>
  <c r="J39" i="39"/>
  <c r="J48" i="37"/>
  <c r="J72" i="36"/>
  <c r="J31" i="38"/>
  <c r="J39" i="40"/>
  <c r="J49" i="38"/>
  <c r="J67" i="40"/>
  <c r="J71" i="32"/>
  <c r="J31" i="39"/>
  <c r="J45" i="39"/>
  <c r="J69" i="41"/>
  <c r="G118" i="36"/>
  <c r="J49" i="32"/>
  <c r="J69" i="35"/>
  <c r="G118" i="38"/>
  <c r="J33" i="38"/>
  <c r="J41" i="39"/>
  <c r="J69" i="36"/>
  <c r="J82" i="32"/>
  <c r="J98" i="32"/>
  <c r="J68" i="25"/>
  <c r="G95" i="19"/>
  <c r="I95" i="19"/>
  <c r="G99" i="19"/>
  <c r="I99" i="19"/>
  <c r="G209" i="38"/>
  <c r="G597" i="38" s="1"/>
  <c r="G12" i="38" s="1"/>
  <c r="I209" i="38"/>
  <c r="I597" i="38" s="1"/>
  <c r="I12" i="38" s="1"/>
  <c r="G102" i="43"/>
  <c r="I102" i="43"/>
  <c r="I250" i="33"/>
  <c r="I10" i="33" s="1"/>
  <c r="I28" i="33" s="1"/>
  <c r="J149" i="33"/>
  <c r="F153" i="33"/>
  <c r="G153" i="33" s="1"/>
  <c r="J153" i="33" s="1"/>
  <c r="G44" i="43"/>
  <c r="I44" i="43"/>
  <c r="J944" i="17"/>
  <c r="J54" i="14"/>
  <c r="J58" i="32"/>
  <c r="J60" i="21"/>
  <c r="J62" i="25"/>
  <c r="J69" i="37"/>
  <c r="J76" i="29"/>
  <c r="J78" i="36"/>
  <c r="J84" i="23"/>
  <c r="J88" i="23"/>
  <c r="J92" i="23"/>
  <c r="J30" i="38"/>
  <c r="G35" i="38"/>
  <c r="G10" i="38" s="1"/>
  <c r="J41" i="41"/>
  <c r="J46" i="32"/>
  <c r="J64" i="37"/>
  <c r="J68" i="34"/>
  <c r="J95" i="32"/>
  <c r="J64" i="38"/>
  <c r="J69" i="39"/>
  <c r="I118" i="34"/>
  <c r="J80" i="32"/>
  <c r="J83" i="34"/>
  <c r="J87" i="34"/>
  <c r="J95" i="34"/>
  <c r="J32" i="36"/>
  <c r="J45" i="38"/>
  <c r="J90" i="37"/>
  <c r="I35" i="32"/>
  <c r="I10" i="32" s="1"/>
  <c r="J32" i="37"/>
  <c r="J44" i="32"/>
  <c r="J46" i="36"/>
  <c r="J59" i="37"/>
  <c r="J67" i="41"/>
  <c r="J88" i="34"/>
  <c r="J92" i="34"/>
  <c r="J96" i="34"/>
  <c r="J57" i="35"/>
  <c r="J61" i="38"/>
  <c r="J78" i="41"/>
  <c r="J85" i="41"/>
  <c r="J31" i="41"/>
  <c r="J39" i="35"/>
  <c r="J43" i="37"/>
  <c r="J49" i="41"/>
  <c r="J70" i="40"/>
  <c r="J77" i="36"/>
  <c r="J81" i="35"/>
  <c r="J93" i="34"/>
  <c r="I35" i="36"/>
  <c r="I10" i="36" s="1"/>
  <c r="J38" i="38"/>
  <c r="J48" i="34"/>
  <c r="J57" i="37"/>
  <c r="J61" i="40"/>
  <c r="J70" i="32"/>
  <c r="J79" i="40"/>
  <c r="J82" i="41"/>
  <c r="J86" i="32"/>
  <c r="J89" i="35"/>
  <c r="J92" i="37"/>
  <c r="J95" i="39"/>
  <c r="J105" i="35"/>
  <c r="J108" i="37"/>
  <c r="J33" i="23"/>
  <c r="J85" i="29"/>
  <c r="J92" i="27"/>
  <c r="J116" i="32"/>
  <c r="J139" i="35"/>
  <c r="J230" i="37"/>
  <c r="J279" i="40"/>
  <c r="J296" i="38"/>
  <c r="J304" i="38"/>
  <c r="J321" i="36"/>
  <c r="J355" i="40"/>
  <c r="J363" i="40"/>
  <c r="J368" i="38"/>
  <c r="J372" i="38"/>
  <c r="J376" i="38"/>
  <c r="J388" i="23"/>
  <c r="J392" i="23"/>
  <c r="J394" i="34"/>
  <c r="J396" i="23"/>
  <c r="J398" i="34"/>
  <c r="J403" i="29"/>
  <c r="J416" i="23"/>
  <c r="J420" i="23"/>
  <c r="J424" i="23"/>
  <c r="J427" i="29"/>
  <c r="J431" i="29"/>
  <c r="J448" i="23"/>
  <c r="J452" i="23"/>
  <c r="J456" i="23"/>
  <c r="J458" i="34"/>
  <c r="J463" i="40"/>
  <c r="J470" i="27"/>
  <c r="J471" i="40"/>
  <c r="J475" i="19"/>
  <c r="J476" i="38"/>
  <c r="J486" i="27"/>
  <c r="J494" i="27"/>
  <c r="J506" i="34"/>
  <c r="J516" i="38"/>
  <c r="J520" i="38"/>
  <c r="J31" i="29"/>
  <c r="J59" i="27"/>
  <c r="J78" i="19"/>
  <c r="J98" i="34"/>
  <c r="F919" i="17"/>
  <c r="G919" i="17" s="1"/>
  <c r="J919" i="17" s="1"/>
  <c r="J54" i="41"/>
  <c r="J65" i="40"/>
  <c r="G35" i="37"/>
  <c r="G10" i="37" s="1"/>
  <c r="J30" i="37"/>
  <c r="I35" i="38"/>
  <c r="I10" i="38" s="1"/>
  <c r="J76" i="32"/>
  <c r="G118" i="32"/>
  <c r="G35" i="39"/>
  <c r="G10" i="39" s="1"/>
  <c r="J30" i="39"/>
  <c r="G118" i="34"/>
  <c r="J76" i="34"/>
  <c r="J76" i="37"/>
  <c r="G118" i="37"/>
  <c r="G35" i="36"/>
  <c r="G10" i="36" s="1"/>
  <c r="J30" i="36"/>
  <c r="F759" i="29"/>
  <c r="G759" i="29" s="1"/>
  <c r="J759" i="29" s="1"/>
  <c r="J757" i="29"/>
  <c r="J764" i="27"/>
  <c r="F767" i="27"/>
  <c r="G767" i="27" s="1"/>
  <c r="J767" i="27" s="1"/>
  <c r="I156" i="19"/>
  <c r="G156" i="19"/>
  <c r="I200" i="19"/>
  <c r="G200" i="19"/>
  <c r="I204" i="19"/>
  <c r="G204" i="19"/>
  <c r="I216" i="19"/>
  <c r="G216" i="19"/>
  <c r="G530" i="21"/>
  <c r="I530" i="21"/>
  <c r="I273" i="19"/>
  <c r="G273" i="19"/>
  <c r="G321" i="19"/>
  <c r="I321" i="19"/>
  <c r="I349" i="19"/>
  <c r="G349" i="19"/>
  <c r="G385" i="19"/>
  <c r="I385" i="19"/>
  <c r="G388" i="19"/>
  <c r="I388" i="19"/>
  <c r="G406" i="19"/>
  <c r="I406" i="19"/>
  <c r="F117" i="33"/>
  <c r="G117" i="33" s="1"/>
  <c r="J117" i="33" s="1"/>
  <c r="J103" i="33"/>
  <c r="G38" i="43"/>
  <c r="I38" i="43"/>
  <c r="I128" i="19"/>
  <c r="G128" i="19"/>
  <c r="I537" i="27"/>
  <c r="G537" i="27"/>
  <c r="I546" i="29"/>
  <c r="G546" i="29"/>
  <c r="J84" i="17"/>
  <c r="J46" i="40"/>
  <c r="J76" i="40"/>
  <c r="G118" i="40"/>
  <c r="J52" i="34"/>
  <c r="I118" i="32"/>
  <c r="J79" i="34"/>
  <c r="J89" i="37"/>
  <c r="J108" i="39"/>
  <c r="I35" i="39"/>
  <c r="I10" i="39" s="1"/>
  <c r="J64" i="39"/>
  <c r="J71" i="41"/>
  <c r="J77" i="41"/>
  <c r="J84" i="41"/>
  <c r="J30" i="41"/>
  <c r="I35" i="41"/>
  <c r="I10" i="41" s="1"/>
  <c r="J32" i="38"/>
  <c r="J69" i="34"/>
  <c r="J105" i="41"/>
  <c r="I118" i="39"/>
  <c r="I118" i="37"/>
  <c r="J112" i="32"/>
  <c r="J116" i="41"/>
  <c r="J124" i="41"/>
  <c r="J142" i="34"/>
  <c r="J144" i="23"/>
  <c r="J149" i="35"/>
  <c r="J224" i="41"/>
  <c r="J231" i="35"/>
  <c r="J239" i="34"/>
  <c r="J246" i="34"/>
  <c r="J259" i="40"/>
  <c r="J272" i="38"/>
  <c r="J280" i="23"/>
  <c r="J284" i="23"/>
  <c r="J290" i="34"/>
  <c r="J301" i="36"/>
  <c r="J348" i="38"/>
  <c r="J356" i="38"/>
  <c r="J360" i="38"/>
  <c r="J388" i="38"/>
  <c r="J392" i="38"/>
  <c r="J396" i="38"/>
  <c r="J411" i="19"/>
  <c r="J412" i="38"/>
  <c r="J416" i="38"/>
  <c r="J420" i="38"/>
  <c r="J430" i="27"/>
  <c r="J435" i="40"/>
  <c r="J438" i="27"/>
  <c r="J447" i="19"/>
  <c r="J462" i="34"/>
  <c r="J468" i="23"/>
  <c r="J470" i="34"/>
  <c r="J475" i="29"/>
  <c r="J500" i="23"/>
  <c r="J503" i="19"/>
  <c r="J504" i="38"/>
  <c r="J507" i="19"/>
  <c r="J511" i="19"/>
  <c r="J512" i="38"/>
  <c r="J515" i="29"/>
  <c r="J63" i="19"/>
  <c r="J914" i="17"/>
  <c r="G48" i="11"/>
  <c r="G11" i="11" s="1"/>
  <c r="G28" i="11" s="1"/>
  <c r="J51" i="34"/>
  <c r="J65" i="38"/>
  <c r="J62" i="35"/>
  <c r="J80" i="39"/>
  <c r="J84" i="38"/>
  <c r="I118" i="41"/>
  <c r="J80" i="41"/>
  <c r="J33" i="34"/>
  <c r="J69" i="40"/>
  <c r="J72" i="37"/>
  <c r="J78" i="39"/>
  <c r="J85" i="39"/>
  <c r="J88" i="32"/>
  <c r="G35" i="41"/>
  <c r="G10" i="41" s="1"/>
  <c r="J48" i="21"/>
  <c r="J60" i="32"/>
  <c r="J78" i="34"/>
  <c r="J82" i="40"/>
  <c r="J86" i="40"/>
  <c r="J90" i="40"/>
  <c r="J31" i="34"/>
  <c r="J39" i="36"/>
  <c r="J67" i="36"/>
  <c r="J70" i="41"/>
  <c r="J76" i="39"/>
  <c r="G118" i="39"/>
  <c r="J86" i="41"/>
  <c r="J90" i="32"/>
  <c r="J96" i="37"/>
  <c r="J106" i="32"/>
  <c r="J471" i="19"/>
  <c r="J472" i="38"/>
  <c r="J475" i="40"/>
  <c r="J478" i="27"/>
  <c r="J479" i="40"/>
  <c r="J483" i="40"/>
  <c r="J487" i="19"/>
  <c r="J488" i="38"/>
  <c r="J492" i="38"/>
  <c r="J495" i="19"/>
  <c r="J499" i="19"/>
  <c r="J511" i="29"/>
  <c r="J514" i="27"/>
  <c r="J515" i="40"/>
  <c r="J523" i="19"/>
  <c r="J59" i="19"/>
  <c r="J64" i="23"/>
  <c r="J79" i="21"/>
  <c r="J96" i="23"/>
  <c r="J103" i="36"/>
  <c r="J30" i="21"/>
  <c r="G35" i="21"/>
  <c r="G10" i="21" s="1"/>
  <c r="I50" i="43"/>
  <c r="G50" i="43"/>
  <c r="I141" i="19"/>
  <c r="G141" i="19"/>
  <c r="G263" i="19"/>
  <c r="I263" i="19"/>
  <c r="G312" i="19"/>
  <c r="I312" i="19"/>
  <c r="I339" i="19"/>
  <c r="G339" i="19"/>
  <c r="J36" i="13"/>
  <c r="J65" i="37"/>
  <c r="J736" i="21"/>
  <c r="J31" i="35"/>
  <c r="J43" i="39"/>
  <c r="J48" i="35"/>
  <c r="J61" i="32"/>
  <c r="J77" i="23"/>
  <c r="J81" i="37"/>
  <c r="J85" i="36"/>
  <c r="J87" i="29"/>
  <c r="J89" i="36"/>
  <c r="J91" i="29"/>
  <c r="J93" i="36"/>
  <c r="J48" i="36"/>
  <c r="J58" i="34"/>
  <c r="J62" i="36"/>
  <c r="J76" i="41"/>
  <c r="G118" i="41"/>
  <c r="J80" i="40"/>
  <c r="J83" i="41"/>
  <c r="J93" i="37"/>
  <c r="J103" i="32"/>
  <c r="J71" i="40"/>
  <c r="J78" i="38"/>
  <c r="J81" i="39"/>
  <c r="J85" i="38"/>
  <c r="J89" i="38"/>
  <c r="J93" i="38"/>
  <c r="J97" i="38"/>
  <c r="J101" i="38"/>
  <c r="J105" i="38"/>
  <c r="G35" i="40"/>
  <c r="G10" i="40" s="1"/>
  <c r="J30" i="40"/>
  <c r="J38" i="34"/>
  <c r="J43" i="34"/>
  <c r="J52" i="36"/>
  <c r="J88" i="41"/>
  <c r="J104" i="32"/>
  <c r="J39" i="41"/>
  <c r="J43" i="25"/>
  <c r="J45" i="21"/>
  <c r="J48" i="39"/>
  <c r="J57" i="34"/>
  <c r="J64" i="40"/>
  <c r="J69" i="32"/>
  <c r="J72" i="38"/>
  <c r="J79" i="37"/>
  <c r="J82" i="38"/>
  <c r="J86" i="38"/>
  <c r="J90" i="38"/>
  <c r="J94" i="38"/>
  <c r="J98" i="38"/>
  <c r="G33" i="43"/>
  <c r="G10" i="43" s="1"/>
  <c r="J10" i="43" s="1"/>
  <c r="D13" i="42" s="1"/>
  <c r="J30" i="43"/>
  <c r="J33" i="43" s="1"/>
  <c r="J52" i="38"/>
  <c r="J63" i="36"/>
  <c r="J93" i="41"/>
  <c r="J30" i="35"/>
  <c r="G35" i="35"/>
  <c r="G10" i="35" s="1"/>
  <c r="J33" i="37"/>
  <c r="J40" i="41"/>
  <c r="J45" i="32"/>
  <c r="J48" i="41"/>
  <c r="J52" i="39"/>
  <c r="J60" i="35"/>
  <c r="J68" i="39"/>
  <c r="J72" i="40"/>
  <c r="J79" i="39"/>
  <c r="J83" i="38"/>
  <c r="J87" i="38"/>
  <c r="J91" i="38"/>
  <c r="J95" i="38"/>
  <c r="J99" i="38"/>
  <c r="J103" i="38"/>
  <c r="J107" i="38"/>
  <c r="J32" i="40"/>
  <c r="J40" i="34"/>
  <c r="J45" i="34"/>
  <c r="J59" i="40"/>
  <c r="J63" i="38"/>
  <c r="J71" i="37"/>
  <c r="J77" i="37"/>
  <c r="J81" i="36"/>
  <c r="J84" i="37"/>
  <c r="J87" i="39"/>
  <c r="J97" i="35"/>
  <c r="J100" i="37"/>
  <c r="J103" i="39"/>
  <c r="J106" i="41"/>
  <c r="J88" i="27"/>
  <c r="J102" i="23"/>
  <c r="J128" i="32"/>
  <c r="J130" i="37"/>
  <c r="J140" i="38"/>
  <c r="J144" i="38"/>
  <c r="J150" i="32"/>
  <c r="J152" i="37"/>
  <c r="J160" i="21"/>
  <c r="J228" i="41"/>
  <c r="J240" i="39"/>
  <c r="J247" i="40"/>
  <c r="J252" i="38"/>
  <c r="J260" i="38"/>
  <c r="J264" i="38"/>
  <c r="J284" i="38"/>
  <c r="J294" i="34"/>
  <c r="J302" i="34"/>
  <c r="J306" i="34"/>
  <c r="J324" i="38"/>
  <c r="J328" i="38"/>
  <c r="J336" i="38"/>
  <c r="J378" i="34"/>
  <c r="J395" i="29"/>
  <c r="J399" i="29"/>
  <c r="J419" i="29"/>
  <c r="J430" i="34"/>
  <c r="J434" i="34"/>
  <c r="J442" i="34"/>
  <c r="J455" i="29"/>
  <c r="J464" i="38"/>
  <c r="I35" i="19"/>
  <c r="I10" i="19" s="1"/>
  <c r="J39" i="21"/>
  <c r="J123" i="41"/>
  <c r="G560" i="19"/>
  <c r="I560" i="19"/>
  <c r="I685" i="19"/>
  <c r="G685" i="19"/>
  <c r="J715" i="27"/>
  <c r="F768" i="23"/>
  <c r="G768" i="23" s="1"/>
  <c r="J768" i="23" s="1"/>
  <c r="J765" i="23"/>
  <c r="I772" i="19"/>
  <c r="G772" i="19"/>
  <c r="I798" i="21"/>
  <c r="G798" i="21"/>
  <c r="G888" i="19"/>
  <c r="I888" i="19"/>
  <c r="I57" i="43"/>
  <c r="G57" i="43"/>
  <c r="I101" i="43"/>
  <c r="G101" i="43"/>
  <c r="G609" i="19"/>
  <c r="I609" i="19"/>
  <c r="I613" i="19"/>
  <c r="G613" i="19"/>
  <c r="G625" i="19"/>
  <c r="I625" i="19"/>
  <c r="G637" i="19"/>
  <c r="I637" i="19"/>
  <c r="I641" i="19"/>
  <c r="G641" i="19"/>
  <c r="G653" i="19"/>
  <c r="I653" i="19"/>
  <c r="G661" i="19"/>
  <c r="I661" i="19"/>
  <c r="G665" i="19"/>
  <c r="I665" i="19"/>
  <c r="I674" i="19"/>
  <c r="G674" i="19"/>
  <c r="G742" i="19"/>
  <c r="I742" i="19"/>
  <c r="F802" i="23"/>
  <c r="G802" i="23" s="1"/>
  <c r="J802" i="23" s="1"/>
  <c r="J797" i="23"/>
  <c r="G864" i="19"/>
  <c r="I864" i="19"/>
  <c r="I929" i="19"/>
  <c r="G929" i="19"/>
  <c r="I100" i="43"/>
  <c r="G100" i="43"/>
  <c r="I602" i="19"/>
  <c r="G602" i="19"/>
  <c r="I606" i="19"/>
  <c r="G606" i="19"/>
  <c r="I618" i="19"/>
  <c r="G618" i="19"/>
  <c r="I626" i="19"/>
  <c r="G626" i="19"/>
  <c r="G630" i="19"/>
  <c r="I630" i="19"/>
  <c r="I634" i="19"/>
  <c r="I650" i="19"/>
  <c r="G650" i="19"/>
  <c r="I675" i="19"/>
  <c r="G675" i="19"/>
  <c r="I691" i="19"/>
  <c r="G695" i="19"/>
  <c r="I695" i="19"/>
  <c r="I714" i="19"/>
  <c r="G714" i="19"/>
  <c r="I600" i="19"/>
  <c r="G600" i="19"/>
  <c r="G632" i="19"/>
  <c r="I632" i="19"/>
  <c r="G636" i="19"/>
  <c r="I636" i="19"/>
  <c r="G640" i="19"/>
  <c r="I640" i="19"/>
  <c r="F670" i="29"/>
  <c r="G670" i="29" s="1"/>
  <c r="J670" i="29" s="1"/>
  <c r="G679" i="19"/>
  <c r="I679" i="19"/>
  <c r="G696" i="19"/>
  <c r="I696" i="19"/>
  <c r="I711" i="19"/>
  <c r="G711" i="19"/>
  <c r="I739" i="19"/>
  <c r="G739" i="19"/>
  <c r="I784" i="19"/>
  <c r="G784" i="19"/>
  <c r="I789" i="19"/>
  <c r="G789" i="19"/>
  <c r="G835" i="19"/>
  <c r="I835" i="19"/>
  <c r="G868" i="19"/>
  <c r="I868" i="19"/>
  <c r="I899" i="19"/>
  <c r="G899" i="19"/>
  <c r="I155" i="43"/>
  <c r="G155" i="43"/>
  <c r="G907" i="19"/>
  <c r="I907" i="19"/>
  <c r="G96" i="43"/>
  <c r="I96" i="43"/>
  <c r="I550" i="19"/>
  <c r="G550" i="19"/>
  <c r="I576" i="19"/>
  <c r="G576" i="19"/>
  <c r="I588" i="19"/>
  <c r="G588" i="19"/>
  <c r="J672" i="27"/>
  <c r="I716" i="19"/>
  <c r="G716" i="19"/>
  <c r="F767" i="23"/>
  <c r="J764" i="23"/>
  <c r="G123" i="43"/>
  <c r="I123" i="43"/>
  <c r="F721" i="23"/>
  <c r="G721" i="23" s="1"/>
  <c r="J721" i="23" s="1"/>
  <c r="J715" i="23"/>
  <c r="J726" i="29"/>
  <c r="F728" i="29"/>
  <c r="G728" i="29" s="1"/>
  <c r="J728" i="29" s="1"/>
  <c r="G744" i="19"/>
  <c r="I744" i="19"/>
  <c r="G916" i="19"/>
  <c r="I916" i="19"/>
  <c r="I145" i="43"/>
  <c r="G145" i="43"/>
  <c r="G156" i="43"/>
  <c r="I156" i="43"/>
  <c r="I56" i="43"/>
  <c r="J137" i="40"/>
  <c r="I209" i="39"/>
  <c r="I597" i="39" s="1"/>
  <c r="I12" i="39" s="1"/>
  <c r="G209" i="39"/>
  <c r="G597" i="39" s="1"/>
  <c r="G12" i="39" s="1"/>
  <c r="J222" i="38"/>
  <c r="J229" i="19"/>
  <c r="J241" i="38"/>
  <c r="J256" i="21"/>
  <c r="J258" i="35"/>
  <c r="J265" i="37"/>
  <c r="J268" i="39"/>
  <c r="J271" i="32"/>
  <c r="J273" i="37"/>
  <c r="J278" i="35"/>
  <c r="J283" i="32"/>
  <c r="J287" i="41"/>
  <c r="J300" i="21"/>
  <c r="J304" i="39"/>
  <c r="J310" i="35"/>
  <c r="J315" i="32"/>
  <c r="J317" i="37"/>
  <c r="J323" i="32"/>
  <c r="J336" i="39"/>
  <c r="J344" i="21"/>
  <c r="J364" i="39"/>
  <c r="J370" i="35"/>
  <c r="J372" i="39"/>
  <c r="J379" i="41"/>
  <c r="J392" i="21"/>
  <c r="J396" i="39"/>
  <c r="J399" i="32"/>
  <c r="J407" i="32"/>
  <c r="J409" i="37"/>
  <c r="J415" i="32"/>
  <c r="J419" i="41"/>
  <c r="J424" i="21"/>
  <c r="J439" i="32"/>
  <c r="J443" i="41"/>
  <c r="J449" i="37"/>
  <c r="J471" i="32"/>
  <c r="J483" i="41"/>
  <c r="J489" i="37"/>
  <c r="J496" i="21"/>
  <c r="J498" i="35"/>
  <c r="J500" i="39"/>
  <c r="J503" i="41"/>
  <c r="J45" i="23"/>
  <c r="J125" i="32"/>
  <c r="J133" i="32"/>
  <c r="J136" i="35"/>
  <c r="J139" i="37"/>
  <c r="J143" i="34"/>
  <c r="J222" i="39"/>
  <c r="J249" i="38"/>
  <c r="J271" i="34"/>
  <c r="J275" i="34"/>
  <c r="J280" i="40"/>
  <c r="J284" i="40"/>
  <c r="J297" i="38"/>
  <c r="J301" i="38"/>
  <c r="J305" i="38"/>
  <c r="J323" i="34"/>
  <c r="J327" i="34"/>
  <c r="J331" i="34"/>
  <c r="J335" i="34"/>
  <c r="J344" i="40"/>
  <c r="J364" i="40"/>
  <c r="J369" i="38"/>
  <c r="J377" i="38"/>
  <c r="J381" i="38"/>
  <c r="J403" i="34"/>
  <c r="J407" i="34"/>
  <c r="J420" i="40"/>
  <c r="J424" i="40"/>
  <c r="J433" i="38"/>
  <c r="J441" i="38"/>
  <c r="J489" i="38"/>
  <c r="J539" i="34"/>
  <c r="J33" i="21"/>
  <c r="G108" i="21"/>
  <c r="I108" i="21"/>
  <c r="J301" i="39"/>
  <c r="J315" i="35"/>
  <c r="J318" i="37"/>
  <c r="J328" i="41"/>
  <c r="J339" i="35"/>
  <c r="J352" i="32"/>
  <c r="J355" i="35"/>
  <c r="J361" i="39"/>
  <c r="J368" i="41"/>
  <c r="J372" i="32"/>
  <c r="J378" i="37"/>
  <c r="J388" i="41"/>
  <c r="J417" i="39"/>
  <c r="J423" i="35"/>
  <c r="J438" i="37"/>
  <c r="J454" i="37"/>
  <c r="J467" i="35"/>
  <c r="J472" i="41"/>
  <c r="J476" i="32"/>
  <c r="J479" i="35"/>
  <c r="J489" i="39"/>
  <c r="J516" i="41"/>
  <c r="J539" i="35"/>
  <c r="J128" i="37"/>
  <c r="J134" i="41"/>
  <c r="J237" i="35"/>
  <c r="J247" i="36"/>
  <c r="J282" i="38"/>
  <c r="J286" i="38"/>
  <c r="J316" i="34"/>
  <c r="J320" i="34"/>
  <c r="J329" i="40"/>
  <c r="J338" i="38"/>
  <c r="J392" i="34"/>
  <c r="J396" i="34"/>
  <c r="J401" i="40"/>
  <c r="J405" i="40"/>
  <c r="J418" i="38"/>
  <c r="J456" i="34"/>
  <c r="J465" i="40"/>
  <c r="J473" i="40"/>
  <c r="J478" i="38"/>
  <c r="J482" i="38"/>
  <c r="J504" i="34"/>
  <c r="J517" i="40"/>
  <c r="J521" i="40"/>
  <c r="J529" i="40"/>
  <c r="J537" i="40"/>
  <c r="J542" i="38"/>
  <c r="J68" i="27"/>
  <c r="J113" i="36"/>
  <c r="J123" i="40"/>
  <c r="J45" i="19"/>
  <c r="J86" i="19"/>
  <c r="G98" i="19"/>
  <c r="I98" i="19"/>
  <c r="J281" i="34"/>
  <c r="J332" i="36"/>
  <c r="J536" i="36"/>
  <c r="I35" i="21"/>
  <c r="I10" i="21" s="1"/>
  <c r="J38" i="27"/>
  <c r="G43" i="19"/>
  <c r="I43" i="19"/>
  <c r="I60" i="19"/>
  <c r="G60" i="19"/>
  <c r="J84" i="19"/>
  <c r="J123" i="34"/>
  <c r="J137" i="38"/>
  <c r="J153" i="34"/>
  <c r="J222" i="36"/>
  <c r="J239" i="32"/>
  <c r="J242" i="34"/>
  <c r="J246" i="32"/>
  <c r="J262" i="41"/>
  <c r="J267" i="39"/>
  <c r="J274" i="32"/>
  <c r="J281" i="35"/>
  <c r="J290" i="41"/>
  <c r="J298" i="32"/>
  <c r="J301" i="35"/>
  <c r="J304" i="37"/>
  <c r="J308" i="37"/>
  <c r="J318" i="32"/>
  <c r="J321" i="35"/>
  <c r="J332" i="37"/>
  <c r="J335" i="39"/>
  <c r="J339" i="39"/>
  <c r="J342" i="41"/>
  <c r="J349" i="35"/>
  <c r="J355" i="39"/>
  <c r="J358" i="41"/>
  <c r="J372" i="37"/>
  <c r="J375" i="39"/>
  <c r="J378" i="41"/>
  <c r="J386" i="41"/>
  <c r="J390" i="32"/>
  <c r="J393" i="35"/>
  <c r="J403" i="39"/>
  <c r="J406" i="41"/>
  <c r="J411" i="39"/>
  <c r="J418" i="32"/>
  <c r="J421" i="35"/>
  <c r="J432" i="37"/>
  <c r="J435" i="39"/>
  <c r="J438" i="41"/>
  <c r="J455" i="39"/>
  <c r="J462" i="41"/>
  <c r="J466" i="32"/>
  <c r="J469" i="35"/>
  <c r="J472" i="37"/>
  <c r="J483" i="39"/>
  <c r="J487" i="39"/>
  <c r="J494" i="32"/>
  <c r="J504" i="37"/>
  <c r="J510" i="41"/>
  <c r="J514" i="41"/>
  <c r="J517" i="35"/>
  <c r="J520" i="37"/>
  <c r="J531" i="39"/>
  <c r="J546" i="41"/>
  <c r="G112" i="19"/>
  <c r="I112" i="19"/>
  <c r="J146" i="23"/>
  <c r="I187" i="19"/>
  <c r="G187" i="19"/>
  <c r="I191" i="19"/>
  <c r="G191" i="19"/>
  <c r="J204" i="21"/>
  <c r="J222" i="21"/>
  <c r="J249" i="19"/>
  <c r="J271" i="27"/>
  <c r="J298" i="27"/>
  <c r="G310" i="19"/>
  <c r="I310" i="19"/>
  <c r="J326" i="21"/>
  <c r="J327" i="29"/>
  <c r="I353" i="19"/>
  <c r="G353" i="19"/>
  <c r="J363" i="21"/>
  <c r="I376" i="19"/>
  <c r="G376" i="19"/>
  <c r="J390" i="23"/>
  <c r="I416" i="19"/>
  <c r="G416" i="19"/>
  <c r="J443" i="21"/>
  <c r="I450" i="19"/>
  <c r="G450" i="19"/>
  <c r="J469" i="21"/>
  <c r="J475" i="21"/>
  <c r="G496" i="19"/>
  <c r="I496" i="19"/>
  <c r="I536" i="19"/>
  <c r="G536" i="19"/>
  <c r="J672" i="19"/>
  <c r="F158" i="33"/>
  <c r="G158" i="33" s="1"/>
  <c r="J158" i="33" s="1"/>
  <c r="J951" i="27"/>
  <c r="I106" i="43"/>
  <c r="G106" i="43"/>
  <c r="J223" i="23"/>
  <c r="I234" i="19"/>
  <c r="G234" i="19"/>
  <c r="J253" i="21"/>
  <c r="J302" i="29"/>
  <c r="G308" i="19"/>
  <c r="I308" i="19"/>
  <c r="G319" i="19"/>
  <c r="I319" i="19"/>
  <c r="J336" i="23"/>
  <c r="J350" i="29"/>
  <c r="J377" i="27"/>
  <c r="J417" i="23"/>
  <c r="J422" i="21"/>
  <c r="J502" i="21"/>
  <c r="I514" i="19"/>
  <c r="G514" i="19"/>
  <c r="I537" i="23"/>
  <c r="G537" i="23"/>
  <c r="G540" i="29"/>
  <c r="I540" i="29"/>
  <c r="I190" i="19"/>
  <c r="G190" i="19"/>
  <c r="J574" i="40"/>
  <c r="J588" i="36"/>
  <c r="J38" i="33"/>
  <c r="J54" i="33"/>
  <c r="J70" i="33"/>
  <c r="J90" i="33"/>
  <c r="J140" i="33"/>
  <c r="J168" i="33"/>
  <c r="J208" i="33"/>
  <c r="J225" i="33"/>
  <c r="G46" i="43"/>
  <c r="I46" i="43"/>
  <c r="J128" i="29"/>
  <c r="J139" i="27"/>
  <c r="J168" i="23"/>
  <c r="J198" i="27"/>
  <c r="J203" i="29"/>
  <c r="J225" i="21"/>
  <c r="J260" i="23"/>
  <c r="J281" i="29"/>
  <c r="J305" i="29"/>
  <c r="J314" i="29"/>
  <c r="I331" i="19"/>
  <c r="G331" i="19"/>
  <c r="G352" i="19"/>
  <c r="I352" i="19"/>
  <c r="J357" i="21"/>
  <c r="I363" i="19"/>
  <c r="G363" i="19"/>
  <c r="G386" i="19"/>
  <c r="I386" i="19"/>
  <c r="J401" i="21"/>
  <c r="I425" i="19"/>
  <c r="G425" i="19"/>
  <c r="G441" i="19"/>
  <c r="I441" i="19"/>
  <c r="I473" i="19"/>
  <c r="G473" i="19"/>
  <c r="I529" i="23"/>
  <c r="G529" i="23"/>
  <c r="G532" i="29"/>
  <c r="I532" i="29"/>
  <c r="G539" i="23"/>
  <c r="I539" i="23"/>
  <c r="J569" i="35"/>
  <c r="J584" i="37"/>
  <c r="J173" i="19"/>
  <c r="J203" i="21"/>
  <c r="G274" i="19"/>
  <c r="I274" i="19"/>
  <c r="I286" i="19"/>
  <c r="G286" i="19"/>
  <c r="G318" i="19"/>
  <c r="I318" i="19"/>
  <c r="I345" i="19"/>
  <c r="G345" i="19"/>
  <c r="J366" i="27"/>
  <c r="J371" i="21"/>
  <c r="G392" i="19"/>
  <c r="I392" i="19"/>
  <c r="G408" i="19"/>
  <c r="I408" i="19"/>
  <c r="I424" i="19"/>
  <c r="G424" i="19"/>
  <c r="J429" i="21"/>
  <c r="G440" i="19"/>
  <c r="I440" i="19"/>
  <c r="G445" i="19"/>
  <c r="I445" i="19"/>
  <c r="J451" i="21"/>
  <c r="J455" i="23"/>
  <c r="I472" i="19"/>
  <c r="G472" i="19"/>
  <c r="J478" i="29"/>
  <c r="G490" i="19"/>
  <c r="I490" i="19"/>
  <c r="J500" i="27"/>
  <c r="G506" i="19"/>
  <c r="I506" i="19"/>
  <c r="J556" i="41"/>
  <c r="J564" i="37"/>
  <c r="J578" i="34"/>
  <c r="J592" i="38"/>
  <c r="J31" i="33"/>
  <c r="J47" i="33"/>
  <c r="J79" i="33"/>
  <c r="J112" i="33"/>
  <c r="J201" i="33"/>
  <c r="J222" i="33"/>
  <c r="I52" i="43"/>
  <c r="G52" i="43"/>
  <c r="J237" i="21"/>
  <c r="I267" i="19"/>
  <c r="G267" i="19"/>
  <c r="G299" i="19"/>
  <c r="G311" i="19"/>
  <c r="I311" i="19"/>
  <c r="G316" i="19"/>
  <c r="I316" i="19"/>
  <c r="J342" i="29"/>
  <c r="G348" i="19"/>
  <c r="I348" i="19"/>
  <c r="G397" i="19"/>
  <c r="I397" i="19"/>
  <c r="J405" i="27"/>
  <c r="J421" i="21"/>
  <c r="G429" i="19"/>
  <c r="I429" i="19"/>
  <c r="J482" i="23"/>
  <c r="G493" i="19"/>
  <c r="I493" i="19"/>
  <c r="I521" i="19"/>
  <c r="G521" i="19"/>
  <c r="I540" i="27"/>
  <c r="G540" i="27"/>
  <c r="J556" i="34"/>
  <c r="J561" i="40"/>
  <c r="I186" i="19"/>
  <c r="G186" i="19"/>
  <c r="J200" i="29"/>
  <c r="J216" i="29"/>
  <c r="J224" i="23"/>
  <c r="I290" i="19"/>
  <c r="G290" i="19"/>
  <c r="J299" i="23"/>
  <c r="G314" i="19"/>
  <c r="I314" i="19"/>
  <c r="J330" i="21"/>
  <c r="I357" i="19"/>
  <c r="G357" i="19"/>
  <c r="J386" i="23"/>
  <c r="J392" i="27"/>
  <c r="G398" i="19"/>
  <c r="I398" i="19"/>
  <c r="I414" i="19"/>
  <c r="J418" i="29"/>
  <c r="I481" i="19"/>
  <c r="G481" i="19"/>
  <c r="J498" i="23"/>
  <c r="I508" i="19"/>
  <c r="G508" i="19"/>
  <c r="J512" i="29"/>
  <c r="I531" i="19"/>
  <c r="G531" i="19"/>
  <c r="J535" i="32"/>
  <c r="J574" i="36"/>
  <c r="J579" i="34"/>
  <c r="J588" i="40"/>
  <c r="J134" i="33"/>
  <c r="I537" i="19"/>
  <c r="G537" i="19"/>
  <c r="G45" i="43"/>
  <c r="I45" i="43"/>
  <c r="J600" i="29"/>
  <c r="I828" i="19"/>
  <c r="G828" i="19"/>
  <c r="J831" i="21"/>
  <c r="J883" i="27"/>
  <c r="I898" i="19"/>
  <c r="G898" i="19"/>
  <c r="I902" i="19"/>
  <c r="G902" i="19"/>
  <c r="J619" i="23"/>
  <c r="J636" i="29"/>
  <c r="J645" i="23"/>
  <c r="J676" i="21"/>
  <c r="J696" i="29"/>
  <c r="J735" i="23"/>
  <c r="G61" i="43"/>
  <c r="I61" i="43"/>
  <c r="G559" i="19"/>
  <c r="I559" i="19"/>
  <c r="G561" i="19"/>
  <c r="I561" i="19"/>
  <c r="J652" i="27"/>
  <c r="J657" i="29"/>
  <c r="J678" i="23"/>
  <c r="I700" i="19"/>
  <c r="G700" i="19"/>
  <c r="G740" i="19"/>
  <c r="I740" i="19"/>
  <c r="G766" i="19"/>
  <c r="I766" i="19"/>
  <c r="J812" i="29"/>
  <c r="J823" i="29"/>
  <c r="I865" i="21"/>
  <c r="G865" i="21"/>
  <c r="J900" i="23"/>
  <c r="F759" i="27"/>
  <c r="G759" i="27" s="1"/>
  <c r="J759" i="27" s="1"/>
  <c r="J757" i="27"/>
  <c r="J764" i="29"/>
  <c r="F767" i="29"/>
  <c r="G767" i="29" s="1"/>
  <c r="J767" i="29" s="1"/>
  <c r="J882" i="23"/>
  <c r="G911" i="19"/>
  <c r="G75" i="43"/>
  <c r="I75" i="43"/>
  <c r="J569" i="23"/>
  <c r="I578" i="19"/>
  <c r="G578" i="19"/>
  <c r="J741" i="23"/>
  <c r="I810" i="19"/>
  <c r="G810" i="19"/>
  <c r="G87" i="43"/>
  <c r="I87" i="43"/>
  <c r="G648" i="19"/>
  <c r="I648" i="19"/>
  <c r="G656" i="19"/>
  <c r="I656" i="19"/>
  <c r="G668" i="19"/>
  <c r="I668" i="19"/>
  <c r="J736" i="23"/>
  <c r="J811" i="21"/>
  <c r="J823" i="21"/>
  <c r="J843" i="29"/>
  <c r="G851" i="19"/>
  <c r="I851" i="19"/>
  <c r="G863" i="19"/>
  <c r="I863" i="19"/>
  <c r="F874" i="29"/>
  <c r="I882" i="19"/>
  <c r="G882" i="19"/>
  <c r="J892" i="21"/>
  <c r="G126" i="43"/>
  <c r="I126" i="43"/>
  <c r="I209" i="29"/>
  <c r="G209" i="29"/>
  <c r="I209" i="40"/>
  <c r="I597" i="40" s="1"/>
  <c r="I12" i="40" s="1"/>
  <c r="G209" i="40"/>
  <c r="J415" i="41"/>
  <c r="J487" i="41"/>
  <c r="G101" i="21"/>
  <c r="I101" i="21"/>
  <c r="J311" i="34"/>
  <c r="J378" i="36"/>
  <c r="J507" i="34"/>
  <c r="J58" i="21"/>
  <c r="J63" i="25"/>
  <c r="G103" i="21"/>
  <c r="I103" i="21"/>
  <c r="J285" i="39"/>
  <c r="J376" i="32"/>
  <c r="J386" i="37"/>
  <c r="J432" i="41"/>
  <c r="J441" i="39"/>
  <c r="J448" i="41"/>
  <c r="J461" i="39"/>
  <c r="J514" i="37"/>
  <c r="J525" i="39"/>
  <c r="J536" i="41"/>
  <c r="J540" i="32"/>
  <c r="J31" i="27"/>
  <c r="J80" i="29"/>
  <c r="J135" i="39"/>
  <c r="J155" i="35"/>
  <c r="J225" i="35"/>
  <c r="J230" i="41"/>
  <c r="J393" i="40"/>
  <c r="J440" i="34"/>
  <c r="J496" i="34"/>
  <c r="J500" i="34"/>
  <c r="J505" i="40"/>
  <c r="J509" i="40"/>
  <c r="J514" i="38"/>
  <c r="J518" i="38"/>
  <c r="J530" i="38"/>
  <c r="J534" i="38"/>
  <c r="J298" i="39"/>
  <c r="J533" i="32"/>
  <c r="J536" i="35"/>
  <c r="J30" i="27"/>
  <c r="G35" i="27"/>
  <c r="G10" i="27" s="1"/>
  <c r="J97" i="36"/>
  <c r="J227" i="34"/>
  <c r="J433" i="35"/>
  <c r="J436" i="37"/>
  <c r="J656" i="23"/>
  <c r="F722" i="23"/>
  <c r="G722" i="23" s="1"/>
  <c r="J722" i="23" s="1"/>
  <c r="J718" i="23"/>
  <c r="F198" i="33"/>
  <c r="G198" i="33" s="1"/>
  <c r="J198" i="33" s="1"/>
  <c r="J195" i="33"/>
  <c r="J899" i="27"/>
  <c r="F954" i="27"/>
  <c r="H954" i="27" s="1"/>
  <c r="I954" i="27" s="1"/>
  <c r="J947" i="27"/>
  <c r="F953" i="27"/>
  <c r="I40" i="43"/>
  <c r="G40" i="43"/>
  <c r="G110" i="43"/>
  <c r="I110" i="43"/>
  <c r="I142" i="19"/>
  <c r="G142" i="19"/>
  <c r="J175" i="27"/>
  <c r="I184" i="19"/>
  <c r="G184" i="19"/>
  <c r="I212" i="19"/>
  <c r="G212" i="19"/>
  <c r="G542" i="23"/>
  <c r="I542" i="23"/>
  <c r="J580" i="35"/>
  <c r="J583" i="37"/>
  <c r="J586" i="39"/>
  <c r="J591" i="37"/>
  <c r="G109" i="19"/>
  <c r="I109" i="19"/>
  <c r="G124" i="19"/>
  <c r="I124" i="19"/>
  <c r="G149" i="19"/>
  <c r="I149" i="19"/>
  <c r="J167" i="21"/>
  <c r="J185" i="23"/>
  <c r="J217" i="23"/>
  <c r="G280" i="19"/>
  <c r="I280" i="19"/>
  <c r="J291" i="27"/>
  <c r="I306" i="19"/>
  <c r="G306" i="19"/>
  <c r="J327" i="21"/>
  <c r="G333" i="19"/>
  <c r="I333" i="19"/>
  <c r="J343" i="27"/>
  <c r="J355" i="23"/>
  <c r="I365" i="19"/>
  <c r="G365" i="19"/>
  <c r="G390" i="19"/>
  <c r="I390" i="19"/>
  <c r="I420" i="19"/>
  <c r="G420" i="19"/>
  <c r="G436" i="19"/>
  <c r="I436" i="19"/>
  <c r="G452" i="19"/>
  <c r="I452" i="19"/>
  <c r="G468" i="19"/>
  <c r="I468" i="19"/>
  <c r="G500" i="19"/>
  <c r="I500" i="19"/>
  <c r="J523" i="21"/>
  <c r="I528" i="19"/>
  <c r="G528" i="19"/>
  <c r="F190" i="33"/>
  <c r="G190" i="33" s="1"/>
  <c r="J190" i="33" s="1"/>
  <c r="J188" i="33"/>
  <c r="I135" i="19"/>
  <c r="G135" i="19"/>
  <c r="I534" i="23"/>
  <c r="G534" i="23"/>
  <c r="F239" i="33"/>
  <c r="G239" i="33" s="1"/>
  <c r="J239" i="33" s="1"/>
  <c r="J236" i="33"/>
  <c r="J520" i="29"/>
  <c r="J181" i="33"/>
  <c r="F183" i="33"/>
  <c r="G183" i="33" s="1"/>
  <c r="J183" i="33" s="1"/>
  <c r="J123" i="27"/>
  <c r="J485" i="21"/>
  <c r="J580" i="39"/>
  <c r="J583" i="41"/>
  <c r="J595" i="41"/>
  <c r="J104" i="27"/>
  <c r="I134" i="19"/>
  <c r="G134" i="19"/>
  <c r="J162" i="19"/>
  <c r="J56" i="33"/>
  <c r="J72" i="33"/>
  <c r="J88" i="33"/>
  <c r="J122" i="33"/>
  <c r="J142" i="33"/>
  <c r="G123" i="19"/>
  <c r="I123" i="19"/>
  <c r="I154" i="19"/>
  <c r="G154" i="19"/>
  <c r="J174" i="27"/>
  <c r="I293" i="19"/>
  <c r="I296" i="19"/>
  <c r="G296" i="19"/>
  <c r="I449" i="19"/>
  <c r="G449" i="19"/>
  <c r="I538" i="21"/>
  <c r="G538" i="21"/>
  <c r="J554" i="40"/>
  <c r="J573" i="39"/>
  <c r="J580" i="41"/>
  <c r="J777" i="21"/>
  <c r="F875" i="27"/>
  <c r="F874" i="27"/>
  <c r="J872" i="27"/>
  <c r="F876" i="27"/>
  <c r="G66" i="43"/>
  <c r="I66" i="43"/>
  <c r="J561" i="23"/>
  <c r="J618" i="21"/>
  <c r="J650" i="21"/>
  <c r="J658" i="29"/>
  <c r="G694" i="19"/>
  <c r="I694" i="19"/>
  <c r="F746" i="23"/>
  <c r="G746" i="23" s="1"/>
  <c r="J746" i="23" s="1"/>
  <c r="J731" i="23"/>
  <c r="I735" i="19"/>
  <c r="G735" i="19"/>
  <c r="J761" i="23"/>
  <c r="I795" i="19"/>
  <c r="G795" i="19"/>
  <c r="J799" i="21"/>
  <c r="J814" i="23"/>
  <c r="F817" i="23"/>
  <c r="G817" i="23" s="1"/>
  <c r="J817" i="23" s="1"/>
  <c r="J816" i="23"/>
  <c r="I823" i="19"/>
  <c r="G823" i="19"/>
  <c r="J844" i="29"/>
  <c r="I855" i="19"/>
  <c r="G855" i="19"/>
  <c r="J868" i="23"/>
  <c r="J879" i="23"/>
  <c r="I884" i="19"/>
  <c r="G884" i="19"/>
  <c r="I897" i="19"/>
  <c r="G897" i="19"/>
  <c r="I901" i="19"/>
  <c r="G901" i="19"/>
  <c r="I67" i="43"/>
  <c r="G67" i="43"/>
  <c r="J571" i="21"/>
  <c r="I605" i="19"/>
  <c r="G605" i="19"/>
  <c r="J610" i="21"/>
  <c r="G621" i="19"/>
  <c r="I621" i="19"/>
  <c r="J679" i="23"/>
  <c r="F753" i="27"/>
  <c r="G753" i="27" s="1"/>
  <c r="J753" i="27" s="1"/>
  <c r="J751" i="27"/>
  <c r="I799" i="19"/>
  <c r="G799" i="19"/>
  <c r="J899" i="23"/>
  <c r="I931" i="19"/>
  <c r="G931" i="19"/>
  <c r="G82" i="43"/>
  <c r="I82" i="43"/>
  <c r="G111" i="43"/>
  <c r="I111" i="43"/>
  <c r="J564" i="29"/>
  <c r="I610" i="19"/>
  <c r="G610" i="19"/>
  <c r="J630" i="29"/>
  <c r="G658" i="19"/>
  <c r="I658" i="19"/>
  <c r="I682" i="19"/>
  <c r="G682" i="19"/>
  <c r="J684" i="27"/>
  <c r="J693" i="27"/>
  <c r="J609" i="23"/>
  <c r="G628" i="19"/>
  <c r="I628" i="19"/>
  <c r="G703" i="19"/>
  <c r="I703" i="19"/>
  <c r="F727" i="23"/>
  <c r="G727" i="23" s="1"/>
  <c r="J727" i="23" s="1"/>
  <c r="I793" i="19"/>
  <c r="G793" i="19"/>
  <c r="I836" i="19"/>
  <c r="G836" i="19"/>
  <c r="I840" i="19"/>
  <c r="G840" i="19"/>
  <c r="I854" i="21"/>
  <c r="G854" i="21"/>
  <c r="G104" i="43"/>
  <c r="I104" i="43"/>
  <c r="J609" i="27"/>
  <c r="J613" i="27"/>
  <c r="J701" i="23"/>
  <c r="J705" i="23"/>
  <c r="J711" i="23"/>
  <c r="I720" i="19"/>
  <c r="G720" i="19"/>
  <c r="J739" i="23"/>
  <c r="G751" i="19"/>
  <c r="I751" i="19"/>
  <c r="J783" i="29"/>
  <c r="F786" i="29"/>
  <c r="G786" i="29" s="1"/>
  <c r="J786" i="29" s="1"/>
  <c r="G804" i="19"/>
  <c r="I804" i="19"/>
  <c r="G816" i="19"/>
  <c r="I816" i="19"/>
  <c r="J717" i="23"/>
  <c r="G825" i="19"/>
  <c r="I825" i="19"/>
  <c r="I827" i="19"/>
  <c r="G827" i="19"/>
  <c r="I837" i="19"/>
  <c r="G837" i="19"/>
  <c r="I841" i="19"/>
  <c r="G841" i="19"/>
  <c r="G856" i="19"/>
  <c r="I856" i="19"/>
  <c r="J864" i="29"/>
  <c r="J879" i="27"/>
  <c r="I885" i="19"/>
  <c r="G885" i="19"/>
  <c r="I889" i="19"/>
  <c r="G889" i="19"/>
  <c r="I917" i="19"/>
  <c r="G917" i="19"/>
  <c r="G133" i="43"/>
  <c r="I133" i="43"/>
  <c r="G164" i="43"/>
  <c r="I164" i="43"/>
  <c r="J731" i="29"/>
  <c r="F746" i="29"/>
  <c r="G746" i="29" s="1"/>
  <c r="J746" i="29" s="1"/>
  <c r="I81" i="43"/>
  <c r="G81" i="43"/>
  <c r="J112" i="27"/>
  <c r="J143" i="41"/>
  <c r="I209" i="32"/>
  <c r="I597" i="32" s="1"/>
  <c r="I12" i="32" s="1"/>
  <c r="G209" i="32"/>
  <c r="G209" i="41"/>
  <c r="G597" i="41" s="1"/>
  <c r="G12" i="41" s="1"/>
  <c r="I209" i="41"/>
  <c r="I597" i="41" s="1"/>
  <c r="I12" i="41" s="1"/>
  <c r="J231" i="36"/>
  <c r="J248" i="39"/>
  <c r="J276" i="21"/>
  <c r="J290" i="35"/>
  <c r="J332" i="39"/>
  <c r="J368" i="39"/>
  <c r="J432" i="39"/>
  <c r="J504" i="21"/>
  <c r="G97" i="21"/>
  <c r="I97" i="21"/>
  <c r="J240" i="32"/>
  <c r="J425" i="38"/>
  <c r="J460" i="40"/>
  <c r="J105" i="36"/>
  <c r="J116" i="36"/>
  <c r="J248" i="41"/>
  <c r="J412" i="32"/>
  <c r="J433" i="39"/>
  <c r="J446" i="37"/>
  <c r="J449" i="39"/>
  <c r="J470" i="37"/>
  <c r="J473" i="39"/>
  <c r="J476" i="41"/>
  <c r="J480" i="32"/>
  <c r="J483" i="35"/>
  <c r="J487" i="35"/>
  <c r="J492" i="41"/>
  <c r="J496" i="32"/>
  <c r="J499" i="35"/>
  <c r="J505" i="39"/>
  <c r="J115" i="39"/>
  <c r="J125" i="35"/>
  <c r="J299" i="37"/>
  <c r="J357" i="32"/>
  <c r="J401" i="32"/>
  <c r="J485" i="41"/>
  <c r="J489" i="32"/>
  <c r="J492" i="35"/>
  <c r="J498" i="39"/>
  <c r="J503" i="37"/>
  <c r="J506" i="39"/>
  <c r="J514" i="39"/>
  <c r="J517" i="41"/>
  <c r="J521" i="32"/>
  <c r="J525" i="41"/>
  <c r="J533" i="41"/>
  <c r="J540" i="35"/>
  <c r="J76" i="21"/>
  <c r="J106" i="34"/>
  <c r="J110" i="36"/>
  <c r="J113" i="37"/>
  <c r="J116" i="39"/>
  <c r="J125" i="37"/>
  <c r="J133" i="37"/>
  <c r="J143" i="38"/>
  <c r="J151" i="37"/>
  <c r="J154" i="39"/>
  <c r="J223" i="32"/>
  <c r="J226" i="35"/>
  <c r="J229" i="37"/>
  <c r="J232" i="39"/>
  <c r="J240" i="37"/>
  <c r="J256" i="36"/>
  <c r="J260" i="36"/>
  <c r="J264" i="36"/>
  <c r="J269" i="34"/>
  <c r="J286" i="40"/>
  <c r="J290" i="40"/>
  <c r="J308" i="36"/>
  <c r="J312" i="36"/>
  <c r="J316" i="36"/>
  <c r="J338" i="40"/>
  <c r="J346" i="40"/>
  <c r="J350" i="40"/>
  <c r="J354" i="40"/>
  <c r="J358" i="40"/>
  <c r="J362" i="40"/>
  <c r="J366" i="40"/>
  <c r="J371" i="38"/>
  <c r="J375" i="38"/>
  <c r="J379" i="38"/>
  <c r="J384" i="36"/>
  <c r="J388" i="36"/>
  <c r="J396" i="36"/>
  <c r="J414" i="40"/>
  <c r="J418" i="40"/>
  <c r="J422" i="40"/>
  <c r="J427" i="38"/>
  <c r="J435" i="38"/>
  <c r="J439" i="38"/>
  <c r="J448" i="36"/>
  <c r="J452" i="36"/>
  <c r="J456" i="36"/>
  <c r="J461" i="34"/>
  <c r="J465" i="34"/>
  <c r="J469" i="34"/>
  <c r="J473" i="34"/>
  <c r="J487" i="38"/>
  <c r="J495" i="38"/>
  <c r="J499" i="38"/>
  <c r="J517" i="34"/>
  <c r="J529" i="34"/>
  <c r="J533" i="34"/>
  <c r="J537" i="34"/>
  <c r="J542" i="40"/>
  <c r="I35" i="27"/>
  <c r="I10" i="27" s="1"/>
  <c r="J106" i="27"/>
  <c r="J271" i="39"/>
  <c r="J295" i="39"/>
  <c r="J356" i="37"/>
  <c r="J502" i="32"/>
  <c r="J535" i="39"/>
  <c r="J538" i="41"/>
  <c r="J131" i="27"/>
  <c r="J163" i="19"/>
  <c r="J171" i="21"/>
  <c r="G183" i="19"/>
  <c r="I183" i="19"/>
  <c r="J197" i="27"/>
  <c r="G224" i="19"/>
  <c r="I224" i="19"/>
  <c r="I232" i="19"/>
  <c r="G232" i="19"/>
  <c r="J240" i="21"/>
  <c r="I247" i="19"/>
  <c r="G247" i="19"/>
  <c r="G265" i="19"/>
  <c r="I265" i="19"/>
  <c r="J310" i="21"/>
  <c r="J326" i="27"/>
  <c r="J343" i="23"/>
  <c r="J396" i="27"/>
  <c r="G402" i="19"/>
  <c r="I402" i="19"/>
  <c r="I418" i="19"/>
  <c r="G418" i="19"/>
  <c r="G432" i="19"/>
  <c r="I432" i="19"/>
  <c r="J438" i="23"/>
  <c r="I464" i="19"/>
  <c r="G464" i="19"/>
  <c r="I480" i="19"/>
  <c r="G480" i="19"/>
  <c r="J486" i="29"/>
  <c r="J507" i="27"/>
  <c r="G512" i="19"/>
  <c r="I512" i="19"/>
  <c r="J549" i="35"/>
  <c r="J554" i="32"/>
  <c r="J556" i="37"/>
  <c r="J562" i="27"/>
  <c r="J564" i="32"/>
  <c r="J567" i="36"/>
  <c r="J569" i="29"/>
  <c r="J573" i="29"/>
  <c r="J577" i="40"/>
  <c r="J580" i="27"/>
  <c r="J581" i="40"/>
  <c r="J593" i="29"/>
  <c r="J595" i="36"/>
  <c r="J37" i="33"/>
  <c r="J623" i="29"/>
  <c r="J627" i="19"/>
  <c r="J61" i="33"/>
  <c r="J636" i="23"/>
  <c r="J639" i="29"/>
  <c r="J77" i="33"/>
  <c r="J650" i="27"/>
  <c r="J652" i="23"/>
  <c r="J663" i="29"/>
  <c r="J672" i="29"/>
  <c r="J685" i="23"/>
  <c r="J689" i="29"/>
  <c r="J127" i="33"/>
  <c r="J131" i="33"/>
  <c r="J709" i="29"/>
  <c r="J147" i="33"/>
  <c r="J725" i="19"/>
  <c r="J175" i="33"/>
  <c r="J749" i="19"/>
  <c r="J761" i="29"/>
  <c r="J765" i="19"/>
  <c r="F768" i="19"/>
  <c r="G768" i="19" s="1"/>
  <c r="J768" i="19" s="1"/>
  <c r="J772" i="27"/>
  <c r="J781" i="19"/>
  <c r="J215" i="33"/>
  <c r="J220" i="33"/>
  <c r="J837" i="27"/>
  <c r="J841" i="27"/>
  <c r="J858" i="19"/>
  <c r="J866" i="21"/>
  <c r="J887" i="19"/>
  <c r="F893" i="29"/>
  <c r="J900" i="19"/>
  <c r="J948" i="19"/>
  <c r="J952" i="19"/>
  <c r="I48" i="43"/>
  <c r="G48" i="43"/>
  <c r="G114" i="43"/>
  <c r="I114" i="43"/>
  <c r="J128" i="21"/>
  <c r="J202" i="21"/>
  <c r="I230" i="19"/>
  <c r="G230" i="19"/>
  <c r="J235" i="23"/>
  <c r="J262" i="27"/>
  <c r="I279" i="19"/>
  <c r="G279" i="19"/>
  <c r="I303" i="19"/>
  <c r="G303" i="19"/>
  <c r="J308" i="27"/>
  <c r="I340" i="19"/>
  <c r="G340" i="19"/>
  <c r="J345" i="21"/>
  <c r="I351" i="19"/>
  <c r="G351" i="19"/>
  <c r="J357" i="29"/>
  <c r="J361" i="27"/>
  <c r="G374" i="19"/>
  <c r="I374" i="19"/>
  <c r="G389" i="19"/>
  <c r="I389" i="19"/>
  <c r="J406" i="21"/>
  <c r="G437" i="19"/>
  <c r="I437" i="19"/>
  <c r="I448" i="19"/>
  <c r="G448" i="19"/>
  <c r="G485" i="19"/>
  <c r="I485" i="19"/>
  <c r="J493" i="27"/>
  <c r="J537" i="36"/>
  <c r="J557" i="36"/>
  <c r="J573" i="41"/>
  <c r="J581" i="32"/>
  <c r="J584" i="35"/>
  <c r="J588" i="35"/>
  <c r="J592" i="35"/>
  <c r="G954" i="27"/>
  <c r="J954" i="27" s="1"/>
  <c r="J109" i="29"/>
  <c r="J113" i="23"/>
  <c r="J124" i="29"/>
  <c r="J137" i="27"/>
  <c r="I206" i="19"/>
  <c r="G206" i="19"/>
  <c r="J223" i="29"/>
  <c r="J230" i="27"/>
  <c r="J246" i="21"/>
  <c r="J286" i="29"/>
  <c r="J295" i="29"/>
  <c r="J323" i="23"/>
  <c r="J327" i="27"/>
  <c r="J368" i="27"/>
  <c r="J442" i="23"/>
  <c r="J464" i="27"/>
  <c r="J506" i="29"/>
  <c r="J523" i="27"/>
  <c r="J528" i="38"/>
  <c r="J546" i="35"/>
  <c r="J555" i="32"/>
  <c r="J562" i="36"/>
  <c r="J571" i="38"/>
  <c r="J584" i="36"/>
  <c r="J589" i="34"/>
  <c r="J594" i="40"/>
  <c r="J42" i="33"/>
  <c r="J58" i="33"/>
  <c r="J74" i="33"/>
  <c r="J94" i="33"/>
  <c r="J128" i="33"/>
  <c r="J144" i="33"/>
  <c r="J172" i="33"/>
  <c r="F178" i="33"/>
  <c r="G178" i="33" s="1"/>
  <c r="J178" i="33" s="1"/>
  <c r="J192" i="33"/>
  <c r="J212" i="33"/>
  <c r="J229" i="33"/>
  <c r="J136" i="23"/>
  <c r="J148" i="21"/>
  <c r="J171" i="27"/>
  <c r="J166" i="29"/>
  <c r="J186" i="27"/>
  <c r="J211" i="29"/>
  <c r="G262" i="19"/>
  <c r="I262" i="19"/>
  <c r="I275" i="19"/>
  <c r="G275" i="19"/>
  <c r="I285" i="19"/>
  <c r="G285" i="19"/>
  <c r="J293" i="27"/>
  <c r="I304" i="19"/>
  <c r="G304" i="19"/>
  <c r="G315" i="19"/>
  <c r="I315" i="19"/>
  <c r="G320" i="19"/>
  <c r="I320" i="19"/>
  <c r="J332" i="23"/>
  <c r="J341" i="21"/>
  <c r="I347" i="19"/>
  <c r="G347" i="19"/>
  <c r="I361" i="19"/>
  <c r="G361" i="19"/>
  <c r="J364" i="23"/>
  <c r="G383" i="19"/>
  <c r="I383" i="19"/>
  <c r="J389" i="23"/>
  <c r="J401" i="27"/>
  <c r="J429" i="23"/>
  <c r="G489" i="19"/>
  <c r="I489" i="19"/>
  <c r="I505" i="19"/>
  <c r="G505" i="19"/>
  <c r="I516" i="19"/>
  <c r="G516" i="19"/>
  <c r="J540" i="38"/>
  <c r="J554" i="36"/>
  <c r="J563" i="36"/>
  <c r="J566" i="41"/>
  <c r="J570" i="32"/>
  <c r="J573" i="35"/>
  <c r="J589" i="35"/>
  <c r="J161" i="33"/>
  <c r="J130" i="21"/>
  <c r="J141" i="21"/>
  <c r="J193" i="21"/>
  <c r="J259" i="23"/>
  <c r="J296" i="29"/>
  <c r="J318" i="21"/>
  <c r="J335" i="23"/>
  <c r="J339" i="27"/>
  <c r="I350" i="19"/>
  <c r="G350" i="19"/>
  <c r="J351" i="29"/>
  <c r="I368" i="19"/>
  <c r="G368" i="19"/>
  <c r="I381" i="19"/>
  <c r="G381" i="19"/>
  <c r="J398" i="23"/>
  <c r="J414" i="29"/>
  <c r="J420" i="27"/>
  <c r="J436" i="27"/>
  <c r="G456" i="19"/>
  <c r="I456" i="19"/>
  <c r="J462" i="29"/>
  <c r="J538" i="34"/>
  <c r="J561" i="39"/>
  <c r="F159" i="33"/>
  <c r="G159" i="33" s="1"/>
  <c r="J159" i="33" s="1"/>
  <c r="J157" i="33"/>
  <c r="I130" i="19"/>
  <c r="G130" i="19"/>
  <c r="J138" i="29"/>
  <c r="J152" i="21"/>
  <c r="J245" i="21"/>
  <c r="J261" i="21"/>
  <c r="J268" i="23"/>
  <c r="I272" i="19"/>
  <c r="G272" i="19"/>
  <c r="J312" i="23"/>
  <c r="J317" i="23"/>
  <c r="J321" i="29"/>
  <c r="I343" i="19"/>
  <c r="G343" i="19"/>
  <c r="J353" i="27"/>
  <c r="I359" i="19"/>
  <c r="G359" i="19"/>
  <c r="G379" i="19"/>
  <c r="I379" i="19"/>
  <c r="G477" i="19"/>
  <c r="I477" i="19"/>
  <c r="J528" i="23"/>
  <c r="J544" i="35"/>
  <c r="J562" i="39"/>
  <c r="J567" i="32"/>
  <c r="J570" i="35"/>
  <c r="J578" i="35"/>
  <c r="J581" i="37"/>
  <c r="J584" i="39"/>
  <c r="J589" i="37"/>
  <c r="J165" i="33"/>
  <c r="J134" i="27"/>
  <c r="I210" i="19"/>
  <c r="G210" i="19"/>
  <c r="J252" i="23"/>
  <c r="I269" i="19"/>
  <c r="G269" i="19"/>
  <c r="J274" i="27"/>
  <c r="J324" i="29"/>
  <c r="I341" i="19"/>
  <c r="G341" i="19"/>
  <c r="J347" i="23"/>
  <c r="J351" i="27"/>
  <c r="G371" i="19"/>
  <c r="I371" i="19"/>
  <c r="I377" i="19"/>
  <c r="G377" i="19"/>
  <c r="J455" i="21"/>
  <c r="I460" i="19"/>
  <c r="G460" i="19"/>
  <c r="I476" i="19"/>
  <c r="G476" i="19"/>
  <c r="G494" i="19"/>
  <c r="I494" i="19"/>
  <c r="I520" i="19"/>
  <c r="G520" i="19"/>
  <c r="J540" i="23"/>
  <c r="J547" i="37"/>
  <c r="J550" i="39"/>
  <c r="J563" i="39"/>
  <c r="J166" i="33"/>
  <c r="F184" i="33"/>
  <c r="G184" i="33" s="1"/>
  <c r="J184" i="33" s="1"/>
  <c r="J182" i="33"/>
  <c r="F217" i="33"/>
  <c r="G217" i="33" s="1"/>
  <c r="J217" i="33" s="1"/>
  <c r="J214" i="33"/>
  <c r="J797" i="29"/>
  <c r="J114" i="29"/>
  <c r="J196" i="23"/>
  <c r="J208" i="23"/>
  <c r="J214" i="29"/>
  <c r="J239" i="27"/>
  <c r="J244" i="23"/>
  <c r="J256" i="27"/>
  <c r="J285" i="27"/>
  <c r="J316" i="27"/>
  <c r="J345" i="29"/>
  <c r="J354" i="29"/>
  <c r="J374" i="23"/>
  <c r="J380" i="27"/>
  <c r="J441" i="27"/>
  <c r="J473" i="21"/>
  <c r="J555" i="38"/>
  <c r="J568" i="32"/>
  <c r="J571" i="35"/>
  <c r="J584" i="41"/>
  <c r="J588" i="41"/>
  <c r="J592" i="41"/>
  <c r="I70" i="43"/>
  <c r="G70" i="43"/>
  <c r="J579" i="27"/>
  <c r="J612" i="29"/>
  <c r="J637" i="21"/>
  <c r="J650" i="23"/>
  <c r="J712" i="23"/>
  <c r="F752" i="27"/>
  <c r="G752" i="27" s="1"/>
  <c r="J752" i="27" s="1"/>
  <c r="J750" i="27"/>
  <c r="J770" i="21"/>
  <c r="J814" i="29"/>
  <c r="F817" i="29"/>
  <c r="G817" i="29" s="1"/>
  <c r="J817" i="29" s="1"/>
  <c r="J824" i="23"/>
  <c r="J852" i="29"/>
  <c r="J889" i="23"/>
  <c r="J952" i="27"/>
  <c r="I120" i="43"/>
  <c r="G120" i="43"/>
  <c r="J559" i="29"/>
  <c r="J573" i="21"/>
  <c r="J638" i="21"/>
  <c r="J680" i="21"/>
  <c r="J696" i="21"/>
  <c r="J703" i="21"/>
  <c r="J715" i="21"/>
  <c r="J755" i="27"/>
  <c r="F758" i="27"/>
  <c r="G758" i="27" s="1"/>
  <c r="J758" i="27" s="1"/>
  <c r="J836" i="27"/>
  <c r="J844" i="27"/>
  <c r="J889" i="29"/>
  <c r="J951" i="21"/>
  <c r="J554" i="27"/>
  <c r="J700" i="23"/>
  <c r="J740" i="29"/>
  <c r="J751" i="21"/>
  <c r="F753" i="21"/>
  <c r="G753" i="21" s="1"/>
  <c r="J753" i="21" s="1"/>
  <c r="I788" i="19"/>
  <c r="G788" i="19"/>
  <c r="F953" i="29"/>
  <c r="H953" i="29" s="1"/>
  <c r="I953" i="29" s="1"/>
  <c r="J947" i="29"/>
  <c r="F954" i="29"/>
  <c r="G112" i="43"/>
  <c r="I112" i="43"/>
  <c r="J594" i="29"/>
  <c r="J629" i="23"/>
  <c r="J704" i="21"/>
  <c r="J774" i="27"/>
  <c r="J791" i="21"/>
  <c r="J793" i="29"/>
  <c r="J836" i="23"/>
  <c r="I942" i="19"/>
  <c r="G942" i="19"/>
  <c r="G63" i="43"/>
  <c r="I63" i="43"/>
  <c r="I552" i="19"/>
  <c r="G552" i="19"/>
  <c r="I579" i="19"/>
  <c r="G579" i="19"/>
  <c r="I583" i="19"/>
  <c r="G583" i="19"/>
  <c r="J609" i="29"/>
  <c r="J674" i="29"/>
  <c r="J693" i="23"/>
  <c r="J706" i="21"/>
  <c r="I712" i="19"/>
  <c r="G712" i="19"/>
  <c r="J756" i="29"/>
  <c r="J852" i="21"/>
  <c r="G877" i="19"/>
  <c r="I877" i="19"/>
  <c r="J949" i="19"/>
  <c r="J578" i="21"/>
  <c r="J611" i="21"/>
  <c r="J615" i="27"/>
  <c r="J627" i="27"/>
  <c r="J639" i="27"/>
  <c r="J645" i="21"/>
  <c r="J649" i="27"/>
  <c r="J657" i="21"/>
  <c r="J674" i="27"/>
  <c r="J695" i="29"/>
  <c r="J788" i="29"/>
  <c r="J796" i="29"/>
  <c r="J810" i="21"/>
  <c r="I826" i="19"/>
  <c r="G826" i="19"/>
  <c r="J828" i="29"/>
  <c r="J841" i="21"/>
  <c r="J845" i="21"/>
  <c r="G873" i="21"/>
  <c r="I873" i="21"/>
  <c r="I71" i="43"/>
  <c r="G71" i="43"/>
  <c r="G548" i="19"/>
  <c r="I548" i="19"/>
  <c r="G566" i="19"/>
  <c r="I566" i="19"/>
  <c r="I570" i="19"/>
  <c r="G570" i="19"/>
  <c r="I574" i="19"/>
  <c r="G574" i="19"/>
  <c r="J691" i="27"/>
  <c r="J706" i="27"/>
  <c r="J799" i="27"/>
  <c r="J828" i="23"/>
  <c r="I62" i="43"/>
  <c r="G62" i="43"/>
  <c r="I83" i="43"/>
  <c r="G83" i="43"/>
  <c r="G88" i="43"/>
  <c r="I88" i="43"/>
  <c r="J571" i="29"/>
  <c r="J662" i="29"/>
  <c r="J697" i="27"/>
  <c r="J739" i="27"/>
  <c r="J745" i="23"/>
  <c r="J839" i="29"/>
  <c r="I878" i="19"/>
  <c r="G878" i="19"/>
  <c r="J897" i="21"/>
  <c r="G912" i="19"/>
  <c r="I912" i="19"/>
  <c r="I103" i="43"/>
  <c r="I159" i="43"/>
  <c r="G159" i="43"/>
  <c r="J172" i="19"/>
  <c r="I209" i="34"/>
  <c r="I597" i="34" s="1"/>
  <c r="I12" i="34" s="1"/>
  <c r="G209" i="34"/>
  <c r="J504" i="39"/>
  <c r="J519" i="32"/>
  <c r="J521" i="37"/>
  <c r="J64" i="29"/>
  <c r="J98" i="27"/>
  <c r="J113" i="41"/>
  <c r="J123" i="37"/>
  <c r="G597" i="37"/>
  <c r="G12" i="37" s="1"/>
  <c r="J537" i="38"/>
  <c r="J542" i="36"/>
  <c r="J30" i="25"/>
  <c r="J123" i="38"/>
  <c r="J262" i="37"/>
  <c r="J269" i="39"/>
  <c r="J276" i="32"/>
  <c r="J283" i="35"/>
  <c r="J390" i="37"/>
  <c r="J396" i="32"/>
  <c r="J399" i="35"/>
  <c r="J424" i="32"/>
  <c r="J458" i="37"/>
  <c r="J464" i="41"/>
  <c r="J493" i="39"/>
  <c r="J515" i="35"/>
  <c r="J537" i="39"/>
  <c r="J546" i="37"/>
  <c r="J109" i="36"/>
  <c r="J113" i="35"/>
  <c r="J133" i="35"/>
  <c r="J138" i="41"/>
  <c r="J142" i="38"/>
  <c r="J222" i="41"/>
  <c r="G41" i="19"/>
  <c r="I41" i="19"/>
  <c r="J481" i="41"/>
  <c r="J741" i="19"/>
  <c r="F189" i="33"/>
  <c r="G189" i="33" s="1"/>
  <c r="J189" i="33" s="1"/>
  <c r="J187" i="33"/>
  <c r="G54" i="43"/>
  <c r="I54" i="43"/>
  <c r="I118" i="43"/>
  <c r="G118" i="43"/>
  <c r="I192" i="19"/>
  <c r="G192" i="19"/>
  <c r="I196" i="19"/>
  <c r="G196" i="19"/>
  <c r="I43" i="43"/>
  <c r="G43" i="43"/>
  <c r="G116" i="19"/>
  <c r="I116" i="19"/>
  <c r="G264" i="19"/>
  <c r="I264" i="19"/>
  <c r="I278" i="19"/>
  <c r="G278" i="19"/>
  <c r="I282" i="19"/>
  <c r="G282" i="19"/>
  <c r="G338" i="19"/>
  <c r="I338" i="19"/>
  <c r="G354" i="19"/>
  <c r="I354" i="19"/>
  <c r="I372" i="19"/>
  <c r="G372" i="19"/>
  <c r="G422" i="19"/>
  <c r="I422" i="19"/>
  <c r="G428" i="19"/>
  <c r="I428" i="19"/>
  <c r="I454" i="19"/>
  <c r="G454" i="19"/>
  <c r="G470" i="19"/>
  <c r="I470" i="19"/>
  <c r="G486" i="19"/>
  <c r="I486" i="19"/>
  <c r="G502" i="19"/>
  <c r="I502" i="19"/>
  <c r="I525" i="21"/>
  <c r="G525" i="21"/>
  <c r="G153" i="19"/>
  <c r="I153" i="19"/>
  <c r="I533" i="19"/>
  <c r="G533" i="19"/>
  <c r="F101" i="33"/>
  <c r="G101" i="33" s="1"/>
  <c r="J101" i="33" s="1"/>
  <c r="J87" i="33"/>
  <c r="G39" i="43"/>
  <c r="I39" i="43"/>
  <c r="G110" i="19"/>
  <c r="I110" i="19"/>
  <c r="I533" i="23"/>
  <c r="G533" i="23"/>
  <c r="G536" i="29"/>
  <c r="I536" i="29"/>
  <c r="I152" i="19"/>
  <c r="G152" i="19"/>
  <c r="G223" i="19"/>
  <c r="I223" i="19"/>
  <c r="I231" i="19"/>
  <c r="G231" i="19"/>
  <c r="I235" i="19"/>
  <c r="G235" i="19"/>
  <c r="G252" i="19"/>
  <c r="I252" i="19"/>
  <c r="G261" i="19"/>
  <c r="I261" i="19"/>
  <c r="G323" i="19"/>
  <c r="I323" i="19"/>
  <c r="I328" i="19"/>
  <c r="G328" i="19"/>
  <c r="G525" i="19"/>
  <c r="I525" i="19"/>
  <c r="I531" i="27"/>
  <c r="G531" i="27"/>
  <c r="I78" i="43"/>
  <c r="G78" i="43"/>
  <c r="I681" i="19"/>
  <c r="G681" i="19"/>
  <c r="I690" i="19"/>
  <c r="G690" i="19"/>
  <c r="I775" i="19"/>
  <c r="G775" i="19"/>
  <c r="I782" i="19"/>
  <c r="G782" i="19"/>
  <c r="I76" i="43"/>
  <c r="G76" i="43"/>
  <c r="I601" i="19"/>
  <c r="G601" i="19"/>
  <c r="I617" i="19"/>
  <c r="G617" i="19"/>
  <c r="G633" i="19"/>
  <c r="I633" i="19"/>
  <c r="I657" i="19"/>
  <c r="G657" i="19"/>
  <c r="I776" i="19"/>
  <c r="G776" i="19"/>
  <c r="I779" i="19"/>
  <c r="G813" i="19"/>
  <c r="I813" i="19"/>
  <c r="I867" i="19"/>
  <c r="G867" i="19"/>
  <c r="G92" i="43"/>
  <c r="I92" i="43"/>
  <c r="G113" i="43"/>
  <c r="I654" i="19"/>
  <c r="G654" i="19"/>
  <c r="I666" i="19"/>
  <c r="G666" i="19"/>
  <c r="I718" i="19"/>
  <c r="G718" i="19"/>
  <c r="G726" i="19"/>
  <c r="I726" i="19"/>
  <c r="G556" i="19"/>
  <c r="I556" i="19"/>
  <c r="I616" i="19"/>
  <c r="G616" i="19"/>
  <c r="G620" i="19"/>
  <c r="I620" i="19"/>
  <c r="G624" i="19"/>
  <c r="I624" i="19"/>
  <c r="I688" i="19"/>
  <c r="G688" i="19"/>
  <c r="I778" i="19"/>
  <c r="G778" i="19"/>
  <c r="I830" i="19"/>
  <c r="G830" i="19"/>
  <c r="G847" i="19"/>
  <c r="I847" i="19"/>
  <c r="G891" i="21"/>
  <c r="I891" i="21"/>
  <c r="I139" i="43"/>
  <c r="G139" i="43"/>
  <c r="J600" i="27"/>
  <c r="J718" i="29"/>
  <c r="F722" i="29"/>
  <c r="G722" i="29" s="1"/>
  <c r="J722" i="29" s="1"/>
  <c r="I925" i="19"/>
  <c r="G925" i="19"/>
  <c r="I53" i="43"/>
  <c r="G53" i="43"/>
  <c r="G115" i="43"/>
  <c r="I115" i="43"/>
  <c r="G572" i="19"/>
  <c r="I572" i="19"/>
  <c r="I584" i="19"/>
  <c r="G584" i="19"/>
  <c r="I702" i="19"/>
  <c r="G702" i="19"/>
  <c r="J726" i="21"/>
  <c r="F728" i="21"/>
  <c r="I755" i="19"/>
  <c r="G755" i="19"/>
  <c r="I142" i="43"/>
  <c r="G142" i="43"/>
  <c r="F786" i="27"/>
  <c r="G786" i="27" s="1"/>
  <c r="J786" i="27" s="1"/>
  <c r="I881" i="19"/>
  <c r="G881" i="19"/>
  <c r="I140" i="43"/>
  <c r="G140" i="43"/>
  <c r="G149" i="43"/>
  <c r="I149" i="43"/>
  <c r="F759" i="23"/>
  <c r="G759" i="23" s="1"/>
  <c r="J759" i="23" s="1"/>
  <c r="J757" i="23"/>
  <c r="I86" i="43"/>
  <c r="G86" i="43"/>
  <c r="J112" i="34"/>
  <c r="J138" i="38"/>
  <c r="J152" i="38"/>
  <c r="I209" i="36"/>
  <c r="I597" i="36" s="1"/>
  <c r="I12" i="36" s="1"/>
  <c r="G209" i="36"/>
  <c r="J232" i="27"/>
  <c r="J249" i="37"/>
  <c r="J257" i="37"/>
  <c r="J259" i="41"/>
  <c r="J264" i="21"/>
  <c r="J272" i="21"/>
  <c r="J276" i="39"/>
  <c r="J286" i="35"/>
  <c r="J301" i="37"/>
  <c r="J331" i="32"/>
  <c r="J352" i="21"/>
  <c r="J356" i="39"/>
  <c r="J369" i="37"/>
  <c r="J384" i="21"/>
  <c r="J401" i="37"/>
  <c r="J416" i="21"/>
  <c r="J433" i="37"/>
  <c r="J435" i="41"/>
  <c r="J457" i="37"/>
  <c r="J475" i="41"/>
  <c r="J492" i="39"/>
  <c r="J511" i="41"/>
  <c r="G103" i="27"/>
  <c r="I103" i="27"/>
  <c r="I118" i="27" s="1"/>
  <c r="J141" i="38"/>
  <c r="J244" i="32"/>
  <c r="J247" i="34"/>
  <c r="J252" i="40"/>
  <c r="J273" i="38"/>
  <c r="J333" i="38"/>
  <c r="J439" i="34"/>
  <c r="J443" i="34"/>
  <c r="J448" i="40"/>
  <c r="I35" i="25"/>
  <c r="I10" i="25" s="1"/>
  <c r="I82" i="29"/>
  <c r="G82" i="29"/>
  <c r="J110" i="32"/>
  <c r="J113" i="34"/>
  <c r="J133" i="34"/>
  <c r="J137" i="34"/>
  <c r="J140" i="41"/>
  <c r="J253" i="39"/>
  <c r="J289" i="39"/>
  <c r="J313" i="39"/>
  <c r="J406" i="37"/>
  <c r="J409" i="39"/>
  <c r="J424" i="41"/>
  <c r="J434" i="37"/>
  <c r="J440" i="32"/>
  <c r="J443" i="35"/>
  <c r="J447" i="35"/>
  <c r="J462" i="37"/>
  <c r="J465" i="39"/>
  <c r="J508" i="41"/>
  <c r="J223" i="39"/>
  <c r="J238" i="41"/>
  <c r="J245" i="40"/>
  <c r="J271" i="36"/>
  <c r="J429" i="40"/>
  <c r="J515" i="36"/>
  <c r="J531" i="36"/>
  <c r="J539" i="36"/>
  <c r="G102" i="21"/>
  <c r="I102" i="21"/>
  <c r="J147" i="36"/>
  <c r="J245" i="32"/>
  <c r="J248" i="35"/>
  <c r="J313" i="41"/>
  <c r="J348" i="35"/>
  <c r="J351" i="37"/>
  <c r="J354" i="39"/>
  <c r="J357" i="41"/>
  <c r="J361" i="32"/>
  <c r="J368" i="35"/>
  <c r="J371" i="37"/>
  <c r="J377" i="41"/>
  <c r="J381" i="32"/>
  <c r="J391" i="37"/>
  <c r="J394" i="39"/>
  <c r="J397" i="41"/>
  <c r="J405" i="32"/>
  <c r="J412" i="35"/>
  <c r="J415" i="37"/>
  <c r="J418" i="39"/>
  <c r="J421" i="41"/>
  <c r="J435" i="37"/>
  <c r="J438" i="39"/>
  <c r="J441" i="41"/>
  <c r="J445" i="41"/>
  <c r="J455" i="37"/>
  <c r="J458" i="39"/>
  <c r="J465" i="41"/>
  <c r="J469" i="32"/>
  <c r="J472" i="35"/>
  <c r="J486" i="39"/>
  <c r="J493" i="32"/>
  <c r="J507" i="37"/>
  <c r="J510" i="39"/>
  <c r="J515" i="37"/>
  <c r="J518" i="39"/>
  <c r="J537" i="41"/>
  <c r="J542" i="39"/>
  <c r="J40" i="27"/>
  <c r="J100" i="38"/>
  <c r="J111" i="32"/>
  <c r="J114" i="35"/>
  <c r="J134" i="35"/>
  <c r="J137" i="37"/>
  <c r="J140" i="36"/>
  <c r="J149" i="32"/>
  <c r="J152" i="35"/>
  <c r="J227" i="32"/>
  <c r="J230" i="35"/>
  <c r="J233" i="37"/>
  <c r="J244" i="37"/>
  <c r="J248" i="36"/>
  <c r="J257" i="34"/>
  <c r="J261" i="34"/>
  <c r="J270" i="40"/>
  <c r="J274" i="40"/>
  <c r="J279" i="38"/>
  <c r="J283" i="38"/>
  <c r="J287" i="38"/>
  <c r="J291" i="38"/>
  <c r="J296" i="36"/>
  <c r="J300" i="36"/>
  <c r="J304" i="36"/>
  <c r="J309" i="34"/>
  <c r="J313" i="34"/>
  <c r="J317" i="34"/>
  <c r="J321" i="34"/>
  <c r="J326" i="40"/>
  <c r="J330" i="40"/>
  <c r="J339" i="38"/>
  <c r="J343" i="38"/>
  <c r="J347" i="38"/>
  <c r="J355" i="38"/>
  <c r="J368" i="36"/>
  <c r="J372" i="36"/>
  <c r="J376" i="36"/>
  <c r="J380" i="36"/>
  <c r="J385" i="34"/>
  <c r="J393" i="34"/>
  <c r="J397" i="34"/>
  <c r="J402" i="40"/>
  <c r="J406" i="40"/>
  <c r="J423" i="38"/>
  <c r="J428" i="36"/>
  <c r="J432" i="36"/>
  <c r="J436" i="36"/>
  <c r="J440" i="36"/>
  <c r="J445" i="34"/>
  <c r="J457" i="34"/>
  <c r="J470" i="40"/>
  <c r="J488" i="36"/>
  <c r="J492" i="36"/>
  <c r="J496" i="36"/>
  <c r="J500" i="36"/>
  <c r="J505" i="34"/>
  <c r="J530" i="40"/>
  <c r="J534" i="40"/>
  <c r="J538" i="40"/>
  <c r="J544" i="36"/>
  <c r="I40" i="19"/>
  <c r="G40" i="19"/>
  <c r="J80" i="19"/>
  <c r="J82" i="19"/>
  <c r="G96" i="19"/>
  <c r="I96" i="19"/>
  <c r="G107" i="21"/>
  <c r="I107" i="21"/>
  <c r="J111" i="34"/>
  <c r="J139" i="34"/>
  <c r="J142" i="41"/>
  <c r="J147" i="38"/>
  <c r="J155" i="38"/>
  <c r="J232" i="40"/>
  <c r="J240" i="38"/>
  <c r="J247" i="39"/>
  <c r="J250" i="41"/>
  <c r="J261" i="35"/>
  <c r="J275" i="39"/>
  <c r="J279" i="39"/>
  <c r="J296" i="37"/>
  <c r="J299" i="39"/>
  <c r="J306" i="32"/>
  <c r="J327" i="39"/>
  <c r="J334" i="32"/>
  <c r="J344" i="37"/>
  <c r="J354" i="32"/>
  <c r="J357" i="35"/>
  <c r="J360" i="37"/>
  <c r="J370" i="41"/>
  <c r="J374" i="32"/>
  <c r="J380" i="37"/>
  <c r="J385" i="35"/>
  <c r="J398" i="32"/>
  <c r="J405" i="35"/>
  <c r="J408" i="37"/>
  <c r="J419" i="39"/>
  <c r="J430" i="41"/>
  <c r="J434" i="32"/>
  <c r="J437" i="35"/>
  <c r="J443" i="39"/>
  <c r="J454" i="32"/>
  <c r="J464" i="37"/>
  <c r="J478" i="41"/>
  <c r="J482" i="32"/>
  <c r="J486" i="32"/>
  <c r="J492" i="37"/>
  <c r="J509" i="35"/>
  <c r="J516" i="37"/>
  <c r="J523" i="39"/>
  <c r="J533" i="35"/>
  <c r="J536" i="37"/>
  <c r="J539" i="39"/>
  <c r="I138" i="19"/>
  <c r="G138" i="19"/>
  <c r="J149" i="21"/>
  <c r="J165" i="19"/>
  <c r="J173" i="21"/>
  <c r="J184" i="21"/>
  <c r="J188" i="21"/>
  <c r="J198" i="21"/>
  <c r="I207" i="19"/>
  <c r="G207" i="19"/>
  <c r="J210" i="21"/>
  <c r="J241" i="27"/>
  <c r="I250" i="19"/>
  <c r="G250" i="19"/>
  <c r="J276" i="29"/>
  <c r="I281" i="19"/>
  <c r="G281" i="19"/>
  <c r="J287" i="27"/>
  <c r="I305" i="19"/>
  <c r="G305" i="19"/>
  <c r="G325" i="19"/>
  <c r="I325" i="19"/>
  <c r="I342" i="19"/>
  <c r="G342" i="19"/>
  <c r="G360" i="19"/>
  <c r="I360" i="19"/>
  <c r="J366" i="23"/>
  <c r="I373" i="19"/>
  <c r="G373" i="19"/>
  <c r="J413" i="29"/>
  <c r="J452" i="29"/>
  <c r="G466" i="19"/>
  <c r="I466" i="19"/>
  <c r="I482" i="19"/>
  <c r="G482" i="19"/>
  <c r="J493" i="29"/>
  <c r="G498" i="19"/>
  <c r="I498" i="19"/>
  <c r="J502" i="29"/>
  <c r="J519" i="21"/>
  <c r="J533" i="27"/>
  <c r="J547" i="39"/>
  <c r="J550" i="32"/>
  <c r="J554" i="41"/>
  <c r="J560" i="37"/>
  <c r="J562" i="34"/>
  <c r="J564" i="41"/>
  <c r="J568" i="27"/>
  <c r="J584" i="34"/>
  <c r="J586" i="23"/>
  <c r="J589" i="19"/>
  <c r="J592" i="27"/>
  <c r="J593" i="40"/>
  <c r="J49" i="33"/>
  <c r="J624" i="23"/>
  <c r="J627" i="29"/>
  <c r="J631" i="19"/>
  <c r="J65" i="33"/>
  <c r="J638" i="27"/>
  <c r="J640" i="23"/>
  <c r="J643" i="29"/>
  <c r="J81" i="33"/>
  <c r="J654" i="27"/>
  <c r="J89" i="33"/>
  <c r="J662" i="27"/>
  <c r="J673" i="23"/>
  <c r="J676" i="29"/>
  <c r="J114" i="33"/>
  <c r="J135" i="33"/>
  <c r="J713" i="29"/>
  <c r="J151" i="33"/>
  <c r="J741" i="29"/>
  <c r="J749" i="29"/>
  <c r="J757" i="19"/>
  <c r="F759" i="19"/>
  <c r="F768" i="29"/>
  <c r="G768" i="29" s="1"/>
  <c r="J768" i="29" s="1"/>
  <c r="J765" i="29"/>
  <c r="J203" i="33"/>
  <c r="J776" i="27"/>
  <c r="J785" i="19"/>
  <c r="J790" i="19"/>
  <c r="J224" i="33"/>
  <c r="J816" i="21"/>
  <c r="J838" i="19"/>
  <c r="J842" i="19"/>
  <c r="J846" i="19"/>
  <c r="J850" i="19"/>
  <c r="J948" i="29"/>
  <c r="I58" i="43"/>
  <c r="G58" i="43"/>
  <c r="G122" i="43"/>
  <c r="I122" i="43"/>
  <c r="J135" i="27"/>
  <c r="J182" i="29"/>
  <c r="G226" i="19"/>
  <c r="I226" i="19"/>
  <c r="J231" i="23"/>
  <c r="J265" i="23"/>
  <c r="J282" i="21"/>
  <c r="J345" i="27"/>
  <c r="G358" i="19"/>
  <c r="I358" i="19"/>
  <c r="J363" i="27"/>
  <c r="J413" i="21"/>
  <c r="I421" i="19"/>
  <c r="G421" i="19"/>
  <c r="J429" i="27"/>
  <c r="J438" i="21"/>
  <c r="I469" i="19"/>
  <c r="G469" i="19"/>
  <c r="J516" i="29"/>
  <c r="J559" i="40"/>
  <c r="J568" i="35"/>
  <c r="J578" i="39"/>
  <c r="J581" i="41"/>
  <c r="J585" i="32"/>
  <c r="J589" i="32"/>
  <c r="J235" i="33"/>
  <c r="I51" i="43"/>
  <c r="G51" i="43"/>
  <c r="J116" i="29"/>
  <c r="J140" i="27"/>
  <c r="J175" i="19"/>
  <c r="J186" i="29"/>
  <c r="I202" i="19"/>
  <c r="G202" i="19"/>
  <c r="I218" i="19"/>
  <c r="G218" i="19"/>
  <c r="J534" i="27"/>
  <c r="J542" i="21"/>
  <c r="J547" i="32"/>
  <c r="J550" i="35"/>
  <c r="J568" i="36"/>
  <c r="J572" i="36"/>
  <c r="J581" i="34"/>
  <c r="J591" i="38"/>
  <c r="J595" i="38"/>
  <c r="J46" i="33"/>
  <c r="J62" i="33"/>
  <c r="J78" i="33"/>
  <c r="J98" i="33"/>
  <c r="J115" i="33"/>
  <c r="J132" i="33"/>
  <c r="J148" i="33"/>
  <c r="J196" i="33"/>
  <c r="F199" i="33"/>
  <c r="G199" i="33" s="1"/>
  <c r="J199" i="33" s="1"/>
  <c r="J216" i="33"/>
  <c r="J127" i="23"/>
  <c r="J161" i="23"/>
  <c r="J171" i="29"/>
  <c r="J219" i="29"/>
  <c r="J249" i="21"/>
  <c r="I271" i="19"/>
  <c r="G271" i="19"/>
  <c r="G276" i="19"/>
  <c r="I276" i="19"/>
  <c r="J298" i="29"/>
  <c r="J341" i="27"/>
  <c r="J362" i="23"/>
  <c r="J375" i="27"/>
  <c r="G384" i="19"/>
  <c r="I384" i="19"/>
  <c r="G393" i="19"/>
  <c r="I393" i="19"/>
  <c r="J417" i="27"/>
  <c r="G457" i="19"/>
  <c r="I457" i="19"/>
  <c r="J481" i="21"/>
  <c r="I525" i="27"/>
  <c r="G525" i="27"/>
  <c r="J549" i="38"/>
  <c r="J555" i="34"/>
  <c r="J564" i="36"/>
  <c r="J567" i="39"/>
  <c r="J570" i="41"/>
  <c r="J577" i="35"/>
  <c r="J582" i="41"/>
  <c r="J586" i="32"/>
  <c r="J594" i="32"/>
  <c r="J243" i="33"/>
  <c r="I41" i="43"/>
  <c r="G41" i="43"/>
  <c r="J113" i="27"/>
  <c r="J154" i="23"/>
  <c r="J166" i="19"/>
  <c r="J165" i="21"/>
  <c r="J189" i="21"/>
  <c r="J193" i="27"/>
  <c r="J205" i="21"/>
  <c r="J252" i="29"/>
  <c r="G257" i="19"/>
  <c r="I257" i="19"/>
  <c r="G260" i="19"/>
  <c r="I260" i="19"/>
  <c r="J283" i="23"/>
  <c r="I334" i="19"/>
  <c r="G334" i="19"/>
  <c r="G394" i="19"/>
  <c r="I394" i="19"/>
  <c r="J421" i="29"/>
  <c r="G442" i="19"/>
  <c r="I442" i="19"/>
  <c r="J452" i="27"/>
  <c r="I458" i="19"/>
  <c r="G458" i="19"/>
  <c r="G488" i="19"/>
  <c r="I488" i="19"/>
  <c r="J499" i="21"/>
  <c r="G504" i="19"/>
  <c r="I504" i="19"/>
  <c r="J508" i="29"/>
  <c r="J534" i="21"/>
  <c r="J567" i="40"/>
  <c r="J571" i="40"/>
  <c r="J576" i="38"/>
  <c r="J589" i="36"/>
  <c r="J104" i="33"/>
  <c r="G111" i="19"/>
  <c r="I111" i="19"/>
  <c r="G256" i="19"/>
  <c r="I256" i="19"/>
  <c r="I289" i="19"/>
  <c r="G289" i="19"/>
  <c r="G297" i="19"/>
  <c r="I297" i="19"/>
  <c r="I300" i="19"/>
  <c r="G300" i="19"/>
  <c r="J326" i="29"/>
  <c r="J349" i="23"/>
  <c r="G366" i="19"/>
  <c r="I366" i="19"/>
  <c r="I380" i="19"/>
  <c r="G380" i="19"/>
  <c r="J389" i="27"/>
  <c r="I413" i="19"/>
  <c r="G413" i="19"/>
  <c r="J457" i="23"/>
  <c r="J485" i="27"/>
  <c r="J515" i="27"/>
  <c r="I529" i="21"/>
  <c r="G529" i="21"/>
  <c r="J559" i="36"/>
  <c r="G47" i="43"/>
  <c r="I47" i="43"/>
  <c r="J156" i="29"/>
  <c r="J165" i="27"/>
  <c r="I198" i="19"/>
  <c r="G198" i="19"/>
  <c r="J222" i="29"/>
  <c r="J232" i="23"/>
  <c r="G253" i="19"/>
  <c r="I253" i="19"/>
  <c r="J259" i="29"/>
  <c r="G270" i="19"/>
  <c r="I270" i="19"/>
  <c r="J287" i="23"/>
  <c r="I298" i="19"/>
  <c r="G298" i="19"/>
  <c r="J308" i="29"/>
  <c r="J314" i="27"/>
  <c r="G329" i="19"/>
  <c r="I329" i="19"/>
  <c r="I346" i="19"/>
  <c r="G346" i="19"/>
  <c r="I362" i="19"/>
  <c r="G362" i="19"/>
  <c r="I364" i="19"/>
  <c r="G364" i="19"/>
  <c r="G378" i="19"/>
  <c r="I378" i="19"/>
  <c r="G412" i="19"/>
  <c r="I412" i="19"/>
  <c r="J416" i="29"/>
  <c r="J423" i="21"/>
  <c r="G446" i="19"/>
  <c r="I446" i="19"/>
  <c r="J450" i="23"/>
  <c r="J455" i="27"/>
  <c r="I462" i="19"/>
  <c r="G462" i="19"/>
  <c r="G478" i="19"/>
  <c r="J505" i="29"/>
  <c r="G510" i="19"/>
  <c r="I510" i="19"/>
  <c r="J581" i="38"/>
  <c r="J595" i="34"/>
  <c r="J675" i="29"/>
  <c r="J152" i="27"/>
  <c r="I532" i="27"/>
  <c r="G532" i="27"/>
  <c r="J550" i="40"/>
  <c r="J576" i="32"/>
  <c r="I90" i="43"/>
  <c r="G90" i="43"/>
  <c r="F753" i="29"/>
  <c r="G753" i="29" s="1"/>
  <c r="J753" i="29" s="1"/>
  <c r="J751" i="29"/>
  <c r="J843" i="21"/>
  <c r="J848" i="29"/>
  <c r="J854" i="23"/>
  <c r="F862" i="23"/>
  <c r="F861" i="23"/>
  <c r="F860" i="23"/>
  <c r="G121" i="43"/>
  <c r="I121" i="43"/>
  <c r="J683" i="21"/>
  <c r="J689" i="27"/>
  <c r="J694" i="29"/>
  <c r="J804" i="21"/>
  <c r="G866" i="19"/>
  <c r="I866" i="19"/>
  <c r="I872" i="19"/>
  <c r="G872" i="19"/>
  <c r="I915" i="19"/>
  <c r="G915" i="19"/>
  <c r="G55" i="43"/>
  <c r="I55" i="43"/>
  <c r="G119" i="43"/>
  <c r="G136" i="43"/>
  <c r="I136" i="43"/>
  <c r="J672" i="23"/>
  <c r="J831" i="27"/>
  <c r="J863" i="27"/>
  <c r="I921" i="19"/>
  <c r="G921" i="19"/>
  <c r="F953" i="23"/>
  <c r="H953" i="23" s="1"/>
  <c r="I953" i="23" s="1"/>
  <c r="J947" i="23"/>
  <c r="F954" i="23"/>
  <c r="G65" i="43"/>
  <c r="I65" i="43"/>
  <c r="I571" i="19"/>
  <c r="G571" i="19"/>
  <c r="J624" i="27"/>
  <c r="J632" i="27"/>
  <c r="J660" i="27"/>
  <c r="J676" i="23"/>
  <c r="J681" i="29"/>
  <c r="I708" i="19"/>
  <c r="G708" i="19"/>
  <c r="G743" i="19"/>
  <c r="I743" i="19"/>
  <c r="J771" i="21"/>
  <c r="J779" i="29"/>
  <c r="J785" i="23"/>
  <c r="G805" i="19"/>
  <c r="F808" i="19" s="1"/>
  <c r="G808" i="19" s="1"/>
  <c r="J808" i="19" s="1"/>
  <c r="I805" i="19"/>
  <c r="G814" i="19"/>
  <c r="I814" i="19"/>
  <c r="G829" i="19"/>
  <c r="I829" i="19"/>
  <c r="I831" i="19"/>
  <c r="G831" i="19"/>
  <c r="I892" i="19"/>
  <c r="G892" i="19"/>
  <c r="J663" i="27"/>
  <c r="J669" i="27"/>
  <c r="J718" i="21"/>
  <c r="J762" i="29"/>
  <c r="J779" i="27"/>
  <c r="J791" i="27"/>
  <c r="J846" i="27"/>
  <c r="J873" i="27"/>
  <c r="J885" i="21"/>
  <c r="J901" i="27"/>
  <c r="I72" i="43"/>
  <c r="G72" i="43"/>
  <c r="G557" i="19"/>
  <c r="I557" i="19"/>
  <c r="J570" i="29"/>
  <c r="J581" i="23"/>
  <c r="J585" i="23"/>
  <c r="J607" i="21"/>
  <c r="J714" i="29"/>
  <c r="I756" i="19"/>
  <c r="G756" i="19"/>
  <c r="I763" i="19"/>
  <c r="G763" i="19"/>
  <c r="I774" i="19"/>
  <c r="G774" i="19"/>
  <c r="J813" i="27"/>
  <c r="J826" i="29"/>
  <c r="J882" i="21"/>
  <c r="J886" i="21"/>
  <c r="G64" i="43"/>
  <c r="I64" i="43"/>
  <c r="I84" i="43"/>
  <c r="G84" i="43"/>
  <c r="G644" i="19"/>
  <c r="I644" i="19"/>
  <c r="I652" i="19"/>
  <c r="G652" i="19"/>
  <c r="I660" i="19"/>
  <c r="G660" i="19"/>
  <c r="I664" i="19"/>
  <c r="G664" i="19"/>
  <c r="J749" i="23"/>
  <c r="I764" i="19"/>
  <c r="G764" i="19"/>
  <c r="I771" i="19"/>
  <c r="G771" i="19"/>
  <c r="J798" i="27"/>
  <c r="J806" i="29"/>
  <c r="J840" i="29"/>
  <c r="I857" i="19"/>
  <c r="G857" i="19"/>
  <c r="G870" i="19"/>
  <c r="I870" i="19"/>
  <c r="G923" i="19"/>
  <c r="I923" i="19"/>
  <c r="J951" i="29"/>
  <c r="I108" i="43"/>
  <c r="I135" i="43"/>
  <c r="G135" i="43"/>
  <c r="J113" i="19"/>
  <c r="J114" i="38"/>
  <c r="J123" i="36"/>
  <c r="J125" i="29"/>
  <c r="J130" i="23"/>
  <c r="J133" i="29"/>
  <c r="J135" i="36"/>
  <c r="J139" i="36"/>
  <c r="J144" i="39"/>
  <c r="J147" i="29"/>
  <c r="J151" i="29"/>
  <c r="J153" i="36"/>
  <c r="J155" i="29"/>
  <c r="J160" i="19"/>
  <c r="J172" i="27"/>
  <c r="J188" i="27"/>
  <c r="J196" i="27"/>
  <c r="J208" i="27"/>
  <c r="G209" i="35"/>
  <c r="I209" i="35"/>
  <c r="I597" i="35" s="1"/>
  <c r="I12" i="35" s="1"/>
  <c r="J212" i="27"/>
  <c r="J224" i="34"/>
  <c r="J228" i="34"/>
  <c r="J232" i="34"/>
  <c r="J237" i="29"/>
  <c r="J241" i="23"/>
  <c r="J247" i="41"/>
  <c r="J264" i="39"/>
  <c r="J268" i="21"/>
  <c r="J270" i="35"/>
  <c r="J275" i="32"/>
  <c r="J284" i="39"/>
  <c r="J287" i="32"/>
  <c r="J289" i="37"/>
  <c r="J291" i="41"/>
  <c r="J299" i="41"/>
  <c r="J304" i="21"/>
  <c r="J306" i="35"/>
  <c r="J312" i="21"/>
  <c r="J314" i="35"/>
  <c r="J316" i="39"/>
  <c r="J329" i="37"/>
  <c r="J331" i="41"/>
  <c r="J336" i="21"/>
  <c r="J339" i="32"/>
  <c r="J341" i="37"/>
  <c r="J343" i="41"/>
  <c r="J350" i="35"/>
  <c r="J352" i="39"/>
  <c r="J355" i="32"/>
  <c r="J357" i="37"/>
  <c r="J359" i="41"/>
  <c r="J366" i="35"/>
  <c r="J372" i="21"/>
  <c r="J374" i="35"/>
  <c r="J381" i="37"/>
  <c r="J384" i="39"/>
  <c r="J389" i="37"/>
  <c r="J391" i="41"/>
  <c r="J396" i="21"/>
  <c r="J398" i="35"/>
  <c r="J406" i="35"/>
  <c r="J408" i="39"/>
  <c r="J412" i="21"/>
  <c r="J414" i="35"/>
  <c r="J419" i="32"/>
  <c r="J421" i="37"/>
  <c r="J429" i="37"/>
  <c r="J431" i="41"/>
  <c r="J436" i="21"/>
  <c r="J440" i="39"/>
  <c r="J446" i="35"/>
  <c r="J451" i="32"/>
  <c r="J455" i="41"/>
  <c r="J461" i="37"/>
  <c r="J468" i="21"/>
  <c r="J470" i="35"/>
  <c r="J472" i="39"/>
  <c r="J476" i="21"/>
  <c r="J486" i="35"/>
  <c r="J488" i="39"/>
  <c r="J495" i="41"/>
  <c r="J500" i="21"/>
  <c r="J507" i="41"/>
  <c r="J515" i="32"/>
  <c r="J517" i="37"/>
  <c r="J519" i="41"/>
  <c r="J523" i="32"/>
  <c r="J44" i="19"/>
  <c r="J49" i="21"/>
  <c r="J99" i="21"/>
  <c r="I105" i="23"/>
  <c r="G105" i="23"/>
  <c r="J111" i="37"/>
  <c r="J114" i="39"/>
  <c r="J124" i="35"/>
  <c r="J131" i="37"/>
  <c r="J138" i="39"/>
  <c r="J142" i="36"/>
  <c r="J147" i="32"/>
  <c r="J225" i="32"/>
  <c r="J231" i="37"/>
  <c r="J234" i="39"/>
  <c r="J244" i="41"/>
  <c r="J248" i="40"/>
  <c r="J253" i="38"/>
  <c r="J257" i="38"/>
  <c r="J261" i="38"/>
  <c r="J265" i="38"/>
  <c r="J274" i="36"/>
  <c r="J279" i="34"/>
  <c r="J287" i="34"/>
  <c r="J291" i="34"/>
  <c r="J300" i="40"/>
  <c r="J309" i="38"/>
  <c r="J313" i="38"/>
  <c r="J317" i="38"/>
  <c r="J326" i="36"/>
  <c r="J330" i="36"/>
  <c r="J334" i="36"/>
  <c r="J343" i="34"/>
  <c r="J347" i="34"/>
  <c r="J359" i="34"/>
  <c r="J363" i="34"/>
  <c r="J368" i="40"/>
  <c r="J372" i="40"/>
  <c r="J376" i="40"/>
  <c r="J380" i="40"/>
  <c r="J385" i="38"/>
  <c r="J389" i="38"/>
  <c r="J397" i="38"/>
  <c r="J402" i="36"/>
  <c r="J406" i="36"/>
  <c r="J428" i="40"/>
  <c r="J432" i="40"/>
  <c r="J436" i="40"/>
  <c r="J440" i="40"/>
  <c r="J445" i="38"/>
  <c r="J449" i="38"/>
  <c r="J457" i="38"/>
  <c r="J462" i="36"/>
  <c r="J466" i="36"/>
  <c r="J470" i="36"/>
  <c r="J475" i="34"/>
  <c r="J479" i="34"/>
  <c r="J483" i="34"/>
  <c r="J488" i="40"/>
  <c r="J492" i="40"/>
  <c r="J496" i="40"/>
  <c r="J500" i="40"/>
  <c r="J514" i="36"/>
  <c r="J523" i="34"/>
  <c r="J534" i="36"/>
  <c r="J544" i="40"/>
  <c r="J33" i="19"/>
  <c r="J59" i="25"/>
  <c r="J110" i="41"/>
  <c r="J114" i="40"/>
  <c r="J124" i="36"/>
  <c r="J129" i="34"/>
  <c r="J134" i="40"/>
  <c r="J138" i="40"/>
  <c r="J141" i="39"/>
  <c r="J263" i="35"/>
  <c r="J273" i="39"/>
  <c r="J294" i="37"/>
  <c r="J300" i="41"/>
  <c r="J308" i="32"/>
  <c r="J311" i="35"/>
  <c r="J314" i="37"/>
  <c r="J317" i="39"/>
  <c r="J320" i="41"/>
  <c r="J338" i="37"/>
  <c r="J341" i="39"/>
  <c r="J344" i="41"/>
  <c r="J348" i="32"/>
  <c r="J354" i="37"/>
  <c r="J364" i="32"/>
  <c r="J368" i="32"/>
  <c r="J371" i="35"/>
  <c r="J374" i="37"/>
  <c r="J380" i="41"/>
  <c r="J384" i="41"/>
  <c r="J388" i="32"/>
  <c r="J391" i="35"/>
  <c r="J404" i="32"/>
  <c r="J407" i="35"/>
  <c r="J413" i="39"/>
  <c r="J422" i="37"/>
  <c r="J428" i="41"/>
  <c r="J437" i="39"/>
  <c r="J450" i="37"/>
  <c r="J453" i="39"/>
  <c r="J456" i="32"/>
  <c r="J463" i="35"/>
  <c r="J468" i="41"/>
  <c r="J475" i="35"/>
  <c r="J478" i="37"/>
  <c r="J480" i="41"/>
  <c r="J491" i="35"/>
  <c r="J500" i="32"/>
  <c r="J509" i="39"/>
  <c r="J512" i="32"/>
  <c r="J516" i="32"/>
  <c r="J519" i="35"/>
  <c r="J528" i="41"/>
  <c r="J532" i="32"/>
  <c r="J535" i="35"/>
  <c r="J538" i="37"/>
  <c r="J542" i="37"/>
  <c r="J49" i="27"/>
  <c r="J77" i="27"/>
  <c r="J86" i="23"/>
  <c r="J98" i="29"/>
  <c r="J110" i="34"/>
  <c r="J137" i="35"/>
  <c r="J139" i="39"/>
  <c r="J148" i="32"/>
  <c r="J151" i="35"/>
  <c r="J235" i="39"/>
  <c r="J242" i="39"/>
  <c r="J255" i="36"/>
  <c r="J259" i="36"/>
  <c r="J263" i="36"/>
  <c r="J268" i="34"/>
  <c r="J285" i="40"/>
  <c r="J311" i="36"/>
  <c r="J315" i="36"/>
  <c r="J324" i="34"/>
  <c r="J328" i="34"/>
  <c r="J332" i="34"/>
  <c r="J336" i="34"/>
  <c r="J345" i="40"/>
  <c r="J349" i="40"/>
  <c r="J353" i="40"/>
  <c r="J361" i="40"/>
  <c r="J365" i="40"/>
  <c r="J370" i="38"/>
  <c r="J374" i="38"/>
  <c r="J378" i="38"/>
  <c r="J387" i="36"/>
  <c r="J391" i="36"/>
  <c r="J395" i="36"/>
  <c r="J399" i="36"/>
  <c r="J404" i="34"/>
  <c r="J408" i="34"/>
  <c r="J413" i="40"/>
  <c r="J417" i="40"/>
  <c r="J425" i="40"/>
  <c r="J430" i="38"/>
  <c r="J434" i="38"/>
  <c r="J438" i="38"/>
  <c r="J442" i="38"/>
  <c r="J447" i="36"/>
  <c r="J451" i="36"/>
  <c r="J455" i="36"/>
  <c r="J460" i="34"/>
  <c r="J468" i="34"/>
  <c r="J472" i="34"/>
  <c r="J481" i="40"/>
  <c r="J486" i="38"/>
  <c r="J490" i="38"/>
  <c r="J494" i="38"/>
  <c r="J498" i="38"/>
  <c r="J507" i="36"/>
  <c r="J516" i="34"/>
  <c r="J528" i="34"/>
  <c r="J536" i="34"/>
  <c r="J540" i="34"/>
  <c r="J30" i="23"/>
  <c r="J67" i="29"/>
  <c r="J71" i="27"/>
  <c r="J102" i="29"/>
  <c r="J306" i="39"/>
  <c r="J44" i="29"/>
  <c r="J78" i="21"/>
  <c r="J96" i="38"/>
  <c r="G597" i="32"/>
  <c r="G12" i="32" s="1"/>
  <c r="J123" i="32"/>
  <c r="J71" i="25"/>
  <c r="J80" i="27"/>
  <c r="J83" i="23"/>
  <c r="J87" i="23"/>
  <c r="J96" i="29"/>
  <c r="I104" i="29"/>
  <c r="G104" i="29"/>
  <c r="J116" i="40"/>
  <c r="J127" i="34"/>
  <c r="J131" i="34"/>
  <c r="J136" i="40"/>
  <c r="J140" i="37"/>
  <c r="J143" i="39"/>
  <c r="J148" i="36"/>
  <c r="J152" i="36"/>
  <c r="J156" i="36"/>
  <c r="J225" i="38"/>
  <c r="J233" i="38"/>
  <c r="J238" i="36"/>
  <c r="J248" i="37"/>
  <c r="J262" i="32"/>
  <c r="J273" i="35"/>
  <c r="J276" i="37"/>
  <c r="J280" i="37"/>
  <c r="J283" i="39"/>
  <c r="J286" i="41"/>
  <c r="J290" i="32"/>
  <c r="J297" i="35"/>
  <c r="J310" i="41"/>
  <c r="J314" i="32"/>
  <c r="J320" i="37"/>
  <c r="J325" i="35"/>
  <c r="J328" i="37"/>
  <c r="J338" i="41"/>
  <c r="J345" i="35"/>
  <c r="J354" i="41"/>
  <c r="J358" i="32"/>
  <c r="J368" i="37"/>
  <c r="J371" i="39"/>
  <c r="J374" i="41"/>
  <c r="J381" i="35"/>
  <c r="J386" i="32"/>
  <c r="J395" i="39"/>
  <c r="J398" i="41"/>
  <c r="J402" i="41"/>
  <c r="J409" i="35"/>
  <c r="J414" i="32"/>
  <c r="J417" i="35"/>
  <c r="J420" i="37"/>
  <c r="J428" i="37"/>
  <c r="J431" i="39"/>
  <c r="J438" i="32"/>
  <c r="J441" i="35"/>
  <c r="J445" i="35"/>
  <c r="J451" i="39"/>
  <c r="J454" i="41"/>
  <c r="J458" i="32"/>
  <c r="J465" i="35"/>
  <c r="J468" i="37"/>
  <c r="J479" i="39"/>
  <c r="J482" i="41"/>
  <c r="J486" i="41"/>
  <c r="J490" i="32"/>
  <c r="J503" i="39"/>
  <c r="J506" i="41"/>
  <c r="J510" i="32"/>
  <c r="J519" i="39"/>
  <c r="J530" i="41"/>
  <c r="J534" i="32"/>
  <c r="J537" i="35"/>
  <c r="J540" i="37"/>
  <c r="J546" i="32"/>
  <c r="J111" i="23"/>
  <c r="J114" i="21"/>
  <c r="J135" i="21"/>
  <c r="J142" i="21"/>
  <c r="J242" i="29"/>
  <c r="J248" i="23"/>
  <c r="J271" i="21"/>
  <c r="J282" i="29"/>
  <c r="J299" i="29"/>
  <c r="J315" i="27"/>
  <c r="J343" i="29"/>
  <c r="J352" i="29"/>
  <c r="J358" i="21"/>
  <c r="J361" i="23"/>
  <c r="J404" i="29"/>
  <c r="J428" i="27"/>
  <c r="J461" i="29"/>
  <c r="J477" i="29"/>
  <c r="J495" i="23"/>
  <c r="J530" i="29"/>
  <c r="J535" i="23"/>
  <c r="J538" i="19"/>
  <c r="J542" i="35"/>
  <c r="G94" i="43"/>
  <c r="I94" i="43"/>
  <c r="I128" i="43"/>
  <c r="G128" i="43"/>
  <c r="I188" i="19"/>
  <c r="G188" i="19"/>
  <c r="I208" i="19"/>
  <c r="G208" i="19"/>
  <c r="J238" i="19"/>
  <c r="J246" i="23"/>
  <c r="J258" i="29"/>
  <c r="J302" i="23"/>
  <c r="J377" i="21"/>
  <c r="J390" i="21"/>
  <c r="J432" i="29"/>
  <c r="J486" i="21"/>
  <c r="J512" i="27"/>
  <c r="I525" i="23"/>
  <c r="G525" i="23"/>
  <c r="I535" i="19"/>
  <c r="G535" i="19"/>
  <c r="G146" i="19"/>
  <c r="I146" i="19"/>
  <c r="J189" i="23"/>
  <c r="J209" i="23"/>
  <c r="J316" i="29"/>
  <c r="J348" i="29"/>
  <c r="J354" i="21"/>
  <c r="I356" i="19"/>
  <c r="G356" i="19"/>
  <c r="G370" i="19"/>
  <c r="I370" i="19"/>
  <c r="J387" i="23"/>
  <c r="J399" i="21"/>
  <c r="G404" i="19"/>
  <c r="I404" i="19"/>
  <c r="G438" i="19"/>
  <c r="I438" i="19"/>
  <c r="I945" i="19"/>
  <c r="I144" i="19"/>
  <c r="G144" i="19"/>
  <c r="J207" i="29"/>
  <c r="J246" i="27"/>
  <c r="J273" i="21"/>
  <c r="J286" i="21"/>
  <c r="J305" i="23"/>
  <c r="J309" i="29"/>
  <c r="J330" i="29"/>
  <c r="J371" i="23"/>
  <c r="J421" i="23"/>
  <c r="J437" i="23"/>
  <c r="J568" i="37"/>
  <c r="J583" i="39"/>
  <c r="J591" i="39"/>
  <c r="J162" i="33"/>
  <c r="F177" i="33"/>
  <c r="G177" i="33" s="1"/>
  <c r="J177" i="33" s="1"/>
  <c r="F248" i="33"/>
  <c r="G248" i="33" s="1"/>
  <c r="J248" i="33" s="1"/>
  <c r="J247" i="33"/>
  <c r="G49" i="43"/>
  <c r="I49" i="43"/>
  <c r="J104" i="23"/>
  <c r="J115" i="21"/>
  <c r="J185" i="27"/>
  <c r="J189" i="27"/>
  <c r="J195" i="21"/>
  <c r="J201" i="27"/>
  <c r="J205" i="27"/>
  <c r="J213" i="27"/>
  <c r="J219" i="27"/>
  <c r="J247" i="21"/>
  <c r="J278" i="27"/>
  <c r="J319" i="23"/>
  <c r="J350" i="27"/>
  <c r="J366" i="21"/>
  <c r="J370" i="27"/>
  <c r="J407" i="23"/>
  <c r="J412" i="29"/>
  <c r="J419" i="21"/>
  <c r="J428" i="29"/>
  <c r="J439" i="23"/>
  <c r="J453" i="29"/>
  <c r="J494" i="23"/>
  <c r="J499" i="27"/>
  <c r="I539" i="19"/>
  <c r="G539" i="19"/>
  <c r="J548" i="32"/>
  <c r="J552" i="32"/>
  <c r="J556" i="32"/>
  <c r="J563" i="37"/>
  <c r="J572" i="38"/>
  <c r="J577" i="36"/>
  <c r="J585" i="36"/>
  <c r="J591" i="40"/>
  <c r="J43" i="33"/>
  <c r="J75" i="33"/>
  <c r="J91" i="33"/>
  <c r="J125" i="33"/>
  <c r="J145" i="33"/>
  <c r="J169" i="33"/>
  <c r="J197" i="33"/>
  <c r="J213" i="33"/>
  <c r="I139" i="19"/>
  <c r="G139" i="19"/>
  <c r="G150" i="19"/>
  <c r="I150" i="19"/>
  <c r="J185" i="21"/>
  <c r="J300" i="23"/>
  <c r="J349" i="29"/>
  <c r="J364" i="27"/>
  <c r="J433" i="23"/>
  <c r="J446" i="21"/>
  <c r="J473" i="23"/>
  <c r="J489" i="23"/>
  <c r="G529" i="27"/>
  <c r="I529" i="27"/>
  <c r="J539" i="21"/>
  <c r="J549" i="40"/>
  <c r="J555" i="36"/>
  <c r="J567" i="41"/>
  <c r="J594" i="35"/>
  <c r="J237" i="33"/>
  <c r="J169" i="19"/>
  <c r="J173" i="23"/>
  <c r="J184" i="29"/>
  <c r="J223" i="21"/>
  <c r="J239" i="21"/>
  <c r="J248" i="29"/>
  <c r="J264" i="29"/>
  <c r="J271" i="29"/>
  <c r="J275" i="27"/>
  <c r="J283" i="21"/>
  <c r="J298" i="21"/>
  <c r="J356" i="29"/>
  <c r="J362" i="21"/>
  <c r="J402" i="29"/>
  <c r="J441" i="29"/>
  <c r="J456" i="27"/>
  <c r="J530" i="34"/>
  <c r="J544" i="19"/>
  <c r="J573" i="38"/>
  <c r="J586" i="36"/>
  <c r="J592" i="40"/>
  <c r="J48" i="33"/>
  <c r="J64" i="33"/>
  <c r="J96" i="33"/>
  <c r="J130" i="33"/>
  <c r="J146" i="33"/>
  <c r="F152" i="33"/>
  <c r="G152" i="33" s="1"/>
  <c r="J152" i="33" s="1"/>
  <c r="G115" i="19"/>
  <c r="I115" i="19"/>
  <c r="I245" i="19"/>
  <c r="G245" i="19"/>
  <c r="J253" i="23"/>
  <c r="I268" i="19"/>
  <c r="G268" i="19"/>
  <c r="J289" i="23"/>
  <c r="I295" i="19"/>
  <c r="G295" i="19"/>
  <c r="J310" i="23"/>
  <c r="J317" i="21"/>
  <c r="J338" i="29"/>
  <c r="I344" i="19"/>
  <c r="G344" i="19"/>
  <c r="J349" i="21"/>
  <c r="I355" i="19"/>
  <c r="G355" i="19"/>
  <c r="I369" i="19"/>
  <c r="G369" i="19"/>
  <c r="G375" i="19"/>
  <c r="I375" i="19"/>
  <c r="J381" i="21"/>
  <c r="G387" i="19"/>
  <c r="I387" i="19"/>
  <c r="G401" i="19"/>
  <c r="I401" i="19"/>
  <c r="I433" i="19"/>
  <c r="G433" i="19"/>
  <c r="J445" i="23"/>
  <c r="I465" i="19"/>
  <c r="G465" i="19"/>
  <c r="J473" i="27"/>
  <c r="G497" i="19"/>
  <c r="I497" i="19"/>
  <c r="J517" i="27"/>
  <c r="I533" i="29"/>
  <c r="G533" i="29"/>
  <c r="J602" i="23"/>
  <c r="J622" i="23"/>
  <c r="I733" i="19"/>
  <c r="G733" i="19"/>
  <c r="J763" i="23"/>
  <c r="I791" i="19"/>
  <c r="G791" i="19"/>
  <c r="G815" i="19"/>
  <c r="I815" i="19"/>
  <c r="I927" i="19"/>
  <c r="G927" i="19"/>
  <c r="G37" i="43"/>
  <c r="I37" i="43"/>
  <c r="I99" i="43"/>
  <c r="G645" i="19"/>
  <c r="I645" i="19"/>
  <c r="I649" i="19"/>
  <c r="J652" i="21"/>
  <c r="J664" i="21"/>
  <c r="I669" i="19"/>
  <c r="G669" i="19"/>
  <c r="I710" i="19"/>
  <c r="G710" i="19"/>
  <c r="J717" i="21"/>
  <c r="I922" i="19"/>
  <c r="G922" i="19"/>
  <c r="I95" i="43"/>
  <c r="G95" i="43"/>
  <c r="I622" i="19"/>
  <c r="G622" i="19"/>
  <c r="I638" i="19"/>
  <c r="G638" i="19"/>
  <c r="G662" i="19"/>
  <c r="I662" i="19"/>
  <c r="G678" i="19"/>
  <c r="I678" i="19"/>
  <c r="F747" i="27"/>
  <c r="J838" i="21"/>
  <c r="J846" i="21"/>
  <c r="J858" i="27"/>
  <c r="J889" i="27"/>
  <c r="J950" i="19"/>
  <c r="G591" i="19"/>
  <c r="I591" i="19"/>
  <c r="G595" i="19"/>
  <c r="I595" i="19"/>
  <c r="I604" i="19"/>
  <c r="G604" i="19"/>
  <c r="I608" i="19"/>
  <c r="G608" i="19"/>
  <c r="I612" i="19"/>
  <c r="G612" i="19"/>
  <c r="J653" i="23"/>
  <c r="G683" i="19"/>
  <c r="I683" i="19"/>
  <c r="I692" i="19"/>
  <c r="G692" i="19"/>
  <c r="I699" i="19"/>
  <c r="G699" i="19"/>
  <c r="J720" i="23"/>
  <c r="J737" i="27"/>
  <c r="I770" i="19"/>
  <c r="G770" i="19"/>
  <c r="J795" i="21"/>
  <c r="I800" i="19"/>
  <c r="G800" i="19"/>
  <c r="I824" i="19"/>
  <c r="G824" i="19"/>
  <c r="I839" i="19"/>
  <c r="G839" i="19"/>
  <c r="I843" i="19"/>
  <c r="G843" i="19"/>
  <c r="J656" i="27"/>
  <c r="F808" i="29"/>
  <c r="G808" i="29" s="1"/>
  <c r="J808" i="29" s="1"/>
  <c r="J805" i="29"/>
  <c r="J812" i="27"/>
  <c r="J830" i="23"/>
  <c r="J837" i="23"/>
  <c r="J845" i="23"/>
  <c r="G937" i="19"/>
  <c r="I937" i="19"/>
  <c r="I69" i="43"/>
  <c r="G69" i="43"/>
  <c r="G117" i="43"/>
  <c r="G568" i="19"/>
  <c r="I568" i="19"/>
  <c r="I580" i="19"/>
  <c r="G580" i="19"/>
  <c r="G724" i="19"/>
  <c r="F727" i="19" s="1"/>
  <c r="G727" i="19" s="1"/>
  <c r="J727" i="19" s="1"/>
  <c r="I724" i="19"/>
  <c r="F752" i="29"/>
  <c r="G752" i="29" s="1"/>
  <c r="J752" i="29" s="1"/>
  <c r="F767" i="21"/>
  <c r="G767" i="21" s="1"/>
  <c r="J767" i="21" s="1"/>
  <c r="J764" i="21"/>
  <c r="J790" i="21"/>
  <c r="I845" i="19"/>
  <c r="G845" i="19"/>
  <c r="I849" i="19"/>
  <c r="G849" i="19"/>
  <c r="F893" i="27"/>
  <c r="J891" i="27"/>
  <c r="F894" i="27"/>
  <c r="F896" i="27"/>
  <c r="F895" i="27"/>
  <c r="I908" i="19"/>
  <c r="G908" i="19"/>
  <c r="I153" i="43"/>
  <c r="I89" i="43"/>
  <c r="G89" i="43"/>
  <c r="J30" i="29"/>
  <c r="J45" i="27"/>
  <c r="J80" i="23"/>
  <c r="J86" i="21"/>
  <c r="J89" i="19"/>
  <c r="J92" i="29"/>
  <c r="J100" i="29"/>
  <c r="J112" i="38"/>
  <c r="J136" i="38"/>
  <c r="J140" i="35"/>
  <c r="J143" i="37"/>
  <c r="J148" i="34"/>
  <c r="J156" i="34"/>
  <c r="J225" i="36"/>
  <c r="J229" i="36"/>
  <c r="J242" i="40"/>
  <c r="J245" i="41"/>
  <c r="J253" i="32"/>
  <c r="J256" i="35"/>
  <c r="J262" i="39"/>
  <c r="J265" i="41"/>
  <c r="J269" i="41"/>
  <c r="J273" i="32"/>
  <c r="J281" i="32"/>
  <c r="J284" i="35"/>
  <c r="J290" i="39"/>
  <c r="J297" i="41"/>
  <c r="J304" i="35"/>
  <c r="J314" i="39"/>
  <c r="J317" i="41"/>
  <c r="J331" i="37"/>
  <c r="J339" i="37"/>
  <c r="J342" i="39"/>
  <c r="J345" i="41"/>
  <c r="J349" i="32"/>
  <c r="J355" i="37"/>
  <c r="J358" i="39"/>
  <c r="J361" i="41"/>
  <c r="J369" i="32"/>
  <c r="J372" i="35"/>
  <c r="J375" i="37"/>
  <c r="J378" i="39"/>
  <c r="J381" i="41"/>
  <c r="J389" i="32"/>
  <c r="J409" i="32"/>
  <c r="J419" i="37"/>
  <c r="J422" i="39"/>
  <c r="J425" i="41"/>
  <c r="J429" i="41"/>
  <c r="J433" i="32"/>
  <c r="J436" i="35"/>
  <c r="J442" i="39"/>
  <c r="J449" i="41"/>
  <c r="J453" i="32"/>
  <c r="J456" i="35"/>
  <c r="J466" i="39"/>
  <c r="J469" i="41"/>
  <c r="J473" i="32"/>
  <c r="J477" i="32"/>
  <c r="J483" i="37"/>
  <c r="J487" i="37"/>
  <c r="J490" i="39"/>
  <c r="J493" i="41"/>
  <c r="J500" i="35"/>
  <c r="J505" i="32"/>
  <c r="J508" i="35"/>
  <c r="J516" i="35"/>
  <c r="J519" i="37"/>
  <c r="J532" i="35"/>
  <c r="J535" i="37"/>
  <c r="J41" i="25"/>
  <c r="G94" i="19"/>
  <c r="I94" i="19"/>
  <c r="J108" i="23"/>
  <c r="J111" i="41"/>
  <c r="J127" i="41"/>
  <c r="J131" i="32"/>
  <c r="J135" i="32"/>
  <c r="J146" i="39"/>
  <c r="J224" i="39"/>
  <c r="J234" i="35"/>
  <c r="J238" i="35"/>
  <c r="J242" i="32"/>
  <c r="J254" i="40"/>
  <c r="J258" i="40"/>
  <c r="J262" i="40"/>
  <c r="J280" i="36"/>
  <c r="J284" i="36"/>
  <c r="J288" i="36"/>
  <c r="J301" i="34"/>
  <c r="J314" i="40"/>
  <c r="J318" i="40"/>
  <c r="J335" i="38"/>
  <c r="J340" i="36"/>
  <c r="J344" i="36"/>
  <c r="J348" i="36"/>
  <c r="J352" i="36"/>
  <c r="J356" i="36"/>
  <c r="J360" i="36"/>
  <c r="J364" i="36"/>
  <c r="J369" i="34"/>
  <c r="J373" i="34"/>
  <c r="J377" i="34"/>
  <c r="J381" i="34"/>
  <c r="J390" i="40"/>
  <c r="J394" i="40"/>
  <c r="J398" i="40"/>
  <c r="J407" i="38"/>
  <c r="J412" i="36"/>
  <c r="J416" i="36"/>
  <c r="J420" i="36"/>
  <c r="J424" i="36"/>
  <c r="J429" i="34"/>
  <c r="J433" i="34"/>
  <c r="J441" i="34"/>
  <c r="J446" i="40"/>
  <c r="J458" i="40"/>
  <c r="J467" i="38"/>
  <c r="J471" i="38"/>
  <c r="J476" i="36"/>
  <c r="J480" i="36"/>
  <c r="J485" i="34"/>
  <c r="J489" i="34"/>
  <c r="J493" i="34"/>
  <c r="J502" i="40"/>
  <c r="J506" i="40"/>
  <c r="J510" i="40"/>
  <c r="J515" i="38"/>
  <c r="J519" i="38"/>
  <c r="J525" i="34"/>
  <c r="J535" i="38"/>
  <c r="J539" i="38"/>
  <c r="J546" i="40"/>
  <c r="J59" i="29"/>
  <c r="J105" i="29"/>
  <c r="I127" i="19"/>
  <c r="G127" i="19"/>
  <c r="G195" i="19"/>
  <c r="I195" i="19"/>
  <c r="I199" i="19"/>
  <c r="G199" i="19"/>
  <c r="G203" i="19"/>
  <c r="I203" i="19"/>
  <c r="G211" i="19"/>
  <c r="I211" i="19"/>
  <c r="G215" i="19"/>
  <c r="I215" i="19"/>
  <c r="I219" i="19"/>
  <c r="G219" i="19"/>
  <c r="G228" i="19"/>
  <c r="I228" i="19"/>
  <c r="I294" i="19"/>
  <c r="G294" i="19"/>
  <c r="G309" i="19"/>
  <c r="I309" i="19"/>
  <c r="G326" i="19"/>
  <c r="I326" i="19"/>
  <c r="J548" i="37"/>
  <c r="J550" i="41"/>
  <c r="J555" i="21"/>
  <c r="J557" i="35"/>
  <c r="J563" i="32"/>
  <c r="J566" i="23"/>
  <c r="J572" i="34"/>
  <c r="J578" i="38"/>
  <c r="J586" i="38"/>
  <c r="J592" i="34"/>
  <c r="J604" i="23"/>
  <c r="J611" i="19"/>
  <c r="J615" i="29"/>
  <c r="J619" i="19"/>
  <c r="J642" i="27"/>
  <c r="J644" i="23"/>
  <c r="J647" i="29"/>
  <c r="J651" i="19"/>
  <c r="J659" i="19"/>
  <c r="J93" i="33"/>
  <c r="J677" i="23"/>
  <c r="J680" i="29"/>
  <c r="J119" i="33"/>
  <c r="J692" i="27"/>
  <c r="J701" i="29"/>
  <c r="J705" i="19"/>
  <c r="J139" i="33"/>
  <c r="J712" i="27"/>
  <c r="J714" i="23"/>
  <c r="J724" i="27"/>
  <c r="F727" i="27"/>
  <c r="J726" i="23"/>
  <c r="F728" i="23"/>
  <c r="G728" i="23" s="1"/>
  <c r="J728" i="23" s="1"/>
  <c r="J167" i="33"/>
  <c r="J745" i="29"/>
  <c r="F752" i="23"/>
  <c r="J750" i="23"/>
  <c r="J207" i="33"/>
  <c r="J780" i="27"/>
  <c r="J782" i="23"/>
  <c r="F233" i="33"/>
  <c r="G233" i="33" s="1"/>
  <c r="J233" i="33" s="1"/>
  <c r="J228" i="33"/>
  <c r="J850" i="29"/>
  <c r="J859" i="23"/>
  <c r="J870" i="21"/>
  <c r="J884" i="23"/>
  <c r="J888" i="23"/>
  <c r="G98" i="43"/>
  <c r="I98" i="43"/>
  <c r="J190" i="21"/>
  <c r="G222" i="19"/>
  <c r="I222" i="19"/>
  <c r="I324" i="19"/>
  <c r="G324" i="19"/>
  <c r="I335" i="19"/>
  <c r="G335" i="19"/>
  <c r="G405" i="19"/>
  <c r="I405" i="19"/>
  <c r="G453" i="19"/>
  <c r="I453" i="19"/>
  <c r="I517" i="19"/>
  <c r="G517" i="19"/>
  <c r="J539" i="41"/>
  <c r="J544" i="39"/>
  <c r="J549" i="36"/>
  <c r="J555" i="40"/>
  <c r="J576" i="35"/>
  <c r="J585" i="41"/>
  <c r="J242" i="33"/>
  <c r="J111" i="21"/>
  <c r="J114" i="27"/>
  <c r="J159" i="19"/>
  <c r="J177" i="19"/>
  <c r="I182" i="19"/>
  <c r="G182" i="19"/>
  <c r="I194" i="19"/>
  <c r="G194" i="19"/>
  <c r="I214" i="19"/>
  <c r="G214" i="19"/>
  <c r="J267" i="27"/>
  <c r="J291" i="21"/>
  <c r="J323" i="29"/>
  <c r="J364" i="29"/>
  <c r="J375" i="21"/>
  <c r="J394" i="23"/>
  <c r="J399" i="27"/>
  <c r="J415" i="21"/>
  <c r="J419" i="23"/>
  <c r="J457" i="21"/>
  <c r="J463" i="21"/>
  <c r="J467" i="23"/>
  <c r="J483" i="23"/>
  <c r="J499" i="23"/>
  <c r="J504" i="29"/>
  <c r="J534" i="35"/>
  <c r="J544" i="21"/>
  <c r="J556" i="39"/>
  <c r="J560" i="39"/>
  <c r="J564" i="35"/>
  <c r="J582" i="40"/>
  <c r="J586" i="40"/>
  <c r="J592" i="36"/>
  <c r="J34" i="33"/>
  <c r="J50" i="33"/>
  <c r="J66" i="33"/>
  <c r="J120" i="33"/>
  <c r="J156" i="33"/>
  <c r="J180" i="33"/>
  <c r="J139" i="21"/>
  <c r="J146" i="29"/>
  <c r="G259" i="19"/>
  <c r="I259" i="19"/>
  <c r="I301" i="19"/>
  <c r="G301" i="19"/>
  <c r="I336" i="19"/>
  <c r="G336" i="19"/>
  <c r="I409" i="19"/>
  <c r="G409" i="19"/>
  <c r="J528" i="39"/>
  <c r="J531" i="41"/>
  <c r="I537" i="21"/>
  <c r="G537" i="21"/>
  <c r="J550" i="36"/>
  <c r="J556" i="40"/>
  <c r="J578" i="32"/>
  <c r="J581" i="35"/>
  <c r="J586" i="41"/>
  <c r="J594" i="41"/>
  <c r="J163" i="33"/>
  <c r="J144" i="27"/>
  <c r="I255" i="19"/>
  <c r="G255" i="19"/>
  <c r="G258" i="19"/>
  <c r="I258" i="19"/>
  <c r="I284" i="19"/>
  <c r="G284" i="19"/>
  <c r="I302" i="19"/>
  <c r="G302" i="19"/>
  <c r="G317" i="19"/>
  <c r="I317" i="19"/>
  <c r="I518" i="19"/>
  <c r="G518" i="19"/>
  <c r="J540" i="39"/>
  <c r="I242" i="19"/>
  <c r="G242" i="19"/>
  <c r="G327" i="19"/>
  <c r="I327" i="19"/>
  <c r="G332" i="19"/>
  <c r="I332" i="19"/>
  <c r="I461" i="19"/>
  <c r="G461" i="19"/>
  <c r="G509" i="19"/>
  <c r="I509" i="19"/>
  <c r="G531" i="23"/>
  <c r="I531" i="23"/>
  <c r="J568" i="39"/>
  <c r="J571" i="41"/>
  <c r="J579" i="41"/>
  <c r="J112" i="21"/>
  <c r="J133" i="23"/>
  <c r="J167" i="29"/>
  <c r="I288" i="19"/>
  <c r="G288" i="19"/>
  <c r="I313" i="19"/>
  <c r="G313" i="19"/>
  <c r="G330" i="19"/>
  <c r="I330" i="19"/>
  <c r="G396" i="19"/>
  <c r="I396" i="19"/>
  <c r="G430" i="19"/>
  <c r="I430" i="19"/>
  <c r="G492" i="19"/>
  <c r="I492" i="19"/>
  <c r="J549" i="32"/>
  <c r="J561" i="41"/>
  <c r="J170" i="33"/>
  <c r="J194" i="33"/>
  <c r="J210" i="33"/>
  <c r="J223" i="33"/>
  <c r="G42" i="43"/>
  <c r="I42" i="43"/>
  <c r="J102" i="27"/>
  <c r="J153" i="23"/>
  <c r="J156" i="21"/>
  <c r="J172" i="29"/>
  <c r="J188" i="23"/>
  <c r="J212" i="23"/>
  <c r="J224" i="21"/>
  <c r="J301" i="21"/>
  <c r="J317" i="27"/>
  <c r="J376" i="23"/>
  <c r="J425" i="27"/>
  <c r="J477" i="23"/>
  <c r="J498" i="21"/>
  <c r="J520" i="27"/>
  <c r="J533" i="37"/>
  <c r="J552" i="36"/>
  <c r="J557" i="34"/>
  <c r="J562" i="32"/>
  <c r="J566" i="37"/>
  <c r="J572" i="41"/>
  <c r="J576" i="41"/>
  <c r="J583" i="35"/>
  <c r="J591" i="35"/>
  <c r="J594" i="37"/>
  <c r="J245" i="33"/>
  <c r="J593" i="21"/>
  <c r="J642" i="23"/>
  <c r="J649" i="21"/>
  <c r="J651" i="21"/>
  <c r="J780" i="23"/>
  <c r="J792" i="21"/>
  <c r="J866" i="29"/>
  <c r="J883" i="23"/>
  <c r="J892" i="29"/>
  <c r="J556" i="27"/>
  <c r="J577" i="21"/>
  <c r="J604" i="21"/>
  <c r="J620" i="21"/>
  <c r="F808" i="27"/>
  <c r="G808" i="27" s="1"/>
  <c r="J808" i="27" s="1"/>
  <c r="J805" i="27"/>
  <c r="G138" i="43"/>
  <c r="I138" i="43"/>
  <c r="J622" i="29"/>
  <c r="J679" i="21"/>
  <c r="J771" i="29"/>
  <c r="J778" i="21"/>
  <c r="I783" i="19"/>
  <c r="G783" i="19"/>
  <c r="I792" i="19"/>
  <c r="G792" i="19"/>
  <c r="I796" i="19"/>
  <c r="G796" i="19"/>
  <c r="G811" i="19"/>
  <c r="I811" i="19"/>
  <c r="G869" i="19"/>
  <c r="I869" i="19"/>
  <c r="I938" i="19"/>
  <c r="G938" i="19"/>
  <c r="I130" i="43"/>
  <c r="G130" i="43"/>
  <c r="G137" i="43"/>
  <c r="I137" i="43"/>
  <c r="J554" i="19"/>
  <c r="J584" i="29"/>
  <c r="J617" i="23"/>
  <c r="J621" i="23"/>
  <c r="J649" i="23"/>
  <c r="J683" i="29"/>
  <c r="J779" i="23"/>
  <c r="J848" i="23"/>
  <c r="G930" i="19"/>
  <c r="I930" i="19"/>
  <c r="I91" i="43"/>
  <c r="G91" i="43"/>
  <c r="I567" i="19"/>
  <c r="G567" i="19"/>
  <c r="G592" i="19"/>
  <c r="I592" i="19"/>
  <c r="J661" i="29"/>
  <c r="G677" i="19"/>
  <c r="I677" i="19"/>
  <c r="I704" i="19"/>
  <c r="G704" i="19"/>
  <c r="I715" i="19"/>
  <c r="G715" i="19"/>
  <c r="I719" i="19"/>
  <c r="G719" i="19"/>
  <c r="I801" i="19"/>
  <c r="G801" i="19"/>
  <c r="F817" i="27"/>
  <c r="G817" i="27" s="1"/>
  <c r="J817" i="27" s="1"/>
  <c r="J816" i="27"/>
  <c r="F954" i="21"/>
  <c r="F953" i="21"/>
  <c r="J947" i="21"/>
  <c r="J603" i="27"/>
  <c r="J710" i="29"/>
  <c r="F727" i="29"/>
  <c r="G727" i="29" s="1"/>
  <c r="J727" i="29" s="1"/>
  <c r="J724" i="29"/>
  <c r="J738" i="29"/>
  <c r="J837" i="21"/>
  <c r="I844" i="19"/>
  <c r="G844" i="19"/>
  <c r="I848" i="19"/>
  <c r="G848" i="19"/>
  <c r="I852" i="19"/>
  <c r="G852" i="19"/>
  <c r="J878" i="21"/>
  <c r="J902" i="29"/>
  <c r="I944" i="19"/>
  <c r="G944" i="19"/>
  <c r="G74" i="43"/>
  <c r="I74" i="43"/>
  <c r="J567" i="23"/>
  <c r="G582" i="19"/>
  <c r="I582" i="19"/>
  <c r="G586" i="19"/>
  <c r="I586" i="19"/>
  <c r="J594" i="27"/>
  <c r="J695" i="27"/>
  <c r="J702" i="27"/>
  <c r="J733" i="29"/>
  <c r="I806" i="19"/>
  <c r="G806" i="19"/>
  <c r="J864" i="21"/>
  <c r="J887" i="27"/>
  <c r="I36" i="43"/>
  <c r="G36" i="43"/>
  <c r="G68" i="43"/>
  <c r="I68" i="43"/>
  <c r="G85" i="43"/>
  <c r="I85" i="43"/>
  <c r="I107" i="43"/>
  <c r="G107" i="43"/>
  <c r="J567" i="29"/>
  <c r="I673" i="19"/>
  <c r="G673" i="19"/>
  <c r="J719" i="29"/>
  <c r="J742" i="27"/>
  <c r="G750" i="19"/>
  <c r="I750" i="19"/>
  <c r="J800" i="27"/>
  <c r="G807" i="19"/>
  <c r="I807" i="19"/>
  <c r="I822" i="19"/>
  <c r="G822" i="19"/>
  <c r="G886" i="19"/>
  <c r="I886" i="19"/>
  <c r="I109" i="43"/>
  <c r="G109" i="43"/>
  <c r="I143" i="43"/>
  <c r="G143" i="43"/>
  <c r="G124" i="43"/>
  <c r="I124" i="43"/>
  <c r="J733" i="21"/>
  <c r="J744" i="21"/>
  <c r="J745" i="21"/>
  <c r="J738" i="21"/>
  <c r="J731" i="21"/>
  <c r="J739" i="21"/>
  <c r="I730" i="21"/>
  <c r="G730" i="21"/>
  <c r="G732" i="21"/>
  <c r="I732" i="21"/>
  <c r="J69" i="19"/>
  <c r="J924" i="17"/>
  <c r="G79" i="14"/>
  <c r="G28" i="14" s="1"/>
  <c r="J46" i="14"/>
  <c r="J63" i="14"/>
  <c r="G48" i="13"/>
  <c r="G11" i="13" s="1"/>
  <c r="J922" i="17"/>
  <c r="J32" i="17"/>
  <c r="J68" i="17"/>
  <c r="J923" i="17"/>
  <c r="J916" i="17"/>
  <c r="J912" i="17"/>
  <c r="J930" i="17"/>
  <c r="J92" i="17"/>
  <c r="J88" i="17"/>
  <c r="J86" i="17"/>
  <c r="J51" i="39"/>
  <c r="G74" i="39"/>
  <c r="J51" i="40"/>
  <c r="G74" i="40"/>
  <c r="G65" i="25"/>
  <c r="I65" i="25"/>
  <c r="G65" i="19"/>
  <c r="I65" i="19"/>
  <c r="G54" i="25"/>
  <c r="I54" i="25"/>
  <c r="J43" i="13"/>
  <c r="J48" i="13" s="1"/>
  <c r="I48" i="11"/>
  <c r="I11" i="11" s="1"/>
  <c r="I28" i="11" s="1"/>
  <c r="G46" i="9"/>
  <c r="I46" i="9"/>
  <c r="I55" i="23"/>
  <c r="G55" i="23"/>
  <c r="G28" i="15"/>
  <c r="I74" i="38"/>
  <c r="J53" i="41"/>
  <c r="J55" i="39"/>
  <c r="I74" i="39"/>
  <c r="J53" i="34"/>
  <c r="J54" i="36"/>
  <c r="J51" i="41"/>
  <c r="I74" i="41"/>
  <c r="I120" i="41" s="1"/>
  <c r="I11" i="41" s="1"/>
  <c r="G55" i="21"/>
  <c r="J51" i="36"/>
  <c r="G74" i="36"/>
  <c r="J33" i="9"/>
  <c r="J36" i="9" s="1"/>
  <c r="I54" i="29"/>
  <c r="G54" i="29"/>
  <c r="J54" i="12"/>
  <c r="J54" i="9"/>
  <c r="G53" i="19"/>
  <c r="J51" i="38"/>
  <c r="G74" i="38"/>
  <c r="J51" i="35"/>
  <c r="G74" i="35"/>
  <c r="J54" i="40"/>
  <c r="J55" i="40"/>
  <c r="J65" i="39"/>
  <c r="I36" i="12"/>
  <c r="I10" i="12" s="1"/>
  <c r="I28" i="12" s="1"/>
  <c r="G74" i="41"/>
  <c r="J55" i="38"/>
  <c r="J65" i="41"/>
  <c r="I74" i="36"/>
  <c r="J51" i="37"/>
  <c r="G74" i="37"/>
  <c r="J54" i="38"/>
  <c r="J33" i="11"/>
  <c r="J36" i="11" s="1"/>
  <c r="J30" i="12"/>
  <c r="J36" i="12" s="1"/>
  <c r="J54" i="11"/>
  <c r="J12" i="9"/>
  <c r="J53" i="37"/>
  <c r="J54" i="35"/>
  <c r="I74" i="35"/>
  <c r="I36" i="13"/>
  <c r="I10" i="13" s="1"/>
  <c r="J54" i="34"/>
  <c r="I74" i="40"/>
  <c r="I120" i="40" s="1"/>
  <c r="I11" i="40" s="1"/>
  <c r="J54" i="37"/>
  <c r="J55" i="37"/>
  <c r="J65" i="36"/>
  <c r="I74" i="37"/>
  <c r="I65" i="21"/>
  <c r="G65" i="21"/>
  <c r="G65" i="23"/>
  <c r="I65" i="23"/>
  <c r="G42" i="9"/>
  <c r="I42" i="9"/>
  <c r="I54" i="23"/>
  <c r="G54" i="23"/>
  <c r="I79" i="14"/>
  <c r="I10" i="14" s="1"/>
  <c r="I28" i="14" s="1"/>
  <c r="G51" i="21"/>
  <c r="I55" i="25"/>
  <c r="G55" i="25"/>
  <c r="J10" i="11"/>
  <c r="I65" i="32"/>
  <c r="I74" i="32" s="1"/>
  <c r="G65" i="32"/>
  <c r="I65" i="34"/>
  <c r="I74" i="34" s="1"/>
  <c r="I120" i="34" s="1"/>
  <c r="I11" i="34" s="1"/>
  <c r="G65" i="34"/>
  <c r="I41" i="9"/>
  <c r="G53" i="29"/>
  <c r="G51" i="29"/>
  <c r="J51" i="29" s="1"/>
  <c r="G51" i="25"/>
  <c r="G51" i="19"/>
  <c r="J51" i="19" s="1"/>
  <c r="J53" i="32"/>
  <c r="J51" i="32"/>
  <c r="I935" i="19"/>
  <c r="G935" i="19"/>
  <c r="I920" i="19"/>
  <c r="I919" i="19"/>
  <c r="G564" i="19"/>
  <c r="I564" i="19"/>
  <c r="G562" i="19"/>
  <c r="I562" i="19"/>
  <c r="F933" i="17"/>
  <c r="G933" i="17" s="1"/>
  <c r="F934" i="17" s="1"/>
  <c r="G934" i="17" s="1"/>
  <c r="J934" i="17" s="1"/>
  <c r="J917" i="17"/>
  <c r="J931" i="17"/>
  <c r="J30" i="17"/>
  <c r="J82" i="17"/>
  <c r="J100" i="17"/>
  <c r="J39" i="17"/>
  <c r="J913" i="17"/>
  <c r="J104" i="17"/>
  <c r="J561" i="17"/>
  <c r="J585" i="17"/>
  <c r="J926" i="17"/>
  <c r="J81" i="17"/>
  <c r="J49" i="17"/>
  <c r="F920" i="17"/>
  <c r="G920" i="17" s="1"/>
  <c r="J920" i="17" s="1"/>
  <c r="J60" i="17"/>
  <c r="J45" i="17"/>
  <c r="J927" i="17"/>
  <c r="J76" i="17"/>
  <c r="F954" i="17"/>
  <c r="F953" i="17"/>
  <c r="H953" i="17" s="1"/>
  <c r="I953" i="17" s="1"/>
  <c r="J948" i="17"/>
  <c r="J938" i="17"/>
  <c r="J31" i="17"/>
  <c r="J939" i="17"/>
  <c r="F940" i="17"/>
  <c r="F941" i="17"/>
  <c r="J937" i="17"/>
  <c r="G35" i="17"/>
  <c r="G10" i="17" s="1"/>
  <c r="J947" i="17"/>
  <c r="F747" i="29" l="1"/>
  <c r="G747" i="29" s="1"/>
  <c r="J747" i="29" s="1"/>
  <c r="J650" i="29"/>
  <c r="J566" i="29"/>
  <c r="J140" i="29"/>
  <c r="J705" i="29"/>
  <c r="J725" i="29"/>
  <c r="J268" i="29"/>
  <c r="J173" i="29"/>
  <c r="J739" i="29"/>
  <c r="J702" i="29"/>
  <c r="J708" i="29"/>
  <c r="J377" i="29"/>
  <c r="J332" i="29"/>
  <c r="J228" i="29"/>
  <c r="J168" i="29"/>
  <c r="J144" i="29"/>
  <c r="J123" i="29"/>
  <c r="F862" i="29"/>
  <c r="J693" i="29"/>
  <c r="J279" i="29"/>
  <c r="J129" i="29"/>
  <c r="J503" i="29"/>
  <c r="J855" i="29"/>
  <c r="J628" i="29"/>
  <c r="J389" i="29"/>
  <c r="J438" i="29"/>
  <c r="J278" i="29"/>
  <c r="J333" i="29"/>
  <c r="J137" i="29"/>
  <c r="J43" i="29"/>
  <c r="J45" i="29"/>
  <c r="J491" i="29"/>
  <c r="J784" i="27"/>
  <c r="J765" i="27"/>
  <c r="J810" i="27"/>
  <c r="F721" i="27"/>
  <c r="G721" i="27" s="1"/>
  <c r="J721" i="27" s="1"/>
  <c r="J792" i="27"/>
  <c r="F746" i="27"/>
  <c r="J778" i="27"/>
  <c r="J549" i="27"/>
  <c r="J51" i="25"/>
  <c r="J546" i="23"/>
  <c r="J123" i="23"/>
  <c r="G35" i="23"/>
  <c r="G10" i="23" s="1"/>
  <c r="J616" i="23"/>
  <c r="J949" i="23"/>
  <c r="J668" i="23"/>
  <c r="J620" i="23"/>
  <c r="J852" i="23"/>
  <c r="J789" i="23"/>
  <c r="J576" i="23"/>
  <c r="J504" i="23"/>
  <c r="J403" i="23"/>
  <c r="J381" i="23"/>
  <c r="J219" i="23"/>
  <c r="J216" i="23"/>
  <c r="J207" i="23"/>
  <c r="J766" i="23"/>
  <c r="J839" i="21"/>
  <c r="J714" i="21"/>
  <c r="J248" i="21"/>
  <c r="J215" i="21"/>
  <c r="J900" i="21"/>
  <c r="J639" i="21"/>
  <c r="J669" i="21"/>
  <c r="J855" i="21"/>
  <c r="F727" i="21"/>
  <c r="G727" i="21" s="1"/>
  <c r="J727" i="21" s="1"/>
  <c r="J373" i="21"/>
  <c r="J656" i="21"/>
  <c r="J780" i="21"/>
  <c r="J662" i="21"/>
  <c r="J701" i="21"/>
  <c r="J263" i="21"/>
  <c r="I28" i="13"/>
  <c r="F894" i="29"/>
  <c r="J663" i="23"/>
  <c r="J570" i="21"/>
  <c r="J201" i="21"/>
  <c r="J646" i="29"/>
  <c r="J807" i="21"/>
  <c r="J815" i="29"/>
  <c r="J674" i="21"/>
  <c r="J669" i="23"/>
  <c r="J734" i="27"/>
  <c r="J479" i="21"/>
  <c r="J386" i="21"/>
  <c r="J445" i="29"/>
  <c r="J383" i="27"/>
  <c r="J411" i="23"/>
  <c r="J312" i="29"/>
  <c r="J176" i="29"/>
  <c r="J231" i="21"/>
  <c r="J879" i="19"/>
  <c r="J637" i="29"/>
  <c r="J792" i="23"/>
  <c r="J805" i="21"/>
  <c r="J366" i="29"/>
  <c r="J548" i="21"/>
  <c r="J626" i="29"/>
  <c r="G127" i="43"/>
  <c r="F895" i="29"/>
  <c r="J822" i="23"/>
  <c r="J33" i="17"/>
  <c r="J141" i="29"/>
  <c r="J279" i="27"/>
  <c r="J634" i="27"/>
  <c r="J512" i="23"/>
  <c r="J580" i="29"/>
  <c r="J603" i="19"/>
  <c r="J621" i="29"/>
  <c r="J433" i="27"/>
  <c r="J383" i="29"/>
  <c r="J171" i="23"/>
  <c r="J275" i="23"/>
  <c r="J241" i="29"/>
  <c r="J82" i="21"/>
  <c r="J866" i="27"/>
  <c r="J856" i="27"/>
  <c r="J948" i="27"/>
  <c r="J806" i="23"/>
  <c r="J731" i="19"/>
  <c r="J682" i="29"/>
  <c r="J574" i="23"/>
  <c r="J652" i="29"/>
  <c r="J682" i="21"/>
  <c r="J519" i="23"/>
  <c r="J497" i="23"/>
  <c r="J569" i="21"/>
  <c r="J571" i="27"/>
  <c r="J509" i="23"/>
  <c r="J447" i="27"/>
  <c r="J384" i="23"/>
  <c r="J437" i="21"/>
  <c r="J482" i="21"/>
  <c r="J423" i="27"/>
  <c r="J303" i="21"/>
  <c r="J334" i="27"/>
  <c r="J227" i="23"/>
  <c r="J232" i="21"/>
  <c r="J254" i="21"/>
  <c r="J191" i="21"/>
  <c r="J152" i="29"/>
  <c r="J88" i="29"/>
  <c r="J77" i="29"/>
  <c r="J72" i="29"/>
  <c r="G762" i="19"/>
  <c r="J762" i="19" s="1"/>
  <c r="F896" i="29"/>
  <c r="J753" i="25"/>
  <c r="G308" i="25"/>
  <c r="F860" i="29"/>
  <c r="J822" i="27"/>
  <c r="J885" i="29"/>
  <c r="J951" i="23"/>
  <c r="J835" i="27"/>
  <c r="J850" i="23"/>
  <c r="J633" i="23"/>
  <c r="J579" i="23"/>
  <c r="J562" i="29"/>
  <c r="J588" i="29"/>
  <c r="J491" i="23"/>
  <c r="J425" i="29"/>
  <c r="J340" i="23"/>
  <c r="J362" i="27"/>
  <c r="F861" i="29"/>
  <c r="I77" i="43"/>
  <c r="I254" i="19"/>
  <c r="J691" i="21"/>
  <c r="J725" i="23"/>
  <c r="J850" i="27"/>
  <c r="J629" i="21"/>
  <c r="J854" i="29"/>
  <c r="J810" i="29"/>
  <c r="J792" i="29"/>
  <c r="J562" i="23"/>
  <c r="J525" i="25"/>
  <c r="J563" i="29"/>
  <c r="J230" i="21"/>
  <c r="J54" i="13"/>
  <c r="J344" i="23"/>
  <c r="J80" i="17"/>
  <c r="J757" i="21"/>
  <c r="G44" i="45"/>
  <c r="J783" i="23"/>
  <c r="J843" i="27"/>
  <c r="J879" i="21"/>
  <c r="J712" i="21"/>
  <c r="J569" i="27"/>
  <c r="J566" i="27"/>
  <c r="J285" i="23"/>
  <c r="J188" i="29"/>
  <c r="J172" i="23"/>
  <c r="J591" i="23"/>
  <c r="J629" i="29"/>
  <c r="J483" i="27"/>
  <c r="J171" i="19"/>
  <c r="J528" i="21"/>
  <c r="G162" i="43"/>
  <c r="J313" i="23"/>
  <c r="I781" i="21"/>
  <c r="J781" i="21" s="1"/>
  <c r="J653" i="21"/>
  <c r="J667" i="21"/>
  <c r="J648" i="27"/>
  <c r="I116" i="43"/>
  <c r="J116" i="43" s="1"/>
  <c r="J623" i="27"/>
  <c r="J842" i="21"/>
  <c r="J555" i="27"/>
  <c r="J154" i="29"/>
  <c r="J682" i="27"/>
  <c r="J300" i="29"/>
  <c r="J263" i="27"/>
  <c r="J842" i="29"/>
  <c r="J692" i="29"/>
  <c r="J690" i="21"/>
  <c r="J898" i="29"/>
  <c r="J704" i="23"/>
  <c r="J530" i="27"/>
  <c r="J576" i="29"/>
  <c r="G53" i="23"/>
  <c r="G858" i="21"/>
  <c r="J858" i="21" s="1"/>
  <c r="G380" i="25"/>
  <c r="J380" i="25" s="1"/>
  <c r="G746" i="27"/>
  <c r="J746" i="27" s="1"/>
  <c r="J483" i="25"/>
  <c r="J666" i="29"/>
  <c r="J370" i="29"/>
  <c r="J884" i="29"/>
  <c r="I481" i="25"/>
  <c r="G481" i="25"/>
  <c r="G282" i="25"/>
  <c r="I282" i="25"/>
  <c r="I926" i="19"/>
  <c r="G926" i="19"/>
  <c r="G696" i="25"/>
  <c r="J696" i="25" s="1"/>
  <c r="I696" i="25"/>
  <c r="I797" i="19"/>
  <c r="G797" i="19"/>
  <c r="F802" i="19" s="1"/>
  <c r="G802" i="19" s="1"/>
  <c r="J802" i="19" s="1"/>
  <c r="G151" i="43"/>
  <c r="I151" i="43"/>
  <c r="I54" i="21"/>
  <c r="G54" i="21"/>
  <c r="I35" i="23"/>
  <c r="I10" i="23" s="1"/>
  <c r="J31" i="23"/>
  <c r="J35" i="23" s="1"/>
  <c r="G913" i="19"/>
  <c r="I53" i="27"/>
  <c r="G53" i="27"/>
  <c r="G147" i="43"/>
  <c r="I147" i="43"/>
  <c r="I141" i="43"/>
  <c r="G141" i="43"/>
  <c r="J141" i="43" s="1"/>
  <c r="I777" i="23"/>
  <c r="G777" i="23"/>
  <c r="G646" i="19"/>
  <c r="I646" i="19"/>
  <c r="I555" i="19"/>
  <c r="G555" i="19"/>
  <c r="G734" i="21"/>
  <c r="I734" i="21"/>
  <c r="J734" i="21" s="1"/>
  <c r="J734" i="25"/>
  <c r="J850" i="21"/>
  <c r="J865" i="19"/>
  <c r="J615" i="21"/>
  <c r="J402" i="21"/>
  <c r="J950" i="23"/>
  <c r="J813" i="29"/>
  <c r="J877" i="29"/>
  <c r="J948" i="21"/>
  <c r="J602" i="21"/>
  <c r="J504" i="27"/>
  <c r="J435" i="27"/>
  <c r="J822" i="21"/>
  <c r="J794" i="29"/>
  <c r="J761" i="21"/>
  <c r="J393" i="29"/>
  <c r="J859" i="29"/>
  <c r="J724" i="21"/>
  <c r="J657" i="23"/>
  <c r="J414" i="23"/>
  <c r="J435" i="23"/>
  <c r="J481" i="29"/>
  <c r="J487" i="21"/>
  <c r="J211" i="23"/>
  <c r="J227" i="19"/>
  <c r="J566" i="21"/>
  <c r="G747" i="27"/>
  <c r="J747" i="27" s="1"/>
  <c r="J521" i="23"/>
  <c r="J167" i="19"/>
  <c r="J199" i="23"/>
  <c r="J872" i="21"/>
  <c r="J732" i="27"/>
  <c r="J713" i="21"/>
  <c r="J414" i="21"/>
  <c r="J311" i="27"/>
  <c r="J110" i="29"/>
  <c r="J744" i="29"/>
  <c r="J609" i="21"/>
  <c r="J889" i="21"/>
  <c r="J624" i="29"/>
  <c r="J549" i="29"/>
  <c r="J259" i="21"/>
  <c r="J102" i="17"/>
  <c r="I120" i="39"/>
  <c r="I11" i="39" s="1"/>
  <c r="J790" i="23"/>
  <c r="J604" i="29"/>
  <c r="J766" i="21"/>
  <c r="J788" i="21"/>
  <c r="J689" i="21"/>
  <c r="J795" i="27"/>
  <c r="J257" i="29"/>
  <c r="J555" i="23"/>
  <c r="J887" i="21"/>
  <c r="J811" i="27"/>
  <c r="J703" i="27"/>
  <c r="J507" i="21"/>
  <c r="J394" i="29"/>
  <c r="J479" i="23"/>
  <c r="J469" i="29"/>
  <c r="J391" i="29"/>
  <c r="J515" i="19"/>
  <c r="J294" i="21"/>
  <c r="J192" i="27"/>
  <c r="J887" i="29"/>
  <c r="J607" i="29"/>
  <c r="J385" i="21"/>
  <c r="J653" i="29"/>
  <c r="J217" i="19"/>
  <c r="J194" i="29"/>
  <c r="J274" i="21"/>
  <c r="J902" i="23"/>
  <c r="J877" i="23"/>
  <c r="J840" i="27"/>
  <c r="J790" i="29"/>
  <c r="J773" i="27"/>
  <c r="J634" i="21"/>
  <c r="J737" i="23"/>
  <c r="J601" i="29"/>
  <c r="J625" i="23"/>
  <c r="J741" i="27"/>
  <c r="J651" i="27"/>
  <c r="J577" i="23"/>
  <c r="J497" i="21"/>
  <c r="J548" i="29"/>
  <c r="J547" i="27"/>
  <c r="J540" i="21"/>
  <c r="J463" i="27"/>
  <c r="J375" i="29"/>
  <c r="J491" i="27"/>
  <c r="J379" i="21"/>
  <c r="J352" i="23"/>
  <c r="J324" i="27"/>
  <c r="J272" i="29"/>
  <c r="J344" i="27"/>
  <c r="J319" i="21"/>
  <c r="J255" i="27"/>
  <c r="J259" i="27"/>
  <c r="J161" i="27"/>
  <c r="J170" i="19"/>
  <c r="J93" i="19"/>
  <c r="J106" i="21"/>
  <c r="J76" i="23"/>
  <c r="J32" i="23"/>
  <c r="J257" i="27"/>
  <c r="J116" i="23"/>
  <c r="J886" i="29"/>
  <c r="J830" i="21"/>
  <c r="J618" i="29"/>
  <c r="J592" i="23"/>
  <c r="J281" i="23"/>
  <c r="J254" i="29"/>
  <c r="G53" i="25"/>
  <c r="J53" i="25" s="1"/>
  <c r="G28" i="13"/>
  <c r="G132" i="43"/>
  <c r="J132" i="43" s="1"/>
  <c r="I153" i="25"/>
  <c r="J153" i="25" s="1"/>
  <c r="J593" i="23"/>
  <c r="J899" i="21"/>
  <c r="J646" i="23"/>
  <c r="J772" i="23"/>
  <c r="J657" i="27"/>
  <c r="J692" i="23"/>
  <c r="J556" i="23"/>
  <c r="J376" i="27"/>
  <c r="J439" i="27"/>
  <c r="J354" i="23"/>
  <c r="J278" i="23"/>
  <c r="J303" i="27"/>
  <c r="J178" i="27"/>
  <c r="J630" i="27"/>
  <c r="J466" i="27"/>
  <c r="J443" i="29"/>
  <c r="J883" i="19"/>
  <c r="J688" i="27"/>
  <c r="J354" i="27"/>
  <c r="J201" i="19"/>
  <c r="J170" i="21"/>
  <c r="J190" i="29"/>
  <c r="J878" i="23"/>
  <c r="J812" i="23"/>
  <c r="J814" i="21"/>
  <c r="J949" i="21"/>
  <c r="J731" i="27"/>
  <c r="J659" i="27"/>
  <c r="J665" i="29"/>
  <c r="J644" i="21"/>
  <c r="J642" i="21"/>
  <c r="J507" i="23"/>
  <c r="J518" i="21"/>
  <c r="J518" i="23"/>
  <c r="J508" i="27"/>
  <c r="J430" i="29"/>
  <c r="J475" i="23"/>
  <c r="J453" i="27"/>
  <c r="J293" i="21"/>
  <c r="J341" i="29"/>
  <c r="J348" i="27"/>
  <c r="J228" i="21"/>
  <c r="J234" i="29"/>
  <c r="J177" i="27"/>
  <c r="J149" i="27"/>
  <c r="J88" i="19"/>
  <c r="J58" i="25"/>
  <c r="J86" i="29"/>
  <c r="J79" i="23"/>
  <c r="J682" i="25"/>
  <c r="J238" i="21"/>
  <c r="J878" i="29"/>
  <c r="I120" i="36"/>
  <c r="I11" i="36" s="1"/>
  <c r="I28" i="36" s="1"/>
  <c r="J773" i="23"/>
  <c r="J586" i="29"/>
  <c r="J151" i="23"/>
  <c r="J815" i="21"/>
  <c r="J873" i="29"/>
  <c r="J902" i="27"/>
  <c r="J359" i="27"/>
  <c r="J791" i="23"/>
  <c r="G51" i="27"/>
  <c r="J51" i="27" s="1"/>
  <c r="G417" i="19"/>
  <c r="J417" i="19" s="1"/>
  <c r="G150" i="43"/>
  <c r="G859" i="19"/>
  <c r="G148" i="19"/>
  <c r="J869" i="23"/>
  <c r="J697" i="21"/>
  <c r="J516" i="27"/>
  <c r="J829" i="27"/>
  <c r="J633" i="29"/>
  <c r="J892" i="27"/>
  <c r="J872" i="29"/>
  <c r="J633" i="21"/>
  <c r="J749" i="21"/>
  <c r="J684" i="21"/>
  <c r="J585" i="21"/>
  <c r="J416" i="27"/>
  <c r="J429" i="29"/>
  <c r="J434" i="23"/>
  <c r="J268" i="27"/>
  <c r="J285" i="29"/>
  <c r="J229" i="23"/>
  <c r="J243" i="29"/>
  <c r="J148" i="29"/>
  <c r="I629" i="19"/>
  <c r="J629" i="19" s="1"/>
  <c r="G35" i="45"/>
  <c r="J35" i="45" s="1"/>
  <c r="G595" i="25"/>
  <c r="J595" i="25" s="1"/>
  <c r="J568" i="23"/>
  <c r="J901" i="21"/>
  <c r="J750" i="29"/>
  <c r="J801" i="29"/>
  <c r="J270" i="27"/>
  <c r="J643" i="21"/>
  <c r="J734" i="19"/>
  <c r="J842" i="23"/>
  <c r="J755" i="29"/>
  <c r="J638" i="23"/>
  <c r="J357" i="23"/>
  <c r="J774" i="23"/>
  <c r="J780" i="29"/>
  <c r="I333" i="25"/>
  <c r="J333" i="25" s="1"/>
  <c r="J521" i="25"/>
  <c r="J544" i="25"/>
  <c r="J409" i="25"/>
  <c r="J847" i="25"/>
  <c r="G765" i="21"/>
  <c r="F768" i="21" s="1"/>
  <c r="G768" i="21" s="1"/>
  <c r="J768" i="21" s="1"/>
  <c r="J547" i="19"/>
  <c r="J574" i="27"/>
  <c r="J265" i="21"/>
  <c r="I54" i="27"/>
  <c r="J54" i="27" s="1"/>
  <c r="F893" i="23"/>
  <c r="G49" i="19"/>
  <c r="G165" i="43"/>
  <c r="G154" i="43"/>
  <c r="J154" i="43" s="1"/>
  <c r="G148" i="43"/>
  <c r="F876" i="29"/>
  <c r="H876" i="29" s="1"/>
  <c r="I876" i="29" s="1"/>
  <c r="G131" i="43"/>
  <c r="J131" i="43" s="1"/>
  <c r="J458" i="25"/>
  <c r="I735" i="25"/>
  <c r="J738" i="25"/>
  <c r="G54" i="19"/>
  <c r="J54" i="19" s="1"/>
  <c r="G727" i="27"/>
  <c r="J727" i="27" s="1"/>
  <c r="F894" i="23"/>
  <c r="H894" i="23" s="1"/>
  <c r="I894" i="23" s="1"/>
  <c r="J755" i="23"/>
  <c r="G131" i="19"/>
  <c r="J131" i="19" s="1"/>
  <c r="J891" i="23"/>
  <c r="F875" i="29"/>
  <c r="J10" i="15"/>
  <c r="J28" i="15" s="1"/>
  <c r="D20" i="7" s="1"/>
  <c r="I43" i="55" s="1"/>
  <c r="F895" i="23"/>
  <c r="H895" i="23" s="1"/>
  <c r="I895" i="23" s="1"/>
  <c r="I434" i="19"/>
  <c r="I134" i="43"/>
  <c r="J134" i="43" s="1"/>
  <c r="I706" i="19"/>
  <c r="I73" i="43"/>
  <c r="J73" i="43" s="1"/>
  <c r="G105" i="43"/>
  <c r="J105" i="43" s="1"/>
  <c r="G728" i="21"/>
  <c r="J728" i="21" s="1"/>
  <c r="I120" i="37"/>
  <c r="I11" i="37" s="1"/>
  <c r="I55" i="29"/>
  <c r="J55" i="29" s="1"/>
  <c r="G812" i="19"/>
  <c r="G752" i="23"/>
  <c r="J752" i="23" s="1"/>
  <c r="G505" i="21"/>
  <c r="J505" i="21" s="1"/>
  <c r="G200" i="23"/>
  <c r="J200" i="23" s="1"/>
  <c r="J827" i="23"/>
  <c r="J873" i="23"/>
  <c r="J831" i="23"/>
  <c r="J887" i="23"/>
  <c r="J815" i="27"/>
  <c r="J835" i="29"/>
  <c r="J693" i="21"/>
  <c r="J695" i="21"/>
  <c r="J806" i="21"/>
  <c r="J709" i="23"/>
  <c r="J625" i="27"/>
  <c r="J677" i="21"/>
  <c r="J774" i="29"/>
  <c r="J616" i="21"/>
  <c r="J636" i="21"/>
  <c r="J560" i="21"/>
  <c r="J549" i="23"/>
  <c r="J568" i="29"/>
  <c r="J583" i="27"/>
  <c r="J579" i="29"/>
  <c r="J434" i="21"/>
  <c r="J480" i="29"/>
  <c r="J407" i="21"/>
  <c r="J383" i="23"/>
  <c r="J326" i="23"/>
  <c r="J351" i="21"/>
  <c r="J355" i="27"/>
  <c r="J269" i="23"/>
  <c r="J257" i="23"/>
  <c r="J175" i="21"/>
  <c r="J756" i="27"/>
  <c r="G767" i="23"/>
  <c r="J767" i="23" s="1"/>
  <c r="J305" i="25"/>
  <c r="J776" i="23"/>
  <c r="I120" i="38"/>
  <c r="I11" i="38" s="1"/>
  <c r="G35" i="29"/>
  <c r="G10" i="29" s="1"/>
  <c r="J742" i="29"/>
  <c r="J798" i="29"/>
  <c r="I464" i="29"/>
  <c r="G464" i="29"/>
  <c r="G320" i="23"/>
  <c r="I320" i="23"/>
  <c r="I331" i="29"/>
  <c r="G331" i="29"/>
  <c r="G759" i="19"/>
  <c r="J759" i="19" s="1"/>
  <c r="I736" i="19"/>
  <c r="G163" i="43"/>
  <c r="J163" i="43" s="1"/>
  <c r="G348" i="21"/>
  <c r="I348" i="21"/>
  <c r="G741" i="21"/>
  <c r="I741" i="21"/>
  <c r="I496" i="23"/>
  <c r="G496" i="23"/>
  <c r="G65" i="29"/>
  <c r="I97" i="43"/>
  <c r="J97" i="43" s="1"/>
  <c r="G157" i="43"/>
  <c r="J157" i="43" s="1"/>
  <c r="G780" i="19"/>
  <c r="J780" i="19" s="1"/>
  <c r="I80" i="43"/>
  <c r="G267" i="25"/>
  <c r="J267" i="25" s="1"/>
  <c r="I361" i="21"/>
  <c r="G361" i="21"/>
  <c r="I445" i="27"/>
  <c r="G445" i="27"/>
  <c r="I338" i="21"/>
  <c r="G338" i="21"/>
  <c r="G301" i="23"/>
  <c r="I301" i="23"/>
  <c r="I192" i="29"/>
  <c r="G192" i="29"/>
  <c r="G120" i="36"/>
  <c r="G11" i="36" s="1"/>
  <c r="J11" i="36" s="1"/>
  <c r="I738" i="19"/>
  <c r="G737" i="19"/>
  <c r="F746" i="19" s="1"/>
  <c r="G746" i="19" s="1"/>
  <c r="J746" i="19" s="1"/>
  <c r="I737" i="19"/>
  <c r="G536" i="21"/>
  <c r="I536" i="21"/>
  <c r="G450" i="27"/>
  <c r="I450" i="27"/>
  <c r="I631" i="29"/>
  <c r="G631" i="29"/>
  <c r="I488" i="21"/>
  <c r="G488" i="21"/>
  <c r="G717" i="29"/>
  <c r="I717" i="29"/>
  <c r="G87" i="21"/>
  <c r="I87" i="21"/>
  <c r="G45" i="45"/>
  <c r="I667" i="27"/>
  <c r="G667" i="27"/>
  <c r="I462" i="23"/>
  <c r="G462" i="23"/>
  <c r="G437" i="29"/>
  <c r="I437" i="29"/>
  <c r="G490" i="23"/>
  <c r="I490" i="23"/>
  <c r="G321" i="23"/>
  <c r="I321" i="23"/>
  <c r="I351" i="23"/>
  <c r="G351" i="23"/>
  <c r="I168" i="19"/>
  <c r="G168" i="19"/>
  <c r="G58" i="19"/>
  <c r="G642" i="19"/>
  <c r="G152" i="43"/>
  <c r="J152" i="43" s="1"/>
  <c r="I909" i="19"/>
  <c r="J909" i="19" s="1"/>
  <c r="G144" i="43"/>
  <c r="J144" i="43" s="1"/>
  <c r="G146" i="43"/>
  <c r="J146" i="43" s="1"/>
  <c r="G323" i="25"/>
  <c r="J323" i="25" s="1"/>
  <c r="G900" i="29"/>
  <c r="I900" i="29"/>
  <c r="G713" i="19"/>
  <c r="I713" i="19"/>
  <c r="G422" i="27"/>
  <c r="I422" i="27"/>
  <c r="I432" i="23"/>
  <c r="G432" i="23"/>
  <c r="I883" i="29"/>
  <c r="G883" i="29"/>
  <c r="I485" i="23"/>
  <c r="G485" i="23"/>
  <c r="I615" i="19"/>
  <c r="I819" i="19" s="1"/>
  <c r="I13" i="19" s="1"/>
  <c r="G615" i="19"/>
  <c r="G35" i="25"/>
  <c r="G10" i="25" s="1"/>
  <c r="J10" i="25" s="1"/>
  <c r="G397" i="29"/>
  <c r="I397" i="29"/>
  <c r="G214" i="27"/>
  <c r="I214" i="27"/>
  <c r="I825" i="27"/>
  <c r="G825" i="27"/>
  <c r="I777" i="27"/>
  <c r="G777" i="27"/>
  <c r="I641" i="23"/>
  <c r="G641" i="23"/>
  <c r="I694" i="21"/>
  <c r="G694" i="21"/>
  <c r="G332" i="27"/>
  <c r="I332" i="27"/>
  <c r="G272" i="23"/>
  <c r="I272" i="23"/>
  <c r="I449" i="27"/>
  <c r="G449" i="27"/>
  <c r="J647" i="23"/>
  <c r="I840" i="23"/>
  <c r="G840" i="23"/>
  <c r="G364" i="21"/>
  <c r="I364" i="21"/>
  <c r="J702" i="25"/>
  <c r="J265" i="25"/>
  <c r="G854" i="27"/>
  <c r="I854" i="27"/>
  <c r="I186" i="21"/>
  <c r="G186" i="21"/>
  <c r="G755" i="21"/>
  <c r="I755" i="21"/>
  <c r="G579" i="21"/>
  <c r="I579" i="21"/>
  <c r="I430" i="23"/>
  <c r="G430" i="23"/>
  <c r="G628" i="23"/>
  <c r="I628" i="23"/>
  <c r="I720" i="21"/>
  <c r="G720" i="21"/>
  <c r="I823" i="27"/>
  <c r="G823" i="27"/>
  <c r="G497" i="27"/>
  <c r="I497" i="27"/>
  <c r="J574" i="29"/>
  <c r="I947" i="19"/>
  <c r="G947" i="19"/>
  <c r="G797" i="27"/>
  <c r="I797" i="27"/>
  <c r="G658" i="21"/>
  <c r="I658" i="21"/>
  <c r="I678" i="29"/>
  <c r="G678" i="29"/>
  <c r="G613" i="21"/>
  <c r="I613" i="21"/>
  <c r="I763" i="21"/>
  <c r="G763" i="21"/>
  <c r="I800" i="23"/>
  <c r="G800" i="23"/>
  <c r="I552" i="27"/>
  <c r="G552" i="27"/>
  <c r="I567" i="21"/>
  <c r="G567" i="21"/>
  <c r="G472" i="29"/>
  <c r="I472" i="29"/>
  <c r="G617" i="21"/>
  <c r="I617" i="21"/>
  <c r="I681" i="23"/>
  <c r="G681" i="23"/>
  <c r="I289" i="29"/>
  <c r="G289" i="29"/>
  <c r="I856" i="21"/>
  <c r="G856" i="21"/>
  <c r="J239" i="19"/>
  <c r="J560" i="29"/>
  <c r="J475" i="25"/>
  <c r="J10" i="35"/>
  <c r="J35" i="29"/>
  <c r="J549" i="25"/>
  <c r="J504" i="25"/>
  <c r="J309" i="25"/>
  <c r="J775" i="25"/>
  <c r="J476" i="25"/>
  <c r="J127" i="25"/>
  <c r="J416" i="25"/>
  <c r="J467" i="25"/>
  <c r="J461" i="25"/>
  <c r="J363" i="23"/>
  <c r="J334" i="25"/>
  <c r="J766" i="25"/>
  <c r="J316" i="25"/>
  <c r="J899" i="25"/>
  <c r="J263" i="25"/>
  <c r="J262" i="25"/>
  <c r="J554" i="25"/>
  <c r="J407" i="25"/>
  <c r="I53" i="19"/>
  <c r="G53" i="21"/>
  <c r="J53" i="21" s="1"/>
  <c r="J493" i="25"/>
  <c r="J730" i="25"/>
  <c r="J379" i="25"/>
  <c r="J174" i="25"/>
  <c r="J519" i="25"/>
  <c r="J139" i="25"/>
  <c r="J509" i="25"/>
  <c r="G55" i="27"/>
  <c r="J55" i="27" s="1"/>
  <c r="J10" i="37"/>
  <c r="J10" i="32"/>
  <c r="J423" i="25"/>
  <c r="G120" i="39"/>
  <c r="G11" i="39" s="1"/>
  <c r="G28" i="39" s="1"/>
  <c r="J564" i="25"/>
  <c r="J468" i="25"/>
  <c r="J256" i="25"/>
  <c r="I823" i="23"/>
  <c r="G823" i="23"/>
  <c r="I782" i="21"/>
  <c r="G782" i="21"/>
  <c r="I610" i="29"/>
  <c r="G610" i="29"/>
  <c r="I699" i="21"/>
  <c r="G699" i="21"/>
  <c r="G591" i="29"/>
  <c r="I591" i="29"/>
  <c r="G580" i="23"/>
  <c r="I580" i="23"/>
  <c r="I296" i="23"/>
  <c r="G296" i="23"/>
  <c r="I115" i="29"/>
  <c r="G115" i="29"/>
  <c r="I867" i="23"/>
  <c r="G867" i="23"/>
  <c r="G636" i="27"/>
  <c r="I636" i="27"/>
  <c r="G550" i="27"/>
  <c r="I550" i="27"/>
  <c r="G949" i="29"/>
  <c r="I949" i="29"/>
  <c r="G788" i="23"/>
  <c r="I788" i="23"/>
  <c r="I601" i="27"/>
  <c r="G601" i="27"/>
  <c r="G703" i="23"/>
  <c r="I703" i="23"/>
  <c r="J338" i="25"/>
  <c r="J813" i="25"/>
  <c r="J762" i="25"/>
  <c r="J650" i="25"/>
  <c r="J573" i="25"/>
  <c r="J388" i="25"/>
  <c r="J286" i="25"/>
  <c r="J430" i="25"/>
  <c r="J530" i="25"/>
  <c r="J418" i="25"/>
  <c r="J868" i="25"/>
  <c r="J571" i="25"/>
  <c r="J693" i="25"/>
  <c r="J403" i="25"/>
  <c r="J275" i="25"/>
  <c r="G637" i="23"/>
  <c r="I637" i="23"/>
  <c r="G793" i="23"/>
  <c r="I793" i="23"/>
  <c r="G583" i="23"/>
  <c r="I583" i="23"/>
  <c r="I557" i="27"/>
  <c r="G557" i="27"/>
  <c r="I465" i="23"/>
  <c r="G465" i="23"/>
  <c r="I261" i="27"/>
  <c r="G261" i="27"/>
  <c r="I950" i="21"/>
  <c r="G950" i="21"/>
  <c r="G586" i="21"/>
  <c r="I586" i="21"/>
  <c r="G665" i="27"/>
  <c r="I665" i="27"/>
  <c r="I873" i="19"/>
  <c r="G873" i="19"/>
  <c r="G695" i="23"/>
  <c r="I695" i="23"/>
  <c r="I881" i="23"/>
  <c r="G881" i="23"/>
  <c r="G718" i="27"/>
  <c r="I718" i="27"/>
  <c r="G668" i="27"/>
  <c r="I668" i="27"/>
  <c r="I827" i="27"/>
  <c r="G827" i="27"/>
  <c r="I69" i="17"/>
  <c r="G69" i="17"/>
  <c r="J503" i="25"/>
  <c r="J343" i="25"/>
  <c r="J143" i="25"/>
  <c r="J736" i="25"/>
  <c r="J356" i="25"/>
  <c r="J845" i="25"/>
  <c r="I560" i="27"/>
  <c r="G560" i="27"/>
  <c r="G401" i="23"/>
  <c r="I401" i="23"/>
  <c r="J293" i="25"/>
  <c r="I673" i="29"/>
  <c r="G673" i="29"/>
  <c r="G716" i="21"/>
  <c r="I716" i="21"/>
  <c r="I868" i="29"/>
  <c r="G868" i="29"/>
  <c r="I756" i="21"/>
  <c r="G756" i="21"/>
  <c r="I813" i="23"/>
  <c r="G813" i="23"/>
  <c r="J315" i="25"/>
  <c r="I766" i="27"/>
  <c r="G766" i="27"/>
  <c r="G561" i="29"/>
  <c r="I561" i="29"/>
  <c r="I123" i="21"/>
  <c r="G123" i="21"/>
  <c r="J319" i="25"/>
  <c r="I891" i="19"/>
  <c r="G891" i="19"/>
  <c r="F896" i="19" s="1"/>
  <c r="G387" i="29"/>
  <c r="I387" i="29"/>
  <c r="G355" i="29"/>
  <c r="I355" i="29"/>
  <c r="I778" i="23"/>
  <c r="G778" i="23"/>
  <c r="I828" i="21"/>
  <c r="G828" i="21"/>
  <c r="G742" i="21"/>
  <c r="I742" i="21"/>
  <c r="J886" i="25"/>
  <c r="J328" i="25"/>
  <c r="J259" i="25"/>
  <c r="J785" i="27"/>
  <c r="J697" i="23"/>
  <c r="J744" i="23"/>
  <c r="J369" i="25"/>
  <c r="J638" i="19"/>
  <c r="G120" i="37"/>
  <c r="G11" i="37" s="1"/>
  <c r="J796" i="27"/>
  <c r="F747" i="23"/>
  <c r="G747" i="23" s="1"/>
  <c r="J747" i="23" s="1"/>
  <c r="J719" i="21"/>
  <c r="J799" i="25"/>
  <c r="J785" i="25"/>
  <c r="G120" i="38"/>
  <c r="G11" i="38" s="1"/>
  <c r="G120" i="40"/>
  <c r="G11" i="40" s="1"/>
  <c r="J691" i="25"/>
  <c r="J659" i="25"/>
  <c r="J533" i="25"/>
  <c r="J466" i="25"/>
  <c r="J329" i="25"/>
  <c r="J472" i="25"/>
  <c r="J447" i="25"/>
  <c r="J383" i="25"/>
  <c r="J561" i="25"/>
  <c r="J879" i="25"/>
  <c r="J398" i="25"/>
  <c r="J428" i="25"/>
  <c r="J882" i="19"/>
  <c r="J901" i="25"/>
  <c r="J582" i="25"/>
  <c r="J568" i="25"/>
  <c r="J469" i="25"/>
  <c r="J424" i="25"/>
  <c r="J500" i="25"/>
  <c r="J130" i="43"/>
  <c r="J751" i="25"/>
  <c r="J697" i="25"/>
  <c r="J244" i="25"/>
  <c r="J134" i="25"/>
  <c r="J133" i="25"/>
  <c r="J156" i="25"/>
  <c r="J950" i="25"/>
  <c r="J902" i="25"/>
  <c r="J884" i="25"/>
  <c r="J885" i="25"/>
  <c r="J855" i="25"/>
  <c r="J844" i="25"/>
  <c r="J829" i="25"/>
  <c r="J843" i="19"/>
  <c r="J852" i="25"/>
  <c r="J826" i="25"/>
  <c r="J849" i="25"/>
  <c r="J835" i="25"/>
  <c r="J831" i="25"/>
  <c r="J796" i="19"/>
  <c r="J794" i="25"/>
  <c r="J777" i="25"/>
  <c r="J770" i="25"/>
  <c r="J780" i="25"/>
  <c r="J695" i="25"/>
  <c r="J676" i="25"/>
  <c r="J675" i="25"/>
  <c r="J159" i="25"/>
  <c r="J715" i="25"/>
  <c r="J790" i="25"/>
  <c r="J574" i="25"/>
  <c r="J709" i="25"/>
  <c r="J82" i="25"/>
  <c r="J900" i="25"/>
  <c r="J716" i="25"/>
  <c r="J366" i="25"/>
  <c r="J761" i="25"/>
  <c r="J842" i="25"/>
  <c r="J869" i="25"/>
  <c r="J877" i="25"/>
  <c r="J377" i="25"/>
  <c r="J482" i="25"/>
  <c r="J814" i="25"/>
  <c r="J811" i="25"/>
  <c r="J951" i="25"/>
  <c r="J824" i="25"/>
  <c r="J692" i="25"/>
  <c r="J725" i="25"/>
  <c r="J508" i="25"/>
  <c r="J515" i="25"/>
  <c r="J572" i="25"/>
  <c r="J534" i="25"/>
  <c r="J487" i="25"/>
  <c r="J497" i="25"/>
  <c r="J375" i="25"/>
  <c r="J288" i="25"/>
  <c r="J295" i="25"/>
  <c r="J313" i="25"/>
  <c r="J141" i="25"/>
  <c r="J390" i="25"/>
  <c r="J473" i="25"/>
  <c r="J784" i="25"/>
  <c r="J859" i="25"/>
  <c r="J704" i="25"/>
  <c r="J952" i="25"/>
  <c r="J130" i="25"/>
  <c r="J529" i="25"/>
  <c r="J370" i="25"/>
  <c r="J739" i="25"/>
  <c r="J88" i="25"/>
  <c r="J712" i="25"/>
  <c r="J719" i="25"/>
  <c r="J678" i="25"/>
  <c r="J718" i="25"/>
  <c r="J706" i="25"/>
  <c r="J516" i="25"/>
  <c r="J412" i="25"/>
  <c r="J376" i="25"/>
  <c r="J417" i="25"/>
  <c r="J317" i="25"/>
  <c r="J287" i="25"/>
  <c r="J207" i="25"/>
  <c r="J190" i="25"/>
  <c r="J149" i="25"/>
  <c r="J535" i="25"/>
  <c r="J254" i="25"/>
  <c r="J84" i="25"/>
  <c r="J454" i="25"/>
  <c r="J514" i="25"/>
  <c r="J550" i="25"/>
  <c r="J776" i="25"/>
  <c r="J406" i="25"/>
  <c r="J239" i="25"/>
  <c r="J948" i="25"/>
  <c r="J110" i="25"/>
  <c r="J679" i="25"/>
  <c r="J255" i="25"/>
  <c r="J131" i="25"/>
  <c r="J588" i="25"/>
  <c r="J422" i="25"/>
  <c r="J836" i="25"/>
  <c r="J445" i="25"/>
  <c r="J491" i="25"/>
  <c r="J795" i="25"/>
  <c r="J284" i="25"/>
  <c r="J332" i="25"/>
  <c r="J898" i="25"/>
  <c r="J681" i="25"/>
  <c r="J779" i="25"/>
  <c r="J593" i="25"/>
  <c r="J562" i="25"/>
  <c r="J488" i="25"/>
  <c r="J399" i="25"/>
  <c r="J260" i="25"/>
  <c r="J240" i="25"/>
  <c r="J144" i="25"/>
  <c r="J494" i="25"/>
  <c r="J840" i="25"/>
  <c r="J883" i="25"/>
  <c r="J694" i="25"/>
  <c r="J589" i="25"/>
  <c r="J788" i="25"/>
  <c r="J665" i="25"/>
  <c r="J439" i="25"/>
  <c r="J437" i="25"/>
  <c r="J405" i="25"/>
  <c r="J436" i="25"/>
  <c r="J381" i="25"/>
  <c r="J283" i="25"/>
  <c r="J347" i="25"/>
  <c r="J271" i="25"/>
  <c r="J81" i="25"/>
  <c r="J78" i="25"/>
  <c r="J252" i="25"/>
  <c r="J273" i="25"/>
  <c r="J825" i="19"/>
  <c r="J432" i="25"/>
  <c r="J237" i="25"/>
  <c r="J887" i="25"/>
  <c r="J857" i="25"/>
  <c r="J708" i="25"/>
  <c r="J155" i="25"/>
  <c r="J434" i="25"/>
  <c r="J160" i="25"/>
  <c r="J241" i="25"/>
  <c r="J225" i="25"/>
  <c r="J892" i="25"/>
  <c r="J89" i="25"/>
  <c r="J848" i="25"/>
  <c r="J673" i="25"/>
  <c r="J339" i="25"/>
  <c r="J336" i="25"/>
  <c r="J83" i="25"/>
  <c r="J888" i="25"/>
  <c r="J258" i="25"/>
  <c r="J837" i="25"/>
  <c r="J85" i="25"/>
  <c r="J246" i="25"/>
  <c r="J278" i="25"/>
  <c r="J846" i="25"/>
  <c r="J318" i="25"/>
  <c r="J206" i="25"/>
  <c r="J346" i="25"/>
  <c r="J264" i="25"/>
  <c r="J87" i="25"/>
  <c r="J810" i="25"/>
  <c r="J471" i="25"/>
  <c r="J349" i="25"/>
  <c r="J100" i="25"/>
  <c r="J107" i="25"/>
  <c r="J98" i="25"/>
  <c r="J113" i="25"/>
  <c r="J668" i="25"/>
  <c r="J658" i="25"/>
  <c r="J602" i="25"/>
  <c r="J615" i="25"/>
  <c r="J631" i="25"/>
  <c r="J648" i="25"/>
  <c r="J637" i="25"/>
  <c r="J607" i="25"/>
  <c r="J636" i="25"/>
  <c r="J642" i="25"/>
  <c r="J603" i="25"/>
  <c r="J619" i="25"/>
  <c r="J601" i="25"/>
  <c r="J638" i="25"/>
  <c r="J633" i="25"/>
  <c r="J630" i="25"/>
  <c r="J608" i="25"/>
  <c r="J644" i="25"/>
  <c r="J624" i="25"/>
  <c r="J646" i="25"/>
  <c r="J612" i="25"/>
  <c r="J649" i="25"/>
  <c r="J653" i="25"/>
  <c r="J632" i="25"/>
  <c r="J641" i="25"/>
  <c r="J654" i="25"/>
  <c r="J629" i="25"/>
  <c r="J617" i="25"/>
  <c r="J625" i="25"/>
  <c r="J604" i="25"/>
  <c r="J634" i="25"/>
  <c r="J626" i="25"/>
  <c r="J667" i="25"/>
  <c r="J656" i="19"/>
  <c r="J627" i="25"/>
  <c r="J663" i="25"/>
  <c r="J662" i="25"/>
  <c r="J577" i="25"/>
  <c r="J583" i="25"/>
  <c r="J578" i="25"/>
  <c r="J559" i="25"/>
  <c r="J411" i="25"/>
  <c r="J223" i="25"/>
  <c r="J233" i="25"/>
  <c r="J228" i="25"/>
  <c r="J205" i="25"/>
  <c r="J213" i="25"/>
  <c r="J182" i="25"/>
  <c r="J189" i="25"/>
  <c r="J202" i="25"/>
  <c r="J195" i="25"/>
  <c r="J212" i="25"/>
  <c r="J183" i="25"/>
  <c r="J201" i="25"/>
  <c r="J210" i="25"/>
  <c r="J203" i="25"/>
  <c r="J204" i="25"/>
  <c r="J188" i="25"/>
  <c r="J217" i="25"/>
  <c r="J184" i="25"/>
  <c r="J215" i="25"/>
  <c r="J191" i="25"/>
  <c r="J172" i="25"/>
  <c r="J168" i="25"/>
  <c r="J166" i="25"/>
  <c r="J170" i="25"/>
  <c r="J163" i="25"/>
  <c r="J162" i="25"/>
  <c r="J161" i="25"/>
  <c r="J150" i="25"/>
  <c r="J147" i="25"/>
  <c r="J90" i="25"/>
  <c r="J115" i="25"/>
  <c r="J93" i="25"/>
  <c r="J108" i="25"/>
  <c r="J109" i="25"/>
  <c r="J116" i="25"/>
  <c r="J94" i="25"/>
  <c r="J92" i="25"/>
  <c r="J105" i="25"/>
  <c r="J102" i="25"/>
  <c r="J111" i="25"/>
  <c r="J99" i="25"/>
  <c r="J35" i="25"/>
  <c r="J53" i="15"/>
  <c r="J89" i="43"/>
  <c r="J10" i="23"/>
  <c r="D14" i="22" s="1"/>
  <c r="I113" i="55" s="1"/>
  <c r="K113" i="55" s="1"/>
  <c r="F13" i="42"/>
  <c r="F24" i="6" s="1"/>
  <c r="I208" i="55"/>
  <c r="G710" i="17"/>
  <c r="I710" i="17"/>
  <c r="J528" i="25"/>
  <c r="I932" i="19"/>
  <c r="G932" i="19"/>
  <c r="J330" i="25"/>
  <c r="G660" i="17"/>
  <c r="I660" i="17"/>
  <c r="G691" i="17"/>
  <c r="I691" i="17"/>
  <c r="G709" i="17"/>
  <c r="I709" i="17"/>
  <c r="G302" i="17"/>
  <c r="I302" i="17"/>
  <c r="G737" i="17"/>
  <c r="I737" i="17"/>
  <c r="G676" i="17"/>
  <c r="I676" i="17"/>
  <c r="G918" i="19"/>
  <c r="I918" i="19"/>
  <c r="J828" i="25"/>
  <c r="J586" i="25"/>
  <c r="J448" i="25"/>
  <c r="J357" i="25"/>
  <c r="J321" i="25"/>
  <c r="J269" i="25"/>
  <c r="I142" i="17"/>
  <c r="G142" i="17"/>
  <c r="G141" i="17"/>
  <c r="I141" i="17"/>
  <c r="I321" i="17"/>
  <c r="G321" i="17"/>
  <c r="G478" i="17"/>
  <c r="I478" i="17"/>
  <c r="I471" i="17"/>
  <c r="G471" i="17"/>
  <c r="G512" i="17"/>
  <c r="I512" i="17"/>
  <c r="G189" i="17"/>
  <c r="I189" i="17"/>
  <c r="G629" i="17"/>
  <c r="I629" i="17"/>
  <c r="G641" i="17"/>
  <c r="I641" i="17"/>
  <c r="I827" i="17"/>
  <c r="G827" i="17"/>
  <c r="J841" i="25"/>
  <c r="J772" i="25"/>
  <c r="J373" i="25"/>
  <c r="J320" i="25"/>
  <c r="J128" i="25"/>
  <c r="J129" i="25"/>
  <c r="G389" i="17"/>
  <c r="I389" i="17"/>
  <c r="I878" i="17"/>
  <c r="G878" i="17"/>
  <c r="G694" i="17"/>
  <c r="I694" i="17"/>
  <c r="J507" i="25"/>
  <c r="G401" i="17"/>
  <c r="I401" i="17"/>
  <c r="I645" i="17"/>
  <c r="G645" i="17"/>
  <c r="I898" i="17"/>
  <c r="G898" i="17"/>
  <c r="G286" i="17"/>
  <c r="I286" i="17"/>
  <c r="J169" i="25"/>
  <c r="G138" i="17"/>
  <c r="I138" i="17"/>
  <c r="I730" i="17"/>
  <c r="G730" i="17"/>
  <c r="J850" i="25"/>
  <c r="J348" i="25"/>
  <c r="G463" i="17"/>
  <c r="I463" i="17"/>
  <c r="G440" i="17"/>
  <c r="I440" i="17"/>
  <c r="I169" i="17"/>
  <c r="G169" i="17"/>
  <c r="G633" i="17"/>
  <c r="I633" i="17"/>
  <c r="J851" i="25"/>
  <c r="J732" i="25"/>
  <c r="J680" i="25"/>
  <c r="J548" i="25"/>
  <c r="J371" i="25"/>
  <c r="J401" i="25"/>
  <c r="J355" i="25"/>
  <c r="J253" i="25"/>
  <c r="J218" i="25"/>
  <c r="G390" i="17"/>
  <c r="I390" i="17"/>
  <c r="G361" i="17"/>
  <c r="I361" i="17"/>
  <c r="G235" i="17"/>
  <c r="I235" i="17"/>
  <c r="I303" i="17"/>
  <c r="G303" i="17"/>
  <c r="I197" i="17"/>
  <c r="G197" i="17"/>
  <c r="J838" i="25"/>
  <c r="I521" i="17"/>
  <c r="G521" i="17"/>
  <c r="I771" i="17"/>
  <c r="G771" i="17"/>
  <c r="G208" i="17"/>
  <c r="I208" i="17"/>
  <c r="I749" i="17"/>
  <c r="G749" i="17"/>
  <c r="I751" i="17"/>
  <c r="G751" i="17"/>
  <c r="G690" i="17"/>
  <c r="I690" i="17"/>
  <c r="G705" i="17"/>
  <c r="I705" i="17"/>
  <c r="G496" i="17"/>
  <c r="I496" i="17"/>
  <c r="G209" i="17"/>
  <c r="I209" i="17"/>
  <c r="G162" i="17"/>
  <c r="I162" i="17"/>
  <c r="G170" i="17"/>
  <c r="I170" i="17"/>
  <c r="G611" i="17"/>
  <c r="I611" i="17"/>
  <c r="J552" i="25"/>
  <c r="J570" i="25"/>
  <c r="J378" i="25"/>
  <c r="J457" i="25"/>
  <c r="J465" i="25"/>
  <c r="J232" i="25"/>
  <c r="G388" i="17"/>
  <c r="I388" i="17"/>
  <c r="J628" i="25"/>
  <c r="G680" i="17"/>
  <c r="I680" i="17"/>
  <c r="J486" i="25"/>
  <c r="J306" i="25"/>
  <c r="G682" i="17"/>
  <c r="I682" i="17"/>
  <c r="G724" i="17"/>
  <c r="I724" i="17"/>
  <c r="G276" i="17"/>
  <c r="I276" i="17"/>
  <c r="G743" i="17"/>
  <c r="I743" i="17"/>
  <c r="G744" i="17"/>
  <c r="I744" i="17"/>
  <c r="G632" i="17"/>
  <c r="I632" i="17"/>
  <c r="J580" i="25"/>
  <c r="J440" i="25"/>
  <c r="J341" i="25"/>
  <c r="J299" i="25"/>
  <c r="J193" i="25"/>
  <c r="J238" i="25"/>
  <c r="G232" i="17"/>
  <c r="I232" i="17"/>
  <c r="G605" i="17"/>
  <c r="I605" i="17"/>
  <c r="I877" i="17"/>
  <c r="G877" i="17"/>
  <c r="G799" i="17"/>
  <c r="I799" i="17"/>
  <c r="J290" i="25"/>
  <c r="J226" i="25"/>
  <c r="J146" i="25"/>
  <c r="G445" i="17"/>
  <c r="I445" i="17"/>
  <c r="G784" i="17"/>
  <c r="I784" i="17"/>
  <c r="G810" i="17"/>
  <c r="I810" i="17"/>
  <c r="G621" i="17"/>
  <c r="I621" i="17"/>
  <c r="G194" i="17"/>
  <c r="I194" i="17"/>
  <c r="G165" i="17"/>
  <c r="I165" i="17"/>
  <c r="J677" i="25"/>
  <c r="J647" i="25"/>
  <c r="J520" i="25"/>
  <c r="J460" i="25"/>
  <c r="J389" i="25"/>
  <c r="J415" i="25"/>
  <c r="J216" i="25"/>
  <c r="J167" i="25"/>
  <c r="I595" i="17"/>
  <c r="G595" i="17"/>
  <c r="G224" i="17"/>
  <c r="I224" i="17"/>
  <c r="I825" i="17"/>
  <c r="G825" i="17"/>
  <c r="G897" i="17"/>
  <c r="I897" i="17"/>
  <c r="J441" i="25"/>
  <c r="G497" i="17"/>
  <c r="I497" i="17"/>
  <c r="G731" i="17"/>
  <c r="I731" i="17"/>
  <c r="G150" i="17"/>
  <c r="I150" i="17"/>
  <c r="J164" i="25"/>
  <c r="G293" i="17"/>
  <c r="I293" i="17"/>
  <c r="G735" i="17"/>
  <c r="I735" i="17"/>
  <c r="G837" i="17"/>
  <c r="I837" i="17"/>
  <c r="G667" i="17"/>
  <c r="I667" i="17"/>
  <c r="J816" i="25"/>
  <c r="F817" i="25"/>
  <c r="G817" i="25" s="1"/>
  <c r="J817" i="25" s="1"/>
  <c r="G309" i="17"/>
  <c r="I309" i="17"/>
  <c r="G783" i="17"/>
  <c r="F786" i="17" s="1"/>
  <c r="G786" i="17" s="1"/>
  <c r="J786" i="17" s="1"/>
  <c r="I783" i="17"/>
  <c r="G745" i="17"/>
  <c r="I745" i="17"/>
  <c r="G684" i="17"/>
  <c r="I684" i="17"/>
  <c r="J462" i="25"/>
  <c r="J645" i="25"/>
  <c r="J778" i="25"/>
  <c r="J532" i="25"/>
  <c r="J492" i="25"/>
  <c r="J385" i="25"/>
  <c r="J301" i="25"/>
  <c r="J209" i="25"/>
  <c r="J186" i="25"/>
  <c r="J136" i="25"/>
  <c r="G350" i="17"/>
  <c r="I350" i="17"/>
  <c r="I858" i="17"/>
  <c r="G858" i="17"/>
  <c r="I864" i="17"/>
  <c r="G864" i="17"/>
  <c r="G349" i="17"/>
  <c r="I349" i="17"/>
  <c r="G135" i="17"/>
  <c r="I135" i="17"/>
  <c r="I831" i="29"/>
  <c r="G831" i="29"/>
  <c r="I654" i="29"/>
  <c r="G654" i="29"/>
  <c r="G783" i="21"/>
  <c r="I783" i="21"/>
  <c r="G585" i="19"/>
  <c r="I585" i="19"/>
  <c r="J713" i="23"/>
  <c r="G616" i="25"/>
  <c r="I616" i="25"/>
  <c r="I398" i="21"/>
  <c r="G398" i="21"/>
  <c r="J325" i="25"/>
  <c r="I53" i="17"/>
  <c r="G53" i="17"/>
  <c r="J704" i="19"/>
  <c r="J402" i="25"/>
  <c r="J314" i="25"/>
  <c r="I475" i="17"/>
  <c r="G475" i="17"/>
  <c r="G404" i="17"/>
  <c r="I404" i="17"/>
  <c r="G421" i="17"/>
  <c r="I421" i="17"/>
  <c r="G479" i="17"/>
  <c r="I479" i="17"/>
  <c r="G520" i="17"/>
  <c r="I520" i="17"/>
  <c r="G191" i="17"/>
  <c r="I191" i="17"/>
  <c r="G262" i="17"/>
  <c r="I262" i="17"/>
  <c r="G206" i="17"/>
  <c r="I206" i="17"/>
  <c r="G863" i="17"/>
  <c r="I863" i="17"/>
  <c r="J825" i="25"/>
  <c r="F727" i="25"/>
  <c r="G727" i="25" s="1"/>
  <c r="J727" i="25" s="1"/>
  <c r="J724" i="25"/>
  <c r="G577" i="19"/>
  <c r="I577" i="19"/>
  <c r="J600" i="25"/>
  <c r="J361" i="25"/>
  <c r="J197" i="25"/>
  <c r="J227" i="25"/>
  <c r="J257" i="25"/>
  <c r="G567" i="17"/>
  <c r="I567" i="17"/>
  <c r="G111" i="17"/>
  <c r="I111" i="17"/>
  <c r="G535" i="17"/>
  <c r="I535" i="17"/>
  <c r="I359" i="17"/>
  <c r="G359" i="17"/>
  <c r="G702" i="17"/>
  <c r="I702" i="17"/>
  <c r="J442" i="25"/>
  <c r="G765" i="17"/>
  <c r="I765" i="17"/>
  <c r="G648" i="17"/>
  <c r="I648" i="17"/>
  <c r="G649" i="17"/>
  <c r="I649" i="17"/>
  <c r="J949" i="25"/>
  <c r="J763" i="25"/>
  <c r="J234" i="25"/>
  <c r="G109" i="17"/>
  <c r="I109" i="17"/>
  <c r="G460" i="17"/>
  <c r="I460" i="17"/>
  <c r="G569" i="17"/>
  <c r="I569" i="17"/>
  <c r="J815" i="25"/>
  <c r="G386" i="17"/>
  <c r="I386" i="17"/>
  <c r="G384" i="17"/>
  <c r="I384" i="17"/>
  <c r="J490" i="25"/>
  <c r="J610" i="25"/>
  <c r="J112" i="25"/>
  <c r="J358" i="25"/>
  <c r="G458" i="17"/>
  <c r="I458" i="17"/>
  <c r="G395" i="17"/>
  <c r="I395" i="17"/>
  <c r="G364" i="17"/>
  <c r="I364" i="17"/>
  <c r="G470" i="17"/>
  <c r="I470" i="17"/>
  <c r="J878" i="25"/>
  <c r="J897" i="25"/>
  <c r="J660" i="25"/>
  <c r="J749" i="25"/>
  <c r="J796" i="25"/>
  <c r="J353" i="25"/>
  <c r="J477" i="25"/>
  <c r="J331" i="25"/>
  <c r="J125" i="25"/>
  <c r="J699" i="25"/>
  <c r="J703" i="25"/>
  <c r="J701" i="25"/>
  <c r="J282" i="25"/>
  <c r="J324" i="25"/>
  <c r="G515" i="17"/>
  <c r="I515" i="17"/>
  <c r="G508" i="17"/>
  <c r="I508" i="17"/>
  <c r="G397" i="17"/>
  <c r="I397" i="17"/>
  <c r="I519" i="17"/>
  <c r="G519" i="17"/>
  <c r="J523" i="25"/>
  <c r="J175" i="25"/>
  <c r="G592" i="17"/>
  <c r="I592" i="17"/>
  <c r="G852" i="17"/>
  <c r="I852" i="17"/>
  <c r="G229" i="17"/>
  <c r="I229" i="17"/>
  <c r="G951" i="17"/>
  <c r="I951" i="17"/>
  <c r="J866" i="25"/>
  <c r="J362" i="25"/>
  <c r="J622" i="25"/>
  <c r="G506" i="17"/>
  <c r="I506" i="17"/>
  <c r="I443" i="17"/>
  <c r="G443" i="17"/>
  <c r="G332" i="17"/>
  <c r="I332" i="17"/>
  <c r="I453" i="17"/>
  <c r="G453" i="17"/>
  <c r="G792" i="17"/>
  <c r="I792" i="17"/>
  <c r="J77" i="25"/>
  <c r="G600" i="17"/>
  <c r="I600" i="17"/>
  <c r="G630" i="17"/>
  <c r="I630" i="17"/>
  <c r="G195" i="17"/>
  <c r="I195" i="17"/>
  <c r="I171" i="17"/>
  <c r="G171" i="17"/>
  <c r="J806" i="25"/>
  <c r="J742" i="25"/>
  <c r="J511" i="25"/>
  <c r="J304" i="25"/>
  <c r="G124" i="17"/>
  <c r="I124" i="17"/>
  <c r="G360" i="17"/>
  <c r="I360" i="17"/>
  <c r="G505" i="17"/>
  <c r="I505" i="17"/>
  <c r="G677" i="17"/>
  <c r="I677" i="17"/>
  <c r="G716" i="17"/>
  <c r="I716" i="17"/>
  <c r="G733" i="17"/>
  <c r="I733" i="17"/>
  <c r="I325" i="17"/>
  <c r="G325" i="17"/>
  <c r="G279" i="17"/>
  <c r="I279" i="17"/>
  <c r="G761" i="17"/>
  <c r="I761" i="17"/>
  <c r="G706" i="17"/>
  <c r="I706" i="17"/>
  <c r="G499" i="17"/>
  <c r="I499" i="17"/>
  <c r="G428" i="17"/>
  <c r="I428" i="17"/>
  <c r="J791" i="25"/>
  <c r="J635" i="25"/>
  <c r="J384" i="25"/>
  <c r="J198" i="25"/>
  <c r="J91" i="25"/>
  <c r="G357" i="17"/>
  <c r="I357" i="17"/>
  <c r="G571" i="17"/>
  <c r="I571" i="17"/>
  <c r="G653" i="17"/>
  <c r="I653" i="17"/>
  <c r="J464" i="25"/>
  <c r="F954" i="25"/>
  <c r="F953" i="25"/>
  <c r="J947" i="25"/>
  <c r="J386" i="25"/>
  <c r="J294" i="25"/>
  <c r="J222" i="25"/>
  <c r="G427" i="17"/>
  <c r="I427" i="17"/>
  <c r="G814" i="17"/>
  <c r="I814" i="17"/>
  <c r="G502" i="17"/>
  <c r="I502" i="17"/>
  <c r="G431" i="17"/>
  <c r="I431" i="17"/>
  <c r="G341" i="17"/>
  <c r="I341" i="17"/>
  <c r="G679" i="17"/>
  <c r="I679" i="17"/>
  <c r="I839" i="17"/>
  <c r="G839" i="17"/>
  <c r="J300" i="25"/>
  <c r="G646" i="17"/>
  <c r="I646" i="17"/>
  <c r="J538" i="25"/>
  <c r="G317" i="17"/>
  <c r="I317" i="17"/>
  <c r="J502" i="25"/>
  <c r="G794" i="17"/>
  <c r="I794" i="17"/>
  <c r="G149" i="17"/>
  <c r="I149" i="17"/>
  <c r="G717" i="17"/>
  <c r="I717" i="17"/>
  <c r="J827" i="25"/>
  <c r="G418" i="17"/>
  <c r="I418" i="17"/>
  <c r="G323" i="17"/>
  <c r="I323" i="17"/>
  <c r="G813" i="17"/>
  <c r="I813" i="17"/>
  <c r="I108" i="17"/>
  <c r="G108" i="17"/>
  <c r="G423" i="17"/>
  <c r="I423" i="17"/>
  <c r="G464" i="17"/>
  <c r="I464" i="17"/>
  <c r="G160" i="17"/>
  <c r="I160" i="17"/>
  <c r="G638" i="17"/>
  <c r="I638" i="17"/>
  <c r="G156" i="17"/>
  <c r="I156" i="17"/>
  <c r="J576" i="25"/>
  <c r="J97" i="25"/>
  <c r="J96" i="25"/>
  <c r="J103" i="25"/>
  <c r="J106" i="25"/>
  <c r="G346" i="17"/>
  <c r="I346" i="17"/>
  <c r="I143" i="17"/>
  <c r="G143" i="17"/>
  <c r="G844" i="17"/>
  <c r="I844" i="17"/>
  <c r="I902" i="21"/>
  <c r="G902" i="21"/>
  <c r="I829" i="29"/>
  <c r="G829" i="29"/>
  <c r="G898" i="23"/>
  <c r="I898" i="23"/>
  <c r="G847" i="29"/>
  <c r="I847" i="29"/>
  <c r="I750" i="21"/>
  <c r="G750" i="21"/>
  <c r="I645" i="27"/>
  <c r="G645" i="27"/>
  <c r="I702" i="21"/>
  <c r="G702" i="21"/>
  <c r="G640" i="29"/>
  <c r="I640" i="29"/>
  <c r="G660" i="21"/>
  <c r="I660" i="21"/>
  <c r="J643" i="25"/>
  <c r="G588" i="23"/>
  <c r="I588" i="23"/>
  <c r="J404" i="25"/>
  <c r="J297" i="25"/>
  <c r="J154" i="25"/>
  <c r="G588" i="17"/>
  <c r="I588" i="17"/>
  <c r="G338" i="17"/>
  <c r="I338" i="17"/>
  <c r="G481" i="17"/>
  <c r="I481" i="17"/>
  <c r="G339" i="17"/>
  <c r="I339" i="17"/>
  <c r="I831" i="17"/>
  <c r="G831" i="17"/>
  <c r="G615" i="17"/>
  <c r="I615" i="17"/>
  <c r="I774" i="17"/>
  <c r="G774" i="17"/>
  <c r="I776" i="17"/>
  <c r="G776" i="17"/>
  <c r="G651" i="17"/>
  <c r="I651" i="17"/>
  <c r="I928" i="19"/>
  <c r="G928" i="19"/>
  <c r="G610" i="17"/>
  <c r="I610" i="17"/>
  <c r="G847" i="17"/>
  <c r="I847" i="17"/>
  <c r="F767" i="25"/>
  <c r="G767" i="25" s="1"/>
  <c r="J767" i="25" s="1"/>
  <c r="J764" i="25"/>
  <c r="G699" i="17"/>
  <c r="I699" i="17"/>
  <c r="G678" i="17"/>
  <c r="I678" i="17"/>
  <c r="G222" i="17"/>
  <c r="I222" i="17"/>
  <c r="I762" i="17"/>
  <c r="G762" i="17"/>
  <c r="G414" i="17"/>
  <c r="I414" i="17"/>
  <c r="G407" i="17"/>
  <c r="I407" i="17"/>
  <c r="G448" i="17"/>
  <c r="I448" i="17"/>
  <c r="G247" i="17"/>
  <c r="I247" i="17"/>
  <c r="G176" i="17"/>
  <c r="I176" i="17"/>
  <c r="G196" i="17"/>
  <c r="I196" i="17"/>
  <c r="I902" i="17"/>
  <c r="G902" i="17"/>
  <c r="G840" i="17"/>
  <c r="I840" i="17"/>
  <c r="G865" i="17"/>
  <c r="I865" i="17"/>
  <c r="I311" i="17"/>
  <c r="G311" i="17"/>
  <c r="I205" i="17"/>
  <c r="G205" i="17"/>
  <c r="G245" i="17"/>
  <c r="I245" i="17"/>
  <c r="I215" i="17"/>
  <c r="G215" i="17"/>
  <c r="G766" i="17"/>
  <c r="I766" i="17"/>
  <c r="G696" i="17"/>
  <c r="I696" i="17"/>
  <c r="G713" i="17"/>
  <c r="I713" i="17"/>
  <c r="G652" i="17"/>
  <c r="I652" i="17"/>
  <c r="I399" i="17"/>
  <c r="G399" i="17"/>
  <c r="G288" i="17"/>
  <c r="I288" i="17"/>
  <c r="G210" i="17"/>
  <c r="I210" i="17"/>
  <c r="G639" i="17"/>
  <c r="I639" i="17"/>
  <c r="G612" i="17"/>
  <c r="I612" i="17"/>
  <c r="G534" i="17"/>
  <c r="I534" i="17"/>
  <c r="G566" i="17"/>
  <c r="I566" i="17"/>
  <c r="G609" i="17"/>
  <c r="I609" i="17"/>
  <c r="G131" i="17"/>
  <c r="I131" i="17"/>
  <c r="I866" i="17"/>
  <c r="G866" i="17"/>
  <c r="G756" i="17"/>
  <c r="I756" i="17"/>
  <c r="G457" i="17"/>
  <c r="I457" i="17"/>
  <c r="G685" i="17"/>
  <c r="I685" i="17"/>
  <c r="G732" i="17"/>
  <c r="I732" i="17"/>
  <c r="G695" i="17"/>
  <c r="I695" i="17"/>
  <c r="G640" i="17"/>
  <c r="I640" i="17"/>
  <c r="G644" i="17"/>
  <c r="I644" i="17"/>
  <c r="G432" i="17"/>
  <c r="I432" i="17"/>
  <c r="I654" i="17"/>
  <c r="G654" i="17"/>
  <c r="I212" i="17"/>
  <c r="G212" i="17"/>
  <c r="G182" i="17"/>
  <c r="I182" i="17"/>
  <c r="I887" i="17"/>
  <c r="G887" i="17"/>
  <c r="G373" i="17"/>
  <c r="I373" i="17"/>
  <c r="G807" i="17"/>
  <c r="I807" i="17"/>
  <c r="G449" i="17"/>
  <c r="I449" i="17"/>
  <c r="G634" i="17"/>
  <c r="I634" i="17"/>
  <c r="G627" i="17"/>
  <c r="I627" i="17"/>
  <c r="G647" i="17"/>
  <c r="I647" i="17"/>
  <c r="G689" i="17"/>
  <c r="I689" i="17"/>
  <c r="G674" i="17"/>
  <c r="I674" i="17"/>
  <c r="G362" i="17"/>
  <c r="I362" i="17"/>
  <c r="I870" i="17"/>
  <c r="G870" i="17"/>
  <c r="G228" i="17"/>
  <c r="I228" i="17"/>
  <c r="I662" i="17"/>
  <c r="G662" i="17"/>
  <c r="G618" i="17"/>
  <c r="I618" i="17"/>
  <c r="F833" i="25"/>
  <c r="F832" i="25"/>
  <c r="F834" i="25"/>
  <c r="J822" i="25"/>
  <c r="G510" i="17"/>
  <c r="I510" i="17"/>
  <c r="G503" i="17"/>
  <c r="I503" i="17"/>
  <c r="G123" i="17"/>
  <c r="I123" i="17"/>
  <c r="I213" i="17"/>
  <c r="G213" i="17"/>
  <c r="G167" i="17"/>
  <c r="I167" i="17"/>
  <c r="G137" i="17"/>
  <c r="I137" i="17"/>
  <c r="G823" i="17"/>
  <c r="I823" i="17"/>
  <c r="G354" i="17"/>
  <c r="I354" i="17"/>
  <c r="G879" i="17"/>
  <c r="I879" i="17"/>
  <c r="I146" i="17"/>
  <c r="G146" i="17"/>
  <c r="G433" i="17"/>
  <c r="I433" i="17"/>
  <c r="G669" i="17"/>
  <c r="I669" i="17"/>
  <c r="G708" i="17"/>
  <c r="I708" i="17"/>
  <c r="G725" i="17"/>
  <c r="I725" i="17"/>
  <c r="G734" i="17"/>
  <c r="I734" i="17"/>
  <c r="G673" i="17"/>
  <c r="I673" i="17"/>
  <c r="I48" i="45"/>
  <c r="G48" i="45"/>
  <c r="I624" i="17"/>
  <c r="G624" i="17"/>
  <c r="G775" i="17"/>
  <c r="I775" i="17"/>
  <c r="G720" i="17"/>
  <c r="I720" i="17"/>
  <c r="G659" i="17"/>
  <c r="I659" i="17"/>
  <c r="G559" i="17"/>
  <c r="I559" i="17"/>
  <c r="G532" i="17"/>
  <c r="I532" i="17"/>
  <c r="G129" i="17"/>
  <c r="I129" i="17"/>
  <c r="I826" i="17"/>
  <c r="G826" i="17"/>
  <c r="G358" i="17"/>
  <c r="I358" i="17"/>
  <c r="G344" i="17"/>
  <c r="I344" i="17"/>
  <c r="G751" i="23"/>
  <c r="I751" i="23"/>
  <c r="G664" i="25"/>
  <c r="I664" i="25"/>
  <c r="G700" i="25"/>
  <c r="I700" i="25"/>
  <c r="I584" i="21"/>
  <c r="G584" i="21"/>
  <c r="I65" i="17"/>
  <c r="G65" i="17"/>
  <c r="G411" i="17"/>
  <c r="I411" i="17"/>
  <c r="I806" i="17"/>
  <c r="G806" i="17"/>
  <c r="I97" i="17"/>
  <c r="G97" i="17"/>
  <c r="I415" i="17"/>
  <c r="G415" i="17"/>
  <c r="G456" i="17"/>
  <c r="I456" i="17"/>
  <c r="G259" i="17"/>
  <c r="I259" i="17"/>
  <c r="G179" i="17"/>
  <c r="I179" i="17"/>
  <c r="I155" i="17"/>
  <c r="G155" i="17"/>
  <c r="J685" i="25"/>
  <c r="J793" i="25"/>
  <c r="F786" i="25"/>
  <c r="G786" i="25" s="1"/>
  <c r="J786" i="25" s="1"/>
  <c r="J783" i="25"/>
  <c r="J657" i="25"/>
  <c r="J744" i="25"/>
  <c r="J276" i="25"/>
  <c r="J140" i="25"/>
  <c r="G528" i="17"/>
  <c r="I528" i="17"/>
  <c r="G536" i="17"/>
  <c r="I536" i="17"/>
  <c r="G392" i="17"/>
  <c r="I392" i="17"/>
  <c r="G289" i="17"/>
  <c r="I289" i="17"/>
  <c r="G701" i="17"/>
  <c r="I701" i="17"/>
  <c r="G294" i="17"/>
  <c r="I294" i="17"/>
  <c r="G466" i="17"/>
  <c r="I466" i="17"/>
  <c r="G467" i="17"/>
  <c r="I467" i="17"/>
  <c r="G396" i="17"/>
  <c r="I396" i="17"/>
  <c r="G477" i="17"/>
  <c r="I477" i="17"/>
  <c r="J805" i="25"/>
  <c r="F808" i="25"/>
  <c r="G808" i="25" s="1"/>
  <c r="J808" i="25" s="1"/>
  <c r="J801" i="25"/>
  <c r="G581" i="19"/>
  <c r="I581" i="19"/>
  <c r="J499" i="25"/>
  <c r="J452" i="25"/>
  <c r="J268" i="25"/>
  <c r="J219" i="25"/>
  <c r="J208" i="25"/>
  <c r="J79" i="25"/>
  <c r="J76" i="25"/>
  <c r="G355" i="17"/>
  <c r="I355" i="17"/>
  <c r="G531" i="17"/>
  <c r="I531" i="17"/>
  <c r="J882" i="25"/>
  <c r="J165" i="25"/>
  <c r="G394" i="17"/>
  <c r="I394" i="17"/>
  <c r="G797" i="17"/>
  <c r="I797" i="17"/>
  <c r="G790" i="17"/>
  <c r="I790" i="17"/>
  <c r="G406" i="17"/>
  <c r="I406" i="17"/>
  <c r="F861" i="25"/>
  <c r="F860" i="25"/>
  <c r="F862" i="25"/>
  <c r="J854" i="25"/>
  <c r="J755" i="25"/>
  <c r="F758" i="25"/>
  <c r="G758" i="25" s="1"/>
  <c r="J758" i="25" s="1"/>
  <c r="J726" i="25"/>
  <c r="F728" i="25"/>
  <c r="G728" i="25" s="1"/>
  <c r="J728" i="25" s="1"/>
  <c r="J765" i="25"/>
  <c r="F768" i="25"/>
  <c r="G768" i="25" s="1"/>
  <c r="J768" i="25" s="1"/>
  <c r="G514" i="17"/>
  <c r="I514" i="17"/>
  <c r="G451" i="17"/>
  <c r="I451" i="17"/>
  <c r="G356" i="17"/>
  <c r="I356" i="17"/>
  <c r="G462" i="17"/>
  <c r="I462" i="17"/>
  <c r="G455" i="17"/>
  <c r="I455" i="17"/>
  <c r="J733" i="25"/>
  <c r="J123" i="25"/>
  <c r="G353" i="17"/>
  <c r="I353" i="17"/>
  <c r="G225" i="17"/>
  <c r="I225" i="17"/>
  <c r="G233" i="17"/>
  <c r="I233" i="17"/>
  <c r="I295" i="17"/>
  <c r="G295" i="17"/>
  <c r="G297" i="17"/>
  <c r="I297" i="17"/>
  <c r="J135" i="25"/>
  <c r="G442" i="17"/>
  <c r="I442" i="17"/>
  <c r="G379" i="17"/>
  <c r="I379" i="17"/>
  <c r="G518" i="17"/>
  <c r="I518" i="17"/>
  <c r="G511" i="17"/>
  <c r="I511" i="17"/>
  <c r="I40" i="17"/>
  <c r="G40" i="17"/>
  <c r="G214" i="17"/>
  <c r="I214" i="17"/>
  <c r="G184" i="17"/>
  <c r="I184" i="17"/>
  <c r="G153" i="17"/>
  <c r="I153" i="17"/>
  <c r="G603" i="17"/>
  <c r="I603" i="17"/>
  <c r="J873" i="25"/>
  <c r="F722" i="25"/>
  <c r="G722" i="25" s="1"/>
  <c r="J722" i="25" s="1"/>
  <c r="J773" i="25"/>
  <c r="G374" i="17"/>
  <c r="I374" i="17"/>
  <c r="G441" i="17"/>
  <c r="I441" i="17"/>
  <c r="G613" i="17"/>
  <c r="I613" i="17"/>
  <c r="G622" i="17"/>
  <c r="I622" i="17"/>
  <c r="G636" i="17"/>
  <c r="I636" i="17"/>
  <c r="G270" i="17"/>
  <c r="I270" i="17"/>
  <c r="I736" i="17"/>
  <c r="G736" i="17"/>
  <c r="G683" i="17"/>
  <c r="I683" i="17"/>
  <c r="G620" i="17"/>
  <c r="I620" i="17"/>
  <c r="J705" i="25"/>
  <c r="J745" i="25"/>
  <c r="G498" i="17"/>
  <c r="I498" i="17"/>
  <c r="G435" i="17"/>
  <c r="I435" i="17"/>
  <c r="G308" i="17"/>
  <c r="I308" i="17"/>
  <c r="I573" i="17"/>
  <c r="G573" i="17"/>
  <c r="G663" i="17"/>
  <c r="I663" i="17"/>
  <c r="J720" i="25"/>
  <c r="J302" i="25"/>
  <c r="J270" i="25"/>
  <c r="J889" i="25"/>
  <c r="J342" i="25"/>
  <c r="J248" i="25"/>
  <c r="G490" i="17"/>
  <c r="I490" i="17"/>
  <c r="G331" i="17"/>
  <c r="I331" i="17"/>
  <c r="J80" i="25"/>
  <c r="G438" i="17"/>
  <c r="I438" i="17"/>
  <c r="G560" i="17"/>
  <c r="I560" i="17"/>
  <c r="I207" i="17"/>
  <c r="G207" i="17"/>
  <c r="G159" i="17"/>
  <c r="I159" i="17"/>
  <c r="G219" i="17"/>
  <c r="I219" i="17"/>
  <c r="G822" i="17"/>
  <c r="I822" i="17"/>
  <c r="J807" i="25"/>
  <c r="J363" i="25"/>
  <c r="G393" i="17"/>
  <c r="I393" i="17"/>
  <c r="J438" i="25"/>
  <c r="G489" i="17"/>
  <c r="I489" i="17"/>
  <c r="G715" i="17"/>
  <c r="I715" i="17"/>
  <c r="G700" i="17"/>
  <c r="I700" i="17"/>
  <c r="G623" i="17"/>
  <c r="I623" i="17"/>
  <c r="G943" i="19"/>
  <c r="I943" i="19"/>
  <c r="J731" i="25"/>
  <c r="J512" i="25"/>
  <c r="J243" i="25"/>
  <c r="G812" i="17"/>
  <c r="I812" i="17"/>
  <c r="G568" i="17"/>
  <c r="I568" i="17"/>
  <c r="G43" i="17"/>
  <c r="I43" i="17"/>
  <c r="G494" i="17"/>
  <c r="I494" i="17"/>
  <c r="G801" i="17"/>
  <c r="I801" i="17"/>
  <c r="G793" i="17"/>
  <c r="I793" i="17"/>
  <c r="G260" i="17"/>
  <c r="I260" i="17"/>
  <c r="I186" i="17"/>
  <c r="G186" i="17"/>
  <c r="G846" i="17"/>
  <c r="I846" i="17"/>
  <c r="J756" i="25"/>
  <c r="J211" i="25"/>
  <c r="J224" i="25"/>
  <c r="J531" i="25"/>
  <c r="G608" i="17"/>
  <c r="I608" i="17"/>
  <c r="G796" i="23"/>
  <c r="I796" i="23"/>
  <c r="G884" i="27"/>
  <c r="I884" i="27"/>
  <c r="G885" i="23"/>
  <c r="I885" i="23"/>
  <c r="I805" i="23"/>
  <c r="G805" i="23"/>
  <c r="J717" i="25"/>
  <c r="G632" i="29"/>
  <c r="I632" i="29"/>
  <c r="J709" i="21"/>
  <c r="G704" i="29"/>
  <c r="I704" i="29"/>
  <c r="I622" i="21"/>
  <c r="G622" i="21"/>
  <c r="I566" i="25"/>
  <c r="G566" i="25"/>
  <c r="G412" i="27"/>
  <c r="I412" i="27"/>
  <c r="G104" i="25"/>
  <c r="G118" i="25" s="1"/>
  <c r="I104" i="25"/>
  <c r="G772" i="17"/>
  <c r="I772" i="17"/>
  <c r="G417" i="17"/>
  <c r="I417" i="17"/>
  <c r="G258" i="17"/>
  <c r="I258" i="17"/>
  <c r="G316" i="17"/>
  <c r="I316" i="17"/>
  <c r="G269" i="17"/>
  <c r="I269" i="17"/>
  <c r="G719" i="17"/>
  <c r="I719" i="17"/>
  <c r="I712" i="17"/>
  <c r="G712" i="17"/>
  <c r="G939" i="19"/>
  <c r="F940" i="19" s="1"/>
  <c r="I939" i="19"/>
  <c r="J870" i="25"/>
  <c r="J374" i="25"/>
  <c r="J421" i="25"/>
  <c r="J281" i="25"/>
  <c r="J359" i="25"/>
  <c r="G250" i="17"/>
  <c r="I250" i="17"/>
  <c r="G857" i="17"/>
  <c r="I857" i="17"/>
  <c r="J823" i="25"/>
  <c r="G473" i="17"/>
  <c r="I473" i="17"/>
  <c r="I658" i="17"/>
  <c r="G658" i="17"/>
  <c r="I828" i="17"/>
  <c r="G828" i="17"/>
  <c r="G668" i="17"/>
  <c r="I668" i="17"/>
  <c r="J798" i="25"/>
  <c r="J567" i="25"/>
  <c r="I816" i="17"/>
  <c r="G816" i="17"/>
  <c r="G312" i="17"/>
  <c r="I312" i="17"/>
  <c r="G151" i="17"/>
  <c r="I151" i="17"/>
  <c r="G254" i="17"/>
  <c r="I254" i="17"/>
  <c r="G198" i="17"/>
  <c r="I198" i="17"/>
  <c r="J618" i="25"/>
  <c r="J414" i="25"/>
  <c r="J584" i="25"/>
  <c r="J408" i="25"/>
  <c r="J420" i="25"/>
  <c r="J148" i="25"/>
  <c r="J114" i="25"/>
  <c r="G369" i="17"/>
  <c r="I369" i="17"/>
  <c r="G242" i="17"/>
  <c r="I242" i="17"/>
  <c r="G848" i="17"/>
  <c r="I848" i="17"/>
  <c r="G763" i="17"/>
  <c r="I763" i="17"/>
  <c r="G738" i="17"/>
  <c r="I738" i="17"/>
  <c r="J804" i="25"/>
  <c r="G779" i="17"/>
  <c r="I779" i="17"/>
  <c r="G740" i="17"/>
  <c r="I740" i="17"/>
  <c r="I757" i="17"/>
  <c r="G757" i="17"/>
  <c r="G616" i="17"/>
  <c r="I616" i="17"/>
  <c r="I703" i="17"/>
  <c r="G703" i="17"/>
  <c r="J194" i="25"/>
  <c r="G642" i="17"/>
  <c r="I642" i="17"/>
  <c r="J489" i="25"/>
  <c r="I91" i="17"/>
  <c r="G91" i="17"/>
  <c r="I183" i="17"/>
  <c r="G183" i="17"/>
  <c r="G261" i="17"/>
  <c r="I261" i="17"/>
  <c r="G178" i="17"/>
  <c r="I178" i="17"/>
  <c r="J843" i="25"/>
  <c r="J781" i="25"/>
  <c r="J546" i="25"/>
  <c r="J456" i="25"/>
  <c r="J495" i="25"/>
  <c r="J344" i="25"/>
  <c r="J289" i="25"/>
  <c r="J192" i="25"/>
  <c r="J200" i="25"/>
  <c r="J101" i="25"/>
  <c r="G343" i="17"/>
  <c r="I343" i="17"/>
  <c r="I872" i="17"/>
  <c r="G872" i="17"/>
  <c r="G144" i="17"/>
  <c r="I144" i="17"/>
  <c r="G849" i="17"/>
  <c r="I849" i="17"/>
  <c r="G688" i="17"/>
  <c r="I688" i="17"/>
  <c r="J743" i="25"/>
  <c r="J863" i="25"/>
  <c r="G329" i="17"/>
  <c r="I329" i="17"/>
  <c r="G637" i="17"/>
  <c r="I637" i="17"/>
  <c r="G635" i="17"/>
  <c r="I635" i="17"/>
  <c r="G51" i="17"/>
  <c r="I51" i="17"/>
  <c r="G591" i="17"/>
  <c r="I591" i="17"/>
  <c r="I62" i="17"/>
  <c r="G62" i="17"/>
  <c r="G910" i="19"/>
  <c r="I910" i="19"/>
  <c r="J674" i="25"/>
  <c r="J455" i="25"/>
  <c r="J249" i="25"/>
  <c r="G280" i="17"/>
  <c r="I280" i="17"/>
  <c r="G201" i="17"/>
  <c r="I201" i="17"/>
  <c r="G161" i="17"/>
  <c r="I161" i="17"/>
  <c r="G606" i="17"/>
  <c r="I606" i="17"/>
  <c r="J579" i="25"/>
  <c r="J540" i="25"/>
  <c r="J364" i="25"/>
  <c r="J365" i="25"/>
  <c r="J352" i="25"/>
  <c r="J187" i="25"/>
  <c r="G650" i="17"/>
  <c r="I650" i="17"/>
  <c r="J397" i="25"/>
  <c r="I811" i="17"/>
  <c r="G811" i="17"/>
  <c r="G291" i="17"/>
  <c r="I291" i="17"/>
  <c r="J247" i="25"/>
  <c r="G750" i="17"/>
  <c r="I750" i="17"/>
  <c r="J230" i="25"/>
  <c r="J867" i="25"/>
  <c r="J735" i="25"/>
  <c r="J547" i="25"/>
  <c r="J672" i="25"/>
  <c r="F686" i="25"/>
  <c r="G686" i="25" s="1"/>
  <c r="J686" i="25" s="1"/>
  <c r="J443" i="25"/>
  <c r="J391" i="25"/>
  <c r="J280" i="25"/>
  <c r="J261" i="25"/>
  <c r="J231" i="25"/>
  <c r="J242" i="25"/>
  <c r="G345" i="17"/>
  <c r="I345" i="17"/>
  <c r="G130" i="17"/>
  <c r="I130" i="17"/>
  <c r="G230" i="17"/>
  <c r="I230" i="17"/>
  <c r="J666" i="25"/>
  <c r="G272" i="17"/>
  <c r="I272" i="17"/>
  <c r="I675" i="17"/>
  <c r="G675" i="17"/>
  <c r="G446" i="17"/>
  <c r="I446" i="17"/>
  <c r="I439" i="17"/>
  <c r="G439" i="17"/>
  <c r="G480" i="17"/>
  <c r="I480" i="17"/>
  <c r="G172" i="17"/>
  <c r="I172" i="17"/>
  <c r="G203" i="17"/>
  <c r="I203" i="17"/>
  <c r="I255" i="17"/>
  <c r="G255" i="17"/>
  <c r="I855" i="17"/>
  <c r="G855" i="17"/>
  <c r="F893" i="25"/>
  <c r="F896" i="25"/>
  <c r="F894" i="25"/>
  <c r="J891" i="25"/>
  <c r="F895" i="25"/>
  <c r="J640" i="25"/>
  <c r="J585" i="25"/>
  <c r="J395" i="25"/>
  <c r="J453" i="25"/>
  <c r="J463" i="25"/>
  <c r="J427" i="25"/>
  <c r="G546" i="17"/>
  <c r="I546" i="17"/>
  <c r="I841" i="17"/>
  <c r="G841" i="17"/>
  <c r="G147" i="17"/>
  <c r="I147" i="17"/>
  <c r="J517" i="25"/>
  <c r="G306" i="17"/>
  <c r="I306" i="17"/>
  <c r="I859" i="17"/>
  <c r="G859" i="17"/>
  <c r="G619" i="17"/>
  <c r="I619" i="17"/>
  <c r="G628" i="17"/>
  <c r="I628" i="17"/>
  <c r="G318" i="17"/>
  <c r="I318" i="17"/>
  <c r="I271" i="17"/>
  <c r="G271" i="17"/>
  <c r="G320" i="17"/>
  <c r="I320" i="17"/>
  <c r="G273" i="17"/>
  <c r="I273" i="17"/>
  <c r="G46" i="45"/>
  <c r="I46" i="45"/>
  <c r="I50" i="45" s="1"/>
  <c r="I52" i="45" s="1"/>
  <c r="I11" i="45" s="1"/>
  <c r="I28" i="45" s="1"/>
  <c r="I838" i="17"/>
  <c r="G838" i="17"/>
  <c r="J623" i="25"/>
  <c r="J651" i="25"/>
  <c r="J537" i="25"/>
  <c r="J563" i="25"/>
  <c r="J485" i="25"/>
  <c r="J413" i="25"/>
  <c r="J291" i="25"/>
  <c r="G555" i="17"/>
  <c r="I555" i="17"/>
  <c r="G556" i="17"/>
  <c r="I556" i="17"/>
  <c r="G385" i="17"/>
  <c r="I385" i="17"/>
  <c r="G891" i="17"/>
  <c r="I891" i="17"/>
  <c r="G607" i="17"/>
  <c r="I607" i="17"/>
  <c r="J539" i="25"/>
  <c r="G348" i="17"/>
  <c r="I348" i="17"/>
  <c r="G533" i="17"/>
  <c r="I533" i="17"/>
  <c r="G901" i="17"/>
  <c r="I901" i="17"/>
  <c r="G845" i="17"/>
  <c r="I845" i="17"/>
  <c r="I830" i="27"/>
  <c r="G830" i="27"/>
  <c r="I690" i="25"/>
  <c r="G690" i="25"/>
  <c r="G626" i="23"/>
  <c r="I626" i="23"/>
  <c r="G740" i="25"/>
  <c r="I740" i="25"/>
  <c r="I652" i="25"/>
  <c r="G652" i="25"/>
  <c r="G688" i="25"/>
  <c r="I688" i="25"/>
  <c r="J611" i="25"/>
  <c r="J555" i="25"/>
  <c r="J479" i="25"/>
  <c r="I245" i="25"/>
  <c r="G245" i="25"/>
  <c r="J43" i="55"/>
  <c r="K43" i="55"/>
  <c r="J884" i="19"/>
  <c r="J429" i="25"/>
  <c r="J478" i="25"/>
  <c r="J498" i="25"/>
  <c r="J279" i="25"/>
  <c r="G94" i="17"/>
  <c r="I94" i="17"/>
  <c r="I283" i="17"/>
  <c r="G283" i="17"/>
  <c r="I41" i="17"/>
  <c r="G41" i="17"/>
  <c r="G486" i="17"/>
  <c r="I486" i="17"/>
  <c r="I785" i="17"/>
  <c r="G785" i="17"/>
  <c r="G328" i="17"/>
  <c r="I328" i="17"/>
  <c r="G252" i="17"/>
  <c r="I252" i="17"/>
  <c r="G657" i="17"/>
  <c r="I657" i="17"/>
  <c r="G843" i="17"/>
  <c r="I843" i="17"/>
  <c r="J396" i="25"/>
  <c r="J431" i="25"/>
  <c r="J312" i="25"/>
  <c r="G363" i="17"/>
  <c r="I363" i="17"/>
  <c r="G342" i="17"/>
  <c r="I342" i="17"/>
  <c r="I319" i="17"/>
  <c r="G319" i="17"/>
  <c r="G529" i="17"/>
  <c r="I529" i="17"/>
  <c r="I881" i="17"/>
  <c r="G881" i="17"/>
  <c r="G402" i="17"/>
  <c r="I402" i="17"/>
  <c r="G403" i="17"/>
  <c r="I403" i="17"/>
  <c r="G798" i="17"/>
  <c r="I798" i="17"/>
  <c r="G413" i="17"/>
  <c r="I413" i="17"/>
  <c r="G544" i="17"/>
  <c r="I544" i="17"/>
  <c r="I570" i="17"/>
  <c r="G570" i="17"/>
  <c r="J606" i="25"/>
  <c r="J326" i="25"/>
  <c r="J711" i="25"/>
  <c r="I788" i="17"/>
  <c r="G788" i="17"/>
  <c r="G516" i="17"/>
  <c r="I516" i="17"/>
  <c r="G552" i="17"/>
  <c r="I552" i="17"/>
  <c r="J713" i="25"/>
  <c r="J689" i="25"/>
  <c r="J710" i="25"/>
  <c r="J419" i="25"/>
  <c r="J387" i="25"/>
  <c r="J296" i="25"/>
  <c r="G378" i="17"/>
  <c r="I378" i="17"/>
  <c r="I381" i="17"/>
  <c r="G381" i="17"/>
  <c r="J557" i="25"/>
  <c r="J542" i="25"/>
  <c r="J308" i="25"/>
  <c r="J173" i="25"/>
  <c r="G450" i="17"/>
  <c r="I450" i="17"/>
  <c r="G387" i="17"/>
  <c r="I387" i="17"/>
  <c r="I525" i="17"/>
  <c r="G525" i="17"/>
  <c r="G398" i="17"/>
  <c r="I398" i="17"/>
  <c r="I327" i="17"/>
  <c r="G327" i="17"/>
  <c r="J639" i="25"/>
  <c r="J591" i="25"/>
  <c r="I370" i="17"/>
  <c r="G370" i="17"/>
  <c r="G539" i="17"/>
  <c r="I539" i="17"/>
  <c r="G830" i="17"/>
  <c r="I830" i="17"/>
  <c r="G604" i="17"/>
  <c r="I604" i="17"/>
  <c r="G884" i="17"/>
  <c r="I884" i="17"/>
  <c r="G755" i="17"/>
  <c r="I755" i="17"/>
  <c r="J757" i="25"/>
  <c r="F759" i="25"/>
  <c r="G759" i="25" s="1"/>
  <c r="J759" i="25" s="1"/>
  <c r="I714" i="17"/>
  <c r="G714" i="17"/>
  <c r="J350" i="25"/>
  <c r="J310" i="25"/>
  <c r="G290" i="17"/>
  <c r="I290" i="17"/>
  <c r="G500" i="17"/>
  <c r="I500" i="17"/>
  <c r="G454" i="17"/>
  <c r="I454" i="17"/>
  <c r="G447" i="17"/>
  <c r="I447" i="17"/>
  <c r="G488" i="17"/>
  <c r="I488" i="17"/>
  <c r="G174" i="17"/>
  <c r="I174" i="17"/>
  <c r="I218" i="17"/>
  <c r="G218" i="17"/>
  <c r="G263" i="17"/>
  <c r="I263" i="17"/>
  <c r="G836" i="17"/>
  <c r="I836" i="17"/>
  <c r="F752" i="25"/>
  <c r="G752" i="25" s="1"/>
  <c r="J752" i="25" s="1"/>
  <c r="J750" i="25"/>
  <c r="J592" i="25"/>
  <c r="J372" i="25"/>
  <c r="J345" i="25"/>
  <c r="G380" i="17"/>
  <c r="I380" i="17"/>
  <c r="G391" i="17"/>
  <c r="I391" i="17"/>
  <c r="J782" i="25"/>
  <c r="G314" i="17"/>
  <c r="I314" i="17"/>
  <c r="G275" i="17"/>
  <c r="I275" i="17"/>
  <c r="G589" i="17"/>
  <c r="I589" i="17"/>
  <c r="G301" i="17"/>
  <c r="I301" i="17"/>
  <c r="G742" i="17"/>
  <c r="I742" i="17"/>
  <c r="G666" i="17"/>
  <c r="I666" i="17"/>
  <c r="G625" i="17"/>
  <c r="I625" i="17"/>
  <c r="F874" i="25"/>
  <c r="F875" i="25"/>
  <c r="J872" i="25"/>
  <c r="F876" i="25"/>
  <c r="J741" i="25"/>
  <c r="F747" i="25"/>
  <c r="G747" i="25" s="1"/>
  <c r="J747" i="25" s="1"/>
  <c r="G434" i="17"/>
  <c r="I434" i="17"/>
  <c r="G371" i="17"/>
  <c r="I371" i="17"/>
  <c r="J881" i="25"/>
  <c r="J620" i="25"/>
  <c r="J714" i="25"/>
  <c r="J435" i="25"/>
  <c r="J392" i="25"/>
  <c r="J285" i="25"/>
  <c r="J151" i="25"/>
  <c r="J86" i="25"/>
  <c r="G366" i="17"/>
  <c r="I366" i="17"/>
  <c r="I87" i="17"/>
  <c r="G87" i="17"/>
  <c r="G333" i="17"/>
  <c r="I333" i="17"/>
  <c r="J506" i="25"/>
  <c r="J864" i="25"/>
  <c r="I602" i="17"/>
  <c r="G602" i="17"/>
  <c r="I95" i="17"/>
  <c r="G95" i="17"/>
  <c r="G96" i="17"/>
  <c r="I96" i="17"/>
  <c r="I310" i="17"/>
  <c r="G310" i="17"/>
  <c r="G472" i="17"/>
  <c r="I472" i="17"/>
  <c r="G164" i="17"/>
  <c r="I164" i="17"/>
  <c r="G202" i="17"/>
  <c r="I202" i="17"/>
  <c r="G256" i="17"/>
  <c r="I256" i="17"/>
  <c r="G842" i="17"/>
  <c r="I842" i="17"/>
  <c r="I61" i="17"/>
  <c r="G61" i="17"/>
  <c r="I835" i="17"/>
  <c r="G835" i="17"/>
  <c r="J789" i="25"/>
  <c r="G425" i="17"/>
  <c r="I425" i="17"/>
  <c r="G661" i="17"/>
  <c r="I661" i="17"/>
  <c r="G324" i="17"/>
  <c r="I324" i="17"/>
  <c r="I924" i="19"/>
  <c r="G924" i="19"/>
  <c r="J556" i="25"/>
  <c r="J351" i="25"/>
  <c r="J327" i="25"/>
  <c r="G483" i="17"/>
  <c r="I483" i="17"/>
  <c r="G476" i="17"/>
  <c r="I476" i="17"/>
  <c r="G493" i="17"/>
  <c r="I493" i="17"/>
  <c r="G430" i="17"/>
  <c r="I430" i="17"/>
  <c r="I113" i="17"/>
  <c r="G113" i="17"/>
  <c r="G199" i="17"/>
  <c r="I199" i="17"/>
  <c r="I152" i="17"/>
  <c r="G152" i="17"/>
  <c r="G665" i="17"/>
  <c r="I665" i="17"/>
  <c r="G883" i="17"/>
  <c r="I883" i="17"/>
  <c r="J560" i="25"/>
  <c r="J393" i="25"/>
  <c r="G375" i="17"/>
  <c r="I375" i="17"/>
  <c r="I863" i="29"/>
  <c r="G863" i="29"/>
  <c r="G792" i="25"/>
  <c r="I792" i="25"/>
  <c r="G685" i="21"/>
  <c r="I685" i="21"/>
  <c r="I624" i="21"/>
  <c r="G624" i="21"/>
  <c r="I692" i="21"/>
  <c r="G692" i="21"/>
  <c r="J425" i="25"/>
  <c r="G274" i="17"/>
  <c r="I274" i="17"/>
  <c r="G148" i="17"/>
  <c r="I148" i="17"/>
  <c r="G773" i="17"/>
  <c r="I773" i="17"/>
  <c r="G672" i="17"/>
  <c r="I672" i="17"/>
  <c r="G656" i="17"/>
  <c r="I656" i="17"/>
  <c r="G296" i="17"/>
  <c r="I296" i="17"/>
  <c r="G770" i="17"/>
  <c r="I770" i="17"/>
  <c r="I377" i="17"/>
  <c r="G377" i="17"/>
  <c r="I873" i="17"/>
  <c r="G873" i="17"/>
  <c r="G409" i="17"/>
  <c r="I409" i="17"/>
  <c r="G315" i="17"/>
  <c r="I315" i="17"/>
  <c r="G704" i="17"/>
  <c r="I704" i="17"/>
  <c r="G643" i="17"/>
  <c r="I643" i="17"/>
  <c r="G914" i="19"/>
  <c r="I914" i="19"/>
  <c r="F802" i="25"/>
  <c r="G802" i="25" s="1"/>
  <c r="J802" i="25" s="1"/>
  <c r="J797" i="25"/>
  <c r="I98" i="17"/>
  <c r="G98" i="17"/>
  <c r="G99" i="17"/>
  <c r="I99" i="17"/>
  <c r="G257" i="17"/>
  <c r="I257" i="17"/>
  <c r="G217" i="17"/>
  <c r="I217" i="17"/>
  <c r="G177" i="17"/>
  <c r="I177" i="17"/>
  <c r="G139" i="17"/>
  <c r="I139" i="17"/>
  <c r="G128" i="17"/>
  <c r="I128" i="17"/>
  <c r="I892" i="17"/>
  <c r="G892" i="17"/>
  <c r="G856" i="17"/>
  <c r="I856" i="17"/>
  <c r="G465" i="17"/>
  <c r="I465" i="17"/>
  <c r="G693" i="17"/>
  <c r="I693" i="17"/>
  <c r="G692" i="17"/>
  <c r="I692" i="17"/>
  <c r="G617" i="17"/>
  <c r="I617" i="17"/>
  <c r="G64" i="17"/>
  <c r="I64" i="17"/>
  <c r="G313" i="17"/>
  <c r="I313" i="17"/>
  <c r="G504" i="17"/>
  <c r="I504" i="17"/>
  <c r="G216" i="17"/>
  <c r="I216" i="17"/>
  <c r="G168" i="17"/>
  <c r="I168" i="17"/>
  <c r="G190" i="17"/>
  <c r="I190" i="17"/>
  <c r="G376" i="17"/>
  <c r="I376" i="17"/>
  <c r="G815" i="17"/>
  <c r="I815" i="17"/>
  <c r="G601" i="17"/>
  <c r="I601" i="17"/>
  <c r="I299" i="17"/>
  <c r="G299" i="17"/>
  <c r="G284" i="17"/>
  <c r="I284" i="17"/>
  <c r="G285" i="17"/>
  <c r="I285" i="17"/>
  <c r="I777" i="17"/>
  <c r="G777" i="17"/>
  <c r="G305" i="17"/>
  <c r="I305" i="17"/>
  <c r="I180" i="17"/>
  <c r="G180" i="17"/>
  <c r="G253" i="17"/>
  <c r="I253" i="17"/>
  <c r="G631" i="17"/>
  <c r="I631" i="17"/>
  <c r="I850" i="17"/>
  <c r="G850" i="17"/>
  <c r="G175" i="17"/>
  <c r="I175" i="17"/>
  <c r="G48" i="17"/>
  <c r="I48" i="17"/>
  <c r="G278" i="17"/>
  <c r="I278" i="17"/>
  <c r="I335" i="17"/>
  <c r="G335" i="17"/>
  <c r="G697" i="17"/>
  <c r="I697" i="17"/>
  <c r="G824" i="17"/>
  <c r="I824" i="17"/>
  <c r="I509" i="17"/>
  <c r="G509" i="17"/>
  <c r="G326" i="17"/>
  <c r="I326" i="17"/>
  <c r="G416" i="17"/>
  <c r="I416" i="17"/>
  <c r="G193" i="17"/>
  <c r="I193" i="17"/>
  <c r="I127" i="17"/>
  <c r="G127" i="17"/>
  <c r="G264" i="17"/>
  <c r="I264" i="17"/>
  <c r="I867" i="17"/>
  <c r="G867" i="17"/>
  <c r="G851" i="17"/>
  <c r="I851" i="17"/>
  <c r="I854" i="17"/>
  <c r="G854" i="17"/>
  <c r="G888" i="17"/>
  <c r="I888" i="17"/>
  <c r="G795" i="17"/>
  <c r="I795" i="17"/>
  <c r="G267" i="17"/>
  <c r="I267" i="17"/>
  <c r="G234" i="17"/>
  <c r="I234" i="17"/>
  <c r="I726" i="17"/>
  <c r="G726" i="17"/>
  <c r="G664" i="17"/>
  <c r="I664" i="17"/>
  <c r="G304" i="17"/>
  <c r="I304" i="17"/>
  <c r="G778" i="17"/>
  <c r="I778" i="17"/>
  <c r="G563" i="17"/>
  <c r="I563" i="17"/>
  <c r="I223" i="17"/>
  <c r="G223" i="17"/>
  <c r="G829" i="17"/>
  <c r="I829" i="17"/>
  <c r="G55" i="17"/>
  <c r="I55" i="17"/>
  <c r="G542" i="17"/>
  <c r="I542" i="17"/>
  <c r="G134" i="17"/>
  <c r="I134" i="17"/>
  <c r="I889" i="17"/>
  <c r="G889" i="17"/>
  <c r="I771" i="25"/>
  <c r="G771" i="25"/>
  <c r="G675" i="23"/>
  <c r="I675" i="23"/>
  <c r="I606" i="23"/>
  <c r="G606" i="23"/>
  <c r="I726" i="27"/>
  <c r="G726" i="27"/>
  <c r="I638" i="29"/>
  <c r="G638" i="29"/>
  <c r="I666" i="23"/>
  <c r="G666" i="23"/>
  <c r="I568" i="21"/>
  <c r="G568" i="21"/>
  <c r="G235" i="21"/>
  <c r="I235" i="21"/>
  <c r="I141" i="27"/>
  <c r="G141" i="27"/>
  <c r="J95" i="25"/>
  <c r="J800" i="25"/>
  <c r="J394" i="25"/>
  <c r="J137" i="25"/>
  <c r="I804" i="17"/>
  <c r="G804" i="17"/>
  <c r="G468" i="17"/>
  <c r="I468" i="17"/>
  <c r="G485" i="17"/>
  <c r="I485" i="17"/>
  <c r="G422" i="17"/>
  <c r="I422" i="17"/>
  <c r="I112" i="17"/>
  <c r="G112" i="17"/>
  <c r="G265" i="17"/>
  <c r="I265" i="17"/>
  <c r="G185" i="17"/>
  <c r="I185" i="17"/>
  <c r="G204" i="17"/>
  <c r="I204" i="17"/>
  <c r="I882" i="17"/>
  <c r="G882" i="17"/>
  <c r="J830" i="25"/>
  <c r="J856" i="25"/>
  <c r="J683" i="25"/>
  <c r="J605" i="25"/>
  <c r="J235" i="25"/>
  <c r="J196" i="25"/>
  <c r="G557" i="17"/>
  <c r="I557" i="17"/>
  <c r="G125" i="17"/>
  <c r="I125" i="17"/>
  <c r="G764" i="17"/>
  <c r="F767" i="17" s="1"/>
  <c r="G767" i="17" s="1"/>
  <c r="J767" i="17" s="1"/>
  <c r="I764" i="17"/>
  <c r="J470" i="25"/>
  <c r="G300" i="17"/>
  <c r="I300" i="17"/>
  <c r="G782" i="17"/>
  <c r="I782" i="17"/>
  <c r="I711" i="17"/>
  <c r="G711" i="17"/>
  <c r="J303" i="25"/>
  <c r="G796" i="17"/>
  <c r="I796" i="17"/>
  <c r="G805" i="17"/>
  <c r="F808" i="17" s="1"/>
  <c r="G808" i="17" s="1"/>
  <c r="J808" i="17" s="1"/>
  <c r="I805" i="17"/>
  <c r="J621" i="25"/>
  <c r="J581" i="25"/>
  <c r="J536" i="25"/>
  <c r="J449" i="25"/>
  <c r="J368" i="25"/>
  <c r="J199" i="25"/>
  <c r="J124" i="25"/>
  <c r="G110" i="17"/>
  <c r="I110" i="17"/>
  <c r="G351" i="17"/>
  <c r="I351" i="17"/>
  <c r="J360" i="25"/>
  <c r="J250" i="25"/>
  <c r="I523" i="17"/>
  <c r="G523" i="17"/>
  <c r="G452" i="17"/>
  <c r="I452" i="17"/>
  <c r="G405" i="17"/>
  <c r="I405" i="17"/>
  <c r="J142" i="25"/>
  <c r="G347" i="17"/>
  <c r="I347" i="17"/>
  <c r="J505" i="25"/>
  <c r="G330" i="17"/>
  <c r="I330" i="17"/>
  <c r="G789" i="17"/>
  <c r="I789" i="17"/>
  <c r="G461" i="17"/>
  <c r="I461" i="17"/>
  <c r="G800" i="17"/>
  <c r="I800" i="17"/>
  <c r="J774" i="25"/>
  <c r="J609" i="25"/>
  <c r="G368" i="17"/>
  <c r="I368" i="17"/>
  <c r="I900" i="17"/>
  <c r="G900" i="17"/>
  <c r="G133" i="17"/>
  <c r="I133" i="17"/>
  <c r="G885" i="17"/>
  <c r="I885" i="17"/>
  <c r="G626" i="17"/>
  <c r="I626" i="17"/>
  <c r="J274" i="25"/>
  <c r="J229" i="25"/>
  <c r="G507" i="17"/>
  <c r="I507" i="17"/>
  <c r="G436" i="17"/>
  <c r="I436" i="17"/>
  <c r="G517" i="17"/>
  <c r="I517" i="17"/>
  <c r="G334" i="17"/>
  <c r="I334" i="17"/>
  <c r="G287" i="17"/>
  <c r="I287" i="17"/>
  <c r="G424" i="17"/>
  <c r="I424" i="17"/>
  <c r="I200" i="17"/>
  <c r="G200" i="17"/>
  <c r="I136" i="17"/>
  <c r="G154" i="17"/>
  <c r="I154" i="17"/>
  <c r="J865" i="25"/>
  <c r="J656" i="25"/>
  <c r="J171" i="25"/>
  <c r="J138" i="25"/>
  <c r="G365" i="17"/>
  <c r="I365" i="17"/>
  <c r="J569" i="25"/>
  <c r="I739" i="17"/>
  <c r="G739" i="17"/>
  <c r="G173" i="17"/>
  <c r="I173" i="17"/>
  <c r="G268" i="17"/>
  <c r="I268" i="17"/>
  <c r="G741" i="17"/>
  <c r="I741" i="17"/>
  <c r="I681" i="17"/>
  <c r="G681" i="17"/>
  <c r="G336" i="17"/>
  <c r="I336" i="17"/>
  <c r="G281" i="17"/>
  <c r="I281" i="17"/>
  <c r="J272" i="25"/>
  <c r="J340" i="25"/>
  <c r="G282" i="17"/>
  <c r="I282" i="17"/>
  <c r="G492" i="17"/>
  <c r="I492" i="17"/>
  <c r="G372" i="17"/>
  <c r="I372" i="17"/>
  <c r="I383" i="17"/>
  <c r="G383" i="17"/>
  <c r="G192" i="17"/>
  <c r="I192" i="17"/>
  <c r="G791" i="17"/>
  <c r="I791" i="17"/>
  <c r="J450" i="25"/>
  <c r="J480" i="25"/>
  <c r="G491" i="17"/>
  <c r="I491" i="17"/>
  <c r="G420" i="17"/>
  <c r="I420" i="17"/>
  <c r="I437" i="17"/>
  <c r="G437" i="17"/>
  <c r="I495" i="17"/>
  <c r="G495" i="17"/>
  <c r="G408" i="17"/>
  <c r="I408" i="17"/>
  <c r="G166" i="17"/>
  <c r="I166" i="17"/>
  <c r="G188" i="17"/>
  <c r="I188" i="17"/>
  <c r="G163" i="17"/>
  <c r="I163" i="17"/>
  <c r="G899" i="17"/>
  <c r="I899" i="17"/>
  <c r="J839" i="25"/>
  <c r="G780" i="17"/>
  <c r="I780" i="17"/>
  <c r="I718" i="17"/>
  <c r="G718" i="17"/>
  <c r="J496" i="25"/>
  <c r="J737" i="25"/>
  <c r="G298" i="17"/>
  <c r="I298" i="17"/>
  <c r="I886" i="17"/>
  <c r="G886" i="17"/>
  <c r="I781" i="17"/>
  <c r="G781" i="17"/>
  <c r="J858" i="25"/>
  <c r="J518" i="25"/>
  <c r="G482" i="17"/>
  <c r="I482" i="17"/>
  <c r="G419" i="17"/>
  <c r="I419" i="17"/>
  <c r="G412" i="17"/>
  <c r="I412" i="17"/>
  <c r="G429" i="17"/>
  <c r="I429" i="17"/>
  <c r="G487" i="17"/>
  <c r="I487" i="17"/>
  <c r="G550" i="17"/>
  <c r="I550" i="17"/>
  <c r="G340" i="17"/>
  <c r="I340" i="17"/>
  <c r="G187" i="17"/>
  <c r="I187" i="17"/>
  <c r="G211" i="17"/>
  <c r="I211" i="17"/>
  <c r="I868" i="17"/>
  <c r="G868" i="17"/>
  <c r="J812" i="25"/>
  <c r="J684" i="25"/>
  <c r="J613" i="25"/>
  <c r="G593" i="17"/>
  <c r="I593" i="17"/>
  <c r="G540" i="17"/>
  <c r="I540" i="17"/>
  <c r="I869" i="17"/>
  <c r="G869" i="17"/>
  <c r="G952" i="23"/>
  <c r="I952" i="23"/>
  <c r="G872" i="23"/>
  <c r="I872" i="23"/>
  <c r="I677" i="27"/>
  <c r="G677" i="27"/>
  <c r="J611" i="27"/>
  <c r="G784" i="29"/>
  <c r="I784" i="29"/>
  <c r="I661" i="23"/>
  <c r="G661" i="23"/>
  <c r="G669" i="25"/>
  <c r="F670" i="25" s="1"/>
  <c r="G670" i="25" s="1"/>
  <c r="J670" i="25" s="1"/>
  <c r="I669" i="25"/>
  <c r="G770" i="29"/>
  <c r="I770" i="29"/>
  <c r="J661" i="25"/>
  <c r="J446" i="25"/>
  <c r="J594" i="25"/>
  <c r="J451" i="25"/>
  <c r="J433" i="25"/>
  <c r="J152" i="25"/>
  <c r="G54" i="17"/>
  <c r="I54" i="17"/>
  <c r="J10" i="29"/>
  <c r="D14" i="28" s="1"/>
  <c r="I170" i="55" s="1"/>
  <c r="J318" i="19"/>
  <c r="J425" i="19"/>
  <c r="J190" i="19"/>
  <c r="J917" i="19"/>
  <c r="J720" i="19"/>
  <c r="J840" i="19"/>
  <c r="J901" i="19"/>
  <c r="J135" i="43"/>
  <c r="J532" i="27"/>
  <c r="J462" i="19"/>
  <c r="J362" i="19"/>
  <c r="J256" i="19"/>
  <c r="J82" i="43"/>
  <c r="J355" i="19"/>
  <c r="J295" i="19"/>
  <c r="J868" i="19"/>
  <c r="J430" i="19"/>
  <c r="J288" i="19"/>
  <c r="J892" i="19"/>
  <c r="J708" i="19"/>
  <c r="J317" i="19"/>
  <c r="J570" i="19"/>
  <c r="J71" i="43"/>
  <c r="I28" i="37"/>
  <c r="I120" i="35"/>
  <c r="I11" i="35" s="1"/>
  <c r="I28" i="35" s="1"/>
  <c r="I28" i="38"/>
  <c r="I120" i="32"/>
  <c r="I11" i="32" s="1"/>
  <c r="I28" i="32" s="1"/>
  <c r="J392" i="19"/>
  <c r="J814" i="19"/>
  <c r="J47" i="43"/>
  <c r="J257" i="19"/>
  <c r="J276" i="19"/>
  <c r="J482" i="19"/>
  <c r="J360" i="19"/>
  <c r="J114" i="43"/>
  <c r="J804" i="19"/>
  <c r="J153" i="43"/>
  <c r="J678" i="19"/>
  <c r="J37" i="43"/>
  <c r="J674" i="19"/>
  <c r="J339" i="19"/>
  <c r="J12" i="32"/>
  <c r="J881" i="19"/>
  <c r="J755" i="19"/>
  <c r="J776" i="19"/>
  <c r="J617" i="19"/>
  <c r="J782" i="19"/>
  <c r="J690" i="19"/>
  <c r="J525" i="19"/>
  <c r="J252" i="19"/>
  <c r="J152" i="19"/>
  <c r="J381" i="19"/>
  <c r="J320" i="19"/>
  <c r="J448" i="19"/>
  <c r="J340" i="19"/>
  <c r="J133" i="43"/>
  <c r="J65" i="32"/>
  <c r="J74" i="32" s="1"/>
  <c r="J300" i="19"/>
  <c r="J393" i="19"/>
  <c r="J139" i="43"/>
  <c r="J624" i="19"/>
  <c r="J642" i="19"/>
  <c r="J517" i="19"/>
  <c r="J324" i="19"/>
  <c r="J813" i="19"/>
  <c r="J486" i="19"/>
  <c r="J422" i="19"/>
  <c r="J118" i="43"/>
  <c r="J45" i="45"/>
  <c r="J55" i="21"/>
  <c r="J641" i="19"/>
  <c r="J533" i="23"/>
  <c r="J533" i="19"/>
  <c r="J454" i="19"/>
  <c r="J264" i="19"/>
  <c r="J489" i="19"/>
  <c r="J675" i="19"/>
  <c r="J602" i="19"/>
  <c r="J216" i="19"/>
  <c r="J368" i="19"/>
  <c r="J98" i="43"/>
  <c r="J95" i="19"/>
  <c r="J798" i="21"/>
  <c r="J50" i="43"/>
  <c r="J574" i="19"/>
  <c r="J69" i="43"/>
  <c r="J622" i="19"/>
  <c r="J922" i="19"/>
  <c r="J710" i="19"/>
  <c r="J525" i="23"/>
  <c r="J512" i="19"/>
  <c r="J209" i="40"/>
  <c r="J597" i="40" s="1"/>
  <c r="I44" i="49"/>
  <c r="G44" i="49"/>
  <c r="I48" i="49"/>
  <c r="G48" i="49"/>
  <c r="I71" i="21"/>
  <c r="G71" i="21"/>
  <c r="J683" i="19"/>
  <c r="J662" i="19"/>
  <c r="J529" i="27"/>
  <c r="J470" i="19"/>
  <c r="J54" i="43"/>
  <c r="J10" i="36"/>
  <c r="I68" i="21"/>
  <c r="G68" i="21"/>
  <c r="I72" i="21"/>
  <c r="G72" i="21"/>
  <c r="G120" i="41"/>
  <c r="G11" i="41" s="1"/>
  <c r="J11" i="41" s="1"/>
  <c r="J559" i="19"/>
  <c r="G45" i="49"/>
  <c r="I45" i="49"/>
  <c r="J44" i="45"/>
  <c r="G69" i="21"/>
  <c r="I69" i="21"/>
  <c r="G35" i="49"/>
  <c r="I35" i="49"/>
  <c r="J538" i="21"/>
  <c r="J103" i="21"/>
  <c r="J865" i="21"/>
  <c r="J902" i="19"/>
  <c r="J828" i="19"/>
  <c r="J105" i="27"/>
  <c r="G35" i="47"/>
  <c r="I35" i="47"/>
  <c r="I45" i="47" s="1"/>
  <c r="I47" i="47" s="1"/>
  <c r="I11" i="47" s="1"/>
  <c r="I28" i="47" s="1"/>
  <c r="G38" i="21"/>
  <c r="I38" i="21"/>
  <c r="J677" i="19"/>
  <c r="I38" i="19"/>
  <c r="G38" i="19"/>
  <c r="G46" i="49"/>
  <c r="I46" i="49"/>
  <c r="G120" i="35"/>
  <c r="G11" i="35" s="1"/>
  <c r="G70" i="21"/>
  <c r="I70" i="21"/>
  <c r="J302" i="19"/>
  <c r="J214" i="19"/>
  <c r="J908" i="19"/>
  <c r="J117" i="43"/>
  <c r="J608" i="19"/>
  <c r="J95" i="43"/>
  <c r="J649" i="19"/>
  <c r="J927" i="19"/>
  <c r="J433" i="19"/>
  <c r="J857" i="19"/>
  <c r="J664" i="19"/>
  <c r="J774" i="19"/>
  <c r="J298" i="19"/>
  <c r="J458" i="19"/>
  <c r="J394" i="19"/>
  <c r="J384" i="19"/>
  <c r="J202" i="19"/>
  <c r="J51" i="43"/>
  <c r="J207" i="19"/>
  <c r="J40" i="19"/>
  <c r="J82" i="29"/>
  <c r="J209" i="36"/>
  <c r="J597" i="36" s="1"/>
  <c r="J78" i="43"/>
  <c r="J323" i="19"/>
  <c r="J39" i="43"/>
  <c r="J579" i="19"/>
  <c r="J70" i="43"/>
  <c r="J460" i="19"/>
  <c r="J206" i="19"/>
  <c r="J351" i="19"/>
  <c r="J432" i="19"/>
  <c r="J224" i="19"/>
  <c r="J889" i="19"/>
  <c r="J841" i="19"/>
  <c r="J682" i="19"/>
  <c r="J812" i="19"/>
  <c r="J795" i="19"/>
  <c r="J109" i="19"/>
  <c r="J212" i="19"/>
  <c r="J209" i="29"/>
  <c r="J12" i="39"/>
  <c r="J716" i="19"/>
  <c r="J550" i="19"/>
  <c r="J899" i="19"/>
  <c r="J784" i="19"/>
  <c r="J653" i="19"/>
  <c r="J613" i="19"/>
  <c r="J141" i="19"/>
  <c r="I47" i="49"/>
  <c r="G47" i="49"/>
  <c r="J222" i="19"/>
  <c r="J294" i="19"/>
  <c r="J127" i="19"/>
  <c r="J849" i="19"/>
  <c r="J568" i="19"/>
  <c r="J839" i="19"/>
  <c r="J692" i="19"/>
  <c r="J144" i="19"/>
  <c r="J188" i="19"/>
  <c r="J537" i="19"/>
  <c r="J531" i="19"/>
  <c r="J481" i="19"/>
  <c r="J398" i="19"/>
  <c r="J650" i="19"/>
  <c r="J618" i="19"/>
  <c r="J661" i="19"/>
  <c r="J625" i="19"/>
  <c r="J128" i="19"/>
  <c r="J388" i="19"/>
  <c r="J273" i="19"/>
  <c r="J200" i="19"/>
  <c r="J866" i="19"/>
  <c r="J121" i="43"/>
  <c r="J90" i="43"/>
  <c r="J346" i="19"/>
  <c r="J529" i="21"/>
  <c r="J111" i="19"/>
  <c r="J41" i="43"/>
  <c r="J373" i="19"/>
  <c r="J138" i="19"/>
  <c r="J350" i="19"/>
  <c r="J505" i="19"/>
  <c r="J43" i="19"/>
  <c r="J445" i="19"/>
  <c r="J98" i="19"/>
  <c r="J55" i="43"/>
  <c r="J457" i="19"/>
  <c r="J305" i="19"/>
  <c r="J49" i="19"/>
  <c r="J847" i="19"/>
  <c r="J736" i="19"/>
  <c r="J196" i="19"/>
  <c r="J912" i="19"/>
  <c r="J873" i="21"/>
  <c r="J877" i="19"/>
  <c r="J440" i="19"/>
  <c r="J136" i="19"/>
  <c r="J357" i="19"/>
  <c r="J290" i="19"/>
  <c r="J521" i="19"/>
  <c r="J267" i="19"/>
  <c r="J286" i="19"/>
  <c r="J529" i="23"/>
  <c r="J416" i="19"/>
  <c r="J588" i="19"/>
  <c r="J739" i="19"/>
  <c r="J864" i="19"/>
  <c r="J637" i="19"/>
  <c r="J101" i="43"/>
  <c r="J772" i="19"/>
  <c r="J685" i="19"/>
  <c r="J86" i="43"/>
  <c r="J867" i="19"/>
  <c r="J601" i="19"/>
  <c r="J775" i="19"/>
  <c r="J681" i="19"/>
  <c r="J328" i="19"/>
  <c r="J235" i="19"/>
  <c r="J153" i="19"/>
  <c r="J428" i="19"/>
  <c r="J192" i="19"/>
  <c r="J39" i="12"/>
  <c r="J48" i="12" s="1"/>
  <c r="G48" i="12"/>
  <c r="G11" i="12" s="1"/>
  <c r="J404" i="19"/>
  <c r="J58" i="19"/>
  <c r="J476" i="19"/>
  <c r="J359" i="19"/>
  <c r="J45" i="43"/>
  <c r="J414" i="19"/>
  <c r="J319" i="19"/>
  <c r="J406" i="19"/>
  <c r="J321" i="19"/>
  <c r="J35" i="32"/>
  <c r="J65" i="23"/>
  <c r="J79" i="14"/>
  <c r="J401" i="19"/>
  <c r="G597" i="36"/>
  <c r="G12" i="36" s="1"/>
  <c r="J12" i="36" s="1"/>
  <c r="J358" i="19"/>
  <c r="I118" i="29"/>
  <c r="J140" i="43"/>
  <c r="J584" i="19"/>
  <c r="J925" i="19"/>
  <c r="J779" i="19"/>
  <c r="J633" i="19"/>
  <c r="J926" i="19"/>
  <c r="J531" i="27"/>
  <c r="J223" i="19"/>
  <c r="J628" i="19"/>
  <c r="J452" i="19"/>
  <c r="F802" i="21"/>
  <c r="G802" i="21" s="1"/>
  <c r="J802" i="21" s="1"/>
  <c r="J506" i="19"/>
  <c r="J191" i="19"/>
  <c r="J44" i="43"/>
  <c r="J11" i="11"/>
  <c r="J28" i="11" s="1"/>
  <c r="D16" i="7" s="1"/>
  <c r="I39" i="55" s="1"/>
  <c r="I28" i="41"/>
  <c r="J492" i="19"/>
  <c r="J332" i="19"/>
  <c r="J326" i="19"/>
  <c r="J150" i="43"/>
  <c r="J580" i="19"/>
  <c r="J147" i="43"/>
  <c r="J699" i="19"/>
  <c r="J595" i="19"/>
  <c r="J669" i="19"/>
  <c r="J99" i="43"/>
  <c r="J733" i="19"/>
  <c r="J387" i="19"/>
  <c r="J438" i="19"/>
  <c r="J105" i="23"/>
  <c r="J660" i="19"/>
  <c r="J763" i="19"/>
  <c r="J446" i="19"/>
  <c r="J378" i="19"/>
  <c r="J498" i="19"/>
  <c r="J325" i="19"/>
  <c r="J548" i="19"/>
  <c r="J377" i="19"/>
  <c r="J477" i="19"/>
  <c r="J343" i="19"/>
  <c r="J130" i="19"/>
  <c r="J389" i="19"/>
  <c r="J265" i="19"/>
  <c r="J12" i="41"/>
  <c r="J793" i="19"/>
  <c r="J799" i="19"/>
  <c r="J823" i="19"/>
  <c r="J296" i="19"/>
  <c r="J436" i="19"/>
  <c r="J365" i="19"/>
  <c r="J306" i="19"/>
  <c r="J149" i="19"/>
  <c r="J184" i="19"/>
  <c r="J314" i="19"/>
  <c r="J299" i="19"/>
  <c r="J539" i="23"/>
  <c r="J441" i="19"/>
  <c r="J108" i="21"/>
  <c r="J145" i="43"/>
  <c r="J691" i="19"/>
  <c r="J385" i="19"/>
  <c r="J530" i="21"/>
  <c r="J156" i="19"/>
  <c r="J35" i="36"/>
  <c r="J148" i="19"/>
  <c r="J106" i="19"/>
  <c r="I51" i="23"/>
  <c r="I74" i="23" s="1"/>
  <c r="G51" i="23"/>
  <c r="G74" i="23" s="1"/>
  <c r="F686" i="19"/>
  <c r="G686" i="19" s="1"/>
  <c r="J686" i="19" s="1"/>
  <c r="J886" i="19"/>
  <c r="J74" i="43"/>
  <c r="J91" i="43"/>
  <c r="J869" i="19"/>
  <c r="J612" i="19"/>
  <c r="J815" i="19"/>
  <c r="J533" i="29"/>
  <c r="J344" i="19"/>
  <c r="J268" i="19"/>
  <c r="J115" i="19"/>
  <c r="J139" i="19"/>
  <c r="J208" i="19"/>
  <c r="J104" i="29"/>
  <c r="J652" i="19"/>
  <c r="J84" i="43"/>
  <c r="J364" i="19"/>
  <c r="J329" i="19"/>
  <c r="J270" i="19"/>
  <c r="J504" i="19"/>
  <c r="J83" i="43"/>
  <c r="J712" i="19"/>
  <c r="J371" i="19"/>
  <c r="J379" i="19"/>
  <c r="J275" i="19"/>
  <c r="J374" i="19"/>
  <c r="J97" i="21"/>
  <c r="J827" i="19"/>
  <c r="J610" i="19"/>
  <c r="J931" i="19"/>
  <c r="J735" i="19"/>
  <c r="J66" i="43"/>
  <c r="J134" i="19"/>
  <c r="J126" i="43"/>
  <c r="J648" i="19"/>
  <c r="J429" i="19"/>
  <c r="J96" i="43"/>
  <c r="J679" i="19"/>
  <c r="J632" i="19"/>
  <c r="J10" i="40"/>
  <c r="J10" i="41"/>
  <c r="J35" i="41"/>
  <c r="J56" i="43"/>
  <c r="J916" i="19"/>
  <c r="J744" i="19"/>
  <c r="J42" i="43"/>
  <c r="J509" i="19"/>
  <c r="J375" i="19"/>
  <c r="J146" i="19"/>
  <c r="J112" i="43"/>
  <c r="J315" i="19"/>
  <c r="J437" i="19"/>
  <c r="J230" i="19"/>
  <c r="J48" i="43"/>
  <c r="J232" i="19"/>
  <c r="J183" i="19"/>
  <c r="J124" i="19"/>
  <c r="J911" i="19"/>
  <c r="J316" i="19"/>
  <c r="J540" i="29"/>
  <c r="J555" i="19"/>
  <c r="J626" i="19"/>
  <c r="J100" i="43"/>
  <c r="J539" i="27"/>
  <c r="J97" i="19"/>
  <c r="J65" i="25"/>
  <c r="J74" i="36"/>
  <c r="J85" i="43"/>
  <c r="J582" i="19"/>
  <c r="J844" i="19"/>
  <c r="J801" i="19"/>
  <c r="J930" i="19"/>
  <c r="J811" i="19"/>
  <c r="J461" i="19"/>
  <c r="J336" i="19"/>
  <c r="J94" i="19"/>
  <c r="J845" i="19"/>
  <c r="J824" i="19"/>
  <c r="J791" i="19"/>
  <c r="G953" i="23"/>
  <c r="J953" i="23" s="1"/>
  <c r="J535" i="19"/>
  <c r="J209" i="35"/>
  <c r="J597" i="35" s="1"/>
  <c r="J64" i="43"/>
  <c r="J743" i="19"/>
  <c r="J65" i="43"/>
  <c r="J162" i="43"/>
  <c r="J510" i="19"/>
  <c r="J334" i="19"/>
  <c r="J525" i="27"/>
  <c r="J466" i="19"/>
  <c r="J342" i="19"/>
  <c r="J142" i="43"/>
  <c r="J702" i="19"/>
  <c r="J53" i="43"/>
  <c r="J657" i="19"/>
  <c r="J76" i="43"/>
  <c r="J231" i="19"/>
  <c r="J826" i="19"/>
  <c r="J788" i="19"/>
  <c r="J272" i="19"/>
  <c r="J516" i="19"/>
  <c r="J347" i="19"/>
  <c r="J304" i="19"/>
  <c r="J303" i="19"/>
  <c r="J164" i="43"/>
  <c r="J836" i="19"/>
  <c r="J528" i="19"/>
  <c r="J390" i="19"/>
  <c r="J668" i="19"/>
  <c r="J578" i="19"/>
  <c r="J898" i="19"/>
  <c r="J424" i="19"/>
  <c r="J473" i="19"/>
  <c r="J537" i="23"/>
  <c r="J234" i="19"/>
  <c r="J576" i="19"/>
  <c r="J155" i="43"/>
  <c r="J789" i="19"/>
  <c r="J711" i="19"/>
  <c r="J640" i="19"/>
  <c r="J209" i="38"/>
  <c r="J597" i="38" s="1"/>
  <c r="J35" i="40"/>
  <c r="J35" i="37"/>
  <c r="J35" i="27"/>
  <c r="I28" i="34"/>
  <c r="J65" i="21"/>
  <c r="J109" i="43"/>
  <c r="J107" i="43"/>
  <c r="J806" i="19"/>
  <c r="J852" i="19"/>
  <c r="H953" i="21"/>
  <c r="I953" i="21" s="1"/>
  <c r="G953" i="21"/>
  <c r="J719" i="19"/>
  <c r="J518" i="19"/>
  <c r="J258" i="19"/>
  <c r="J182" i="19"/>
  <c r="I529" i="19"/>
  <c r="G529" i="19"/>
  <c r="G549" i="17"/>
  <c r="I549" i="17"/>
  <c r="H894" i="27"/>
  <c r="I894" i="27" s="1"/>
  <c r="G894" i="27"/>
  <c r="H893" i="23"/>
  <c r="I893" i="23" s="1"/>
  <c r="G893" i="23"/>
  <c r="J764" i="19"/>
  <c r="F767" i="19"/>
  <c r="G767" i="19" s="1"/>
  <c r="J767" i="19" s="1"/>
  <c r="J12" i="38"/>
  <c r="G547" i="17"/>
  <c r="I547" i="17"/>
  <c r="J63" i="43"/>
  <c r="J456" i="19"/>
  <c r="H896" i="29"/>
  <c r="I896" i="29" s="1"/>
  <c r="G896" i="29"/>
  <c r="J402" i="19"/>
  <c r="I114" i="17"/>
  <c r="G114" i="17"/>
  <c r="F817" i="19"/>
  <c r="G817" i="19" s="1"/>
  <c r="J817" i="19" s="1"/>
  <c r="J816" i="19"/>
  <c r="J751" i="19"/>
  <c r="F753" i="19"/>
  <c r="G753" i="19" s="1"/>
  <c r="J753" i="19" s="1"/>
  <c r="J104" i="43"/>
  <c r="J854" i="21"/>
  <c r="F862" i="21"/>
  <c r="F860" i="21"/>
  <c r="F861" i="21"/>
  <c r="J694" i="19"/>
  <c r="G540" i="19"/>
  <c r="I540" i="19"/>
  <c r="J333" i="19"/>
  <c r="J110" i="43"/>
  <c r="J10" i="27"/>
  <c r="D14" i="26" s="1"/>
  <c r="G241" i="17"/>
  <c r="I241" i="17"/>
  <c r="J151" i="43"/>
  <c r="J851" i="19"/>
  <c r="F670" i="19"/>
  <c r="G670" i="19" s="1"/>
  <c r="J670" i="19" s="1"/>
  <c r="J561" i="19"/>
  <c r="J106" i="43"/>
  <c r="J112" i="19"/>
  <c r="G140" i="17"/>
  <c r="I140" i="17"/>
  <c r="J123" i="43"/>
  <c r="J634" i="19"/>
  <c r="J606" i="19"/>
  <c r="J929" i="19"/>
  <c r="J57" i="43"/>
  <c r="J560" i="19"/>
  <c r="J312" i="19"/>
  <c r="J10" i="21"/>
  <c r="D14" i="20" s="1"/>
  <c r="I94" i="55" s="1"/>
  <c r="J38" i="43"/>
  <c r="J35" i="34"/>
  <c r="I28" i="40"/>
  <c r="H954" i="21"/>
  <c r="I954" i="21" s="1"/>
  <c r="G954" i="21"/>
  <c r="J783" i="19"/>
  <c r="F786" i="19"/>
  <c r="G786" i="19" s="1"/>
  <c r="J786" i="19" s="1"/>
  <c r="J937" i="19"/>
  <c r="J831" i="19"/>
  <c r="J136" i="43"/>
  <c r="F874" i="19"/>
  <c r="F876" i="19"/>
  <c r="F875" i="19"/>
  <c r="J872" i="19"/>
  <c r="J412" i="19"/>
  <c r="J198" i="19"/>
  <c r="J366" i="19"/>
  <c r="I542" i="19"/>
  <c r="G542" i="19"/>
  <c r="J271" i="19"/>
  <c r="J218" i="19"/>
  <c r="J281" i="19"/>
  <c r="J103" i="27"/>
  <c r="J115" i="43"/>
  <c r="J830" i="19"/>
  <c r="J688" i="19"/>
  <c r="J556" i="19"/>
  <c r="J654" i="19"/>
  <c r="J92" i="43"/>
  <c r="F862" i="19"/>
  <c r="F747" i="19"/>
  <c r="G747" i="19" s="1"/>
  <c r="J747" i="19" s="1"/>
  <c r="J12" i="37"/>
  <c r="J127" i="43"/>
  <c r="J878" i="19"/>
  <c r="J62" i="43"/>
  <c r="J583" i="19"/>
  <c r="F945" i="19"/>
  <c r="G945" i="19" s="1"/>
  <c r="J945" i="19" s="1"/>
  <c r="J942" i="19"/>
  <c r="J494" i="19"/>
  <c r="J269" i="19"/>
  <c r="J383" i="19"/>
  <c r="J285" i="19"/>
  <c r="J485" i="19"/>
  <c r="J279" i="19"/>
  <c r="J480" i="19"/>
  <c r="G243" i="17"/>
  <c r="I243" i="17"/>
  <c r="J81" i="43"/>
  <c r="J856" i="19"/>
  <c r="J658" i="19"/>
  <c r="J621" i="19"/>
  <c r="J67" i="43"/>
  <c r="J123" i="19"/>
  <c r="J534" i="23"/>
  <c r="J40" i="43"/>
  <c r="I227" i="17"/>
  <c r="G227" i="17"/>
  <c r="J810" i="19"/>
  <c r="J254" i="19"/>
  <c r="J186" i="19"/>
  <c r="J493" i="19"/>
  <c r="J397" i="19"/>
  <c r="J472" i="19"/>
  <c r="J386" i="19"/>
  <c r="J331" i="19"/>
  <c r="J376" i="19"/>
  <c r="J60" i="19"/>
  <c r="G594" i="17"/>
  <c r="I594" i="17"/>
  <c r="J35" i="21"/>
  <c r="J118" i="37"/>
  <c r="J118" i="38"/>
  <c r="J546" i="29"/>
  <c r="J349" i="19"/>
  <c r="J35" i="39"/>
  <c r="J99" i="19"/>
  <c r="I532" i="19"/>
  <c r="G532" i="19"/>
  <c r="I544" i="29"/>
  <c r="G544" i="29"/>
  <c r="G238" i="17"/>
  <c r="I238" i="17"/>
  <c r="J933" i="17"/>
  <c r="I28" i="39"/>
  <c r="J65" i="29"/>
  <c r="F832" i="19"/>
  <c r="J822" i="19"/>
  <c r="F834" i="19"/>
  <c r="F833" i="19"/>
  <c r="F752" i="19"/>
  <c r="G752" i="19" s="1"/>
  <c r="J752" i="19" s="1"/>
  <c r="J750" i="19"/>
  <c r="J586" i="19"/>
  <c r="J944" i="19"/>
  <c r="J848" i="19"/>
  <c r="J715" i="19"/>
  <c r="F721" i="19"/>
  <c r="G721" i="19" s="1"/>
  <c r="J721" i="19" s="1"/>
  <c r="J531" i="23"/>
  <c r="J327" i="19"/>
  <c r="J255" i="19"/>
  <c r="J259" i="19"/>
  <c r="J309" i="19"/>
  <c r="J215" i="19"/>
  <c r="J195" i="19"/>
  <c r="H893" i="27"/>
  <c r="I893" i="27" s="1"/>
  <c r="G893" i="27"/>
  <c r="J770" i="19"/>
  <c r="J591" i="19"/>
  <c r="J465" i="19"/>
  <c r="J150" i="19"/>
  <c r="J94" i="43"/>
  <c r="G237" i="17"/>
  <c r="I237" i="17"/>
  <c r="J119" i="43"/>
  <c r="J413" i="19"/>
  <c r="J488" i="19"/>
  <c r="J354" i="19"/>
  <c r="F860" i="19"/>
  <c r="J118" i="36"/>
  <c r="I240" i="17"/>
  <c r="G240" i="17"/>
  <c r="H874" i="29"/>
  <c r="I874" i="29" s="1"/>
  <c r="G874" i="29"/>
  <c r="G597" i="40"/>
  <c r="G12" i="40" s="1"/>
  <c r="J12" i="40" s="1"/>
  <c r="J600" i="19"/>
  <c r="F876" i="21"/>
  <c r="G244" i="17"/>
  <c r="I244" i="17"/>
  <c r="J10" i="39"/>
  <c r="J118" i="35"/>
  <c r="J592" i="19"/>
  <c r="J137" i="43"/>
  <c r="J396" i="19"/>
  <c r="J242" i="19"/>
  <c r="J409" i="19"/>
  <c r="H896" i="23"/>
  <c r="I896" i="23" s="1"/>
  <c r="G896" i="23"/>
  <c r="J49" i="43"/>
  <c r="J356" i="19"/>
  <c r="J923" i="19"/>
  <c r="H954" i="23"/>
  <c r="I954" i="23" s="1"/>
  <c r="I956" i="23" s="1"/>
  <c r="I15" i="23" s="1"/>
  <c r="G954" i="23"/>
  <c r="J253" i="19"/>
  <c r="I534" i="19"/>
  <c r="G534" i="19"/>
  <c r="H860" i="29"/>
  <c r="I860" i="29" s="1"/>
  <c r="G860" i="29"/>
  <c r="J149" i="43"/>
  <c r="J738" i="19"/>
  <c r="J110" i="19"/>
  <c r="F861" i="19"/>
  <c r="J566" i="19"/>
  <c r="J913" i="19"/>
  <c r="J165" i="43"/>
  <c r="J464" i="19"/>
  <c r="J418" i="19"/>
  <c r="J247" i="19"/>
  <c r="H876" i="27"/>
  <c r="I876" i="27" s="1"/>
  <c r="G876" i="27"/>
  <c r="J293" i="19"/>
  <c r="J135" i="19"/>
  <c r="J500" i="19"/>
  <c r="G246" i="17"/>
  <c r="I246" i="17"/>
  <c r="H875" i="29"/>
  <c r="I875" i="29" s="1"/>
  <c r="G875" i="29"/>
  <c r="J75" i="43"/>
  <c r="J311" i="19"/>
  <c r="J345" i="19"/>
  <c r="J274" i="19"/>
  <c r="J363" i="19"/>
  <c r="J46" i="43"/>
  <c r="J308" i="19"/>
  <c r="J450" i="19"/>
  <c r="J310" i="19"/>
  <c r="G108" i="19"/>
  <c r="I108" i="19"/>
  <c r="I118" i="19" s="1"/>
  <c r="J907" i="19"/>
  <c r="J835" i="19"/>
  <c r="J630" i="19"/>
  <c r="F874" i="21"/>
  <c r="J742" i="19"/>
  <c r="J888" i="19"/>
  <c r="J263" i="19"/>
  <c r="J118" i="40"/>
  <c r="J537" i="27"/>
  <c r="I107" i="23"/>
  <c r="I118" i="23" s="1"/>
  <c r="G107" i="23"/>
  <c r="G118" i="23" s="1"/>
  <c r="J453" i="19"/>
  <c r="J211" i="19"/>
  <c r="J724" i="19"/>
  <c r="F758" i="19"/>
  <c r="G758" i="19" s="1"/>
  <c r="J758" i="19" s="1"/>
  <c r="J756" i="19"/>
  <c r="J557" i="19"/>
  <c r="J829" i="19"/>
  <c r="J297" i="19"/>
  <c r="J421" i="19"/>
  <c r="J122" i="43"/>
  <c r="H861" i="29"/>
  <c r="I861" i="29" s="1"/>
  <c r="G861" i="29"/>
  <c r="J107" i="21"/>
  <c r="J102" i="21"/>
  <c r="F728" i="19"/>
  <c r="G728" i="19" s="1"/>
  <c r="J728" i="19" s="1"/>
  <c r="J726" i="19"/>
  <c r="J502" i="19"/>
  <c r="J338" i="19"/>
  <c r="J116" i="19"/>
  <c r="J209" i="34"/>
  <c r="J597" i="34" s="1"/>
  <c r="J103" i="43"/>
  <c r="H954" i="29"/>
  <c r="I954" i="29" s="1"/>
  <c r="I956" i="29" s="1"/>
  <c r="I15" i="29" s="1"/>
  <c r="G954" i="29"/>
  <c r="G953" i="29"/>
  <c r="J361" i="19"/>
  <c r="J209" i="41"/>
  <c r="J597" i="41" s="1"/>
  <c r="J148" i="43"/>
  <c r="J703" i="19"/>
  <c r="J605" i="19"/>
  <c r="J859" i="19"/>
  <c r="J420" i="19"/>
  <c r="H953" i="27"/>
  <c r="I953" i="27" s="1"/>
  <c r="I956" i="27" s="1"/>
  <c r="I15" i="27" s="1"/>
  <c r="G953" i="27"/>
  <c r="J766" i="19"/>
  <c r="J700" i="19"/>
  <c r="G250" i="33"/>
  <c r="G10" i="33" s="1"/>
  <c r="J10" i="33" s="1"/>
  <c r="J514" i="19"/>
  <c r="J536" i="19"/>
  <c r="J353" i="19"/>
  <c r="J187" i="19"/>
  <c r="J714" i="19"/>
  <c r="F875" i="21"/>
  <c r="J204" i="19"/>
  <c r="J118" i="32"/>
  <c r="I52" i="25"/>
  <c r="I74" i="25" s="1"/>
  <c r="G52" i="25"/>
  <c r="G597" i="35"/>
  <c r="G12" i="35" s="1"/>
  <c r="J12" i="35" s="1"/>
  <c r="J55" i="25"/>
  <c r="J54" i="21"/>
  <c r="J54" i="25"/>
  <c r="J807" i="19"/>
  <c r="J68" i="43"/>
  <c r="J138" i="43"/>
  <c r="J571" i="19"/>
  <c r="H860" i="23"/>
  <c r="I860" i="23" s="1"/>
  <c r="G860" i="23"/>
  <c r="J289" i="19"/>
  <c r="J260" i="19"/>
  <c r="J226" i="19"/>
  <c r="J58" i="43"/>
  <c r="J250" i="19"/>
  <c r="J778" i="19"/>
  <c r="J620" i="19"/>
  <c r="J718" i="19"/>
  <c r="F722" i="19"/>
  <c r="G722" i="19" s="1"/>
  <c r="J722" i="19" s="1"/>
  <c r="J282" i="19"/>
  <c r="J43" i="43"/>
  <c r="J88" i="43"/>
  <c r="J552" i="19"/>
  <c r="J120" i="43"/>
  <c r="J520" i="19"/>
  <c r="J341" i="19"/>
  <c r="J210" i="19"/>
  <c r="J262" i="19"/>
  <c r="H893" i="29"/>
  <c r="I893" i="29" s="1"/>
  <c r="G893" i="29"/>
  <c r="J209" i="32"/>
  <c r="J597" i="32" s="1"/>
  <c r="J885" i="19"/>
  <c r="J837" i="19"/>
  <c r="J897" i="19"/>
  <c r="J855" i="19"/>
  <c r="H874" i="27"/>
  <c r="I874" i="27" s="1"/>
  <c r="G874" i="27"/>
  <c r="J449" i="19"/>
  <c r="J154" i="19"/>
  <c r="J142" i="19"/>
  <c r="J101" i="21"/>
  <c r="J863" i="19"/>
  <c r="J87" i="43"/>
  <c r="J508" i="19"/>
  <c r="J540" i="27"/>
  <c r="J348" i="19"/>
  <c r="J52" i="43"/>
  <c r="J250" i="33"/>
  <c r="J408" i="19"/>
  <c r="G118" i="27"/>
  <c r="J209" i="39"/>
  <c r="J597" i="39" s="1"/>
  <c r="J156" i="43"/>
  <c r="J609" i="19"/>
  <c r="J35" i="35"/>
  <c r="J118" i="39"/>
  <c r="G118" i="29"/>
  <c r="J102" i="43"/>
  <c r="G554" i="17"/>
  <c r="I554" i="17"/>
  <c r="G239" i="17"/>
  <c r="I239" i="17"/>
  <c r="J10" i="19"/>
  <c r="D14" i="18" s="1"/>
  <c r="I75" i="55" s="1"/>
  <c r="J143" i="43"/>
  <c r="J36" i="43"/>
  <c r="J567" i="19"/>
  <c r="J330" i="19"/>
  <c r="J284" i="19"/>
  <c r="G546" i="19"/>
  <c r="I546" i="19"/>
  <c r="J194" i="19"/>
  <c r="J405" i="19"/>
  <c r="J228" i="19"/>
  <c r="J203" i="19"/>
  <c r="H895" i="27"/>
  <c r="I895" i="27" s="1"/>
  <c r="G895" i="27"/>
  <c r="J604" i="19"/>
  <c r="J645" i="19"/>
  <c r="J369" i="19"/>
  <c r="J245" i="19"/>
  <c r="J870" i="19"/>
  <c r="J771" i="19"/>
  <c r="J644" i="19"/>
  <c r="J72" i="43"/>
  <c r="J921" i="19"/>
  <c r="J915" i="19"/>
  <c r="H861" i="23"/>
  <c r="I861" i="23" s="1"/>
  <c r="G861" i="23"/>
  <c r="J478" i="19"/>
  <c r="J380" i="19"/>
  <c r="J442" i="19"/>
  <c r="H862" i="29"/>
  <c r="I862" i="29" s="1"/>
  <c r="G862" i="29"/>
  <c r="G79" i="17"/>
  <c r="I79" i="17"/>
  <c r="F895" i="21"/>
  <c r="F894" i="21"/>
  <c r="F893" i="21"/>
  <c r="J891" i="21"/>
  <c r="F896" i="21"/>
  <c r="G537" i="17"/>
  <c r="I537" i="17"/>
  <c r="H894" i="29"/>
  <c r="I894" i="29" s="1"/>
  <c r="G894" i="29"/>
  <c r="G118" i="21"/>
  <c r="H875" i="27"/>
  <c r="I875" i="27" s="1"/>
  <c r="G875" i="27"/>
  <c r="I118" i="21"/>
  <c r="I248" i="17"/>
  <c r="G248" i="17"/>
  <c r="G249" i="17"/>
  <c r="I249" i="17"/>
  <c r="J118" i="41"/>
  <c r="J10" i="38"/>
  <c r="J673" i="19"/>
  <c r="J938" i="19"/>
  <c r="J792" i="19"/>
  <c r="J313" i="19"/>
  <c r="J537" i="21"/>
  <c r="J301" i="19"/>
  <c r="J335" i="19"/>
  <c r="J219" i="19"/>
  <c r="J199" i="19"/>
  <c r="H896" i="27"/>
  <c r="I896" i="27" s="1"/>
  <c r="G896" i="27"/>
  <c r="J800" i="19"/>
  <c r="J497" i="19"/>
  <c r="J539" i="19"/>
  <c r="J370" i="19"/>
  <c r="J128" i="43"/>
  <c r="J108" i="43"/>
  <c r="J805" i="19"/>
  <c r="H862" i="23"/>
  <c r="I862" i="23" s="1"/>
  <c r="G862" i="23"/>
  <c r="J469" i="19"/>
  <c r="J434" i="19"/>
  <c r="J96" i="19"/>
  <c r="J572" i="19"/>
  <c r="J616" i="19"/>
  <c r="J666" i="19"/>
  <c r="J113" i="43"/>
  <c r="J261" i="19"/>
  <c r="J536" i="29"/>
  <c r="J525" i="21"/>
  <c r="J372" i="19"/>
  <c r="J278" i="19"/>
  <c r="J41" i="19"/>
  <c r="J159" i="43"/>
  <c r="J77" i="43"/>
  <c r="H895" i="29"/>
  <c r="I895" i="29" s="1"/>
  <c r="G895" i="29"/>
  <c r="J111" i="43"/>
  <c r="J706" i="19"/>
  <c r="J468" i="19"/>
  <c r="J280" i="19"/>
  <c r="J542" i="23"/>
  <c r="J740" i="19"/>
  <c r="J61" i="43"/>
  <c r="J490" i="19"/>
  <c r="J532" i="29"/>
  <c r="J352" i="19"/>
  <c r="J496" i="19"/>
  <c r="G597" i="34"/>
  <c r="G12" i="34" s="1"/>
  <c r="J12" i="34" s="1"/>
  <c r="J696" i="19"/>
  <c r="J636" i="19"/>
  <c r="J695" i="19"/>
  <c r="J665" i="19"/>
  <c r="I83" i="17"/>
  <c r="G83" i="17"/>
  <c r="J118" i="34"/>
  <c r="J35" i="38"/>
  <c r="J209" i="37"/>
  <c r="J597" i="37" s="1"/>
  <c r="J10" i="34"/>
  <c r="J35" i="19"/>
  <c r="J124" i="43"/>
  <c r="J732" i="21"/>
  <c r="J730" i="21"/>
  <c r="F746" i="21"/>
  <c r="G746" i="21" s="1"/>
  <c r="J746" i="21" s="1"/>
  <c r="J74" i="35"/>
  <c r="J11" i="13"/>
  <c r="J74" i="38"/>
  <c r="J74" i="39"/>
  <c r="J564" i="19"/>
  <c r="I53" i="29"/>
  <c r="I74" i="29" s="1"/>
  <c r="I48" i="9"/>
  <c r="I11" i="9" s="1"/>
  <c r="I28" i="9" s="1"/>
  <c r="J42" i="9"/>
  <c r="J11" i="37"/>
  <c r="G28" i="37"/>
  <c r="I37" i="55"/>
  <c r="J11" i="40"/>
  <c r="J74" i="41"/>
  <c r="G953" i="17"/>
  <c r="J953" i="17" s="1"/>
  <c r="J35" i="17"/>
  <c r="J51" i="21"/>
  <c r="J54" i="23"/>
  <c r="J53" i="23"/>
  <c r="J10" i="14"/>
  <c r="J28" i="14" s="1"/>
  <c r="D19" i="7" s="1"/>
  <c r="I42" i="55" s="1"/>
  <c r="J74" i="37"/>
  <c r="J10" i="12"/>
  <c r="J10" i="13"/>
  <c r="J46" i="9"/>
  <c r="J65" i="19"/>
  <c r="J74" i="40"/>
  <c r="J53" i="27"/>
  <c r="J54" i="29"/>
  <c r="J55" i="23"/>
  <c r="J65" i="34"/>
  <c r="J74" i="34" s="1"/>
  <c r="G74" i="34"/>
  <c r="G120" i="34" s="1"/>
  <c r="G11" i="34" s="1"/>
  <c r="G74" i="32"/>
  <c r="G120" i="32" s="1"/>
  <c r="G11" i="32" s="1"/>
  <c r="G28" i="32" s="1"/>
  <c r="G41" i="9"/>
  <c r="J41" i="9" s="1"/>
  <c r="J53" i="19"/>
  <c r="G74" i="29"/>
  <c r="J935" i="19"/>
  <c r="J562" i="19"/>
  <c r="H954" i="17"/>
  <c r="I954" i="17" s="1"/>
  <c r="G954" i="17"/>
  <c r="H941" i="17"/>
  <c r="I941" i="17" s="1"/>
  <c r="G941" i="17"/>
  <c r="J10" i="17"/>
  <c r="D14" i="16" s="1"/>
  <c r="I56" i="55" s="1"/>
  <c r="H940" i="17"/>
  <c r="I940" i="17" s="1"/>
  <c r="G940" i="17"/>
  <c r="J11" i="39" l="1"/>
  <c r="G74" i="25"/>
  <c r="I169" i="43"/>
  <c r="I11" i="43" s="1"/>
  <c r="I28" i="43" s="1"/>
  <c r="J120" i="38"/>
  <c r="J646" i="19"/>
  <c r="J481" i="25"/>
  <c r="J777" i="23"/>
  <c r="J797" i="19"/>
  <c r="F894" i="19"/>
  <c r="J321" i="23"/>
  <c r="J737" i="19"/>
  <c r="J348" i="21"/>
  <c r="J464" i="29"/>
  <c r="F895" i="19"/>
  <c r="H895" i="19" s="1"/>
  <c r="I895" i="19" s="1"/>
  <c r="F893" i="19"/>
  <c r="H893" i="19" s="1"/>
  <c r="I893" i="19" s="1"/>
  <c r="J485" i="23"/>
  <c r="G895" i="23"/>
  <c r="J895" i="23" s="1"/>
  <c r="J214" i="27"/>
  <c r="J883" i="29"/>
  <c r="J631" i="29"/>
  <c r="J445" i="27"/>
  <c r="J472" i="29"/>
  <c r="J272" i="23"/>
  <c r="J331" i="29"/>
  <c r="J437" i="29"/>
  <c r="J87" i="21"/>
  <c r="J450" i="27"/>
  <c r="J613" i="21"/>
  <c r="G894" i="23"/>
  <c r="J894" i="23" s="1"/>
  <c r="J282" i="17"/>
  <c r="J628" i="23"/>
  <c r="J536" i="21"/>
  <c r="J301" i="23"/>
  <c r="J741" i="21"/>
  <c r="J765" i="21"/>
  <c r="G876" i="29"/>
  <c r="J617" i="21"/>
  <c r="J658" i="21"/>
  <c r="J536" i="17"/>
  <c r="J397" i="29"/>
  <c r="J432" i="23"/>
  <c r="J490" i="23"/>
  <c r="G597" i="21"/>
  <c r="G12" i="21" s="1"/>
  <c r="J636" i="27"/>
  <c r="J497" i="27"/>
  <c r="J449" i="27"/>
  <c r="J641" i="23"/>
  <c r="J713" i="19"/>
  <c r="J667" i="27"/>
  <c r="J488" i="21"/>
  <c r="J338" i="21"/>
  <c r="J320" i="23"/>
  <c r="J717" i="29"/>
  <c r="F721" i="29"/>
  <c r="G721" i="29" s="1"/>
  <c r="J721" i="29" s="1"/>
  <c r="J579" i="21"/>
  <c r="J900" i="29"/>
  <c r="J80" i="43"/>
  <c r="J11" i="38"/>
  <c r="J755" i="21"/>
  <c r="J364" i="21"/>
  <c r="J825" i="27"/>
  <c r="J168" i="19"/>
  <c r="J192" i="29"/>
  <c r="J361" i="21"/>
  <c r="J496" i="23"/>
  <c r="G169" i="43"/>
  <c r="G11" i="43" s="1"/>
  <c r="G28" i="43" s="1"/>
  <c r="J615" i="19"/>
  <c r="J703" i="17"/>
  <c r="J295" i="17"/>
  <c r="J311" i="17"/>
  <c r="J702" i="21"/>
  <c r="J143" i="17"/>
  <c r="J349" i="17"/>
  <c r="J521" i="17"/>
  <c r="J169" i="17"/>
  <c r="J730" i="17"/>
  <c r="J878" i="17"/>
  <c r="J422" i="27"/>
  <c r="J351" i="23"/>
  <c r="J462" i="23"/>
  <c r="F860" i="27"/>
  <c r="J854" i="27"/>
  <c r="F862" i="27"/>
  <c r="F861" i="27"/>
  <c r="J443" i="17"/>
  <c r="J763" i="21"/>
  <c r="J823" i="27"/>
  <c r="I597" i="29"/>
  <c r="I12" i="29" s="1"/>
  <c r="F802" i="27"/>
  <c r="G802" i="27" s="1"/>
  <c r="J802" i="27" s="1"/>
  <c r="J797" i="27"/>
  <c r="J777" i="27"/>
  <c r="J289" i="29"/>
  <c r="J567" i="21"/>
  <c r="J947" i="19"/>
  <c r="F953" i="19"/>
  <c r="F954" i="19"/>
  <c r="J720" i="21"/>
  <c r="F941" i="19"/>
  <c r="H941" i="19" s="1"/>
  <c r="I941" i="19" s="1"/>
  <c r="J186" i="17"/>
  <c r="J681" i="23"/>
  <c r="J552" i="27"/>
  <c r="J678" i="29"/>
  <c r="F722" i="21"/>
  <c r="G722" i="21" s="1"/>
  <c r="J722" i="21" s="1"/>
  <c r="J186" i="21"/>
  <c r="J840" i="23"/>
  <c r="J332" i="27"/>
  <c r="J694" i="21"/>
  <c r="G50" i="45"/>
  <c r="G52" i="45" s="1"/>
  <c r="G11" i="45" s="1"/>
  <c r="J11" i="45" s="1"/>
  <c r="J856" i="21"/>
  <c r="J800" i="23"/>
  <c r="J430" i="23"/>
  <c r="J567" i="17"/>
  <c r="J451" i="17"/>
  <c r="J344" i="17"/>
  <c r="J224" i="17"/>
  <c r="J113" i="55"/>
  <c r="J259" i="17"/>
  <c r="I597" i="27"/>
  <c r="I12" i="27" s="1"/>
  <c r="J245" i="25"/>
  <c r="J588" i="23"/>
  <c r="I597" i="23"/>
  <c r="I12" i="23" s="1"/>
  <c r="J399" i="17"/>
  <c r="G74" i="17"/>
  <c r="J108" i="17"/>
  <c r="J682" i="17"/>
  <c r="J383" i="17"/>
  <c r="G597" i="29"/>
  <c r="G12" i="29" s="1"/>
  <c r="J692" i="21"/>
  <c r="J881" i="17"/>
  <c r="J841" i="17"/>
  <c r="J949" i="29"/>
  <c r="J351" i="17"/>
  <c r="J742" i="17"/>
  <c r="J901" i="17"/>
  <c r="J401" i="17"/>
  <c r="J778" i="23"/>
  <c r="J827" i="27"/>
  <c r="J950" i="21"/>
  <c r="J580" i="23"/>
  <c r="J11" i="35"/>
  <c r="J123" i="21"/>
  <c r="I597" i="25"/>
  <c r="I12" i="25" s="1"/>
  <c r="J586" i="21"/>
  <c r="J528" i="17"/>
  <c r="J167" i="17"/>
  <c r="J951" i="17"/>
  <c r="J788" i="23"/>
  <c r="J415" i="17"/>
  <c r="J65" i="17"/>
  <c r="J689" i="17"/>
  <c r="J685" i="17"/>
  <c r="J898" i="17"/>
  <c r="J465" i="23"/>
  <c r="J343" i="17"/>
  <c r="J457" i="17"/>
  <c r="J678" i="17"/>
  <c r="J868" i="29"/>
  <c r="J296" i="23"/>
  <c r="J610" i="29"/>
  <c r="J873" i="19"/>
  <c r="J261" i="27"/>
  <c r="J591" i="29"/>
  <c r="J205" i="17"/>
  <c r="J448" i="17"/>
  <c r="J222" i="17"/>
  <c r="J492" i="17"/>
  <c r="J742" i="21"/>
  <c r="F747" i="21"/>
  <c r="G747" i="21" s="1"/>
  <c r="J747" i="21" s="1"/>
  <c r="J387" i="29"/>
  <c r="J561" i="29"/>
  <c r="J401" i="23"/>
  <c r="J718" i="27"/>
  <c r="F722" i="27"/>
  <c r="G722" i="27" s="1"/>
  <c r="J722" i="27" s="1"/>
  <c r="J665" i="27"/>
  <c r="F670" i="27"/>
  <c r="G670" i="27" s="1"/>
  <c r="J670" i="27" s="1"/>
  <c r="J637" i="23"/>
  <c r="J711" i="17"/>
  <c r="J520" i="17"/>
  <c r="F833" i="21"/>
  <c r="F834" i="21"/>
  <c r="J828" i="21"/>
  <c r="F832" i="21"/>
  <c r="J891" i="19"/>
  <c r="J766" i="27"/>
  <c r="J560" i="27"/>
  <c r="J69" i="17"/>
  <c r="J881" i="23"/>
  <c r="J557" i="27"/>
  <c r="J703" i="23"/>
  <c r="J550" i="27"/>
  <c r="J542" i="17"/>
  <c r="J563" i="17"/>
  <c r="J335" i="17"/>
  <c r="J850" i="17"/>
  <c r="J299" i="17"/>
  <c r="J450" i="17"/>
  <c r="J283" i="17"/>
  <c r="J690" i="25"/>
  <c r="J811" i="17"/>
  <c r="J362" i="17"/>
  <c r="J639" i="17"/>
  <c r="J601" i="27"/>
  <c r="J782" i="21"/>
  <c r="F721" i="21"/>
  <c r="G721" i="21" s="1"/>
  <c r="J721" i="21" s="1"/>
  <c r="J716" i="21"/>
  <c r="J112" i="17"/>
  <c r="J141" i="27"/>
  <c r="J278" i="17"/>
  <c r="J274" i="17"/>
  <c r="J96" i="17"/>
  <c r="J589" i="17"/>
  <c r="J516" i="17"/>
  <c r="J505" i="17"/>
  <c r="J470" i="17"/>
  <c r="J831" i="29"/>
  <c r="J302" i="17"/>
  <c r="J813" i="23"/>
  <c r="F686" i="29"/>
  <c r="G686" i="29" s="1"/>
  <c r="J686" i="29" s="1"/>
  <c r="J673" i="29"/>
  <c r="J695" i="23"/>
  <c r="J583" i="23"/>
  <c r="J867" i="23"/>
  <c r="F834" i="23"/>
  <c r="J823" i="23"/>
  <c r="F833" i="23"/>
  <c r="F832" i="23"/>
  <c r="J556" i="17"/>
  <c r="J763" i="17"/>
  <c r="J258" i="17"/>
  <c r="J412" i="27"/>
  <c r="J743" i="17"/>
  <c r="J355" i="29"/>
  <c r="F758" i="21"/>
  <c r="G758" i="21" s="1"/>
  <c r="J758" i="21" s="1"/>
  <c r="J756" i="21"/>
  <c r="J668" i="27"/>
  <c r="J793" i="23"/>
  <c r="J115" i="29"/>
  <c r="J118" i="29" s="1"/>
  <c r="J699" i="21"/>
  <c r="J863" i="17"/>
  <c r="J863" i="29"/>
  <c r="J173" i="17"/>
  <c r="J697" i="17"/>
  <c r="J692" i="17"/>
  <c r="J454" i="17"/>
  <c r="J761" i="17"/>
  <c r="J395" i="17"/>
  <c r="J313" i="17"/>
  <c r="J409" i="17"/>
  <c r="J255" i="17"/>
  <c r="J287" i="17"/>
  <c r="J476" i="17"/>
  <c r="J333" i="17"/>
  <c r="J329" i="17"/>
  <c r="G597" i="27"/>
  <c r="G12" i="27" s="1"/>
  <c r="G28" i="38"/>
  <c r="J646" i="17"/>
  <c r="J792" i="17"/>
  <c r="J796" i="23"/>
  <c r="J209" i="17"/>
  <c r="J201" i="17"/>
  <c r="G28" i="41"/>
  <c r="J340" i="17"/>
  <c r="J136" i="17"/>
  <c r="J422" i="17"/>
  <c r="J253" i="17"/>
  <c r="J393" i="17"/>
  <c r="J97" i="17"/>
  <c r="J807" i="17"/>
  <c r="J212" i="17"/>
  <c r="J464" i="17"/>
  <c r="J431" i="17"/>
  <c r="J504" i="17"/>
  <c r="J480" i="17"/>
  <c r="J379" i="17"/>
  <c r="J397" i="17"/>
  <c r="J398" i="21"/>
  <c r="J298" i="17"/>
  <c r="J498" i="17"/>
  <c r="J613" i="17"/>
  <c r="J408" i="17"/>
  <c r="J637" i="17"/>
  <c r="J828" i="17"/>
  <c r="J414" i="17"/>
  <c r="J744" i="17"/>
  <c r="J507" i="17"/>
  <c r="J866" i="17"/>
  <c r="J245" i="17"/>
  <c r="J247" i="17"/>
  <c r="J495" i="17"/>
  <c r="J300" i="17"/>
  <c r="J717" i="17"/>
  <c r="J134" i="17"/>
  <c r="J156" i="17"/>
  <c r="J924" i="19"/>
  <c r="J928" i="19"/>
  <c r="J902" i="17"/>
  <c r="J883" i="17"/>
  <c r="J884" i="27"/>
  <c r="J882" i="17"/>
  <c r="J887" i="17"/>
  <c r="J888" i="17"/>
  <c r="J873" i="17"/>
  <c r="J857" i="17"/>
  <c r="J868" i="17"/>
  <c r="J858" i="17"/>
  <c r="J865" i="17"/>
  <c r="J829" i="17"/>
  <c r="J851" i="17"/>
  <c r="J849" i="17"/>
  <c r="J847" i="29"/>
  <c r="J827" i="17"/>
  <c r="J852" i="17"/>
  <c r="J830" i="17"/>
  <c r="J847" i="17"/>
  <c r="J842" i="17"/>
  <c r="J836" i="17"/>
  <c r="J815" i="17"/>
  <c r="J789" i="17"/>
  <c r="J795" i="17"/>
  <c r="J794" i="17"/>
  <c r="J771" i="25"/>
  <c r="J785" i="17"/>
  <c r="J774" i="17"/>
  <c r="J780" i="17"/>
  <c r="J784" i="17"/>
  <c r="J756" i="17"/>
  <c r="J740" i="17"/>
  <c r="J738" i="17"/>
  <c r="J734" i="17"/>
  <c r="J710" i="17"/>
  <c r="J688" i="25"/>
  <c r="J676" i="17"/>
  <c r="J182" i="17"/>
  <c r="J208" i="17"/>
  <c r="J170" i="17"/>
  <c r="J838" i="17"/>
  <c r="J494" i="17"/>
  <c r="J943" i="19"/>
  <c r="J569" i="17"/>
  <c r="J233" i="17"/>
  <c r="J673" i="17"/>
  <c r="J357" i="17"/>
  <c r="J706" i="17"/>
  <c r="J229" i="17"/>
  <c r="J519" i="17"/>
  <c r="J864" i="17"/>
  <c r="J899" i="17"/>
  <c r="J48" i="17"/>
  <c r="J472" i="17"/>
  <c r="J413" i="17"/>
  <c r="J184" i="17"/>
  <c r="J518" i="17"/>
  <c r="J776" i="17"/>
  <c r="J844" i="17"/>
  <c r="J290" i="17"/>
  <c r="J446" i="17"/>
  <c r="J622" i="17"/>
  <c r="J674" i="17"/>
  <c r="J432" i="17"/>
  <c r="J609" i="17"/>
  <c r="J191" i="17"/>
  <c r="J404" i="17"/>
  <c r="J540" i="17"/>
  <c r="J712" i="17"/>
  <c r="J566" i="17"/>
  <c r="J784" i="29"/>
  <c r="J781" i="17"/>
  <c r="J824" i="17"/>
  <c r="J704" i="17"/>
  <c r="J788" i="17"/>
  <c r="J740" i="25"/>
  <c r="J845" i="17"/>
  <c r="J316" i="17"/>
  <c r="J43" i="17"/>
  <c r="J297" i="17"/>
  <c r="J679" i="17"/>
  <c r="J135" i="17"/>
  <c r="J837" i="17"/>
  <c r="J810" i="17"/>
  <c r="J749" i="17"/>
  <c r="J771" i="17"/>
  <c r="J694" i="17"/>
  <c r="J918" i="19"/>
  <c r="J737" i="17"/>
  <c r="J709" i="17"/>
  <c r="J791" i="17"/>
  <c r="J523" i="17"/>
  <c r="J805" i="17"/>
  <c r="J385" i="17"/>
  <c r="J473" i="17"/>
  <c r="J683" i="17"/>
  <c r="J442" i="17"/>
  <c r="J775" i="17"/>
  <c r="J762" i="17"/>
  <c r="J515" i="17"/>
  <c r="F746" i="17"/>
  <c r="G746" i="17" s="1"/>
  <c r="J746" i="17" s="1"/>
  <c r="J152" i="17"/>
  <c r="J310" i="17"/>
  <c r="J544" i="17"/>
  <c r="J772" i="17"/>
  <c r="J497" i="17"/>
  <c r="J128" i="17"/>
  <c r="J131" i="17"/>
  <c r="J111" i="17"/>
  <c r="J677" i="17"/>
  <c r="J666" i="23"/>
  <c r="J669" i="17"/>
  <c r="J638" i="29"/>
  <c r="J652" i="25"/>
  <c r="J662" i="17"/>
  <c r="J664" i="25"/>
  <c r="J659" i="17"/>
  <c r="J650" i="17"/>
  <c r="J666" i="17"/>
  <c r="J657" i="17"/>
  <c r="J636" i="17"/>
  <c r="J640" i="29"/>
  <c r="J653" i="17"/>
  <c r="J641" i="17"/>
  <c r="I819" i="23"/>
  <c r="I13" i="23" s="1"/>
  <c r="J604" i="17"/>
  <c r="J626" i="23"/>
  <c r="J647" i="17"/>
  <c r="J612" i="17"/>
  <c r="J610" i="17"/>
  <c r="J648" i="17"/>
  <c r="I819" i="25"/>
  <c r="I13" i="25" s="1"/>
  <c r="J600" i="17"/>
  <c r="J606" i="17"/>
  <c r="I819" i="21"/>
  <c r="I13" i="21" s="1"/>
  <c r="J605" i="17"/>
  <c r="J624" i="21"/>
  <c r="J622" i="21"/>
  <c r="J645" i="17"/>
  <c r="J654" i="17"/>
  <c r="J645" i="27"/>
  <c r="J654" i="29"/>
  <c r="J616" i="25"/>
  <c r="J665" i="17"/>
  <c r="J635" i="17"/>
  <c r="J632" i="17"/>
  <c r="J663" i="17"/>
  <c r="J618" i="17"/>
  <c r="J630" i="17"/>
  <c r="J624" i="17"/>
  <c r="J638" i="17"/>
  <c r="J625" i="17"/>
  <c r="J628" i="17"/>
  <c r="J667" i="17"/>
  <c r="J601" i="17"/>
  <c r="J607" i="17"/>
  <c r="J592" i="17"/>
  <c r="J595" i="17"/>
  <c r="J585" i="19"/>
  <c r="J584" i="21"/>
  <c r="J577" i="19"/>
  <c r="J28" i="37"/>
  <c r="D18" i="30" s="1"/>
  <c r="I193" i="55" s="1"/>
  <c r="K193" i="55" s="1"/>
  <c r="J559" i="17"/>
  <c r="J557" i="17"/>
  <c r="J555" i="17"/>
  <c r="J546" i="17"/>
  <c r="J539" i="17"/>
  <c r="J534" i="17"/>
  <c r="J529" i="17"/>
  <c r="J535" i="17"/>
  <c r="J533" i="17"/>
  <c r="J511" i="17"/>
  <c r="J508" i="17"/>
  <c r="J488" i="17"/>
  <c r="J499" i="17"/>
  <c r="J487" i="17"/>
  <c r="J493" i="17"/>
  <c r="J491" i="17"/>
  <c r="J490" i="17"/>
  <c r="J479" i="17"/>
  <c r="J481" i="17"/>
  <c r="J478" i="17"/>
  <c r="J482" i="17"/>
  <c r="J465" i="17"/>
  <c r="J462" i="17"/>
  <c r="J467" i="17"/>
  <c r="J460" i="17"/>
  <c r="J466" i="17"/>
  <c r="J468" i="17"/>
  <c r="J449" i="17"/>
  <c r="J434" i="17"/>
  <c r="J438" i="17"/>
  <c r="J427" i="17"/>
  <c r="J437" i="17"/>
  <c r="J430" i="17"/>
  <c r="J433" i="17"/>
  <c r="J436" i="17"/>
  <c r="J419" i="17"/>
  <c r="J406" i="17"/>
  <c r="J398" i="17"/>
  <c r="J392" i="17"/>
  <c r="J371" i="17"/>
  <c r="J378" i="17"/>
  <c r="J373" i="17"/>
  <c r="J369" i="17"/>
  <c r="J372" i="17"/>
  <c r="J377" i="17"/>
  <c r="J370" i="17"/>
  <c r="J355" i="17"/>
  <c r="J365" i="17"/>
  <c r="J356" i="17"/>
  <c r="J360" i="17"/>
  <c r="J363" i="17"/>
  <c r="J361" i="17"/>
  <c r="J338" i="17"/>
  <c r="J346" i="17"/>
  <c r="J347" i="17"/>
  <c r="J342" i="17"/>
  <c r="J341" i="17"/>
  <c r="J330" i="17"/>
  <c r="J326" i="17"/>
  <c r="J328" i="17"/>
  <c r="J332" i="17"/>
  <c r="J324" i="17"/>
  <c r="J331" i="17"/>
  <c r="J312" i="17"/>
  <c r="J305" i="17"/>
  <c r="J296" i="17"/>
  <c r="J301" i="17"/>
  <c r="J279" i="17"/>
  <c r="J281" i="17"/>
  <c r="J289" i="17"/>
  <c r="J276" i="17"/>
  <c r="J269" i="17"/>
  <c r="J265" i="17"/>
  <c r="J264" i="17"/>
  <c r="J257" i="17"/>
  <c r="J260" i="17"/>
  <c r="J262" i="17"/>
  <c r="J261" i="17"/>
  <c r="G597" i="25"/>
  <c r="G12" i="25" s="1"/>
  <c r="J242" i="17"/>
  <c r="J225" i="17"/>
  <c r="J235" i="21"/>
  <c r="I597" i="21"/>
  <c r="I12" i="21" s="1"/>
  <c r="J235" i="17"/>
  <c r="J228" i="17"/>
  <c r="J196" i="17"/>
  <c r="J199" i="17"/>
  <c r="J202" i="17"/>
  <c r="J204" i="17"/>
  <c r="J211" i="17"/>
  <c r="J200" i="17"/>
  <c r="J214" i="17"/>
  <c r="J190" i="17"/>
  <c r="J206" i="17"/>
  <c r="J219" i="17"/>
  <c r="J210" i="17"/>
  <c r="J161" i="17"/>
  <c r="J180" i="17"/>
  <c r="J174" i="17"/>
  <c r="J160" i="17"/>
  <c r="J151" i="17"/>
  <c r="J148" i="17"/>
  <c r="J146" i="17"/>
  <c r="J150" i="17"/>
  <c r="J141" i="17"/>
  <c r="J139" i="17"/>
  <c r="G28" i="35"/>
  <c r="J125" i="17"/>
  <c r="J104" i="25"/>
  <c r="J118" i="25" s="1"/>
  <c r="J54" i="17"/>
  <c r="J28" i="39"/>
  <c r="D20" i="30" s="1"/>
  <c r="I195" i="55" s="1"/>
  <c r="G597" i="23"/>
  <c r="G12" i="23" s="1"/>
  <c r="J770" i="29"/>
  <c r="F686" i="27"/>
  <c r="G686" i="27" s="1"/>
  <c r="J686" i="27" s="1"/>
  <c r="J677" i="27"/>
  <c r="J550" i="17"/>
  <c r="J886" i="17"/>
  <c r="J166" i="17"/>
  <c r="J420" i="17"/>
  <c r="J192" i="17"/>
  <c r="J681" i="17"/>
  <c r="J739" i="17"/>
  <c r="J517" i="17"/>
  <c r="J626" i="17"/>
  <c r="J368" i="17"/>
  <c r="J405" i="17"/>
  <c r="J764" i="17"/>
  <c r="J185" i="17"/>
  <c r="J485" i="17"/>
  <c r="J568" i="21"/>
  <c r="J606" i="23"/>
  <c r="J223" i="17"/>
  <c r="J664" i="17"/>
  <c r="J867" i="17"/>
  <c r="J416" i="17"/>
  <c r="J175" i="17"/>
  <c r="J284" i="17"/>
  <c r="J376" i="17"/>
  <c r="J892" i="17"/>
  <c r="J217" i="17"/>
  <c r="J315" i="17"/>
  <c r="J770" i="17"/>
  <c r="J773" i="17"/>
  <c r="J425" i="17"/>
  <c r="J602" i="17"/>
  <c r="J366" i="17"/>
  <c r="H876" i="25"/>
  <c r="I876" i="25" s="1"/>
  <c r="G876" i="25"/>
  <c r="J314" i="17"/>
  <c r="J218" i="17"/>
  <c r="J714" i="17"/>
  <c r="J387" i="17"/>
  <c r="J381" i="17"/>
  <c r="J252" i="17"/>
  <c r="J41" i="17"/>
  <c r="J271" i="17"/>
  <c r="J859" i="17"/>
  <c r="J855" i="17"/>
  <c r="J272" i="17"/>
  <c r="J345" i="17"/>
  <c r="J291" i="17"/>
  <c r="J51" i="17"/>
  <c r="J848" i="17"/>
  <c r="J254" i="17"/>
  <c r="J719" i="17"/>
  <c r="J417" i="17"/>
  <c r="J566" i="25"/>
  <c r="J597" i="25" s="1"/>
  <c r="J632" i="29"/>
  <c r="J846" i="17"/>
  <c r="J801" i="17"/>
  <c r="J812" i="17"/>
  <c r="J623" i="17"/>
  <c r="J308" i="17"/>
  <c r="J620" i="17"/>
  <c r="J374" i="17"/>
  <c r="J153" i="17"/>
  <c r="J353" i="17"/>
  <c r="H862" i="25"/>
  <c r="I862" i="25" s="1"/>
  <c r="G862" i="25"/>
  <c r="J797" i="17"/>
  <c r="F802" i="17"/>
  <c r="G802" i="17" s="1"/>
  <c r="J802" i="17" s="1"/>
  <c r="J396" i="17"/>
  <c r="J701" i="17"/>
  <c r="J456" i="17"/>
  <c r="J411" i="17"/>
  <c r="J826" i="17"/>
  <c r="J48" i="45"/>
  <c r="J708" i="17"/>
  <c r="J879" i="17"/>
  <c r="J510" i="17"/>
  <c r="J627" i="17"/>
  <c r="J695" i="17"/>
  <c r="J652" i="17"/>
  <c r="J215" i="17"/>
  <c r="J176" i="17"/>
  <c r="J699" i="17"/>
  <c r="J898" i="23"/>
  <c r="J423" i="17"/>
  <c r="J418" i="17"/>
  <c r="J839" i="17"/>
  <c r="J502" i="17"/>
  <c r="J571" i="17"/>
  <c r="J716" i="17"/>
  <c r="J124" i="17"/>
  <c r="J195" i="17"/>
  <c r="J506" i="17"/>
  <c r="J384" i="17"/>
  <c r="J731" i="17"/>
  <c r="J162" i="17"/>
  <c r="J690" i="17"/>
  <c r="J633" i="17"/>
  <c r="J471" i="17"/>
  <c r="J142" i="17"/>
  <c r="J669" i="25"/>
  <c r="F728" i="17"/>
  <c r="G728" i="17" s="1"/>
  <c r="J728" i="17" s="1"/>
  <c r="J726" i="17"/>
  <c r="J375" i="17"/>
  <c r="J256" i="17"/>
  <c r="H875" i="25"/>
  <c r="I875" i="25" s="1"/>
  <c r="G875" i="25"/>
  <c r="J798" i="17"/>
  <c r="F895" i="17"/>
  <c r="F896" i="17"/>
  <c r="J891" i="17"/>
  <c r="F894" i="17"/>
  <c r="F893" i="17"/>
  <c r="J910" i="19"/>
  <c r="J688" i="17"/>
  <c r="J183" i="17"/>
  <c r="J779" i="17"/>
  <c r="J805" i="23"/>
  <c r="F808" i="23"/>
  <c r="G808" i="23" s="1"/>
  <c r="J808" i="23" s="1"/>
  <c r="J159" i="17"/>
  <c r="H861" i="25"/>
  <c r="I861" i="25" s="1"/>
  <c r="G861" i="25"/>
  <c r="J394" i="17"/>
  <c r="J581" i="19"/>
  <c r="J634" i="17"/>
  <c r="J732" i="17"/>
  <c r="J713" i="17"/>
  <c r="J840" i="17"/>
  <c r="J615" i="17"/>
  <c r="I819" i="27"/>
  <c r="I13" i="27" s="1"/>
  <c r="J453" i="17"/>
  <c r="J109" i="17"/>
  <c r="J783" i="21"/>
  <c r="F786" i="21"/>
  <c r="G786" i="21" s="1"/>
  <c r="J786" i="21" s="1"/>
  <c r="J309" i="17"/>
  <c r="J735" i="17"/>
  <c r="J621" i="17"/>
  <c r="J680" i="17"/>
  <c r="J751" i="17"/>
  <c r="F753" i="17"/>
  <c r="G753" i="17" s="1"/>
  <c r="J753" i="17" s="1"/>
  <c r="F670" i="23"/>
  <c r="G670" i="23" s="1"/>
  <c r="J670" i="23" s="1"/>
  <c r="J661" i="23"/>
  <c r="F876" i="23"/>
  <c r="F874" i="23"/>
  <c r="J872" i="23"/>
  <c r="F875" i="23"/>
  <c r="J593" i="17"/>
  <c r="J187" i="17"/>
  <c r="J429" i="17"/>
  <c r="F747" i="17"/>
  <c r="G747" i="17" s="1"/>
  <c r="J747" i="17" s="1"/>
  <c r="J741" i="17"/>
  <c r="J424" i="17"/>
  <c r="J885" i="17"/>
  <c r="J452" i="17"/>
  <c r="J110" i="17"/>
  <c r="J782" i="17"/>
  <c r="J675" i="23"/>
  <c r="F686" i="23"/>
  <c r="G686" i="23" s="1"/>
  <c r="J686" i="23" s="1"/>
  <c r="J693" i="17"/>
  <c r="J914" i="19"/>
  <c r="J835" i="17"/>
  <c r="H874" i="25"/>
  <c r="I874" i="25" s="1"/>
  <c r="G874" i="25"/>
  <c r="J391" i="17"/>
  <c r="J500" i="17"/>
  <c r="J327" i="17"/>
  <c r="J552" i="17"/>
  <c r="J570" i="17"/>
  <c r="J403" i="17"/>
  <c r="J319" i="17"/>
  <c r="J46" i="45"/>
  <c r="J318" i="17"/>
  <c r="J306" i="17"/>
  <c r="H895" i="25"/>
  <c r="I895" i="25" s="1"/>
  <c r="G895" i="25"/>
  <c r="J439" i="17"/>
  <c r="J230" i="17"/>
  <c r="J62" i="17"/>
  <c r="J91" i="17"/>
  <c r="J616" i="17"/>
  <c r="J668" i="17"/>
  <c r="J608" i="17"/>
  <c r="J700" i="17"/>
  <c r="J435" i="17"/>
  <c r="J155" i="17"/>
  <c r="J751" i="23"/>
  <c r="F753" i="23"/>
  <c r="G753" i="23" s="1"/>
  <c r="J753" i="23" s="1"/>
  <c r="J129" i="17"/>
  <c r="J720" i="17"/>
  <c r="J354" i="17"/>
  <c r="J213" i="17"/>
  <c r="J288" i="17"/>
  <c r="I118" i="25"/>
  <c r="I120" i="25" s="1"/>
  <c r="I11" i="25" s="1"/>
  <c r="J651" i="17"/>
  <c r="J831" i="17"/>
  <c r="J588" i="17"/>
  <c r="F752" i="21"/>
  <c r="G752" i="21" s="1"/>
  <c r="J752" i="21" s="1"/>
  <c r="J750" i="21"/>
  <c r="J902" i="21"/>
  <c r="J317" i="17"/>
  <c r="J814" i="17"/>
  <c r="H953" i="25"/>
  <c r="I953" i="25" s="1"/>
  <c r="G953" i="25"/>
  <c r="J428" i="17"/>
  <c r="J458" i="17"/>
  <c r="J386" i="17"/>
  <c r="F768" i="17"/>
  <c r="G768" i="17" s="1"/>
  <c r="J768" i="17" s="1"/>
  <c r="J765" i="17"/>
  <c r="J475" i="17"/>
  <c r="J293" i="17"/>
  <c r="J232" i="17"/>
  <c r="J629" i="17"/>
  <c r="J691" i="17"/>
  <c r="J42" i="55"/>
  <c r="K42" i="55"/>
  <c r="F920" i="19"/>
  <c r="G920" i="19" s="1"/>
  <c r="J920" i="19" s="1"/>
  <c r="I74" i="21"/>
  <c r="I120" i="21" s="1"/>
  <c r="I11" i="21" s="1"/>
  <c r="F860" i="17"/>
  <c r="J854" i="17"/>
  <c r="F862" i="17"/>
  <c r="F861" i="17"/>
  <c r="F686" i="21"/>
  <c r="G686" i="21" s="1"/>
  <c r="J686" i="21" s="1"/>
  <c r="J685" i="21"/>
  <c r="J830" i="27"/>
  <c r="F832" i="27"/>
  <c r="F834" i="27"/>
  <c r="F833" i="27"/>
  <c r="F746" i="25"/>
  <c r="G746" i="25" s="1"/>
  <c r="J746" i="25" s="1"/>
  <c r="J207" i="17"/>
  <c r="H834" i="25"/>
  <c r="I834" i="25" s="1"/>
  <c r="G834" i="25"/>
  <c r="J644" i="17"/>
  <c r="I62" i="19"/>
  <c r="G62" i="19"/>
  <c r="J696" i="17"/>
  <c r="J660" i="21"/>
  <c r="F670" i="21"/>
  <c r="G670" i="21" s="1"/>
  <c r="J670" i="21" s="1"/>
  <c r="H954" i="25"/>
  <c r="I954" i="25" s="1"/>
  <c r="G954" i="25"/>
  <c r="I819" i="17"/>
  <c r="I13" i="17" s="1"/>
  <c r="J684" i="17"/>
  <c r="J799" i="17"/>
  <c r="J724" i="17"/>
  <c r="F727" i="17"/>
  <c r="G727" i="17" s="1"/>
  <c r="J727" i="17" s="1"/>
  <c r="J388" i="17"/>
  <c r="J611" i="17"/>
  <c r="J496" i="17"/>
  <c r="J440" i="17"/>
  <c r="J138" i="17"/>
  <c r="J389" i="17"/>
  <c r="J189" i="17"/>
  <c r="J321" i="17"/>
  <c r="J660" i="17"/>
  <c r="J208" i="55"/>
  <c r="K208" i="55"/>
  <c r="J39" i="55"/>
  <c r="K39" i="55"/>
  <c r="J952" i="23"/>
  <c r="J412" i="17"/>
  <c r="F722" i="17"/>
  <c r="G722" i="17" s="1"/>
  <c r="J722" i="17" s="1"/>
  <c r="J718" i="17"/>
  <c r="J163" i="17"/>
  <c r="J268" i="17"/>
  <c r="J154" i="17"/>
  <c r="J133" i="17"/>
  <c r="J800" i="17"/>
  <c r="J804" i="17"/>
  <c r="J55" i="17"/>
  <c r="J778" i="17"/>
  <c r="J234" i="17"/>
  <c r="J127" i="17"/>
  <c r="J509" i="17"/>
  <c r="J631" i="17"/>
  <c r="J777" i="17"/>
  <c r="J168" i="17"/>
  <c r="J64" i="17"/>
  <c r="J99" i="17"/>
  <c r="J643" i="17"/>
  <c r="J656" i="17"/>
  <c r="F670" i="17"/>
  <c r="G670" i="17" s="1"/>
  <c r="J792" i="25"/>
  <c r="J113" i="17"/>
  <c r="J483" i="17"/>
  <c r="J61" i="17"/>
  <c r="J164" i="17"/>
  <c r="J95" i="17"/>
  <c r="J87" i="17"/>
  <c r="J380" i="17"/>
  <c r="F758" i="17"/>
  <c r="G758" i="17" s="1"/>
  <c r="J758" i="17" s="1"/>
  <c r="J755" i="17"/>
  <c r="J843" i="17"/>
  <c r="J94" i="17"/>
  <c r="J348" i="17"/>
  <c r="J273" i="17"/>
  <c r="J147" i="17"/>
  <c r="H894" i="25"/>
  <c r="I894" i="25" s="1"/>
  <c r="G894" i="25"/>
  <c r="J203" i="17"/>
  <c r="J130" i="17"/>
  <c r="J280" i="17"/>
  <c r="J591" i="17"/>
  <c r="J144" i="17"/>
  <c r="J178" i="17"/>
  <c r="F759" i="17"/>
  <c r="G759" i="17" s="1"/>
  <c r="J759" i="17" s="1"/>
  <c r="J757" i="17"/>
  <c r="J250" i="17"/>
  <c r="J939" i="19"/>
  <c r="J704" i="29"/>
  <c r="J885" i="23"/>
  <c r="F721" i="17"/>
  <c r="G721" i="17" s="1"/>
  <c r="J721" i="17" s="1"/>
  <c r="J715" i="17"/>
  <c r="J560" i="17"/>
  <c r="J736" i="17"/>
  <c r="J603" i="17"/>
  <c r="J40" i="17"/>
  <c r="J455" i="17"/>
  <c r="J514" i="17"/>
  <c r="J790" i="17"/>
  <c r="J531" i="17"/>
  <c r="J179" i="17"/>
  <c r="J532" i="17"/>
  <c r="J823" i="17"/>
  <c r="J123" i="17"/>
  <c r="H832" i="25"/>
  <c r="I832" i="25" s="1"/>
  <c r="G832" i="25"/>
  <c r="J870" i="17"/>
  <c r="J640" i="17"/>
  <c r="J339" i="17"/>
  <c r="J813" i="17"/>
  <c r="J149" i="17"/>
  <c r="J325" i="17"/>
  <c r="H860" i="25"/>
  <c r="I860" i="25" s="1"/>
  <c r="G860" i="25"/>
  <c r="F832" i="29"/>
  <c r="F833" i="29"/>
  <c r="J829" i="29"/>
  <c r="F834" i="29"/>
  <c r="F933" i="19"/>
  <c r="G933" i="19" s="1"/>
  <c r="J933" i="19" s="1"/>
  <c r="F919" i="19"/>
  <c r="G919" i="19" s="1"/>
  <c r="J919" i="19" s="1"/>
  <c r="J869" i="17"/>
  <c r="J188" i="17"/>
  <c r="J336" i="17"/>
  <c r="J334" i="17"/>
  <c r="J900" i="17"/>
  <c r="J461" i="17"/>
  <c r="J796" i="17"/>
  <c r="F728" i="27"/>
  <c r="G728" i="27" s="1"/>
  <c r="J728" i="27" s="1"/>
  <c r="J726" i="27"/>
  <c r="J889" i="17"/>
  <c r="J304" i="17"/>
  <c r="J267" i="17"/>
  <c r="J193" i="17"/>
  <c r="J285" i="17"/>
  <c r="J216" i="17"/>
  <c r="J617" i="17"/>
  <c r="J856" i="17"/>
  <c r="J177" i="17"/>
  <c r="J98" i="17"/>
  <c r="J661" i="17"/>
  <c r="J275" i="17"/>
  <c r="J263" i="17"/>
  <c r="J447" i="17"/>
  <c r="J884" i="17"/>
  <c r="J525" i="17"/>
  <c r="J402" i="17"/>
  <c r="J486" i="17"/>
  <c r="J320" i="17"/>
  <c r="J619" i="17"/>
  <c r="H896" i="25"/>
  <c r="I896" i="25" s="1"/>
  <c r="G896" i="25"/>
  <c r="J172" i="17"/>
  <c r="J675" i="17"/>
  <c r="F752" i="17"/>
  <c r="G752" i="17" s="1"/>
  <c r="J752" i="17" s="1"/>
  <c r="J750" i="17"/>
  <c r="J642" i="17"/>
  <c r="J198" i="17"/>
  <c r="F817" i="17"/>
  <c r="G817" i="17" s="1"/>
  <c r="J817" i="17" s="1"/>
  <c r="J816" i="17"/>
  <c r="J658" i="17"/>
  <c r="J793" i="17"/>
  <c r="J568" i="17"/>
  <c r="J489" i="17"/>
  <c r="J822" i="17"/>
  <c r="F833" i="17"/>
  <c r="F834" i="17"/>
  <c r="F832" i="17"/>
  <c r="J573" i="17"/>
  <c r="J270" i="17"/>
  <c r="J441" i="17"/>
  <c r="I74" i="17"/>
  <c r="J477" i="17"/>
  <c r="J294" i="17"/>
  <c r="J806" i="17"/>
  <c r="J700" i="25"/>
  <c r="J358" i="17"/>
  <c r="J725" i="17"/>
  <c r="J137" i="17"/>
  <c r="J503" i="17"/>
  <c r="H833" i="25"/>
  <c r="I833" i="25" s="1"/>
  <c r="G833" i="25"/>
  <c r="J766" i="17"/>
  <c r="J407" i="17"/>
  <c r="J323" i="17"/>
  <c r="J364" i="17"/>
  <c r="J649" i="17"/>
  <c r="J702" i="17"/>
  <c r="J421" i="17"/>
  <c r="J745" i="17"/>
  <c r="J897" i="17"/>
  <c r="J165" i="17"/>
  <c r="J197" i="17"/>
  <c r="J390" i="17"/>
  <c r="G120" i="25"/>
  <c r="G11" i="25" s="1"/>
  <c r="F686" i="17"/>
  <c r="G686" i="17" s="1"/>
  <c r="J686" i="17" s="1"/>
  <c r="J672" i="17"/>
  <c r="H893" i="25"/>
  <c r="I893" i="25" s="1"/>
  <c r="G893" i="25"/>
  <c r="J872" i="17"/>
  <c r="F875" i="17"/>
  <c r="F874" i="17"/>
  <c r="F876" i="17"/>
  <c r="I819" i="29"/>
  <c r="I13" i="29" s="1"/>
  <c r="J733" i="17"/>
  <c r="J171" i="17"/>
  <c r="J359" i="17"/>
  <c r="J53" i="17"/>
  <c r="J350" i="17"/>
  <c r="J783" i="17"/>
  <c r="J825" i="17"/>
  <c r="J194" i="17"/>
  <c r="J445" i="17"/>
  <c r="J877" i="17"/>
  <c r="J705" i="17"/>
  <c r="J303" i="17"/>
  <c r="J463" i="17"/>
  <c r="J286" i="17"/>
  <c r="J512" i="17"/>
  <c r="J932" i="19"/>
  <c r="J37" i="55"/>
  <c r="K37" i="55"/>
  <c r="I151" i="55"/>
  <c r="J94" i="55"/>
  <c r="K94" i="55"/>
  <c r="K75" i="55"/>
  <c r="J75" i="55"/>
  <c r="J56" i="55"/>
  <c r="K56" i="55"/>
  <c r="D14" i="24"/>
  <c r="I132" i="55" s="1"/>
  <c r="J28" i="35"/>
  <c r="D16" i="30" s="1"/>
  <c r="I191" i="55" s="1"/>
  <c r="J118" i="27"/>
  <c r="I548" i="17"/>
  <c r="G548" i="17"/>
  <c r="J38" i="19"/>
  <c r="J44" i="49"/>
  <c r="J38" i="21"/>
  <c r="J70" i="21"/>
  <c r="G74" i="21"/>
  <c r="G120" i="21" s="1"/>
  <c r="G11" i="21" s="1"/>
  <c r="I226" i="17"/>
  <c r="G226" i="17"/>
  <c r="J243" i="17"/>
  <c r="G562" i="17"/>
  <c r="I562" i="17"/>
  <c r="J108" i="19"/>
  <c r="J118" i="19" s="1"/>
  <c r="J240" i="17"/>
  <c r="J28" i="13"/>
  <c r="D18" i="7" s="1"/>
  <c r="I41" i="55" s="1"/>
  <c r="J68" i="21"/>
  <c r="I120" i="29"/>
  <c r="I11" i="29" s="1"/>
  <c r="J48" i="49"/>
  <c r="I231" i="17"/>
  <c r="G231" i="17"/>
  <c r="J544" i="29"/>
  <c r="J597" i="29" s="1"/>
  <c r="J549" i="17"/>
  <c r="I956" i="21"/>
  <c r="I15" i="21" s="1"/>
  <c r="J45" i="49"/>
  <c r="J47" i="49"/>
  <c r="J71" i="21"/>
  <c r="G28" i="36"/>
  <c r="G597" i="19"/>
  <c r="G12" i="19" s="1"/>
  <c r="I597" i="19"/>
  <c r="I12" i="19" s="1"/>
  <c r="G28" i="45"/>
  <c r="I50" i="49"/>
  <c r="I52" i="49" s="1"/>
  <c r="I11" i="49" s="1"/>
  <c r="I28" i="49" s="1"/>
  <c r="J35" i="47"/>
  <c r="J45" i="47" s="1"/>
  <c r="J47" i="47" s="1"/>
  <c r="G45" i="47"/>
  <c r="G47" i="47" s="1"/>
  <c r="G11" i="47" s="1"/>
  <c r="J35" i="49"/>
  <c r="G50" i="49"/>
  <c r="G52" i="49" s="1"/>
  <c r="G11" i="49" s="1"/>
  <c r="J46" i="49"/>
  <c r="J120" i="32"/>
  <c r="J894" i="29"/>
  <c r="J69" i="21"/>
  <c r="G574" i="17"/>
  <c r="I574" i="17"/>
  <c r="J28" i="36"/>
  <c r="D17" i="30" s="1"/>
  <c r="I192" i="55" s="1"/>
  <c r="J238" i="17"/>
  <c r="J954" i="21"/>
  <c r="J72" i="21"/>
  <c r="J118" i="21"/>
  <c r="J120" i="36"/>
  <c r="J239" i="17"/>
  <c r="G564" i="17"/>
  <c r="I564" i="17"/>
  <c r="J120" i="37"/>
  <c r="G65" i="27"/>
  <c r="I65" i="27"/>
  <c r="I74" i="27" s="1"/>
  <c r="I120" i="27" s="1"/>
  <c r="I11" i="27" s="1"/>
  <c r="J248" i="17"/>
  <c r="G118" i="19"/>
  <c r="J11" i="12"/>
  <c r="J28" i="12" s="1"/>
  <c r="D17" i="7" s="1"/>
  <c r="I40" i="55" s="1"/>
  <c r="G28" i="12"/>
  <c r="G572" i="17"/>
  <c r="I572" i="17"/>
  <c r="J249" i="17"/>
  <c r="J893" i="29"/>
  <c r="J28" i="38"/>
  <c r="D19" i="30" s="1"/>
  <c r="I194" i="55" s="1"/>
  <c r="J28" i="41"/>
  <c r="D22" i="30" s="1"/>
  <c r="I197" i="55" s="1"/>
  <c r="J876" i="27"/>
  <c r="J860" i="29"/>
  <c r="J227" i="17"/>
  <c r="J241" i="17"/>
  <c r="G28" i="40"/>
  <c r="J546" i="19"/>
  <c r="J554" i="17"/>
  <c r="J547" i="17"/>
  <c r="J51" i="23"/>
  <c r="J74" i="23" s="1"/>
  <c r="J53" i="29"/>
  <c r="J74" i="29" s="1"/>
  <c r="J28" i="40"/>
  <c r="D21" i="30" s="1"/>
  <c r="I196" i="55" s="1"/>
  <c r="J895" i="29"/>
  <c r="J862" i="29"/>
  <c r="J876" i="29"/>
  <c r="J893" i="27"/>
  <c r="G120" i="29"/>
  <c r="G11" i="29" s="1"/>
  <c r="J120" i="34"/>
  <c r="J120" i="41"/>
  <c r="J896" i="27"/>
  <c r="J537" i="17"/>
  <c r="J860" i="23"/>
  <c r="I52" i="19"/>
  <c r="G52" i="19"/>
  <c r="J953" i="29"/>
  <c r="G956" i="29"/>
  <c r="G15" i="29" s="1"/>
  <c r="J15" i="29" s="1"/>
  <c r="D19" i="28" s="1"/>
  <c r="I175" i="55" s="1"/>
  <c r="J896" i="23"/>
  <c r="J532" i="19"/>
  <c r="H875" i="19"/>
  <c r="I875" i="19" s="1"/>
  <c r="G875" i="19"/>
  <c r="J140" i="17"/>
  <c r="J953" i="21"/>
  <c r="G956" i="21"/>
  <c r="G15" i="21" s="1"/>
  <c r="G530" i="17"/>
  <c r="I530" i="17"/>
  <c r="H874" i="21"/>
  <c r="I874" i="21" s="1"/>
  <c r="G874" i="21"/>
  <c r="H833" i="19"/>
  <c r="I833" i="19" s="1"/>
  <c r="G833" i="19"/>
  <c r="H876" i="19"/>
  <c r="I876" i="19" s="1"/>
  <c r="G876" i="19"/>
  <c r="H861" i="21"/>
  <c r="I861" i="21" s="1"/>
  <c r="G861" i="21"/>
  <c r="J83" i="17"/>
  <c r="J875" i="27"/>
  <c r="H896" i="21"/>
  <c r="I896" i="21" s="1"/>
  <c r="G896" i="21"/>
  <c r="J895" i="27"/>
  <c r="G55" i="19"/>
  <c r="I55" i="19"/>
  <c r="J953" i="27"/>
  <c r="J956" i="27" s="1"/>
  <c r="G956" i="27"/>
  <c r="G15" i="27" s="1"/>
  <c r="J15" i="27" s="1"/>
  <c r="D19" i="26" s="1"/>
  <c r="I156" i="55" s="1"/>
  <c r="J107" i="23"/>
  <c r="J118" i="23" s="1"/>
  <c r="J875" i="29"/>
  <c r="J954" i="23"/>
  <c r="G819" i="19"/>
  <c r="G13" i="19" s="1"/>
  <c r="J13" i="19" s="1"/>
  <c r="D17" i="18" s="1"/>
  <c r="I78" i="55" s="1"/>
  <c r="H834" i="19"/>
  <c r="I834" i="19" s="1"/>
  <c r="G834" i="19"/>
  <c r="J594" i="17"/>
  <c r="J542" i="19"/>
  <c r="H874" i="19"/>
  <c r="I874" i="19" s="1"/>
  <c r="G874" i="19"/>
  <c r="H940" i="19"/>
  <c r="I940" i="19" s="1"/>
  <c r="G940" i="19"/>
  <c r="H860" i="21"/>
  <c r="I860" i="21" s="1"/>
  <c r="G860" i="21"/>
  <c r="J529" i="19"/>
  <c r="H875" i="21"/>
  <c r="I875" i="21" s="1"/>
  <c r="G875" i="21"/>
  <c r="H896" i="19"/>
  <c r="I896" i="19" s="1"/>
  <c r="G896" i="19"/>
  <c r="G862" i="21"/>
  <c r="H862" i="21"/>
  <c r="I862" i="21" s="1"/>
  <c r="I120" i="23"/>
  <c r="I11" i="23" s="1"/>
  <c r="J120" i="40"/>
  <c r="J169" i="43"/>
  <c r="J11" i="43" s="1"/>
  <c r="D14" i="42" s="1"/>
  <c r="I209" i="55" s="1"/>
  <c r="I222" i="55" s="1"/>
  <c r="J862" i="23"/>
  <c r="H893" i="21"/>
  <c r="I893" i="21" s="1"/>
  <c r="G893" i="21"/>
  <c r="G120" i="23"/>
  <c r="G11" i="23" s="1"/>
  <c r="J874" i="27"/>
  <c r="J52" i="25"/>
  <c r="J74" i="25" s="1"/>
  <c r="J954" i="29"/>
  <c r="J861" i="29"/>
  <c r="J246" i="17"/>
  <c r="J244" i="17"/>
  <c r="G956" i="23"/>
  <c r="G15" i="23" s="1"/>
  <c r="J15" i="23" s="1"/>
  <c r="D19" i="22" s="1"/>
  <c r="I118" i="55" s="1"/>
  <c r="H832" i="19"/>
  <c r="I832" i="19" s="1"/>
  <c r="G832" i="19"/>
  <c r="J114" i="17"/>
  <c r="J893" i="23"/>
  <c r="H861" i="19"/>
  <c r="I861" i="19" s="1"/>
  <c r="G861" i="19"/>
  <c r="H862" i="19"/>
  <c r="I862" i="19" s="1"/>
  <c r="G862" i="19"/>
  <c r="G538" i="17"/>
  <c r="I538" i="17"/>
  <c r="H894" i="19"/>
  <c r="I894" i="19" s="1"/>
  <c r="G894" i="19"/>
  <c r="H894" i="21"/>
  <c r="I894" i="21" s="1"/>
  <c r="G894" i="21"/>
  <c r="G57" i="19"/>
  <c r="I57" i="19"/>
  <c r="H895" i="21"/>
  <c r="I895" i="21" s="1"/>
  <c r="G895" i="21"/>
  <c r="H860" i="19"/>
  <c r="I860" i="19" s="1"/>
  <c r="G860" i="19"/>
  <c r="J894" i="27"/>
  <c r="J120" i="39"/>
  <c r="J120" i="35"/>
  <c r="J79" i="17"/>
  <c r="J861" i="23"/>
  <c r="J534" i="19"/>
  <c r="H876" i="21"/>
  <c r="I876" i="21" s="1"/>
  <c r="G876" i="21"/>
  <c r="J874" i="29"/>
  <c r="J237" i="17"/>
  <c r="J540" i="19"/>
  <c r="J896" i="29"/>
  <c r="J11" i="32"/>
  <c r="J28" i="32" s="1"/>
  <c r="D14" i="30" s="1"/>
  <c r="G48" i="9"/>
  <c r="G11" i="9" s="1"/>
  <c r="J11" i="9" s="1"/>
  <c r="J28" i="9" s="1"/>
  <c r="D15" i="7" s="1"/>
  <c r="I38" i="55" s="1"/>
  <c r="J48" i="9"/>
  <c r="J28" i="33"/>
  <c r="D23" i="30" s="1"/>
  <c r="I198" i="55" s="1"/>
  <c r="G28" i="33"/>
  <c r="J11" i="34"/>
  <c r="J28" i="34" s="1"/>
  <c r="D15" i="30" s="1"/>
  <c r="I190" i="55" s="1"/>
  <c r="G28" i="34"/>
  <c r="J954" i="17"/>
  <c r="J940" i="17"/>
  <c r="G956" i="17"/>
  <c r="G15" i="17" s="1"/>
  <c r="I956" i="17"/>
  <c r="I15" i="17" s="1"/>
  <c r="J941" i="17"/>
  <c r="G893" i="19" l="1"/>
  <c r="J819" i="19"/>
  <c r="G941" i="19"/>
  <c r="G895" i="19"/>
  <c r="J895" i="19" s="1"/>
  <c r="J12" i="21"/>
  <c r="D16" i="20" s="1"/>
  <c r="I96" i="55" s="1"/>
  <c r="J96" i="55" s="1"/>
  <c r="J597" i="21"/>
  <c r="J12" i="29"/>
  <c r="D16" i="28" s="1"/>
  <c r="I172" i="55" s="1"/>
  <c r="K172" i="55" s="1"/>
  <c r="I115" i="17"/>
  <c r="G115" i="17"/>
  <c r="H954" i="19"/>
  <c r="I954" i="19" s="1"/>
  <c r="G954" i="19"/>
  <c r="H861" i="27"/>
  <c r="I861" i="27" s="1"/>
  <c r="G861" i="27"/>
  <c r="H953" i="19"/>
  <c r="I953" i="19" s="1"/>
  <c r="I956" i="19" s="1"/>
  <c r="I15" i="19" s="1"/>
  <c r="G953" i="19"/>
  <c r="H862" i="27"/>
  <c r="I862" i="27" s="1"/>
  <c r="G862" i="27"/>
  <c r="G116" i="17"/>
  <c r="I116" i="17"/>
  <c r="H860" i="27"/>
  <c r="I860" i="27" s="1"/>
  <c r="G860" i="27"/>
  <c r="J12" i="27"/>
  <c r="D16" i="26" s="1"/>
  <c r="I153" i="55" s="1"/>
  <c r="J153" i="55" s="1"/>
  <c r="J12" i="23"/>
  <c r="D16" i="22" s="1"/>
  <c r="I115" i="55" s="1"/>
  <c r="J115" i="55" s="1"/>
  <c r="J597" i="23"/>
  <c r="J597" i="27"/>
  <c r="J12" i="25"/>
  <c r="D16" i="24" s="1"/>
  <c r="I134" i="55" s="1"/>
  <c r="J134" i="55" s="1"/>
  <c r="J120" i="29"/>
  <c r="J50" i="45"/>
  <c r="J52" i="45" s="1"/>
  <c r="J15" i="21"/>
  <c r="D19" i="20" s="1"/>
  <c r="I99" i="55" s="1"/>
  <c r="J99" i="55" s="1"/>
  <c r="H834" i="21"/>
  <c r="I834" i="21" s="1"/>
  <c r="G834" i="21"/>
  <c r="H833" i="21"/>
  <c r="I833" i="21" s="1"/>
  <c r="G833" i="21"/>
  <c r="H832" i="23"/>
  <c r="I832" i="23" s="1"/>
  <c r="G832" i="23"/>
  <c r="H833" i="23"/>
  <c r="I833" i="23" s="1"/>
  <c r="G833" i="23"/>
  <c r="H834" i="23"/>
  <c r="I834" i="23" s="1"/>
  <c r="G834" i="23"/>
  <c r="H832" i="21"/>
  <c r="I832" i="21" s="1"/>
  <c r="G832" i="21"/>
  <c r="G904" i="21" s="1"/>
  <c r="G14" i="21" s="1"/>
  <c r="G819" i="29"/>
  <c r="G13" i="29" s="1"/>
  <c r="J13" i="29" s="1"/>
  <c r="D17" i="28" s="1"/>
  <c r="I173" i="55" s="1"/>
  <c r="J861" i="25"/>
  <c r="J862" i="25"/>
  <c r="J120" i="25"/>
  <c r="J62" i="19"/>
  <c r="J193" i="55"/>
  <c r="J895" i="25"/>
  <c r="J875" i="19"/>
  <c r="J548" i="17"/>
  <c r="J893" i="25"/>
  <c r="J860" i="25"/>
  <c r="J894" i="25"/>
  <c r="J954" i="25"/>
  <c r="J834" i="25"/>
  <c r="J875" i="25"/>
  <c r="J876" i="25"/>
  <c r="J896" i="25"/>
  <c r="J874" i="25"/>
  <c r="G819" i="23"/>
  <c r="G13" i="23" s="1"/>
  <c r="J13" i="23" s="1"/>
  <c r="D17" i="22" s="1"/>
  <c r="I116" i="55" s="1"/>
  <c r="K116" i="55" s="1"/>
  <c r="J819" i="25"/>
  <c r="J819" i="27"/>
  <c r="J819" i="21"/>
  <c r="J118" i="55"/>
  <c r="K118" i="55"/>
  <c r="G819" i="21"/>
  <c r="G13" i="21" s="1"/>
  <c r="J13" i="21" s="1"/>
  <c r="D17" i="20" s="1"/>
  <c r="I97" i="55" s="1"/>
  <c r="K175" i="55"/>
  <c r="J175" i="55"/>
  <c r="J197" i="55"/>
  <c r="K197" i="55"/>
  <c r="J40" i="55"/>
  <c r="K40" i="55"/>
  <c r="J191" i="55"/>
  <c r="K191" i="55"/>
  <c r="H875" i="17"/>
  <c r="I875" i="17" s="1"/>
  <c r="G875" i="17"/>
  <c r="J74" i="17"/>
  <c r="G819" i="25"/>
  <c r="G13" i="25" s="1"/>
  <c r="J13" i="25" s="1"/>
  <c r="D17" i="24" s="1"/>
  <c r="I135" i="55" s="1"/>
  <c r="H893" i="17"/>
  <c r="I893" i="17" s="1"/>
  <c r="G893" i="17"/>
  <c r="H894" i="17"/>
  <c r="I894" i="17" s="1"/>
  <c r="G894" i="17"/>
  <c r="G834" i="29"/>
  <c r="H834" i="29"/>
  <c r="I834" i="29" s="1"/>
  <c r="I225" i="55"/>
  <c r="I224" i="55" s="1"/>
  <c r="I26" i="55"/>
  <c r="I30" i="55" s="1"/>
  <c r="I33" i="55" s="1"/>
  <c r="I32" i="55" s="1"/>
  <c r="J819" i="29"/>
  <c r="G834" i="17"/>
  <c r="H834" i="17"/>
  <c r="I834" i="17" s="1"/>
  <c r="J833" i="25"/>
  <c r="G833" i="17"/>
  <c r="H833" i="17"/>
  <c r="I833" i="17" s="1"/>
  <c r="J670" i="17"/>
  <c r="J819" i="17" s="1"/>
  <c r="G819" i="17"/>
  <c r="G13" i="17" s="1"/>
  <c r="J13" i="17" s="1"/>
  <c r="D17" i="16" s="1"/>
  <c r="I59" i="55" s="1"/>
  <c r="G861" i="17"/>
  <c r="H861" i="17"/>
  <c r="I861" i="17" s="1"/>
  <c r="H875" i="23"/>
  <c r="I875" i="23" s="1"/>
  <c r="G875" i="23"/>
  <c r="G896" i="17"/>
  <c r="H896" i="17"/>
  <c r="I896" i="17" s="1"/>
  <c r="G819" i="27"/>
  <c r="G13" i="27" s="1"/>
  <c r="J13" i="27" s="1"/>
  <c r="D17" i="26" s="1"/>
  <c r="I154" i="55" s="1"/>
  <c r="H832" i="17"/>
  <c r="I832" i="17" s="1"/>
  <c r="G832" i="17"/>
  <c r="K209" i="55"/>
  <c r="K222" i="55" s="1"/>
  <c r="J209" i="55"/>
  <c r="J222" i="55" s="1"/>
  <c r="K38" i="55"/>
  <c r="J38" i="55"/>
  <c r="I51" i="55"/>
  <c r="I10" i="55" s="1"/>
  <c r="H833" i="29"/>
  <c r="I833" i="29" s="1"/>
  <c r="G833" i="29"/>
  <c r="H862" i="17"/>
  <c r="I862" i="17" s="1"/>
  <c r="G862" i="17"/>
  <c r="H895" i="17"/>
  <c r="I895" i="17" s="1"/>
  <c r="G895" i="17"/>
  <c r="J190" i="55"/>
  <c r="K190" i="55"/>
  <c r="H832" i="29"/>
  <c r="I832" i="29" s="1"/>
  <c r="G832" i="29"/>
  <c r="G833" i="27"/>
  <c r="H833" i="27"/>
  <c r="I833" i="27" s="1"/>
  <c r="H874" i="23"/>
  <c r="I874" i="23" s="1"/>
  <c r="G874" i="23"/>
  <c r="J195" i="55"/>
  <c r="K195" i="55"/>
  <c r="J194" i="55"/>
  <c r="K194" i="55"/>
  <c r="J78" i="55"/>
  <c r="K78" i="55"/>
  <c r="K41" i="55"/>
  <c r="J41" i="55"/>
  <c r="H876" i="17"/>
  <c r="I876" i="17" s="1"/>
  <c r="G876" i="17"/>
  <c r="J832" i="25"/>
  <c r="G904" i="25"/>
  <c r="G14" i="25" s="1"/>
  <c r="H834" i="27"/>
  <c r="I834" i="27" s="1"/>
  <c r="G834" i="27"/>
  <c r="H860" i="17"/>
  <c r="I860" i="17" s="1"/>
  <c r="G860" i="17"/>
  <c r="J953" i="25"/>
  <c r="G956" i="25"/>
  <c r="G15" i="25" s="1"/>
  <c r="G876" i="23"/>
  <c r="H876" i="23"/>
  <c r="I876" i="23" s="1"/>
  <c r="I189" i="55"/>
  <c r="D24" i="30"/>
  <c r="V15" i="3" s="1"/>
  <c r="K156" i="55"/>
  <c r="J156" i="55"/>
  <c r="J196" i="55"/>
  <c r="K196" i="55"/>
  <c r="J956" i="23"/>
  <c r="J198" i="55"/>
  <c r="K198" i="55"/>
  <c r="F934" i="19"/>
  <c r="G934" i="19" s="1"/>
  <c r="J934" i="19" s="1"/>
  <c r="J192" i="55"/>
  <c r="K192" i="55"/>
  <c r="H874" i="17"/>
  <c r="I874" i="17" s="1"/>
  <c r="G874" i="17"/>
  <c r="I904" i="25"/>
  <c r="I14" i="25" s="1"/>
  <c r="G832" i="27"/>
  <c r="H832" i="27"/>
  <c r="I832" i="27" s="1"/>
  <c r="I956" i="25"/>
  <c r="I15" i="25" s="1"/>
  <c r="J819" i="23"/>
  <c r="J170" i="55"/>
  <c r="K170" i="55"/>
  <c r="K151" i="55"/>
  <c r="J151" i="55"/>
  <c r="J132" i="55"/>
  <c r="K132" i="55"/>
  <c r="J12" i="19"/>
  <c r="D16" i="18" s="1"/>
  <c r="I77" i="55" s="1"/>
  <c r="J956" i="21"/>
  <c r="J894" i="19"/>
  <c r="J876" i="21"/>
  <c r="J895" i="21"/>
  <c r="J11" i="21"/>
  <c r="D15" i="20" s="1"/>
  <c r="I95" i="55" s="1"/>
  <c r="J74" i="21"/>
  <c r="J120" i="21" s="1"/>
  <c r="J11" i="29"/>
  <c r="D15" i="28" s="1"/>
  <c r="I171" i="55" s="1"/>
  <c r="J226" i="17"/>
  <c r="J574" i="17"/>
  <c r="J562" i="17"/>
  <c r="J941" i="19"/>
  <c r="J893" i="19"/>
  <c r="J120" i="23"/>
  <c r="J564" i="17"/>
  <c r="J28" i="45"/>
  <c r="D15" i="44"/>
  <c r="G57" i="55" s="1"/>
  <c r="J11" i="49"/>
  <c r="G28" i="49"/>
  <c r="J50" i="49"/>
  <c r="J52" i="49" s="1"/>
  <c r="J11" i="47"/>
  <c r="G28" i="47"/>
  <c r="G597" i="17"/>
  <c r="G12" i="17" s="1"/>
  <c r="J876" i="19"/>
  <c r="J530" i="17"/>
  <c r="J231" i="17"/>
  <c r="D23" i="7"/>
  <c r="V7" i="3" s="1"/>
  <c r="J896" i="21"/>
  <c r="J874" i="21"/>
  <c r="J597" i="19"/>
  <c r="J572" i="17"/>
  <c r="G74" i="27"/>
  <c r="G120" i="27" s="1"/>
  <c r="G11" i="27" s="1"/>
  <c r="J11" i="27" s="1"/>
  <c r="D15" i="26" s="1"/>
  <c r="I152" i="55" s="1"/>
  <c r="J65" i="27"/>
  <c r="J74" i="27" s="1"/>
  <c r="J120" i="27" s="1"/>
  <c r="J833" i="19"/>
  <c r="J538" i="17"/>
  <c r="J862" i="19"/>
  <c r="I904" i="19"/>
  <c r="I14" i="19" s="1"/>
  <c r="J896" i="19"/>
  <c r="J860" i="19"/>
  <c r="J894" i="21"/>
  <c r="J861" i="19"/>
  <c r="J834" i="19"/>
  <c r="J940" i="19"/>
  <c r="J893" i="21"/>
  <c r="I597" i="17"/>
  <c r="I12" i="17" s="1"/>
  <c r="D24" i="42"/>
  <c r="F14" i="42"/>
  <c r="F25" i="6" s="1"/>
  <c r="J11" i="23"/>
  <c r="J28" i="43"/>
  <c r="J11" i="25"/>
  <c r="J52" i="19"/>
  <c r="G74" i="19"/>
  <c r="G120" i="19" s="1"/>
  <c r="G11" i="19" s="1"/>
  <c r="J57" i="19"/>
  <c r="J832" i="19"/>
  <c r="G904" i="19"/>
  <c r="G14" i="19" s="1"/>
  <c r="J862" i="21"/>
  <c r="J875" i="21"/>
  <c r="J874" i="19"/>
  <c r="J861" i="21"/>
  <c r="I74" i="19"/>
  <c r="I120" i="19" s="1"/>
  <c r="I11" i="19" s="1"/>
  <c r="J55" i="19"/>
  <c r="J956" i="29"/>
  <c r="J860" i="21"/>
  <c r="G28" i="9"/>
  <c r="J15" i="17"/>
  <c r="D19" i="16" s="1"/>
  <c r="I61" i="55" s="1"/>
  <c r="J956" i="17"/>
  <c r="J956" i="25" l="1"/>
  <c r="I904" i="21"/>
  <c r="I14" i="21" s="1"/>
  <c r="I28" i="21" s="1"/>
  <c r="K96" i="55"/>
  <c r="J953" i="19"/>
  <c r="J172" i="55"/>
  <c r="J116" i="17"/>
  <c r="J860" i="27"/>
  <c r="J861" i="27"/>
  <c r="J954" i="19"/>
  <c r="J862" i="27"/>
  <c r="J115" i="17"/>
  <c r="G118" i="17"/>
  <c r="G120" i="17" s="1"/>
  <c r="G11" i="17" s="1"/>
  <c r="I118" i="17"/>
  <c r="I120" i="17" s="1"/>
  <c r="I11" i="17" s="1"/>
  <c r="K153" i="55"/>
  <c r="K115" i="55"/>
  <c r="K99" i="55"/>
  <c r="K134" i="55"/>
  <c r="J834" i="21"/>
  <c r="J173" i="55"/>
  <c r="K173" i="55"/>
  <c r="G956" i="19"/>
  <c r="G15" i="19" s="1"/>
  <c r="J15" i="19" s="1"/>
  <c r="D19" i="18" s="1"/>
  <c r="I80" i="55" s="1"/>
  <c r="J832" i="23"/>
  <c r="J832" i="21"/>
  <c r="J833" i="21"/>
  <c r="J834" i="23"/>
  <c r="J833" i="23"/>
  <c r="I904" i="27"/>
  <c r="I14" i="27" s="1"/>
  <c r="I28" i="27" s="1"/>
  <c r="J904" i="25"/>
  <c r="J876" i="17"/>
  <c r="J833" i="29"/>
  <c r="J834" i="27"/>
  <c r="I28" i="25"/>
  <c r="J895" i="17"/>
  <c r="J14" i="25"/>
  <c r="D18" i="24" s="1"/>
  <c r="I136" i="55" s="1"/>
  <c r="J136" i="55" s="1"/>
  <c r="J862" i="17"/>
  <c r="J896" i="17"/>
  <c r="J833" i="17"/>
  <c r="J893" i="17"/>
  <c r="I904" i="23"/>
  <c r="I14" i="23" s="1"/>
  <c r="I28" i="23" s="1"/>
  <c r="J894" i="17"/>
  <c r="J15" i="25"/>
  <c r="D19" i="24" s="1"/>
  <c r="I137" i="55" s="1"/>
  <c r="K137" i="55" s="1"/>
  <c r="J874" i="17"/>
  <c r="J116" i="55"/>
  <c r="G28" i="25"/>
  <c r="J51" i="55"/>
  <c r="J10" i="55" s="1"/>
  <c r="K51" i="55"/>
  <c r="K10" i="55" s="1"/>
  <c r="J225" i="55"/>
  <c r="J224" i="55" s="1"/>
  <c r="J26" i="55"/>
  <c r="J30" i="55" s="1"/>
  <c r="J33" i="55" s="1"/>
  <c r="J32" i="55" s="1"/>
  <c r="I904" i="29"/>
  <c r="I14" i="29" s="1"/>
  <c r="I28" i="29" s="1"/>
  <c r="J860" i="17"/>
  <c r="J874" i="23"/>
  <c r="G904" i="23"/>
  <c r="G14" i="23" s="1"/>
  <c r="I904" i="17"/>
  <c r="I14" i="17" s="1"/>
  <c r="J861" i="17"/>
  <c r="J834" i="17"/>
  <c r="J135" i="55"/>
  <c r="K135" i="55"/>
  <c r="K225" i="55"/>
  <c r="K224" i="55" s="1"/>
  <c r="K26" i="55"/>
  <c r="K30" i="55" s="1"/>
  <c r="K33" i="55" s="1"/>
  <c r="K32" i="55" s="1"/>
  <c r="K152" i="55"/>
  <c r="J152" i="55"/>
  <c r="H57" i="55"/>
  <c r="H70" i="55" s="1"/>
  <c r="G70" i="55"/>
  <c r="G904" i="27"/>
  <c r="G14" i="27" s="1"/>
  <c r="J832" i="27"/>
  <c r="J154" i="55"/>
  <c r="K154" i="55"/>
  <c r="J833" i="27"/>
  <c r="J875" i="17"/>
  <c r="J59" i="55"/>
  <c r="K59" i="55"/>
  <c r="J189" i="55"/>
  <c r="J203" i="55" s="1"/>
  <c r="I203" i="55"/>
  <c r="K189" i="55"/>
  <c r="K203" i="55" s="1"/>
  <c r="K171" i="55"/>
  <c r="J171" i="55"/>
  <c r="J876" i="23"/>
  <c r="J875" i="23"/>
  <c r="J97" i="55"/>
  <c r="K97" i="55"/>
  <c r="G904" i="29"/>
  <c r="G14" i="29" s="1"/>
  <c r="J832" i="29"/>
  <c r="J77" i="55"/>
  <c r="K77" i="55"/>
  <c r="J61" i="55"/>
  <c r="K61" i="55"/>
  <c r="J832" i="17"/>
  <c r="G904" i="17"/>
  <c r="G14" i="17" s="1"/>
  <c r="J834" i="29"/>
  <c r="D21" i="60"/>
  <c r="J12" i="17"/>
  <c r="D16" i="16" s="1"/>
  <c r="I58" i="55" s="1"/>
  <c r="J14" i="19"/>
  <c r="D18" i="18" s="1"/>
  <c r="I79" i="55" s="1"/>
  <c r="J597" i="17"/>
  <c r="I28" i="19"/>
  <c r="J956" i="19"/>
  <c r="D15" i="48"/>
  <c r="G95" i="55" s="1"/>
  <c r="J95" i="55" s="1"/>
  <c r="J28" i="49"/>
  <c r="F15" i="44"/>
  <c r="F23" i="44" s="1"/>
  <c r="F24" i="44" s="1"/>
  <c r="F15" i="52" s="1"/>
  <c r="D23" i="44"/>
  <c r="D15" i="46"/>
  <c r="G76" i="55" s="1"/>
  <c r="J28" i="47"/>
  <c r="F24" i="42"/>
  <c r="F25" i="42" s="1"/>
  <c r="J11" i="19"/>
  <c r="J74" i="19"/>
  <c r="J120" i="19" s="1"/>
  <c r="D15" i="24"/>
  <c r="J904" i="19"/>
  <c r="D15" i="22"/>
  <c r="G28" i="21"/>
  <c r="J14" i="21" l="1"/>
  <c r="D18" i="20" s="1"/>
  <c r="I98" i="55" s="1"/>
  <c r="G28" i="17"/>
  <c r="J118" i="17"/>
  <c r="J120" i="17" s="1"/>
  <c r="J11" i="17"/>
  <c r="J904" i="21"/>
  <c r="G28" i="19"/>
  <c r="J80" i="55"/>
  <c r="K80" i="55"/>
  <c r="J14" i="27"/>
  <c r="D18" i="26" s="1"/>
  <c r="I155" i="55" s="1"/>
  <c r="J155" i="55" s="1"/>
  <c r="J165" i="55" s="1"/>
  <c r="J137" i="55"/>
  <c r="K136" i="55"/>
  <c r="J28" i="25"/>
  <c r="J28" i="21"/>
  <c r="G28" i="27"/>
  <c r="J14" i="17"/>
  <c r="D18" i="16" s="1"/>
  <c r="I28" i="17"/>
  <c r="J904" i="29"/>
  <c r="H76" i="55"/>
  <c r="H89" i="55" s="1"/>
  <c r="G89" i="55"/>
  <c r="G12" i="55"/>
  <c r="G73" i="55"/>
  <c r="G72" i="55" s="1"/>
  <c r="K19" i="55"/>
  <c r="H73" i="55"/>
  <c r="H72" i="55" s="1"/>
  <c r="H12" i="55"/>
  <c r="J58" i="55"/>
  <c r="K58" i="55"/>
  <c r="I19" i="55"/>
  <c r="J19" i="55"/>
  <c r="J14" i="23"/>
  <c r="G28" i="23"/>
  <c r="H95" i="55"/>
  <c r="G108" i="55"/>
  <c r="J904" i="23"/>
  <c r="D23" i="20"/>
  <c r="V10" i="3" s="1"/>
  <c r="J904" i="17"/>
  <c r="G28" i="29"/>
  <c r="J14" i="29"/>
  <c r="J904" i="27"/>
  <c r="J79" i="55"/>
  <c r="K79" i="55"/>
  <c r="D23" i="24"/>
  <c r="V12" i="3" s="1"/>
  <c r="I133" i="55"/>
  <c r="I114" i="55"/>
  <c r="F15" i="46"/>
  <c r="F21" i="46" s="1"/>
  <c r="F22" i="46" s="1"/>
  <c r="F16" i="52" s="1"/>
  <c r="D21" i="46"/>
  <c r="D21" i="48"/>
  <c r="F15" i="48"/>
  <c r="F21" i="48" s="1"/>
  <c r="F22" i="48" s="1"/>
  <c r="F17" i="52" s="1"/>
  <c r="D15" i="18"/>
  <c r="J28" i="19"/>
  <c r="D15" i="16" l="1"/>
  <c r="I57" i="55" s="1"/>
  <c r="M11" i="17"/>
  <c r="I165" i="55"/>
  <c r="I17" i="55" s="1"/>
  <c r="K155" i="55"/>
  <c r="K165" i="55" s="1"/>
  <c r="K17" i="55" s="1"/>
  <c r="D23" i="26"/>
  <c r="V13" i="3" s="1"/>
  <c r="J28" i="27"/>
  <c r="J28" i="17"/>
  <c r="J133" i="55"/>
  <c r="J146" i="55" s="1"/>
  <c r="K133" i="55"/>
  <c r="K146" i="55" s="1"/>
  <c r="I146" i="55"/>
  <c r="J98" i="55"/>
  <c r="J108" i="55" s="1"/>
  <c r="K98" i="55"/>
  <c r="I108" i="55"/>
  <c r="D18" i="28"/>
  <c r="J28" i="29"/>
  <c r="D18" i="22"/>
  <c r="J28" i="23"/>
  <c r="J17" i="55"/>
  <c r="G14" i="55"/>
  <c r="G111" i="55"/>
  <c r="G110" i="55" s="1"/>
  <c r="G13" i="55"/>
  <c r="G92" i="55"/>
  <c r="G91" i="55" s="1"/>
  <c r="I60" i="55"/>
  <c r="H108" i="55"/>
  <c r="K95" i="55"/>
  <c r="H92" i="55"/>
  <c r="H91" i="55" s="1"/>
  <c r="H13" i="55"/>
  <c r="K114" i="55"/>
  <c r="J114" i="55"/>
  <c r="D23" i="18"/>
  <c r="V9" i="3" s="1"/>
  <c r="I76" i="55"/>
  <c r="I89" i="55" s="1"/>
  <c r="J57" i="55" l="1"/>
  <c r="K57" i="55"/>
  <c r="D23" i="16"/>
  <c r="V8" i="3" s="1"/>
  <c r="K108" i="55"/>
  <c r="K14" i="55" s="1"/>
  <c r="G21" i="55"/>
  <c r="G23" i="55" s="1"/>
  <c r="G24" i="55" s="1"/>
  <c r="G35" i="55" s="1"/>
  <c r="H35" i="55" s="1"/>
  <c r="I117" i="55"/>
  <c r="D23" i="22"/>
  <c r="V11" i="3" s="1"/>
  <c r="I14" i="55"/>
  <c r="J14" i="55"/>
  <c r="I174" i="55"/>
  <c r="D23" i="28"/>
  <c r="V14" i="3" s="1"/>
  <c r="H111" i="55"/>
  <c r="H110" i="55" s="1"/>
  <c r="H14" i="55"/>
  <c r="K16" i="55"/>
  <c r="J60" i="55"/>
  <c r="K60" i="55"/>
  <c r="I70" i="55"/>
  <c r="I16" i="55"/>
  <c r="J16" i="55"/>
  <c r="I13" i="55"/>
  <c r="J76" i="55"/>
  <c r="J89" i="55" s="1"/>
  <c r="K76" i="55"/>
  <c r="K89" i="55" s="1"/>
  <c r="K70" i="55" l="1"/>
  <c r="K12" i="55" s="1"/>
  <c r="J70" i="55"/>
  <c r="J12" i="55" s="1"/>
  <c r="H21" i="55"/>
  <c r="H23" i="55" s="1"/>
  <c r="H24" i="55" s="1"/>
  <c r="V16" i="3"/>
  <c r="N9" i="3" s="1"/>
  <c r="N12" i="3" s="1"/>
  <c r="I12" i="55"/>
  <c r="J174" i="55"/>
  <c r="J184" i="55" s="1"/>
  <c r="K174" i="55"/>
  <c r="K184" i="55" s="1"/>
  <c r="I184" i="55"/>
  <c r="K117" i="55"/>
  <c r="K127" i="55" s="1"/>
  <c r="J117" i="55"/>
  <c r="J127" i="55" s="1"/>
  <c r="I127" i="55"/>
  <c r="J13" i="55"/>
  <c r="K13" i="55"/>
  <c r="N17" i="3" l="1"/>
  <c r="I18" i="55"/>
  <c r="J18" i="55"/>
  <c r="K18" i="55"/>
  <c r="K15" i="55"/>
  <c r="I15" i="55"/>
  <c r="J15" i="55"/>
  <c r="I21" i="55" l="1"/>
  <c r="K21" i="55" s="1"/>
  <c r="K23" i="3"/>
  <c r="E26" i="3"/>
  <c r="V26" i="3" s="1"/>
  <c r="N26" i="3" s="1"/>
  <c r="E14" i="60"/>
  <c r="F14" i="60" s="1"/>
  <c r="J21" i="55" l="1"/>
  <c r="I185" i="55"/>
  <c r="I187" i="55" s="1"/>
  <c r="I186" i="55" s="1"/>
  <c r="K166" i="55"/>
  <c r="K168" i="55" s="1"/>
  <c r="K167" i="55" s="1"/>
  <c r="I166" i="55"/>
  <c r="I168" i="55" s="1"/>
  <c r="I167" i="55" s="1"/>
  <c r="E23" i="20"/>
  <c r="E23" i="26"/>
  <c r="E23" i="24"/>
  <c r="I71" i="55"/>
  <c r="I73" i="55" s="1"/>
  <c r="I72" i="55" s="1"/>
  <c r="E23" i="22"/>
  <c r="K147" i="55"/>
  <c r="K149" i="55" s="1"/>
  <c r="K148" i="55" s="1"/>
  <c r="J185" i="55"/>
  <c r="J187" i="55" s="1"/>
  <c r="J186" i="55" s="1"/>
  <c r="I147" i="55"/>
  <c r="I149" i="55" s="1"/>
  <c r="I148" i="55" s="1"/>
  <c r="K128" i="55"/>
  <c r="K130" i="55" s="1"/>
  <c r="K129" i="55" s="1"/>
  <c r="I128" i="55"/>
  <c r="I130" i="55" s="1"/>
  <c r="I129" i="55" s="1"/>
  <c r="E23" i="18"/>
  <c r="I22" i="55"/>
  <c r="I23" i="55" s="1"/>
  <c r="I24" i="55" s="1"/>
  <c r="I35" i="55" s="1"/>
  <c r="J71" i="55"/>
  <c r="J73" i="55" s="1"/>
  <c r="J72" i="55" s="1"/>
  <c r="K109" i="55"/>
  <c r="K111" i="55" s="1"/>
  <c r="K110" i="55" s="1"/>
  <c r="I204" i="55"/>
  <c r="I206" i="55" s="1"/>
  <c r="I205" i="55" s="1"/>
  <c r="E24" i="30"/>
  <c r="K204" i="55"/>
  <c r="K206" i="55" s="1"/>
  <c r="K205" i="55" s="1"/>
  <c r="K71" i="55"/>
  <c r="K73" i="55" s="1"/>
  <c r="K72" i="55" s="1"/>
  <c r="E23" i="28"/>
  <c r="K22" i="55"/>
  <c r="K185" i="55"/>
  <c r="K187" i="55" s="1"/>
  <c r="K186" i="55" s="1"/>
  <c r="J147" i="55"/>
  <c r="J149" i="55" s="1"/>
  <c r="J148" i="55" s="1"/>
  <c r="I109" i="55"/>
  <c r="I111" i="55" s="1"/>
  <c r="I110" i="55" s="1"/>
  <c r="K90" i="55"/>
  <c r="K92" i="55" s="1"/>
  <c r="K91" i="55" s="1"/>
  <c r="I90" i="55"/>
  <c r="I92" i="55" s="1"/>
  <c r="I91" i="55" s="1"/>
  <c r="E23" i="7"/>
  <c r="J109" i="55"/>
  <c r="J111" i="55" s="1"/>
  <c r="J110" i="55" s="1"/>
  <c r="J22" i="55"/>
  <c r="E23" i="16"/>
  <c r="K52" i="55"/>
  <c r="K54" i="55" s="1"/>
  <c r="K53" i="55" s="1"/>
  <c r="I52" i="55"/>
  <c r="I54" i="55" s="1"/>
  <c r="I53" i="55" s="1"/>
  <c r="J128" i="55"/>
  <c r="J130" i="55" s="1"/>
  <c r="J129" i="55" s="1"/>
  <c r="J52" i="55"/>
  <c r="J54" i="55" s="1"/>
  <c r="J53" i="55" s="1"/>
  <c r="J166" i="55"/>
  <c r="J168" i="55" s="1"/>
  <c r="J167" i="55" s="1"/>
  <c r="J90" i="55"/>
  <c r="J92" i="55" s="1"/>
  <c r="J91" i="55" s="1"/>
  <c r="J204" i="55"/>
  <c r="J206" i="55" s="1"/>
  <c r="J205" i="55" s="1"/>
  <c r="F21" i="60"/>
  <c r="F22" i="60" s="1"/>
  <c r="F19" i="52" s="1"/>
  <c r="J23" i="55" l="1"/>
  <c r="E18" i="22"/>
  <c r="F18" i="22" s="1"/>
  <c r="E15" i="22"/>
  <c r="F15" i="22" s="1"/>
  <c r="E19" i="22"/>
  <c r="F19" i="22" s="1"/>
  <c r="E17" i="22"/>
  <c r="F17" i="22" s="1"/>
  <c r="E14" i="22"/>
  <c r="F14" i="22" s="1"/>
  <c r="E16" i="22"/>
  <c r="F16" i="22" s="1"/>
  <c r="E16" i="7"/>
  <c r="F16" i="7" s="1"/>
  <c r="E17" i="7"/>
  <c r="F17" i="7" s="1"/>
  <c r="E15" i="7"/>
  <c r="F15" i="7" s="1"/>
  <c r="E18" i="7"/>
  <c r="F18" i="7" s="1"/>
  <c r="E19" i="7"/>
  <c r="F19" i="7" s="1"/>
  <c r="E20" i="7"/>
  <c r="F20" i="7" s="1"/>
  <c r="E15" i="26"/>
  <c r="F15" i="26" s="1"/>
  <c r="E19" i="26"/>
  <c r="F19" i="26" s="1"/>
  <c r="E17" i="26"/>
  <c r="F17" i="26" s="1"/>
  <c r="E14" i="26"/>
  <c r="F14" i="26" s="1"/>
  <c r="E18" i="26"/>
  <c r="F18" i="26" s="1"/>
  <c r="E16" i="26"/>
  <c r="F16" i="26" s="1"/>
  <c r="E19" i="24"/>
  <c r="F19" i="24" s="1"/>
  <c r="E17" i="24"/>
  <c r="F17" i="24" s="1"/>
  <c r="E18" i="24"/>
  <c r="F18" i="24" s="1"/>
  <c r="E15" i="24"/>
  <c r="F15" i="24" s="1"/>
  <c r="E14" i="24"/>
  <c r="F14" i="24" s="1"/>
  <c r="E16" i="24"/>
  <c r="F16" i="24" s="1"/>
  <c r="E15" i="20"/>
  <c r="F15" i="20" s="1"/>
  <c r="E19" i="20"/>
  <c r="F19" i="20" s="1"/>
  <c r="E18" i="20"/>
  <c r="F18" i="20" s="1"/>
  <c r="E17" i="20"/>
  <c r="F17" i="20" s="1"/>
  <c r="E14" i="20"/>
  <c r="F14" i="20" s="1"/>
  <c r="E16" i="20"/>
  <c r="F16" i="20" s="1"/>
  <c r="K24" i="55"/>
  <c r="K35" i="55" s="1"/>
  <c r="E17" i="30"/>
  <c r="F17" i="30" s="1"/>
  <c r="E22" i="30"/>
  <c r="F22" i="30" s="1"/>
  <c r="E16" i="30"/>
  <c r="F16" i="30" s="1"/>
  <c r="E20" i="30"/>
  <c r="F20" i="30" s="1"/>
  <c r="E21" i="30"/>
  <c r="F21" i="30" s="1"/>
  <c r="E19" i="30"/>
  <c r="F19" i="30" s="1"/>
  <c r="E14" i="30"/>
  <c r="F14" i="30" s="1"/>
  <c r="E18" i="30"/>
  <c r="F18" i="30" s="1"/>
  <c r="E23" i="30"/>
  <c r="F23" i="30" s="1"/>
  <c r="E15" i="30"/>
  <c r="F15" i="30" s="1"/>
  <c r="E16" i="28"/>
  <c r="F16" i="28" s="1"/>
  <c r="E17" i="28"/>
  <c r="F17" i="28" s="1"/>
  <c r="E15" i="28"/>
  <c r="F15" i="28" s="1"/>
  <c r="E14" i="28"/>
  <c r="F14" i="28" s="1"/>
  <c r="E19" i="28"/>
  <c r="F19" i="28" s="1"/>
  <c r="E18" i="28"/>
  <c r="F18" i="28" s="1"/>
  <c r="E18" i="18"/>
  <c r="F18" i="18" s="1"/>
  <c r="E16" i="18"/>
  <c r="F16" i="18" s="1"/>
  <c r="E17" i="18"/>
  <c r="F17" i="18" s="1"/>
  <c r="E15" i="18"/>
  <c r="F15" i="18" s="1"/>
  <c r="E14" i="18"/>
  <c r="F14" i="18" s="1"/>
  <c r="E19" i="18"/>
  <c r="F19" i="18" s="1"/>
  <c r="J24" i="55"/>
  <c r="J35" i="55" s="1"/>
  <c r="E16" i="16"/>
  <c r="F16" i="16" s="1"/>
  <c r="E19" i="16"/>
  <c r="F19" i="16" s="1"/>
  <c r="E15" i="16"/>
  <c r="F15" i="16" s="1"/>
  <c r="E18" i="16"/>
  <c r="F18" i="16" s="1"/>
  <c r="E14" i="16"/>
  <c r="F14" i="16" s="1"/>
  <c r="E17" i="16"/>
  <c r="F17" i="16" s="1"/>
  <c r="K15" i="52"/>
  <c r="F26" i="52"/>
  <c r="F27" i="52" s="1"/>
  <c r="I28" i="52" s="1"/>
  <c r="F24" i="30" l="1"/>
  <c r="F25" i="30" s="1"/>
  <c r="F22" i="6" s="1"/>
  <c r="F23" i="28"/>
  <c r="F24" i="28" s="1"/>
  <c r="F21" i="6" s="1"/>
  <c r="F23" i="16"/>
  <c r="F24" i="16" s="1"/>
  <c r="F15" i="6" s="1"/>
  <c r="F23" i="26"/>
  <c r="F24" i="26" s="1"/>
  <c r="F20" i="6" s="1"/>
  <c r="F23" i="24"/>
  <c r="F24" i="24" s="1"/>
  <c r="F19" i="6" s="1"/>
  <c r="F23" i="7"/>
  <c r="F24" i="7" s="1"/>
  <c r="F13" i="6" s="1"/>
  <c r="F23" i="20"/>
  <c r="F24" i="20" s="1"/>
  <c r="F17" i="6" s="1"/>
  <c r="F23" i="18"/>
  <c r="F24" i="18" s="1"/>
  <c r="F16" i="6" s="1"/>
  <c r="F23" i="22"/>
  <c r="F24" i="22" s="1"/>
  <c r="F18" i="6" s="1"/>
  <c r="L36" i="56"/>
  <c r="O37" i="56" s="1"/>
  <c r="F26" i="6" l="1"/>
  <c r="F27" i="6" s="1"/>
  <c r="I28" i="6" s="1"/>
  <c r="N37" i="56"/>
  <c r="N36" i="56"/>
</calcChain>
</file>

<file path=xl/comments1.xml><?xml version="1.0" encoding="utf-8"?>
<comments xmlns="http://schemas.openxmlformats.org/spreadsheetml/2006/main">
  <authors>
    <author>KCOM</author>
  </authors>
  <commentList>
    <comment ref="F80" authorId="0" shapeId="0">
      <text>
        <r>
          <rPr>
            <b/>
            <sz val="9"/>
            <color indexed="81"/>
            <rFont val="Tahoma"/>
            <family val="2"/>
          </rPr>
          <t>ใช้คอนกรีตผสมเสร็จ</t>
        </r>
      </text>
    </comment>
    <comment ref="F123" authorId="0" shapeId="0">
      <text>
        <r>
          <rPr>
            <b/>
            <sz val="9"/>
            <color indexed="81"/>
            <rFont val="Tahoma"/>
            <family val="2"/>
          </rPr>
          <t>ใช้ผสมเสร็จ</t>
        </r>
      </text>
    </comment>
  </commentList>
</comments>
</file>

<file path=xl/sharedStrings.xml><?xml version="1.0" encoding="utf-8"?>
<sst xmlns="http://schemas.openxmlformats.org/spreadsheetml/2006/main" count="4940" uniqueCount="1330">
  <si>
    <t xml:space="preserve">หมวดงานวิศวกรรมโครงสร้าง </t>
  </si>
  <si>
    <t>งานโครงสร้างเสาเข็มเจาะ</t>
  </si>
  <si>
    <t>รายการ</t>
  </si>
  <si>
    <t>อาคาร 1</t>
  </si>
  <si>
    <t>อาคาร 3</t>
  </si>
  <si>
    <t>อาคาร 6</t>
  </si>
  <si>
    <t>อาคาร 7</t>
  </si>
  <si>
    <t>อาคาร 8</t>
  </si>
  <si>
    <t>หมวดงานสถาปัตยกรรม</t>
  </si>
  <si>
    <t xml:space="preserve"> - ปรับพื้นที่พร้อมขนย้ายวัชพืชและวางผัง</t>
  </si>
  <si>
    <t xml:space="preserve"> - งานดินตัดพร้อมขนย้าย</t>
  </si>
  <si>
    <t xml:space="preserve"> - งานดินถม (จากดินตัด) พร้อมบดอัด</t>
  </si>
  <si>
    <t xml:space="preserve"> - งานเสาเข็มเจาะ Dia.0.35 x 6.00 ม.</t>
  </si>
  <si>
    <t xml:space="preserve"> - งานเสาเข็มเจาะ Dia.0.60 x 6.00 ม.</t>
  </si>
  <si>
    <t xml:space="preserve"> - ค่าสกัดหัวเสาเข็มเจาะ  (Dia.0.35 m.)</t>
  </si>
  <si>
    <t xml:space="preserve"> - ค่าสกัดหัวเสาเข็มเจาะ  (Dia.0.60 m.)</t>
  </si>
  <si>
    <t xml:space="preserve"> - งานทดสอบการรับน้ำหนักเสาเข็มโดยวิธี Dynamic Load Test  (Dia.0.35 m.=23 Ton)</t>
  </si>
  <si>
    <t xml:space="preserve"> - งานทดสอบการรับน้ำหนักเสาเข็มโดยวิธี Dynamic Load Test  (Dia.0.60 m.=54 Ton)</t>
  </si>
  <si>
    <t xml:space="preserve"> - งานทดสอบการรับน้ำหนักเสาเข็มโดยวิธี Static Load Test</t>
  </si>
  <si>
    <t xml:space="preserve"> - งานทดสอบความสมบูรณ์ของเสาเข็มโดยวิธี Seismic Test</t>
  </si>
  <si>
    <t>งานทดสอบการรับน้ำหนักเสาเข็ม</t>
  </si>
  <si>
    <t xml:space="preserve"> - งานขุดดินฐานรากและถมคืน</t>
  </si>
  <si>
    <t xml:space="preserve"> - งานคอนกรีตหยาบรองพื้น fc'=180 ksc.</t>
  </si>
  <si>
    <t>หมวดเตรียมงานวิศวกรรม</t>
  </si>
  <si>
    <t xml:space="preserve"> - งานทรายหยาบรองพื้น</t>
  </si>
  <si>
    <t xml:space="preserve"> - คอนกรีตโครงสร้าง  fc'= 280 ksc. ทรงกระบอก</t>
  </si>
  <si>
    <t xml:space="preserve"> - คอนกรีตโครงสร้าง  fc'=320 ksc. ทรงกระบอก</t>
  </si>
  <si>
    <t xml:space="preserve"> - ไม้แบบทั่วไป  </t>
  </si>
  <si>
    <t xml:space="preserve"> - ค่าแรงไม้แบบ</t>
  </si>
  <si>
    <t xml:space="preserve"> - ไม้คร่าวยึดแบบหล่อคอนกรีต </t>
  </si>
  <si>
    <t xml:space="preserve"> - ตะปู</t>
  </si>
  <si>
    <t>งานคอนกรีตโครงสร้าง</t>
  </si>
  <si>
    <t>งานแบบหล่อคอนกรีต</t>
  </si>
  <si>
    <t>งานเหล็กเสริมคอนกรีต</t>
  </si>
  <si>
    <t xml:space="preserve"> - เหล็กเส้นกลมผิวเรียบ SR.24 RB6 มม.</t>
  </si>
  <si>
    <t xml:space="preserve"> - เหล็กเส้นกลมผิวเรียบ SR.24 RB9 มม.</t>
  </si>
  <si>
    <t xml:space="preserve"> - เหล็กเส้นกลมผิวข้ออ้อย SD.40 DB12 มม.</t>
  </si>
  <si>
    <t xml:space="preserve"> - เหล็กเส้นกลมผิวข้ออ้อย SD.40 DB16 มม.</t>
  </si>
  <si>
    <t xml:space="preserve"> - เหล็กเส้นกลมผิวข้ออ้อย SD.40 DB20 มม.</t>
  </si>
  <si>
    <t xml:space="preserve"> - เหล็กเส้นกลมผิวข้ออ้อย SD.40 DB25 มม.</t>
  </si>
  <si>
    <t xml:space="preserve"> - เหล็กเส้นกลมผิวข้ออ้อย SD.40 DB28 มม.</t>
  </si>
  <si>
    <t xml:space="preserve"> - เหล็กเส้นกลมผิวข้ออ้อย SD.40 DB32 มม.</t>
  </si>
  <si>
    <t xml:space="preserve"> - ลวดผูกเหล็ก</t>
  </si>
  <si>
    <t xml:space="preserve"> - พื้นสำเร็จรูปชนิดกลวง HC 200x1200 mm. LIVE LOAD 300 kg./sq.m.</t>
  </si>
  <si>
    <t xml:space="preserve"> - เหล็ก Wire Mesh  Dia 4 มม.@ 0.20x0.20 ม. </t>
  </si>
  <si>
    <t xml:space="preserve"> - งานระบบพื้น Post - tension</t>
  </si>
  <si>
    <t>ส่วนสถานที่ และภูมิทัศน์ โดยรอบโครงการ</t>
  </si>
  <si>
    <t>หมวดงานวิศวกรรมโครงสร้าง</t>
  </si>
  <si>
    <t>หมวดงานวิศวกรรมไฟฟ้า</t>
  </si>
  <si>
    <t>หมวดงานวิศวกรรมสุขาภิบาล</t>
  </si>
  <si>
    <t>หมวดงานโยธา ,เตรียมงานวิศวกรรม</t>
  </si>
  <si>
    <t xml:space="preserve"> - H-300x150x6.5x9 mm.</t>
  </si>
  <si>
    <t xml:space="preserve"> - H-200x150x6x9 mm.</t>
  </si>
  <si>
    <t xml:space="preserve"> - H-150x150x7x10 mm.</t>
  </si>
  <si>
    <t xml:space="preserve"> - H-148x100x6x9 mm.</t>
  </si>
  <si>
    <t xml:space="preserve"> - PL 200x200x12 mm.</t>
  </si>
  <si>
    <t xml:space="preserve"> - PL 200x200x9 mm.</t>
  </si>
  <si>
    <t xml:space="preserve"> - PL 6 mm.</t>
  </si>
  <si>
    <t xml:space="preserve"> - ค่าแรงเชื่อม ประกอบเหล็กโครงสร้าง</t>
  </si>
  <si>
    <t xml:space="preserve"> - ทาสีกันสนิม</t>
  </si>
  <si>
    <t>งานวัสดุมุงหลังคา</t>
  </si>
  <si>
    <t xml:space="preserve"> - รางน้ำฝน คสล. ผิวภายในรางขัดมันเรียบผสมน้ำยากันซึม </t>
  </si>
  <si>
    <t>งานฝ้าเพดาน</t>
  </si>
  <si>
    <t xml:space="preserve"> - C1-ฝ้าเพดานแต่งเรียบ ท้องพื้นคอนกรีตโครงสร้าง </t>
  </si>
  <si>
    <t xml:space="preserve"> - C4-ฝ้าเพดานยิบซั่มบอร์ด ซับเสียงหนา 12 มม. โครงเคร่า ที-บาร์สีขาว @ 0.60 ม.# </t>
  </si>
  <si>
    <t xml:space="preserve"> - C2-ฝ้าเพดานยิบซั่มบอร์ดชนิดขอบลาดหนา 9 มม.โครงเคร่า ซีไลน์เหล็กอาบสังกะสี  @0.60 ม.# </t>
  </si>
  <si>
    <t xml:space="preserve"> - C3-ฝ้าเพดานยิบซั่มบอร์ดชนิดทนชื้นขอบลาดหนา 9 มม.โครงเคร่า ซีไลน์เหล็กอาบสังกะสี  @0.60 ม.# </t>
  </si>
  <si>
    <t>งานผนัง</t>
  </si>
  <si>
    <t xml:space="preserve"> - ผ1-ผ4-ผนังก่อคอนกรีตบล็อคขนาด 0.15X0.30ม.หนา 7 ซม.</t>
  </si>
  <si>
    <t xml:space="preserve"> - งานผนังผิวฉาบปูนเรียบ</t>
  </si>
  <si>
    <t xml:space="preserve"> - ผ5-ผนังผิวฉาบปูน กรุกระเบื้องเกรซพอซเลนขนาด 0.30X0.60 ม.</t>
  </si>
  <si>
    <t xml:space="preserve"> - ผ6-ผนังคอนกรีตโครงสร้าง ฉาบปูนเรียบ</t>
  </si>
  <si>
    <t xml:space="preserve"> - ผ7-ผนังคอนกรีตโครงสร้างเปลือยผิวเคลือบด้วยน้ำยากันตะไคร่สูตรน้ำมัน</t>
  </si>
  <si>
    <t xml:space="preserve"> - ผ8-ผนังกรุแผ่นเมทัลชีท ลายไม้หน้ากว้าง 8" โครงเคร่าซีไลน์อาบสังกะสี (หน้าลิฟต์)</t>
  </si>
  <si>
    <t xml:space="preserve"> - ผ9-ผนังกรุแผ่นอลูมิเนี่ยม คอมโพสิทชนิดใส้กลางทนไฟ สีเทา</t>
  </si>
  <si>
    <t xml:space="preserve"> - ผ10-ผนังระแนงเหล็กกล่องชุปกาวาไนซ์ขนาด 75X40X2.3mm.@ 0.11 ม.ทาสีดำ</t>
  </si>
  <si>
    <t xml:space="preserve"> - ผ11-ผนังห้องน้ำสำเร็จรูปความหนา 25 มม.ผิวผนังเป็นไฮเพรสเซอร์ลามิเนทลายไม้บริเวณส่วนหน้าห้องน้ำและประตู</t>
  </si>
  <si>
    <t xml:space="preserve"> - แผ่นเหล็กขนาด 250X400X20mm. </t>
  </si>
  <si>
    <t xml:space="preserve"> - แผ่นเหล็กขนาด 250X250X20mm. </t>
  </si>
  <si>
    <t>งานวัสดุผิวพื้น</t>
  </si>
  <si>
    <t xml:space="preserve"> - F0-พื้นผิวขัดมันเรียบผสมผงขัดหน้าแข็ง ( FLOOR HARDENER )</t>
  </si>
  <si>
    <t xml:space="preserve"> - F1-พื้นปูกระเบื้อง เกรซพอซเลนขนาด 0.60X1.20 ม.</t>
  </si>
  <si>
    <t xml:space="preserve"> - F2-พื้นปูกระเบื้อง เกรซพอซเลนขนาด 0.60X0.60 ม.</t>
  </si>
  <si>
    <t xml:space="preserve"> - F3-พื้นปูกระเบื้อง เกรซพอซเลนขนาด 0.30X0.60 ม. (ชนิดไม่ลื่น)</t>
  </si>
  <si>
    <t xml:space="preserve"> - F4-พื้นปูกระเบื้อง เกรซพอซเลนขนาด 0.20X1.20 ม.</t>
  </si>
  <si>
    <t xml:space="preserve"> - F5-พื้นปูกระเบื้องยางลายไม้ชนิดคลิ๊กล๊อคความหนาไม่น้อยกว่า 4 มม.</t>
  </si>
  <si>
    <t xml:space="preserve"> - F6-พื้นคอนกรีตทำผิวพิมพ์ลายสีเทาดำ (STAMPED CONCRETE)</t>
  </si>
  <si>
    <t xml:space="preserve"> - F8-</t>
  </si>
  <si>
    <t xml:space="preserve"> - F9-</t>
  </si>
  <si>
    <t xml:space="preserve"> - F10-พื้นคอนกรีตขัดมันเรียบผสมน้ำยากันซึม ทาทับด้วยวัสดุกันซึมชนิดผสมพียู</t>
  </si>
  <si>
    <t xml:space="preserve"> - D1-ประตูบานเปิดคู่</t>
  </si>
  <si>
    <t xml:space="preserve"> - D2-ประตูบานเปิดคู่</t>
  </si>
  <si>
    <t xml:space="preserve"> - D4-ประตูบานเปิดเดี่ยว</t>
  </si>
  <si>
    <t xml:space="preserve"> - D5-ประตูบานเปิดเดี่ยว</t>
  </si>
  <si>
    <t xml:space="preserve"> - D6-ประตูบานเลื่อนเดี่ยว</t>
  </si>
  <si>
    <t xml:space="preserve"> - Ds-ประตูบานเปิดเดี่ยว</t>
  </si>
  <si>
    <t>งานประตู-หน้าต่าง</t>
  </si>
  <si>
    <t>งานสุขภัณฑ์</t>
  </si>
  <si>
    <t xml:space="preserve"> - W1-หน้าต่างบานเปิดเดี่ยว+ช่องแสงติดตาย (รวมกันสาดเหล็กแผ่นเรียบ)</t>
  </si>
  <si>
    <t xml:space="preserve"> - W2-หน้าต่างบานเลื่อนสลับ+ช่องแสงติดตาย (รวมกันสาดเหล็กแผ่นเรียบ)</t>
  </si>
  <si>
    <t xml:space="preserve"> - W3-หน้าต่างบานเลื่อนคู่</t>
  </si>
  <si>
    <t xml:space="preserve"> - W4-หน้าต่างบานเลื่อนสลับ</t>
  </si>
  <si>
    <t xml:space="preserve"> - W5-หน้าต่างบานเกล็ดระบายอากาศ</t>
  </si>
  <si>
    <t xml:space="preserve"> - โถส้วมแบบนั่งราบ ชนิดชักโครก พร้อมอุปกรณ์ครบชุด  </t>
  </si>
  <si>
    <t xml:space="preserve"> - อ่างล้างหน้า ชนิดฝังใต้เคาน์เตอร์ พร้อมอุปกรณ์ครบชุด  </t>
  </si>
  <si>
    <t xml:space="preserve"> - ก๊อกน้ำเย็นอ่างล้างหน้า</t>
  </si>
  <si>
    <t xml:space="preserve"> - สายชำระ</t>
  </si>
  <si>
    <t xml:space="preserve"> - ตะแกรงดักกลิ่น ขนาด  2 นิ้ว</t>
  </si>
  <si>
    <t xml:space="preserve"> - ก๊อกน้ำล้างพื้น  ***ติดใต้ชาวเวอร์ +0.45 ม.</t>
  </si>
  <si>
    <t xml:space="preserve"> - ที่ใส่กระดาษชำระสำเร็จรูป JRT</t>
  </si>
  <si>
    <t xml:space="preserve"> - TOP ปูหินแกรนิตดำจีน กว้าง 0.10 ม. โถปัสสาวะ</t>
  </si>
  <si>
    <t xml:space="preserve"> - TOP ปูหินแกรนิตดำจีน กว้าง 0.15 ม. โถส้วม</t>
  </si>
  <si>
    <t xml:space="preserve"> - เคาน์เตอร์ อ่างล้างหน้า กว้าง 0.60 ม.อ่างล้างหน้า</t>
  </si>
  <si>
    <t>งานบันได</t>
  </si>
  <si>
    <t xml:space="preserve"> - H-390X300X10X16 mm.( แม่บันได )</t>
  </si>
  <si>
    <t xml:space="preserve"> - แผ่นเหล็กเรียบดำหนา 6 มม. (ลูกตั้ง-ลูกนอน)</t>
  </si>
  <si>
    <t xml:space="preserve"> - แผ่นเหล็กขนาด 1000X400X25mm. </t>
  </si>
  <si>
    <t xml:space="preserve"> - แผ่นเหล็กขนาด 400X400X25mm. </t>
  </si>
  <si>
    <t xml:space="preserve"> - Dowel DB25 </t>
  </si>
  <si>
    <t xml:space="preserve"> - คอนกรีต ขัดมันเรียบ (ลูกนอนบันได)</t>
  </si>
  <si>
    <t xml:space="preserve"> - เหล็กเสริม RB 9 มม.</t>
  </si>
  <si>
    <t xml:space="preserve"> - เหล็กเสริม DB 12 มม.</t>
  </si>
  <si>
    <t xml:space="preserve"> - ทาสีน้ำมัน</t>
  </si>
  <si>
    <t xml:space="preserve"> - งานราวเหล็ก ราวบันได ST.1</t>
  </si>
  <si>
    <t xml:space="preserve"> -  H-200X200X8X12mm. </t>
  </si>
  <si>
    <t xml:space="preserve">  - H-194X150X6X9mm.</t>
  </si>
  <si>
    <t xml:space="preserve"> - C-CHANNELS 200X80X7.5X11.0mm.</t>
  </si>
  <si>
    <t xml:space="preserve"> - แผ่นเหล็กลายตีนไก่  หนา 6 มม.พับ (ลูกนอนบันได)</t>
  </si>
  <si>
    <t xml:space="preserve"> - แผ่นเหล็กขนาด 200X350X20mm. </t>
  </si>
  <si>
    <t xml:space="preserve"> - Dowel DB20 ยาว 0.40 ม. (DETAIL-1)</t>
  </si>
  <si>
    <t xml:space="preserve"> - Dowel DB20 ยาว 0.40 ม.  (DETAIL-2)</t>
  </si>
  <si>
    <t xml:space="preserve"> - Dowel DB16 ยาว 0.40 ม.  (DETAIL-3)</t>
  </si>
  <si>
    <t xml:space="preserve"> - งานราวเหล็ก ราวบันได ST.2-1</t>
  </si>
  <si>
    <t xml:space="preserve"> - H-200X200X8X12mm. </t>
  </si>
  <si>
    <t xml:space="preserve"> - H-194X150X6X9mm.</t>
  </si>
  <si>
    <t xml:space="preserve"> - ลูกนอนบันไดแผ่นเหล็กลายตีนไก่  หนา 6 มม.พับ</t>
  </si>
  <si>
    <t xml:space="preserve"> - งานราวเหล็ก ราวบันได ST.2-2</t>
  </si>
  <si>
    <t xml:space="preserve"> - ข้อต่อและอุปกรณ์ประกอบท่อ</t>
  </si>
  <si>
    <t xml:space="preserve"> - อุปกรณ์แขวนท่อ ยึดรองรับท่อ และปลอกท่อ</t>
  </si>
  <si>
    <t xml:space="preserve"> - งานทดสอบ ทำความสะอาด และทาสีทำสัญลักษณ์ท่อ</t>
  </si>
  <si>
    <t>งานระบบท่อน้ำโสโครก(S) ท่อน้ำทิ้ง(W) ท่ออากาศ(V) และท่อน้ำทิ้งจากห้องครัว (K)</t>
  </si>
  <si>
    <t>งานระบบท่อระบายน้ำและระบบระบายน้ำภายในอาคาร</t>
  </si>
  <si>
    <t>ระบบบำบัดน้ำเสีย</t>
  </si>
  <si>
    <t xml:space="preserve"> - ถังดักไขมัน ชนิดติดตั้งใต้ซิ้งค์ ขนาด 40 ลิตร</t>
  </si>
  <si>
    <t xml:space="preserve"> - งานโครงสร้างรองรับถังบำบัดน้ำเสีย</t>
  </si>
  <si>
    <t>ระบบดับเพลิง</t>
  </si>
  <si>
    <t xml:space="preserve"> - ท่อ PVC ชั้นคุณภาพ 8.5 ขนาดเส้นผ่าศูนย์กลาง 6" </t>
  </si>
  <si>
    <t xml:space="preserve"> - ท่อ PVC ชั้นคุณภาพ 8.5 ขนาดเส้นผ่าศูนย์กลาง 4" </t>
  </si>
  <si>
    <t xml:space="preserve"> - ท่อ PVC ชั้นคุณภาพ 8.5 ขนาดเส้นผ่าศูนย์กลาง 3" </t>
  </si>
  <si>
    <t xml:space="preserve"> - ท่อ PVC ชั้นคุณภาพ 8.5 ขนาดเส้นผ่าศูนย์กลาง 2-1/2" </t>
  </si>
  <si>
    <t xml:space="preserve"> - ท่อ PVC ชั้นคุณภาพ 8.5 ขนาดเส้นผ่าศูนย์กลาง 2" </t>
  </si>
  <si>
    <t xml:space="preserve"> - ท่อ PVC ชั้นคุณภาพ 8.5 ขนาดเส้นผ่าศูนย์กลาง 1-1/2" </t>
  </si>
  <si>
    <t xml:space="preserve"> - บ่อดักกลิ่น</t>
  </si>
  <si>
    <t xml:space="preserve"> - หัวรับน้ำฝน ขนาดเส้นผ่าศูนย์กลาง 4" (RD)</t>
  </si>
  <si>
    <t xml:space="preserve"> - ข้อต่อยืดหยุ่น (Flexible Connector) ขนาดเส้นผ่าศูนย์กลาง 4"</t>
  </si>
  <si>
    <t xml:space="preserve"> - งานทาสีท่อดับเพลิง</t>
  </si>
  <si>
    <t xml:space="preserve"> - ตู้สายฉีดดับเพลิงพร้อมอุปกรณ์ประกอบครบชุด (FHC)</t>
  </si>
  <si>
    <t>ส่วนกลุ่มอาคาร , ทางเชื่อม</t>
  </si>
  <si>
    <t>ปริมาณ</t>
  </si>
  <si>
    <t>งานผังบริเวณ</t>
  </si>
  <si>
    <t>งานถนนรอบโครงการ</t>
  </si>
  <si>
    <t>งานลานจอดรถ</t>
  </si>
  <si>
    <t>แท่นประติมากรรมหลัก</t>
  </si>
  <si>
    <t>รวม</t>
  </si>
  <si>
    <t>ลำดับที่</t>
  </si>
  <si>
    <t xml:space="preserve"> - งานทดสอบชั้นดิน Soil Boring Test</t>
  </si>
  <si>
    <t xml:space="preserve"> - ไม้ค้ำยันแบบหล่อคอนกรีต </t>
  </si>
  <si>
    <t xml:space="preserve"> - O-216.3x4.5 mm.</t>
  </si>
  <si>
    <t xml:space="preserve"> - O-114.3x3.2 mm.</t>
  </si>
  <si>
    <t xml:space="preserve"> - O-76.3x3.2 mm.</t>
  </si>
  <si>
    <t xml:space="preserve"> - Bolt M16 (ฝังลึก 0.40 ม.)</t>
  </si>
  <si>
    <t xml:space="preserve"> - Bolt M20 (ฝังลึก 0.40 ม.)</t>
  </si>
  <si>
    <t xml:space="preserve"> - H-194x150x6x9 mm.</t>
  </si>
  <si>
    <t xml:space="preserve"> - H-350x175x7x11 mm.</t>
  </si>
  <si>
    <t>งานโครงสร้างเหล็กรูปพรรณ</t>
  </si>
  <si>
    <t xml:space="preserve"> - H-125x125x6.5x9 mm.</t>
  </si>
  <si>
    <t xml:space="preserve"> - PL.300x300x20mm.</t>
  </si>
  <si>
    <t xml:space="preserve"> - PL.350x200x20mm.</t>
  </si>
  <si>
    <t xml:space="preserve"> - PL.500x300x20mm.</t>
  </si>
  <si>
    <t xml:space="preserve"> - PL.450x350x20mm.</t>
  </si>
  <si>
    <t xml:space="preserve"> - PL.400x400x25mm.</t>
  </si>
  <si>
    <t xml:space="preserve"> - Metal Steel Deck</t>
  </si>
  <si>
    <t xml:space="preserve"> - พื้นสำเร็จรูปชนิดกลวง HC 200x1200 mm. LIVE LOAD 400 kg./sq.m.</t>
  </si>
  <si>
    <t xml:space="preserve"> - ROD Dia. 100 mm.</t>
  </si>
  <si>
    <t xml:space="preserve"> - H-200x200x8x12 mm.</t>
  </si>
  <si>
    <t xml:space="preserve"> - H-400x200x8x13 mm.</t>
  </si>
  <si>
    <t>งานโครงสร้างสำเร็จรูป ,โครงสร้างอื่นๆ</t>
  </si>
  <si>
    <t xml:space="preserve"> - กระจกเงา ขนาด 3.30x1.00 ม.</t>
  </si>
  <si>
    <t xml:space="preserve"> - กระจกเงา ขนาด 3.00x1.00 ม.</t>
  </si>
  <si>
    <t xml:space="preserve"> - กระจกเงา ขนาด 0.60x1.00 ม.</t>
  </si>
  <si>
    <t>งานทาสี</t>
  </si>
  <si>
    <t>งานอื่นๆ</t>
  </si>
  <si>
    <t xml:space="preserve"> - PL.400x300x20mm.</t>
  </si>
  <si>
    <t xml:space="preserve"> - PL 200x200x16 mm.</t>
  </si>
  <si>
    <t xml:space="preserve"> - Dowel DB16 (ฝังลึก 0.40 ม.)</t>
  </si>
  <si>
    <t xml:space="preserve"> - Dowel DB25 (ฝังลึก 0.40 ม.)</t>
  </si>
  <si>
    <t xml:space="preserve"> - Dowel DB12 (ฝังลึก 0.30 ม.)</t>
  </si>
  <si>
    <t xml:space="preserve"> - PL 250x250x20 mm.</t>
  </si>
  <si>
    <t xml:space="preserve"> - H-800x300x4x26 mm. 210 kg./m.</t>
  </si>
  <si>
    <t xml:space="preserve"> - H-100x100x6x8 mm.</t>
  </si>
  <si>
    <t xml:space="preserve"> - PL.300x300x12mm.</t>
  </si>
  <si>
    <t xml:space="preserve"> - Bolt M25 (ฝังลึก 0.50 ม.)</t>
  </si>
  <si>
    <t xml:space="preserve"> - PL 250x250x16 mm.</t>
  </si>
  <si>
    <t xml:space="preserve"> - กระจกเงา ขนาด 3.70x1.00 ม.</t>
  </si>
  <si>
    <t xml:space="preserve"> - กระจกเงา ขนาด 5.00x1.00 ม.</t>
  </si>
  <si>
    <t xml:space="preserve"> - กระจกเงา ขนาด 2.90x1.00 ม.</t>
  </si>
  <si>
    <t xml:space="preserve"> - กระจกเงา ขนาด 3.25x1.00 ม.</t>
  </si>
  <si>
    <t xml:space="preserve"> - หลังคาอะครีลิคชนิดแผ่นเรียบโปร่งแสงกันความร้อน ขนาด 1.380X4.00 ม. หนา 6 มม.</t>
  </si>
  <si>
    <t xml:space="preserve"> - F7-พื้นปูพรม(ไนล่อน) สีเทา</t>
  </si>
  <si>
    <t xml:space="preserve"> - W3-หน้าต่างบานเลื่อนสลับ</t>
  </si>
  <si>
    <t xml:space="preserve"> - W5-หน้าต่างบานเลื่อนคู่+ช่องแสงติดตาย</t>
  </si>
  <si>
    <t xml:space="preserve"> - W6-หน้าต่างบานเลื่อนคู่+ช่องแสงติดตาย</t>
  </si>
  <si>
    <t xml:space="preserve"> - W7-หน้าต่างบานเกล็ดระบายอากาศ</t>
  </si>
  <si>
    <t xml:space="preserve"> - W7A-หน้าต่างบานเกล็ดระบายอากาศ</t>
  </si>
  <si>
    <t xml:space="preserve"> - W7B-หน้าต่างบานเกล็ดระบายอากาศ</t>
  </si>
  <si>
    <t xml:space="preserve"> - W8-หน้าต่างบานเลื่อนสลับ</t>
  </si>
  <si>
    <t>อาคาร 2</t>
  </si>
  <si>
    <t xml:space="preserve"> - D3-ประตูบานเปิดเดี่ยว ประตูกันไฟ</t>
  </si>
  <si>
    <t xml:space="preserve"> - W2C-หน้าต่างบานเลื่อนสลับ+ช่องแสงติดตาย</t>
  </si>
  <si>
    <t xml:space="preserve"> - W1A-หน้าต่างบานเปิดเดี่ยว+ช่องแสงติดตาย</t>
  </si>
  <si>
    <t xml:space="preserve"> - W2A-หน้าต่างบานเลื่อนสลับ+ช่องแสงติดตาย</t>
  </si>
  <si>
    <t xml:space="preserve"> - W2B-หน้าต่างบานเลื่อนสลับ+ช่องแสงติดตาย</t>
  </si>
  <si>
    <t xml:space="preserve"> - W4-หน้าต่างบานเลื่อน</t>
  </si>
  <si>
    <t xml:space="preserve"> - W5-หน้าต่างบานเลื่อนคู่</t>
  </si>
  <si>
    <t xml:space="preserve"> - W6-หน้าต่างบานเกล็ดระบายอากาศ</t>
  </si>
  <si>
    <t xml:space="preserve"> - W8-หน้าต่างบานเกล็ดระบายอากาศ</t>
  </si>
  <si>
    <t xml:space="preserve"> - W3-หน้าต่างบานเลื่อนสลับ+ช่องแสงติดตาย</t>
  </si>
  <si>
    <t xml:space="preserve"> - W5-หน้าต่างบานเลื่อนสลับ</t>
  </si>
  <si>
    <t xml:space="preserve"> - W6-หน้าต่างบานเลื่อนสลับ</t>
  </si>
  <si>
    <t>อาคาร4</t>
  </si>
  <si>
    <t>อาคาร5</t>
  </si>
  <si>
    <t xml:space="preserve"> - W4-หน้าต่างบานเลื่อนคู่</t>
  </si>
  <si>
    <t xml:space="preserve"> - W6A-หน้าต่างบานเกล็ดระบายอากาศ</t>
  </si>
  <si>
    <t xml:space="preserve"> - W6B-หน้าต่างบานเกล็ดระบายอากาศ</t>
  </si>
  <si>
    <t xml:space="preserve"> - W6C-หน้าต่างบานเกล็ดระบายอากาศ</t>
  </si>
  <si>
    <t xml:space="preserve"> - W1B-หน้าต่างบานเปิดเดี่ยว+ช่องแสงติดตาย (รวมกันสาดเหล็กแผ่นเรียบ)</t>
  </si>
  <si>
    <t xml:space="preserve"> - W1C-หน้าต่างบานเปิดเดี่ยว+ช่องแสงติดตาย</t>
  </si>
  <si>
    <t xml:space="preserve"> - W2B-หน้าต่างบานเลื่อนสลับ+ช่องแสงติดตาย (รวมกันสาดเหล็กแผ่นเรียบ)</t>
  </si>
  <si>
    <t xml:space="preserve"> - D7-ประตูบานเฟี้ยมกันเสียง</t>
  </si>
  <si>
    <t xml:space="preserve"> - W3A-หน้าต่างบานเลื่อนสลับ+ช่องแสงติดตาย</t>
  </si>
  <si>
    <t xml:space="preserve"> - W7-หน้าต่างบานเลื่อนคู่</t>
  </si>
  <si>
    <t xml:space="preserve"> - W8-หน้าต่างช่องแสงติดตาย</t>
  </si>
  <si>
    <t xml:space="preserve"> - W8A-หน้าต่างช่องแสงติดตาย</t>
  </si>
  <si>
    <t xml:space="preserve"> - Dowel DB20 (ฝังลึก 0.40 ม.)</t>
  </si>
  <si>
    <t xml:space="preserve"> - Dowel DB12 (ฝังลึก 0.40 ม.)</t>
  </si>
  <si>
    <t xml:space="preserve"> - งานราวเหล็ก ราวบันได ST.2</t>
  </si>
  <si>
    <t xml:space="preserve"> - CX- H-200X200X8X12mm.</t>
  </si>
  <si>
    <t xml:space="preserve"> - แม่บันได H-200X200X8X12mm.</t>
  </si>
  <si>
    <t xml:space="preserve"> -  H-194X150X6X9mm.</t>
  </si>
  <si>
    <t xml:space="preserve"> - ชานพักบันไดแผ่นเหล็กลายตีนไก่  หนา 6 มม.</t>
  </si>
  <si>
    <t xml:space="preserve"> - แผ่นเหล็กขนาด 250X250X20mm. Detail ST-E</t>
  </si>
  <si>
    <t xml:space="preserve"> - แผ่นเหล็กขนาด 250X250X20mm. Detail 3A</t>
  </si>
  <si>
    <t xml:space="preserve"> - Dowel 6-DB20 ยาว 0.40 ม. (DETAIL-1)</t>
  </si>
  <si>
    <t xml:space="preserve"> - Dowel 4-DB20 ยาว 0.40 ม.  (DETAIL-2)</t>
  </si>
  <si>
    <t xml:space="preserve"> - Dowel 8-DB16 ยาว 0.40 ม.  (DETAIL-3A)</t>
  </si>
  <si>
    <t xml:space="preserve"> - ค่าแรงเชื่อม ประกอบเหล็ก</t>
  </si>
  <si>
    <t xml:space="preserve"> - งานราวเหล็ก ราวบันได ST.3</t>
  </si>
  <si>
    <t xml:space="preserve"> - งานราวเหล็ก ราวบันได ST.4</t>
  </si>
  <si>
    <t>ผนัง 9</t>
  </si>
  <si>
    <t xml:space="preserve"> - เหล็กLG 100X100x3.2 mm. </t>
  </si>
  <si>
    <t xml:space="preserve"> - Dowel 6-DB16 ยาว 0.40 m.</t>
  </si>
  <si>
    <t xml:space="preserve"> - Aluminium composite ใส้ในกันไฟ หนา 4 มม.</t>
  </si>
  <si>
    <t xml:space="preserve"> - ค่าแรงเชื่อม</t>
  </si>
  <si>
    <t>ห้อง Pantry</t>
  </si>
  <si>
    <t xml:space="preserve"> - เคาน์เตอร์ คสล. หนา 0.10 กว้าง 0.60 Top กระเบื้องพอร์แลน ห้อง Pantry</t>
  </si>
  <si>
    <t>งานระบบท่อจ่ายน้ำประปาภายในอาคาร</t>
  </si>
  <si>
    <t xml:space="preserve"> - อ่างล้างหน้า แบบขาตั้งลอย พร้อมอุปกรณ์ครบชุด  ห้องผู้พิการ</t>
  </si>
  <si>
    <t xml:space="preserve"> - ราวจับสแตนเลส (ราวทรงตัวอ่างล้างหน้า+ราวทรงตัวขวา+ราวทรงตัวซ้าย)</t>
  </si>
  <si>
    <t xml:space="preserve"> - กระจกเงา ขนาด 3.90x1.00 ม.</t>
  </si>
  <si>
    <t xml:space="preserve"> - กระจกเงา ขนาด 3.50x1.00 ม.</t>
  </si>
  <si>
    <t xml:space="preserve"> - กระจกเงา ขนาด 3.15x1.00 ม.</t>
  </si>
  <si>
    <t xml:space="preserve"> - ผ11 ผนังห้องน้ำสำเร็จรูป แบบเต็มห้อง</t>
  </si>
  <si>
    <t xml:space="preserve"> - ผ11 ผนังห้องน้ำสำเร็จรูป แบบครึ่งห้อง</t>
  </si>
  <si>
    <t xml:space="preserve"> - กระจกเงา ขนาด 3.20x1.00 ม.</t>
  </si>
  <si>
    <t xml:space="preserve"> - กระจกเงา ขนาด 3.10x1.00 ม.</t>
  </si>
  <si>
    <t xml:space="preserve"> - เหล็กสี่เหลี่ยมตัน 1 x 1 ซม.(จมูกบันได)</t>
  </si>
  <si>
    <t xml:space="preserve"> - Dowel DB20 ยาว 0.40 ม. (DETAIL-1,2)</t>
  </si>
  <si>
    <t>งานบันได ST.4 อาคาร 3</t>
  </si>
  <si>
    <t>งานบันได ST.3 อาคาร 3</t>
  </si>
  <si>
    <t>งานบันได ST.2-2 อาคาร 4</t>
  </si>
  <si>
    <t>งานบันได ST.2-1 อาคาร 4</t>
  </si>
  <si>
    <t>งานบันได ST.5 อาคาร 4</t>
  </si>
  <si>
    <t xml:space="preserve"> - แผ่นเหล็กขนาด 200X350X25mm. </t>
  </si>
  <si>
    <t xml:space="preserve"> - Dowel DB25 ยาว 0.40 ม.</t>
  </si>
  <si>
    <t xml:space="preserve"> - Dowel DB16 ยาว 0.40 ม.  </t>
  </si>
  <si>
    <t xml:space="preserve"> - งานราวเหล็ก ราวบันได ST.5</t>
  </si>
  <si>
    <t xml:space="preserve"> - งานราวเหล็กกันตก </t>
  </si>
  <si>
    <t xml:space="preserve"> - สีน้ำพลาสติกอคิลิค 100% สำหรับฝ้าเพดาน</t>
  </si>
  <si>
    <t xml:space="preserve"> - ถังบำบัดน้ำเสีย ชนิดเกรอะ-กรองเติมอากาศ ขนาดรองรับน้ำเสีย 50 ลบ.ม./วัน</t>
  </si>
  <si>
    <t xml:space="preserve"> - ถังบำบัดน้ำเสีย ชนิดเกรอะ-กรองเติมอากาศ ขนาดรองรับน้ำเสีย 30 ลบ.ม./วัน</t>
  </si>
  <si>
    <t xml:space="preserve"> - สีน้ำพลาสติกอคิลิค 100% ชนิดทาภายนอกและภายใน</t>
  </si>
  <si>
    <t xml:space="preserve"> - สีน้ำพลาสติกอคิลิค 100% ชนิดทาภายใน</t>
  </si>
  <si>
    <t xml:space="preserve"> - อ่างล้างจานสำเร็จรูป ชนิด 1 หลุม ชนิดติดใต้เคาน์เตอร์</t>
  </si>
  <si>
    <t>ตู้เก็บถังดับเพลิงเคมีแห้ง (FEC)</t>
  </si>
  <si>
    <t>งานบันได ST.4 -A อาคาร 1</t>
  </si>
  <si>
    <t xml:space="preserve"> - EXP.BOLT 6mm.-4</t>
  </si>
  <si>
    <t xml:space="preserve"> - PL. DIA. 4"หนา9 มม.</t>
  </si>
  <si>
    <t xml:space="preserve"> - ท่อเหล็กอาบสังกะสี DIA. 2"</t>
  </si>
  <si>
    <t xml:space="preserve"> - ท่อเหล็กอาบสังกะสี DIA. 1 1/2"</t>
  </si>
  <si>
    <t>ราวกันตก RL3 อาคาร1</t>
  </si>
  <si>
    <t>ราวกันตก RL4 อาคาร1</t>
  </si>
  <si>
    <t xml:space="preserve"> - แผ่นเหล็กเรียบดำหนา 2 มม.พับรูตัวยูขนาด 300X100มม.</t>
  </si>
  <si>
    <t xml:space="preserve"> - ค่าแรงเชื่อม+พับ</t>
  </si>
  <si>
    <t>งานเหล็กพับตกแต่งหน้าอาคาร</t>
  </si>
  <si>
    <t xml:space="preserve"> - C-CHANNELS 300X90X10X15.5mm.</t>
  </si>
  <si>
    <t xml:space="preserve"> - Bolt M20 (ฝังลึก 0.50 ม.)</t>
  </si>
  <si>
    <t xml:space="preserve"> - L-150x150x12 mm.</t>
  </si>
  <si>
    <t xml:space="preserve"> - LG-100x100x3.2 mm.</t>
  </si>
  <si>
    <t xml:space="preserve"> - LG-100x50x3.2 mm.</t>
  </si>
  <si>
    <t>โครงสร้างพื้น ยกระดับห้องเรียนรวม</t>
  </si>
  <si>
    <t xml:space="preserve"> - C-125X50X20X2.3mm.</t>
  </si>
  <si>
    <t xml:space="preserve"> - แผ่นวีว่าบอร์ดหนา 20 มม.</t>
  </si>
  <si>
    <t xml:space="preserve"> - C-75X45X15X2.3mm.</t>
  </si>
  <si>
    <t xml:space="preserve"> - PL.300X300X16mm.</t>
  </si>
  <si>
    <t>งานบันได ST.1-A อาคาร 1</t>
  </si>
  <si>
    <t xml:space="preserve"> - แผ่นเหล็กขนาด 250X350X20mm. Detail 3A</t>
  </si>
  <si>
    <t>งานบันได ST.2-2 อาคาร 1,6</t>
  </si>
  <si>
    <t>งานบันได ST.2-3 อาคาร 1</t>
  </si>
  <si>
    <t xml:space="preserve"> - งานราวเหล็ก ราวบันได ST.2-3</t>
  </si>
  <si>
    <t>งานบันได ST.2-4 อาคาร 1</t>
  </si>
  <si>
    <t xml:space="preserve"> - งานราวเหล็ก ราวบันได ST.2-4</t>
  </si>
  <si>
    <t xml:space="preserve"> - กระจกเงา ขนาด 1.00x1.00 ม.</t>
  </si>
  <si>
    <t xml:space="preserve"> - กระจกเงา ขนาด 2.20x1.00 ม.</t>
  </si>
  <si>
    <t xml:space="preserve"> - ถังบำบัดน้ำเสีย ชนิดเกรอะ-กรองเติมอากาศ ขนาดรองรับน้ำเสีย 12 ลบ.ม./วัน</t>
  </si>
  <si>
    <t>งานบันได ST.4 อาคาร 2</t>
  </si>
  <si>
    <t xml:space="preserve">  - ไม้แบบทั่วไป  50%</t>
  </si>
  <si>
    <t xml:space="preserve">  - ค่าแรงไม้แบบ</t>
  </si>
  <si>
    <t xml:space="preserve">  - ไม้คร่าวยึดแบบหล่อคอนกรีต </t>
  </si>
  <si>
    <t xml:space="preserve">  - ตะปู</t>
  </si>
  <si>
    <t xml:space="preserve">  - เหล็กเส้นกลมผิวเรียบ SR.24 RB9 มม.</t>
  </si>
  <si>
    <t xml:space="preserve">  - เหล็กเส้นกลมผิวข้ออ้อย SD.40 DB12 มม.</t>
  </si>
  <si>
    <t xml:space="preserve"> - น้ำยากันตะใคร่สูตรน้ำมัน</t>
  </si>
  <si>
    <t>งานบันได ST.2 อาคาร 5</t>
  </si>
  <si>
    <t>งานบันได ST.3 อาคาร 5</t>
  </si>
  <si>
    <t>งานบันได ST.4 อาคาร 4,5</t>
  </si>
  <si>
    <t xml:space="preserve"> - ถังบำบัดน้ำเสีย ชนิดเกรอะ-กรองเติมอากาศ ขนาดรองรับน้ำเสีย 22 ลบ.ม./วัน</t>
  </si>
  <si>
    <t xml:space="preserve"> - ถังดักไขมัน ชนิดฝังดิน ความจุ 6 ลบ.ม.</t>
  </si>
  <si>
    <t>งานบันได ST.2-1 อาคาร1,2, 6,7</t>
  </si>
  <si>
    <t>งานบันได ST.4 อาคาร 7</t>
  </si>
  <si>
    <t xml:space="preserve"> - ถังบำบัดน้ำเสีย ชนิดเกรอะ-กรองเติมอากาศ ขนาดรองรับน้ำเสีย 20 ลบ.ม./วัน</t>
  </si>
  <si>
    <t xml:space="preserve"> - ผ14.ผนังกระจกเงา ความหนากระจก 6 มม.</t>
  </si>
  <si>
    <t>งานบันได ST.5 อาคาร 2 ,8</t>
  </si>
  <si>
    <t xml:space="preserve"> - ถังบำบัดน้ำเสีย ชนิดเกรอะ-กรองเติมอากาศ ขนาดรองรับน้ำเสีย 25 ลบ.ม./วัน</t>
  </si>
  <si>
    <t xml:space="preserve"> - ข้อต่อยืดหยุ่น (Flexible Connector) ขนาดเส้นผ่าศูนย์กลาง 6"</t>
  </si>
  <si>
    <t xml:space="preserve"> - ถังบำบัดน้ำเสีย ชนิดเกรอะ-กรองเติมอากาศ ขนาดรองรับน้ำเสีย 85 ลบ.ม./วัน</t>
  </si>
  <si>
    <t xml:space="preserve"> - กระจกเงา ขนาด 3.65x1.00 ม.</t>
  </si>
  <si>
    <t xml:space="preserve"> - กระจกเงา ขนาด 3.35x1.00 ม.</t>
  </si>
  <si>
    <t xml:space="preserve"> - กระจกเงา ขนาด 1.90x1.00 ม.</t>
  </si>
  <si>
    <t>หมวดงานวิศวกรรมไฟฟ้า และสื่อสาร</t>
  </si>
  <si>
    <t>ตู้ M D B,ตู้ EMDB , ตู้ ATS และ ตู้CAP</t>
  </si>
  <si>
    <t xml:space="preserve"> -   ACB 3500 AT. 3P</t>
  </si>
  <si>
    <t xml:space="preserve"> -  MCCB 1250 AT. 3P</t>
  </si>
  <si>
    <t xml:space="preserve"> -  MCCB 800 AT. 3P</t>
  </si>
  <si>
    <t xml:space="preserve"> -  MCCB 630 AT. 3P</t>
  </si>
  <si>
    <t xml:space="preserve"> -  MCCB 500 AT. 3P</t>
  </si>
  <si>
    <t xml:space="preserve"> -  MCCB 400 AT. 3P</t>
  </si>
  <si>
    <t xml:space="preserve"> -  MCCB 300 AT. 3P</t>
  </si>
  <si>
    <t xml:space="preserve"> -  MCCB 150 AT. 3P</t>
  </si>
  <si>
    <t xml:space="preserve"> -  MCCB 80 AT. 3P</t>
  </si>
  <si>
    <t xml:space="preserve"> -  MCCB 60 AT. 3P</t>
  </si>
  <si>
    <t xml:space="preserve"> -  MCCB 50 AT. 3P</t>
  </si>
  <si>
    <t xml:space="preserve"> -  MCCB 30 AT. 3P</t>
  </si>
  <si>
    <t xml:space="preserve"> -  ตู้ MDB,ตู้ EMDB , ตู้ ATS และ ตู้CAP พร้อมอุปกรณ์ประกอบตู้</t>
  </si>
  <si>
    <t xml:space="preserve"> -  ระบบกราวด์ตู้ </t>
  </si>
  <si>
    <t xml:space="preserve"> ตู้ DB และ ตู้ PANEL BOARD</t>
  </si>
  <si>
    <t xml:space="preserve"> -  MCCB 125 AT. 3P</t>
  </si>
  <si>
    <t xml:space="preserve"> -  MCCB 100 AT. 3P</t>
  </si>
  <si>
    <t xml:space="preserve"> -  MCCB 90 AT. 3P</t>
  </si>
  <si>
    <t xml:space="preserve"> -  MCCB 40 AT. 3P</t>
  </si>
  <si>
    <t xml:space="preserve"> -  ตู้ DBA พร้อมอุปกรณ์ประกอบตู้</t>
  </si>
  <si>
    <t xml:space="preserve"> -  DB - LIFT</t>
  </si>
  <si>
    <t xml:space="preserve"> -  DB - SAN</t>
  </si>
  <si>
    <t xml:space="preserve"> - ตู้โหลดเซนเตอร์ 42 ช่อง</t>
  </si>
  <si>
    <t xml:space="preserve"> - ตู้โหลดเซนเตอร์ 36 ช่อง</t>
  </si>
  <si>
    <t xml:space="preserve"> - ตู้โหลดเซนเตอร์ 30 ช่อง</t>
  </si>
  <si>
    <t xml:space="preserve"> - ตู้โหลดเซนเตอร์ 24 ช่อง</t>
  </si>
  <si>
    <t xml:space="preserve"> - ตู้โหลดเซนเตอร์ 18 ช่อง</t>
  </si>
  <si>
    <t xml:space="preserve"> - ตู้โหลดเซนเตอร์ 12 ช่อง</t>
  </si>
  <si>
    <t xml:space="preserve"> - ตู้โหลดเซนเตอร์ 4 ช่อง</t>
  </si>
  <si>
    <t xml:space="preserve"> - เมนเบรกเกอร์ 3 เฟส 125 A</t>
  </si>
  <si>
    <t xml:space="preserve"> - เมนเบรกเกอร์ 3 เฟส 100 A</t>
  </si>
  <si>
    <t xml:space="preserve"> - เมนเบรกเกอร์ 3 เฟส 90 A</t>
  </si>
  <si>
    <t xml:space="preserve"> - เมนเบรกเกอร์ 3 เฟส 80 A</t>
  </si>
  <si>
    <t xml:space="preserve"> - เมนเบรกเกอร์ 3 เฟส 60 A</t>
  </si>
  <si>
    <t xml:space="preserve"> - เมนเบรกเกอร์ 3 เฟส 50 A</t>
  </si>
  <si>
    <t xml:space="preserve"> - เมนเบรกเกอร์ 1 เฟส 50 A</t>
  </si>
  <si>
    <t xml:space="preserve"> - เมนเบรกเกอร์ 1 เฟส 40 A</t>
  </si>
  <si>
    <t xml:space="preserve"> - ลูกเซอร์กิต 1 P 50 A</t>
  </si>
  <si>
    <t xml:space="preserve"> - ลูกเซอร์กิต 1 P 40 A</t>
  </si>
  <si>
    <t xml:space="preserve"> - ลูกเซอร์กิต 1 P 20 A</t>
  </si>
  <si>
    <t xml:space="preserve"> - ลูกเซอร์กิต 1 P 16 A</t>
  </si>
  <si>
    <t xml:space="preserve"> - ลูกเซอร์กิต 1 P 16 A (RCBO)</t>
  </si>
  <si>
    <t xml:space="preserve">  -ตู้มิเตอร์พร้อมมิเตอร์ไฟฟ้า 1 เฟส (15/45)ยี่ห้อ มิตซู </t>
  </si>
  <si>
    <t xml:space="preserve"> ท่อ และ ราง</t>
  </si>
  <si>
    <t xml:space="preserve"> -  ท่อ IMC 4 "</t>
  </si>
  <si>
    <t xml:space="preserve"> -  ท่อ IMC 3 1/2 "</t>
  </si>
  <si>
    <t xml:space="preserve"> -  ท่อ IMC 3 "</t>
  </si>
  <si>
    <t xml:space="preserve"> -  ท่อ IMC 2 1/2 "</t>
  </si>
  <si>
    <t xml:space="preserve"> -  ท่อ IMC 2 "</t>
  </si>
  <si>
    <t xml:space="preserve"> -  ท่อ IMC 1 1/2 "</t>
  </si>
  <si>
    <t xml:space="preserve"> -  ท่อ IMC 1 1/4 "</t>
  </si>
  <si>
    <t xml:space="preserve"> -  ท่อ IMC 1 "</t>
  </si>
  <si>
    <t xml:space="preserve"> -  ท่อ IMC 1/2 "</t>
  </si>
  <si>
    <t xml:space="preserve"> - ท่อ EMT.   1 1/2 "</t>
  </si>
  <si>
    <t xml:space="preserve"> - ท่อ EMT.   1 1/4 "</t>
  </si>
  <si>
    <t xml:space="preserve"> - ท่อ EMT.    3/4 "</t>
  </si>
  <si>
    <t xml:space="preserve"> - ท่อ EMT.    1/2 "</t>
  </si>
  <si>
    <t xml:space="preserve"> -  อุปกรณ์ประกอบท่อไฟฟ้า</t>
  </si>
  <si>
    <t xml:space="preserve"> สายไฟฟ้า</t>
  </si>
  <si>
    <t xml:space="preserve"> -  IEC 01 #  300  SQ.MM.</t>
  </si>
  <si>
    <t xml:space="preserve"> -  IEC 01 #  240  SQ.MM.</t>
  </si>
  <si>
    <t xml:space="preserve"> -  IEC 01 #  185  SQ.MM.</t>
  </si>
  <si>
    <t xml:space="preserve"> -  IEC 01 #  120  SQ.MM.</t>
  </si>
  <si>
    <t xml:space="preserve"> -  IEC 01 #  95  SQ.MM.</t>
  </si>
  <si>
    <t xml:space="preserve"> -  IEC 01 #  70  SQ.MM.</t>
  </si>
  <si>
    <t xml:space="preserve"> -  IEC 01 #  50  SQ.MM.</t>
  </si>
  <si>
    <t xml:space="preserve"> -  IEC 01 #  35  SQ.MM.</t>
  </si>
  <si>
    <t xml:space="preserve"> -  IEC 01 #  25  SQ.MM.</t>
  </si>
  <si>
    <t xml:space="preserve"> -  IEC 01 #  16  SQ.MM.</t>
  </si>
  <si>
    <t xml:space="preserve"> -  IEC 01 #  10  SQ.MM.</t>
  </si>
  <si>
    <t xml:space="preserve"> -  IEC 01 #  6  SQ.MM.</t>
  </si>
  <si>
    <t xml:space="preserve"> -  IEC 01 #  4  SQ.MM.</t>
  </si>
  <si>
    <t xml:space="preserve"> -  IEC 01 #  2.5  SQ.MM.</t>
  </si>
  <si>
    <t xml:space="preserve"> -  อุปกรณ์ประกอบสายไฟฟ้า</t>
  </si>
  <si>
    <t xml:space="preserve"> โคมไฟ</t>
  </si>
  <si>
    <t xml:space="preserve"> -  โคมไฟ FL-1</t>
  </si>
  <si>
    <t xml:space="preserve"> -  โคมไฟ FL-2</t>
  </si>
  <si>
    <t xml:space="preserve"> -  โคมไฟ FL-3</t>
  </si>
  <si>
    <t xml:space="preserve"> -  โคมไฟ LED</t>
  </si>
  <si>
    <t xml:space="preserve"> -  โคมไฟ DL-1</t>
  </si>
  <si>
    <t xml:space="preserve"> -  โคมไฟ DL-1A</t>
  </si>
  <si>
    <t xml:space="preserve"> -  โคมไฟ DL-2</t>
  </si>
  <si>
    <t xml:space="preserve"> -  โคมไฟ WL-1</t>
  </si>
  <si>
    <t xml:space="preserve"> -  โคมไฟ UL-1</t>
  </si>
  <si>
    <t xml:space="preserve"> -  โคมไฟ SL-1</t>
  </si>
  <si>
    <t xml:space="preserve"> สวิตซ์ และ เต้ารับ</t>
  </si>
  <si>
    <t xml:space="preserve"> -  สวิตซ์ทางเดียว 1 ช่อง</t>
  </si>
  <si>
    <t xml:space="preserve"> -  สวิตซ์ทางเดียว 2 ช่อง</t>
  </si>
  <si>
    <t xml:space="preserve"> -  สวิตซ์ทางเดียว 3 ช่อง</t>
  </si>
  <si>
    <t xml:space="preserve"> -  สวิตซ์สองทาง 1 ช่อง</t>
  </si>
  <si>
    <t xml:space="preserve"> -  ปลั๊กกราว์ดคู่กันน้ำ</t>
  </si>
  <si>
    <t xml:space="preserve"> -  ปลั๊กกราว์ดคู่ติดตั้งพื้น</t>
  </si>
  <si>
    <t xml:space="preserve"> -  ปลั๊กกราว์ดคู่</t>
  </si>
  <si>
    <t xml:space="preserve"> -  ตู้ Fire  Alarm  Control  Panel </t>
  </si>
  <si>
    <t xml:space="preserve"> -  ตู้ Annunciator </t>
  </si>
  <si>
    <t xml:space="preserve"> -  LED Lamp</t>
  </si>
  <si>
    <t xml:space="preserve"> -  Heat  Detector</t>
  </si>
  <si>
    <t xml:space="preserve"> -  Smoke  Detector</t>
  </si>
  <si>
    <t xml:space="preserve"> -  MANUAL STATION WITH KEY SWITCH</t>
  </si>
  <si>
    <t xml:space="preserve"> -  ALARM  BELL 6 INCH</t>
  </si>
  <si>
    <t xml:space="preserve"> -  FRC #  2.5  SQ.MM.</t>
  </si>
  <si>
    <t xml:space="preserve"> -  IEC 01 #  1.5  SQ.MM.</t>
  </si>
  <si>
    <t xml:space="preserve"> -  Tiev #  4C - 0.65  SQ.MM.</t>
  </si>
  <si>
    <t xml:space="preserve"> - ท่อ IMC.    3/4"</t>
  </si>
  <si>
    <t xml:space="preserve"> - ท่อ EMT.    1/2"</t>
  </si>
  <si>
    <t xml:space="preserve"> - รางวายเวย์</t>
  </si>
  <si>
    <t>ระบบ SANITARY</t>
  </si>
  <si>
    <t xml:space="preserve"> -  ท่อ IMC 1  1/4  "</t>
  </si>
  <si>
    <t>ระบบเครื่องปรับอากาศ และพัดลมดูดอากาศ</t>
  </si>
  <si>
    <t xml:space="preserve"> -  ตู้ CDU</t>
  </si>
  <si>
    <t xml:space="preserve"> -  Transmission cable size : 0.33 mm (22AWG) 2Core</t>
  </si>
  <si>
    <t xml:space="preserve"> -  ท่อ IMC 2  1/2  "</t>
  </si>
  <si>
    <t xml:space="preserve"> -  ท่อ IMC 2  "</t>
  </si>
  <si>
    <t xml:space="preserve"> -  ท่อ IMC 1  1/2  "</t>
  </si>
  <si>
    <t xml:space="preserve">  - ท่อ EMT.    1/2 "</t>
  </si>
  <si>
    <t>ระบบไฟฉุกเฉินและป้ายทางออก</t>
  </si>
  <si>
    <t xml:space="preserve"> -  ไฟฉุกเฉิน</t>
  </si>
  <si>
    <t xml:space="preserve"> -  ป้ายทางออก</t>
  </si>
  <si>
    <t xml:space="preserve"> -  ปลั๊กกราว์ดเดี่ยว</t>
  </si>
  <si>
    <t xml:space="preserve"> - ท่อ EMT.   1/2"</t>
  </si>
  <si>
    <t>ระบบ LIFT</t>
  </si>
  <si>
    <t xml:space="preserve"> -  FRC #  16  SQ.MM.</t>
  </si>
  <si>
    <t xml:space="preserve"> -  FRC #  6  SQ.MM.</t>
  </si>
  <si>
    <t xml:space="preserve"> - ท่อ IMC.  2  "</t>
  </si>
  <si>
    <t>ระบบป้องกันฟ้าผ่า</t>
  </si>
  <si>
    <t xml:space="preserve"> -  Air Terminal ( h 60 cm. )</t>
  </si>
  <si>
    <t xml:space="preserve"> -  Ground  Test  Box</t>
  </si>
  <si>
    <t xml:space="preserve"> -  Ground  PIT</t>
  </si>
  <si>
    <t xml:space="preserve"> - Cabel Coppre  70  sq.mm.</t>
  </si>
  <si>
    <t xml:space="preserve"> - ท่อ PVC  1   " </t>
  </si>
  <si>
    <t xml:space="preserve"> - ชุดแท่งกราวด์</t>
  </si>
  <si>
    <t>ระบบแจ้งเหตุเพลิงไหม้</t>
  </si>
  <si>
    <t xml:space="preserve"> -  ตู้ DBW พร้อมอุปกรณ์ประกอบตู้</t>
  </si>
  <si>
    <t xml:space="preserve"> - เมนเบรกเกอร์ 3 เฟส 40 A</t>
  </si>
  <si>
    <t xml:space="preserve"> ระบบไฟฟ้าแรงสูง-OH</t>
  </si>
  <si>
    <t xml:space="preserve"> -  หม้อแปลงไฟฟ้า ขนาด 2500 KVA</t>
  </si>
  <si>
    <t xml:space="preserve"> -  เสาคอนกรีตอัดแรงขนาด 12 ม.</t>
  </si>
  <si>
    <t xml:space="preserve"> -  CROSSARM  CONCRETE 2.00 M.</t>
  </si>
  <si>
    <t xml:space="preserve"> -  CROSSARM  CONCRETE 2.50 M.</t>
  </si>
  <si>
    <t xml:space="preserve"> -  เหล็กคอนเคเบิ้ลอากาศ</t>
  </si>
  <si>
    <t xml:space="preserve"> -  สายเคเบิ้ลอากาศขนาด 50  ตร.มม.</t>
  </si>
  <si>
    <t xml:space="preserve"> -  โอเวอร์เฮตกราวด์</t>
  </si>
  <si>
    <t xml:space="preserve"> -  ลูกถ้วยไลน์โพสท์</t>
  </si>
  <si>
    <t xml:space="preserve"> -  ดรอปเอาท์  22  เค.วี  - ฟิวส์แรงสูง</t>
  </si>
  <si>
    <t xml:space="preserve"> -  ล่อฟ้าแรงสูง  21  เค.วี. 5 เคเอ</t>
  </si>
  <si>
    <t xml:space="preserve"> -  ระบบกราวด์</t>
  </si>
  <si>
    <t xml:space="preserve"> ระบบไฟฟ้าแรงต่ำ - UG</t>
  </si>
  <si>
    <t xml:space="preserve"> -  สาย CV #  300 sq.mm.</t>
  </si>
  <si>
    <t xml:space="preserve"> -  ท่อ  HDPE  110 mm.</t>
  </si>
  <si>
    <t xml:space="preserve"> -  ท่อ  HDPE  63 mm.</t>
  </si>
  <si>
    <t xml:space="preserve"> -  บ่อเมนโฮ พร้อมฝา</t>
  </si>
  <si>
    <t xml:space="preserve"> -  บ่อแฮนด์โฮ พร้อมฝา</t>
  </si>
  <si>
    <t xml:space="preserve"> -  งานทรายหยาบอัดแน่น หนา 0.30 ม.</t>
  </si>
  <si>
    <t xml:space="preserve"> -  คอนกรีตโครงสร้าง ( 240 ksc. Cylinder )</t>
  </si>
  <si>
    <t xml:space="preserve"> -  หินเบอร์ 2 ความหนา &gt;= 10 cm.</t>
  </si>
  <si>
    <t xml:space="preserve"> -  เหล็กเสริมคอนกรีต ข้ออ้อย SD-40 DB 12 mm.</t>
  </si>
  <si>
    <t xml:space="preserve"> -  รั้ว Wire-Mesh Galnized 2 x 5 m.</t>
  </si>
  <si>
    <t xml:space="preserve"> -  DUCK BANK 3X4</t>
  </si>
  <si>
    <t xml:space="preserve"> -  เทปเตือนภัย</t>
  </si>
  <si>
    <t xml:space="preserve"> -  ป้ายแจ้งเตือนอันตราย</t>
  </si>
  <si>
    <t xml:space="preserve"> -  หลักบอกแนวแรงสูง</t>
  </si>
  <si>
    <t xml:space="preserve"> -  ระบบกราว์ด</t>
  </si>
  <si>
    <t xml:space="preserve"> -  งาน ขุด และ ถมคืน</t>
  </si>
  <si>
    <t xml:space="preserve"> -  ตู้ควมคุมไฟภูมิทัศน์</t>
  </si>
  <si>
    <t xml:space="preserve"> - ท่อ HDPE  32 mm.</t>
  </si>
  <si>
    <t xml:space="preserve"> -  VCT-G #  2C -4/G SQ.MM.</t>
  </si>
  <si>
    <t xml:space="preserve"> -  โคมไฟ UL01</t>
  </si>
  <si>
    <t xml:space="preserve"> -  โคมไฟ BL01</t>
  </si>
  <si>
    <t xml:space="preserve"> -  โคมไฟ WM01</t>
  </si>
  <si>
    <t xml:space="preserve"> -  โคมไฟ PL01</t>
  </si>
  <si>
    <t xml:space="preserve"> -  โคมไฟ SL01</t>
  </si>
  <si>
    <t xml:space="preserve"> -  โคมไฟ SL02</t>
  </si>
  <si>
    <t>TELEPHONE SYSTEM</t>
  </si>
  <si>
    <t xml:space="preserve"> - MDF 100/100P (Steel) with Arrester</t>
  </si>
  <si>
    <t xml:space="preserve"> - TC 5P (Steel) With Connector</t>
  </si>
  <si>
    <t xml:space="preserve"> - TPEV 5Px0.65 mm.</t>
  </si>
  <si>
    <t xml:space="preserve"> - TIEV  4Cx0.65 mm.</t>
  </si>
  <si>
    <t xml:space="preserve"> - TELEHPHONE OUTLET INSTALLATION</t>
  </si>
  <si>
    <t xml:space="preserve"> - EMT 1/2 "  </t>
  </si>
  <si>
    <t xml:space="preserve"> - WIRE WAY SIZE  3" x 4"</t>
  </si>
  <si>
    <t xml:space="preserve"> - GROUNDING</t>
  </si>
  <si>
    <t xml:space="preserve"> - ACCESSORIES &amp; SUPPORT (Cable)</t>
  </si>
  <si>
    <t>COMPUTER  SYSTEM</t>
  </si>
  <si>
    <t xml:space="preserve"> - Main Distribution Switch 10Gbps. 20Port  SFP</t>
  </si>
  <si>
    <t xml:space="preserve"> - Gigabit Switch 10/100/1000 Mbps. 48 Port. POE SFP</t>
  </si>
  <si>
    <t xml:space="preserve"> - Access Point Wireless</t>
  </si>
  <si>
    <t xml:space="preserve"> - RACK 19"  27U (60*90*139) With AC&amp;FAN</t>
  </si>
  <si>
    <t xml:space="preserve"> - Cat6 PATCH PANEL 48 PORT</t>
  </si>
  <si>
    <t xml:space="preserve"> - ODF RACK FIBER OPTIC (1U 12 Core 6 SC Duplex)</t>
  </si>
  <si>
    <t xml:space="preserve"> - FIBER OPTIC CLOSURE OUTDOOR 12 CORE</t>
  </si>
  <si>
    <t xml:space="preserve"> - EMT 1/2"</t>
  </si>
  <si>
    <t xml:space="preserve"> - EMT 3/4"</t>
  </si>
  <si>
    <t xml:space="preserve"> - EMT 1"</t>
  </si>
  <si>
    <t xml:space="preserve"> - Cat6 UTC Cable</t>
  </si>
  <si>
    <t xml:space="preserve"> - Cat6 OUTLET INSTALLATION</t>
  </si>
  <si>
    <t xml:space="preserve"> - Cat6 OUTLET INSTALLATION 2 PORT OUTLET POPUP</t>
  </si>
  <si>
    <t>CCTV SYSTEM</t>
  </si>
  <si>
    <t>- IP CAMERA 2MP POE</t>
  </si>
  <si>
    <t>- NVR (IP Camera) 32 Ch Poe with HD 2TB</t>
  </si>
  <si>
    <t>- LED MONITOR 32"&amp; Support</t>
  </si>
  <si>
    <t>- RACK 19"  12U (60*60*59) With AC&amp;FAN</t>
  </si>
  <si>
    <t xml:space="preserve">- UPS 800VA </t>
  </si>
  <si>
    <t>- Cat6 UTC Cable</t>
  </si>
  <si>
    <t>- Cat6 OUTLET INSTALLATION</t>
  </si>
  <si>
    <t xml:space="preserve">- EMT 1/2"  </t>
  </si>
  <si>
    <t>- ACCESSORIES &amp; SUPPORT (Cable)</t>
  </si>
  <si>
    <t xml:space="preserve"> - MDF 30/30P (Steel) with Arrester</t>
  </si>
  <si>
    <t xml:space="preserve"> - TPEV 15Px0.65 mm.</t>
  </si>
  <si>
    <t xml:space="preserve"> - AP 20Px0.65 mm.</t>
  </si>
  <si>
    <t xml:space="preserve"> - TC 15P (Steel) With Connector</t>
  </si>
  <si>
    <t xml:space="preserve"> - EMT 1 "  </t>
  </si>
  <si>
    <t xml:space="preserve"> - Gigabit Switch 10/100/1000 Mbps. 24 Port. POE SFP</t>
  </si>
  <si>
    <t xml:space="preserve"> - Cat6 PATCH PANEL 24 PORT</t>
  </si>
  <si>
    <t xml:space="preserve"> - F.O. Armored 12 Core SM</t>
  </si>
  <si>
    <t>MATV SYSTEM</t>
  </si>
  <si>
    <t xml:space="preserve"> - ชุดรับสัญญาณดาวเทียม KU Band พร้อมจานดาวเทียม</t>
  </si>
  <si>
    <t xml:space="preserve"> - ชุดรับสัญญาณดาวเทียม C Band พร้อมจานดาวเทียม</t>
  </si>
  <si>
    <t xml:space="preserve"> - เสาอากาศ TV DIGITAL ขนาด 29E</t>
  </si>
  <si>
    <t xml:space="preserve"> - ชุด 10 CH MATV Broadcast System</t>
  </si>
  <si>
    <t xml:space="preserve"> - Digital TV Booster AMP.</t>
  </si>
  <si>
    <t xml:space="preserve"> - RF MIXER</t>
  </si>
  <si>
    <t xml:space="preserve"> - RACK 19"  12U (60*60*59) With AC&amp;FAN</t>
  </si>
  <si>
    <t xml:space="preserve"> - Muti Switch 5x8</t>
  </si>
  <si>
    <t xml:space="preserve"> - 5x5 1 TAP-OFF </t>
  </si>
  <si>
    <t xml:space="preserve"> - EMT 1/2"  </t>
  </si>
  <si>
    <t xml:space="preserve"> - EMT 1"  </t>
  </si>
  <si>
    <t xml:space="preserve"> - TV OUTLET</t>
  </si>
  <si>
    <t xml:space="preserve"> - RG6/U Cable W/shield 80%-90%</t>
  </si>
  <si>
    <t xml:space="preserve"> - MDF 20/20P (Steel) with Arrester</t>
  </si>
  <si>
    <t xml:space="preserve"> - TPEV 10Px0.65 mm.</t>
  </si>
  <si>
    <t xml:space="preserve"> - TC 10P (Steel) With Connector</t>
  </si>
  <si>
    <t xml:space="preserve">   Distribution Switch + Uplink 10Gbps. 24 Port</t>
  </si>
  <si>
    <t xml:space="preserve"> - กระจกเงา ขนาด 1.60x1.00 ม.</t>
  </si>
  <si>
    <t>งานบันได ST.2 อาคาร 3,8</t>
  </si>
  <si>
    <t>หน่วย</t>
  </si>
  <si>
    <t>ตร.ม.</t>
  </si>
  <si>
    <t xml:space="preserve"> - อ่างล้างหน้า ชนิดวางเคาน์เตอร์ พร้อมอุปกรณ์ครบชุด</t>
  </si>
  <si>
    <t xml:space="preserve"> - อ่างล้างหน้า ชนิดวางเคาน์เตอร์ พร้อมอุปกรณ์ครบชุด </t>
  </si>
  <si>
    <t xml:space="preserve"> - โถปัสสาวะ  พร้อมอุปกรณ์ครบชุด  </t>
  </si>
  <si>
    <t>ลบ.ม.</t>
  </si>
  <si>
    <t>กก.</t>
  </si>
  <si>
    <t xml:space="preserve"> - L 50x50x3mm </t>
  </si>
  <si>
    <t xml:space="preserve"> - L-50x50x3mm.</t>
  </si>
  <si>
    <t xml:space="preserve"> - L 50x50x3mm</t>
  </si>
  <si>
    <t xml:space="preserve"> - L 50x50x3mm.</t>
  </si>
  <si>
    <t>ม.</t>
  </si>
  <si>
    <t>ตัว</t>
  </si>
  <si>
    <t xml:space="preserve"> - D7-ประตูเหล็กม้วนทึบ</t>
  </si>
  <si>
    <t xml:space="preserve"> - D8-ประตูเหล็กม้วนทึบ</t>
  </si>
  <si>
    <t>ราวกันตก RL2 อาคาร3,4,5</t>
  </si>
  <si>
    <t xml:space="preserve"> - ราวระเบียงกระจกลามิเนตใส 6mm.+PVB 0.38mm.+6mm.ใส พร้อมวงกบอลูมิเนียม</t>
  </si>
  <si>
    <t xml:space="preserve"> - หลังคากระจกลามิเนตสีเทา  เทมเปอร์ 6 มม.+PVB หนา0.38 มม.+กระจกใส 6 มม.</t>
  </si>
  <si>
    <t>หลังคาคลุมทางเข้า (CAN0PY)</t>
  </si>
  <si>
    <t>ชุด</t>
  </si>
  <si>
    <t xml:space="preserve"> - งานโครงสร้างรองรับถัง</t>
  </si>
  <si>
    <t xml:space="preserve"> - ท่อ EMT.   2 "</t>
  </si>
  <si>
    <t>ครุภัณฑ์งานระบบวิศวกรรมสุขาภิบาล</t>
  </si>
  <si>
    <t xml:space="preserve">   -  BOOSTER PUMP SET CWBP-1,CWBP-1</t>
  </si>
  <si>
    <t xml:space="preserve">   -  TRANSFER PUMP SET CWP-1,CWP-1</t>
  </si>
  <si>
    <t xml:space="preserve"> - Water Meter  ขนาดเส้นผ่าศูนย์กลาง 2" </t>
  </si>
  <si>
    <t xml:space="preserve">ระบบปั๊มสูบน้ำพร้อมตู้ และอุปกรณ์ </t>
  </si>
  <si>
    <t xml:space="preserve"> - ระแนง อลูมิเนียมขนาด 6"</t>
  </si>
  <si>
    <t>หลังคาระแนงคลุมระเบียง (แบบขยาย SS1)</t>
  </si>
  <si>
    <t xml:space="preserve"> - ราวกันตก RL 1อาคาร 1,3</t>
  </si>
  <si>
    <t>งานโครงสร้างคอนกรีตเสริมเหล็ก</t>
  </si>
  <si>
    <t>งานบันได ST.2 ทางเชื่อม 5</t>
  </si>
  <si>
    <t xml:space="preserve"> - H-300X150X6.5X9mm.( แม่บันได )</t>
  </si>
  <si>
    <t xml:space="preserve"> - H-200X200X8X12mm. (เสา)</t>
  </si>
  <si>
    <t xml:space="preserve"> - แผ่นเหล็กขนาด 600X400X20mm. </t>
  </si>
  <si>
    <t xml:space="preserve"> - แผ่นเหล็กขนาด 400X400X20mm. </t>
  </si>
  <si>
    <t xml:space="preserve"> - J-Bolt 20 mm.</t>
  </si>
  <si>
    <t xml:space="preserve"> - Bolt M20</t>
  </si>
  <si>
    <t xml:space="preserve"> -งานราวเหล็ก ราวบันได ST.2 (RL)</t>
  </si>
  <si>
    <t>งานลิฟท์ ทางเชื่อม 5</t>
  </si>
  <si>
    <t xml:space="preserve"> - H-200x200x8x12 มม.</t>
  </si>
  <si>
    <t xml:space="preserve"> - H-194x150x6x9 มม.</t>
  </si>
  <si>
    <t xml:space="preserve"> - C-200x80x7.5x11 มม.</t>
  </si>
  <si>
    <t>ราวกันตก RL ทางเชื่อม</t>
  </si>
  <si>
    <t>ราวกันตก RL-2 ทางเชื่อม</t>
  </si>
  <si>
    <t>งานทางเท้า</t>
  </si>
  <si>
    <t xml:space="preserve"> - บดอัดชั้นดินเดิม</t>
  </si>
  <si>
    <t xml:space="preserve"> - งานขอบคันหินสำเร็จรูป ขนาด 15x100x30 ซม.</t>
  </si>
  <si>
    <t xml:space="preserve"> - หินเกล็ด 3/8" </t>
  </si>
  <si>
    <t xml:space="preserve"> - ม้านั่ง</t>
  </si>
  <si>
    <t xml:space="preserve"> - งานขุดดินแนวท่อ พร้อมถมคืน และบดอัด</t>
  </si>
  <si>
    <t xml:space="preserve"> - ทรายถมรองพื้น</t>
  </si>
  <si>
    <t xml:space="preserve"> - คอนกรีตหยาบรองพื้น fc'=180 ksc.</t>
  </si>
  <si>
    <t xml:space="preserve"> - ปูนทรายยาแนวรอบต่อท่อ</t>
  </si>
  <si>
    <t xml:space="preserve"> - งานท่อระบายน้ำคอนกรีตเสริมเหล็ก ปากลิ้นราง ชั้นที่ 2 ยาว 1.00 ม. Dia.0.80 m.</t>
  </si>
  <si>
    <t xml:space="preserve"> - งานท่อระบายน้ำคอนกรีตเสริมเหล็ก ปากลิ้นราง ชั้นที่ 2 ยาว 1.00 ม. Dia.0.60 m.</t>
  </si>
  <si>
    <t xml:space="preserve"> - งานท่อระบายน้ำคอนกรีตเสริมเหล็ก ปากลิ้นราง ชั้นที่ 2 ยาว 1.00 ม. Dia.0.40 m.</t>
  </si>
  <si>
    <t xml:space="preserve"> - รางระบายน้ำแบบเปิด</t>
  </si>
  <si>
    <t xml:space="preserve"> - รางระบายน้ำแบบปิด </t>
  </si>
  <si>
    <t xml:space="preserve"> - ฝาปิดตะแกรงเหล็ก</t>
  </si>
  <si>
    <t xml:space="preserve"> - บ่อพัก คสล. ศก. 0.40 ม.พร้อมฝา</t>
  </si>
  <si>
    <t>งานท่อระบายน้ำและบ่อพัก</t>
  </si>
  <si>
    <t>หมวดงานวิศวกรรมสุขาภิบาลภายนอกอาคาร</t>
  </si>
  <si>
    <t xml:space="preserve"> - คอนกรีตโครงสร้าง  fc'= 280 ksc. ทรงลูกบาศก์</t>
  </si>
  <si>
    <t xml:space="preserve"> - ไม้แบบหล่อคอนกรีต</t>
  </si>
  <si>
    <t xml:space="preserve"> - ค่าแรงประกอบไม้แบบ</t>
  </si>
  <si>
    <t xml:space="preserve"> - เหล็กเส้น Tie Bar, DB16 (SD.40) @ 0.60 ม.</t>
  </si>
  <si>
    <t xml:space="preserve"> - เหล็ก Wire Mesh  Dia 6 มม.@ 0.30x0.30 ม. </t>
  </si>
  <si>
    <t xml:space="preserve"> - ก๊อกสนาม ขนาด 3/4"</t>
  </si>
  <si>
    <t xml:space="preserve"> - Gate Valve 2"</t>
  </si>
  <si>
    <t xml:space="preserve"> - ท่อ HDPE ชั้นคุณภาพ PN10 ขนาด Dia.2" (63mm.)</t>
  </si>
  <si>
    <t xml:space="preserve"> - ท่อ HDPE ชั้นคุณภาพ PN10 ขนาด Dia.1" (32mm.)</t>
  </si>
  <si>
    <t xml:space="preserve"> - ท่อ HDPE ชั้นคุณภาพ PN10 ขนาด Dia.3/4" (25mm.)</t>
  </si>
  <si>
    <t>งานระบบประปาภายนอกอาคาร</t>
  </si>
  <si>
    <t>หมวดงานภูมิสถาปัตยกรรม ด้านนอกอาคาร</t>
  </si>
  <si>
    <t xml:space="preserve"> - หนวดปลาหมึกแคระ</t>
  </si>
  <si>
    <t xml:space="preserve"> - หญ้ามาเลเซีย</t>
  </si>
  <si>
    <t xml:space="preserve"> - หญ้านวลน้อย</t>
  </si>
  <si>
    <t xml:space="preserve"> - เข็มปัตตาเวีย</t>
  </si>
  <si>
    <t xml:space="preserve"> - การะเกดหนู</t>
  </si>
  <si>
    <t xml:space="preserve"> - ถั่วบลาซิล</t>
  </si>
  <si>
    <t xml:space="preserve"> - ทรายหยาบ หนา 0.05 ม.</t>
  </si>
  <si>
    <t xml:space="preserve"> - ปรับระดับดินและเตรียมดินแปลงปลูก</t>
  </si>
  <si>
    <t xml:space="preserve"> - ต้นจามจุรี</t>
  </si>
  <si>
    <t xml:space="preserve"> - ต้นแคนา</t>
  </si>
  <si>
    <t xml:space="preserve"> - ต้นมะฮอกกานี</t>
  </si>
  <si>
    <t xml:space="preserve"> - ต้นกระพี้จั่น</t>
  </si>
  <si>
    <t xml:space="preserve"> - ต้นขี้เหล็กไทย</t>
  </si>
  <si>
    <t>งานไม้ยืนต้น</t>
  </si>
  <si>
    <t>งานไม้พุ่ม ไม้คลุมดิน</t>
  </si>
  <si>
    <t>หมวดงานครุภัณฑ์ ด้านนอกอาคาร</t>
  </si>
  <si>
    <t xml:space="preserve"> - เหล็ก Wire Mesh  Dia 4 มม.@ 0.30 ม. </t>
  </si>
  <si>
    <t>ท่อน</t>
  </si>
  <si>
    <t>บ่อ</t>
  </si>
  <si>
    <t xml:space="preserve"> - บ่อพัก คสล. ศก. 0.60 ม.พร้อมฝา</t>
  </si>
  <si>
    <t xml:space="preserve"> - บ่อพัก คสล. ศก. 0.80 ม.พร้อมฝา</t>
  </si>
  <si>
    <t>ต้น</t>
  </si>
  <si>
    <t>ถุง</t>
  </si>
  <si>
    <t>จุด</t>
  </si>
  <si>
    <t>อัน</t>
  </si>
  <si>
    <t>ตู้</t>
  </si>
  <si>
    <t>ป้าย</t>
  </si>
  <si>
    <t>แท่ง</t>
  </si>
  <si>
    <t>กล่อง</t>
  </si>
  <si>
    <t>หมวดงานวิศวกรรมเครื่องกล</t>
  </si>
  <si>
    <t xml:space="preserve">งานระบบท่อน้ำยาพร้อมหุ้มฉนวน </t>
  </si>
  <si>
    <t xml:space="preserve"> - ท่อน้ำยา (COPPER TUBE TYPE "L")  DIA 1/4"</t>
  </si>
  <si>
    <t xml:space="preserve"> - ท่อน้ำยา (COPPER TUBE TYPE "L")  DIA 3/8"</t>
  </si>
  <si>
    <t xml:space="preserve"> - ท่อน้ำยา (COPPER TUBE TYPE "L")  DIA 1/2"</t>
  </si>
  <si>
    <t xml:space="preserve"> - ท่อน้ำยา (COPPER TUBE TYPE "L")  DIA 5/8"</t>
  </si>
  <si>
    <t xml:space="preserve"> - ท่อน้ำยา (COPPER TUBE TYPE "L")  DIA 3/4"</t>
  </si>
  <si>
    <t xml:space="preserve"> - ท่อน้ำยา (COPPER TUBE TYPE "L")  DIA 7/8"</t>
  </si>
  <si>
    <t xml:space="preserve"> - ท่อน้ำยา (COPPER TUBE TYPE "L")  DIA 1-1/8"</t>
  </si>
  <si>
    <t xml:space="preserve"> - ท่อน้ำยา (COPPER TUBE TYPE "L")  DIA 1-1/4"</t>
  </si>
  <si>
    <t xml:space="preserve"> - ท่อน้ำยา (COPPER TUBE TYPE "L")  DIA 1-3/8"</t>
  </si>
  <si>
    <t xml:space="preserve"> - ท่อน้ำยา (COPPER TUBE TYPE "L")  DIA 1-1/2"</t>
  </si>
  <si>
    <t xml:space="preserve"> - ท่อน้ำยา (COPPER TUBE TYPE "L")  DIA 1-5/8"</t>
  </si>
  <si>
    <t xml:space="preserve"> - ท่อน้ำยา (COPPER TUBE TYPE "L")  DIA 2-1/8"</t>
  </si>
  <si>
    <t xml:space="preserve"> - FITTING</t>
  </si>
  <si>
    <t xml:space="preserve"> - HANGER &amp; SUPPORT</t>
  </si>
  <si>
    <t xml:space="preserve"> - ฉนวนหุ้มท่อน้ำยา หนา 3/4"  DIA 1/4"</t>
  </si>
  <si>
    <t xml:space="preserve"> - ฉนวนหุ้มท่อน้ำยา หนา 3/4"  DIA 3/8"</t>
  </si>
  <si>
    <t xml:space="preserve"> - ฉนวนหุ้มท่อน้ำยา หนา 3/4"  DIA 1/2"</t>
  </si>
  <si>
    <t xml:space="preserve"> - ฉนวนหุ้มท่อน้ำยา หนา 3/4"  DIA 5/8"</t>
  </si>
  <si>
    <t xml:space="preserve"> - ฉนวนหุ้มท่อน้ำยา หนา 3/4"  DIA 3/4"</t>
  </si>
  <si>
    <t xml:space="preserve"> - ฉนวนหุ้มท่อน้ำยา หนา 3/4"  DIA 7/8"</t>
  </si>
  <si>
    <t xml:space="preserve"> - ฉนวนหุ้มท่อน้ำยา หนา 3/4"  DIA 1-1/8"</t>
  </si>
  <si>
    <t xml:space="preserve"> - ฉนวนหุ้มท่อน้ำยา หนา 3/4"  DIA 1-1/4"</t>
  </si>
  <si>
    <t xml:space="preserve"> - ฉนวนหุ้มท่อน้ำยา หนา 3/4"  DIA 1-3/8"</t>
  </si>
  <si>
    <t xml:space="preserve"> - ฉนวนหุ้มท่อน้ำยา หนา 3/4"  DIA 1-1/2"</t>
  </si>
  <si>
    <t xml:space="preserve"> - ฉนวนหุ้มท่อน้ำยา หนา 3/4"  DIA 1-5/8"</t>
  </si>
  <si>
    <t xml:space="preserve"> - ฉนวนหุ้มท่อน้ำยา หนา 3/4"  DIA 2-1/8"</t>
  </si>
  <si>
    <t xml:space="preserve"> - NEO-BOND TAPE &amp; ACCESSORIES</t>
  </si>
  <si>
    <t xml:space="preserve"> - ไนโตรเจน</t>
  </si>
  <si>
    <t xml:space="preserve"> - สารทำความเย็น R410A</t>
  </si>
  <si>
    <t xml:space="preserve">งานระบบท่อน้ำทิ้งพร้อมฉนวนหุ้ม </t>
  </si>
  <si>
    <t xml:space="preserve"> - ท่อระบายน้ำทิ้ง (PVC.8.5)  DIA 3/4"</t>
  </si>
  <si>
    <t xml:space="preserve"> - ท่อระบายน้ำทิ้ง (PVC.8.5)  DIA 1-1/4"</t>
  </si>
  <si>
    <t xml:space="preserve"> - ท่อระบายน้ำทิ้ง (PVC.8.5)  DIA 2"</t>
  </si>
  <si>
    <t xml:space="preserve"> - ฉนวนหุ้มท่อน้ำทิ้ง หนา 1/2"  DIA 3/4"</t>
  </si>
  <si>
    <t xml:space="preserve"> - ฉนวนหุ้มท่อน้ำทิ้ง หนา 1/2"  DIA 1-1/4"</t>
  </si>
  <si>
    <t xml:space="preserve"> - ฉนวนหุ้มท่อน้ำทิ้ง หนา 1/2"  DIA 2"</t>
  </si>
  <si>
    <t>งานระบบท่อลม</t>
  </si>
  <si>
    <t xml:space="preserve"> -  PVC CLASS 5 ขนาดท่อ 4"</t>
  </si>
  <si>
    <t xml:space="preserve"> -  PVC CLASS 5 ขนาดท่อ 6"</t>
  </si>
  <si>
    <t xml:space="preserve"> -  EAG. DUCT CAP 4"  W/INS.</t>
  </si>
  <si>
    <t xml:space="preserve"> -  EAG. DUCT CAP 6"  W/INS.</t>
  </si>
  <si>
    <t xml:space="preserve"> - FLEXIBLE DUCT ø 4" </t>
  </si>
  <si>
    <t xml:space="preserve"> - FLEXIBLE DUCT ø 6" </t>
  </si>
  <si>
    <t>งานเครื่องเป่าลมเย็น VRF</t>
  </si>
  <si>
    <t xml:space="preserve"> - เครื่องเป่าลมเย็น ขนาดไม่น้อยกว่า 7,500 บีทียู  แบบติดผนัง (Wall Type)</t>
  </si>
  <si>
    <t xml:space="preserve"> - เครื่องเป่าลมเย็น ขนาดไม่น้อยกว่า 9,500 บีทียู แบบติดผนัง (Wall Type)</t>
  </si>
  <si>
    <t xml:space="preserve"> - เครื่องเป่าลมเย็น ขนาดไม่น้อยกว่า 12,200 บีทียู แบบติดผนัง (Wall Type)</t>
  </si>
  <si>
    <t xml:space="preserve"> - เครื่องเป่าลมเย็น ขนาดไม่น้อยกว่า 15,300 บีทียู แบบติดผนัง (Wall Type)</t>
  </si>
  <si>
    <t xml:space="preserve"> - เครื่องเป่าลมเย็น ขนาดไม่น้อยกว่า 19,100 บีทียู แบบติดผนัง (Wall Type)</t>
  </si>
  <si>
    <t xml:space="preserve"> - เครื่องเป่าลมเย็น ขนาดไม่น้อยกว่า 19,100 บีทียู  แบบฝังฝ้า (Cassette Type)</t>
  </si>
  <si>
    <t xml:space="preserve"> - เครื่องเป่าลมเย็น ขนาดไม่น้อยกว่า 24,200 บีทียู แบบติดผนัง (Wall Type)</t>
  </si>
  <si>
    <t xml:space="preserve"> - เครื่องเป่าลมเย็น ขนาดไม่น้อยกว่า 27,300 บีทียู แบบติดผนัง (Wall Type)</t>
  </si>
  <si>
    <t xml:space="preserve"> - เครื่องเป่าลมเย็น ขนาดไม่น้อยกว่า 30,700 บีทียู แบบฝังฝ้า (Cassette Type)</t>
  </si>
  <si>
    <t xml:space="preserve"> - เครื่องเป่าลมเย็น ขนาดไม่น้อยกว่า 30,700 บีทียู แบบฝังฝ้า (Celing Type)</t>
  </si>
  <si>
    <t xml:space="preserve"> - เครื่องเป่าลมเย็น ขนาดไม่น้อยกว่า 38,200 บีทียู แบบฝังฝ้า (Cassette Type)</t>
  </si>
  <si>
    <t xml:space="preserve"> - เครื่องเป่าลมเย็น ขนาดไม่น้อยกว่า 38,200 บีทียู แบบแขวนใต้ฝ้า (Ceiling Type)</t>
  </si>
  <si>
    <t xml:space="preserve"> - เครื่องเป่าลมเย็น ขนาดไม่น้อยกว่า 42,600 บีทียู แบบฝังฝ้า (Cassette Type)</t>
  </si>
  <si>
    <t xml:space="preserve"> - เครื่องเป่าลมเย็น ขนาดไม่น้อยกว่า 42,600 บีทียู แบบแขวนใต้ฝ้า (Ceiling Type)</t>
  </si>
  <si>
    <t xml:space="preserve"> - เครื่องเป่าลมเย็น ขนาดไม่น้อยกว่า 47,700 บีทียู แบบฝังฝ้า (Cassette Type)</t>
  </si>
  <si>
    <t xml:space="preserve"> - เครื่องเป่าลมเย็น ขนาดไม่น้อยกว่า 47,700 บีทียู แบบแขวนใต้ฝ้า (Ceiling Type)</t>
  </si>
  <si>
    <t xml:space="preserve"> - Remote  Controller </t>
  </si>
  <si>
    <t xml:space="preserve"> - Central  Controller </t>
  </si>
  <si>
    <t>งานเครื่องระบายความร้อน VRF</t>
  </si>
  <si>
    <t xml:space="preserve"> - เครื่องระบายความร้อน ขนาดไม่น้อยกว่า 191,000 บีทียู</t>
  </si>
  <si>
    <t xml:space="preserve"> - เครื่องระบายความร้อน ขนาดไม่น้อยกว่า 290,000 บีทียู</t>
  </si>
  <si>
    <t xml:space="preserve"> - เครื่องระบายความร้อน ขนาดไม่น้อยกว่า 307,000 บีทียู</t>
  </si>
  <si>
    <t xml:space="preserve"> - เครื่องระบายความร้อน ขนาดไม่น้อยกว่า 324,000 บีทียู</t>
  </si>
  <si>
    <t xml:space="preserve"> - เครื่องระบายความร้อน ขนาดไม่น้อยกว่า 341,000 บีทียู</t>
  </si>
  <si>
    <t xml:space="preserve"> - เครื่องระบายความร้อน ขนาดไม่น้อยกว่า 361,600 บีทียู</t>
  </si>
  <si>
    <t xml:space="preserve"> - เครื่องระบายความร้อน ขนาดไม่น้อยกว่า 385,500 บีทียู</t>
  </si>
  <si>
    <t xml:space="preserve"> - เครื่องระบายความร้อน ขนาดไม่น้อยกว่า 402,600 บีทียู</t>
  </si>
  <si>
    <t xml:space="preserve"> - เครื่องระบายความร้อน ขนาดไม่น้อยกว่า 419,600 บีทียู</t>
  </si>
  <si>
    <t xml:space="preserve"> - เครื่องระบายความร้อน ขนาดไม่น้อยกว่า 436,700 บีทียู</t>
  </si>
  <si>
    <t xml:space="preserve"> - เครื่องระบายความร้อน ขนาดไม่น้อยกว่า 460,750 บีทียู</t>
  </si>
  <si>
    <t xml:space="preserve"> - เครื่องระบายความร้อน ขนาดไม่น้อยกว่า 477,600 บีทียู</t>
  </si>
  <si>
    <t xml:space="preserve"> - เครื่องระบายความร้อน ขนาดไม่น้อยกว่า 511,800 บีทียู</t>
  </si>
  <si>
    <t>งานพัดลมระบายอากาศ</t>
  </si>
  <si>
    <t xml:space="preserve"> - Ceiling Mount   30 CFM</t>
  </si>
  <si>
    <t xml:space="preserve"> - Ceiling Mount   50 CFM</t>
  </si>
  <si>
    <t xml:space="preserve"> - Ceiling Mount   100 CFM</t>
  </si>
  <si>
    <t xml:space="preserve"> - Ceiling Mount   150 CFM</t>
  </si>
  <si>
    <t xml:space="preserve"> - Wall Mount   30 CFM</t>
  </si>
  <si>
    <t xml:space="preserve"> - Wall Mount   40 CFM</t>
  </si>
  <si>
    <t xml:space="preserve"> - Wall Mount   50 CFM</t>
  </si>
  <si>
    <t xml:space="preserve"> - Wall Mount   60 CFM</t>
  </si>
  <si>
    <t xml:space="preserve"> - Wall Mount   70 CFM</t>
  </si>
  <si>
    <t xml:space="preserve"> - Wall Mount   75 CFM</t>
  </si>
  <si>
    <t xml:space="preserve"> - Wall Mount   80 CFM</t>
  </si>
  <si>
    <t xml:space="preserve"> - Wall Mount   100 CFM</t>
  </si>
  <si>
    <t xml:space="preserve"> - Wall Mount   120 CFM</t>
  </si>
  <si>
    <t xml:space="preserve"> - Wall Mount   140 CFM</t>
  </si>
  <si>
    <t xml:space="preserve"> - Wall Mount   150 CFM</t>
  </si>
  <si>
    <t xml:space="preserve"> - Wall Mount   175 CFM</t>
  </si>
  <si>
    <t xml:space="preserve"> - Wall Mount   180 CFM</t>
  </si>
  <si>
    <t xml:space="preserve"> - Wall Mount   200 CFM</t>
  </si>
  <si>
    <t xml:space="preserve"> - Wall Mount   250 CFM</t>
  </si>
  <si>
    <t xml:space="preserve"> - Wall Mount   280 CFM</t>
  </si>
  <si>
    <t xml:space="preserve"> - Wall Mount   300 CFM</t>
  </si>
  <si>
    <t xml:space="preserve"> - Wall Mount   350 CFM</t>
  </si>
  <si>
    <t xml:space="preserve"> - Wall Mount   400 CFM</t>
  </si>
  <si>
    <t xml:space="preserve"> - Wall Mount   450 CFM</t>
  </si>
  <si>
    <t xml:space="preserve"> - Wall Mount   475 CFM</t>
  </si>
  <si>
    <t xml:space="preserve"> - Wall Mount   500 CFM</t>
  </si>
  <si>
    <t xml:space="preserve"> - Wall Mount   540CFM</t>
  </si>
  <si>
    <t xml:space="preserve"> - Wall Mount   600 CFM</t>
  </si>
  <si>
    <t xml:space="preserve"> - Wall Mount   650 CFM</t>
  </si>
  <si>
    <t xml:space="preserve"> - Blower Exhaust Air  3000  CFM</t>
  </si>
  <si>
    <t xml:space="preserve"> - Blower Fresh Air  4300  CFM</t>
  </si>
  <si>
    <t xml:space="preserve"> - Blower Exhaust Air  5400  CFM</t>
  </si>
  <si>
    <t>งานเครื่องปรับอากาศชนิดแยกส่วน</t>
  </si>
  <si>
    <t xml:space="preserve"> - เครื่องอากาศ ขนาดไม่น้อยกว่า 11,171 บีทียู  Inverter แบบติดผนัง (Wall Type)</t>
  </si>
  <si>
    <t xml:space="preserve"> - เครื่องอากาศ ขนาดไม่น้อยกว่า 24,200 บีทียู  Inverter แบบติดผนัง (Wall Type)</t>
  </si>
  <si>
    <t>งานติดตั้งระบบดูดควันห้องอาหาร พร้อมติดตั้งใช้งาน</t>
  </si>
  <si>
    <t xml:space="preserve">    - Kitchen Hood  (ประกอบด้วยฟิลเตอร์/โคมไฟและสวิตซ์ และถ้วยรองน้ำมัน)  4  ชุด</t>
  </si>
  <si>
    <t xml:space="preserve">    - งานติดตั้งฝาชีดูดอากาศ 4 ชุด</t>
  </si>
  <si>
    <t xml:space="preserve">    - งานระบบท่อลม(Duct Works) Galv.Sheet NO.24  1  ชุด</t>
  </si>
  <si>
    <t xml:space="preserve">    - บานปรับลม (Volume Damper : VD ) 4 ชุด</t>
  </si>
  <si>
    <t xml:space="preserve">    - งานระบบไฟฟ้า(Electrical Control) 1 รายการ</t>
  </si>
  <si>
    <t xml:space="preserve">    - อุปกรณ์สิ้นเปลือง 1 รายการ</t>
  </si>
  <si>
    <t>งานติดตั้งระบบแก๊สหุงต้มห้องอาหาร พร้อมติดตั้งใช้งาน</t>
  </si>
  <si>
    <t xml:space="preserve">    -  ท่อแก๊สชนิดเหล็กดำไร้ตะเข็บ (SEAMLESS STEEL SCH-40)</t>
  </si>
  <si>
    <t xml:space="preserve">    - วาล์วแก๊สทุกตัวให้ใช้ที่พิกัด 600 PSI</t>
  </si>
  <si>
    <t xml:space="preserve">    - มาตรวัดความดันแก๊ส  (0-60 PSI/0-30 P5I)  </t>
  </si>
  <si>
    <t xml:space="preserve">    - มิเตอร์วัดปริมาณการใช้แก๊สระบบแรงดันตํ่า</t>
  </si>
  <si>
    <t xml:space="preserve">    - หัวปรับความดันแก๊ส (Regulator)</t>
  </si>
  <si>
    <t xml:space="preserve">    - ตัวตรวจจับแก๊สรั่ว (Gas Detector) พร้อมสายสัญญาณและไฟหมุน</t>
  </si>
  <si>
    <t xml:space="preserve">   - ชุด Rack for Gas Cylinder</t>
  </si>
  <si>
    <t xml:space="preserve">    - ถังแก๊ส  ขนาด 48 กก. พร้อมแก๊ส</t>
  </si>
  <si>
    <t xml:space="preserve">    - โรงเรือน LPG GAS STATION (กว้าง 1 ม. ยาว 3 ม. สูง 1 ม.)</t>
  </si>
  <si>
    <t>งานติดตั้งระบบดูดควันห้องครัว และห้องเบเกอรี่ พร้อมติดตั้งใช้งาน</t>
  </si>
  <si>
    <t xml:space="preserve">    - Kitchen Hood (W/Fresh Air) (ประกอบด้วยฟิลเตอร์/โคมไฟและสวิตซ์ และถ้วยรองน้ำมัน)  2  ชุด</t>
  </si>
  <si>
    <t xml:space="preserve">    - งานติดตั้งฝาชีดูดอากาศ 2 ชุด</t>
  </si>
  <si>
    <t xml:space="preserve">    - งานระบบท่อลม(Duct Works) Fresh air Galv.Sheet 2 ชุด ,   Exhaust air แผ่นเหล็กดำ 2 ชุด </t>
  </si>
  <si>
    <t xml:space="preserve">    - บานปรับลม (Volume Damper : VD ) 8 ชุด</t>
  </si>
  <si>
    <t xml:space="preserve">      มีอุปกรณ์ป้องกัน/เบอร์เกอร์/แม็กเนติกส์/โอเวอร์โหลด/ไฟโชว์สถานะ/ใช้ปุ่มกด</t>
  </si>
  <si>
    <t xml:space="preserve"> - ลิฟท์โดยสาร ขนาดน้ำหนักบรรทุก 1000 kg.</t>
  </si>
  <si>
    <t>ความเร็ว 60 เมตร/นาที่</t>
  </si>
  <si>
    <t>5 ชั้น จอดรับ-รับส่ง 5 ประตู</t>
  </si>
  <si>
    <t>6 ชั้น จอดรับ-รับส่ง 6 ประตู</t>
  </si>
  <si>
    <t>4 ชั้น จอดรับ-รับส่ง 4 ประตู</t>
  </si>
  <si>
    <t xml:space="preserve"> - ระบบดูดควันห้องอาหาร ประกอบด้วย</t>
  </si>
  <si>
    <t xml:space="preserve"> - ระบบแก๊สหุงต้มห้องอาหาร ประกอบด้วย </t>
  </si>
  <si>
    <t xml:space="preserve"> - ระบบดูดควันห้องครัวและห้องเบเกอรี่  ประกอบด้วย</t>
  </si>
  <si>
    <t xml:space="preserve">งานลิฟท์โดยสาร </t>
  </si>
  <si>
    <t xml:space="preserve"> - ลิฟท์โดยสาร (ผนังกระจก 3 ด้าน) ขนาดน้ำหนักบรรทุก 800 kg.</t>
  </si>
  <si>
    <t>หมวดงานครุภัณฑ์ประกอบอาคาร</t>
  </si>
  <si>
    <t>ครุภัณฑ์งานระบบวิศวกรรมไฟฟ้า</t>
  </si>
  <si>
    <t>ครุภัณฑ์งานระบบวิศวกรรมเครื่องกล</t>
  </si>
  <si>
    <t>วิธีคำนวณเทียบอัตราส่วนเพื่อหาค่า FACTOR F</t>
  </si>
  <si>
    <t>กรณีค่างานอยู่ระหว่างช่วงของค่างานต้นทุนที่กำหนดในตาราง Factor F ให้เทียบอัตราส่วน เพื่อหา Factor F  ดังนี้</t>
  </si>
  <si>
    <t>สูตร</t>
  </si>
  <si>
    <t>ต้องการหาค่า Factor F ของค่างานต้นทุน</t>
  </si>
  <si>
    <t>=</t>
  </si>
  <si>
    <t>A</t>
  </si>
  <si>
    <t>บาท</t>
  </si>
  <si>
    <t>ค่า Factor F</t>
  </si>
  <si>
    <r>
      <t>D</t>
    </r>
    <r>
      <rPr>
        <sz val="16"/>
        <rFont val="AngsanaUPC"/>
        <family val="1"/>
        <charset val="222"/>
      </rPr>
      <t>-</t>
    </r>
  </si>
  <si>
    <t>(</t>
  </si>
  <si>
    <t>D</t>
  </si>
  <si>
    <t>-</t>
  </si>
  <si>
    <t>E</t>
  </si>
  <si>
    <t>)</t>
  </si>
  <si>
    <t>B</t>
  </si>
  <si>
    <t>C</t>
  </si>
  <si>
    <t>ค่างานต้นทุน</t>
  </si>
  <si>
    <t>ค่าวัสดุและค่าแรงงาน</t>
  </si>
  <si>
    <t>รวมเป็นเงินประมาณ</t>
  </si>
  <si>
    <t>เงื่อนไข</t>
  </si>
  <si>
    <t>เงินล่วงหน้าจ่าย</t>
  </si>
  <si>
    <t>ดอกเบี้ยเงินกู้</t>
  </si>
  <si>
    <t>ต่อปี</t>
  </si>
  <si>
    <t>เงินประกันผลงานหัก</t>
  </si>
  <si>
    <t>ภาษีมูลค่าเพิ่ม</t>
  </si>
  <si>
    <t>เมื่อ</t>
  </si>
  <si>
    <t>ค่างานต้นทุนตัวต่ำกว่าค่างานต้นทุน A</t>
  </si>
  <si>
    <t>ค่างานต้นทุนตัวสูงกว่าค่างานต้นทุน A</t>
  </si>
  <si>
    <t>ค่า Factor F ของค่างานต้นทุน B</t>
  </si>
  <si>
    <t>ค่า Factor F ของค่างานต้นทุน C</t>
  </si>
  <si>
    <t>แทนค่าสูตร</t>
  </si>
  <si>
    <t>x</t>
  </si>
  <si>
    <t>ค่าFactor F</t>
  </si>
  <si>
    <t xml:space="preserve"> </t>
  </si>
  <si>
    <t xml:space="preserve"> - ท่อ HDPE ชั้นคุณภาพ PN10 ขนาด Dia.4" (63mm.)</t>
  </si>
  <si>
    <t>แก้เป็นอิฐมวลเบา</t>
  </si>
  <si>
    <t xml:space="preserve"> -  ลูกถ้วยแขวน</t>
  </si>
  <si>
    <t>เพิ่มความยาวไปหาจุดต่อ ตรง5แยกเกษตร</t>
  </si>
  <si>
    <t>แก้เป็นF10</t>
  </si>
  <si>
    <t>เพิ่มสเปก cotto</t>
  </si>
  <si>
    <t xml:space="preserve">บัญชีแสดงปริมาณงาน และราคาค่าก่อสร้าง </t>
  </si>
  <si>
    <t xml:space="preserve">โครงการก่อสร้าง </t>
  </si>
  <si>
    <t xml:space="preserve">สถานที่ก่อสร้าง </t>
  </si>
  <si>
    <t xml:space="preserve"> มหาวิทยาลัยราชภัฏเชียงใหม่ </t>
  </si>
  <si>
    <t>ศูนย์แม่ริม</t>
  </si>
  <si>
    <t>ต.สะลวง  อ.แม่ริม  จ.เชียงใหม่</t>
  </si>
  <si>
    <t xml:space="preserve">ประมาณการเมื่อวันที่  </t>
  </si>
  <si>
    <t>แบบสรุปราคากลางงานก่อสร้าง</t>
  </si>
  <si>
    <t>ประเภท งานก่อสร้างอาคาร</t>
  </si>
  <si>
    <t>หน่วยงานเจ้าของโครงการ มหาวิทยาลัยราชภัฏเชียงใหม่</t>
  </si>
  <si>
    <t>แบบปร. 4   และปร.5 งานก่อสร้าง ที่แนบ จำนวน</t>
  </si>
  <si>
    <t>แผ่น</t>
  </si>
  <si>
    <t>แบบปร. 4   และปร.5 งานครุภัณฑ์ ที่แนบ จำนวน</t>
  </si>
  <si>
    <t>คำนวณราคากลางเมื่อวันที่</t>
  </si>
  <si>
    <t>หน่วย : บาท</t>
  </si>
  <si>
    <t>ค่าก่อสร้าง</t>
  </si>
  <si>
    <t>หมายเหตุ</t>
  </si>
  <si>
    <t>งานก่อสร้างภายนอกอาคาร</t>
  </si>
  <si>
    <t>งานก่อสร้างตัวอาคาร</t>
  </si>
  <si>
    <t>งานครุภัณฑ์</t>
  </si>
  <si>
    <t>สรุป</t>
  </si>
  <si>
    <t xml:space="preserve"> รวมราคาค่าก่อสร้างทั้งโครงการ เป็นจำนวนเงินทั้งสิ้น (บาท)</t>
  </si>
  <si>
    <t>ราคากลาง (บาท)</t>
  </si>
  <si>
    <t xml:space="preserve"> ราคากลาง (ตัวอักษร)</t>
  </si>
  <si>
    <t>กลุ่มอาคารมนุษย์ศาสตร์และสังคมศาสตร์ (อาคารเรียนรวมและปฏิบัติกลาง)</t>
  </si>
  <si>
    <t xml:space="preserve">แบบสรุปค่าก่อสร้าง </t>
  </si>
  <si>
    <t>ประมาณราคาตามแบบ ปร. 4   จำนวน</t>
  </si>
  <si>
    <t>ลำดับ</t>
  </si>
  <si>
    <t>FACTOR F</t>
  </si>
  <si>
    <t>รวมค่าก่อสร้าง</t>
  </si>
  <si>
    <t>ส่วนที่ 1 ค่างานก่อสร้างภายนอกอาคาร</t>
  </si>
  <si>
    <t xml:space="preserve">เงื่อนไขการใช้ตาราง Factor F </t>
  </si>
  <si>
    <t>เงินล่วงหน้าจ่าย  15%</t>
  </si>
  <si>
    <t>เงินประกันผลงานหัก 0%</t>
  </si>
  <si>
    <t>ดอกเบี้ยเงินกู้  6% ต่อปี</t>
  </si>
  <si>
    <t>ค่าภาษีมูลค่าเพิ่ม(Vat)  7%</t>
  </si>
  <si>
    <t>งานระบบวิศวกรรมไฟฟ้า โดยรอบโครงการ</t>
  </si>
  <si>
    <t xml:space="preserve"> รวมราคาค่าก่อสร้างเป็นจำนวนเงินทั้งสิ้น(บาท)</t>
  </si>
  <si>
    <t>งานผังบริเวณ และระบบสาธารณูปโภคโดยรอบโครงการ</t>
  </si>
  <si>
    <t>อาคารสำนักงานคณบดี</t>
  </si>
  <si>
    <t>อาคารเรียนรวม</t>
  </si>
  <si>
    <t>อาคารเรียนมนุษย์ศาสตร์</t>
  </si>
  <si>
    <t>อาคารเรียนสังคมศาสตร์</t>
  </si>
  <si>
    <t>อาคารเรียนการท่องเที่ยวและการโรงแรม</t>
  </si>
  <si>
    <t>อาคารทางเชื่อม</t>
  </si>
  <si>
    <t>อาคารเรียนศิลปกรรม</t>
  </si>
  <si>
    <t>อาคารเรียนดนตรีและนาฎศิลป์</t>
  </si>
  <si>
    <t>งานครุภัณฑ์ตัวอาคาร</t>
  </si>
  <si>
    <t>งานครุภัณฑ์ภายนอกอาคาร</t>
  </si>
  <si>
    <t>งานระบบวิศวกรรมสุขาภิบาล โดยรอบโครงการ</t>
  </si>
  <si>
    <t>แบบแสดงรายการปริมาณงานและราคา</t>
  </si>
  <si>
    <t>ลงชื่อ ...........................................</t>
  </si>
  <si>
    <t>คำนวณราคากลางโดย   คณะกรรมการกำหนดราคากลาง</t>
  </si>
  <si>
    <t xml:space="preserve">ประมาณการ วันที่   </t>
  </si>
  <si>
    <t>จำนวน</t>
  </si>
  <si>
    <t>ค่าวัสดุ (บาท)</t>
  </si>
  <si>
    <t>ค่าแรงงาน (บาท)</t>
  </si>
  <si>
    <t>ราคาต่อหน่วย</t>
  </si>
  <si>
    <t>จำนวนเงิน</t>
  </si>
  <si>
    <t>ค่าวัสดุและแรงงาน</t>
  </si>
  <si>
    <t>ลงชื่อ ...................................</t>
  </si>
  <si>
    <t>ลงชื่อ ......................................</t>
  </si>
  <si>
    <t>ลงชื่อ .................................</t>
  </si>
  <si>
    <t>ลงชื่อ ..........................................................</t>
  </si>
  <si>
    <t>1.1.1</t>
  </si>
  <si>
    <t>1.2.1</t>
  </si>
  <si>
    <t>1.2.2</t>
  </si>
  <si>
    <t>1.2.3</t>
  </si>
  <si>
    <t>ตัดค่างานระแนงออก</t>
  </si>
  <si>
    <t>แก้เป็นฉาบอิฐมวลเบา</t>
  </si>
  <si>
    <t>ยกเลิกงานพื้นยก</t>
  </si>
  <si>
    <t>ยกเลิกงานภูมิทัศน์</t>
  </si>
  <si>
    <t>ยกเลิก</t>
  </si>
  <si>
    <t>1.4.1</t>
  </si>
  <si>
    <t>1.4.2</t>
  </si>
  <si>
    <t>1.4.3</t>
  </si>
  <si>
    <t>1.3.1</t>
  </si>
  <si>
    <t>1.3.2</t>
  </si>
  <si>
    <t>1.3.3</t>
  </si>
  <si>
    <t>1.5.1</t>
  </si>
  <si>
    <t>1.5.2</t>
  </si>
  <si>
    <t>1.5.3</t>
  </si>
  <si>
    <t>1.6.1</t>
  </si>
  <si>
    <t>1.7.1</t>
  </si>
  <si>
    <t>ส่วนที่ 2 ค่างานก่อสร้างตัวอาคาร</t>
  </si>
  <si>
    <t>หมวดงานวิศวกรรมไฟฟ้าและสื่อสาร</t>
  </si>
  <si>
    <t>หมวดงานวิศวกรรมเครื่องกล ระบายอากาศ</t>
  </si>
  <si>
    <t>งานโครงสร้างเหล็กรูปพรรณ โครงสร้างหลังคา</t>
  </si>
  <si>
    <t xml:space="preserve"> - หลังคา METALSHEET+โฟม หนา 5 ซม.พร้อม Flashing ครอบปิด อุปกรณ์การติดตั้ง</t>
  </si>
  <si>
    <t>* ดูรายการชี้แจง</t>
  </si>
  <si>
    <t xml:space="preserve"> - ฝักบัวสายอ่อนพร้อมก๊อกยืนอาบวาวล์ลอย</t>
  </si>
  <si>
    <t xml:space="preserve"> - กันลื่นเหล็กสี่เหลี่ยมตัน ขนาด 1x1 ซม.(จมูกบันได)</t>
  </si>
  <si>
    <t xml:space="preserve"> - งานราวเหล็ก ราวบันได ST2</t>
  </si>
  <si>
    <t xml:space="preserve"> - H-390X300X10X16 mm.</t>
  </si>
  <si>
    <t xml:space="preserve"> - Dowel DB25  (ฝังลึก 0.40 ม.)</t>
  </si>
  <si>
    <t xml:space="preserve"> - งานราวเหล็ก ราวบันได</t>
  </si>
  <si>
    <t xml:space="preserve"> - ท่อ PP-R SDR11 PN10 CLASS DIN 8077/78  ขนาด 6" </t>
  </si>
  <si>
    <t xml:space="preserve"> - ท่อ PP-R SDR11 PN10 CLASS DIN 8077/78  ขนาด 4" </t>
  </si>
  <si>
    <t xml:space="preserve"> - ท่อ PP-R SDR11 PN10 CLASS DIN 8077/78  ขนาด 3" </t>
  </si>
  <si>
    <t xml:space="preserve"> - ท่อ PP-R SDR11 PN10 CLASS DIN 8077/78  ขนาด 2 1/2" </t>
  </si>
  <si>
    <t xml:space="preserve"> - ท่อ PP-R SDR11 PN10 CLASS DIN 8077/78  ขนาด 2" </t>
  </si>
  <si>
    <t xml:space="preserve"> - ท่อ PP-R SDR11 PN10 CLASS DIN 8077/78  ขนาด 1 1/2" </t>
  </si>
  <si>
    <t xml:space="preserve"> - ท่อ PP-R SDR11 PN10 CLASS DIN 8077/78  ขนาด 1 1/4" </t>
  </si>
  <si>
    <t xml:space="preserve"> - ท่อ PP-R SDR11 PN10 CLASS DIN 8077/78  ขนาด 1" </t>
  </si>
  <si>
    <t xml:space="preserve"> - ท่อ PP-R SDR11 PN10 CLASS DIN 8077/78  ขนาด 3/4" </t>
  </si>
  <si>
    <t xml:space="preserve"> - ท่อ PP-R SDR11 PN10 CLASS DIN 8077/78  ขนาด 1/2" </t>
  </si>
  <si>
    <t>งานบันได ST.1 อาคาร 1,2,3,4,5,6,7,ราว8</t>
  </si>
  <si>
    <t>งานบันได ST.3 อาคาร 2,4,8</t>
  </si>
  <si>
    <t>ทางเชื่อม 1</t>
  </si>
  <si>
    <t>ทางเชื่อม 2</t>
  </si>
  <si>
    <t>ทางเชื่อม 3</t>
  </si>
  <si>
    <t>ทางเชื่อม 4</t>
  </si>
  <si>
    <t>ทางเชื่อม 5</t>
  </si>
  <si>
    <t>ทางเชื่อม 6</t>
  </si>
  <si>
    <t>ทางเชื่อม 7</t>
  </si>
  <si>
    <t>ทางเชื่อม 8</t>
  </si>
  <si>
    <t>ทางเชื่อม 9</t>
  </si>
  <si>
    <t>งานวิศวกรรมไฟฟ้า</t>
  </si>
  <si>
    <t>แบบสรุปค่าครุภัณฑ์</t>
  </si>
  <si>
    <t>ส่วนที่ 3 งานครุภัณฑ์</t>
  </si>
  <si>
    <t>VAT 7 %</t>
  </si>
  <si>
    <t>สรุปตารางแสดงรายการเปรียบเทียบปริมาณงานและราคา</t>
  </si>
  <si>
    <t xml:space="preserve">ระหว่างราคากลางเดิม กับราคากลางใหม่ส่วนที่ยังสร้างไม่เสร็จ </t>
  </si>
  <si>
    <t>เจ้าของ มหาวิทยาลัยราชภัฏเชียงใหม่</t>
  </si>
  <si>
    <t xml:space="preserve">ประมาณการเมื่อวันที่ </t>
  </si>
  <si>
    <t>ราคากลางใหม่</t>
  </si>
  <si>
    <t>งานคงเหลือ (3)= (1)-(2)</t>
  </si>
  <si>
    <t>ราคาค่าก่อสร้างรวม (5)=(2)+(4)</t>
  </si>
  <si>
    <t>ของบเพิ่มเติม (6)=(4)-(3)</t>
  </si>
  <si>
    <t>ค่างานค้างจ่าย ผรจ รายเดิม (7)</t>
  </si>
  <si>
    <t>รวมราคา</t>
  </si>
  <si>
    <t>Factor F</t>
  </si>
  <si>
    <t>รวมราคาค่าก่อสร้างทั้งสิ้น</t>
  </si>
  <si>
    <t>ค่าใช้จ่ายพิเศษตามข้อกำหนด</t>
  </si>
  <si>
    <t>vat 7 %</t>
  </si>
  <si>
    <t>ค่า vat 7 %</t>
  </si>
  <si>
    <t>รวมราคาค่างาน</t>
  </si>
  <si>
    <t>รวมราคาค่าก่อสร้างกลุ่มอาคารเรียนรวม</t>
  </si>
  <si>
    <t>แบบแสดงรายการมูลค่างานก่อสร้าง (เดิม)</t>
  </si>
  <si>
    <t>โครงการก่อสร้าง กลุ่มอาคารเรียนรวมต่อจากที่ก่อสร้างไว้แล้ว มหาวิทยาลัยราชภัฏเชียงใหม่ ศูนย์แม่ริม</t>
  </si>
  <si>
    <t>งวดงาน</t>
  </si>
  <si>
    <t>มูลค่างานตามก่อสร้างจริง</t>
  </si>
  <si>
    <t>มูลค่างานที่กำหนดในสัญญา</t>
  </si>
  <si>
    <t>ผลต่าง</t>
  </si>
  <si>
    <t>เบิกไปแล้วตามสัญญา</t>
  </si>
  <si>
    <t>คงค้างจ่าย รายเก่า</t>
  </si>
  <si>
    <t>คงค้างจ่ายสะสม</t>
  </si>
  <si>
    <t>ยังไม่ได้ก่อสร้าง</t>
  </si>
  <si>
    <t>ราคากลางก่อสร้างใหม่</t>
  </si>
  <si>
    <t>เป็นมูลค่าอาคารทั้งสิ้น</t>
  </si>
  <si>
    <t>เงินล่วงหน้า 15%</t>
  </si>
  <si>
    <t>ขอตั้งงบประมาณ</t>
  </si>
  <si>
    <t>[1]</t>
  </si>
  <si>
    <t>[2]</t>
  </si>
  <si>
    <t>[3]</t>
  </si>
  <si>
    <t>[4]</t>
  </si>
  <si>
    <t>[5]</t>
  </si>
  <si>
    <t>[6]=[2]-[5]</t>
  </si>
  <si>
    <t>[7]</t>
  </si>
  <si>
    <t>[8]</t>
  </si>
  <si>
    <t>[9]</t>
  </si>
  <si>
    <t>[10]=[5]+[6]+[9]</t>
  </si>
  <si>
    <t>[11]</t>
  </si>
  <si>
    <t>[12]=[6]+{[9]-[8]}-[11]</t>
  </si>
  <si>
    <t>เบิกจ่ายตามงวดแล้ว</t>
  </si>
  <si>
    <t>เบิกจ่ายตามงวดแล้ว*,**</t>
  </si>
  <si>
    <t>รวม18-33</t>
  </si>
  <si>
    <t>RECHECK  [5]+[6]+[8]=[2]</t>
  </si>
  <si>
    <t>RECHECK  [5]+[6]+[9]=[10]</t>
  </si>
  <si>
    <t>* งวดที่ 1-4 ยังที่ไม่ได้มีการปรับงวดงานใหม่ตามมติ ครม. (งวดงานเดิม 20 งวด ปรับเป็น 33 งวด)</t>
  </si>
  <si>
    <t>แบบแสดงงวดงานงวดเงินค่าก่อสร้าง (ราคากลาง ณ วันที่ 15 มกราคม 2558)</t>
  </si>
  <si>
    <t>มูลค่างาน(%)</t>
  </si>
  <si>
    <t>มูลค่างาน(บาท)</t>
  </si>
  <si>
    <t>หมวดงานทั่วไป</t>
  </si>
  <si>
    <t xml:space="preserve">จะจ่ายเงินค่าจ้าง เมื่อได้ปฏิบัติงาน </t>
  </si>
  <si>
    <t>1.1  จัดทำแผนงานการก่อสร้างแสดงความคืบหน้าของการก่อสร้างเมื่อเทียบกับแผนตามสัญญาจ้างและแผนงานเดิมของผู้รับจ้าง</t>
  </si>
  <si>
    <t>อาคารเรียนรวม แบบ A ก่อสร้างต่อเนื่องจากผู้รับจ้างรายเดิม ดังนี้</t>
  </si>
  <si>
    <t>1.2  งานเดินท่อระบบสุขาภิบาล ท่อร้อยสายไฟฟ้า สายโทรศัพท์ และท่อระบบต่างๆ        ทั้งหมดแล้วเสร็จ</t>
  </si>
  <si>
    <t>1.3  งานก่อผนัง ติดตั้งวงกบพร้อมเทคอนกรีตเสาเอ็นและเอ็นทับหลังทั้งหมดแล้วเสร็จ</t>
  </si>
  <si>
    <t>1.4  งานฉาบปูนภายในอาคารทั้งหมดแล้วเสร็จ</t>
  </si>
  <si>
    <t>1.5  งานตกแต่งผนังภายในทั้งหมดแล้วเสร็จ</t>
  </si>
  <si>
    <t>1.6  งานร้อยสายไฟฟ้า สายโทรศัพท์ และท่อระบบต่างๆ ทั้งหมดแล้วเสร็จ</t>
  </si>
  <si>
    <t>1.7  งานติดตั้งโครงเคร่าฝ้าเพดานภายในทั้งหมดแล้วเสร็จ</t>
  </si>
  <si>
    <t>1.8  งานติดตั้งฝ้าเพดานภายในทั้งหมดแล้วเสร็จ</t>
  </si>
  <si>
    <t>1.9  งานตกแต่งผิวพื้นภายในทั้งหมดแล้วเสร็จ</t>
  </si>
  <si>
    <t>1.10 งานติดตั้งประตู หน้าต่างทั้งหมดแล้วเสร็จ</t>
  </si>
  <si>
    <t>1.11  งานฉาบปูนภายนอกอาคารทั้งหมดแล้วเสร็จ</t>
  </si>
  <si>
    <t>1.12  งานติดตั้งผนังห้องน้ำสำเร็จรูปทั้งหมดแล้วเสร็จ</t>
  </si>
  <si>
    <t>1.13  งานติดตั้งโครงเคร่าฝ้าเพดานภายนอกทั้งหมดแล้วเสร็จ</t>
  </si>
  <si>
    <t>1.14  งานติดตั้งฝ้าเพดานภายนอกทั้งหมดแล้วเสร็จ</t>
  </si>
  <si>
    <t>1.15  งานตกแต่งผิวพื้นภายนอกทั้งหมดแล้วเสร็จ</t>
  </si>
  <si>
    <t>1.16  งานติดตั้งราวบันไดและส่วนประกอบบันไดทั้งหมดแล้วเสร็จ</t>
  </si>
  <si>
    <t>1.17  งานติดตั้งแผงกันแดดเหล็กทั้งหมดแล้วเสร็จ</t>
  </si>
  <si>
    <t>อาคารเรียนรวม แบบ B  ก่อสร้างต่อเนื่องจากผู้รับจ้างรายเดิม ดังนี้</t>
  </si>
  <si>
    <t>1.18  งานเดินท่อระบบสุขาภิบาล ท่อร้อยสายไฟฟ้า สายโทรศัพท์ และท่อระบบต่างๆ    ทั้งหมดแล้วเสร็จ</t>
  </si>
  <si>
    <t>1.19  งานก่อผนัง ติดตั้งวงกบพร้อมเทคอนกรีตเสาเอ็นและเอ็นทับหลังทั้งหมดแล้วเสร็จ</t>
  </si>
  <si>
    <t>1.20  งานฉาบปูนภายในอาคารทั้งหมดแล้วเสร็จ</t>
  </si>
  <si>
    <t>1.21  งานตกแต่งผนังภายในทั้งหมดแล้วเสร็จ</t>
  </si>
  <si>
    <t>1.22  งานร้อยสายไฟฟ้า สายโทรศัพท์ และท่อระบบต่างๆ ทั้งหมดแล้วเสร็จ</t>
  </si>
  <si>
    <t>1.23  งานติดตั้งโครงเคร่าฝ้าเพดานภายในทั้งหมดแล้วเสร็จ</t>
  </si>
  <si>
    <t>1.24  งานติดตั้งฝ้าเพดานภายในทั้งหมดแล้วเสร็จ</t>
  </si>
  <si>
    <t>1.25  งานตกแต่งผิวพื้นภายในทั้งหมดแล้วเสร็จ</t>
  </si>
  <si>
    <t>1.26  งานติดตั้งประตู หน้าต่างทั้งหมดแล้วเสร็จ</t>
  </si>
  <si>
    <t>1.27  งานฉาบปูนภายนอกอาคารทั้งหมดแล้วเสร็จ</t>
  </si>
  <si>
    <t>1.28  งานติดตั้งผนังห้องน้ำสำเร็จรูปทั้งหมดแล้วเสร็จ</t>
  </si>
  <si>
    <t>1.29  งานติดตั้งโครงเคร่าฝ้าเพดานภายนอกทั้งหมดแล้วเสร็จ</t>
  </si>
  <si>
    <t>1.30  งานติดตั้งฝ้าเพดานภายนอกทั้งหมดแล้วเสร็จ</t>
  </si>
  <si>
    <t>1.31  งานตกแต่งผิวพื้นภายนอกทั้งหมดแล้วเสร็จ</t>
  </si>
  <si>
    <t>1.32  งานติดตั้งราวบันไดและส่วนประกอบบันไดทั้งหมดแล้วเสร็จ</t>
  </si>
  <si>
    <t>1.33  งานติดตั้งแผงกันแดดเหล็กทั้งหมดแล้วเสร็จ</t>
  </si>
  <si>
    <t>อาคารเรียนรวม แบบ C  ก่อสร้างต่อเนื่องจากผู้รับจ้างรายเดิม ดังนี้</t>
  </si>
  <si>
    <t>1.34  งานเดินท่อระบบสุขาภิบาล ท่อร้อยสายไฟฟ้า สายโทรศัพท์ และท่อระบบต่างๆ    ทั้งหมดแล้วเสร็จ</t>
  </si>
  <si>
    <t>1.35  งานก่อผนัง ติดตั้งวงกบพร้อมเทคอนกรีตเสาเอ็นและเอ็นทับหลังทั้งหมดแล้วเสร็จ</t>
  </si>
  <si>
    <t>1.36  งานฉาบปูนภายในอาคารทั้งหมดแล้วเสร็จ</t>
  </si>
  <si>
    <t>1.37  งานตกแต่งผนังภายในทั้งหมดแล้วเสร็จ</t>
  </si>
  <si>
    <t>1.38  งานร้อยสายไฟฟ้า สายโทรศัพท์ และท่อระบบต่างๆ ทั้งหมดแล้วเสร็จ</t>
  </si>
  <si>
    <t>1.39  งานติดตั้งโครงเคร่าฝ้าเพดานภายในทั้งหมดแล้วเสร็จ</t>
  </si>
  <si>
    <t>1.40  งานติดตั้งฝ้าเพดานภายในทั้งหมดแล้วเสร็จ</t>
  </si>
  <si>
    <t>1.41  งานตกแต่งผิวพื้นภายในทั้งหมดแล้วเสร็จ</t>
  </si>
  <si>
    <t>1.42  งานติดตั้งประตู หน้าต่าง ทั้งหมดแล้วเสร็จ</t>
  </si>
  <si>
    <t>1.43  งานฉาบปูนภายนอกอาคารทั้งหมดแล้วเสร็จ</t>
  </si>
  <si>
    <t>1.44  งานติดตั้งผนังห้องน้ำสำเร็จรูปทั้งหมดแล้วเสร็จ</t>
  </si>
  <si>
    <t>1.45  งานติดตั้งโครงเคร่าฝ้าเพดานภายนอกทั้งหมดแล้วเสร็จ</t>
  </si>
  <si>
    <t>1.46  งานติดตั้งฝ้าเพดานภายนอกทั้งหมดแล้วเสร็จ</t>
  </si>
  <si>
    <t>1.47  งานตกแต่งผิวพื้นภายนอกทั้งหมดแล้วเสร็จ</t>
  </si>
  <si>
    <t>1.48  งานติดตั้งราวบันไดและส่วนประกอบบันไดทั้งหมดแล้วเสร็จ</t>
  </si>
  <si>
    <t>1.49  งานติดตั้งแผงกันแดดเหล็กทั้งหมดแล้วเสร็จ</t>
  </si>
  <si>
    <t>อาคารสำนักงาน  ก่อสร้างต่อเนื่องจากผู้รับจ้างรายเดิม ดังนี้</t>
  </si>
  <si>
    <t>1.50  งานตกแต่งผนังภายในทั้งหมดแล้วเสร็จ</t>
  </si>
  <si>
    <t>1.51  งานร้อยสายไฟฟ้า สายโทรศัพท์ และท่อระบบต่างๆ ทั้งหมดแล้วเสร็จ</t>
  </si>
  <si>
    <t>1.52  งานติดตั้งโครงเคร่าฝ้าเพดานภายในทั้งหมดแล้วเสร็จ</t>
  </si>
  <si>
    <t>1.53  งานติดตั้งฝ้าเพดานภายในทั้งหมดแล้วเสร็จ</t>
  </si>
  <si>
    <t>1.54  งานตกแต่งผิวพื้นภายในทั้งหมดแล้วเสร็จ</t>
  </si>
  <si>
    <t>1.55  งานติดตั้งประตู หน้าต่างทั้งหมดแล้วเสร็จ</t>
  </si>
  <si>
    <t>1.56 งานฉาบปูนภายนอกอาคารทั้งหมดแล้วเสร็จ</t>
  </si>
  <si>
    <t>1.57 งานติดตั้งผนังห้องน้ำสำเร็จรูปทั้งหมดแล้วเสร็จ</t>
  </si>
  <si>
    <t>1.58 งานติดตั้งโครงเคร่าฝ้าเพดานภายนอกทั้งหมดแล้วเสร็จ</t>
  </si>
  <si>
    <t>1.59 งานติดตั้งฝ้าเพดานภายนอกทั้งหมดแล้วเสร็จ</t>
  </si>
  <si>
    <t>1.60  งานตกแต่งผิวพื้นภายนอกทั้งหมดแล้วเสร็จ</t>
  </si>
  <si>
    <t>1.61  งานติดตั้งราวบันไดและส่วนประกอบบันไดทั้งหมดแล้วเสร็จ</t>
  </si>
  <si>
    <t>อาคารหอประชุม  500 ที่นั่ง  ก่อสร้างต่อเนื่องจากผู้รับจ้างรายเดิม ดังนี้</t>
  </si>
  <si>
    <t>1.62  งานตกแต่งผนังภายในทั้งหมดแล้วเสร็จ</t>
  </si>
  <si>
    <t>1.63  งานร้อยสายไฟฟ้า สายโทรศัพท์ และท่อระบบต่างๆ ทั้งหมดแล้วเสร็จ</t>
  </si>
  <si>
    <t>1.64  งานติดตั้งโครงเคร่าฝ้าเพดานภายในทั้งหมดแล้วเสร็จ</t>
  </si>
  <si>
    <t>1.65  งานติดตั้งฝ้าเพดานภายในทั้งหมดแล้วเสร็จ</t>
  </si>
  <si>
    <t>1.66  งานตกแต่งผิวพื้นภายในทั้งหมดแล้วเสร็จ</t>
  </si>
  <si>
    <t>1.67  งานติดตั้งประตู หน้าต่างทั้งหมดแล้วเสร็จ</t>
  </si>
  <si>
    <t>1.68 งานฉาบปูนภายนอกอาคารทั้งหมดแล้วเสร็จ</t>
  </si>
  <si>
    <t>1.69 งานติดตั้งผนังห้องน้ำสำเร็จรูปทั้งหมดแล้วเสร็จ</t>
  </si>
  <si>
    <t>1.70 งานติดตั้งโครงเคร่าฝ้าเพดานภายนอกทั้งหมดแล้วเสร็จ</t>
  </si>
  <si>
    <t>1.71 งานติดตั้งฝ้าเพดานภายนอกทั้งหมดแล้วเสร็จ</t>
  </si>
  <si>
    <t>1.72  งานตกแต่งผิวพื้นภายนอกทั้งหมดแล้วเสร็จ</t>
  </si>
  <si>
    <t>1.73  งานติดตั้งราวบันไดและส่วนประกอบบันไดทั้งหมดแล้วเสร็จ</t>
  </si>
  <si>
    <t>2.1 จัดทำแผนงานการก่อสร้างแสดงความคืบหน้าของการก่อสร้างเมื่อเทียบกับแผนตามสัญญาจ้างและแผนงานเดิมของผู้รับจ้าง</t>
  </si>
  <si>
    <t>อาคารเรียนรวม แบบ A  ก่อสร้างต่อเนื่องจากผู้รับจ้างรายเดิม ดังนี้</t>
  </si>
  <si>
    <t>2.2  งานทาสีอาคารภายในทั้งหมดแล้วเสร็จ</t>
  </si>
  <si>
    <t>2.3  งานทาสีอาคารภายนอกทั้งหมดแล้วเสร็จ</t>
  </si>
  <si>
    <t>2.4 งานทาสีอาคารภายในทั้งหมดแล้วเสร็จ</t>
  </si>
  <si>
    <t>2.5 งานทาสีอาคารภายนอกทั้งหมดแล้วเสร็จ</t>
  </si>
  <si>
    <t>2.6 งานทาสีอาคารภายในทั้งหมดแล้วเสร็จ</t>
  </si>
  <si>
    <t>2.7 งานทาสีอาคารภายนอกทั้งหมดแล้วเสร็จ</t>
  </si>
  <si>
    <t>2.8  งานทาสีอาคารภายในทั้งหมดแล้วเสร็จ</t>
  </si>
  <si>
    <t>2.9  งานทาสีอาคารภายนอกทั้งหมดแล้วเสร็จ</t>
  </si>
  <si>
    <t>อาคารหอประชุม 500 ที่นั่ง  ก่อสร้างต่อเนื่องจากผู้รับจ้างรายเดิม ดังนี้</t>
  </si>
  <si>
    <t>2.10 งานทาสีอาคารภายในทั้งหมดแล้วเสร็จ</t>
  </si>
  <si>
    <t>2.11 งานทาสีอาคารภายนอกทั้งหมดแล้วเสร็จ</t>
  </si>
  <si>
    <t>ทางเดินเชื่อมต่อ ก่อสร้างต่อเนื่องจากผู้รับจ้างรายเดิม ดังนี้</t>
  </si>
  <si>
    <t>2.12 งานขุดดินฐานรากทั้งหมดแล้วเสร็จ</t>
  </si>
  <si>
    <t>2.13 งานเทคอนกรีตฐานราก ตอม่อทั้งหมดแล้วเสร็จ</t>
  </si>
  <si>
    <t>3.1 จัดทำแผนงานการก่อสร้างแสดงความคืบหน้าของการก่อสร้างเมื่อเทียบกับแผนตามสัญญาจ้างและแผนงานเดิมของผู้รับจ้าง</t>
  </si>
  <si>
    <t>3.2  งานติดตั้งดวงโคม สวิทช์ ปลั๊กทั้งหมดแล้วเสร็จ</t>
  </si>
  <si>
    <t>3.3  งานติดตั้งอุปกรณ์ระบบแจ้งเพลิงไหม้ทั้งหมดแล้วเสร็จ</t>
  </si>
  <si>
    <t>อาคารเรียนรวม แบบ B ก่อสร้างต่อเนื่องจากผู้รับจ้างรายเดิม ดังนี้</t>
  </si>
  <si>
    <t>3.4  งานติดตั้งดวงโคม สวิทช์ ปลั๊ก ทั้งหมดแล้วเสร็จ</t>
  </si>
  <si>
    <t>3.5  งานติดตั้งอุปกรณ์ระบบแจ้งเพลิงไหม้ทั้งหมดแล้วเสร็จ</t>
  </si>
  <si>
    <t>4.1  จัดทำแผนงานการก่อสร้างแสดงความคืบหน้าของการก่อสร้างเมื่อเทียบกับแผน ตามสัญญาจ้างและแผนงานเดิมของผู้รับจ้าง</t>
  </si>
  <si>
    <t>อาคารเรียนรวม แบบ C ก่อสร้างต่อเนื่องจากผู้รับจ้างรายเดิม ดังนี้</t>
  </si>
  <si>
    <t>4.2  งานติดตั้งดวงโคม สวิทช์ ปลั๊ก ทั้งหมดแล้วเสร็จ</t>
  </si>
  <si>
    <t>4.3  งานติดตั้งอุปกรณ์ระบบแจ้งเพลิงไหม้ทั้งหมดแล้วเสร็จ</t>
  </si>
  <si>
    <t>อาคารสำนักงาน ก่อสร้างต่อเนื่องจากผู้รับจ้างรายเดิม ดังนี้</t>
  </si>
  <si>
    <t>4.4  งานติดตั้งดวงโคม สวิทช์ ปลั๊ก ทั้งหมดแล้วเสร็จ</t>
  </si>
  <si>
    <t>4.5  งานติดตั้งอุปกรณ์ระบบแจ้งเพลิงไหม้ทั้งหมดแล้วเสร็จ</t>
  </si>
  <si>
    <t>อาคารหอประชุม 500 ที่นั่ง ก่อสร้างต่อเนื่องจากผู้รับจ้างรายเดิม ดังนี้</t>
  </si>
  <si>
    <t>4.6  งานติดตั้งดวงโคม สวิทช์ ปลั๊ก ทั้งหมดแล้วเสร็จ</t>
  </si>
  <si>
    <t>4.7  งานติดตั้งอุปกรณ์ระบบแจ้งเพลิงไหม้ทั้งหมดแล้วเสร็จ</t>
  </si>
  <si>
    <t>4.8 งานปรับดินถมฐานรากทั้งหมดแล้วเสร็จ</t>
  </si>
  <si>
    <t>5.1 จัดทำแผนงานการก่อสร้างแสดงความคืบหน้าของการก่อสร้างเมื่อเทียบกับแผนตามสัญญาจ้างและแผนงานเดิมของผู้รับจ้าง</t>
  </si>
  <si>
    <t>5.2  งานติดตั้งประตู หน้าต่างอลูมิเนียมทั้งหมดแล้วเสร็จ</t>
  </si>
  <si>
    <t>5.3  งานติดตั้งประตู หน้าต่างอลูมิเนียมทั้งหมดแล้วเสร็จ</t>
  </si>
  <si>
    <t>6.1  จัดทำแผนงานการก่อสร้างแสดงความคืบหน้าของการก่อสร้างเมื่อเทียบกับแผนตามสัญญาจ้างและแผนงานเดิมของผู้รับจ้าง</t>
  </si>
  <si>
    <t>6.2  งานติดตั้งประตู หน้าต่างอลูมิเนียมทั้งหมดแล้วเสร็จ</t>
  </si>
  <si>
    <t>6.3  งานติดตั้งประตู หน้าต่างอลูมิเนียมทั้งหมดแล้วเสร็จ</t>
  </si>
  <si>
    <t>6.4  งานติดตั้งประตู หน้าต่างอลูมิเนียมทั้งหมดแล้วเสร็จ</t>
  </si>
  <si>
    <t>6.5  งานติดตั้งเสาโครงเหล็กทั้งหมดแล้วเสร็จ</t>
  </si>
  <si>
    <t>6.6  งานติดตั้งโครงหลังคาเหล็กทั้งหมดแล้วเสร็จ</t>
  </si>
  <si>
    <t>อาคารเรียนรวม แบบ A ก่อสร้างต่อเนื่องจากผู้รับจ้าง รายเดิม ดังนี้</t>
  </si>
  <si>
    <t>6.7  งานติดตั้งเครื่องสุขภัณฑ์ อุปกณ์ประกอบห้องน้ำ-ส้วม ทั้งหมดแล้วเสร็จ</t>
  </si>
  <si>
    <t>6.8  งานติดตั้งเครื่องสุขภัณฑ์ อุปกณ์ประกอบห้องน้ำ-ส้วม ทั้งหมดแล้วเสร็จ</t>
  </si>
  <si>
    <t>7.1  จัดทำแผนงานการก่อสร้างแสดงความคืบหน้าของการก่อสร้างเมื่อเทียบกับแผนตามสัญญาจ้างและแผนงานเดิมของผู้รับจ้าง</t>
  </si>
  <si>
    <t>7.2 งานติดตั้งระบบโทรศัพท์ทั้งหมดแล้วเสร็จ</t>
  </si>
  <si>
    <t>7.3  งานติดตั้งระบบโทรศัพท์ทั้งหมดแล้วเสร็จ</t>
  </si>
  <si>
    <t>7.4 งานติดตั้งเครื่องสุขภัณฑ์ อุปกณ์ประกอบห้องน้ำ-ส้วม ทั้งหมดแล้วเสร็จ</t>
  </si>
  <si>
    <t>7.5  งานติดตั้งระบบโทรศัพท์ทั้งหมดแล้วเสร็จ</t>
  </si>
  <si>
    <t>7.6  งานติดตั้งเครื่องสุขภัณฑ์ อุปกณ์ประกอบห้องน้ำ-ส้วม ทั้งหมดแล้วเสร็จ</t>
  </si>
  <si>
    <t>7.7  งานติดตั้งระบบโทรศัพท์ทั้งหมดแล้วเสร็จ</t>
  </si>
  <si>
    <t>7.8 งานติดตั้งระบบเครือข่ายคอมพิวเตอร์และอุปกรณ์ทั้งหมดแล้วเสร็จ</t>
  </si>
  <si>
    <t>7.9  งานติดตั้งเครื่องสุขภัณฑ์ อุปกณ์ประกอบห้องน้ำ-ส้วม ทั้งหมดแล้วเสร็จ</t>
  </si>
  <si>
    <t>7.10  งานติดตั้งระบบเสียงและภาพทั้งหมดแล้วเสร็จ</t>
  </si>
  <si>
    <t>7.11  งานติดตั้งระบบโทรศัพท์ทั้งหมดแล้วเสร็จ</t>
  </si>
  <si>
    <t>7.12  งานวัสดุมุงหลังคาทั้งหมดแล้วเสร็จ</t>
  </si>
  <si>
    <t>8.1   จัดทำแผนงานการก่อสร้างแสดงความคืบหน้าของการก่อสร้างเมื่อเทียบกับแผนตามสัญญาจ้างและแผนงานเดิมของผู้รับจ้าง</t>
  </si>
  <si>
    <t>8.2  งานผนังก่ออิฐทั้งหมดแล้วเสร็จ</t>
  </si>
  <si>
    <t>8.3  งานบดอัดดิน (สำหรับปูพื้น) ทั้งหมดแล้วเสร็จ</t>
  </si>
  <si>
    <t>8.4  งานวัสดุปูพื้นทั้งหมดแล้วเสร็จ</t>
  </si>
  <si>
    <t>8.5  งานทาสีทั้งหมดแล้วเสร็จ</t>
  </si>
  <si>
    <t>8.6  งานติดตั้งหม้อแปลงไฟฟ้า มิเตอร์พร้อมอุปกรณ์ทั้งหมดแล้วเสร็จ</t>
  </si>
  <si>
    <t>8.7  งานติดตั้งหม้อแปลงไฟฟ้า มิเตอร์พร้อมอุปกรณ์ทั้งหมดแล้วเสร็จ</t>
  </si>
  <si>
    <t>8.8   งานติดตั้งหม้อแปลงไฟฟ้า มิเตอร์พร้อมอุปกรณ์ทั้งหมดแล้วเสร็จ</t>
  </si>
  <si>
    <t>8.9  งานติดตั้งหม้อแปลงไฟฟ้า มิเตอร์พร้อมอุปกรณ์ทั้งหมดแล้วเสร็จ</t>
  </si>
  <si>
    <t>อาคารหอประชุม 500  ที่นั่ง ก่อสร้างต่อเนื่องจากผู้รับจ้างรายเดิม ดังนี้</t>
  </si>
  <si>
    <t>8.10  งานติดตั้งหม้อแปลงไฟฟ้า มิเตอร์พร้อมอุปกรณ์ทั้งหมดแล้วเสร็จ</t>
  </si>
  <si>
    <t>9.1   จัดทำแผนงานการก่อสร้างแสดงความคืบหน้าของการก่อสร้างเมื่อเทียบกับแผนตามสัญญาจ้างและแผนงานเดิมของผู้รับจ้าง</t>
  </si>
  <si>
    <t>9.2   ทำการทดสอบระบบพร้อมแนบผลการทดสอบงานระบบต่างๆ ตามรูปแบบรายการ ต่อคณะกรรมการตรวจการจ้างทั้งหมดแล้วเสร็จ</t>
  </si>
  <si>
    <t>9.3   ทำการส่งมอบคู่มือการใช้งานของระบบและเครื่องมือต่างๆ และเอกสารงานอื่นๆ ตามที่กำหนดตามรูปแบบรายการต่อคณะกรรมการตรวจการจ้างทั้งหมดแล้วเสร็จ</t>
  </si>
  <si>
    <t>9.4   เมื่อผู้รับจ้างได้ทำความสะอาด เก็บเศษวัสดุก่อสร้าง ภายในบริเวณสถานที่ก่อสร้างทั้งหมดแล้วเสร็จ</t>
  </si>
  <si>
    <t>9.5   งานส่วนอื่นๆ ที่เหลือทั้งหมดให้แล้วเสร็จเรียบร้อยถูกต้องครบถ้วนตามรูปแบบรายการก่อสร้างและสัญญาทุกประการทั้งหมดแล้วเสร็จ</t>
  </si>
  <si>
    <t>9.6   ทำการทดสอบระบบพร้อมแนบผลการทดสอบงานระบบต่างๆ ตามรูปแบบรายการ ต่อคณะกรรมการตรวจการจ้างทั้งหมดแล้วเสร็จ</t>
  </si>
  <si>
    <t>9.7   ทำการส่งมอบคู่มือการใช้งานของระบบและเครื่องมือต่างๆ และเอกสารงานอื่นๆ ตามที่กำหนดตามรูปแบบรายการต่อคณะกรรมการตรวจการจ้างทั้งหมดแล้วเสร็จ</t>
  </si>
  <si>
    <t>9.8   เมื่อผู้รับจ้างได้ทำความสะอาด เก็บเศษวัสดุก่อสร้าง ภายในบริเวณสถานที่ก่อสร้างทั้งหมดแล้วเสร็จ</t>
  </si>
  <si>
    <t>9.9   งานส่วนอื่นๆ ที่เหลือทั้งหมดให้แล้วเสร็จเรียบร้อยถูกต้องครบถ้วนตามรูปแบบรายการก่อสร้างและสัญญาทุกประการทั้งหมดแล้วเสร็จ</t>
  </si>
  <si>
    <t>อาคารเรียนรวม แบบ C ก่อสร้างต่อเนื่องจากผู้รับจ้าง รายเดิม ดังนี้</t>
  </si>
  <si>
    <t>9.10  ทำการทดสอบระบบพร้อมแนบผลการทดสอบงานระบบต่างๆ ตามรูปแบบรายการ ต่อคณะกรรมการตรวจการจ้างทั้งหมดแล้วเสร็จ</t>
  </si>
  <si>
    <t>9.11  ทำการส่งมอบคู่มือการใช้งานของระบบและเครื่องมือต่างๆ และเอกสารงานอื่นๆ ตามที่กำหนดตามรูปแบบรายการต่อคณะกรรมการตรวจการจ้างทั้งหมดแล้วเสร็จ</t>
  </si>
  <si>
    <t>9.12  เมื่อผู้รับจ้างได้ทำความสะอาด เก็บเศษวัสดุก่อสร้าง ภายในบริเวณสถานที่ก่อสร้างทั้งหมดแล้วเสร็จ</t>
  </si>
  <si>
    <t>9.13  งานส่วนอื่นๆ ที่เหลือทั้งหมดให้แล้วเสร็จเรียบร้อยถูกต้องครบถ้วนตามรูปแบบรายการก่อสร้างและสัญญาทุกประการทั้งหมดแล้วเสร็จ</t>
  </si>
  <si>
    <t>9.14  ทำการทดสอบระบบพร้อมแนบผลการทดสอบงานระบบต่างๆ ตามรูปแบบรายการ ต่อคณะกรรมการตรวจการจ้างทั้งหมดแล้วเสร็จ</t>
  </si>
  <si>
    <t>9.15  ทำการส่งมอบคู่มือการใช้งานของระบบและเครื่องมือต่างๆ และเอกสารงานอื่นๆ ตามที่กำหนดตามรูปแบบรายการต่อคณะกรรมการตรวจการจ้างทั้งหมดแล้วเสร็จ</t>
  </si>
  <si>
    <t>9.16  เมื่อผู้รับจ้างได้ทำความสะอาด เก็บเศษวัสดุก่อสร้าง ภายในบริเวณสถานที่ก่อสร้างทั้งหมดแล้วเสร็จ</t>
  </si>
  <si>
    <t>9.17  งานส่วนอื่นๆ ที่เหลือทั้งหมดให้แล้วเสร็จเรียบร้อยถูกต้องครบถ้วนตามรูปแบบรายการก่อสร้างและสัญญาทุกประการทั้งหมดแล้วเสร็จ</t>
  </si>
  <si>
    <t>9.18  ทำการทดสอบระบบพร้อมแนบผลการทดสอบงานระบบต่างๆ ตามรูปแบบรายการ ต่อคณะกรรมการตรวจการจ้างทั้งหมดแล้วเสร็จ</t>
  </si>
  <si>
    <t>9.19  ทำการส่งมอบคู่มือการใช้งานของระบบและเครื่องมือต่างๆ และเอกสารงานอื่นๆ ตามที่กำหนดตามรูปแบบรายการต่อคณะกรรมการตรวจการจ้างทั้งหมดแล้วเสร็จ</t>
  </si>
  <si>
    <t>9.20  เมื่อผู้รับจ้างได้ทำความสะอาด เก็บเศษวัสดุก่อสร้าง ภายในบริเวณสถานที่ก่อสร้างทั้งหมดแล้วเสร็จ</t>
  </si>
  <si>
    <t>9.21  งานส่วนอื่นๆ ที่เหลือทั้งหมดให้แล้วเสร็จเรียบร้อยถูกต้องครบถ้วนตามรูปแบบรายการก่อสร้างและสัญญาทุกประการทั้งหมดแล้วเสร็จ</t>
  </si>
  <si>
    <t>9.22  เมื่อผู้รับจ้างได้ทำความสะอาด เก็บเศษวัสดุก่อสร้าง ภายในบริเวณสถานที่ก่อสร้างทั้งหมดแล้วเสร็จ</t>
  </si>
  <si>
    <t>9.23  งานส่วนอื่นๆ ที่เหลือทั้งหมดให้แล้วเสร็จเรียบร้อยถูกต้องครบถ้วนตามรูปแบบรายการก่อสร้างและสัญญาทุกประการทั้งหมดแล้วเสร็จ</t>
  </si>
  <si>
    <t>แบบสรุปวงเงินค่าก่อสร้าง</t>
  </si>
  <si>
    <t>ค่างาน</t>
  </si>
  <si>
    <t>ค่างานส่วนที่เบิกจ่ายไปแล้ว</t>
  </si>
  <si>
    <t xml:space="preserve">ค่างานเบิกจ่าย 15 % ตามมติครม. </t>
  </si>
  <si>
    <t>ค่างานจัดจ้างที่ต่อรองราคาแล้ว</t>
  </si>
  <si>
    <t>รวมค่าก่อสร้างทั้งโครงการ</t>
  </si>
  <si>
    <t>วงเงินตาม พรบ. งบประมาณ</t>
  </si>
  <si>
    <t>เงินสำรองเผื่อเหลือเผื่อขาด ตาม ม.23</t>
  </si>
  <si>
    <t>วงเงินที่คณะรัฐมนตรีอนุมัติงบประมาณ</t>
  </si>
  <si>
    <t>โครงการก่อสร้าง  กลุ่มอาคารเรียนรวมมนุษยศาสตร์และสังคมศาสตร์</t>
  </si>
  <si>
    <t>ค่าวัสดุ ใหม่</t>
  </si>
  <si>
    <t>ค่าแรงงาน ใหม่</t>
  </si>
  <si>
    <t>แบบสรุปราคากลางงานก่อสร้าง (งานที่ดำเนินการไปแล้ว)</t>
  </si>
  <si>
    <t>แบบสรุปค่าก่อสร้าง (งานที่ดำเนินการไปแล้ว)</t>
  </si>
  <si>
    <t>แบบแสดงรายการปริมาณงานและราคา (งานที่ดำเนินการไปแล้ว)</t>
  </si>
  <si>
    <t>ค่างานตามสัญญาเดิม (1)</t>
  </si>
  <si>
    <t>ค่างานดำเนินการแล้ว (2)</t>
  </si>
  <si>
    <t>ส่วนที่ยังสร้างไม่เสร็จ (4)</t>
  </si>
  <si>
    <t>ราคาสัญญาเดิม</t>
  </si>
  <si>
    <t>1-2</t>
  </si>
  <si>
    <t>ร้อยละสะสม</t>
  </si>
  <si>
    <t>ร้อยละทำจริง</t>
  </si>
  <si>
    <t>ยังไม่ได้เบิกจ่ายงวดงาน และยังไม่ได้ก่อสร้าง***</t>
  </si>
  <si>
    <t>โครงการก่อสร้าง กลุ่มอาคารเรียนรวมมนุษยศาสตร์และสังคมศาสตร์ต่อจากที่ก่อสร้างไว้แล้ว มหาวิทยาลัยราชภัฏเชียงใหม่ ศูนย์แม่ริม</t>
  </si>
  <si>
    <t xml:space="preserve"> - ผ12-ผนังกระจกลามิเนตใส (กระจกใส 6 มม.+PVB 0.76 มม.+กระจกใส 6 มม.) กรอบอลูมิเนี่ยม</t>
  </si>
  <si>
    <t xml:space="preserve"> - ผ13-ผนังกระจกใส ความหนากระจก 6 มม.กรอบอลูมิเนี่ยม</t>
  </si>
  <si>
    <t>แก้ไขชนิดพื้น ตามรายการชีแจง</t>
  </si>
  <si>
    <t xml:space="preserve"> - งานคอนกรีตปั่นหยาบลงฟอง**</t>
  </si>
  <si>
    <t>แก้ไขเหลือเฉพาะชั้นดาดฟ้า ตึก 1</t>
  </si>
  <si>
    <t>เพิ่มสเปก dolfin</t>
  </si>
  <si>
    <t>อยู่ในหมวดสุขาภิบาล</t>
  </si>
  <si>
    <t xml:space="preserve"> - ถังเก็บน้ำชนิดตั้งพื้น  ขนาดความจุ 100 ลบ.ม. </t>
  </si>
  <si>
    <t xml:space="preserve"> - ถังเก็บน้ำชนิดตั้งพื้น  ขนาดความจุ 80 ลบ.ม. </t>
  </si>
  <si>
    <t>ยกเลิกรายการตามแนบท้าย</t>
  </si>
  <si>
    <t>แก้เป็นหลังคา+โฟมหนา5 ซม.+ แก้ไขปริมาณหลังคา</t>
  </si>
  <si>
    <t>ดอกเบี้ยเงินกู้  7% ต่อปี</t>
  </si>
  <si>
    <t>แก้จาก C5 เดิม เป็น C2</t>
  </si>
  <si>
    <t>คิดราคาในหมวดห้องน้ำ แล้ว</t>
  </si>
  <si>
    <t>คิดราคาในหมวดอื่นๆ แล้ว</t>
  </si>
  <si>
    <t xml:space="preserve"> - แปเหล็กรูปตัว Z ชุบกัลวาไนซ์ ขนาด 250x2.4 mm.</t>
  </si>
  <si>
    <t>น้ำหนัก</t>
  </si>
  <si>
    <t xml:space="preserve"> - H-800x300x14x26 mm. 210 kg./m.</t>
  </si>
  <si>
    <t>รวมอุปกรณ์ติดตั้ง ค่าติดตั้งในตัว</t>
  </si>
  <si>
    <t xml:space="preserve"> - C5-ฝ้าเพดานยิบซั่มบอร์ดชนิดขอบลาดหนา 9 มม.โครงเคร่า ซีไลน์เหล็กอาบสังกะสี  @0.60 ม.# </t>
  </si>
  <si>
    <t>แก้เป็นF0 ขัดมันเครื่อง แบบไม่ลื่น</t>
  </si>
  <si>
    <t>งานโครงสร้างเหล็กรูปพรรณ ,โครงสร้างหลังคา</t>
  </si>
  <si>
    <t xml:space="preserve"> - วาล์วควบคุมระดับน้ำ (Modulating Float Valve) ขนาด 2" </t>
  </si>
  <si>
    <t xml:space="preserve"> - วาล์วปลายท่อดูด (Foot Vavle) ขนาด 4" </t>
  </si>
  <si>
    <t xml:space="preserve"> - ประตูน้ำชนิด Check Valve ขนาด 4" </t>
  </si>
  <si>
    <t xml:space="preserve"> - ประตูน้ำชนิด Check Valve ขนาด 3" </t>
  </si>
  <si>
    <t xml:space="preserve"> - หัวระบายอากาศอัตโนมัติ (Automatic Air Vent) ขนาด 1"</t>
  </si>
  <si>
    <t xml:space="preserve"> - หัวระบายอากาศอัตโนมัติ (Automatic Air Vent) ขนาด 3/4"</t>
  </si>
  <si>
    <t xml:space="preserve"> - ก๊อกสนาม/ก๊อกล้างพื้น ขนาด 3/4" </t>
  </si>
  <si>
    <t xml:space="preserve"> - ก๊อกสนาม/ก๊อกล้างพื้น ขนาด 1/2" </t>
  </si>
  <si>
    <t xml:space="preserve"> - ประตูน้ำชนิด Gate Valve ขนาด 4" </t>
  </si>
  <si>
    <t xml:space="preserve"> - ประตูน้ำชนิด Gate Valve ขนาด 3" </t>
  </si>
  <si>
    <t xml:space="preserve"> - ประตูน้ำชนิด Gate Valve ขนาด 2-1/2" </t>
  </si>
  <si>
    <t xml:space="preserve"> - ประตูน้ำชนิด Gate Valve ขนาด 2" </t>
  </si>
  <si>
    <t xml:space="preserve"> - ประตูน้ำชนิด Gate Valve ขนาด 1-1/2" </t>
  </si>
  <si>
    <t xml:space="preserve"> - ประตูน้ำชนิด Gate Valve ขนาด 3/4" </t>
  </si>
  <si>
    <t xml:space="preserve"> - ประตูน้ำชนิด Stop Valve ขนาด 1/2" </t>
  </si>
  <si>
    <t xml:space="preserve"> - หัวระบายน้ำที่พื้น (FD) ขนาด 2" </t>
  </si>
  <si>
    <t xml:space="preserve"> - ช่องล้างท่อที่พื้น (FCO) ขนาด 6" </t>
  </si>
  <si>
    <t xml:space="preserve"> - ช่องล้างท่อที่พื้น (FCO) ขนาด 4" </t>
  </si>
  <si>
    <t xml:space="preserve"> - ช่องล้างท่อที่พื้น (FCO) ขนาด 3" </t>
  </si>
  <si>
    <t xml:space="preserve"> - ช่องล้างท่อที่พื้น (FCO) ขนาด  2-1/2" </t>
  </si>
  <si>
    <t xml:space="preserve"> - ช่องล้างท่อที่พื้น (FCO) ขนาด  2" </t>
  </si>
  <si>
    <t xml:space="preserve"> - ฝาครอบพร้อมตะแกรงกันแมลงท่ออากาศ (Vent Cap) ขนาด 4" </t>
  </si>
  <si>
    <t xml:space="preserve"> - ท่อ PVC ชั้นคุณภาพ 8.5  ขนาดเส้นผ่าศูนย์กลาง 6" </t>
  </si>
  <si>
    <t xml:space="preserve"> - ท่อ PVC ชั้นคุณภาพ 8.5  ขนาดเส้นผ่าศูนย์กลาง 4" </t>
  </si>
  <si>
    <t xml:space="preserve"> - ท่อเหล็กดำชนิดมีตะเข็บ (ชั้น  SCH. 40) ขนาด 4" </t>
  </si>
  <si>
    <t xml:space="preserve"> - ท่อเหล็กดำชนิดมีตะเข็บ (ชั้น  SCH. 40) ขนาด 2-1/2" </t>
  </si>
  <si>
    <t xml:space="preserve"> - วาล์วควบคุมการไหลของน้ำ ขนาด 4" (Gate Valve)</t>
  </si>
  <si>
    <t xml:space="preserve"> - วาล์วควบคุมการไหลของน้ำ ขนาด 2-1/2" (Gate Valve)</t>
  </si>
  <si>
    <t xml:space="preserve"> - วาล์วควบคุมการไหลของน้ำ ขนาด 1" (Gate Valve)</t>
  </si>
  <si>
    <t xml:space="preserve"> - วาล์วควบคุมการไหลของน้ำ ขนาด 4" (Check Valve)</t>
  </si>
  <si>
    <t xml:space="preserve"> - หัวรับน้ำดับเพลิง </t>
  </si>
  <si>
    <t>9.1.1</t>
  </si>
  <si>
    <t>9.1.2</t>
  </si>
  <si>
    <t>9.1.3</t>
  </si>
  <si>
    <t>9.2.1</t>
  </si>
  <si>
    <t>9.2.2</t>
  </si>
  <si>
    <t>9.2.3</t>
  </si>
  <si>
    <t>9.3.1</t>
  </si>
  <si>
    <t>9.3.2</t>
  </si>
  <si>
    <t>9.3.3</t>
  </si>
  <si>
    <t>9.4.1</t>
  </si>
  <si>
    <t>9.4.2</t>
  </si>
  <si>
    <t>9.4.3</t>
  </si>
  <si>
    <t>9.5.1</t>
  </si>
  <si>
    <t>9.5.2</t>
  </si>
  <si>
    <t>9.5.3</t>
  </si>
  <si>
    <t>9.6.1</t>
  </si>
  <si>
    <t>9.6.2</t>
  </si>
  <si>
    <t>9.6.3</t>
  </si>
  <si>
    <t>9.7.1</t>
  </si>
  <si>
    <t>9.7.2</t>
  </si>
  <si>
    <t>9.7.3</t>
  </si>
  <si>
    <t>9.8.1</t>
  </si>
  <si>
    <t>9.8.2</t>
  </si>
  <si>
    <t>9.8.3</t>
  </si>
  <si>
    <t>9.9.1</t>
  </si>
  <si>
    <t>9.9.2</t>
  </si>
  <si>
    <t>9.9.3</t>
  </si>
  <si>
    <t>9.10.1</t>
  </si>
  <si>
    <t xml:space="preserve"> - สีน้ำพลาสติกอคิลิค 100% ชนิดทาภายนอก</t>
  </si>
  <si>
    <t>แก้เป็นF0 ขัดมันเงา เครื่อง พร้อมโครงสร้าง ผสมผง floor hardener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</si>
</sst>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64" formatCode="_(* #,##0.00_);_(* \(#,##0.00\);_(* &quot;-&quot;??_);_(@_)"/>
    <numFmt numFmtId="165" formatCode="_-* #,##0.00_-;\-* #,##0.00_-;_-* \-??_-;_-@_-"/>
    <numFmt numFmtId="166" formatCode="_(* #,##0.0000_);_(* \(#,##0.0000\);_(* &quot;-&quot;??_);_(@_)"/>
    <numFmt numFmtId="167" formatCode="0.0000000000"/>
    <numFmt numFmtId="168" formatCode="_-* #,##0.000000000_-;\-* #,##0.000000000_-;_-* &quot;-&quot;??_-;_-@_-"/>
    <numFmt numFmtId="169" formatCode="[$-101041E]d\ mmmm\ yyyy;@"/>
    <numFmt numFmtId="170" formatCode="[$-F800]dddd\,\ mmmm\ dd\,\ yyyy"/>
    <numFmt numFmtId="171" formatCode="_-* #,##0.0000_-;\-* #,##0.0000_-;_-* &quot;-&quot;??_-;_-@_-"/>
    <numFmt numFmtId="172" formatCode="_-* #,##0.0_-;\-* #,##0.0_-;_-* &quot;-&quot;??_-;_-@_-"/>
    <numFmt numFmtId="173" formatCode="_-* #,##0_-;\-* #,##0_-;_-* &quot;-&quot;??_-;_-@_-"/>
    <numFmt numFmtId="174" formatCode="0.00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Calibri"/>
      <family val="2"/>
      <scheme val="minor"/>
    </font>
    <font>
      <sz val="14"/>
      <name val="Cordia New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0"/>
      <name val="Arial"/>
      <family val="2"/>
    </font>
    <font>
      <sz val="14"/>
      <name val="AngsanaUPC"/>
      <family val="1"/>
    </font>
    <font>
      <b/>
      <sz val="20"/>
      <name val="AngsanaUPC"/>
      <family val="1"/>
      <charset val="222"/>
    </font>
    <font>
      <sz val="16"/>
      <name val="AngsanaUPC"/>
      <family val="1"/>
    </font>
    <font>
      <b/>
      <sz val="14"/>
      <name val="AngsanaUPC"/>
      <family val="1"/>
      <charset val="222"/>
    </font>
    <font>
      <b/>
      <sz val="16"/>
      <name val="AngsanaUPC"/>
      <family val="1"/>
    </font>
    <font>
      <sz val="16"/>
      <name val="AngsanaUPC"/>
      <family val="1"/>
      <charset val="222"/>
    </font>
    <font>
      <b/>
      <sz val="16"/>
      <name val="AngsanaUPC"/>
      <family val="1"/>
      <charset val="222"/>
    </font>
    <font>
      <b/>
      <sz val="16"/>
      <color indexed="10"/>
      <name val="AngsanaUPC"/>
      <family val="1"/>
      <charset val="222"/>
    </font>
    <font>
      <sz val="16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b/>
      <sz val="11"/>
      <color theme="1"/>
      <name val="Calibri"/>
      <family val="2"/>
      <charset val="222"/>
      <scheme val="minor"/>
    </font>
    <font>
      <sz val="11"/>
      <color rgb="FF00B050"/>
      <name val="Calibri"/>
      <family val="2"/>
      <charset val="222"/>
      <scheme val="minor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6"/>
      <color rgb="FF000000"/>
      <name val="TH Niramit AS"/>
    </font>
    <font>
      <b/>
      <sz val="16"/>
      <color rgb="FF000000"/>
      <name val="TH Niramit AS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b/>
      <sz val="14"/>
      <color theme="1"/>
      <name val="TH Sarabun New"/>
      <family val="2"/>
    </font>
    <font>
      <sz val="14"/>
      <color theme="1"/>
      <name val="TH Sarabun New"/>
      <family val="2"/>
    </font>
    <font>
      <b/>
      <sz val="16"/>
      <color rgb="FFFF0000"/>
      <name val="TH Sarabun New"/>
      <family val="2"/>
    </font>
    <font>
      <b/>
      <sz val="16"/>
      <color rgb="FFFF0000"/>
      <name val="TH SarabunPSK"/>
      <family val="2"/>
    </font>
    <font>
      <b/>
      <sz val="16"/>
      <color indexed="8"/>
      <name val="TH SarabunPSK"/>
      <family val="2"/>
    </font>
    <font>
      <b/>
      <sz val="16"/>
      <color indexed="8"/>
      <name val="TH Sarabun New"/>
      <family val="2"/>
    </font>
    <font>
      <b/>
      <sz val="9"/>
      <color indexed="81"/>
      <name val="Tahoma"/>
      <family val="2"/>
    </font>
    <font>
      <sz val="16"/>
      <name val="TH SarabunPSK"/>
      <family val="2"/>
    </font>
  </fonts>
  <fills count="1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71"/>
        <bgColor indexed="64"/>
      </patternFill>
    </fill>
    <fill>
      <patternFill patternType="solid">
        <fgColor theme="5" tint="0.39997558519241921"/>
        <bgColor indexed="64"/>
      </patternFill>
    </fill>
  </fills>
  <borders count="9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/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auto="1"/>
      </top>
      <bottom style="double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auto="1"/>
      </top>
      <bottom style="double">
        <color indexed="64"/>
      </bottom>
      <diagonal/>
    </border>
    <border>
      <left/>
      <right style="thin">
        <color indexed="64"/>
      </right>
      <top style="hair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/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indexed="64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</borders>
  <cellStyleXfs count="14">
    <xf numFmtId="0" fontId="0" fillId="0" borderId="0"/>
    <xf numFmtId="16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5" fontId="5" fillId="0" borderId="0" applyFill="0" applyBorder="0" applyAlignment="0" applyProtection="0"/>
    <xf numFmtId="0" fontId="5" fillId="0" borderId="0"/>
    <xf numFmtId="0" fontId="8" fillId="0" borderId="0"/>
    <xf numFmtId="0" fontId="9" fillId="0" borderId="0"/>
    <xf numFmtId="164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10">
    <xf numFmtId="0" fontId="0" fillId="0" borderId="0" xfId="0"/>
    <xf numFmtId="0" fontId="2" fillId="0" borderId="0" xfId="0" applyFont="1"/>
    <xf numFmtId="0" fontId="3" fillId="3" borderId="0" xfId="0" applyFont="1" applyFill="1"/>
    <xf numFmtId="0" fontId="3" fillId="4" borderId="0" xfId="0" applyFont="1" applyFill="1"/>
    <xf numFmtId="0" fontId="3" fillId="5" borderId="0" xfId="0" applyFon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164" fontId="3" fillId="4" borderId="0" xfId="1" applyFont="1" applyFill="1" applyAlignment="1">
      <alignment horizontal="center" vertical="center"/>
    </xf>
    <xf numFmtId="164" fontId="3" fillId="5" borderId="0" xfId="1" applyFont="1" applyFill="1" applyAlignment="1">
      <alignment vertical="center"/>
    </xf>
    <xf numFmtId="164" fontId="2" fillId="0" borderId="0" xfId="1" applyFont="1"/>
    <xf numFmtId="164" fontId="2" fillId="3" borderId="0" xfId="1" applyFont="1" applyFill="1"/>
    <xf numFmtId="164" fontId="2" fillId="9" borderId="0" xfId="1" applyFont="1" applyFill="1"/>
    <xf numFmtId="0" fontId="3" fillId="3" borderId="0" xfId="0" applyFont="1" applyFill="1" applyAlignment="1">
      <alignment horizontal="center"/>
    </xf>
    <xf numFmtId="0" fontId="3" fillId="6" borderId="0" xfId="0" applyFont="1" applyFill="1" applyAlignment="1">
      <alignment horizontal="center" vertical="center"/>
    </xf>
    <xf numFmtId="164" fontId="2" fillId="10" borderId="0" xfId="1" applyFont="1" applyFill="1"/>
    <xf numFmtId="164" fontId="2" fillId="0" borderId="0" xfId="1" applyFont="1" applyFill="1"/>
    <xf numFmtId="164" fontId="3" fillId="9" borderId="0" xfId="1" applyFont="1" applyFill="1"/>
    <xf numFmtId="164" fontId="3" fillId="5" borderId="0" xfId="1" applyFont="1" applyFill="1" applyAlignment="1">
      <alignment horizontal="center" vertical="center"/>
    </xf>
    <xf numFmtId="164" fontId="2" fillId="9" borderId="0" xfId="1" applyFont="1" applyFill="1" applyAlignment="1">
      <alignment horizontal="center"/>
    </xf>
    <xf numFmtId="164" fontId="2" fillId="3" borderId="0" xfId="1" applyFont="1" applyFill="1" applyAlignment="1">
      <alignment horizontal="center"/>
    </xf>
    <xf numFmtId="164" fontId="2" fillId="8" borderId="0" xfId="1" applyFont="1" applyFill="1" applyAlignment="1">
      <alignment horizontal="center"/>
    </xf>
    <xf numFmtId="164" fontId="2" fillId="12" borderId="0" xfId="1" applyFont="1" applyFill="1"/>
    <xf numFmtId="164" fontId="2" fillId="7" borderId="0" xfId="1" applyFont="1" applyFill="1"/>
    <xf numFmtId="164" fontId="2" fillId="0" borderId="0" xfId="0" applyNumberFormat="1" applyFont="1"/>
    <xf numFmtId="0" fontId="2" fillId="0" borderId="0" xfId="0" applyFont="1" applyAlignment="1">
      <alignment horizontal="center"/>
    </xf>
    <xf numFmtId="0" fontId="10" fillId="0" borderId="0" xfId="9" applyFont="1"/>
    <xf numFmtId="0" fontId="11" fillId="0" borderId="0" xfId="9" applyFont="1"/>
    <xf numFmtId="0" fontId="13" fillId="0" borderId="0" xfId="9" applyFont="1"/>
    <xf numFmtId="0" fontId="11" fillId="0" borderId="0" xfId="9" applyFont="1" applyAlignment="1">
      <alignment horizontal="center"/>
    </xf>
    <xf numFmtId="0" fontId="13" fillId="0" borderId="9" xfId="9" applyFont="1" applyBorder="1"/>
    <xf numFmtId="0" fontId="13" fillId="0" borderId="9" xfId="9" applyFont="1" applyBorder="1" applyAlignment="1">
      <alignment horizontal="center"/>
    </xf>
    <xf numFmtId="0" fontId="13" fillId="0" borderId="9" xfId="9" applyFont="1" applyBorder="1" applyAlignment="1">
      <alignment horizontal="right"/>
    </xf>
    <xf numFmtId="0" fontId="11" fillId="0" borderId="9" xfId="9" applyFont="1" applyBorder="1"/>
    <xf numFmtId="0" fontId="15" fillId="0" borderId="0" xfId="9" applyFont="1"/>
    <xf numFmtId="0" fontId="15" fillId="0" borderId="0" xfId="9" applyFont="1" applyAlignment="1">
      <alignment horizontal="center"/>
    </xf>
    <xf numFmtId="0" fontId="15" fillId="0" borderId="0" xfId="9" applyFont="1" applyAlignment="1">
      <alignment horizontal="right"/>
    </xf>
    <xf numFmtId="0" fontId="13" fillId="0" borderId="0" xfId="9" applyFont="1" applyAlignment="1">
      <alignment horizontal="left" vertical="center"/>
    </xf>
    <xf numFmtId="0" fontId="13" fillId="0" borderId="0" xfId="9" applyFont="1" applyAlignment="1">
      <alignment horizontal="center" vertical="center"/>
    </xf>
    <xf numFmtId="9" fontId="11" fillId="0" borderId="0" xfId="9" applyNumberFormat="1" applyFont="1" applyAlignment="1">
      <alignment horizontal="center"/>
    </xf>
    <xf numFmtId="0" fontId="13" fillId="0" borderId="0" xfId="9" applyFont="1" applyAlignment="1">
      <alignment vertical="center"/>
    </xf>
    <xf numFmtId="0" fontId="15" fillId="0" borderId="0" xfId="9" applyFont="1" applyAlignment="1">
      <alignment horizontal="left"/>
    </xf>
    <xf numFmtId="166" fontId="15" fillId="0" borderId="0" xfId="9" applyNumberFormat="1" applyFont="1" applyAlignment="1">
      <alignment horizontal="left"/>
    </xf>
    <xf numFmtId="167" fontId="15" fillId="0" borderId="0" xfId="9" applyNumberFormat="1" applyFont="1"/>
    <xf numFmtId="168" fontId="11" fillId="0" borderId="0" xfId="9" applyNumberFormat="1" applyFont="1"/>
    <xf numFmtId="0" fontId="11" fillId="0" borderId="0" xfId="9" applyFont="1" applyAlignment="1">
      <alignment horizontal="centerContinuous"/>
    </xf>
    <xf numFmtId="0" fontId="11" fillId="0" borderId="0" xfId="9" applyFont="1" applyAlignment="1">
      <alignment vertical="center"/>
    </xf>
    <xf numFmtId="0" fontId="11" fillId="0" borderId="0" xfId="9" applyFont="1" applyAlignment="1">
      <alignment horizontal="left" vertical="center"/>
    </xf>
    <xf numFmtId="0" fontId="3" fillId="11" borderId="1" xfId="0" applyFont="1" applyFill="1" applyBorder="1" applyAlignment="1">
      <alignment horizontal="center"/>
    </xf>
    <xf numFmtId="164" fontId="2" fillId="11" borderId="0" xfId="1" applyFont="1" applyFill="1"/>
    <xf numFmtId="0" fontId="17" fillId="0" borderId="0" xfId="0" applyFont="1"/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" fillId="0" borderId="17" xfId="0" applyFont="1" applyBorder="1"/>
    <xf numFmtId="0" fontId="3" fillId="0" borderId="17" xfId="0" applyFont="1" applyBorder="1" applyAlignment="1">
      <alignment horizontal="center"/>
    </xf>
    <xf numFmtId="0" fontId="3" fillId="0" borderId="9" xfId="0" applyFont="1" applyBorder="1"/>
    <xf numFmtId="0" fontId="2" fillId="0" borderId="9" xfId="0" applyFont="1" applyBorder="1"/>
    <xf numFmtId="0" fontId="3" fillId="0" borderId="11" xfId="0" applyFont="1" applyBorder="1"/>
    <xf numFmtId="0" fontId="2" fillId="0" borderId="11" xfId="0" applyFont="1" applyBorder="1"/>
    <xf numFmtId="0" fontId="3" fillId="0" borderId="6" xfId="0" applyFont="1" applyBorder="1"/>
    <xf numFmtId="0" fontId="2" fillId="0" borderId="6" xfId="0" applyFont="1" applyBorder="1"/>
    <xf numFmtId="0" fontId="3" fillId="0" borderId="21" xfId="0" applyFont="1" applyBorder="1" applyAlignment="1">
      <alignment horizontal="center"/>
    </xf>
    <xf numFmtId="0" fontId="3" fillId="0" borderId="22" xfId="0" applyFont="1" applyBorder="1"/>
    <xf numFmtId="0" fontId="2" fillId="0" borderId="23" xfId="0" applyFont="1" applyBorder="1"/>
    <xf numFmtId="0" fontId="2" fillId="0" borderId="24" xfId="0" applyFont="1" applyBorder="1"/>
    <xf numFmtId="0" fontId="2" fillId="0" borderId="22" xfId="0" applyFont="1" applyBorder="1"/>
    <xf numFmtId="0" fontId="2" fillId="0" borderId="25" xfId="0" applyFont="1" applyBorder="1"/>
    <xf numFmtId="0" fontId="3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164" fontId="2" fillId="0" borderId="26" xfId="1" applyFont="1" applyBorder="1"/>
    <xf numFmtId="169" fontId="2" fillId="0" borderId="0" xfId="0" applyNumberFormat="1" applyFont="1"/>
    <xf numFmtId="0" fontId="3" fillId="0" borderId="25" xfId="0" applyFont="1" applyBorder="1" applyAlignment="1">
      <alignment horizontal="center"/>
    </xf>
    <xf numFmtId="0" fontId="2" fillId="0" borderId="29" xfId="0" applyFont="1" applyBorder="1"/>
    <xf numFmtId="0" fontId="2" fillId="0" borderId="30" xfId="0" applyFont="1" applyBorder="1"/>
    <xf numFmtId="0" fontId="2" fillId="0" borderId="31" xfId="0" applyFont="1" applyBorder="1"/>
    <xf numFmtId="0" fontId="2" fillId="0" borderId="32" xfId="0" applyFont="1" applyBorder="1"/>
    <xf numFmtId="164" fontId="2" fillId="0" borderId="30" xfId="1" applyFont="1" applyBorder="1"/>
    <xf numFmtId="0" fontId="3" fillId="9" borderId="34" xfId="0" applyFont="1" applyFill="1" applyBorder="1"/>
    <xf numFmtId="0" fontId="2" fillId="9" borderId="34" xfId="0" applyFont="1" applyFill="1" applyBorder="1"/>
    <xf numFmtId="0" fontId="3" fillId="9" borderId="35" xfId="0" applyFont="1" applyFill="1" applyBorder="1" applyAlignment="1">
      <alignment horizontal="right"/>
    </xf>
    <xf numFmtId="164" fontId="3" fillId="9" borderId="36" xfId="1" applyFont="1" applyFill="1" applyBorder="1"/>
    <xf numFmtId="0" fontId="2" fillId="9" borderId="11" xfId="0" applyFont="1" applyFill="1" applyBorder="1"/>
    <xf numFmtId="0" fontId="3" fillId="9" borderId="3" xfId="0" applyFont="1" applyFill="1" applyBorder="1" applyAlignment="1">
      <alignment horizontal="right"/>
    </xf>
    <xf numFmtId="164" fontId="3" fillId="9" borderId="2" xfId="0" applyNumberFormat="1" applyFont="1" applyFill="1" applyBorder="1"/>
    <xf numFmtId="0" fontId="3" fillId="9" borderId="42" xfId="0" applyFont="1" applyFill="1" applyBorder="1"/>
    <xf numFmtId="0" fontId="2" fillId="9" borderId="42" xfId="0" applyFont="1" applyFill="1" applyBorder="1"/>
    <xf numFmtId="0" fontId="3" fillId="9" borderId="43" xfId="0" applyFont="1" applyFill="1" applyBorder="1"/>
    <xf numFmtId="0" fontId="3" fillId="9" borderId="44" xfId="0" applyFont="1" applyFill="1" applyBorder="1"/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164" fontId="2" fillId="0" borderId="26" xfId="0" applyNumberFormat="1" applyFont="1" applyBorder="1" applyAlignment="1">
      <alignment horizontal="center"/>
    </xf>
    <xf numFmtId="0" fontId="3" fillId="11" borderId="11" xfId="0" applyFont="1" applyFill="1" applyBorder="1"/>
    <xf numFmtId="0" fontId="3" fillId="11" borderId="11" xfId="0" applyFont="1" applyFill="1" applyBorder="1" applyAlignment="1">
      <alignment horizontal="center"/>
    </xf>
    <xf numFmtId="0" fontId="3" fillId="0" borderId="6" xfId="0" applyFont="1" applyBorder="1" applyAlignment="1">
      <alignment horizontal="right"/>
    </xf>
    <xf numFmtId="0" fontId="3" fillId="0" borderId="46" xfId="0" applyFont="1" applyBorder="1"/>
    <xf numFmtId="0" fontId="2" fillId="0" borderId="46" xfId="0" applyFont="1" applyBorder="1"/>
    <xf numFmtId="0" fontId="2" fillId="0" borderId="21" xfId="0" applyFont="1" applyBorder="1"/>
    <xf numFmtId="0" fontId="3" fillId="0" borderId="25" xfId="0" applyFont="1" applyBorder="1"/>
    <xf numFmtId="164" fontId="2" fillId="0" borderId="25" xfId="1" applyFont="1" applyBorder="1"/>
    <xf numFmtId="166" fontId="2" fillId="0" borderId="25" xfId="1" applyNumberFormat="1" applyFont="1" applyBorder="1"/>
    <xf numFmtId="0" fontId="2" fillId="0" borderId="49" xfId="0" applyFont="1" applyBorder="1"/>
    <xf numFmtId="0" fontId="2" fillId="0" borderId="50" xfId="0" applyFont="1" applyBorder="1"/>
    <xf numFmtId="0" fontId="2" fillId="0" borderId="51" xfId="0" applyFont="1" applyBorder="1"/>
    <xf numFmtId="0" fontId="2" fillId="0" borderId="26" xfId="0" applyFont="1" applyBorder="1"/>
    <xf numFmtId="0" fontId="3" fillId="0" borderId="44" xfId="0" applyFont="1" applyBorder="1"/>
    <xf numFmtId="0" fontId="2" fillId="0" borderId="44" xfId="0" applyFont="1" applyBorder="1"/>
    <xf numFmtId="0" fontId="2" fillId="0" borderId="42" xfId="0" applyFont="1" applyBorder="1"/>
    <xf numFmtId="0" fontId="2" fillId="0" borderId="44" xfId="0" applyFont="1" applyBorder="1" applyAlignment="1">
      <alignment horizontal="center"/>
    </xf>
    <xf numFmtId="2" fontId="2" fillId="0" borderId="25" xfId="0" applyNumberFormat="1" applyFont="1" applyBorder="1"/>
    <xf numFmtId="164" fontId="2" fillId="0" borderId="25" xfId="0" applyNumberFormat="1" applyFont="1" applyBorder="1"/>
    <xf numFmtId="164" fontId="11" fillId="0" borderId="0" xfId="1" applyFont="1"/>
    <xf numFmtId="164" fontId="11" fillId="0" borderId="0" xfId="9" applyNumberFormat="1" applyFont="1"/>
    <xf numFmtId="0" fontId="3" fillId="9" borderId="45" xfId="0" applyFont="1" applyFill="1" applyBorder="1" applyAlignment="1">
      <alignment horizontal="right"/>
    </xf>
    <xf numFmtId="0" fontId="1" fillId="0" borderId="0" xfId="11"/>
    <xf numFmtId="0" fontId="6" fillId="0" borderId="46" xfId="11" applyFont="1" applyBorder="1"/>
    <xf numFmtId="0" fontId="1" fillId="0" borderId="46" xfId="11" applyBorder="1"/>
    <xf numFmtId="43" fontId="6" fillId="0" borderId="69" xfId="12" applyFont="1" applyBorder="1"/>
    <xf numFmtId="0" fontId="6" fillId="0" borderId="70" xfId="11" applyFont="1" applyBorder="1"/>
    <xf numFmtId="0" fontId="6" fillId="0" borderId="11" xfId="11" applyFont="1" applyBorder="1"/>
    <xf numFmtId="43" fontId="6" fillId="0" borderId="71" xfId="12" applyFont="1" applyBorder="1"/>
    <xf numFmtId="0" fontId="6" fillId="0" borderId="72" xfId="11" applyFont="1" applyBorder="1"/>
    <xf numFmtId="0" fontId="1" fillId="0" borderId="44" xfId="11" applyBorder="1"/>
    <xf numFmtId="0" fontId="6" fillId="0" borderId="44" xfId="11" applyFont="1" applyBorder="1"/>
    <xf numFmtId="43" fontId="6" fillId="0" borderId="73" xfId="12" applyFont="1" applyBorder="1" applyAlignment="1">
      <alignment horizontal="right"/>
    </xf>
    <xf numFmtId="0" fontId="6" fillId="0" borderId="74" xfId="11" applyFont="1" applyBorder="1"/>
    <xf numFmtId="43" fontId="6" fillId="9" borderId="54" xfId="12" applyFont="1" applyFill="1" applyBorder="1" applyAlignment="1">
      <alignment horizontal="center" vertical="center" wrapText="1"/>
    </xf>
    <xf numFmtId="43" fontId="6" fillId="9" borderId="55" xfId="12" applyFont="1" applyFill="1" applyBorder="1" applyAlignment="1">
      <alignment horizontal="center" vertical="center" wrapText="1"/>
    </xf>
    <xf numFmtId="43" fontId="7" fillId="0" borderId="21" xfId="12" applyFont="1" applyBorder="1"/>
    <xf numFmtId="43" fontId="7" fillId="0" borderId="21" xfId="12" applyFont="1" applyBorder="1" applyAlignment="1">
      <alignment horizontal="center"/>
    </xf>
    <xf numFmtId="43" fontId="7" fillId="0" borderId="25" xfId="12" applyFont="1" applyBorder="1"/>
    <xf numFmtId="43" fontId="7" fillId="0" borderId="25" xfId="12" applyFont="1" applyBorder="1" applyAlignment="1">
      <alignment horizontal="center"/>
    </xf>
    <xf numFmtId="43" fontId="7" fillId="0" borderId="1" xfId="12" applyFont="1" applyBorder="1"/>
    <xf numFmtId="43" fontId="7" fillId="0" borderId="58" xfId="12" applyFont="1" applyBorder="1"/>
    <xf numFmtId="43" fontId="7" fillId="0" borderId="58" xfId="12" applyFont="1" applyBorder="1" applyAlignment="1">
      <alignment horizontal="center"/>
    </xf>
    <xf numFmtId="43" fontId="7" fillId="0" borderId="12" xfId="12" applyFont="1" applyBorder="1"/>
    <xf numFmtId="43" fontId="7" fillId="0" borderId="12" xfId="12" applyFont="1" applyBorder="1" applyAlignment="1">
      <alignment horizontal="center"/>
    </xf>
    <xf numFmtId="43" fontId="7" fillId="0" borderId="29" xfId="12" applyFont="1" applyBorder="1"/>
    <xf numFmtId="43" fontId="7" fillId="0" borderId="29" xfId="12" applyFont="1" applyBorder="1" applyAlignment="1">
      <alignment horizontal="center"/>
    </xf>
    <xf numFmtId="0" fontId="3" fillId="0" borderId="78" xfId="11" applyFont="1" applyBorder="1" applyAlignment="1">
      <alignment horizontal="center"/>
    </xf>
    <xf numFmtId="0" fontId="6" fillId="0" borderId="59" xfId="11" applyFont="1" applyBorder="1" applyAlignment="1">
      <alignment horizontal="center"/>
    </xf>
    <xf numFmtId="0" fontId="3" fillId="0" borderId="59" xfId="11" applyFont="1" applyBorder="1" applyAlignment="1">
      <alignment horizontal="center"/>
    </xf>
    <xf numFmtId="0" fontId="2" fillId="14" borderId="77" xfId="11" applyFont="1" applyFill="1" applyBorder="1"/>
    <xf numFmtId="43" fontId="2" fillId="14" borderId="77" xfId="12" applyFont="1" applyFill="1" applyBorder="1" applyAlignment="1">
      <alignment vertical="top"/>
    </xf>
    <xf numFmtId="43" fontId="2" fillId="14" borderId="77" xfId="12" applyFont="1" applyFill="1" applyBorder="1"/>
    <xf numFmtId="0" fontId="2" fillId="0" borderId="25" xfId="11" applyFont="1" applyBorder="1"/>
    <xf numFmtId="43" fontId="2" fillId="0" borderId="25" xfId="12" applyFont="1" applyBorder="1" applyAlignment="1">
      <alignment vertical="top"/>
    </xf>
    <xf numFmtId="43" fontId="2" fillId="0" borderId="25" xfId="12" applyFont="1" applyBorder="1"/>
    <xf numFmtId="43" fontId="2" fillId="0" borderId="12" xfId="12" applyFont="1" applyBorder="1"/>
    <xf numFmtId="43" fontId="2" fillId="0" borderId="25" xfId="12" applyFont="1" applyFill="1" applyBorder="1"/>
    <xf numFmtId="43" fontId="2" fillId="0" borderId="25" xfId="12" applyFont="1" applyBorder="1" applyAlignment="1"/>
    <xf numFmtId="43" fontId="2" fillId="0" borderId="25" xfId="12" applyFont="1" applyFill="1" applyBorder="1" applyAlignment="1"/>
    <xf numFmtId="43" fontId="1" fillId="0" borderId="0" xfId="11" applyNumberFormat="1"/>
    <xf numFmtId="0" fontId="2" fillId="0" borderId="29" xfId="11" applyFont="1" applyBorder="1"/>
    <xf numFmtId="43" fontId="2" fillId="0" borderId="29" xfId="12" applyFont="1" applyBorder="1"/>
    <xf numFmtId="0" fontId="3" fillId="0" borderId="79" xfId="11" applyFont="1" applyBorder="1"/>
    <xf numFmtId="43" fontId="3" fillId="0" borderId="76" xfId="12" applyFont="1" applyBorder="1"/>
    <xf numFmtId="43" fontId="3" fillId="15" borderId="76" xfId="12" applyFont="1" applyFill="1" applyBorder="1"/>
    <xf numFmtId="43" fontId="6" fillId="0" borderId="76" xfId="11" applyNumberFormat="1" applyFont="1" applyBorder="1" applyAlignment="1">
      <alignment horizontal="center" vertical="center" wrapText="1"/>
    </xf>
    <xf numFmtId="43" fontId="6" fillId="0" borderId="80" xfId="11" applyNumberFormat="1" applyFont="1" applyBorder="1" applyAlignment="1">
      <alignment horizontal="center" vertical="center" wrapText="1"/>
    </xf>
    <xf numFmtId="0" fontId="3" fillId="0" borderId="49" xfId="11" applyFont="1" applyBorder="1" applyAlignment="1">
      <alignment horizontal="center"/>
    </xf>
    <xf numFmtId="43" fontId="3" fillId="0" borderId="49" xfId="12" applyFont="1" applyBorder="1"/>
    <xf numFmtId="43" fontId="3" fillId="15" borderId="49" xfId="12" applyFont="1" applyFill="1" applyBorder="1"/>
    <xf numFmtId="43" fontId="3" fillId="0" borderId="81" xfId="12" applyFont="1" applyBorder="1"/>
    <xf numFmtId="43" fontId="20" fillId="0" borderId="49" xfId="11" applyNumberFormat="1" applyFont="1" applyBorder="1"/>
    <xf numFmtId="0" fontId="2" fillId="0" borderId="0" xfId="11" applyFont="1"/>
    <xf numFmtId="43" fontId="2" fillId="0" borderId="0" xfId="11" applyNumberFormat="1" applyFont="1"/>
    <xf numFmtId="0" fontId="1" fillId="0" borderId="0" xfId="11" applyAlignment="1">
      <alignment horizontal="right"/>
    </xf>
    <xf numFmtId="43" fontId="2" fillId="0" borderId="19" xfId="11" applyNumberFormat="1" applyFont="1" applyBorder="1"/>
    <xf numFmtId="43" fontId="21" fillId="0" borderId="59" xfId="11" applyNumberFormat="1" applyFont="1" applyBorder="1" applyAlignment="1">
      <alignment horizontal="center"/>
    </xf>
    <xf numFmtId="0" fontId="23" fillId="0" borderId="78" xfId="12" applyNumberFormat="1" applyFont="1" applyBorder="1" applyAlignment="1">
      <alignment horizontal="center" vertical="top"/>
    </xf>
    <xf numFmtId="0" fontId="22" fillId="0" borderId="82" xfId="11" applyFont="1" applyBorder="1"/>
    <xf numFmtId="0" fontId="2" fillId="0" borderId="83" xfId="11" applyFont="1" applyBorder="1"/>
    <xf numFmtId="9" fontId="23" fillId="0" borderId="78" xfId="13" applyFont="1" applyBorder="1" applyAlignment="1">
      <alignment vertical="top"/>
    </xf>
    <xf numFmtId="43" fontId="23" fillId="0" borderId="78" xfId="12" applyFont="1" applyBorder="1" applyAlignment="1">
      <alignment vertical="top"/>
    </xf>
    <xf numFmtId="0" fontId="23" fillId="0" borderId="58" xfId="12" applyNumberFormat="1" applyFont="1" applyBorder="1" applyAlignment="1">
      <alignment horizontal="center" vertical="top"/>
    </xf>
    <xf numFmtId="0" fontId="3" fillId="0" borderId="26" xfId="11" applyFont="1" applyBorder="1"/>
    <xf numFmtId="0" fontId="23" fillId="0" borderId="28" xfId="11" applyFont="1" applyBorder="1"/>
    <xf numFmtId="9" fontId="23" fillId="0" borderId="58" xfId="13" applyFont="1" applyBorder="1" applyAlignment="1">
      <alignment vertical="top"/>
    </xf>
    <xf numFmtId="43" fontId="23" fillId="0" borderId="58" xfId="12" applyFont="1" applyBorder="1" applyAlignment="1">
      <alignment vertical="top"/>
    </xf>
    <xf numFmtId="0" fontId="23" fillId="0" borderId="0" xfId="11" applyFont="1"/>
    <xf numFmtId="0" fontId="24" fillId="0" borderId="0" xfId="11" applyFont="1"/>
    <xf numFmtId="0" fontId="22" fillId="0" borderId="26" xfId="11" applyFont="1" applyBorder="1"/>
    <xf numFmtId="0" fontId="2" fillId="0" borderId="28" xfId="11" applyFont="1" applyBorder="1"/>
    <xf numFmtId="0" fontId="23" fillId="0" borderId="59" xfId="12" applyNumberFormat="1" applyFont="1" applyBorder="1" applyAlignment="1">
      <alignment horizontal="center" vertical="top"/>
    </xf>
    <xf numFmtId="0" fontId="3" fillId="0" borderId="84" xfId="11" applyFont="1" applyBorder="1"/>
    <xf numFmtId="0" fontId="23" fillId="0" borderId="65" xfId="11" applyFont="1" applyBorder="1"/>
    <xf numFmtId="9" fontId="23" fillId="0" borderId="59" xfId="13" applyFont="1" applyBorder="1" applyAlignment="1">
      <alignment vertical="top"/>
    </xf>
    <xf numFmtId="43" fontId="23" fillId="0" borderId="59" xfId="12" applyFont="1" applyBorder="1" applyAlignment="1">
      <alignment vertical="top"/>
    </xf>
    <xf numFmtId="0" fontId="23" fillId="0" borderId="78" xfId="13" applyNumberFormat="1" applyFont="1" applyBorder="1" applyAlignment="1">
      <alignment horizontal="center" vertical="top"/>
    </xf>
    <xf numFmtId="0" fontId="23" fillId="0" borderId="58" xfId="13" applyNumberFormat="1" applyFont="1" applyBorder="1" applyAlignment="1">
      <alignment horizontal="center" vertical="top"/>
    </xf>
    <xf numFmtId="0" fontId="23" fillId="0" borderId="59" xfId="13" applyNumberFormat="1" applyFont="1" applyBorder="1" applyAlignment="1">
      <alignment horizontal="center" vertical="top"/>
    </xf>
    <xf numFmtId="0" fontId="22" fillId="0" borderId="84" xfId="11" applyFont="1" applyBorder="1"/>
    <xf numFmtId="0" fontId="23" fillId="0" borderId="58" xfId="13" applyNumberFormat="1" applyFont="1" applyBorder="1" applyAlignment="1">
      <alignment vertical="top"/>
    </xf>
    <xf numFmtId="0" fontId="23" fillId="0" borderId="59" xfId="13" applyNumberFormat="1" applyFont="1" applyBorder="1" applyAlignment="1">
      <alignment vertical="top"/>
    </xf>
    <xf numFmtId="9" fontId="25" fillId="0" borderId="1" xfId="13" applyFont="1" applyBorder="1" applyAlignment="1">
      <alignment vertical="center"/>
    </xf>
    <xf numFmtId="43" fontId="25" fillId="0" borderId="1" xfId="12" applyFont="1" applyBorder="1" applyAlignment="1">
      <alignment vertical="center"/>
    </xf>
    <xf numFmtId="0" fontId="3" fillId="0" borderId="1" xfId="11" applyFont="1" applyBorder="1" applyAlignment="1">
      <alignment horizontal="center"/>
    </xf>
    <xf numFmtId="0" fontId="2" fillId="0" borderId="77" xfId="11" applyFont="1" applyBorder="1"/>
    <xf numFmtId="43" fontId="2" fillId="0" borderId="77" xfId="12" applyFont="1" applyBorder="1"/>
    <xf numFmtId="0" fontId="3" fillId="0" borderId="1" xfId="11" applyFont="1" applyBorder="1"/>
    <xf numFmtId="43" fontId="3" fillId="0" borderId="1" xfId="11" applyNumberFormat="1" applyFont="1" applyBorder="1"/>
    <xf numFmtId="0" fontId="3" fillId="0" borderId="16" xfId="11" applyFont="1" applyBorder="1"/>
    <xf numFmtId="0" fontId="2" fillId="0" borderId="4" xfId="11" applyFont="1" applyBorder="1"/>
    <xf numFmtId="43" fontId="2" fillId="0" borderId="77" xfId="11" applyNumberFormat="1" applyFont="1" applyBorder="1"/>
    <xf numFmtId="164" fontId="2" fillId="0" borderId="29" xfId="11" applyNumberFormat="1" applyFont="1" applyBorder="1"/>
    <xf numFmtId="164" fontId="3" fillId="0" borderId="1" xfId="11" applyNumberFormat="1" applyFont="1" applyBorder="1"/>
    <xf numFmtId="0" fontId="3" fillId="0" borderId="11" xfId="0" applyFont="1" applyBorder="1" applyAlignment="1">
      <alignment horizontal="center"/>
    </xf>
    <xf numFmtId="0" fontId="26" fillId="0" borderId="0" xfId="0" applyFont="1"/>
    <xf numFmtId="0" fontId="27" fillId="0" borderId="11" xfId="0" applyFont="1" applyBorder="1"/>
    <xf numFmtId="0" fontId="26" fillId="0" borderId="11" xfId="0" applyFont="1" applyBorder="1"/>
    <xf numFmtId="0" fontId="27" fillId="11" borderId="11" xfId="0" applyFont="1" applyFill="1" applyBorder="1" applyAlignment="1">
      <alignment horizontal="center"/>
    </xf>
    <xf numFmtId="0" fontId="27" fillId="0" borderId="6" xfId="0" applyFont="1" applyBorder="1"/>
    <xf numFmtId="0" fontId="27" fillId="0" borderId="6" xfId="0" applyFont="1" applyBorder="1" applyAlignment="1">
      <alignment horizontal="right"/>
    </xf>
    <xf numFmtId="0" fontId="26" fillId="9" borderId="19" xfId="0" applyFont="1" applyFill="1" applyBorder="1" applyAlignment="1">
      <alignment horizontal="center" vertical="center"/>
    </xf>
    <xf numFmtId="0" fontId="27" fillId="0" borderId="22" xfId="0" applyFont="1" applyBorder="1"/>
    <xf numFmtId="0" fontId="26" fillId="0" borderId="23" xfId="0" applyFont="1" applyBorder="1"/>
    <xf numFmtId="0" fontId="26" fillId="0" borderId="24" xfId="0" applyFont="1" applyBorder="1"/>
    <xf numFmtId="0" fontId="26" fillId="0" borderId="22" xfId="0" applyFont="1" applyBorder="1"/>
    <xf numFmtId="0" fontId="26" fillId="0" borderId="25" xfId="0" applyFont="1" applyBorder="1"/>
    <xf numFmtId="0" fontId="27" fillId="0" borderId="26" xfId="0" applyFont="1" applyBorder="1"/>
    <xf numFmtId="0" fontId="26" fillId="0" borderId="27" xfId="0" applyFont="1" applyBorder="1"/>
    <xf numFmtId="0" fontId="26" fillId="0" borderId="28" xfId="0" applyFont="1" applyBorder="1"/>
    <xf numFmtId="164" fontId="26" fillId="0" borderId="26" xfId="1" applyFont="1" applyBorder="1"/>
    <xf numFmtId="169" fontId="26" fillId="0" borderId="0" xfId="0" applyNumberFormat="1" applyFont="1"/>
    <xf numFmtId="0" fontId="27" fillId="0" borderId="25" xfId="0" applyFont="1" applyBorder="1" applyAlignment="1">
      <alignment horizontal="center"/>
    </xf>
    <xf numFmtId="164" fontId="26" fillId="0" borderId="0" xfId="0" applyNumberFormat="1" applyFont="1"/>
    <xf numFmtId="0" fontId="26" fillId="0" borderId="26" xfId="0" applyFont="1" applyBorder="1" applyAlignment="1">
      <alignment horizontal="center"/>
    </xf>
    <xf numFmtId="0" fontId="26" fillId="0" borderId="27" xfId="0" applyFont="1" applyBorder="1" applyAlignment="1">
      <alignment horizontal="center"/>
    </xf>
    <xf numFmtId="0" fontId="26" fillId="0" borderId="28" xfId="0" applyFont="1" applyBorder="1" applyAlignment="1">
      <alignment horizontal="center"/>
    </xf>
    <xf numFmtId="164" fontId="26" fillId="0" borderId="26" xfId="0" applyNumberFormat="1" applyFont="1" applyBorder="1" applyAlignment="1">
      <alignment horizontal="center"/>
    </xf>
    <xf numFmtId="0" fontId="26" fillId="0" borderId="29" xfId="0" applyFont="1" applyBorder="1"/>
    <xf numFmtId="0" fontId="26" fillId="0" borderId="30" xfId="0" applyFont="1" applyBorder="1"/>
    <xf numFmtId="0" fontId="26" fillId="0" borderId="31" xfId="0" applyFont="1" applyBorder="1"/>
    <xf numFmtId="0" fontId="26" fillId="0" borderId="32" xfId="0" applyFont="1" applyBorder="1"/>
    <xf numFmtId="164" fontId="26" fillId="0" borderId="30" xfId="1" applyFont="1" applyBorder="1"/>
    <xf numFmtId="0" fontId="27" fillId="9" borderId="34" xfId="0" applyFont="1" applyFill="1" applyBorder="1"/>
    <xf numFmtId="0" fontId="26" fillId="9" borderId="34" xfId="0" applyFont="1" applyFill="1" applyBorder="1"/>
    <xf numFmtId="0" fontId="27" fillId="9" borderId="35" xfId="0" applyFont="1" applyFill="1" applyBorder="1" applyAlignment="1">
      <alignment horizontal="right"/>
    </xf>
    <xf numFmtId="164" fontId="27" fillId="9" borderId="36" xfId="1" applyFont="1" applyFill="1" applyBorder="1"/>
    <xf numFmtId="0" fontId="26" fillId="9" borderId="11" xfId="0" applyFont="1" applyFill="1" applyBorder="1"/>
    <xf numFmtId="0" fontId="27" fillId="9" borderId="3" xfId="0" applyFont="1" applyFill="1" applyBorder="1" applyAlignment="1">
      <alignment horizontal="right"/>
    </xf>
    <xf numFmtId="164" fontId="27" fillId="9" borderId="2" xfId="0" applyNumberFormat="1" applyFont="1" applyFill="1" applyBorder="1"/>
    <xf numFmtId="0" fontId="27" fillId="9" borderId="42" xfId="0" applyFont="1" applyFill="1" applyBorder="1"/>
    <xf numFmtId="0" fontId="26" fillId="9" borderId="42" xfId="0" applyFont="1" applyFill="1" applyBorder="1"/>
    <xf numFmtId="0" fontId="27" fillId="9" borderId="43" xfId="0" applyFont="1" applyFill="1" applyBorder="1"/>
    <xf numFmtId="0" fontId="27" fillId="9" borderId="44" xfId="0" applyFont="1" applyFill="1" applyBorder="1"/>
    <xf numFmtId="0" fontId="27" fillId="9" borderId="45" xfId="0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0" fontId="27" fillId="0" borderId="46" xfId="0" applyFont="1" applyBorder="1"/>
    <xf numFmtId="0" fontId="26" fillId="0" borderId="46" xfId="0" applyFont="1" applyBorder="1"/>
    <xf numFmtId="0" fontId="26" fillId="9" borderId="18" xfId="0" applyFont="1" applyFill="1" applyBorder="1" applyAlignment="1">
      <alignment horizontal="center" vertical="center"/>
    </xf>
    <xf numFmtId="0" fontId="26" fillId="0" borderId="21" xfId="0" applyFont="1" applyBorder="1"/>
    <xf numFmtId="0" fontId="27" fillId="0" borderId="25" xfId="0" applyFont="1" applyBorder="1"/>
    <xf numFmtId="164" fontId="26" fillId="0" borderId="25" xfId="1" applyFont="1" applyBorder="1"/>
    <xf numFmtId="166" fontId="26" fillId="0" borderId="25" xfId="1" applyNumberFormat="1" applyFont="1" applyBorder="1"/>
    <xf numFmtId="0" fontId="26" fillId="0" borderId="26" xfId="0" applyFont="1" applyBorder="1"/>
    <xf numFmtId="0" fontId="26" fillId="0" borderId="49" xfId="0" applyFont="1" applyBorder="1"/>
    <xf numFmtId="0" fontId="26" fillId="0" borderId="50" xfId="0" applyFont="1" applyBorder="1"/>
    <xf numFmtId="0" fontId="26" fillId="0" borderId="51" xfId="0" applyFont="1" applyBorder="1"/>
    <xf numFmtId="164" fontId="26" fillId="9" borderId="37" xfId="1" applyFont="1" applyFill="1" applyBorder="1"/>
    <xf numFmtId="166" fontId="26" fillId="9" borderId="37" xfId="1" applyNumberFormat="1" applyFont="1" applyFill="1" applyBorder="1"/>
    <xf numFmtId="164" fontId="26" fillId="9" borderId="54" xfId="0" applyNumberFormat="1" applyFont="1" applyFill="1" applyBorder="1"/>
    <xf numFmtId="0" fontId="26" fillId="0" borderId="66" xfId="0" applyFont="1" applyBorder="1" applyAlignment="1">
      <alignment horizontal="center"/>
    </xf>
    <xf numFmtId="0" fontId="26" fillId="0" borderId="67" xfId="0" applyFont="1" applyBorder="1"/>
    <xf numFmtId="0" fontId="26" fillId="0" borderId="56" xfId="0" applyFont="1" applyBorder="1"/>
    <xf numFmtId="0" fontId="26" fillId="0" borderId="56" xfId="0" applyFont="1" applyBorder="1" applyAlignment="1">
      <alignment horizontal="right"/>
    </xf>
    <xf numFmtId="0" fontId="26" fillId="0" borderId="68" xfId="0" applyFont="1" applyBorder="1"/>
    <xf numFmtId="0" fontId="26" fillId="0" borderId="0" xfId="0" applyFont="1" applyAlignment="1">
      <alignment horizontal="right"/>
    </xf>
    <xf numFmtId="0" fontId="26" fillId="0" borderId="4" xfId="0" applyFont="1" applyBorder="1"/>
    <xf numFmtId="0" fontId="26" fillId="0" borderId="9" xfId="0" applyFont="1" applyBorder="1" applyAlignment="1">
      <alignment horizontal="right"/>
    </xf>
    <xf numFmtId="0" fontId="26" fillId="0" borderId="10" xfId="0" applyFont="1" applyBorder="1"/>
    <xf numFmtId="0" fontId="27" fillId="0" borderId="44" xfId="0" applyFont="1" applyBorder="1"/>
    <xf numFmtId="0" fontId="26" fillId="0" borderId="44" xfId="0" applyFont="1" applyBorder="1"/>
    <xf numFmtId="0" fontId="26" fillId="0" borderId="44" xfId="0" applyFont="1" applyBorder="1" applyAlignment="1">
      <alignment horizontal="center"/>
    </xf>
    <xf numFmtId="0" fontId="26" fillId="0" borderId="42" xfId="0" applyFont="1" applyBorder="1"/>
    <xf numFmtId="0" fontId="26" fillId="9" borderId="60" xfId="0" applyFont="1" applyFill="1" applyBorder="1" applyAlignment="1">
      <alignment horizontal="center" vertical="center"/>
    </xf>
    <xf numFmtId="0" fontId="26" fillId="9" borderId="54" xfId="0" applyFont="1" applyFill="1" applyBorder="1" applyAlignment="1">
      <alignment horizontal="center" vertical="center"/>
    </xf>
    <xf numFmtId="0" fontId="26" fillId="9" borderId="49" xfId="0" applyFont="1" applyFill="1" applyBorder="1" applyAlignment="1">
      <alignment horizontal="center" vertical="center"/>
    </xf>
    <xf numFmtId="0" fontId="27" fillId="0" borderId="12" xfId="0" applyFont="1" applyBorder="1" applyAlignment="1">
      <alignment horizontal="right"/>
    </xf>
    <xf numFmtId="0" fontId="27" fillId="0" borderId="61" xfId="0" applyFont="1" applyBorder="1" applyAlignment="1">
      <alignment horizontal="center"/>
    </xf>
    <xf numFmtId="0" fontId="27" fillId="0" borderId="62" xfId="0" applyFont="1" applyBorder="1" applyAlignment="1">
      <alignment horizontal="center"/>
    </xf>
    <xf numFmtId="0" fontId="26" fillId="0" borderId="12" xfId="0" applyFont="1" applyBorder="1"/>
    <xf numFmtId="0" fontId="26" fillId="0" borderId="12" xfId="0" applyFont="1" applyBorder="1" applyAlignment="1">
      <alignment horizontal="center"/>
    </xf>
    <xf numFmtId="0" fontId="26" fillId="0" borderId="25" xfId="0" applyFont="1" applyBorder="1" applyAlignment="1">
      <alignment horizontal="right"/>
    </xf>
    <xf numFmtId="164" fontId="26" fillId="0" borderId="25" xfId="1" applyFont="1" applyBorder="1" applyAlignment="1">
      <alignment horizontal="center"/>
    </xf>
    <xf numFmtId="0" fontId="26" fillId="0" borderId="63" xfId="0" applyFont="1" applyBorder="1"/>
    <xf numFmtId="0" fontId="26" fillId="0" borderId="64" xfId="0" applyFont="1" applyBorder="1"/>
    <xf numFmtId="0" fontId="26" fillId="0" borderId="65" xfId="0" applyFont="1" applyBorder="1"/>
    <xf numFmtId="164" fontId="26" fillId="0" borderId="63" xfId="1" applyFont="1" applyBorder="1"/>
    <xf numFmtId="164" fontId="26" fillId="0" borderId="63" xfId="1" applyFont="1" applyBorder="1" applyAlignment="1">
      <alignment horizontal="center"/>
    </xf>
    <xf numFmtId="0" fontId="26" fillId="9" borderId="54" xfId="0" applyFont="1" applyFill="1" applyBorder="1"/>
    <xf numFmtId="164" fontId="27" fillId="9" borderId="54" xfId="1" applyFont="1" applyFill="1" applyBorder="1"/>
    <xf numFmtId="164" fontId="27" fillId="9" borderId="54" xfId="1" applyFont="1" applyFill="1" applyBorder="1" applyAlignment="1">
      <alignment horizontal="center"/>
    </xf>
    <xf numFmtId="0" fontId="27" fillId="9" borderId="54" xfId="0" applyFont="1" applyFill="1" applyBorder="1"/>
    <xf numFmtId="0" fontId="27" fillId="0" borderId="25" xfId="0" applyFont="1" applyBorder="1" applyAlignment="1">
      <alignment horizontal="right"/>
    </xf>
    <xf numFmtId="0" fontId="27" fillId="0" borderId="27" xfId="0" applyFont="1" applyBorder="1"/>
    <xf numFmtId="0" fontId="26" fillId="0" borderId="25" xfId="0" applyFont="1" applyBorder="1" applyAlignment="1">
      <alignment horizontal="center"/>
    </xf>
    <xf numFmtId="0" fontId="26" fillId="0" borderId="29" xfId="0" applyFont="1" applyBorder="1" applyAlignment="1">
      <alignment horizontal="center"/>
    </xf>
    <xf numFmtId="0" fontId="27" fillId="0" borderId="1" xfId="0" applyFont="1" applyBorder="1"/>
    <xf numFmtId="164" fontId="27" fillId="0" borderId="1" xfId="1" applyFont="1" applyBorder="1"/>
    <xf numFmtId="164" fontId="27" fillId="0" borderId="1" xfId="1" applyFont="1" applyBorder="1" applyAlignment="1">
      <alignment horizontal="center"/>
    </xf>
    <xf numFmtId="0" fontId="27" fillId="0" borderId="28" xfId="0" applyFont="1" applyBorder="1"/>
    <xf numFmtId="164" fontId="26" fillId="0" borderId="29" xfId="1" applyFont="1" applyBorder="1"/>
    <xf numFmtId="164" fontId="26" fillId="0" borderId="29" xfId="1" applyFont="1" applyBorder="1" applyAlignment="1">
      <alignment horizontal="center"/>
    </xf>
    <xf numFmtId="0" fontId="27" fillId="0" borderId="28" xfId="0" applyFont="1" applyBorder="1" applyAlignment="1">
      <alignment horizontal="center"/>
    </xf>
    <xf numFmtId="164" fontId="27" fillId="0" borderId="25" xfId="1" applyFont="1" applyBorder="1"/>
    <xf numFmtId="164" fontId="27" fillId="0" borderId="25" xfId="1" applyFont="1" applyBorder="1" applyAlignment="1">
      <alignment horizontal="center"/>
    </xf>
    <xf numFmtId="43" fontId="26" fillId="0" borderId="0" xfId="0" applyNumberFormat="1" applyFont="1"/>
    <xf numFmtId="0" fontId="27" fillId="9" borderId="19" xfId="0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vertical="center"/>
    </xf>
    <xf numFmtId="0" fontId="3" fillId="9" borderId="19" xfId="0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164" fontId="3" fillId="9" borderId="37" xfId="1" applyFont="1" applyFill="1" applyBorder="1"/>
    <xf numFmtId="166" fontId="3" fillId="9" borderId="37" xfId="1" applyNumberFormat="1" applyFont="1" applyFill="1" applyBorder="1"/>
    <xf numFmtId="164" fontId="3" fillId="9" borderId="54" xfId="0" applyNumberFormat="1" applyFont="1" applyFill="1" applyBorder="1"/>
    <xf numFmtId="0" fontId="3" fillId="0" borderId="21" xfId="0" applyFont="1" applyBorder="1"/>
    <xf numFmtId="0" fontId="27" fillId="0" borderId="44" xfId="0" applyFont="1" applyBorder="1" applyAlignment="1">
      <alignment horizontal="center"/>
    </xf>
    <xf numFmtId="0" fontId="27" fillId="0" borderId="42" xfId="0" applyFont="1" applyBorder="1"/>
    <xf numFmtId="164" fontId="27" fillId="0" borderId="28" xfId="0" applyNumberFormat="1" applyFont="1" applyBorder="1"/>
    <xf numFmtId="164" fontId="29" fillId="0" borderId="25" xfId="1" applyFont="1" applyBorder="1"/>
    <xf numFmtId="164" fontId="26" fillId="0" borderId="28" xfId="0" applyNumberFormat="1" applyFont="1" applyBorder="1"/>
    <xf numFmtId="0" fontId="27" fillId="9" borderId="18" xfId="0" applyFont="1" applyFill="1" applyBorder="1" applyAlignment="1">
      <alignment horizontal="center" vertical="center"/>
    </xf>
    <xf numFmtId="0" fontId="27" fillId="0" borderId="21" xfId="0" applyFont="1" applyBorder="1"/>
    <xf numFmtId="164" fontId="27" fillId="9" borderId="37" xfId="1" applyFont="1" applyFill="1" applyBorder="1"/>
    <xf numFmtId="166" fontId="27" fillId="9" borderId="37" xfId="1" applyNumberFormat="1" applyFont="1" applyFill="1" applyBorder="1"/>
    <xf numFmtId="164" fontId="27" fillId="9" borderId="54" xfId="0" applyNumberFormat="1" applyFont="1" applyFill="1" applyBorder="1"/>
    <xf numFmtId="0" fontId="3" fillId="0" borderId="0" xfId="0" applyFont="1"/>
    <xf numFmtId="43" fontId="29" fillId="0" borderId="25" xfId="12" applyFont="1" applyBorder="1"/>
    <xf numFmtId="43" fontId="29" fillId="0" borderId="25" xfId="12" applyFont="1" applyBorder="1" applyAlignment="1">
      <alignment horizontal="center"/>
    </xf>
    <xf numFmtId="43" fontId="29" fillId="0" borderId="12" xfId="12" applyFont="1" applyBorder="1"/>
    <xf numFmtId="43" fontId="29" fillId="0" borderId="12" xfId="12" applyFont="1" applyBorder="1" applyAlignment="1">
      <alignment horizontal="center"/>
    </xf>
    <xf numFmtId="171" fontId="28" fillId="0" borderId="1" xfId="12" applyNumberFormat="1" applyFont="1" applyBorder="1"/>
    <xf numFmtId="43" fontId="6" fillId="0" borderId="46" xfId="12" applyFont="1" applyBorder="1"/>
    <xf numFmtId="43" fontId="6" fillId="0" borderId="11" xfId="12" applyFont="1" applyBorder="1"/>
    <xf numFmtId="43" fontId="6" fillId="0" borderId="44" xfId="12" applyFont="1" applyBorder="1" applyAlignment="1">
      <alignment horizontal="right"/>
    </xf>
    <xf numFmtId="172" fontId="29" fillId="0" borderId="12" xfId="12" applyNumberFormat="1" applyFont="1" applyBorder="1"/>
    <xf numFmtId="172" fontId="7" fillId="0" borderId="25" xfId="12" applyNumberFormat="1" applyFont="1" applyBorder="1"/>
    <xf numFmtId="172" fontId="29" fillId="0" borderId="25" xfId="12" applyNumberFormat="1" applyFont="1" applyBorder="1"/>
    <xf numFmtId="173" fontId="29" fillId="0" borderId="25" xfId="12" applyNumberFormat="1" applyFont="1" applyBorder="1"/>
    <xf numFmtId="172" fontId="28" fillId="0" borderId="12" xfId="12" applyNumberFormat="1" applyFont="1" applyBorder="1"/>
    <xf numFmtId="173" fontId="28" fillId="0" borderId="12" xfId="12" applyNumberFormat="1" applyFont="1" applyBorder="1"/>
    <xf numFmtId="43" fontId="29" fillId="10" borderId="25" xfId="12" applyFont="1" applyFill="1" applyBorder="1"/>
    <xf numFmtId="43" fontId="6" fillId="0" borderId="1" xfId="12" applyFont="1" applyBorder="1"/>
    <xf numFmtId="43" fontId="6" fillId="0" borderId="1" xfId="12" applyFont="1" applyBorder="1" applyAlignment="1">
      <alignment horizontal="center"/>
    </xf>
    <xf numFmtId="171" fontId="6" fillId="0" borderId="1" xfId="12" applyNumberFormat="1" applyFont="1" applyBorder="1"/>
    <xf numFmtId="171" fontId="6" fillId="0" borderId="1" xfId="12" applyNumberFormat="1" applyFont="1" applyFill="1" applyBorder="1"/>
    <xf numFmtId="43" fontId="29" fillId="0" borderId="58" xfId="12" applyFont="1" applyBorder="1"/>
    <xf numFmtId="43" fontId="29" fillId="0" borderId="58" xfId="12" applyFont="1" applyBorder="1" applyAlignment="1">
      <alignment horizontal="center"/>
    </xf>
    <xf numFmtId="43" fontId="6" fillId="0" borderId="76" xfId="12" applyFont="1" applyBorder="1"/>
    <xf numFmtId="43" fontId="6" fillId="0" borderId="76" xfId="12" applyFont="1" applyBorder="1" applyAlignment="1">
      <alignment horizontal="center"/>
    </xf>
    <xf numFmtId="0" fontId="29" fillId="0" borderId="22" xfId="0" applyFont="1" applyBorder="1"/>
    <xf numFmtId="0" fontId="29" fillId="0" borderId="26" xfId="0" applyFont="1" applyBorder="1"/>
    <xf numFmtId="0" fontId="29" fillId="0" borderId="21" xfId="0" applyFont="1" applyBorder="1" applyAlignment="1">
      <alignment horizontal="center"/>
    </xf>
    <xf numFmtId="173" fontId="7" fillId="0" borderId="25" xfId="12" applyNumberFormat="1" applyFont="1" applyBorder="1"/>
    <xf numFmtId="0" fontId="29" fillId="0" borderId="25" xfId="0" applyFont="1" applyBorder="1" applyAlignment="1">
      <alignment horizontal="center"/>
    </xf>
    <xf numFmtId="0" fontId="6" fillId="9" borderId="87" xfId="11" applyFont="1" applyFill="1" applyBorder="1" applyAlignment="1">
      <alignment horizontal="center" vertical="center"/>
    </xf>
    <xf numFmtId="0" fontId="6" fillId="9" borderId="88" xfId="11" applyFont="1" applyFill="1" applyBorder="1" applyAlignment="1">
      <alignment horizontal="center" vertical="center"/>
    </xf>
    <xf numFmtId="0" fontId="1" fillId="0" borderId="87" xfId="11" applyBorder="1"/>
    <xf numFmtId="172" fontId="29" fillId="0" borderId="26" xfId="12" applyNumberFormat="1" applyFont="1" applyBorder="1"/>
    <xf numFmtId="43" fontId="29" fillId="0" borderId="28" xfId="12" applyFont="1" applyBorder="1"/>
    <xf numFmtId="0" fontId="1" fillId="0" borderId="4" xfId="11" applyBorder="1"/>
    <xf numFmtId="172" fontId="7" fillId="0" borderId="26" xfId="12" applyNumberFormat="1" applyFont="1" applyBorder="1"/>
    <xf numFmtId="43" fontId="7" fillId="0" borderId="8" xfId="12" applyFont="1" applyBorder="1"/>
    <xf numFmtId="43" fontId="7" fillId="0" borderId="10" xfId="12" applyFont="1" applyBorder="1"/>
    <xf numFmtId="43" fontId="6" fillId="0" borderId="2" xfId="12" applyFont="1" applyBorder="1"/>
    <xf numFmtId="43" fontId="6" fillId="0" borderId="3" xfId="12" applyFont="1" applyBorder="1"/>
    <xf numFmtId="43" fontId="29" fillId="0" borderId="82" xfId="12" applyFont="1" applyBorder="1"/>
    <xf numFmtId="0" fontId="1" fillId="0" borderId="7" xfId="11" applyBorder="1"/>
    <xf numFmtId="173" fontId="7" fillId="0" borderId="26" xfId="12" applyNumberFormat="1" applyFont="1" applyBorder="1"/>
    <xf numFmtId="43" fontId="29" fillId="0" borderId="26" xfId="12" applyFont="1" applyBorder="1"/>
    <xf numFmtId="43" fontId="7" fillId="0" borderId="26" xfId="12" applyFont="1" applyBorder="1"/>
    <xf numFmtId="43" fontId="7" fillId="0" borderId="30" xfId="12" applyFont="1" applyBorder="1"/>
    <xf numFmtId="172" fontId="7" fillId="0" borderId="32" xfId="12" applyNumberFormat="1" applyFont="1" applyBorder="1"/>
    <xf numFmtId="43" fontId="6" fillId="0" borderId="89" xfId="12" applyFont="1" applyBorder="1"/>
    <xf numFmtId="0" fontId="1" fillId="0" borderId="3" xfId="11" applyBorder="1"/>
    <xf numFmtId="43" fontId="7" fillId="0" borderId="90" xfId="12" applyFont="1" applyBorder="1"/>
    <xf numFmtId="43" fontId="7" fillId="0" borderId="91" xfId="12" applyFont="1" applyBorder="1"/>
    <xf numFmtId="43" fontId="28" fillId="0" borderId="62" xfId="12" applyFont="1" applyBorder="1" applyAlignment="1"/>
    <xf numFmtId="173" fontId="29" fillId="0" borderId="26" xfId="12" applyNumberFormat="1" applyFont="1" applyBorder="1"/>
    <xf numFmtId="43" fontId="7" fillId="0" borderId="28" xfId="12" applyFont="1" applyBorder="1"/>
    <xf numFmtId="43" fontId="7" fillId="0" borderId="32" xfId="12" applyFont="1" applyBorder="1"/>
    <xf numFmtId="172" fontId="28" fillId="0" borderId="92" xfId="12" applyNumberFormat="1" applyFont="1" applyBorder="1"/>
    <xf numFmtId="43" fontId="6" fillId="0" borderId="83" xfId="12" applyFont="1" applyBorder="1"/>
    <xf numFmtId="0" fontId="1" fillId="0" borderId="78" xfId="11" applyBorder="1"/>
    <xf numFmtId="0" fontId="1" fillId="0" borderId="58" xfId="11" applyBorder="1"/>
    <xf numFmtId="0" fontId="1" fillId="0" borderId="61" xfId="11" applyBorder="1"/>
    <xf numFmtId="0" fontId="1" fillId="0" borderId="27" xfId="11" applyBorder="1"/>
    <xf numFmtId="0" fontId="1" fillId="0" borderId="31" xfId="11" applyBorder="1"/>
    <xf numFmtId="0" fontId="3" fillId="0" borderId="93" xfId="11" applyFont="1" applyBorder="1"/>
    <xf numFmtId="174" fontId="2" fillId="14" borderId="77" xfId="11" applyNumberFormat="1" applyFont="1" applyFill="1" applyBorder="1"/>
    <xf numFmtId="174" fontId="2" fillId="0" borderId="25" xfId="11" applyNumberFormat="1" applyFont="1" applyBorder="1"/>
    <xf numFmtId="0" fontId="2" fillId="14" borderId="29" xfId="11" applyFont="1" applyFill="1" applyBorder="1"/>
    <xf numFmtId="174" fontId="2" fillId="14" borderId="29" xfId="11" applyNumberFormat="1" applyFont="1" applyFill="1" applyBorder="1"/>
    <xf numFmtId="43" fontId="2" fillId="14" borderId="29" xfId="12" applyFont="1" applyFill="1" applyBorder="1" applyAlignment="1">
      <alignment vertical="top"/>
    </xf>
    <xf numFmtId="43" fontId="2" fillId="14" borderId="29" xfId="12" applyFont="1" applyFill="1" applyBorder="1"/>
    <xf numFmtId="0" fontId="2" fillId="0" borderId="12" xfId="11" applyFont="1" applyBorder="1"/>
    <xf numFmtId="174" fontId="2" fillId="0" borderId="12" xfId="11" applyNumberFormat="1" applyFont="1" applyBorder="1"/>
    <xf numFmtId="43" fontId="2" fillId="0" borderId="12" xfId="12" applyFont="1" applyBorder="1" applyAlignment="1">
      <alignment vertical="top"/>
    </xf>
    <xf numFmtId="49" fontId="2" fillId="3" borderId="1" xfId="11" applyNumberFormat="1" applyFont="1" applyFill="1" applyBorder="1" applyAlignment="1">
      <alignment horizontal="right"/>
    </xf>
    <xf numFmtId="174" fontId="2" fillId="3" borderId="1" xfId="11" applyNumberFormat="1" applyFont="1" applyFill="1" applyBorder="1" applyAlignment="1">
      <alignment horizontal="right"/>
    </xf>
    <xf numFmtId="43" fontId="2" fillId="3" borderId="1" xfId="12" applyFont="1" applyFill="1" applyBorder="1" applyAlignment="1">
      <alignment vertical="top"/>
    </xf>
    <xf numFmtId="43" fontId="2" fillId="3" borderId="1" xfId="12" applyFont="1" applyFill="1" applyBorder="1" applyAlignment="1">
      <alignment horizontal="center"/>
    </xf>
    <xf numFmtId="43" fontId="7" fillId="3" borderId="1" xfId="12" applyFont="1" applyFill="1" applyBorder="1" applyAlignment="1">
      <alignment horizontal="center"/>
    </xf>
    <xf numFmtId="43" fontId="7" fillId="0" borderId="25" xfId="11" applyNumberFormat="1" applyFont="1" applyBorder="1" applyAlignment="1">
      <alignment vertical="center" wrapText="1"/>
    </xf>
    <xf numFmtId="43" fontId="7" fillId="0" borderId="26" xfId="11" applyNumberFormat="1" applyFont="1" applyBorder="1" applyAlignment="1">
      <alignment vertical="center" wrapText="1"/>
    </xf>
    <xf numFmtId="0" fontId="27" fillId="0" borderId="0" xfId="0" applyFont="1" applyAlignment="1">
      <alignment horizontal="center" vertical="center" wrapText="1"/>
    </xf>
    <xf numFmtId="0" fontId="27" fillId="4" borderId="0" xfId="0" applyFont="1" applyFill="1" applyAlignment="1">
      <alignment horizontal="center" vertical="center" wrapText="1"/>
    </xf>
    <xf numFmtId="0" fontId="27" fillId="5" borderId="0" xfId="0" applyFont="1" applyFill="1" applyAlignment="1">
      <alignment vertical="center" wrapText="1"/>
    </xf>
    <xf numFmtId="0" fontId="26" fillId="0" borderId="0" xfId="0" applyFont="1" applyAlignment="1">
      <alignment wrapText="1"/>
    </xf>
    <xf numFmtId="164" fontId="27" fillId="9" borderId="0" xfId="1" applyFont="1" applyFill="1" applyAlignment="1">
      <alignment wrapText="1"/>
    </xf>
    <xf numFmtId="0" fontId="26" fillId="3" borderId="0" xfId="0" applyFont="1" applyFill="1" applyAlignment="1">
      <alignment wrapText="1"/>
    </xf>
    <xf numFmtId="0" fontId="26" fillId="11" borderId="0" xfId="0" applyFont="1" applyFill="1" applyAlignment="1">
      <alignment wrapText="1"/>
    </xf>
    <xf numFmtId="164" fontId="26" fillId="8" borderId="0" xfId="1" applyFont="1" applyFill="1" applyAlignment="1">
      <alignment wrapText="1"/>
    </xf>
    <xf numFmtId="0" fontId="26" fillId="10" borderId="0" xfId="0" applyFont="1" applyFill="1" applyAlignment="1">
      <alignment wrapText="1"/>
    </xf>
    <xf numFmtId="0" fontId="26" fillId="2" borderId="0" xfId="0" applyFont="1" applyFill="1" applyAlignment="1">
      <alignment wrapText="1"/>
    </xf>
    <xf numFmtId="164" fontId="26" fillId="9" borderId="0" xfId="1" applyFont="1" applyFill="1" applyAlignment="1">
      <alignment wrapText="1"/>
    </xf>
    <xf numFmtId="164" fontId="27" fillId="0" borderId="0" xfId="1" applyFont="1" applyBorder="1" applyAlignment="1">
      <alignment horizontal="center" vertical="center"/>
    </xf>
    <xf numFmtId="164" fontId="27" fillId="4" borderId="0" xfId="1" applyFont="1" applyFill="1" applyAlignment="1">
      <alignment horizontal="center" vertical="center"/>
    </xf>
    <xf numFmtId="164" fontId="27" fillId="5" borderId="0" xfId="1" applyFont="1" applyFill="1" applyAlignment="1">
      <alignment horizontal="center" vertical="center"/>
    </xf>
    <xf numFmtId="164" fontId="26" fillId="0" borderId="0" xfId="1" applyFont="1" applyAlignment="1">
      <alignment horizontal="center"/>
    </xf>
    <xf numFmtId="164" fontId="26" fillId="9" borderId="0" xfId="1" applyFont="1" applyFill="1" applyAlignment="1">
      <alignment horizontal="center"/>
    </xf>
    <xf numFmtId="164" fontId="26" fillId="3" borderId="0" xfId="1" applyFont="1" applyFill="1" applyAlignment="1">
      <alignment horizontal="center"/>
    </xf>
    <xf numFmtId="164" fontId="26" fillId="8" borderId="0" xfId="1" applyFont="1" applyFill="1" applyAlignment="1">
      <alignment horizontal="center"/>
    </xf>
    <xf numFmtId="164" fontId="2" fillId="2" borderId="0" xfId="1" applyFont="1" applyFill="1"/>
    <xf numFmtId="43" fontId="11" fillId="2" borderId="0" xfId="9" applyNumberFormat="1" applyFont="1" applyFill="1"/>
    <xf numFmtId="164" fontId="26" fillId="7" borderId="0" xfId="1" applyFont="1" applyFill="1"/>
    <xf numFmtId="0" fontId="31" fillId="0" borderId="0" xfId="0" applyFont="1"/>
    <xf numFmtId="0" fontId="13" fillId="0" borderId="0" xfId="9" applyFont="1" applyAlignment="1">
      <alignment horizontal="center"/>
    </xf>
    <xf numFmtId="0" fontId="3" fillId="9" borderId="19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/>
    </xf>
    <xf numFmtId="0" fontId="26" fillId="0" borderId="0" xfId="0" applyFont="1" applyAlignment="1">
      <alignment horizontal="right"/>
    </xf>
    <xf numFmtId="0" fontId="32" fillId="9" borderId="60" xfId="0" applyFont="1" applyFill="1" applyBorder="1" applyAlignment="1">
      <alignment horizontal="center" vertical="center"/>
    </xf>
    <xf numFmtId="0" fontId="32" fillId="9" borderId="54" xfId="0" applyFont="1" applyFill="1" applyBorder="1" applyAlignment="1">
      <alignment horizontal="center" vertical="center"/>
    </xf>
    <xf numFmtId="0" fontId="32" fillId="9" borderId="49" xfId="0" applyFont="1" applyFill="1" applyBorder="1" applyAlignment="1">
      <alignment horizontal="center" vertical="center"/>
    </xf>
    <xf numFmtId="0" fontId="33" fillId="9" borderId="60" xfId="0" applyFont="1" applyFill="1" applyBorder="1" applyAlignment="1">
      <alignment horizontal="center" vertical="center"/>
    </xf>
    <xf numFmtId="0" fontId="33" fillId="9" borderId="54" xfId="0" applyFont="1" applyFill="1" applyBorder="1" applyAlignment="1">
      <alignment horizontal="center" vertical="center"/>
    </xf>
    <xf numFmtId="0" fontId="33" fillId="9" borderId="49" xfId="0" applyFont="1" applyFill="1" applyBorder="1" applyAlignment="1">
      <alignment horizontal="center" vertical="center"/>
    </xf>
    <xf numFmtId="0" fontId="26" fillId="0" borderId="46" xfId="0" applyFont="1" applyBorder="1" applyAlignment="1">
      <alignment horizontal="center"/>
    </xf>
    <xf numFmtId="0" fontId="26" fillId="0" borderId="66" xfId="0" applyFont="1" applyBorder="1"/>
    <xf numFmtId="0" fontId="26" fillId="0" borderId="67" xfId="0" applyFont="1" applyBorder="1" applyAlignment="1">
      <alignment horizontal="center"/>
    </xf>
    <xf numFmtId="0" fontId="26" fillId="0" borderId="67" xfId="0" applyFont="1" applyBorder="1" applyAlignment="1">
      <alignment horizontal="right"/>
    </xf>
    <xf numFmtId="0" fontId="32" fillId="0" borderId="44" xfId="0" applyFont="1" applyBorder="1"/>
    <xf numFmtId="0" fontId="27" fillId="0" borderId="12" xfId="0" applyFont="1" applyBorder="1"/>
    <xf numFmtId="0" fontId="27" fillId="0" borderId="21" xfId="0" applyFont="1" applyBorder="1" applyAlignment="1">
      <alignment horizontal="right"/>
    </xf>
    <xf numFmtId="0" fontId="27" fillId="0" borderId="23" xfId="0" applyFont="1" applyBorder="1"/>
    <xf numFmtId="0" fontId="3" fillId="9" borderId="19" xfId="0" applyFont="1" applyFill="1" applyBorder="1" applyAlignment="1">
      <alignment horizontal="center" vertical="center"/>
    </xf>
    <xf numFmtId="0" fontId="2" fillId="0" borderId="12" xfId="0" applyFont="1" applyBorder="1" applyAlignment="1">
      <alignment vertical="top"/>
    </xf>
    <xf numFmtId="0" fontId="2" fillId="0" borderId="12" xfId="0" applyFont="1" applyBorder="1" applyAlignment="1">
      <alignment horizontal="center" vertical="top"/>
    </xf>
    <xf numFmtId="164" fontId="26" fillId="0" borderId="25" xfId="1" applyFont="1" applyBorder="1" applyAlignment="1">
      <alignment vertical="top"/>
    </xf>
    <xf numFmtId="164" fontId="26" fillId="0" borderId="25" xfId="1" applyFont="1" applyBorder="1" applyAlignment="1">
      <alignment horizontal="center" vertical="top"/>
    </xf>
    <xf numFmtId="0" fontId="26" fillId="0" borderId="25" xfId="0" applyFont="1" applyBorder="1" applyAlignment="1">
      <alignment vertical="top"/>
    </xf>
    <xf numFmtId="164" fontId="26" fillId="0" borderId="63" xfId="1" applyFont="1" applyBorder="1" applyAlignment="1">
      <alignment vertical="top"/>
    </xf>
    <xf numFmtId="164" fontId="26" fillId="0" borderId="63" xfId="1" applyFont="1" applyBorder="1" applyAlignment="1">
      <alignment horizontal="center" vertical="top"/>
    </xf>
    <xf numFmtId="0" fontId="26" fillId="0" borderId="63" xfId="0" applyFont="1" applyBorder="1" applyAlignment="1">
      <alignment vertical="top"/>
    </xf>
    <xf numFmtId="164" fontId="27" fillId="9" borderId="54" xfId="1" applyFont="1" applyFill="1" applyBorder="1" applyAlignment="1">
      <alignment vertical="top"/>
    </xf>
    <xf numFmtId="164" fontId="27" fillId="9" borderId="54" xfId="1" applyFont="1" applyFill="1" applyBorder="1" applyAlignment="1">
      <alignment horizontal="center" vertical="top"/>
    </xf>
    <xf numFmtId="0" fontId="27" fillId="9" borderId="54" xfId="0" applyFont="1" applyFill="1" applyBorder="1" applyAlignment="1">
      <alignment vertical="top"/>
    </xf>
    <xf numFmtId="0" fontId="26" fillId="0" borderId="25" xfId="0" applyFont="1" applyBorder="1" applyAlignment="1">
      <alignment horizontal="center" vertical="top"/>
    </xf>
    <xf numFmtId="164" fontId="26" fillId="10" borderId="25" xfId="1" applyFont="1" applyFill="1" applyBorder="1" applyAlignment="1">
      <alignment vertical="top"/>
    </xf>
    <xf numFmtId="0" fontId="26" fillId="0" borderId="29" xfId="0" applyFont="1" applyBorder="1" applyAlignment="1">
      <alignment vertical="top"/>
    </xf>
    <xf numFmtId="0" fontId="26" fillId="0" borderId="29" xfId="0" applyFont="1" applyBorder="1" applyAlignment="1">
      <alignment horizontal="center" vertical="top"/>
    </xf>
    <xf numFmtId="164" fontId="27" fillId="0" borderId="1" xfId="1" applyFont="1" applyBorder="1" applyAlignment="1">
      <alignment vertical="top"/>
    </xf>
    <xf numFmtId="164" fontId="27" fillId="0" borderId="1" xfId="1" applyFont="1" applyBorder="1" applyAlignment="1">
      <alignment horizontal="center" vertical="top"/>
    </xf>
    <xf numFmtId="0" fontId="27" fillId="0" borderId="1" xfId="0" applyFont="1" applyBorder="1" applyAlignment="1">
      <alignment vertical="top"/>
    </xf>
    <xf numFmtId="164" fontId="26" fillId="0" borderId="29" xfId="1" applyFont="1" applyBorder="1" applyAlignment="1">
      <alignment vertical="top"/>
    </xf>
    <xf numFmtId="164" fontId="26" fillId="0" borderId="29" xfId="1" applyFont="1" applyBorder="1" applyAlignment="1">
      <alignment horizontal="center" vertical="top"/>
    </xf>
    <xf numFmtId="164" fontId="27" fillId="0" borderId="25" xfId="1" applyFont="1" applyBorder="1" applyAlignment="1">
      <alignment vertical="top"/>
    </xf>
    <xf numFmtId="164" fontId="27" fillId="0" borderId="25" xfId="1" applyFont="1" applyBorder="1" applyAlignment="1">
      <alignment horizontal="center" vertical="top"/>
    </xf>
    <xf numFmtId="164" fontId="29" fillId="0" borderId="25" xfId="1" applyFont="1" applyBorder="1" applyAlignment="1">
      <alignment vertical="top"/>
    </xf>
    <xf numFmtId="164" fontId="29" fillId="0" borderId="29" xfId="1" applyFont="1" applyBorder="1" applyAlignment="1">
      <alignment vertical="top"/>
    </xf>
    <xf numFmtId="0" fontId="3" fillId="0" borderId="12" xfId="0" applyFont="1" applyBorder="1" applyAlignment="1">
      <alignment horizontal="right" vertical="top"/>
    </xf>
    <xf numFmtId="0" fontId="3" fillId="0" borderId="61" xfId="0" applyFont="1" applyBorder="1" applyAlignment="1">
      <alignment horizontal="center" vertical="top"/>
    </xf>
    <xf numFmtId="0" fontId="3" fillId="0" borderId="62" xfId="0" applyFont="1" applyBorder="1" applyAlignment="1">
      <alignment horizontal="center" vertical="top"/>
    </xf>
    <xf numFmtId="0" fontId="26" fillId="0" borderId="25" xfId="0" applyFont="1" applyBorder="1" applyAlignment="1">
      <alignment horizontal="right" vertical="top"/>
    </xf>
    <xf numFmtId="0" fontId="26" fillId="0" borderId="27" xfId="0" applyFont="1" applyBorder="1" applyAlignment="1">
      <alignment vertical="top"/>
    </xf>
    <xf numFmtId="0" fontId="26" fillId="0" borderId="28" xfId="0" applyFont="1" applyBorder="1" applyAlignment="1">
      <alignment vertical="top"/>
    </xf>
    <xf numFmtId="0" fontId="26" fillId="0" borderId="64" xfId="0" applyFont="1" applyBorder="1" applyAlignment="1">
      <alignment vertical="top"/>
    </xf>
    <xf numFmtId="0" fontId="26" fillId="0" borderId="65" xfId="0" applyFont="1" applyBorder="1" applyAlignment="1">
      <alignment vertical="top"/>
    </xf>
    <xf numFmtId="0" fontId="26" fillId="9" borderId="54" xfId="0" applyFont="1" applyFill="1" applyBorder="1" applyAlignment="1">
      <alignment vertical="top"/>
    </xf>
    <xf numFmtId="0" fontId="27" fillId="0" borderId="25" xfId="0" applyFont="1" applyBorder="1" applyAlignment="1">
      <alignment horizontal="right" vertical="top"/>
    </xf>
    <xf numFmtId="0" fontId="27" fillId="0" borderId="27" xfId="0" applyFont="1" applyBorder="1" applyAlignment="1">
      <alignment vertical="top"/>
    </xf>
    <xf numFmtId="0" fontId="26" fillId="0" borderId="31" xfId="0" applyFont="1" applyBorder="1" applyAlignment="1">
      <alignment vertical="top"/>
    </xf>
    <xf numFmtId="0" fontId="26" fillId="0" borderId="32" xfId="0" applyFont="1" applyBorder="1" applyAlignment="1">
      <alignment vertical="top"/>
    </xf>
    <xf numFmtId="0" fontId="27" fillId="0" borderId="28" xfId="0" applyFont="1" applyBorder="1" applyAlignment="1">
      <alignment vertical="top"/>
    </xf>
    <xf numFmtId="164" fontId="27" fillId="0" borderId="28" xfId="0" applyNumberFormat="1" applyFont="1" applyBorder="1" applyAlignment="1">
      <alignment vertical="top"/>
    </xf>
    <xf numFmtId="0" fontId="27" fillId="0" borderId="28" xfId="0" applyFont="1" applyBorder="1" applyAlignment="1">
      <alignment horizontal="center" vertical="top"/>
    </xf>
    <xf numFmtId="164" fontId="26" fillId="0" borderId="31" xfId="1" applyFont="1" applyBorder="1" applyAlignment="1">
      <alignment vertical="top"/>
    </xf>
    <xf numFmtId="164" fontId="26" fillId="0" borderId="28" xfId="1" applyFont="1" applyBorder="1" applyAlignment="1">
      <alignment vertical="top"/>
    </xf>
    <xf numFmtId="164" fontId="26" fillId="0" borderId="28" xfId="0" applyNumberFormat="1" applyFont="1" applyBorder="1" applyAlignment="1">
      <alignment vertical="top"/>
    </xf>
    <xf numFmtId="0" fontId="26" fillId="0" borderId="28" xfId="0" applyFont="1" applyBorder="1" applyAlignment="1">
      <alignment vertical="top" wrapText="1"/>
    </xf>
    <xf numFmtId="164" fontId="26" fillId="0" borderId="28" xfId="0" applyNumberFormat="1" applyFont="1" applyBorder="1" applyAlignment="1">
      <alignment vertical="top" wrapText="1"/>
    </xf>
    <xf numFmtId="0" fontId="27" fillId="0" borderId="12" xfId="0" applyFont="1" applyBorder="1" applyAlignment="1">
      <alignment horizontal="right" vertical="top"/>
    </xf>
    <xf numFmtId="0" fontId="27" fillId="0" borderId="61" xfId="0" applyFont="1" applyBorder="1" applyAlignment="1">
      <alignment horizontal="center" vertical="top"/>
    </xf>
    <xf numFmtId="0" fontId="27" fillId="0" borderId="62" xfId="0" applyFont="1" applyBorder="1" applyAlignment="1">
      <alignment horizontal="center" vertical="top"/>
    </xf>
    <xf numFmtId="0" fontId="26" fillId="0" borderId="12" xfId="0" applyFont="1" applyBorder="1" applyAlignment="1">
      <alignment vertical="top"/>
    </xf>
    <xf numFmtId="0" fontId="26" fillId="0" borderId="12" xfId="0" applyFont="1" applyBorder="1" applyAlignment="1">
      <alignment horizontal="center" vertical="top"/>
    </xf>
    <xf numFmtId="0" fontId="2" fillId="0" borderId="0" xfId="0" applyFont="1" applyAlignment="1">
      <alignment vertical="top"/>
    </xf>
    <xf numFmtId="164" fontId="2" fillId="0" borderId="25" xfId="1" applyFont="1" applyBorder="1" applyAlignment="1">
      <alignment vertical="top"/>
    </xf>
    <xf numFmtId="0" fontId="26" fillId="0" borderId="63" xfId="0" applyFont="1" applyBorder="1" applyAlignment="1">
      <alignment horizontal="center" vertical="top"/>
    </xf>
    <xf numFmtId="0" fontId="26" fillId="0" borderId="0" xfId="0" applyFont="1" applyAlignment="1">
      <alignment vertical="top"/>
    </xf>
    <xf numFmtId="0" fontId="27" fillId="0" borderId="77" xfId="0" applyFont="1" applyBorder="1" applyAlignment="1">
      <alignment horizontal="right" vertical="top"/>
    </xf>
    <xf numFmtId="0" fontId="27" fillId="0" borderId="95" xfId="0" applyFont="1" applyBorder="1" applyAlignment="1">
      <alignment vertical="top"/>
    </xf>
    <xf numFmtId="0" fontId="26" fillId="0" borderId="83" xfId="0" applyFont="1" applyBorder="1" applyAlignment="1">
      <alignment vertical="top"/>
    </xf>
    <xf numFmtId="0" fontId="26" fillId="0" borderId="77" xfId="0" applyFont="1" applyBorder="1" applyAlignment="1">
      <alignment vertical="top"/>
    </xf>
    <xf numFmtId="0" fontId="26" fillId="0" borderId="77" xfId="0" applyFont="1" applyBorder="1" applyAlignment="1">
      <alignment horizontal="center" vertical="top"/>
    </xf>
    <xf numFmtId="0" fontId="26" fillId="0" borderId="28" xfId="0" applyFont="1" applyBorder="1" applyAlignment="1">
      <alignment horizontal="center" vertical="top"/>
    </xf>
    <xf numFmtId="0" fontId="26" fillId="0" borderId="25" xfId="0" applyFont="1" applyBorder="1" applyAlignment="1">
      <alignment vertical="top" wrapText="1"/>
    </xf>
    <xf numFmtId="164" fontId="26" fillId="0" borderId="25" xfId="1" applyFont="1" applyBorder="1" applyAlignment="1">
      <alignment vertical="top" wrapText="1"/>
    </xf>
    <xf numFmtId="0" fontId="27" fillId="0" borderId="26" xfId="0" applyFont="1" applyBorder="1" applyAlignment="1">
      <alignment vertical="top"/>
    </xf>
    <xf numFmtId="0" fontId="26" fillId="0" borderId="27" xfId="0" applyFont="1" applyBorder="1" applyAlignment="1">
      <alignment vertical="top" wrapText="1"/>
    </xf>
    <xf numFmtId="164" fontId="26" fillId="0" borderId="25" xfId="1" applyFont="1" applyBorder="1" applyAlignment="1">
      <alignment horizontal="center" vertical="top" wrapText="1"/>
    </xf>
    <xf numFmtId="0" fontId="26" fillId="0" borderId="0" xfId="0" applyFont="1" applyAlignment="1">
      <alignment vertical="top" wrapText="1"/>
    </xf>
    <xf numFmtId="2" fontId="27" fillId="0" borderId="12" xfId="0" applyNumberFormat="1" applyFont="1" applyBorder="1" applyAlignment="1">
      <alignment horizontal="right" vertical="top"/>
    </xf>
    <xf numFmtId="0" fontId="27" fillId="0" borderId="21" xfId="0" applyFont="1" applyBorder="1" applyAlignment="1">
      <alignment horizontal="right" vertical="top"/>
    </xf>
    <xf numFmtId="0" fontId="27" fillId="0" borderId="23" xfId="0" applyFont="1" applyBorder="1" applyAlignment="1">
      <alignment vertical="top"/>
    </xf>
    <xf numFmtId="0" fontId="26" fillId="0" borderId="24" xfId="0" applyFont="1" applyBorder="1" applyAlignment="1">
      <alignment vertical="top"/>
    </xf>
    <xf numFmtId="0" fontId="26" fillId="0" borderId="21" xfId="0" applyFont="1" applyBorder="1" applyAlignment="1">
      <alignment vertical="top"/>
    </xf>
    <xf numFmtId="0" fontId="26" fillId="0" borderId="21" xfId="0" applyFont="1" applyBorder="1" applyAlignment="1">
      <alignment horizontal="center" vertical="top"/>
    </xf>
    <xf numFmtId="0" fontId="26" fillId="0" borderId="16" xfId="0" applyFont="1" applyBorder="1" applyAlignment="1"/>
    <xf numFmtId="0" fontId="26" fillId="0" borderId="0" xfId="0" applyFont="1" applyAlignment="1"/>
    <xf numFmtId="0" fontId="26" fillId="0" borderId="3" xfId="0" applyFont="1" applyBorder="1" applyAlignment="1"/>
    <xf numFmtId="0" fontId="26" fillId="0" borderId="10" xfId="0" applyFont="1" applyBorder="1" applyAlignment="1"/>
    <xf numFmtId="0" fontId="26" fillId="0" borderId="9" xfId="0" applyFont="1" applyBorder="1" applyAlignment="1"/>
    <xf numFmtId="0" fontId="26" fillId="0" borderId="11" xfId="0" applyFont="1" applyBorder="1" applyAlignment="1"/>
    <xf numFmtId="164" fontId="35" fillId="2" borderId="0" xfId="1" applyFont="1" applyFill="1"/>
    <xf numFmtId="43" fontId="6" fillId="9" borderId="85" xfId="12" applyFont="1" applyFill="1" applyBorder="1" applyAlignment="1">
      <alignment horizontal="center" vertical="center" wrapText="1"/>
    </xf>
    <xf numFmtId="43" fontId="6" fillId="9" borderId="86" xfId="12" applyFont="1" applyFill="1" applyBorder="1" applyAlignment="1">
      <alignment horizontal="center" vertical="center" wrapText="1"/>
    </xf>
    <xf numFmtId="0" fontId="6" fillId="0" borderId="0" xfId="11" applyFont="1" applyAlignment="1">
      <alignment horizontal="center"/>
    </xf>
    <xf numFmtId="0" fontId="6" fillId="0" borderId="9" xfId="11" applyFont="1" applyBorder="1" applyAlignment="1">
      <alignment horizontal="center"/>
    </xf>
    <xf numFmtId="170" fontId="6" fillId="0" borderId="44" xfId="11" applyNumberFormat="1" applyFont="1" applyBorder="1" applyAlignment="1">
      <alignment horizontal="left"/>
    </xf>
    <xf numFmtId="0" fontId="6" fillId="9" borderId="33" xfId="11" applyFont="1" applyFill="1" applyBorder="1" applyAlignment="1">
      <alignment horizontal="center" vertical="center"/>
    </xf>
    <xf numFmtId="0" fontId="6" fillId="9" borderId="41" xfId="11" applyFont="1" applyFill="1" applyBorder="1" applyAlignment="1">
      <alignment horizontal="center" vertical="center"/>
    </xf>
    <xf numFmtId="0" fontId="6" fillId="9" borderId="60" xfId="11" applyFont="1" applyFill="1" applyBorder="1" applyAlignment="1">
      <alignment horizontal="center" vertical="center"/>
    </xf>
    <xf numFmtId="0" fontId="6" fillId="9" borderId="49" xfId="11" applyFont="1" applyFill="1" applyBorder="1" applyAlignment="1">
      <alignment horizontal="center" vertical="center"/>
    </xf>
    <xf numFmtId="43" fontId="6" fillId="9" borderId="60" xfId="12" applyFont="1" applyFill="1" applyBorder="1" applyAlignment="1">
      <alignment horizontal="center" vertical="center"/>
    </xf>
    <xf numFmtId="43" fontId="6" fillId="9" borderId="49" xfId="12" applyFont="1" applyFill="1" applyBorder="1" applyAlignment="1">
      <alignment horizontal="center" vertical="center"/>
    </xf>
    <xf numFmtId="43" fontId="6" fillId="9" borderId="36" xfId="12" applyFont="1" applyFill="1" applyBorder="1" applyAlignment="1">
      <alignment horizontal="center" vertical="center"/>
    </xf>
    <xf numFmtId="43" fontId="6" fillId="9" borderId="34" xfId="12" applyFont="1" applyFill="1" applyBorder="1" applyAlignment="1">
      <alignment horizontal="center" vertical="center"/>
    </xf>
    <xf numFmtId="43" fontId="6" fillId="9" borderId="75" xfId="12" applyFont="1" applyFill="1" applyBorder="1" applyAlignment="1">
      <alignment horizontal="center" vertical="center"/>
    </xf>
    <xf numFmtId="0" fontId="3" fillId="0" borderId="0" xfId="11" applyFont="1" applyAlignment="1">
      <alignment horizontal="center"/>
    </xf>
    <xf numFmtId="0" fontId="3" fillId="0" borderId="9" xfId="11" applyFont="1" applyBorder="1" applyAlignment="1">
      <alignment horizontal="center"/>
    </xf>
    <xf numFmtId="43" fontId="7" fillId="0" borderId="78" xfId="11" applyNumberFormat="1" applyFont="1" applyBorder="1" applyAlignment="1">
      <alignment horizontal="center" vertical="center"/>
    </xf>
    <xf numFmtId="43" fontId="7" fillId="0" borderId="59" xfId="11" applyNumberFormat="1" applyFont="1" applyBorder="1" applyAlignment="1">
      <alignment horizontal="center" vertical="center"/>
    </xf>
    <xf numFmtId="43" fontId="7" fillId="0" borderId="78" xfId="11" applyNumberFormat="1" applyFont="1" applyBorder="1" applyAlignment="1">
      <alignment horizontal="center" vertical="center" wrapText="1"/>
    </xf>
    <xf numFmtId="43" fontId="7" fillId="0" borderId="58" xfId="11" applyNumberFormat="1" applyFont="1" applyBorder="1" applyAlignment="1">
      <alignment horizontal="center" vertical="center" wrapText="1"/>
    </xf>
    <xf numFmtId="43" fontId="7" fillId="0" borderId="94" xfId="11" applyNumberFormat="1" applyFont="1" applyBorder="1" applyAlignment="1">
      <alignment horizontal="center" vertical="center" wrapText="1"/>
    </xf>
    <xf numFmtId="0" fontId="22" fillId="0" borderId="0" xfId="11" applyFont="1" applyAlignment="1">
      <alignment horizontal="center"/>
    </xf>
    <xf numFmtId="0" fontId="22" fillId="0" borderId="9" xfId="11" applyFont="1" applyBorder="1" applyAlignment="1">
      <alignment horizontal="center"/>
    </xf>
    <xf numFmtId="0" fontId="3" fillId="0" borderId="5" xfId="11" applyFont="1" applyBorder="1" applyAlignment="1">
      <alignment horizontal="center"/>
    </xf>
    <xf numFmtId="0" fontId="3" fillId="0" borderId="7" xfId="11" applyFont="1" applyBorder="1" applyAlignment="1">
      <alignment horizontal="center"/>
    </xf>
    <xf numFmtId="0" fontId="6" fillId="0" borderId="8" xfId="11" applyFont="1" applyBorder="1" applyAlignment="1">
      <alignment horizontal="center"/>
    </xf>
    <xf numFmtId="0" fontId="6" fillId="0" borderId="10" xfId="11" applyFont="1" applyBorder="1" applyAlignment="1">
      <alignment horizontal="center"/>
    </xf>
    <xf numFmtId="0" fontId="25" fillId="0" borderId="2" xfId="11" applyFont="1" applyBorder="1" applyAlignment="1">
      <alignment horizontal="center" vertical="center"/>
    </xf>
    <xf numFmtId="0" fontId="25" fillId="0" borderId="11" xfId="11" applyFont="1" applyBorder="1" applyAlignment="1">
      <alignment horizontal="center" vertical="center"/>
    </xf>
    <xf numFmtId="0" fontId="25" fillId="0" borderId="3" xfId="11" applyFont="1" applyBorder="1" applyAlignment="1">
      <alignment horizontal="center" vertical="center"/>
    </xf>
    <xf numFmtId="0" fontId="3" fillId="0" borderId="77" xfId="11" applyFont="1" applyBorder="1" applyAlignment="1">
      <alignment horizontal="center" vertical="center"/>
    </xf>
    <xf numFmtId="0" fontId="3" fillId="0" borderId="25" xfId="11" applyFont="1" applyBorder="1" applyAlignment="1">
      <alignment horizontal="center" vertical="center"/>
    </xf>
    <xf numFmtId="0" fontId="3" fillId="0" borderId="63" xfId="11" applyFont="1" applyBorder="1" applyAlignment="1">
      <alignment horizontal="center" vertical="center"/>
    </xf>
    <xf numFmtId="164" fontId="26" fillId="0" borderId="26" xfId="0" applyNumberFormat="1" applyFont="1" applyBorder="1" applyAlignment="1">
      <alignment horizontal="center"/>
    </xf>
    <xf numFmtId="0" fontId="26" fillId="0" borderId="27" xfId="0" applyFont="1" applyBorder="1" applyAlignment="1">
      <alignment horizontal="center"/>
    </xf>
    <xf numFmtId="0" fontId="26" fillId="0" borderId="28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9" fontId="3" fillId="0" borderId="6" xfId="0" applyNumberFormat="1" applyFont="1" applyBorder="1" applyAlignment="1">
      <alignment horizontal="center"/>
    </xf>
    <xf numFmtId="0" fontId="3" fillId="9" borderId="19" xfId="0" applyFont="1" applyFill="1" applyBorder="1" applyAlignment="1">
      <alignment horizontal="center" vertical="center"/>
    </xf>
    <xf numFmtId="0" fontId="3" fillId="9" borderId="20" xfId="0" applyFont="1" applyFill="1" applyBorder="1" applyAlignment="1">
      <alignment horizontal="center" vertical="center"/>
    </xf>
    <xf numFmtId="0" fontId="26" fillId="0" borderId="22" xfId="0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0" fontId="26" fillId="0" borderId="26" xfId="0" applyFont="1" applyBorder="1" applyAlignment="1">
      <alignment horizontal="center"/>
    </xf>
    <xf numFmtId="0" fontId="26" fillId="0" borderId="30" xfId="0" applyFont="1" applyBorder="1" applyAlignment="1">
      <alignment horizontal="center"/>
    </xf>
    <xf numFmtId="0" fontId="26" fillId="0" borderId="31" xfId="0" applyFont="1" applyBorder="1" applyAlignment="1">
      <alignment horizontal="center"/>
    </xf>
    <xf numFmtId="0" fontId="26" fillId="0" borderId="32" xfId="0" applyFont="1" applyBorder="1" applyAlignment="1">
      <alignment horizontal="center"/>
    </xf>
    <xf numFmtId="0" fontId="27" fillId="9" borderId="33" xfId="0" applyFont="1" applyFill="1" applyBorder="1" applyAlignment="1">
      <alignment horizontal="center" vertical="center"/>
    </xf>
    <xf numFmtId="0" fontId="27" fillId="9" borderId="39" xfId="0" applyFont="1" applyFill="1" applyBorder="1" applyAlignment="1">
      <alignment horizontal="center" vertical="center"/>
    </xf>
    <xf numFmtId="0" fontId="27" fillId="9" borderId="41" xfId="0" applyFont="1" applyFill="1" applyBorder="1" applyAlignment="1">
      <alignment horizontal="center" vertical="center"/>
    </xf>
    <xf numFmtId="0" fontId="26" fillId="9" borderId="37" xfId="0" applyFont="1" applyFill="1" applyBorder="1" applyAlignment="1">
      <alignment horizontal="center"/>
    </xf>
    <xf numFmtId="0" fontId="26" fillId="9" borderId="38" xfId="0" applyFont="1" applyFill="1" applyBorder="1" applyAlignment="1">
      <alignment horizontal="center"/>
    </xf>
    <xf numFmtId="0" fontId="26" fillId="9" borderId="1" xfId="0" applyFont="1" applyFill="1" applyBorder="1" applyAlignment="1">
      <alignment horizontal="center"/>
    </xf>
    <xf numFmtId="0" fontId="26" fillId="9" borderId="40" xfId="0" applyFont="1" applyFill="1" applyBorder="1" applyAlignment="1">
      <alignment horizontal="center"/>
    </xf>
    <xf numFmtId="0" fontId="29" fillId="0" borderId="25" xfId="0" applyFont="1" applyBorder="1" applyAlignment="1">
      <alignment horizontal="left"/>
    </xf>
    <xf numFmtId="0" fontId="26" fillId="0" borderId="0" xfId="0" applyFont="1" applyAlignment="1">
      <alignment horizontal="center"/>
    </xf>
    <xf numFmtId="0" fontId="27" fillId="0" borderId="17" xfId="0" applyFont="1" applyBorder="1" applyAlignment="1">
      <alignment horizontal="center"/>
    </xf>
    <xf numFmtId="169" fontId="27" fillId="0" borderId="6" xfId="0" applyNumberFormat="1" applyFont="1" applyBorder="1" applyAlignment="1">
      <alignment horizontal="center"/>
    </xf>
    <xf numFmtId="0" fontId="26" fillId="9" borderId="47" xfId="0" applyFont="1" applyFill="1" applyBorder="1" applyAlignment="1">
      <alignment horizontal="center" vertical="center"/>
    </xf>
    <xf numFmtId="0" fontId="26" fillId="9" borderId="48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/>
    </xf>
    <xf numFmtId="0" fontId="27" fillId="0" borderId="21" xfId="0" applyFont="1" applyBorder="1" applyAlignment="1">
      <alignment horizontal="center"/>
    </xf>
    <xf numFmtId="0" fontId="26" fillId="0" borderId="21" xfId="0" applyFont="1" applyBorder="1" applyAlignment="1">
      <alignment horizontal="center"/>
    </xf>
    <xf numFmtId="0" fontId="28" fillId="0" borderId="25" xfId="0" applyFont="1" applyBorder="1" applyAlignment="1">
      <alignment horizontal="left"/>
    </xf>
    <xf numFmtId="0" fontId="29" fillId="0" borderId="49" xfId="0" applyFont="1" applyBorder="1" applyAlignment="1">
      <alignment horizontal="left"/>
    </xf>
    <xf numFmtId="0" fontId="26" fillId="9" borderId="52" xfId="0" applyFont="1" applyFill="1" applyBorder="1" applyAlignment="1">
      <alignment horizontal="center"/>
    </xf>
    <xf numFmtId="0" fontId="26" fillId="9" borderId="53" xfId="0" applyFont="1" applyFill="1" applyBorder="1" applyAlignment="1">
      <alignment horizontal="center"/>
    </xf>
    <xf numFmtId="0" fontId="26" fillId="9" borderId="54" xfId="0" applyFont="1" applyFill="1" applyBorder="1" applyAlignment="1">
      <alignment horizontal="center"/>
    </xf>
    <xf numFmtId="0" fontId="26" fillId="9" borderId="55" xfId="0" applyFont="1" applyFill="1" applyBorder="1" applyAlignment="1">
      <alignment horizontal="center"/>
    </xf>
    <xf numFmtId="169" fontId="27" fillId="0" borderId="44" xfId="0" applyNumberFormat="1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6" fillId="0" borderId="57" xfId="0" applyFont="1" applyBorder="1" applyAlignment="1">
      <alignment horizontal="center"/>
    </xf>
    <xf numFmtId="0" fontId="26" fillId="0" borderId="58" xfId="0" applyFont="1" applyBorder="1" applyAlignment="1">
      <alignment horizontal="center"/>
    </xf>
    <xf numFmtId="0" fontId="26" fillId="0" borderId="59" xfId="0" applyFont="1" applyBorder="1" applyAlignment="1">
      <alignment horizontal="center"/>
    </xf>
    <xf numFmtId="0" fontId="26" fillId="0" borderId="16" xfId="0" applyFont="1" applyBorder="1" applyAlignment="1">
      <alignment horizontal="right"/>
    </xf>
    <xf numFmtId="0" fontId="26" fillId="0" borderId="0" xfId="0" applyFont="1" applyAlignment="1">
      <alignment horizontal="right"/>
    </xf>
    <xf numFmtId="0" fontId="26" fillId="9" borderId="38" xfId="0" applyFont="1" applyFill="1" applyBorder="1" applyAlignment="1">
      <alignment horizontal="center" vertical="center"/>
    </xf>
    <xf numFmtId="0" fontId="26" fillId="9" borderId="55" xfId="0" applyFont="1" applyFill="1" applyBorder="1" applyAlignment="1">
      <alignment horizontal="center" vertical="center"/>
    </xf>
    <xf numFmtId="0" fontId="27" fillId="9" borderId="54" xfId="0" applyFont="1" applyFill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6" fillId="9" borderId="52" xfId="0" applyFont="1" applyFill="1" applyBorder="1" applyAlignment="1">
      <alignment horizontal="center" vertical="center"/>
    </xf>
    <xf numFmtId="0" fontId="26" fillId="9" borderId="53" xfId="0" applyFont="1" applyFill="1" applyBorder="1" applyAlignment="1">
      <alignment horizontal="center" vertical="center"/>
    </xf>
    <xf numFmtId="0" fontId="26" fillId="9" borderId="37" xfId="0" applyFont="1" applyFill="1" applyBorder="1" applyAlignment="1">
      <alignment horizontal="center" vertical="center"/>
    </xf>
    <xf numFmtId="0" fontId="26" fillId="9" borderId="54" xfId="0" applyFont="1" applyFill="1" applyBorder="1" applyAlignment="1">
      <alignment horizontal="center" vertical="center"/>
    </xf>
    <xf numFmtId="0" fontId="27" fillId="9" borderId="53" xfId="0" applyFont="1" applyFill="1" applyBorder="1" applyAlignment="1">
      <alignment horizontal="center"/>
    </xf>
    <xf numFmtId="0" fontId="27" fillId="9" borderId="55" xfId="0" applyFont="1" applyFill="1" applyBorder="1" applyAlignment="1">
      <alignment horizontal="center"/>
    </xf>
    <xf numFmtId="0" fontId="27" fillId="9" borderId="52" xfId="0" applyFont="1" applyFill="1" applyBorder="1" applyAlignment="1">
      <alignment horizontal="center"/>
    </xf>
    <xf numFmtId="0" fontId="27" fillId="9" borderId="37" xfId="0" applyFont="1" applyFill="1" applyBorder="1" applyAlignment="1">
      <alignment horizontal="center"/>
    </xf>
    <xf numFmtId="0" fontId="27" fillId="9" borderId="38" xfId="0" applyFont="1" applyFill="1" applyBorder="1" applyAlignment="1">
      <alignment horizontal="center"/>
    </xf>
    <xf numFmtId="0" fontId="27" fillId="9" borderId="47" xfId="0" applyFont="1" applyFill="1" applyBorder="1" applyAlignment="1">
      <alignment horizontal="center" vertical="center"/>
    </xf>
    <xf numFmtId="0" fontId="27" fillId="9" borderId="48" xfId="0" applyFont="1" applyFill="1" applyBorder="1" applyAlignment="1">
      <alignment horizontal="center" vertical="center"/>
    </xf>
    <xf numFmtId="0" fontId="27" fillId="9" borderId="19" xfId="0" applyFont="1" applyFill="1" applyBorder="1" applyAlignment="1">
      <alignment horizontal="center" vertical="center"/>
    </xf>
    <xf numFmtId="0" fontId="27" fillId="9" borderId="20" xfId="0" applyFont="1" applyFill="1" applyBorder="1" applyAlignment="1">
      <alignment horizontal="center" vertical="center"/>
    </xf>
    <xf numFmtId="0" fontId="27" fillId="0" borderId="57" xfId="0" applyFont="1" applyBorder="1" applyAlignment="1">
      <alignment horizontal="center"/>
    </xf>
    <xf numFmtId="0" fontId="27" fillId="0" borderId="58" xfId="0" applyFont="1" applyBorder="1" applyAlignment="1">
      <alignment horizontal="center"/>
    </xf>
    <xf numFmtId="0" fontId="27" fillId="0" borderId="59" xfId="0" applyFont="1" applyBorder="1" applyAlignment="1">
      <alignment horizontal="center"/>
    </xf>
    <xf numFmtId="169" fontId="3" fillId="0" borderId="0" xfId="0" applyNumberFormat="1" applyFont="1" applyAlignment="1">
      <alignment horizontal="center"/>
    </xf>
    <xf numFmtId="164" fontId="2" fillId="11" borderId="1" xfId="0" applyNumberFormat="1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167" fontId="15" fillId="0" borderId="0" xfId="9" applyNumberFormat="1" applyFont="1" applyAlignment="1">
      <alignment horizontal="center"/>
    </xf>
    <xf numFmtId="166" fontId="16" fillId="0" borderId="13" xfId="10" applyNumberFormat="1" applyFont="1" applyBorder="1" applyAlignment="1">
      <alignment horizontal="center"/>
    </xf>
    <xf numFmtId="166" fontId="16" fillId="0" borderId="14" xfId="10" applyNumberFormat="1" applyFont="1" applyBorder="1" applyAlignment="1">
      <alignment horizontal="center"/>
    </xf>
    <xf numFmtId="166" fontId="16" fillId="0" borderId="15" xfId="10" applyNumberFormat="1" applyFont="1" applyBorder="1" applyAlignment="1">
      <alignment horizontal="center"/>
    </xf>
    <xf numFmtId="0" fontId="15" fillId="0" borderId="0" xfId="9" applyFont="1" applyAlignment="1">
      <alignment horizontal="center"/>
    </xf>
    <xf numFmtId="164" fontId="11" fillId="13" borderId="0" xfId="10" applyFont="1" applyFill="1" applyAlignment="1" applyProtection="1">
      <alignment horizontal="center"/>
      <protection locked="0"/>
    </xf>
    <xf numFmtId="166" fontId="11" fillId="13" borderId="0" xfId="10" applyNumberFormat="1" applyFont="1" applyFill="1" applyAlignment="1" applyProtection="1">
      <alignment horizontal="center"/>
      <protection locked="0"/>
    </xf>
    <xf numFmtId="4" fontId="13" fillId="0" borderId="9" xfId="9" applyNumberFormat="1" applyFont="1" applyBorder="1" applyAlignment="1">
      <alignment horizontal="center"/>
    </xf>
    <xf numFmtId="0" fontId="15" fillId="0" borderId="0" xfId="9" applyFont="1" applyAlignment="1">
      <alignment horizontal="left" vertical="center"/>
    </xf>
    <xf numFmtId="0" fontId="13" fillId="0" borderId="0" xfId="9" applyFont="1" applyAlignment="1">
      <alignment horizontal="left" vertical="center"/>
    </xf>
    <xf numFmtId="0" fontId="13" fillId="0" borderId="0" xfId="9" applyFont="1" applyAlignment="1">
      <alignment horizontal="center" vertical="center"/>
    </xf>
    <xf numFmtId="166" fontId="13" fillId="0" borderId="0" xfId="9" applyNumberFormat="1" applyFont="1" applyAlignment="1">
      <alignment horizontal="center" vertical="center"/>
    </xf>
    <xf numFmtId="0" fontId="13" fillId="0" borderId="9" xfId="9" applyFont="1" applyBorder="1" applyAlignment="1">
      <alignment horizontal="center"/>
    </xf>
    <xf numFmtId="0" fontId="15" fillId="0" borderId="6" xfId="9" applyFont="1" applyBorder="1" applyAlignment="1">
      <alignment horizontal="center"/>
    </xf>
    <xf numFmtId="164" fontId="11" fillId="0" borderId="0" xfId="10" applyFont="1" applyAlignment="1">
      <alignment horizontal="center"/>
    </xf>
    <xf numFmtId="0" fontId="10" fillId="0" borderId="0" xfId="9" applyFont="1" applyAlignment="1">
      <alignment horizontal="center"/>
    </xf>
    <xf numFmtId="0" fontId="12" fillId="0" borderId="0" xfId="9" applyFont="1" applyAlignment="1">
      <alignment horizontal="center"/>
    </xf>
    <xf numFmtId="9" fontId="11" fillId="0" borderId="0" xfId="9" applyNumberFormat="1" applyFont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3" fillId="9" borderId="33" xfId="0" applyFont="1" applyFill="1" applyBorder="1" applyAlignment="1">
      <alignment horizontal="center" vertical="center"/>
    </xf>
    <xf numFmtId="0" fontId="3" fillId="9" borderId="39" xfId="0" applyFont="1" applyFill="1" applyBorder="1" applyAlignment="1">
      <alignment horizontal="center" vertical="center"/>
    </xf>
    <xf numFmtId="0" fontId="3" fillId="9" borderId="41" xfId="0" applyFont="1" applyFill="1" applyBorder="1" applyAlignment="1">
      <alignment horizontal="center" vertical="center"/>
    </xf>
    <xf numFmtId="0" fontId="2" fillId="9" borderId="37" xfId="0" applyFont="1" applyFill="1" applyBorder="1" applyAlignment="1">
      <alignment horizontal="center"/>
    </xf>
    <xf numFmtId="0" fontId="2" fillId="9" borderId="38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9" borderId="40" xfId="0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164" fontId="2" fillId="0" borderId="26" xfId="0" applyNumberFormat="1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3" fillId="9" borderId="53" xfId="0" applyFont="1" applyFill="1" applyBorder="1" applyAlignment="1">
      <alignment horizontal="center"/>
    </xf>
    <xf numFmtId="0" fontId="3" fillId="9" borderId="54" xfId="0" applyFont="1" applyFill="1" applyBorder="1" applyAlignment="1">
      <alignment horizontal="center"/>
    </xf>
    <xf numFmtId="0" fontId="3" fillId="9" borderId="55" xfId="0" applyFont="1" applyFill="1" applyBorder="1" applyAlignment="1">
      <alignment horizontal="center"/>
    </xf>
    <xf numFmtId="0" fontId="7" fillId="0" borderId="25" xfId="0" applyFont="1" applyBorder="1" applyAlignment="1">
      <alignment horizontal="left"/>
    </xf>
    <xf numFmtId="0" fontId="7" fillId="0" borderId="49" xfId="0" applyFont="1" applyBorder="1" applyAlignment="1">
      <alignment horizontal="left"/>
    </xf>
    <xf numFmtId="0" fontId="3" fillId="9" borderId="52" xfId="0" applyFont="1" applyFill="1" applyBorder="1" applyAlignment="1">
      <alignment horizontal="center"/>
    </xf>
    <xf numFmtId="0" fontId="3" fillId="9" borderId="37" xfId="0" applyFont="1" applyFill="1" applyBorder="1" applyAlignment="1">
      <alignment horizontal="center"/>
    </xf>
    <xf numFmtId="0" fontId="3" fillId="9" borderId="38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17" xfId="0" applyFont="1" applyBorder="1" applyAlignment="1">
      <alignment horizontal="center"/>
    </xf>
    <xf numFmtId="0" fontId="3" fillId="9" borderId="47" xfId="0" applyFont="1" applyFill="1" applyBorder="1" applyAlignment="1">
      <alignment horizontal="center" vertical="center"/>
    </xf>
    <xf numFmtId="0" fontId="3" fillId="9" borderId="48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6" fillId="0" borderId="25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2" fillId="0" borderId="57" xfId="0" applyFont="1" applyBorder="1" applyAlignment="1">
      <alignment horizontal="center"/>
    </xf>
    <xf numFmtId="0" fontId="2" fillId="0" borderId="58" xfId="0" applyFont="1" applyBorder="1" applyAlignment="1">
      <alignment horizontal="center"/>
    </xf>
    <xf numFmtId="0" fontId="2" fillId="0" borderId="59" xfId="0" applyFont="1" applyBorder="1" applyAlignment="1">
      <alignment horizontal="center"/>
    </xf>
    <xf numFmtId="169" fontId="3" fillId="0" borderId="44" xfId="0" applyNumberFormat="1" applyFont="1" applyBorder="1" applyAlignment="1">
      <alignment horizontal="center"/>
    </xf>
    <xf numFmtId="0" fontId="32" fillId="9" borderId="38" xfId="0" applyFont="1" applyFill="1" applyBorder="1" applyAlignment="1">
      <alignment horizontal="center" vertical="center"/>
    </xf>
    <xf numFmtId="0" fontId="32" fillId="9" borderId="55" xfId="0" applyFont="1" applyFill="1" applyBorder="1" applyAlignment="1">
      <alignment horizontal="center" vertical="center"/>
    </xf>
    <xf numFmtId="0" fontId="32" fillId="9" borderId="37" xfId="0" applyFont="1" applyFill="1" applyBorder="1" applyAlignment="1">
      <alignment horizontal="center" vertical="center"/>
    </xf>
    <xf numFmtId="0" fontId="32" fillId="9" borderId="52" xfId="0" applyFont="1" applyFill="1" applyBorder="1" applyAlignment="1">
      <alignment horizontal="center" vertical="center"/>
    </xf>
    <xf numFmtId="0" fontId="32" fillId="9" borderId="53" xfId="0" applyFont="1" applyFill="1" applyBorder="1" applyAlignment="1">
      <alignment horizontal="center" vertical="center"/>
    </xf>
    <xf numFmtId="0" fontId="32" fillId="9" borderId="54" xfId="0" applyFont="1" applyFill="1" applyBorder="1" applyAlignment="1">
      <alignment horizontal="center" vertical="center"/>
    </xf>
    <xf numFmtId="0" fontId="27" fillId="0" borderId="2" xfId="0" applyFont="1" applyBorder="1" applyAlignment="1">
      <alignment horizontal="center" vertical="top"/>
    </xf>
    <xf numFmtId="0" fontId="27" fillId="0" borderId="3" xfId="0" applyFont="1" applyBorder="1" applyAlignment="1">
      <alignment horizontal="center" vertical="top"/>
    </xf>
    <xf numFmtId="0" fontId="27" fillId="9" borderId="54" xfId="0" applyFont="1" applyFill="1" applyBorder="1" applyAlignment="1">
      <alignment horizontal="center" vertical="top"/>
    </xf>
    <xf numFmtId="0" fontId="27" fillId="0" borderId="1" xfId="0" applyFont="1" applyBorder="1" applyAlignment="1">
      <alignment horizontal="center" vertical="top"/>
    </xf>
    <xf numFmtId="0" fontId="33" fillId="9" borderId="38" xfId="0" applyFont="1" applyFill="1" applyBorder="1" applyAlignment="1">
      <alignment horizontal="center" vertical="center"/>
    </xf>
    <xf numFmtId="0" fontId="33" fillId="9" borderId="55" xfId="0" applyFont="1" applyFill="1" applyBorder="1" applyAlignment="1">
      <alignment horizontal="center" vertical="center"/>
    </xf>
    <xf numFmtId="0" fontId="33" fillId="9" borderId="37" xfId="0" applyFont="1" applyFill="1" applyBorder="1" applyAlignment="1">
      <alignment horizontal="center" vertical="center"/>
    </xf>
    <xf numFmtId="0" fontId="33" fillId="9" borderId="52" xfId="0" applyFont="1" applyFill="1" applyBorder="1" applyAlignment="1">
      <alignment horizontal="center" vertical="center"/>
    </xf>
    <xf numFmtId="0" fontId="33" fillId="9" borderId="53" xfId="0" applyFont="1" applyFill="1" applyBorder="1" applyAlignment="1">
      <alignment horizontal="center" vertical="center"/>
    </xf>
    <xf numFmtId="0" fontId="33" fillId="9" borderId="54" xfId="0" applyFont="1" applyFill="1" applyBorder="1" applyAlignment="1">
      <alignment horizontal="center" vertical="center"/>
    </xf>
  </cellXfs>
  <cellStyles count="14">
    <cellStyle name="0,0_x000d__x000a_NA_x000d__x000a_ 2" xfId="8"/>
    <cellStyle name="Comma 2" xfId="10"/>
    <cellStyle name="Comma 3" xfId="12"/>
    <cellStyle name="Comma 4" xfId="6"/>
    <cellStyle name="Normal 2" xfId="11"/>
    <cellStyle name="Normal 4" xfId="3"/>
    <cellStyle name="Normal 4 2" xfId="9"/>
    <cellStyle name="Percent 2" xfId="13"/>
    <cellStyle name="เครื่องหมายจุลภาค" xfId="1" builtinId="3"/>
    <cellStyle name="เครื่องหมายจุลภาค 11 2 2" xfId="2"/>
    <cellStyle name="เครื่องหมายจุลภาค 7 2" xfId="4"/>
    <cellStyle name="ปกติ" xfId="0" builtinId="0"/>
    <cellStyle name="ปกติ 2" xfId="5"/>
    <cellStyle name="ปกติ 2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156128</xdr:colOff>
      <xdr:row>1</xdr:row>
      <xdr:rowOff>141193</xdr:rowOff>
    </xdr:from>
    <xdr:to>
      <xdr:col>11</xdr:col>
      <xdr:colOff>927657</xdr:colOff>
      <xdr:row>5</xdr:row>
      <xdr:rowOff>49795</xdr:rowOff>
    </xdr:to>
    <xdr:pic>
      <xdr:nvPicPr>
        <xdr:cNvPr id="2" name="Picture 1" descr="200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95428" y="388843"/>
          <a:ext cx="771529" cy="8611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44904</xdr:colOff>
      <xdr:row>1</xdr:row>
      <xdr:rowOff>85725</xdr:rowOff>
    </xdr:from>
    <xdr:to>
      <xdr:col>10</xdr:col>
      <xdr:colOff>817987</xdr:colOff>
      <xdr:row>4</xdr:row>
      <xdr:rowOff>185627</xdr:rowOff>
    </xdr:to>
    <xdr:pic>
      <xdr:nvPicPr>
        <xdr:cNvPr id="2" name="รูปภาพ 3" descr="D:\Workoffice-Kai\Working 2014\CMRU-คณะอุตสาหกรรม\logoCMRU\Logขนาดเล็กใส่ ไดร์A\โลโก้มหาวิทยาลัย_ลายเส้น.jp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17704" y="361950"/>
          <a:ext cx="773083" cy="900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496487</xdr:colOff>
      <xdr:row>0</xdr:row>
      <xdr:rowOff>19112</xdr:rowOff>
    </xdr:from>
    <xdr:to>
      <xdr:col>4</xdr:col>
      <xdr:colOff>104775</xdr:colOff>
      <xdr:row>0</xdr:row>
      <xdr:rowOff>951800</xdr:rowOff>
    </xdr:to>
    <xdr:pic>
      <xdr:nvPicPr>
        <xdr:cNvPr id="2" name="รูปภาพ 3" descr="D:\Workoffice-Kai\Working 2014\CMRU-คณะอุตสาหกรรม\logoCMRU\Logขนาดเล็กใส่ ไดร์A\โลโก้มหาวิทยาลัย_ลายเส้น.jp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20637" y="19112"/>
          <a:ext cx="751288" cy="932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44904</xdr:colOff>
      <xdr:row>1</xdr:row>
      <xdr:rowOff>85725</xdr:rowOff>
    </xdr:from>
    <xdr:to>
      <xdr:col>10</xdr:col>
      <xdr:colOff>817987</xdr:colOff>
      <xdr:row>4</xdr:row>
      <xdr:rowOff>185627</xdr:rowOff>
    </xdr:to>
    <xdr:pic>
      <xdr:nvPicPr>
        <xdr:cNvPr id="2" name="รูปภาพ 3" descr="D:\Workoffice-Kai\Working 2014\CMRU-คณะอุตสาหกรรม\logoCMRU\Logขนาดเล็กใส่ ไดร์A\โลโก้มหาวิทยาลัย_ลายเส้น.jp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17704" y="361950"/>
          <a:ext cx="773083" cy="900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496487</xdr:colOff>
      <xdr:row>0</xdr:row>
      <xdr:rowOff>19112</xdr:rowOff>
    </xdr:from>
    <xdr:to>
      <xdr:col>4</xdr:col>
      <xdr:colOff>104775</xdr:colOff>
      <xdr:row>0</xdr:row>
      <xdr:rowOff>951800</xdr:rowOff>
    </xdr:to>
    <xdr:pic>
      <xdr:nvPicPr>
        <xdr:cNvPr id="2" name="รูปภาพ 3" descr="D:\Workoffice-Kai\Working 2014\CMRU-คณะอุตสาหกรรม\logoCMRU\Logขนาดเล็กใส่ ไดร์A\โลโก้มหาวิทยาลัย_ลายเส้น.jp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20637" y="19112"/>
          <a:ext cx="751288" cy="932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44904</xdr:colOff>
      <xdr:row>1</xdr:row>
      <xdr:rowOff>85725</xdr:rowOff>
    </xdr:from>
    <xdr:to>
      <xdr:col>10</xdr:col>
      <xdr:colOff>817987</xdr:colOff>
      <xdr:row>4</xdr:row>
      <xdr:rowOff>185627</xdr:rowOff>
    </xdr:to>
    <xdr:pic>
      <xdr:nvPicPr>
        <xdr:cNvPr id="2" name="รูปภาพ 3" descr="D:\Workoffice-Kai\Working 2014\CMRU-คณะอุตสาหกรรม\logoCMRU\Logขนาดเล็กใส่ ไดร์A\โลโก้มหาวิทยาลัย_ลายเส้น.jp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17704" y="400050"/>
          <a:ext cx="773083" cy="1014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496487</xdr:colOff>
      <xdr:row>0</xdr:row>
      <xdr:rowOff>19112</xdr:rowOff>
    </xdr:from>
    <xdr:to>
      <xdr:col>4</xdr:col>
      <xdr:colOff>104775</xdr:colOff>
      <xdr:row>0</xdr:row>
      <xdr:rowOff>951800</xdr:rowOff>
    </xdr:to>
    <xdr:pic>
      <xdr:nvPicPr>
        <xdr:cNvPr id="2" name="รูปภาพ 3" descr="D:\Workoffice-Kai\Working 2014\CMRU-คณะอุตสาหกรรม\logoCMRU\Logขนาดเล็กใส่ ไดร์A\โลโก้มหาวิทยาลัย_ลายเส้น.jp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20637" y="19112"/>
          <a:ext cx="751288" cy="932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44904</xdr:colOff>
      <xdr:row>1</xdr:row>
      <xdr:rowOff>85725</xdr:rowOff>
    </xdr:from>
    <xdr:to>
      <xdr:col>10</xdr:col>
      <xdr:colOff>817987</xdr:colOff>
      <xdr:row>4</xdr:row>
      <xdr:rowOff>185627</xdr:rowOff>
    </xdr:to>
    <xdr:pic>
      <xdr:nvPicPr>
        <xdr:cNvPr id="2" name="รูปภาพ 3" descr="D:\Workoffice-Kai\Working 2014\CMRU-คณะอุตสาหกรรม\logoCMRU\Logขนาดเล็กใส่ ไดร์A\โลโก้มหาวิทยาลัย_ลายเส้น.jp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17704" y="400050"/>
          <a:ext cx="773083" cy="1014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496487</xdr:colOff>
      <xdr:row>0</xdr:row>
      <xdr:rowOff>19112</xdr:rowOff>
    </xdr:from>
    <xdr:to>
      <xdr:col>4</xdr:col>
      <xdr:colOff>104775</xdr:colOff>
      <xdr:row>0</xdr:row>
      <xdr:rowOff>951800</xdr:rowOff>
    </xdr:to>
    <xdr:pic>
      <xdr:nvPicPr>
        <xdr:cNvPr id="2" name="รูปภาพ 3" descr="D:\Workoffice-Kai\Working 2014\CMRU-คณะอุตสาหกรรม\logoCMRU\Logขนาดเล็กใส่ ไดร์A\โลโก้มหาวิทยาลัย_ลายเส้น.jp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20637" y="19112"/>
          <a:ext cx="751288" cy="932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44904</xdr:colOff>
      <xdr:row>1</xdr:row>
      <xdr:rowOff>85725</xdr:rowOff>
    </xdr:from>
    <xdr:to>
      <xdr:col>10</xdr:col>
      <xdr:colOff>817987</xdr:colOff>
      <xdr:row>4</xdr:row>
      <xdr:rowOff>185627</xdr:rowOff>
    </xdr:to>
    <xdr:pic>
      <xdr:nvPicPr>
        <xdr:cNvPr id="2" name="รูปภาพ 3" descr="D:\Workoffice-Kai\Working 2014\CMRU-คณะอุตสาหกรรม\logoCMRU\Logขนาดเล็กใส่ ไดร์A\โลโก้มหาวิทยาลัย_ลายเส้น.jp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17704" y="400050"/>
          <a:ext cx="773083" cy="1014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142875</xdr:colOff>
      <xdr:row>5</xdr:row>
      <xdr:rowOff>9525</xdr:rowOff>
    </xdr:from>
    <xdr:to>
      <xdr:col>17</xdr:col>
      <xdr:colOff>0</xdr:colOff>
      <xdr:row>7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>
          <a:spLocks/>
        </xdr:cNvSpPr>
      </xdr:nvSpPr>
      <xdr:spPr bwMode="auto">
        <a:xfrm>
          <a:off x="5638800" y="1323975"/>
          <a:ext cx="76200" cy="581025"/>
        </a:xfrm>
        <a:prstGeom prst="rightBrace">
          <a:avLst>
            <a:gd name="adj1" fmla="val 63542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28575</xdr:colOff>
      <xdr:row>5</xdr:row>
      <xdr:rowOff>0</xdr:rowOff>
    </xdr:from>
    <xdr:to>
      <xdr:col>4</xdr:col>
      <xdr:colOff>104775</xdr:colOff>
      <xdr:row>7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>
          <a:spLocks/>
        </xdr:cNvSpPr>
      </xdr:nvSpPr>
      <xdr:spPr bwMode="auto">
        <a:xfrm>
          <a:off x="2495550" y="1314450"/>
          <a:ext cx="76200" cy="590550"/>
        </a:xfrm>
        <a:prstGeom prst="leftBrace">
          <a:avLst>
            <a:gd name="adj1" fmla="val 64583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28575</xdr:colOff>
      <xdr:row>22</xdr:row>
      <xdr:rowOff>9525</xdr:rowOff>
    </xdr:from>
    <xdr:to>
      <xdr:col>17</xdr:col>
      <xdr:colOff>104775</xdr:colOff>
      <xdr:row>24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SpPr>
          <a:spLocks/>
        </xdr:cNvSpPr>
      </xdr:nvSpPr>
      <xdr:spPr bwMode="auto">
        <a:xfrm>
          <a:off x="5743575" y="6343650"/>
          <a:ext cx="76200" cy="581025"/>
        </a:xfrm>
        <a:prstGeom prst="rightBrace">
          <a:avLst>
            <a:gd name="adj1" fmla="val 63542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28575</xdr:colOff>
      <xdr:row>22</xdr:row>
      <xdr:rowOff>0</xdr:rowOff>
    </xdr:from>
    <xdr:to>
      <xdr:col>4</xdr:col>
      <xdr:colOff>104775</xdr:colOff>
      <xdr:row>24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>
          <a:spLocks/>
        </xdr:cNvSpPr>
      </xdr:nvSpPr>
      <xdr:spPr bwMode="auto">
        <a:xfrm>
          <a:off x="2495550" y="6334125"/>
          <a:ext cx="76200" cy="590550"/>
        </a:xfrm>
        <a:prstGeom prst="leftBrace">
          <a:avLst>
            <a:gd name="adj1" fmla="val 64583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33</xdr:col>
      <xdr:colOff>228600</xdr:colOff>
      <xdr:row>3</xdr:row>
      <xdr:rowOff>238125</xdr:rowOff>
    </xdr:from>
    <xdr:to>
      <xdr:col>45</xdr:col>
      <xdr:colOff>151495</xdr:colOff>
      <xdr:row>35</xdr:row>
      <xdr:rowOff>246511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87725" y="1285875"/>
          <a:ext cx="7352395" cy="8914261"/>
        </a:xfrm>
        <a:prstGeom prst="rect">
          <a:avLst/>
        </a:prstGeom>
      </xdr:spPr>
    </xdr:pic>
    <xdr:clientData/>
  </xdr:twoCellAnchor>
  <xdr:twoCellAnchor editAs="oneCell">
    <xdr:from>
      <xdr:col>23</xdr:col>
      <xdr:colOff>536762</xdr:colOff>
      <xdr:row>6</xdr:row>
      <xdr:rowOff>69088</xdr:rowOff>
    </xdr:from>
    <xdr:to>
      <xdr:col>34</xdr:col>
      <xdr:colOff>123265</xdr:colOff>
      <xdr:row>33</xdr:row>
      <xdr:rowOff>36745</xdr:rowOff>
    </xdr:to>
    <xdr:pic>
      <xdr:nvPicPr>
        <xdr:cNvPr id="7" name="รูปภาพ 7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18644" y="1671529"/>
          <a:ext cx="6242797" cy="78565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190510</xdr:colOff>
      <xdr:row>0</xdr:row>
      <xdr:rowOff>21896</xdr:rowOff>
    </xdr:from>
    <xdr:to>
      <xdr:col>4</xdr:col>
      <xdr:colOff>896427</xdr:colOff>
      <xdr:row>1</xdr:row>
      <xdr:rowOff>2084</xdr:rowOff>
    </xdr:to>
    <xdr:pic>
      <xdr:nvPicPr>
        <xdr:cNvPr id="2" name="รูปภาพ 3" descr="D:\Workoffice-Kai\Working 2014\CMRU-คณะอุตสาหกรรม\logoCMRU\Logขนาดเล็กใส่ ไดร์A\โลโก้มหาวิทยาลัย_ลายเส้น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38535" y="21896"/>
          <a:ext cx="705917" cy="932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496486</xdr:colOff>
      <xdr:row>0</xdr:row>
      <xdr:rowOff>19112</xdr:rowOff>
    </xdr:from>
    <xdr:to>
      <xdr:col>4</xdr:col>
      <xdr:colOff>104776</xdr:colOff>
      <xdr:row>0</xdr:row>
      <xdr:rowOff>951800</xdr:rowOff>
    </xdr:to>
    <xdr:pic>
      <xdr:nvPicPr>
        <xdr:cNvPr id="2" name="รูปภาพ 3" descr="D:\Workoffice-Kai\Working 2014\CMRU-คณะอุตสาหกรรม\logoCMRU\Logขนาดเล็กใส่ ไดร์A\โลโก้มหาวิทยาลัย_ลายเส้น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20636" y="19112"/>
          <a:ext cx="751290" cy="932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44904</xdr:colOff>
      <xdr:row>1</xdr:row>
      <xdr:rowOff>85725</xdr:rowOff>
    </xdr:from>
    <xdr:to>
      <xdr:col>10</xdr:col>
      <xdr:colOff>817987</xdr:colOff>
      <xdr:row>4</xdr:row>
      <xdr:rowOff>185627</xdr:rowOff>
    </xdr:to>
    <xdr:pic>
      <xdr:nvPicPr>
        <xdr:cNvPr id="2" name="รูปภาพ 3" descr="D:\Workoffice-Kai\Working 2014\CMRU-คณะอุตสาหกรรม\logoCMRU\Logขนาดเล็กใส่ ไดร์A\โลโก้มหาวิทยาลัย_ลายเส้น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60554" y="361950"/>
          <a:ext cx="773083" cy="900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496487</xdr:colOff>
      <xdr:row>0</xdr:row>
      <xdr:rowOff>19112</xdr:rowOff>
    </xdr:from>
    <xdr:to>
      <xdr:col>4</xdr:col>
      <xdr:colOff>104775</xdr:colOff>
      <xdr:row>0</xdr:row>
      <xdr:rowOff>951800</xdr:rowOff>
    </xdr:to>
    <xdr:pic>
      <xdr:nvPicPr>
        <xdr:cNvPr id="2" name="รูปภาพ 3" descr="D:\Workoffice-Kai\Working 2014\CMRU-คณะอุตสาหกรรม\logoCMRU\Logขนาดเล็กใส่ ไดร์A\โลโก้มหาวิทยาลัย_ลายเส้น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20637" y="19112"/>
          <a:ext cx="751288" cy="932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44904</xdr:colOff>
      <xdr:row>1</xdr:row>
      <xdr:rowOff>85725</xdr:rowOff>
    </xdr:from>
    <xdr:to>
      <xdr:col>10</xdr:col>
      <xdr:colOff>817987</xdr:colOff>
      <xdr:row>4</xdr:row>
      <xdr:rowOff>185627</xdr:rowOff>
    </xdr:to>
    <xdr:pic>
      <xdr:nvPicPr>
        <xdr:cNvPr id="2" name="รูปภาพ 3" descr="D:\Workoffice-Kai\Working 2014\CMRU-คณะอุตสาหกรรม\logoCMRU\Logขนาดเล็กใส่ ไดร์A\โลโก้มหาวิทยาลัย_ลายเส้น.jp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84379" y="361950"/>
          <a:ext cx="773083" cy="900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496487</xdr:colOff>
      <xdr:row>0</xdr:row>
      <xdr:rowOff>19112</xdr:rowOff>
    </xdr:from>
    <xdr:to>
      <xdr:col>4</xdr:col>
      <xdr:colOff>104775</xdr:colOff>
      <xdr:row>0</xdr:row>
      <xdr:rowOff>951800</xdr:rowOff>
    </xdr:to>
    <xdr:pic>
      <xdr:nvPicPr>
        <xdr:cNvPr id="2" name="รูปภาพ 3" descr="D:\Workoffice-Kai\Working 2014\CMRU-คณะอุตสาหกรรม\logoCMRU\Logขนาดเล็กใส่ ไดร์A\โลโก้มหาวิทยาลัย_ลายเส้น.jp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20637" y="19112"/>
          <a:ext cx="751288" cy="932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44904</xdr:colOff>
      <xdr:row>1</xdr:row>
      <xdr:rowOff>85725</xdr:rowOff>
    </xdr:from>
    <xdr:to>
      <xdr:col>10</xdr:col>
      <xdr:colOff>817987</xdr:colOff>
      <xdr:row>4</xdr:row>
      <xdr:rowOff>185627</xdr:rowOff>
    </xdr:to>
    <xdr:pic>
      <xdr:nvPicPr>
        <xdr:cNvPr id="2" name="รูปภาพ 3" descr="D:\Workoffice-Kai\Working 2014\CMRU-คณะอุตสาหกรรม\logoCMRU\Logขนาดเล็กใส่ ไดร์A\โลโก้มหาวิทยาลัย_ลายเส้น.jp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17704" y="361950"/>
          <a:ext cx="773083" cy="900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496487</xdr:colOff>
      <xdr:row>0</xdr:row>
      <xdr:rowOff>19112</xdr:rowOff>
    </xdr:from>
    <xdr:to>
      <xdr:col>4</xdr:col>
      <xdr:colOff>104775</xdr:colOff>
      <xdr:row>0</xdr:row>
      <xdr:rowOff>951800</xdr:rowOff>
    </xdr:to>
    <xdr:pic>
      <xdr:nvPicPr>
        <xdr:cNvPr id="2" name="รูปภาพ 3" descr="D:\Workoffice-Kai\Working 2014\CMRU-คณะอุตสาหกรรม\logoCMRU\Logขนาดเล็กใส่ ไดร์A\โลโก้มหาวิทยาลัย_ลายเส้น.jp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20637" y="19112"/>
          <a:ext cx="751288" cy="932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mru/2.&#3624;&#3641;&#3609;&#3618;&#3660;&#3649;&#3617;&#3656;&#3619;&#3636;&#3617;/&#3585;&#3621;&#3640;&#3656;&#3617;&#3629;&#3634;&#3588;&#3634;&#3619;&#3623;&#3636;&#3607;&#3618;&#3634;&#3624;&#3634;&#3626;&#3605;&#3619;&#3660;&#3585;&#3634;&#3619;&#3585;&#3637;&#3628;&#3634;%20&#3649;&#3621;&#3632;&#3623;&#3636;&#3607;&#3618;&#3634;&#3624;&#3634;&#3626;&#3605;&#3619;&#3660;&#3626;&#3640;&#3586;&#3616;&#3634;&#3614;/&#3591;&#3634;&#3609;&#3619;&#3634;&#3588;&#3634;&#3585;&#3621;&#3634;&#3591;/01.sport%20complex%20complete%2010-6-62/sport%20complex%20P1%203-6-62%20final%20complete%20+&#3649;&#3610;&#3656;&#3591;&#3591;&#3623;&#3604;&#3591;&#3634;&#3609;%20&#3649;&#3585;&#3657;&#3652;&#3586;&#3605;&#3633;&#3623;&#3648;&#3621;&#3586;&#3591;&#3623;&#3604;%20&#3626;&#3629;&#3609;&#3591;&#3634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&amp;KEY PLAN"/>
      <sheetName val="Data information P1"/>
      <sheetName val="สูตรF"/>
      <sheetName val="งวดงาน"/>
      <sheetName val="ปก"/>
      <sheetName val="6"/>
      <sheetName val="5.1.1"/>
      <sheetName val="4.1.1.(1)"/>
      <sheetName val="4.1.1.(2)"/>
      <sheetName val="4.1.1.(3)"/>
      <sheetName val="4.1.1.(4)"/>
      <sheetName val="4.1.1.(5)"/>
      <sheetName val="4.1.1.(6)"/>
      <sheetName val="4.1.1.(7)"/>
      <sheetName val="4.1.1.(8)"/>
      <sheetName val="5.1.2"/>
      <sheetName val="4.1.2.(1)"/>
      <sheetName val="4.1.2.(2.1)"/>
      <sheetName val="4.1.2.(2.2)"/>
      <sheetName val="4.1.2.(2.3)"/>
      <sheetName val="4.1.2.(2.4)"/>
      <sheetName val="4.1.2.(2.5)"/>
      <sheetName val="4.1.2.(2.6)"/>
      <sheetName val="5.1.3"/>
      <sheetName val="4.1.3.(1)"/>
      <sheetName val="4.1.3.(2)"/>
      <sheetName val="4.1.3.(3)"/>
      <sheetName val="4.1.3.(4)"/>
      <sheetName val="5.1.4"/>
      <sheetName val="4.1.4"/>
      <sheetName val="5.1.5"/>
      <sheetName val="4.1.5"/>
      <sheetName val="5.2.1"/>
      <sheetName val="4.2.1"/>
      <sheetName val="5.2.2"/>
      <sheetName val="4.2.2"/>
      <sheetName val="5.2.3"/>
      <sheetName val="4.2.3"/>
      <sheetName val="5.2.4"/>
      <sheetName val="4.2.4"/>
      <sheetName val="5.3.1(ค)"/>
      <sheetName val="4.3.1(ค)"/>
      <sheetName val="5.3.2(ค)"/>
      <sheetName val="4.3.2(ค)"/>
    </sheetNames>
    <sheetDataSet>
      <sheetData sheetId="0"/>
      <sheetData sheetId="1"/>
      <sheetData sheetId="2"/>
      <sheetData sheetId="3"/>
      <sheetData sheetId="4">
        <row r="4">
          <cell r="E4" t="str">
            <v>กลุ่มอาคารสนามกีฬากลาง (โครงการระยะที่ 1)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225"/>
  <sheetViews>
    <sheetView view="pageBreakPreview" topLeftCell="A7" zoomScale="130" zoomScaleNormal="100" zoomScaleSheetLayoutView="130" workbookViewId="0">
      <pane ySplit="1995" topLeftCell="A52" activePane="bottomLeft"/>
      <selection activeCell="B7" sqref="B1:B1048576"/>
      <selection pane="bottomLeft" activeCell="F26" sqref="F26"/>
    </sheetView>
  </sheetViews>
  <sheetFormatPr defaultColWidth="9" defaultRowHeight="15"/>
  <cols>
    <col min="1" max="1" width="5.5703125" style="114" bestFit="1" customWidth="1"/>
    <col min="2" max="2" width="2.28515625" style="114" customWidth="1"/>
    <col min="3" max="3" width="30.5703125" style="114" customWidth="1"/>
    <col min="4" max="4" width="8.7109375" style="114" customWidth="1"/>
    <col min="5" max="5" width="7.140625" style="114" customWidth="1"/>
    <col min="6" max="11" width="15.42578125" style="114" customWidth="1"/>
    <col min="12" max="12" width="16.140625" style="114" bestFit="1" customWidth="1"/>
    <col min="13" max="13" width="13.7109375" style="114" bestFit="1" customWidth="1"/>
    <col min="14" max="16384" width="9" style="114"/>
  </cols>
  <sheetData>
    <row r="1" spans="1:12" ht="22.5" thickBot="1">
      <c r="A1" s="528" t="s">
        <v>999</v>
      </c>
      <c r="B1" s="528"/>
      <c r="C1" s="528"/>
      <c r="D1" s="528"/>
      <c r="E1" s="528"/>
      <c r="F1" s="528"/>
      <c r="G1" s="528"/>
      <c r="H1" s="528"/>
      <c r="I1" s="528"/>
      <c r="J1" s="528"/>
      <c r="K1" s="529"/>
    </row>
    <row r="2" spans="1:12" ht="21.75">
      <c r="A2" s="115" t="s">
        <v>1000</v>
      </c>
      <c r="B2" s="115"/>
      <c r="C2" s="116"/>
      <c r="D2" s="116"/>
      <c r="E2" s="116"/>
      <c r="F2" s="116"/>
      <c r="G2" s="116"/>
      <c r="H2" s="116"/>
      <c r="I2" s="116"/>
      <c r="J2" s="333"/>
      <c r="K2" s="117"/>
      <c r="L2" s="118"/>
    </row>
    <row r="3" spans="1:12" ht="21.75">
      <c r="A3" s="119" t="s">
        <v>1232</v>
      </c>
      <c r="B3" s="119"/>
      <c r="C3" s="119"/>
      <c r="D3" s="119"/>
      <c r="E3" s="119"/>
      <c r="F3" s="119"/>
      <c r="G3" s="119"/>
      <c r="H3" s="119"/>
      <c r="I3" s="119"/>
      <c r="J3" s="334"/>
      <c r="K3" s="120"/>
      <c r="L3" s="121"/>
    </row>
    <row r="4" spans="1:12" ht="21.75">
      <c r="A4" s="11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4" s="119"/>
      <c r="C4" s="119"/>
      <c r="D4" s="119"/>
      <c r="E4" s="119"/>
      <c r="F4" s="119"/>
      <c r="G4" s="119"/>
      <c r="H4" s="119"/>
      <c r="I4" s="119"/>
      <c r="J4" s="334"/>
      <c r="K4" s="120"/>
      <c r="L4" s="121"/>
    </row>
    <row r="5" spans="1:12" ht="21.75">
      <c r="A5" s="119" t="s">
        <v>1001</v>
      </c>
      <c r="B5" s="119"/>
      <c r="C5" s="119"/>
      <c r="D5" s="119"/>
      <c r="E5" s="119"/>
      <c r="F5" s="119"/>
      <c r="G5" s="119"/>
      <c r="H5" s="119"/>
      <c r="I5" s="119"/>
      <c r="J5" s="334"/>
      <c r="K5" s="120"/>
      <c r="L5" s="121"/>
    </row>
    <row r="6" spans="1:12" ht="22.5" thickBot="1">
      <c r="A6" s="122"/>
      <c r="B6" s="122"/>
      <c r="C6" s="123"/>
      <c r="D6" s="123" t="s">
        <v>1002</v>
      </c>
      <c r="E6" s="123"/>
      <c r="F6" s="530" t="e">
        <f>#REF!</f>
        <v>#REF!</v>
      </c>
      <c r="G6" s="530"/>
      <c r="H6" s="530"/>
      <c r="I6" s="123"/>
      <c r="J6" s="335" t="s">
        <v>892</v>
      </c>
      <c r="K6" s="124" t="s">
        <v>892</v>
      </c>
      <c r="L6" s="125"/>
    </row>
    <row r="7" spans="1:12" ht="19.5" customHeight="1" thickTop="1">
      <c r="A7" s="531" t="s">
        <v>164</v>
      </c>
      <c r="B7" s="356"/>
      <c r="C7" s="533" t="s">
        <v>2</v>
      </c>
      <c r="D7" s="535" t="s">
        <v>158</v>
      </c>
      <c r="E7" s="535" t="s">
        <v>584</v>
      </c>
      <c r="F7" s="537" t="s">
        <v>1241</v>
      </c>
      <c r="G7" s="538"/>
      <c r="H7" s="538"/>
      <c r="I7" s="537" t="s">
        <v>1003</v>
      </c>
      <c r="J7" s="538"/>
      <c r="K7" s="539"/>
      <c r="L7" s="526" t="s">
        <v>1007</v>
      </c>
    </row>
    <row r="8" spans="1:12" ht="44.25" thickBot="1">
      <c r="A8" s="532"/>
      <c r="B8" s="357"/>
      <c r="C8" s="534"/>
      <c r="D8" s="536"/>
      <c r="E8" s="536"/>
      <c r="F8" s="126" t="s">
        <v>1238</v>
      </c>
      <c r="G8" s="126" t="s">
        <v>1239</v>
      </c>
      <c r="H8" s="126" t="s">
        <v>1004</v>
      </c>
      <c r="I8" s="126" t="s">
        <v>1240</v>
      </c>
      <c r="J8" s="126" t="s">
        <v>1005</v>
      </c>
      <c r="K8" s="127" t="s">
        <v>1006</v>
      </c>
      <c r="L8" s="527"/>
    </row>
    <row r="9" spans="1:12" ht="22.5" thickTop="1">
      <c r="A9" s="353">
        <v>1</v>
      </c>
      <c r="B9" s="351" t="s">
        <v>895</v>
      </c>
      <c r="C9" s="358"/>
      <c r="D9" s="128"/>
      <c r="E9" s="129"/>
      <c r="F9" s="128"/>
      <c r="G9" s="128"/>
      <c r="H9" s="128"/>
      <c r="I9" s="128"/>
      <c r="J9" s="128"/>
      <c r="K9" s="128"/>
      <c r="L9" s="128"/>
    </row>
    <row r="10" spans="1:12" ht="21.75">
      <c r="A10" s="338">
        <v>1.1000000000000001</v>
      </c>
      <c r="B10" s="359"/>
      <c r="C10" s="360" t="str">
        <f>B36</f>
        <v>งานผังบริเวณ และระบบสาธารณูปโภคโดยรอบโครงการ</v>
      </c>
      <c r="D10" s="328">
        <v>1</v>
      </c>
      <c r="E10" s="329" t="s">
        <v>584</v>
      </c>
      <c r="F10" s="328">
        <f>F51</f>
        <v>19451552.16</v>
      </c>
      <c r="G10" s="328" t="e">
        <f t="shared" ref="G10:K10" si="0">G51</f>
        <v>#REF!</v>
      </c>
      <c r="H10" s="328" t="e">
        <f t="shared" si="0"/>
        <v>#REF!</v>
      </c>
      <c r="I10" s="328">
        <f t="shared" si="0"/>
        <v>0</v>
      </c>
      <c r="J10" s="328" t="e">
        <f t="shared" si="0"/>
        <v>#REF!</v>
      </c>
      <c r="K10" s="328" t="e">
        <f t="shared" si="0"/>
        <v>#REF!</v>
      </c>
      <c r="L10" s="328"/>
    </row>
    <row r="11" spans="1:12" ht="21.75">
      <c r="A11" s="355">
        <v>2</v>
      </c>
      <c r="B11" s="352" t="s">
        <v>896</v>
      </c>
      <c r="C11" s="361"/>
      <c r="D11" s="330"/>
      <c r="E11" s="331"/>
      <c r="F11" s="330"/>
      <c r="G11" s="330"/>
      <c r="H11" s="330"/>
      <c r="I11" s="330"/>
      <c r="J11" s="330"/>
      <c r="K11" s="330"/>
      <c r="L11" s="328"/>
    </row>
    <row r="12" spans="1:12" ht="21.75">
      <c r="A12" s="338">
        <v>2.1</v>
      </c>
      <c r="B12" s="359"/>
      <c r="C12" s="360" t="str">
        <f>B55</f>
        <v>อาคารเรียนรวม</v>
      </c>
      <c r="D12" s="328">
        <v>1</v>
      </c>
      <c r="E12" s="329" t="s">
        <v>584</v>
      </c>
      <c r="F12" s="328">
        <f>F70</f>
        <v>74954230.930000007</v>
      </c>
      <c r="G12" s="328" t="e">
        <f t="shared" ref="G12:K12" si="1">G70</f>
        <v>#REF!</v>
      </c>
      <c r="H12" s="328" t="e">
        <f t="shared" si="1"/>
        <v>#REF!</v>
      </c>
      <c r="I12" s="328" t="e">
        <f t="shared" si="1"/>
        <v>#REF!</v>
      </c>
      <c r="J12" s="328" t="e">
        <f t="shared" si="1"/>
        <v>#REF!</v>
      </c>
      <c r="K12" s="328" t="e">
        <f t="shared" si="1"/>
        <v>#REF!</v>
      </c>
      <c r="L12" s="328"/>
    </row>
    <row r="13" spans="1:12" ht="21.75">
      <c r="A13" s="337">
        <v>2.2000000000000002</v>
      </c>
      <c r="B13" s="362"/>
      <c r="C13" s="360" t="str">
        <f>B74</f>
        <v>อาคารสำนักงานคณบดี</v>
      </c>
      <c r="D13" s="328">
        <v>1</v>
      </c>
      <c r="E13" s="329" t="s">
        <v>584</v>
      </c>
      <c r="F13" s="328">
        <f>F89</f>
        <v>27085492.649999995</v>
      </c>
      <c r="G13" s="328" t="e">
        <f t="shared" ref="G13:K13" si="2">G89</f>
        <v>#REF!</v>
      </c>
      <c r="H13" s="328" t="e">
        <f t="shared" si="2"/>
        <v>#REF!</v>
      </c>
      <c r="I13" s="328" t="e">
        <f t="shared" si="2"/>
        <v>#REF!</v>
      </c>
      <c r="J13" s="328" t="e">
        <f t="shared" si="2"/>
        <v>#REF!</v>
      </c>
      <c r="K13" s="328" t="e">
        <f t="shared" si="2"/>
        <v>#REF!</v>
      </c>
      <c r="L13" s="328"/>
    </row>
    <row r="14" spans="1:12" ht="21.75">
      <c r="A14" s="337">
        <v>2.2999999999999998</v>
      </c>
      <c r="B14" s="362"/>
      <c r="C14" s="360" t="str">
        <f>B93</f>
        <v>อาคารเรียนมนุษย์ศาสตร์</v>
      </c>
      <c r="D14" s="328">
        <v>1</v>
      </c>
      <c r="E14" s="329" t="s">
        <v>584</v>
      </c>
      <c r="F14" s="328">
        <f>F108</f>
        <v>37791961.719999999</v>
      </c>
      <c r="G14" s="328" t="e">
        <f t="shared" ref="G14:K14" si="3">G108</f>
        <v>#REF!</v>
      </c>
      <c r="H14" s="328" t="e">
        <f t="shared" si="3"/>
        <v>#REF!</v>
      </c>
      <c r="I14" s="328" t="e">
        <f t="shared" si="3"/>
        <v>#REF!</v>
      </c>
      <c r="J14" s="328" t="e">
        <f t="shared" si="3"/>
        <v>#REF!</v>
      </c>
      <c r="K14" s="328" t="e">
        <f t="shared" si="3"/>
        <v>#REF!</v>
      </c>
      <c r="L14" s="328"/>
    </row>
    <row r="15" spans="1:12" ht="21.75">
      <c r="A15" s="337">
        <v>2.4</v>
      </c>
      <c r="B15" s="362"/>
      <c r="C15" s="360" t="str">
        <f>B112</f>
        <v>อาคารเรียนสังคมศาสตร์</v>
      </c>
      <c r="D15" s="328">
        <v>1</v>
      </c>
      <c r="E15" s="329" t="s">
        <v>584</v>
      </c>
      <c r="F15" s="328">
        <f>F127</f>
        <v>38722586.82</v>
      </c>
      <c r="G15" s="328">
        <f t="shared" ref="G15:K15" si="4">G127</f>
        <v>2949560</v>
      </c>
      <c r="H15" s="328">
        <f t="shared" si="4"/>
        <v>35773026.82</v>
      </c>
      <c r="I15" s="328" t="e">
        <f t="shared" si="4"/>
        <v>#REF!</v>
      </c>
      <c r="J15" s="328" t="e">
        <f t="shared" si="4"/>
        <v>#REF!</v>
      </c>
      <c r="K15" s="328" t="e">
        <f t="shared" si="4"/>
        <v>#REF!</v>
      </c>
      <c r="L15" s="328"/>
    </row>
    <row r="16" spans="1:12" ht="21.75">
      <c r="A16" s="337">
        <v>2.5</v>
      </c>
      <c r="B16" s="362"/>
      <c r="C16" s="360" t="str">
        <f>B131</f>
        <v>อาคารเรียนการท่องเที่ยวและการโรงแรม</v>
      </c>
      <c r="D16" s="328">
        <v>1</v>
      </c>
      <c r="E16" s="329" t="s">
        <v>584</v>
      </c>
      <c r="F16" s="328">
        <f>F146</f>
        <v>13216266.050000001</v>
      </c>
      <c r="G16" s="328">
        <f t="shared" ref="G16:K16" si="5">G146</f>
        <v>12500</v>
      </c>
      <c r="H16" s="328">
        <f t="shared" si="5"/>
        <v>13203766.050000001</v>
      </c>
      <c r="I16" s="328" t="e">
        <f t="shared" si="5"/>
        <v>#REF!</v>
      </c>
      <c r="J16" s="328" t="e">
        <f t="shared" si="5"/>
        <v>#REF!</v>
      </c>
      <c r="K16" s="328" t="e">
        <f t="shared" si="5"/>
        <v>#REF!</v>
      </c>
      <c r="L16" s="328"/>
    </row>
    <row r="17" spans="1:12" ht="21.75">
      <c r="A17" s="337">
        <v>2.6</v>
      </c>
      <c r="B17" s="362"/>
      <c r="C17" s="360" t="str">
        <f>B150</f>
        <v>อาคารเรียนศิลปกรรม</v>
      </c>
      <c r="D17" s="328">
        <v>1</v>
      </c>
      <c r="E17" s="329" t="s">
        <v>584</v>
      </c>
      <c r="F17" s="328">
        <f>F165</f>
        <v>24249591.719999999</v>
      </c>
      <c r="G17" s="328">
        <f t="shared" ref="G17:K17" si="6">G165</f>
        <v>12500</v>
      </c>
      <c r="H17" s="328">
        <f t="shared" si="6"/>
        <v>24237091.719999999</v>
      </c>
      <c r="I17" s="328" t="e">
        <f t="shared" si="6"/>
        <v>#REF!</v>
      </c>
      <c r="J17" s="328" t="e">
        <f t="shared" si="6"/>
        <v>#REF!</v>
      </c>
      <c r="K17" s="328" t="e">
        <f t="shared" si="6"/>
        <v>#REF!</v>
      </c>
      <c r="L17" s="328"/>
    </row>
    <row r="18" spans="1:12" ht="21.75">
      <c r="A18" s="337">
        <v>2.7</v>
      </c>
      <c r="B18" s="362"/>
      <c r="C18" s="360" t="str">
        <f>B169</f>
        <v>อาคารเรียนดนตรีและนาฎศิลป์</v>
      </c>
      <c r="D18" s="328">
        <v>1</v>
      </c>
      <c r="E18" s="329" t="s">
        <v>584</v>
      </c>
      <c r="F18" s="328">
        <f>F184</f>
        <v>27321553.510000005</v>
      </c>
      <c r="G18" s="328">
        <f t="shared" ref="G18:K18" si="7">G184</f>
        <v>12500</v>
      </c>
      <c r="H18" s="328">
        <f t="shared" si="7"/>
        <v>27309053.510000005</v>
      </c>
      <c r="I18" s="328" t="e">
        <f t="shared" si="7"/>
        <v>#REF!</v>
      </c>
      <c r="J18" s="328" t="e">
        <f t="shared" si="7"/>
        <v>#REF!</v>
      </c>
      <c r="K18" s="328" t="e">
        <f t="shared" si="7"/>
        <v>#REF!</v>
      </c>
      <c r="L18" s="328"/>
    </row>
    <row r="19" spans="1:12" ht="21.75">
      <c r="A19" s="337">
        <v>2.8</v>
      </c>
      <c r="B19" s="362"/>
      <c r="C19" s="360" t="str">
        <f>C188</f>
        <v>อาคารทางเชื่อม</v>
      </c>
      <c r="D19" s="328">
        <v>1</v>
      </c>
      <c r="E19" s="329" t="s">
        <v>584</v>
      </c>
      <c r="F19" s="328">
        <f>F203</f>
        <v>17518417.5</v>
      </c>
      <c r="G19" s="328">
        <f t="shared" ref="G19:K19" si="8">G203</f>
        <v>0</v>
      </c>
      <c r="H19" s="328">
        <f t="shared" si="8"/>
        <v>17518417.5</v>
      </c>
      <c r="I19" s="328" t="e">
        <f t="shared" si="8"/>
        <v>#REF!</v>
      </c>
      <c r="J19" s="328" t="e">
        <f t="shared" si="8"/>
        <v>#REF!</v>
      </c>
      <c r="K19" s="328" t="e">
        <f t="shared" si="8"/>
        <v>#REF!</v>
      </c>
      <c r="L19" s="328"/>
    </row>
    <row r="20" spans="1:12" ht="11.25" customHeight="1">
      <c r="A20" s="133"/>
      <c r="B20" s="363"/>
      <c r="C20" s="364"/>
      <c r="D20" s="133"/>
      <c r="E20" s="348"/>
      <c r="F20" s="347"/>
      <c r="G20" s="347"/>
      <c r="H20" s="347"/>
      <c r="I20" s="347"/>
      <c r="J20" s="347"/>
      <c r="K20" s="347"/>
      <c r="L20" s="347"/>
    </row>
    <row r="21" spans="1:12" ht="21.75">
      <c r="A21" s="343"/>
      <c r="B21" s="365"/>
      <c r="C21" s="366" t="s">
        <v>1008</v>
      </c>
      <c r="D21" s="343"/>
      <c r="E21" s="343"/>
      <c r="F21" s="343">
        <f>SUM(F10:F20)</f>
        <v>280311653.06</v>
      </c>
      <c r="G21" s="343" t="e">
        <f>SUM(G10:G20)</f>
        <v>#REF!</v>
      </c>
      <c r="H21" s="343" t="e">
        <f>F21-G21</f>
        <v>#REF!</v>
      </c>
      <c r="I21" s="343" t="e">
        <f>SUM(I10:I20)</f>
        <v>#REF!</v>
      </c>
      <c r="J21" s="343" t="e">
        <f>G21+I21</f>
        <v>#REF!</v>
      </c>
      <c r="K21" s="343" t="e">
        <f>I21-H21</f>
        <v>#REF!</v>
      </c>
      <c r="L21" s="343"/>
    </row>
    <row r="22" spans="1:12" ht="21.75">
      <c r="A22" s="343"/>
      <c r="B22" s="365"/>
      <c r="C22" s="366" t="s">
        <v>1009</v>
      </c>
      <c r="D22" s="343"/>
      <c r="E22" s="343"/>
      <c r="F22" s="332">
        <v>1.08</v>
      </c>
      <c r="G22" s="332">
        <v>1.08</v>
      </c>
      <c r="H22" s="332">
        <v>1.08</v>
      </c>
      <c r="I22" s="345" t="e">
        <f>สูตรF!$N$26</f>
        <v>#REF!</v>
      </c>
      <c r="J22" s="345" t="e">
        <f>สูตรF!$N$26</f>
        <v>#REF!</v>
      </c>
      <c r="K22" s="345" t="e">
        <f>สูตรF!$N$26</f>
        <v>#REF!</v>
      </c>
      <c r="L22" s="343"/>
    </row>
    <row r="23" spans="1:12" ht="21.75">
      <c r="A23" s="343"/>
      <c r="B23" s="365"/>
      <c r="C23" s="366" t="s">
        <v>845</v>
      </c>
      <c r="D23" s="343"/>
      <c r="E23" s="343"/>
      <c r="F23" s="343">
        <f t="shared" ref="F23:J23" si="9">(F21*F22)-F21</f>
        <v>22424932.244800031</v>
      </c>
      <c r="G23" s="343" t="e">
        <f>(G21*G22)-G21</f>
        <v>#REF!</v>
      </c>
      <c r="H23" s="343" t="e">
        <f t="shared" si="9"/>
        <v>#REF!</v>
      </c>
      <c r="I23" s="343" t="e">
        <f t="shared" si="9"/>
        <v>#REF!</v>
      </c>
      <c r="J23" s="343" t="e">
        <f t="shared" si="9"/>
        <v>#REF!</v>
      </c>
      <c r="K23" s="343"/>
      <c r="L23" s="343">
        <f>L21*L22-L21</f>
        <v>0</v>
      </c>
    </row>
    <row r="24" spans="1:12" ht="21.75">
      <c r="A24" s="343"/>
      <c r="B24" s="365"/>
      <c r="C24" s="366" t="s">
        <v>1010</v>
      </c>
      <c r="D24" s="343"/>
      <c r="E24" s="343"/>
      <c r="F24" s="343">
        <f>F21+F23</f>
        <v>302736585.30480003</v>
      </c>
      <c r="G24" s="343" t="e">
        <f>G21+G23</f>
        <v>#REF!</v>
      </c>
      <c r="H24" s="343" t="e">
        <f>H21+H23</f>
        <v>#REF!</v>
      </c>
      <c r="I24" s="343" t="e">
        <f>I21+I23</f>
        <v>#REF!</v>
      </c>
      <c r="J24" s="343" t="e">
        <f>G24+I24</f>
        <v>#REF!</v>
      </c>
      <c r="K24" s="343" t="e">
        <f>I24-H24</f>
        <v>#REF!</v>
      </c>
      <c r="L24" s="343">
        <f>L21+L23</f>
        <v>0</v>
      </c>
    </row>
    <row r="25" spans="1:12" ht="21.75">
      <c r="A25" s="343"/>
      <c r="B25" s="365"/>
      <c r="C25" s="366"/>
      <c r="D25" s="343"/>
      <c r="E25" s="343"/>
      <c r="F25" s="343"/>
      <c r="G25" s="343"/>
      <c r="H25" s="343"/>
      <c r="I25" s="343"/>
      <c r="J25" s="343"/>
      <c r="K25" s="343"/>
      <c r="L25" s="343"/>
    </row>
    <row r="26" spans="1:12" ht="21.75">
      <c r="A26" s="354">
        <v>3</v>
      </c>
      <c r="B26" s="367" t="s">
        <v>897</v>
      </c>
      <c r="C26" s="368"/>
      <c r="D26" s="130">
        <v>1</v>
      </c>
      <c r="E26" s="131" t="s">
        <v>584</v>
      </c>
      <c r="F26" s="130">
        <f>F222</f>
        <v>8190015</v>
      </c>
      <c r="G26" s="130">
        <f t="shared" ref="G26:K26" si="10">G222</f>
        <v>0</v>
      </c>
      <c r="H26" s="130">
        <f t="shared" si="10"/>
        <v>8190015</v>
      </c>
      <c r="I26" s="130">
        <f t="shared" si="10"/>
        <v>0</v>
      </c>
      <c r="J26" s="130">
        <f t="shared" si="10"/>
        <v>0</v>
      </c>
      <c r="K26" s="130">
        <f t="shared" si="10"/>
        <v>-8190015</v>
      </c>
      <c r="L26" s="130"/>
    </row>
    <row r="27" spans="1:12" ht="21.75">
      <c r="A27" s="354"/>
      <c r="B27" s="369"/>
      <c r="C27" s="360"/>
      <c r="D27" s="130"/>
      <c r="E27" s="131"/>
      <c r="F27" s="130"/>
      <c r="G27" s="130"/>
      <c r="H27" s="130"/>
      <c r="I27" s="130"/>
      <c r="J27" s="130"/>
      <c r="K27" s="130"/>
      <c r="L27" s="130"/>
    </row>
    <row r="28" spans="1:12" ht="21.75">
      <c r="A28" s="354">
        <v>4</v>
      </c>
      <c r="B28" s="370" t="s">
        <v>1011</v>
      </c>
      <c r="C28" s="361"/>
      <c r="D28" s="130">
        <v>1</v>
      </c>
      <c r="E28" s="131" t="s">
        <v>584</v>
      </c>
      <c r="F28" s="130">
        <v>0</v>
      </c>
      <c r="G28" s="130">
        <v>0</v>
      </c>
      <c r="H28" s="130">
        <v>0</v>
      </c>
      <c r="I28" s="130">
        <v>0</v>
      </c>
      <c r="J28" s="130">
        <v>0</v>
      </c>
      <c r="K28" s="130">
        <v>0</v>
      </c>
      <c r="L28" s="130"/>
    </row>
    <row r="29" spans="1:12" ht="21.75">
      <c r="A29" s="130"/>
      <c r="B29" s="372"/>
      <c r="C29" s="373"/>
      <c r="D29" s="130"/>
      <c r="E29" s="131"/>
      <c r="F29" s="130"/>
      <c r="G29" s="130"/>
      <c r="H29" s="130"/>
      <c r="I29" s="130"/>
      <c r="J29" s="130"/>
      <c r="K29" s="130"/>
      <c r="L29" s="130"/>
    </row>
    <row r="30" spans="1:12" ht="21.75">
      <c r="A30" s="343"/>
      <c r="B30" s="365" t="s">
        <v>1008</v>
      </c>
      <c r="C30" s="375"/>
      <c r="D30" s="343"/>
      <c r="E30" s="343"/>
      <c r="F30" s="343">
        <f>SUM(F26:F29)</f>
        <v>8190015</v>
      </c>
      <c r="G30" s="343">
        <f t="shared" ref="G30:K30" si="11">SUM(G26:G29)</f>
        <v>0</v>
      </c>
      <c r="H30" s="343">
        <f t="shared" si="11"/>
        <v>8190015</v>
      </c>
      <c r="I30" s="343">
        <f t="shared" si="11"/>
        <v>0</v>
      </c>
      <c r="J30" s="343">
        <f t="shared" si="11"/>
        <v>0</v>
      </c>
      <c r="K30" s="343">
        <f t="shared" si="11"/>
        <v>-8190015</v>
      </c>
      <c r="L30" s="343"/>
    </row>
    <row r="31" spans="1:12" ht="21.75">
      <c r="A31" s="343"/>
      <c r="B31" s="365" t="s">
        <v>1012</v>
      </c>
      <c r="C31" s="375"/>
      <c r="D31" s="343"/>
      <c r="E31" s="343"/>
      <c r="F31" s="332">
        <v>1.07</v>
      </c>
      <c r="G31" s="332">
        <v>1.07</v>
      </c>
      <c r="H31" s="332">
        <v>1.07</v>
      </c>
      <c r="I31" s="345">
        <v>1.07</v>
      </c>
      <c r="J31" s="345">
        <v>1.07</v>
      </c>
      <c r="K31" s="345">
        <v>1.07</v>
      </c>
      <c r="L31" s="343"/>
    </row>
    <row r="32" spans="1:12" ht="21.75">
      <c r="A32" s="343"/>
      <c r="B32" s="365" t="s">
        <v>1013</v>
      </c>
      <c r="C32" s="375"/>
      <c r="D32" s="343"/>
      <c r="E32" s="343"/>
      <c r="F32" s="343">
        <f>F33-F30</f>
        <v>573301.05000000075</v>
      </c>
      <c r="G32" s="343">
        <f t="shared" ref="G32:K32" si="12">G33-G30</f>
        <v>0</v>
      </c>
      <c r="H32" s="343">
        <f t="shared" si="12"/>
        <v>573301.05000000075</v>
      </c>
      <c r="I32" s="343">
        <f t="shared" si="12"/>
        <v>0</v>
      </c>
      <c r="J32" s="343">
        <f t="shared" si="12"/>
        <v>0</v>
      </c>
      <c r="K32" s="343">
        <f t="shared" si="12"/>
        <v>-573301.05000000075</v>
      </c>
      <c r="L32" s="343"/>
    </row>
    <row r="33" spans="1:12" ht="21.75">
      <c r="A33" s="343"/>
      <c r="B33" s="365" t="s">
        <v>1014</v>
      </c>
      <c r="C33" s="375"/>
      <c r="D33" s="343"/>
      <c r="E33" s="343"/>
      <c r="F33" s="343">
        <f>F30*F31</f>
        <v>8763316.0500000007</v>
      </c>
      <c r="G33" s="343">
        <f t="shared" ref="G33:K33" si="13">G30*G31</f>
        <v>0</v>
      </c>
      <c r="H33" s="343">
        <f t="shared" si="13"/>
        <v>8763316.0500000007</v>
      </c>
      <c r="I33" s="343">
        <f t="shared" si="13"/>
        <v>0</v>
      </c>
      <c r="J33" s="343">
        <f t="shared" si="13"/>
        <v>0</v>
      </c>
      <c r="K33" s="343">
        <f t="shared" si="13"/>
        <v>-8763316.0500000007</v>
      </c>
      <c r="L33" s="343"/>
    </row>
    <row r="34" spans="1:12" ht="22.5" thickBot="1">
      <c r="A34" s="133"/>
      <c r="B34" s="376"/>
      <c r="C34" s="377"/>
      <c r="D34" s="133"/>
      <c r="E34" s="134"/>
      <c r="F34" s="133"/>
      <c r="G34" s="133"/>
      <c r="H34" s="133"/>
      <c r="I34" s="133"/>
      <c r="J34" s="132"/>
      <c r="K34" s="132"/>
      <c r="L34" s="132"/>
    </row>
    <row r="35" spans="1:12" ht="22.5" thickBot="1">
      <c r="A35" s="349"/>
      <c r="B35" s="374" t="s">
        <v>1015</v>
      </c>
      <c r="C35" s="361"/>
      <c r="D35" s="349"/>
      <c r="E35" s="350"/>
      <c r="F35" s="349">
        <f>F24+F33</f>
        <v>311499901.35480005</v>
      </c>
      <c r="G35" s="349" t="e">
        <f>G24+G33</f>
        <v>#REF!</v>
      </c>
      <c r="H35" s="349" t="e">
        <f>F35-G35</f>
        <v>#REF!</v>
      </c>
      <c r="I35" s="349" t="e">
        <f>I24+I33</f>
        <v>#REF!</v>
      </c>
      <c r="J35" s="349" t="e">
        <f>J24+J33</f>
        <v>#REF!</v>
      </c>
      <c r="K35" s="349" t="e">
        <f>K24+K33</f>
        <v>#REF!</v>
      </c>
      <c r="L35" s="349"/>
    </row>
    <row r="36" spans="1:12" ht="21.75">
      <c r="A36" s="336">
        <v>1.1000000000000001</v>
      </c>
      <c r="B36" s="378" t="str">
        <f>'5.1.1'!B13</f>
        <v>งานผังบริเวณ และระบบสาธารณูปโภคโดยรอบโครงการ</v>
      </c>
      <c r="D36" s="330"/>
      <c r="E36" s="331"/>
      <c r="F36" s="330"/>
      <c r="G36" s="330"/>
      <c r="H36" s="330"/>
      <c r="I36" s="330"/>
      <c r="J36" s="330"/>
      <c r="K36" s="330"/>
      <c r="L36" s="330"/>
    </row>
    <row r="37" spans="1:12" ht="21.75">
      <c r="A37" s="339"/>
      <c r="B37" s="379"/>
      <c r="C37" s="360" t="str">
        <f>'5.1.1'!B14</f>
        <v>งานผังบริเวณ</v>
      </c>
      <c r="D37" s="328">
        <v>1</v>
      </c>
      <c r="E37" s="329" t="s">
        <v>584</v>
      </c>
      <c r="F37" s="342">
        <v>3698975.71</v>
      </c>
      <c r="G37" s="328" t="e">
        <f>'5.1.1 ทำแล้ว'!D14</f>
        <v>#REF!</v>
      </c>
      <c r="H37" s="328" t="e">
        <f>F37-G37</f>
        <v>#REF!</v>
      </c>
      <c r="I37" s="328">
        <f>'5.1.1'!D14</f>
        <v>0</v>
      </c>
      <c r="J37" s="328" t="e">
        <f>G37+I37</f>
        <v>#REF!</v>
      </c>
      <c r="K37" s="328" t="e">
        <f>I37-H37</f>
        <v>#REF!</v>
      </c>
      <c r="L37" s="328"/>
    </row>
    <row r="38" spans="1:12" ht="21.75">
      <c r="A38" s="339"/>
      <c r="B38" s="379"/>
      <c r="C38" s="360" t="str">
        <f>'5.1.1'!B15</f>
        <v>งานถนนรอบโครงการ</v>
      </c>
      <c r="D38" s="328">
        <v>1</v>
      </c>
      <c r="E38" s="329" t="s">
        <v>584</v>
      </c>
      <c r="F38" s="342">
        <v>3271556.77</v>
      </c>
      <c r="G38" s="328">
        <f>'5.1.1 ทำแล้ว'!D15</f>
        <v>0</v>
      </c>
      <c r="H38" s="328">
        <f t="shared" ref="H38:H43" si="14">F38-G38</f>
        <v>3271556.77</v>
      </c>
      <c r="I38" s="328">
        <f>'5.1.1'!D15</f>
        <v>0</v>
      </c>
      <c r="J38" s="328">
        <f t="shared" ref="J38:J43" si="15">G38+I38</f>
        <v>0</v>
      </c>
      <c r="K38" s="328">
        <f t="shared" ref="K38:K43" si="16">I38-H38</f>
        <v>-3271556.77</v>
      </c>
      <c r="L38" s="328"/>
    </row>
    <row r="39" spans="1:12" ht="21.75">
      <c r="A39" s="339"/>
      <c r="B39" s="379"/>
      <c r="C39" s="360" t="str">
        <f>'5.1.1'!B16</f>
        <v>งานทางเท้า</v>
      </c>
      <c r="D39" s="328">
        <v>1</v>
      </c>
      <c r="E39" s="329" t="s">
        <v>584</v>
      </c>
      <c r="F39" s="342">
        <v>541057.96</v>
      </c>
      <c r="G39" s="328">
        <f>'5.1.1 ทำแล้ว'!D16</f>
        <v>0</v>
      </c>
      <c r="H39" s="328">
        <f t="shared" si="14"/>
        <v>541057.96</v>
      </c>
      <c r="I39" s="328">
        <f>'5.1.1'!D16</f>
        <v>0</v>
      </c>
      <c r="J39" s="328">
        <f t="shared" si="15"/>
        <v>0</v>
      </c>
      <c r="K39" s="328">
        <f t="shared" si="16"/>
        <v>-541057.96</v>
      </c>
      <c r="L39" s="328"/>
    </row>
    <row r="40" spans="1:12" ht="21.75">
      <c r="A40" s="339"/>
      <c r="B40" s="379"/>
      <c r="C40" s="360" t="str">
        <f>'5.1.1'!B17</f>
        <v>งานลานจอดรถ</v>
      </c>
      <c r="D40" s="328">
        <v>1</v>
      </c>
      <c r="E40" s="329" t="s">
        <v>584</v>
      </c>
      <c r="F40" s="342">
        <v>3164829.64</v>
      </c>
      <c r="G40" s="328">
        <f>'5.1.1 ทำแล้ว'!D17</f>
        <v>0</v>
      </c>
      <c r="H40" s="328">
        <f t="shared" si="14"/>
        <v>3164829.64</v>
      </c>
      <c r="I40" s="328">
        <f>'5.1.1'!D17</f>
        <v>0</v>
      </c>
      <c r="J40" s="328">
        <f t="shared" si="15"/>
        <v>0</v>
      </c>
      <c r="K40" s="328">
        <f t="shared" si="16"/>
        <v>-3164829.64</v>
      </c>
      <c r="L40" s="328"/>
    </row>
    <row r="41" spans="1:12" ht="21.75">
      <c r="A41" s="339"/>
      <c r="B41" s="379"/>
      <c r="C41" s="360" t="str">
        <f>'5.1.1'!B18</f>
        <v>แท่นประติมากรรมหลัก</v>
      </c>
      <c r="D41" s="328">
        <v>1</v>
      </c>
      <c r="E41" s="329" t="s">
        <v>584</v>
      </c>
      <c r="F41" s="342">
        <v>150072.95999999999</v>
      </c>
      <c r="G41" s="328">
        <f>'5.1.1 ทำแล้ว'!D18</f>
        <v>0</v>
      </c>
      <c r="H41" s="328">
        <f t="shared" si="14"/>
        <v>150072.95999999999</v>
      </c>
      <c r="I41" s="328">
        <f>'5.1.1'!D18</f>
        <v>0</v>
      </c>
      <c r="J41" s="328">
        <f t="shared" si="15"/>
        <v>0</v>
      </c>
      <c r="K41" s="328">
        <f t="shared" si="16"/>
        <v>-150072.95999999999</v>
      </c>
      <c r="L41" s="328"/>
    </row>
    <row r="42" spans="1:12" ht="21.75">
      <c r="A42" s="339"/>
      <c r="B42" s="379"/>
      <c r="C42" s="360" t="str">
        <f>'5.1.1'!B19</f>
        <v>งานระบบวิศวกรรมไฟฟ้า โดยรอบโครงการ</v>
      </c>
      <c r="D42" s="328">
        <v>1</v>
      </c>
      <c r="E42" s="329" t="s">
        <v>584</v>
      </c>
      <c r="F42" s="342">
        <v>3637904.55</v>
      </c>
      <c r="G42" s="328">
        <f>'5.1.1 ทำแล้ว'!D19</f>
        <v>0</v>
      </c>
      <c r="H42" s="328">
        <f t="shared" si="14"/>
        <v>3637904.55</v>
      </c>
      <c r="I42" s="328">
        <f>'5.1.1'!D19</f>
        <v>0</v>
      </c>
      <c r="J42" s="328">
        <f t="shared" si="15"/>
        <v>0</v>
      </c>
      <c r="K42" s="328">
        <f t="shared" si="16"/>
        <v>-3637904.55</v>
      </c>
      <c r="L42" s="328"/>
    </row>
    <row r="43" spans="1:12" ht="21.75">
      <c r="A43" s="339"/>
      <c r="B43" s="379"/>
      <c r="C43" s="360" t="str">
        <f>'5.1.1'!B20</f>
        <v>งานระบบวิศวกรรมสุขาภิบาล โดยรอบโครงการ</v>
      </c>
      <c r="D43" s="328">
        <v>1</v>
      </c>
      <c r="E43" s="329" t="s">
        <v>584</v>
      </c>
      <c r="F43" s="342">
        <v>4987154.57</v>
      </c>
      <c r="G43" s="328">
        <f>'5.1.1 ทำแล้ว'!D20</f>
        <v>0</v>
      </c>
      <c r="H43" s="328">
        <f t="shared" si="14"/>
        <v>4987154.57</v>
      </c>
      <c r="I43" s="328">
        <f>'5.1.1'!D20</f>
        <v>0</v>
      </c>
      <c r="J43" s="328">
        <f t="shared" si="15"/>
        <v>0</v>
      </c>
      <c r="K43" s="328">
        <f t="shared" si="16"/>
        <v>-4987154.57</v>
      </c>
      <c r="L43" s="328"/>
    </row>
    <row r="44" spans="1:12" ht="21.75">
      <c r="A44" s="339"/>
      <c r="B44" s="379"/>
      <c r="C44" s="360"/>
      <c r="D44" s="328"/>
      <c r="E44" s="329"/>
      <c r="F44" s="329"/>
      <c r="G44" s="328"/>
      <c r="H44" s="328"/>
      <c r="I44" s="328"/>
      <c r="J44" s="328"/>
      <c r="K44" s="328"/>
      <c r="L44" s="328"/>
    </row>
    <row r="45" spans="1:12" ht="21.75">
      <c r="A45" s="339"/>
      <c r="B45" s="379"/>
      <c r="C45" s="360"/>
      <c r="D45" s="328"/>
      <c r="E45" s="329"/>
      <c r="F45" s="329"/>
      <c r="G45" s="328"/>
      <c r="H45" s="328"/>
      <c r="I45" s="328"/>
      <c r="J45" s="328"/>
      <c r="K45" s="328"/>
      <c r="L45" s="328"/>
    </row>
    <row r="46" spans="1:12" ht="21.75">
      <c r="A46" s="339"/>
      <c r="B46" s="379"/>
      <c r="C46" s="360"/>
      <c r="D46" s="328"/>
      <c r="E46" s="329"/>
      <c r="F46" s="329"/>
      <c r="G46" s="328"/>
      <c r="H46" s="328"/>
      <c r="I46" s="328"/>
      <c r="J46" s="328"/>
      <c r="K46" s="328"/>
      <c r="L46" s="328"/>
    </row>
    <row r="47" spans="1:12" ht="21.75">
      <c r="A47" s="130"/>
      <c r="B47" s="371"/>
      <c r="C47" s="380"/>
      <c r="D47" s="130"/>
      <c r="E47" s="131"/>
      <c r="F47" s="329"/>
      <c r="G47" s="130"/>
      <c r="H47" s="130"/>
      <c r="I47" s="130"/>
      <c r="J47" s="130"/>
      <c r="K47" s="130"/>
      <c r="L47" s="130"/>
    </row>
    <row r="48" spans="1:12" ht="21.75">
      <c r="A48" s="130"/>
      <c r="B48" s="371"/>
      <c r="C48" s="380"/>
      <c r="D48" s="130"/>
      <c r="E48" s="131"/>
      <c r="F48" s="130"/>
      <c r="G48" s="130"/>
      <c r="H48" s="130"/>
      <c r="I48" s="130"/>
      <c r="J48" s="130"/>
      <c r="K48" s="130"/>
      <c r="L48" s="130"/>
    </row>
    <row r="49" spans="1:12" ht="21.75">
      <c r="A49" s="130"/>
      <c r="B49" s="371"/>
      <c r="C49" s="380"/>
      <c r="D49" s="130"/>
      <c r="E49" s="131"/>
      <c r="F49" s="130"/>
      <c r="G49" s="130"/>
      <c r="H49" s="130"/>
      <c r="I49" s="130"/>
      <c r="J49" s="130"/>
      <c r="K49" s="130"/>
      <c r="L49" s="130"/>
    </row>
    <row r="50" spans="1:12" ht="21.75">
      <c r="A50" s="137"/>
      <c r="B50" s="372"/>
      <c r="C50" s="381"/>
      <c r="D50" s="137"/>
      <c r="E50" s="138"/>
      <c r="F50" s="137"/>
      <c r="G50" s="137"/>
      <c r="H50" s="137"/>
      <c r="I50" s="137"/>
      <c r="J50" s="137"/>
      <c r="K50" s="137"/>
      <c r="L50" s="137"/>
    </row>
    <row r="51" spans="1:12" ht="21.75">
      <c r="A51" s="343"/>
      <c r="B51" s="343" t="s">
        <v>1008</v>
      </c>
      <c r="C51" s="375"/>
      <c r="D51" s="343"/>
      <c r="E51" s="344"/>
      <c r="F51" s="343">
        <f>SUM(F37:F50)</f>
        <v>19451552.16</v>
      </c>
      <c r="G51" s="343" t="e">
        <f t="shared" ref="G51:K51" si="17">SUM(G37:G50)</f>
        <v>#REF!</v>
      </c>
      <c r="H51" s="343" t="e">
        <f t="shared" si="17"/>
        <v>#REF!</v>
      </c>
      <c r="I51" s="343">
        <f t="shared" si="17"/>
        <v>0</v>
      </c>
      <c r="J51" s="343" t="e">
        <f t="shared" si="17"/>
        <v>#REF!</v>
      </c>
      <c r="K51" s="343" t="e">
        <f t="shared" si="17"/>
        <v>#REF!</v>
      </c>
      <c r="L51" s="343"/>
    </row>
    <row r="52" spans="1:12" ht="21.75">
      <c r="A52" s="343"/>
      <c r="B52" s="343" t="s">
        <v>1009</v>
      </c>
      <c r="C52" s="375"/>
      <c r="D52" s="343"/>
      <c r="E52" s="344"/>
      <c r="F52" s="345">
        <v>1.08</v>
      </c>
      <c r="G52" s="345">
        <v>1.08</v>
      </c>
      <c r="H52" s="345">
        <v>1.08</v>
      </c>
      <c r="I52" s="346" t="e">
        <f>สูตรF!$N$26</f>
        <v>#REF!</v>
      </c>
      <c r="J52" s="346" t="e">
        <f>สูตรF!$N$26</f>
        <v>#REF!</v>
      </c>
      <c r="K52" s="346" t="e">
        <f>สูตรF!$N$26</f>
        <v>#REF!</v>
      </c>
      <c r="L52" s="345"/>
    </row>
    <row r="53" spans="1:12" ht="21.75">
      <c r="A53" s="343"/>
      <c r="B53" s="343" t="s">
        <v>845</v>
      </c>
      <c r="C53" s="375"/>
      <c r="D53" s="343"/>
      <c r="E53" s="344"/>
      <c r="F53" s="343">
        <f>F54-F51</f>
        <v>1556124.1728000008</v>
      </c>
      <c r="G53" s="343" t="e">
        <f t="shared" ref="G53:K53" si="18">G54-G51</f>
        <v>#REF!</v>
      </c>
      <c r="H53" s="343" t="e">
        <f t="shared" si="18"/>
        <v>#REF!</v>
      </c>
      <c r="I53" s="343" t="e">
        <f t="shared" si="18"/>
        <v>#REF!</v>
      </c>
      <c r="J53" s="343" t="e">
        <f t="shared" si="18"/>
        <v>#REF!</v>
      </c>
      <c r="K53" s="343" t="e">
        <f t="shared" si="18"/>
        <v>#REF!</v>
      </c>
      <c r="L53" s="343"/>
    </row>
    <row r="54" spans="1:12" ht="21.75">
      <c r="A54" s="343"/>
      <c r="B54" s="343" t="str">
        <f>"รวมราคาค่าก่อสร้าง"&amp;B36</f>
        <v>รวมราคาค่าก่อสร้างงานผังบริเวณ และระบบสาธารณูปโภคโดยรอบโครงการ</v>
      </c>
      <c r="C54" s="375"/>
      <c r="D54" s="343"/>
      <c r="E54" s="344"/>
      <c r="F54" s="343">
        <f>F51*(F52)</f>
        <v>21007676.332800001</v>
      </c>
      <c r="G54" s="343" t="e">
        <f t="shared" ref="G54:K54" si="19">G51*(G52)</f>
        <v>#REF!</v>
      </c>
      <c r="H54" s="343" t="e">
        <f t="shared" si="19"/>
        <v>#REF!</v>
      </c>
      <c r="I54" s="343" t="e">
        <f t="shared" si="19"/>
        <v>#REF!</v>
      </c>
      <c r="J54" s="343" t="e">
        <f t="shared" si="19"/>
        <v>#REF!</v>
      </c>
      <c r="K54" s="343" t="e">
        <f t="shared" si="19"/>
        <v>#REF!</v>
      </c>
      <c r="L54" s="343"/>
    </row>
    <row r="55" spans="1:12" ht="21.75">
      <c r="A55" s="340">
        <v>2.1</v>
      </c>
      <c r="B55" s="378" t="str">
        <f>'5.2.1'!B13</f>
        <v>อาคารเรียนรวม</v>
      </c>
      <c r="D55" s="330"/>
      <c r="E55" s="331"/>
      <c r="F55" s="330"/>
      <c r="G55" s="330"/>
      <c r="H55" s="330"/>
      <c r="I55" s="330"/>
      <c r="J55" s="330"/>
      <c r="K55" s="330"/>
      <c r="L55" s="330"/>
    </row>
    <row r="56" spans="1:12" ht="21.75">
      <c r="A56" s="339">
        <v>1</v>
      </c>
      <c r="B56" s="379"/>
      <c r="C56" s="360" t="str">
        <f>'5.2.1'!B14</f>
        <v>หมวดเตรียมงานวิศวกรรม</v>
      </c>
      <c r="D56" s="328">
        <v>1</v>
      </c>
      <c r="E56" s="329" t="s">
        <v>584</v>
      </c>
      <c r="F56" s="342">
        <v>464295.56</v>
      </c>
      <c r="G56" s="328">
        <f>'5.2.1 ทำแล้ว'!D14</f>
        <v>12500</v>
      </c>
      <c r="H56" s="328">
        <f t="shared" ref="H56:H61" si="20">F56-G56</f>
        <v>451795.56</v>
      </c>
      <c r="I56" s="328">
        <f>'5.2.1'!D14</f>
        <v>0</v>
      </c>
      <c r="J56" s="328">
        <f>G56+I56</f>
        <v>12500</v>
      </c>
      <c r="K56" s="328">
        <f t="shared" ref="K56:K61" si="21">I56-H56</f>
        <v>-451795.56</v>
      </c>
      <c r="L56" s="328"/>
    </row>
    <row r="57" spans="1:12" ht="21.75">
      <c r="A57" s="339">
        <v>2</v>
      </c>
      <c r="B57" s="379"/>
      <c r="C57" s="360" t="str">
        <f>'5.2.1'!B15</f>
        <v>หมวดงานวิศวกรรมโครงสร้าง</v>
      </c>
      <c r="D57" s="328">
        <v>1</v>
      </c>
      <c r="E57" s="329" t="s">
        <v>584</v>
      </c>
      <c r="F57" s="342">
        <v>36408321.350000001</v>
      </c>
      <c r="G57" s="328" t="e">
        <f>'5.2.1 ทำแล้ว'!D15</f>
        <v>#REF!</v>
      </c>
      <c r="H57" s="328" t="e">
        <f t="shared" si="20"/>
        <v>#REF!</v>
      </c>
      <c r="I57" s="328">
        <f>'5.2.1'!D15</f>
        <v>0</v>
      </c>
      <c r="J57" s="328" t="e">
        <f t="shared" ref="J57:J61" si="22">G57+I57</f>
        <v>#REF!</v>
      </c>
      <c r="K57" s="328" t="e">
        <f t="shared" si="21"/>
        <v>#REF!</v>
      </c>
      <c r="L57" s="328"/>
    </row>
    <row r="58" spans="1:12" ht="21.75">
      <c r="A58" s="339">
        <v>3</v>
      </c>
      <c r="B58" s="379"/>
      <c r="C58" s="360" t="str">
        <f>'5.2.1'!B16</f>
        <v>หมวดงานสถาปัตยกรรม</v>
      </c>
      <c r="D58" s="328">
        <v>1</v>
      </c>
      <c r="E58" s="329" t="s">
        <v>584</v>
      </c>
      <c r="F58" s="342">
        <v>23186428.890000001</v>
      </c>
      <c r="G58" s="328">
        <f>'5.2.1 ทำแล้ว'!D16</f>
        <v>0</v>
      </c>
      <c r="H58" s="328">
        <f t="shared" si="20"/>
        <v>23186428.890000001</v>
      </c>
      <c r="I58" s="328">
        <f>'5.2.1'!D16</f>
        <v>0</v>
      </c>
      <c r="J58" s="328">
        <f t="shared" si="22"/>
        <v>0</v>
      </c>
      <c r="K58" s="328">
        <f t="shared" si="21"/>
        <v>-23186428.890000001</v>
      </c>
      <c r="L58" s="328"/>
    </row>
    <row r="59" spans="1:12" ht="21.75">
      <c r="A59" s="339">
        <v>4</v>
      </c>
      <c r="B59" s="379"/>
      <c r="C59" s="360" t="str">
        <f>'5.2.1'!B17</f>
        <v>หมวดงานวิศวกรรมไฟฟ้าและสื่อสาร</v>
      </c>
      <c r="D59" s="328">
        <v>1</v>
      </c>
      <c r="E59" s="329" t="s">
        <v>584</v>
      </c>
      <c r="F59" s="342">
        <v>9711231.1300000008</v>
      </c>
      <c r="G59" s="328">
        <f>'5.2.1 ทำแล้ว'!D17</f>
        <v>0</v>
      </c>
      <c r="H59" s="328">
        <f t="shared" si="20"/>
        <v>9711231.1300000008</v>
      </c>
      <c r="I59" s="328" t="e">
        <f>'5.2.1'!D17</f>
        <v>#REF!</v>
      </c>
      <c r="J59" s="328" t="e">
        <f t="shared" si="22"/>
        <v>#REF!</v>
      </c>
      <c r="K59" s="328" t="e">
        <f t="shared" si="21"/>
        <v>#REF!</v>
      </c>
      <c r="L59" s="328"/>
    </row>
    <row r="60" spans="1:12" ht="21.75">
      <c r="A60" s="339">
        <v>5</v>
      </c>
      <c r="B60" s="379"/>
      <c r="C60" s="360" t="str">
        <f>'5.2.1'!B18</f>
        <v>หมวดงานวิศวกรรมสุขาภิบาล</v>
      </c>
      <c r="D60" s="328">
        <v>1</v>
      </c>
      <c r="E60" s="329" t="s">
        <v>584</v>
      </c>
      <c r="F60" s="342">
        <v>5146206</v>
      </c>
      <c r="G60" s="328">
        <f>'5.2.1 ทำแล้ว'!D18</f>
        <v>0</v>
      </c>
      <c r="H60" s="328">
        <f t="shared" si="20"/>
        <v>5146206</v>
      </c>
      <c r="I60" s="328">
        <f>'5.2.1'!D18</f>
        <v>0</v>
      </c>
      <c r="J60" s="328">
        <f t="shared" si="22"/>
        <v>0</v>
      </c>
      <c r="K60" s="328">
        <f t="shared" si="21"/>
        <v>-5146206</v>
      </c>
      <c r="L60" s="328"/>
    </row>
    <row r="61" spans="1:12" ht="21.75">
      <c r="A61" s="339">
        <v>6</v>
      </c>
      <c r="B61" s="379"/>
      <c r="C61" s="360" t="str">
        <f>'5.2.1'!B19</f>
        <v>หมวดงานวิศวกรรมเครื่องกล ระบายอากาศ</v>
      </c>
      <c r="D61" s="328">
        <v>1</v>
      </c>
      <c r="E61" s="329" t="s">
        <v>584</v>
      </c>
      <c r="F61" s="342">
        <v>37748</v>
      </c>
      <c r="G61" s="328">
        <f>'5.2.1 ทำแล้ว'!D19</f>
        <v>0</v>
      </c>
      <c r="H61" s="328">
        <f t="shared" si="20"/>
        <v>37748</v>
      </c>
      <c r="I61" s="328">
        <f>'5.2.1'!D19</f>
        <v>0</v>
      </c>
      <c r="J61" s="328">
        <f t="shared" si="22"/>
        <v>0</v>
      </c>
      <c r="K61" s="328">
        <f t="shared" si="21"/>
        <v>-37748</v>
      </c>
      <c r="L61" s="328"/>
    </row>
    <row r="62" spans="1:12" ht="21.75">
      <c r="A62" s="339"/>
      <c r="B62" s="379"/>
      <c r="C62" s="360"/>
      <c r="D62" s="328"/>
      <c r="E62" s="329"/>
      <c r="F62" s="329"/>
      <c r="G62" s="328"/>
      <c r="H62" s="328"/>
      <c r="I62" s="328"/>
      <c r="J62" s="328"/>
      <c r="K62" s="328"/>
      <c r="L62" s="328"/>
    </row>
    <row r="63" spans="1:12" ht="21.75">
      <c r="A63" s="339"/>
      <c r="B63" s="379"/>
      <c r="C63" s="360"/>
      <c r="D63" s="328"/>
      <c r="E63" s="329"/>
      <c r="F63" s="329"/>
      <c r="G63" s="328"/>
      <c r="H63" s="328"/>
      <c r="I63" s="328"/>
      <c r="J63" s="328"/>
      <c r="K63" s="328"/>
      <c r="L63" s="328"/>
    </row>
    <row r="64" spans="1:12" ht="21.75">
      <c r="A64" s="339"/>
      <c r="B64" s="379"/>
      <c r="C64" s="360"/>
      <c r="D64" s="328"/>
      <c r="E64" s="329"/>
      <c r="F64" s="329"/>
      <c r="G64" s="328"/>
      <c r="H64" s="328"/>
      <c r="I64" s="328"/>
      <c r="J64" s="328"/>
      <c r="K64" s="328"/>
      <c r="L64" s="328"/>
    </row>
    <row r="65" spans="1:12" ht="21.75">
      <c r="A65" s="339"/>
      <c r="B65" s="379"/>
      <c r="C65" s="360"/>
      <c r="D65" s="328"/>
      <c r="E65" s="329"/>
      <c r="F65" s="329"/>
      <c r="G65" s="328"/>
      <c r="H65" s="328"/>
      <c r="I65" s="328"/>
      <c r="J65" s="328"/>
      <c r="K65" s="328"/>
      <c r="L65" s="328"/>
    </row>
    <row r="66" spans="1:12" ht="21.75">
      <c r="A66" s="130"/>
      <c r="B66" s="371"/>
      <c r="C66" s="380"/>
      <c r="D66" s="130"/>
      <c r="E66" s="131"/>
      <c r="F66" s="130"/>
      <c r="G66" s="130"/>
      <c r="H66" s="130"/>
      <c r="I66" s="130"/>
      <c r="J66" s="130"/>
      <c r="K66" s="130"/>
      <c r="L66" s="130"/>
    </row>
    <row r="67" spans="1:12" ht="21.75">
      <c r="A67" s="130"/>
      <c r="B67" s="371"/>
      <c r="C67" s="380"/>
      <c r="D67" s="130"/>
      <c r="E67" s="131"/>
      <c r="F67" s="130"/>
      <c r="G67" s="130"/>
      <c r="H67" s="130"/>
      <c r="I67" s="130"/>
      <c r="J67" s="130"/>
      <c r="K67" s="130"/>
      <c r="L67" s="130"/>
    </row>
    <row r="68" spans="1:12" ht="21.75">
      <c r="A68" s="130"/>
      <c r="B68" s="371"/>
      <c r="C68" s="380"/>
      <c r="D68" s="130"/>
      <c r="E68" s="131"/>
      <c r="F68" s="130"/>
      <c r="G68" s="130"/>
      <c r="H68" s="130"/>
      <c r="I68" s="130"/>
      <c r="J68" s="130"/>
      <c r="K68" s="130"/>
      <c r="L68" s="130"/>
    </row>
    <row r="69" spans="1:12" ht="21.75">
      <c r="A69" s="137"/>
      <c r="B69" s="372"/>
      <c r="C69" s="381"/>
      <c r="D69" s="137"/>
      <c r="E69" s="138"/>
      <c r="F69" s="137"/>
      <c r="G69" s="137"/>
      <c r="H69" s="137"/>
      <c r="I69" s="137"/>
      <c r="J69" s="137"/>
      <c r="K69" s="137"/>
      <c r="L69" s="137"/>
    </row>
    <row r="70" spans="1:12" ht="21.75">
      <c r="A70" s="343"/>
      <c r="B70" s="343" t="s">
        <v>1008</v>
      </c>
      <c r="C70" s="375"/>
      <c r="D70" s="343"/>
      <c r="E70" s="344"/>
      <c r="F70" s="343">
        <f>SUM(F56:F69)</f>
        <v>74954230.930000007</v>
      </c>
      <c r="G70" s="343" t="e">
        <f t="shared" ref="G70" si="23">SUM(G56:G69)</f>
        <v>#REF!</v>
      </c>
      <c r="H70" s="343" t="e">
        <f t="shared" ref="H70" si="24">SUM(H56:H69)</f>
        <v>#REF!</v>
      </c>
      <c r="I70" s="343" t="e">
        <f t="shared" ref="I70" si="25">SUM(I56:I69)</f>
        <v>#REF!</v>
      </c>
      <c r="J70" s="343" t="e">
        <f t="shared" ref="J70" si="26">SUM(J56:J69)</f>
        <v>#REF!</v>
      </c>
      <c r="K70" s="343" t="e">
        <f t="shared" ref="K70" si="27">SUM(K56:K69)</f>
        <v>#REF!</v>
      </c>
      <c r="L70" s="343"/>
    </row>
    <row r="71" spans="1:12" ht="21.75">
      <c r="A71" s="343"/>
      <c r="B71" s="343" t="s">
        <v>1009</v>
      </c>
      <c r="C71" s="375"/>
      <c r="D71" s="343"/>
      <c r="E71" s="344"/>
      <c r="F71" s="345">
        <v>1.08</v>
      </c>
      <c r="G71" s="345">
        <v>1.08</v>
      </c>
      <c r="H71" s="345">
        <v>1.08</v>
      </c>
      <c r="I71" s="346" t="e">
        <f>สูตรF!$N$26</f>
        <v>#REF!</v>
      </c>
      <c r="J71" s="346" t="e">
        <f>สูตรF!$N$26</f>
        <v>#REF!</v>
      </c>
      <c r="K71" s="346" t="e">
        <f>สูตรF!$N$26</f>
        <v>#REF!</v>
      </c>
      <c r="L71" s="345"/>
    </row>
    <row r="72" spans="1:12" ht="21.75">
      <c r="A72" s="343"/>
      <c r="B72" s="343" t="s">
        <v>845</v>
      </c>
      <c r="C72" s="375"/>
      <c r="D72" s="343"/>
      <c r="E72" s="344"/>
      <c r="F72" s="343">
        <f>F73-F70</f>
        <v>5996338.4743999988</v>
      </c>
      <c r="G72" s="343" t="e">
        <f t="shared" ref="G72" si="28">G73-G70</f>
        <v>#REF!</v>
      </c>
      <c r="H72" s="343" t="e">
        <f t="shared" ref="H72" si="29">H73-H70</f>
        <v>#REF!</v>
      </c>
      <c r="I72" s="343" t="e">
        <f t="shared" ref="I72" si="30">I73-I70</f>
        <v>#REF!</v>
      </c>
      <c r="J72" s="343" t="e">
        <f t="shared" ref="J72" si="31">J73-J70</f>
        <v>#REF!</v>
      </c>
      <c r="K72" s="343" t="e">
        <f t="shared" ref="K72" si="32">K73-K70</f>
        <v>#REF!</v>
      </c>
      <c r="L72" s="343"/>
    </row>
    <row r="73" spans="1:12" ht="21.75">
      <c r="A73" s="343"/>
      <c r="B73" s="343" t="str">
        <f>"รวมราคาค่าก่อสร้าง"&amp;B55</f>
        <v>รวมราคาค่าก่อสร้างอาคารเรียนรวม</v>
      </c>
      <c r="C73" s="375"/>
      <c r="D73" s="343"/>
      <c r="E73" s="344"/>
      <c r="F73" s="343">
        <f>F70*(F71)</f>
        <v>80950569.404400006</v>
      </c>
      <c r="G73" s="343" t="e">
        <f t="shared" ref="G73:K73" si="33">G70*(G71)</f>
        <v>#REF!</v>
      </c>
      <c r="H73" s="343" t="e">
        <f t="shared" si="33"/>
        <v>#REF!</v>
      </c>
      <c r="I73" s="343" t="e">
        <f t="shared" si="33"/>
        <v>#REF!</v>
      </c>
      <c r="J73" s="343" t="e">
        <f t="shared" si="33"/>
        <v>#REF!</v>
      </c>
      <c r="K73" s="343" t="e">
        <f t="shared" si="33"/>
        <v>#REF!</v>
      </c>
      <c r="L73" s="343"/>
    </row>
    <row r="74" spans="1:12" ht="21.75">
      <c r="A74" s="340">
        <v>2.2000000000000002</v>
      </c>
      <c r="B74" s="378" t="str">
        <f>'5.2.2'!B13</f>
        <v>อาคารสำนักงานคณบดี</v>
      </c>
      <c r="D74" s="135"/>
      <c r="E74" s="136"/>
      <c r="F74" s="135"/>
      <c r="G74" s="135"/>
      <c r="H74" s="135"/>
      <c r="I74" s="135"/>
      <c r="J74" s="135"/>
      <c r="K74" s="135"/>
      <c r="L74" s="135"/>
    </row>
    <row r="75" spans="1:12" ht="21.75">
      <c r="A75" s="339">
        <v>1</v>
      </c>
      <c r="B75" s="379"/>
      <c r="C75" s="360" t="str">
        <f>'5.2.2'!B14</f>
        <v>หมวดเตรียมงานวิศวกรรม</v>
      </c>
      <c r="D75" s="328">
        <v>1</v>
      </c>
      <c r="E75" s="329" t="s">
        <v>584</v>
      </c>
      <c r="F75" s="342">
        <v>127500.38</v>
      </c>
      <c r="G75" s="328">
        <f>'5.2.2 ทำแล้ว'!D14</f>
        <v>12500</v>
      </c>
      <c r="H75" s="328">
        <f t="shared" ref="H75:H80" si="34">F75-G75</f>
        <v>115000.38</v>
      </c>
      <c r="I75" s="328">
        <f>'5.2.2'!D14</f>
        <v>0</v>
      </c>
      <c r="J75" s="328">
        <f>G75+I75</f>
        <v>12500</v>
      </c>
      <c r="K75" s="328">
        <f t="shared" ref="K75" si="35">I75-H75</f>
        <v>-115000.38</v>
      </c>
      <c r="L75" s="328"/>
    </row>
    <row r="76" spans="1:12" ht="21.75">
      <c r="A76" s="339">
        <v>2</v>
      </c>
      <c r="B76" s="379"/>
      <c r="C76" s="360" t="str">
        <f>'5.2.2'!B15</f>
        <v>หมวดงานวิศวกรรมโครงสร้าง</v>
      </c>
      <c r="D76" s="328">
        <v>1</v>
      </c>
      <c r="E76" s="329" t="s">
        <v>584</v>
      </c>
      <c r="F76" s="342">
        <v>9934902.7400000002</v>
      </c>
      <c r="G76" s="328" t="e">
        <f>'5.2.2 ทำแล้ว'!D15</f>
        <v>#REF!</v>
      </c>
      <c r="H76" s="328" t="e">
        <f t="shared" si="34"/>
        <v>#REF!</v>
      </c>
      <c r="I76" s="328">
        <f>'5.2.2'!D15</f>
        <v>0</v>
      </c>
      <c r="J76" s="328" t="e">
        <f t="shared" ref="J76:J80" si="36">G76+I76</f>
        <v>#REF!</v>
      </c>
      <c r="K76" s="328" t="e">
        <f t="shared" ref="K76:K80" si="37">I76-H76</f>
        <v>#REF!</v>
      </c>
      <c r="L76" s="328"/>
    </row>
    <row r="77" spans="1:12" ht="21.75">
      <c r="A77" s="339">
        <v>3</v>
      </c>
      <c r="B77" s="379"/>
      <c r="C77" s="360" t="str">
        <f>'5.2.2'!B16</f>
        <v>หมวดงานสถาปัตยกรรม</v>
      </c>
      <c r="D77" s="328">
        <v>1</v>
      </c>
      <c r="E77" s="329" t="s">
        <v>584</v>
      </c>
      <c r="F77" s="342">
        <v>13910961.49</v>
      </c>
      <c r="G77" s="328">
        <f>'5.2.2 ทำแล้ว'!D16</f>
        <v>0</v>
      </c>
      <c r="H77" s="328">
        <f t="shared" si="34"/>
        <v>13910961.49</v>
      </c>
      <c r="I77" s="328">
        <f>'5.2.2'!D16</f>
        <v>0</v>
      </c>
      <c r="J77" s="328">
        <f t="shared" si="36"/>
        <v>0</v>
      </c>
      <c r="K77" s="328">
        <f t="shared" si="37"/>
        <v>-13910961.49</v>
      </c>
      <c r="L77" s="328"/>
    </row>
    <row r="78" spans="1:12" ht="21.75">
      <c r="A78" s="339">
        <v>4</v>
      </c>
      <c r="B78" s="379"/>
      <c r="C78" s="360" t="str">
        <f>'5.2.2'!B17</f>
        <v>หมวดงานวิศวกรรมไฟฟ้าและสื่อสาร</v>
      </c>
      <c r="D78" s="328">
        <v>1</v>
      </c>
      <c r="E78" s="329" t="s">
        <v>584</v>
      </c>
      <c r="F78" s="342">
        <v>1924019.65</v>
      </c>
      <c r="G78" s="328">
        <f>'5.2.2 ทำแล้ว'!D17</f>
        <v>0</v>
      </c>
      <c r="H78" s="328">
        <f t="shared" si="34"/>
        <v>1924019.65</v>
      </c>
      <c r="I78" s="328" t="e">
        <f>'5.2.2'!D17</f>
        <v>#REF!</v>
      </c>
      <c r="J78" s="328" t="e">
        <f t="shared" si="36"/>
        <v>#REF!</v>
      </c>
      <c r="K78" s="328" t="e">
        <f t="shared" si="37"/>
        <v>#REF!</v>
      </c>
      <c r="L78" s="328"/>
    </row>
    <row r="79" spans="1:12" ht="21.75">
      <c r="A79" s="339">
        <v>5</v>
      </c>
      <c r="B79" s="379"/>
      <c r="C79" s="360" t="str">
        <f>'5.2.2'!B18</f>
        <v>หมวดงานวิศวกรรมสุขาภิบาล</v>
      </c>
      <c r="D79" s="328">
        <v>1</v>
      </c>
      <c r="E79" s="329" t="s">
        <v>584</v>
      </c>
      <c r="F79" s="342">
        <v>633120.99</v>
      </c>
      <c r="G79" s="328">
        <f>'5.2.2 ทำแล้ว'!D18</f>
        <v>0</v>
      </c>
      <c r="H79" s="328">
        <f t="shared" si="34"/>
        <v>633120.99</v>
      </c>
      <c r="I79" s="328">
        <f>'5.2.2'!D18</f>
        <v>0</v>
      </c>
      <c r="J79" s="328">
        <f t="shared" si="36"/>
        <v>0</v>
      </c>
      <c r="K79" s="328">
        <f t="shared" si="37"/>
        <v>-633120.99</v>
      </c>
      <c r="L79" s="328"/>
    </row>
    <row r="80" spans="1:12" ht="21.75">
      <c r="A80" s="339">
        <v>6</v>
      </c>
      <c r="B80" s="379"/>
      <c r="C80" s="360" t="str">
        <f>'5.2.2'!B19</f>
        <v>หมวดงานวิศวกรรมเครื่องกล ระบายอากาศ</v>
      </c>
      <c r="D80" s="328">
        <v>1</v>
      </c>
      <c r="E80" s="329" t="s">
        <v>584</v>
      </c>
      <c r="F80" s="342">
        <v>554987.4</v>
      </c>
      <c r="G80" s="328">
        <f>'5.2.2 ทำแล้ว'!D19</f>
        <v>0</v>
      </c>
      <c r="H80" s="328">
        <f t="shared" si="34"/>
        <v>554987.4</v>
      </c>
      <c r="I80" s="328">
        <f>'5.2.2'!D19</f>
        <v>0</v>
      </c>
      <c r="J80" s="328">
        <f t="shared" si="36"/>
        <v>0</v>
      </c>
      <c r="K80" s="328">
        <f t="shared" si="37"/>
        <v>-554987.4</v>
      </c>
      <c r="L80" s="328"/>
    </row>
    <row r="81" spans="1:12" ht="21.75">
      <c r="A81" s="339"/>
      <c r="B81" s="379"/>
      <c r="C81" s="360"/>
      <c r="D81" s="328"/>
      <c r="E81" s="329"/>
      <c r="F81" s="329"/>
      <c r="G81" s="328"/>
      <c r="H81" s="328"/>
      <c r="I81" s="328"/>
      <c r="J81" s="328"/>
      <c r="K81" s="328"/>
      <c r="L81" s="328"/>
    </row>
    <row r="82" spans="1:12" ht="21.75">
      <c r="A82" s="339"/>
      <c r="B82" s="379"/>
      <c r="C82" s="360"/>
      <c r="D82" s="328"/>
      <c r="E82" s="329"/>
      <c r="F82" s="329"/>
      <c r="G82" s="328"/>
      <c r="H82" s="328"/>
      <c r="I82" s="328"/>
      <c r="J82" s="328"/>
      <c r="K82" s="328"/>
      <c r="L82" s="328"/>
    </row>
    <row r="83" spans="1:12" ht="21.75">
      <c r="A83" s="339"/>
      <c r="B83" s="379"/>
      <c r="C83" s="360"/>
      <c r="D83" s="328"/>
      <c r="E83" s="329"/>
      <c r="F83" s="329"/>
      <c r="G83" s="328"/>
      <c r="H83" s="328"/>
      <c r="I83" s="328"/>
      <c r="J83" s="328"/>
      <c r="K83" s="328"/>
      <c r="L83" s="328"/>
    </row>
    <row r="84" spans="1:12" ht="21.75">
      <c r="A84" s="339"/>
      <c r="B84" s="379"/>
      <c r="C84" s="360"/>
      <c r="D84" s="328"/>
      <c r="E84" s="329"/>
      <c r="F84" s="329"/>
      <c r="G84" s="328"/>
      <c r="H84" s="328"/>
      <c r="I84" s="328"/>
      <c r="J84" s="328"/>
      <c r="K84" s="328"/>
      <c r="L84" s="328"/>
    </row>
    <row r="85" spans="1:12" ht="21.75">
      <c r="A85" s="130"/>
      <c r="B85" s="371"/>
      <c r="C85" s="380"/>
      <c r="D85" s="130"/>
      <c r="E85" s="131"/>
      <c r="F85" s="130"/>
      <c r="G85" s="130"/>
      <c r="H85" s="130"/>
      <c r="I85" s="130"/>
      <c r="J85" s="130"/>
      <c r="K85" s="130"/>
      <c r="L85" s="130"/>
    </row>
    <row r="86" spans="1:12" ht="21.75">
      <c r="A86" s="130"/>
      <c r="B86" s="371"/>
      <c r="C86" s="380"/>
      <c r="D86" s="130"/>
      <c r="E86" s="131"/>
      <c r="F86" s="130"/>
      <c r="G86" s="130"/>
      <c r="H86" s="130"/>
      <c r="I86" s="130"/>
      <c r="J86" s="130"/>
      <c r="K86" s="130"/>
      <c r="L86" s="130"/>
    </row>
    <row r="87" spans="1:12" ht="21.75">
      <c r="A87" s="130"/>
      <c r="B87" s="371"/>
      <c r="C87" s="380"/>
      <c r="D87" s="130"/>
      <c r="E87" s="131"/>
      <c r="F87" s="130"/>
      <c r="G87" s="130"/>
      <c r="H87" s="130"/>
      <c r="I87" s="130"/>
      <c r="J87" s="130"/>
      <c r="K87" s="130"/>
      <c r="L87" s="130"/>
    </row>
    <row r="88" spans="1:12" ht="21.75">
      <c r="A88" s="137"/>
      <c r="B88" s="372"/>
      <c r="C88" s="381"/>
      <c r="D88" s="137"/>
      <c r="E88" s="138"/>
      <c r="F88" s="137"/>
      <c r="G88" s="137"/>
      <c r="H88" s="137"/>
      <c r="I88" s="137"/>
      <c r="J88" s="137"/>
      <c r="K88" s="137"/>
      <c r="L88" s="137"/>
    </row>
    <row r="89" spans="1:12" ht="21.75">
      <c r="A89" s="343"/>
      <c r="B89" s="343" t="s">
        <v>1008</v>
      </c>
      <c r="C89" s="375"/>
      <c r="D89" s="343"/>
      <c r="E89" s="344"/>
      <c r="F89" s="343">
        <f>SUM(F75:F88)</f>
        <v>27085492.649999995</v>
      </c>
      <c r="G89" s="343" t="e">
        <f t="shared" ref="G89" si="38">SUM(G75:G88)</f>
        <v>#REF!</v>
      </c>
      <c r="H89" s="343" t="e">
        <f t="shared" ref="H89" si="39">SUM(H75:H88)</f>
        <v>#REF!</v>
      </c>
      <c r="I89" s="343" t="e">
        <f t="shared" ref="I89" si="40">SUM(I75:I88)</f>
        <v>#REF!</v>
      </c>
      <c r="J89" s="343" t="e">
        <f t="shared" ref="J89" si="41">SUM(J75:J88)</f>
        <v>#REF!</v>
      </c>
      <c r="K89" s="343" t="e">
        <f t="shared" ref="K89" si="42">SUM(K75:K88)</f>
        <v>#REF!</v>
      </c>
      <c r="L89" s="343"/>
    </row>
    <row r="90" spans="1:12" ht="21.75">
      <c r="A90" s="343"/>
      <c r="B90" s="343" t="s">
        <v>1009</v>
      </c>
      <c r="C90" s="375"/>
      <c r="D90" s="343"/>
      <c r="E90" s="344"/>
      <c r="F90" s="345">
        <v>1.08</v>
      </c>
      <c r="G90" s="345">
        <v>1.08</v>
      </c>
      <c r="H90" s="345">
        <v>1.08</v>
      </c>
      <c r="I90" s="346" t="e">
        <f>สูตรF!$N$26</f>
        <v>#REF!</v>
      </c>
      <c r="J90" s="346" t="e">
        <f>สูตรF!$N$26</f>
        <v>#REF!</v>
      </c>
      <c r="K90" s="346" t="e">
        <f>สูตรF!$N$26</f>
        <v>#REF!</v>
      </c>
      <c r="L90" s="345"/>
    </row>
    <row r="91" spans="1:12" ht="21.75">
      <c r="A91" s="343"/>
      <c r="B91" s="343" t="s">
        <v>845</v>
      </c>
      <c r="C91" s="375"/>
      <c r="D91" s="343"/>
      <c r="E91" s="344"/>
      <c r="F91" s="343">
        <f>F92-F89</f>
        <v>2166839.4120000005</v>
      </c>
      <c r="G91" s="343" t="e">
        <f t="shared" ref="G91" si="43">G92-G89</f>
        <v>#REF!</v>
      </c>
      <c r="H91" s="343" t="e">
        <f t="shared" ref="H91" si="44">H92-H89</f>
        <v>#REF!</v>
      </c>
      <c r="I91" s="343" t="e">
        <f t="shared" ref="I91" si="45">I92-I89</f>
        <v>#REF!</v>
      </c>
      <c r="J91" s="343" t="e">
        <f t="shared" ref="J91" si="46">J92-J89</f>
        <v>#REF!</v>
      </c>
      <c r="K91" s="343" t="e">
        <f t="shared" ref="K91" si="47">K92-K89</f>
        <v>#REF!</v>
      </c>
      <c r="L91" s="343"/>
    </row>
    <row r="92" spans="1:12" ht="21.75">
      <c r="A92" s="343"/>
      <c r="B92" s="343" t="str">
        <f>"รวมราคาค่าก่อสร้าง"&amp;B74</f>
        <v>รวมราคาค่าก่อสร้างอาคารสำนักงานคณบดี</v>
      </c>
      <c r="C92" s="375"/>
      <c r="D92" s="343"/>
      <c r="E92" s="344"/>
      <c r="F92" s="343">
        <f>F89*(F90)</f>
        <v>29252332.061999995</v>
      </c>
      <c r="G92" s="343" t="e">
        <f t="shared" ref="G92:K92" si="48">G89*(G90)</f>
        <v>#REF!</v>
      </c>
      <c r="H92" s="343" t="e">
        <f t="shared" si="48"/>
        <v>#REF!</v>
      </c>
      <c r="I92" s="343" t="e">
        <f t="shared" si="48"/>
        <v>#REF!</v>
      </c>
      <c r="J92" s="343" t="e">
        <f t="shared" si="48"/>
        <v>#REF!</v>
      </c>
      <c r="K92" s="343" t="e">
        <f t="shared" si="48"/>
        <v>#REF!</v>
      </c>
      <c r="L92" s="343"/>
    </row>
    <row r="93" spans="1:12" ht="21.75">
      <c r="A93" s="340">
        <v>2.2999999999999998</v>
      </c>
      <c r="B93" s="378" t="str">
        <f>'5.2.3'!B13</f>
        <v>อาคารเรียนมนุษย์ศาสตร์</v>
      </c>
      <c r="D93" s="135"/>
      <c r="E93" s="136"/>
      <c r="F93" s="135"/>
      <c r="G93" s="135"/>
      <c r="H93" s="135"/>
      <c r="I93" s="135"/>
      <c r="J93" s="135"/>
      <c r="K93" s="135"/>
      <c r="L93" s="135"/>
    </row>
    <row r="94" spans="1:12" ht="21.75">
      <c r="A94" s="339">
        <v>1</v>
      </c>
      <c r="B94" s="379"/>
      <c r="C94" s="360" t="str">
        <f>'5.2.3'!B14</f>
        <v>หมวดเตรียมงานวิศวกรรม</v>
      </c>
      <c r="D94" s="328">
        <v>1</v>
      </c>
      <c r="E94" s="329" t="s">
        <v>584</v>
      </c>
      <c r="F94" s="342">
        <v>285308.3</v>
      </c>
      <c r="G94" s="328">
        <f>'5.2.3 ทำแล้ว'!D14</f>
        <v>12500</v>
      </c>
      <c r="H94" s="328">
        <f t="shared" ref="H94:H99" si="49">F94-G94</f>
        <v>272808.3</v>
      </c>
      <c r="I94" s="328">
        <f>'5.2.3'!D14</f>
        <v>0</v>
      </c>
      <c r="J94" s="328">
        <f>G94+I94</f>
        <v>12500</v>
      </c>
      <c r="K94" s="328">
        <f t="shared" ref="K94:K99" si="50">I94-H94</f>
        <v>-272808.3</v>
      </c>
      <c r="L94" s="328"/>
    </row>
    <row r="95" spans="1:12" ht="21.75">
      <c r="A95" s="339">
        <v>2</v>
      </c>
      <c r="B95" s="379"/>
      <c r="C95" s="360" t="str">
        <f>'5.2.3'!B15</f>
        <v>หมวดงานวิศวกรรมโครงสร้าง</v>
      </c>
      <c r="D95" s="328">
        <v>1</v>
      </c>
      <c r="E95" s="329" t="s">
        <v>584</v>
      </c>
      <c r="F95" s="342">
        <v>19390539.050000001</v>
      </c>
      <c r="G95" s="328" t="e">
        <f>'5.2.3 ทำแล้ว'!D15</f>
        <v>#REF!</v>
      </c>
      <c r="H95" s="328" t="e">
        <f t="shared" si="49"/>
        <v>#REF!</v>
      </c>
      <c r="I95" s="328">
        <f>'5.2.3'!D15</f>
        <v>0</v>
      </c>
      <c r="J95" s="328" t="e">
        <f t="shared" ref="J95:J99" si="51">G95+I95</f>
        <v>#REF!</v>
      </c>
      <c r="K95" s="328" t="e">
        <f t="shared" si="50"/>
        <v>#REF!</v>
      </c>
      <c r="L95" s="328"/>
    </row>
    <row r="96" spans="1:12" ht="21.75">
      <c r="A96" s="339">
        <v>3</v>
      </c>
      <c r="B96" s="379"/>
      <c r="C96" s="360" t="str">
        <f>'5.2.3'!B16</f>
        <v>หมวดงานสถาปัตยกรรม</v>
      </c>
      <c r="D96" s="328">
        <v>1</v>
      </c>
      <c r="E96" s="329" t="s">
        <v>584</v>
      </c>
      <c r="F96" s="342">
        <v>12340941.26</v>
      </c>
      <c r="G96" s="328">
        <f>'5.2.3 ทำแล้ว'!D16</f>
        <v>0</v>
      </c>
      <c r="H96" s="328">
        <f t="shared" si="49"/>
        <v>12340941.26</v>
      </c>
      <c r="I96" s="328">
        <f>'5.2.3'!D16</f>
        <v>0</v>
      </c>
      <c r="J96" s="328">
        <f t="shared" si="51"/>
        <v>0</v>
      </c>
      <c r="K96" s="328">
        <f t="shared" si="50"/>
        <v>-12340941.26</v>
      </c>
      <c r="L96" s="328"/>
    </row>
    <row r="97" spans="1:12" ht="21.75">
      <c r="A97" s="339">
        <v>4</v>
      </c>
      <c r="B97" s="379"/>
      <c r="C97" s="360" t="str">
        <f>'5.2.3'!B17</f>
        <v>หมวดงานวิศวกรรมไฟฟ้าและสื่อสาร</v>
      </c>
      <c r="D97" s="328">
        <v>1</v>
      </c>
      <c r="E97" s="329" t="s">
        <v>584</v>
      </c>
      <c r="F97" s="342">
        <v>4375421.29</v>
      </c>
      <c r="G97" s="328">
        <f>'5.2.3 ทำแล้ว'!D17</f>
        <v>0</v>
      </c>
      <c r="H97" s="328">
        <f t="shared" si="49"/>
        <v>4375421.29</v>
      </c>
      <c r="I97" s="328" t="e">
        <f>'5.2.3'!D17</f>
        <v>#REF!</v>
      </c>
      <c r="J97" s="328" t="e">
        <f t="shared" si="51"/>
        <v>#REF!</v>
      </c>
      <c r="K97" s="328" t="e">
        <f t="shared" si="50"/>
        <v>#REF!</v>
      </c>
      <c r="L97" s="328"/>
    </row>
    <row r="98" spans="1:12" ht="21.75">
      <c r="A98" s="339">
        <v>5</v>
      </c>
      <c r="B98" s="379"/>
      <c r="C98" s="360" t="str">
        <f>'5.2.3'!B18</f>
        <v>หมวดงานวิศวกรรมสุขาภิบาล</v>
      </c>
      <c r="D98" s="328">
        <v>1</v>
      </c>
      <c r="E98" s="329" t="s">
        <v>584</v>
      </c>
      <c r="F98" s="342">
        <v>1375961.82</v>
      </c>
      <c r="G98" s="328">
        <f>'5.2.3 ทำแล้ว'!D18</f>
        <v>0</v>
      </c>
      <c r="H98" s="328">
        <f t="shared" si="49"/>
        <v>1375961.82</v>
      </c>
      <c r="I98" s="328">
        <f>'5.2.3'!D18</f>
        <v>0</v>
      </c>
      <c r="J98" s="328">
        <f t="shared" si="51"/>
        <v>0</v>
      </c>
      <c r="K98" s="328">
        <f t="shared" si="50"/>
        <v>-1375961.82</v>
      </c>
      <c r="L98" s="328"/>
    </row>
    <row r="99" spans="1:12" ht="21.75">
      <c r="A99" s="339">
        <v>6</v>
      </c>
      <c r="B99" s="379"/>
      <c r="C99" s="360" t="str">
        <f>'5.2.3'!B19</f>
        <v>หมวดงานวิศวกรรมเครื่องกล ระบายอากาศ</v>
      </c>
      <c r="D99" s="328">
        <v>1</v>
      </c>
      <c r="E99" s="329" t="s">
        <v>584</v>
      </c>
      <c r="F99" s="342">
        <v>23790</v>
      </c>
      <c r="G99" s="328">
        <f>'5.2.3 ทำแล้ว'!D19</f>
        <v>0</v>
      </c>
      <c r="H99" s="328">
        <f t="shared" si="49"/>
        <v>23790</v>
      </c>
      <c r="I99" s="328">
        <f>'5.2.3'!D19</f>
        <v>0</v>
      </c>
      <c r="J99" s="328">
        <f t="shared" si="51"/>
        <v>0</v>
      </c>
      <c r="K99" s="328">
        <f t="shared" si="50"/>
        <v>-23790</v>
      </c>
      <c r="L99" s="328"/>
    </row>
    <row r="100" spans="1:12" ht="21.75">
      <c r="A100" s="339"/>
      <c r="B100" s="379"/>
      <c r="C100" s="360"/>
      <c r="D100" s="328"/>
      <c r="E100" s="329"/>
      <c r="F100" s="329"/>
      <c r="G100" s="328"/>
      <c r="H100" s="328"/>
      <c r="I100" s="328"/>
      <c r="J100" s="328"/>
      <c r="K100" s="328"/>
      <c r="L100" s="328"/>
    </row>
    <row r="101" spans="1:12" ht="21.75">
      <c r="A101" s="339"/>
      <c r="B101" s="379"/>
      <c r="C101" s="360"/>
      <c r="D101" s="328"/>
      <c r="E101" s="329"/>
      <c r="F101" s="329"/>
      <c r="G101" s="328"/>
      <c r="H101" s="328"/>
      <c r="I101" s="328"/>
      <c r="J101" s="328"/>
      <c r="K101" s="328"/>
      <c r="L101" s="328"/>
    </row>
    <row r="102" spans="1:12" ht="21.75">
      <c r="A102" s="339"/>
      <c r="B102" s="379"/>
      <c r="C102" s="360"/>
      <c r="D102" s="328"/>
      <c r="E102" s="329"/>
      <c r="F102" s="329"/>
      <c r="G102" s="328"/>
      <c r="H102" s="328"/>
      <c r="I102" s="328"/>
      <c r="J102" s="328"/>
      <c r="K102" s="328"/>
      <c r="L102" s="328"/>
    </row>
    <row r="103" spans="1:12" ht="21.75">
      <c r="A103" s="339"/>
      <c r="B103" s="379"/>
      <c r="C103" s="360"/>
      <c r="D103" s="328"/>
      <c r="E103" s="329"/>
      <c r="F103" s="329"/>
      <c r="G103" s="328"/>
      <c r="H103" s="328"/>
      <c r="I103" s="328"/>
      <c r="J103" s="328"/>
      <c r="K103" s="328"/>
      <c r="L103" s="328"/>
    </row>
    <row r="104" spans="1:12" ht="21.75">
      <c r="A104" s="130"/>
      <c r="B104" s="371"/>
      <c r="C104" s="380"/>
      <c r="D104" s="130"/>
      <c r="E104" s="131"/>
      <c r="F104" s="130"/>
      <c r="G104" s="130"/>
      <c r="H104" s="130"/>
      <c r="I104" s="130"/>
      <c r="J104" s="130"/>
      <c r="K104" s="130"/>
      <c r="L104" s="130"/>
    </row>
    <row r="105" spans="1:12" ht="21.75">
      <c r="A105" s="130"/>
      <c r="B105" s="371"/>
      <c r="C105" s="380"/>
      <c r="D105" s="130"/>
      <c r="E105" s="131"/>
      <c r="F105" s="130"/>
      <c r="G105" s="130"/>
      <c r="H105" s="130"/>
      <c r="I105" s="130"/>
      <c r="J105" s="130"/>
      <c r="K105" s="130"/>
      <c r="L105" s="130"/>
    </row>
    <row r="106" spans="1:12" ht="21.75">
      <c r="A106" s="130"/>
      <c r="B106" s="371"/>
      <c r="C106" s="380"/>
      <c r="D106" s="130"/>
      <c r="E106" s="131"/>
      <c r="F106" s="130"/>
      <c r="G106" s="130"/>
      <c r="H106" s="130"/>
      <c r="I106" s="130"/>
      <c r="J106" s="130"/>
      <c r="K106" s="130"/>
      <c r="L106" s="130"/>
    </row>
    <row r="107" spans="1:12" ht="21.75">
      <c r="A107" s="137"/>
      <c r="B107" s="372"/>
      <c r="C107" s="381"/>
      <c r="D107" s="137"/>
      <c r="E107" s="138"/>
      <c r="F107" s="137"/>
      <c r="G107" s="137"/>
      <c r="H107" s="137"/>
      <c r="I107" s="137"/>
      <c r="J107" s="137"/>
      <c r="K107" s="137"/>
      <c r="L107" s="137"/>
    </row>
    <row r="108" spans="1:12" ht="21.75">
      <c r="A108" s="343"/>
      <c r="B108" s="343" t="s">
        <v>1008</v>
      </c>
      <c r="C108" s="375"/>
      <c r="D108" s="343"/>
      <c r="E108" s="344"/>
      <c r="F108" s="343">
        <f>SUM(F94:F107)</f>
        <v>37791961.719999999</v>
      </c>
      <c r="G108" s="343" t="e">
        <f t="shared" ref="G108" si="52">SUM(G94:G107)</f>
        <v>#REF!</v>
      </c>
      <c r="H108" s="343" t="e">
        <f t="shared" ref="H108" si="53">SUM(H94:H107)</f>
        <v>#REF!</v>
      </c>
      <c r="I108" s="343" t="e">
        <f t="shared" ref="I108" si="54">SUM(I94:I107)</f>
        <v>#REF!</v>
      </c>
      <c r="J108" s="343" t="e">
        <f t="shared" ref="J108" si="55">SUM(J94:J107)</f>
        <v>#REF!</v>
      </c>
      <c r="K108" s="343" t="e">
        <f t="shared" ref="K108" si="56">SUM(K94:K107)</f>
        <v>#REF!</v>
      </c>
      <c r="L108" s="343"/>
    </row>
    <row r="109" spans="1:12" ht="21.75">
      <c r="A109" s="343"/>
      <c r="B109" s="343" t="s">
        <v>1009</v>
      </c>
      <c r="C109" s="375"/>
      <c r="D109" s="343"/>
      <c r="E109" s="344"/>
      <c r="F109" s="345">
        <v>1.08</v>
      </c>
      <c r="G109" s="345">
        <v>1.08</v>
      </c>
      <c r="H109" s="345">
        <v>1.08</v>
      </c>
      <c r="I109" s="346" t="e">
        <f>สูตรF!$N$26</f>
        <v>#REF!</v>
      </c>
      <c r="J109" s="346" t="e">
        <f>สูตรF!$N$26</f>
        <v>#REF!</v>
      </c>
      <c r="K109" s="346" t="e">
        <f>สูตรF!$N$26</f>
        <v>#REF!</v>
      </c>
      <c r="L109" s="345"/>
    </row>
    <row r="110" spans="1:12" ht="21.75">
      <c r="A110" s="343"/>
      <c r="B110" s="343" t="s">
        <v>845</v>
      </c>
      <c r="C110" s="375"/>
      <c r="D110" s="343"/>
      <c r="E110" s="344"/>
      <c r="F110" s="343">
        <f>F111-F108</f>
        <v>3023356.9376000017</v>
      </c>
      <c r="G110" s="343" t="e">
        <f t="shared" ref="G110" si="57">G111-G108</f>
        <v>#REF!</v>
      </c>
      <c r="H110" s="343" t="e">
        <f t="shared" ref="H110" si="58">H111-H108</f>
        <v>#REF!</v>
      </c>
      <c r="I110" s="343" t="e">
        <f t="shared" ref="I110" si="59">I111-I108</f>
        <v>#REF!</v>
      </c>
      <c r="J110" s="343" t="e">
        <f t="shared" ref="J110" si="60">J111-J108</f>
        <v>#REF!</v>
      </c>
      <c r="K110" s="343" t="e">
        <f t="shared" ref="K110" si="61">K111-K108</f>
        <v>#REF!</v>
      </c>
      <c r="L110" s="343"/>
    </row>
    <row r="111" spans="1:12" ht="21.75">
      <c r="A111" s="343"/>
      <c r="B111" s="343" t="str">
        <f>"รวมราคาค่าก่อสร้าง"&amp;B93</f>
        <v>รวมราคาค่าก่อสร้างอาคารเรียนมนุษย์ศาสตร์</v>
      </c>
      <c r="C111" s="375"/>
      <c r="D111" s="343"/>
      <c r="E111" s="344"/>
      <c r="F111" s="343">
        <f>F108*(F109)</f>
        <v>40815318.657600001</v>
      </c>
      <c r="G111" s="343" t="e">
        <f t="shared" ref="G111:K111" si="62">G108*(G109)</f>
        <v>#REF!</v>
      </c>
      <c r="H111" s="343" t="e">
        <f t="shared" si="62"/>
        <v>#REF!</v>
      </c>
      <c r="I111" s="343" t="e">
        <f t="shared" si="62"/>
        <v>#REF!</v>
      </c>
      <c r="J111" s="343" t="e">
        <f t="shared" si="62"/>
        <v>#REF!</v>
      </c>
      <c r="K111" s="343" t="e">
        <f t="shared" si="62"/>
        <v>#REF!</v>
      </c>
      <c r="L111" s="343"/>
    </row>
    <row r="112" spans="1:12" ht="21.75">
      <c r="A112" s="340">
        <v>2.4</v>
      </c>
      <c r="B112" s="378" t="str">
        <f>'5.2.4'!B13</f>
        <v>อาคารเรียนสังคมศาสตร์</v>
      </c>
      <c r="D112" s="135"/>
      <c r="E112" s="136"/>
      <c r="F112" s="135"/>
      <c r="G112" s="135"/>
      <c r="H112" s="135"/>
      <c r="I112" s="135"/>
      <c r="J112" s="135"/>
      <c r="K112" s="135"/>
      <c r="L112" s="135"/>
    </row>
    <row r="113" spans="1:12" ht="21.75">
      <c r="A113" s="339">
        <v>1</v>
      </c>
      <c r="B113" s="379"/>
      <c r="C113" s="360" t="str">
        <f>'5.2.4'!B14</f>
        <v>หมวดเตรียมงานวิศวกรรม</v>
      </c>
      <c r="D113" s="328">
        <v>1</v>
      </c>
      <c r="E113" s="329" t="s">
        <v>584</v>
      </c>
      <c r="F113" s="342">
        <v>231280.88</v>
      </c>
      <c r="G113" s="328">
        <f>'5.2.4 ทำแล้ว'!D14</f>
        <v>12500</v>
      </c>
      <c r="H113" s="328">
        <f t="shared" ref="H113:H118" si="63">F113-G113</f>
        <v>218780.88</v>
      </c>
      <c r="I113" s="328">
        <f>'5.2.4'!D14</f>
        <v>0</v>
      </c>
      <c r="J113" s="328">
        <f>G113+I113</f>
        <v>12500</v>
      </c>
      <c r="K113" s="328">
        <f t="shared" ref="K113:K118" si="64">I113-H113</f>
        <v>-218780.88</v>
      </c>
      <c r="L113" s="328"/>
    </row>
    <row r="114" spans="1:12" ht="21.75">
      <c r="A114" s="339">
        <v>2</v>
      </c>
      <c r="B114" s="379"/>
      <c r="C114" s="360" t="str">
        <f>'5.2.4'!B15</f>
        <v>หมวดงานวิศวกรรมโครงสร้าง</v>
      </c>
      <c r="D114" s="328">
        <v>1</v>
      </c>
      <c r="E114" s="329" t="s">
        <v>584</v>
      </c>
      <c r="F114" s="342">
        <v>21065981.800000001</v>
      </c>
      <c r="G114" s="328">
        <f>'5.2.4 ทำแล้ว'!D15</f>
        <v>2937060</v>
      </c>
      <c r="H114" s="328">
        <f t="shared" si="63"/>
        <v>18128921.800000001</v>
      </c>
      <c r="I114" s="328">
        <f>'5.2.4'!D15</f>
        <v>0</v>
      </c>
      <c r="J114" s="328">
        <f t="shared" ref="J114:J118" si="65">G114+I114</f>
        <v>2937060</v>
      </c>
      <c r="K114" s="328">
        <f t="shared" si="64"/>
        <v>-18128921.800000001</v>
      </c>
      <c r="L114" s="328"/>
    </row>
    <row r="115" spans="1:12" ht="21.75">
      <c r="A115" s="339">
        <v>3</v>
      </c>
      <c r="B115" s="379"/>
      <c r="C115" s="360" t="str">
        <f>'5.2.4'!B16</f>
        <v>หมวดงานสถาปัตยกรรม</v>
      </c>
      <c r="D115" s="328">
        <v>1</v>
      </c>
      <c r="E115" s="329" t="s">
        <v>584</v>
      </c>
      <c r="F115" s="342">
        <v>12099468.59</v>
      </c>
      <c r="G115" s="328">
        <f>'5.2.4 ทำแล้ว'!D16</f>
        <v>0</v>
      </c>
      <c r="H115" s="328">
        <f t="shared" si="63"/>
        <v>12099468.59</v>
      </c>
      <c r="I115" s="328">
        <f>'5.2.4'!D16</f>
        <v>0</v>
      </c>
      <c r="J115" s="328">
        <f t="shared" si="65"/>
        <v>0</v>
      </c>
      <c r="K115" s="328">
        <f t="shared" si="64"/>
        <v>-12099468.59</v>
      </c>
      <c r="L115" s="328"/>
    </row>
    <row r="116" spans="1:12" ht="21.75">
      <c r="A116" s="339">
        <v>4</v>
      </c>
      <c r="B116" s="379"/>
      <c r="C116" s="360" t="str">
        <f>'5.2.4'!B17</f>
        <v>หมวดงานวิศวกรรมไฟฟ้าและสื่อสาร</v>
      </c>
      <c r="D116" s="328">
        <v>1</v>
      </c>
      <c r="E116" s="329" t="s">
        <v>584</v>
      </c>
      <c r="F116" s="342">
        <v>4073576.05</v>
      </c>
      <c r="G116" s="328">
        <f>'5.2.4 ทำแล้ว'!D17</f>
        <v>0</v>
      </c>
      <c r="H116" s="328">
        <f t="shared" si="63"/>
        <v>4073576.05</v>
      </c>
      <c r="I116" s="328" t="e">
        <f>'5.2.4'!D17</f>
        <v>#REF!</v>
      </c>
      <c r="J116" s="328" t="e">
        <f t="shared" si="65"/>
        <v>#REF!</v>
      </c>
      <c r="K116" s="328" t="e">
        <f t="shared" si="64"/>
        <v>#REF!</v>
      </c>
      <c r="L116" s="328"/>
    </row>
    <row r="117" spans="1:12" ht="21.75">
      <c r="A117" s="339">
        <v>5</v>
      </c>
      <c r="B117" s="379"/>
      <c r="C117" s="360" t="str">
        <f>'5.2.4'!B18</f>
        <v>หมวดงานวิศวกรรมสุขาภิบาล</v>
      </c>
      <c r="D117" s="328">
        <v>1</v>
      </c>
      <c r="E117" s="329" t="s">
        <v>584</v>
      </c>
      <c r="F117" s="342">
        <v>1225586.5</v>
      </c>
      <c r="G117" s="328">
        <f>'5.2.4 ทำแล้ว'!D18</f>
        <v>0</v>
      </c>
      <c r="H117" s="328">
        <f t="shared" si="63"/>
        <v>1225586.5</v>
      </c>
      <c r="I117" s="328">
        <f>'5.2.4'!D18</f>
        <v>0</v>
      </c>
      <c r="J117" s="328">
        <f t="shared" si="65"/>
        <v>0</v>
      </c>
      <c r="K117" s="328">
        <f t="shared" si="64"/>
        <v>-1225586.5</v>
      </c>
      <c r="L117" s="328"/>
    </row>
    <row r="118" spans="1:12" ht="21.75">
      <c r="A118" s="339">
        <v>6</v>
      </c>
      <c r="B118" s="379"/>
      <c r="C118" s="360" t="str">
        <f>'5.2.4'!B19</f>
        <v>หมวดงานวิศวกรรมเครื่องกล ระบายอากาศ</v>
      </c>
      <c r="D118" s="328">
        <v>1</v>
      </c>
      <c r="E118" s="329" t="s">
        <v>584</v>
      </c>
      <c r="F118" s="342">
        <v>26693</v>
      </c>
      <c r="G118" s="328">
        <f>'5.2.4 ทำแล้ว'!D19</f>
        <v>0</v>
      </c>
      <c r="H118" s="328">
        <f t="shared" si="63"/>
        <v>26693</v>
      </c>
      <c r="I118" s="328">
        <f>'5.2.4'!D19</f>
        <v>0</v>
      </c>
      <c r="J118" s="328">
        <f t="shared" si="65"/>
        <v>0</v>
      </c>
      <c r="K118" s="328">
        <f t="shared" si="64"/>
        <v>-26693</v>
      </c>
      <c r="L118" s="328"/>
    </row>
    <row r="119" spans="1:12" ht="21.75">
      <c r="A119" s="339"/>
      <c r="B119" s="379"/>
      <c r="C119" s="360"/>
      <c r="D119" s="328"/>
      <c r="E119" s="329"/>
      <c r="F119" s="329"/>
      <c r="G119" s="328"/>
      <c r="H119" s="328"/>
      <c r="I119" s="328"/>
      <c r="J119" s="328"/>
      <c r="K119" s="328"/>
      <c r="L119" s="328"/>
    </row>
    <row r="120" spans="1:12" ht="21.75">
      <c r="A120" s="339"/>
      <c r="B120" s="379"/>
      <c r="C120" s="360"/>
      <c r="D120" s="328"/>
      <c r="E120" s="329"/>
      <c r="F120" s="329"/>
      <c r="G120" s="328"/>
      <c r="H120" s="328"/>
      <c r="I120" s="328"/>
      <c r="J120" s="328"/>
      <c r="K120" s="328"/>
      <c r="L120" s="328"/>
    </row>
    <row r="121" spans="1:12" ht="21.75">
      <c r="A121" s="339"/>
      <c r="B121" s="379"/>
      <c r="C121" s="360"/>
      <c r="D121" s="328"/>
      <c r="E121" s="329"/>
      <c r="F121" s="329"/>
      <c r="G121" s="328"/>
      <c r="H121" s="328"/>
      <c r="I121" s="328"/>
      <c r="J121" s="328"/>
      <c r="K121" s="328"/>
      <c r="L121" s="328"/>
    </row>
    <row r="122" spans="1:12" ht="21.75">
      <c r="A122" s="339"/>
      <c r="B122" s="379"/>
      <c r="C122" s="360"/>
      <c r="D122" s="328"/>
      <c r="E122" s="329"/>
      <c r="F122" s="329"/>
      <c r="G122" s="328"/>
      <c r="H122" s="328"/>
      <c r="I122" s="328"/>
      <c r="J122" s="328"/>
      <c r="K122" s="328"/>
      <c r="L122" s="328"/>
    </row>
    <row r="123" spans="1:12" ht="21.75">
      <c r="A123" s="130"/>
      <c r="B123" s="371"/>
      <c r="C123" s="380"/>
      <c r="D123" s="130"/>
      <c r="E123" s="131"/>
      <c r="F123" s="130"/>
      <c r="G123" s="130"/>
      <c r="H123" s="130"/>
      <c r="I123" s="130"/>
      <c r="J123" s="130"/>
      <c r="K123" s="130"/>
      <c r="L123" s="130"/>
    </row>
    <row r="124" spans="1:12" ht="21.75">
      <c r="A124" s="130"/>
      <c r="B124" s="371"/>
      <c r="C124" s="380"/>
      <c r="D124" s="130"/>
      <c r="E124" s="131"/>
      <c r="F124" s="130"/>
      <c r="G124" s="130"/>
      <c r="H124" s="130"/>
      <c r="I124" s="130"/>
      <c r="J124" s="130"/>
      <c r="K124" s="130"/>
      <c r="L124" s="130"/>
    </row>
    <row r="125" spans="1:12" ht="21.75">
      <c r="A125" s="130"/>
      <c r="B125" s="371"/>
      <c r="C125" s="380"/>
      <c r="D125" s="130"/>
      <c r="E125" s="131"/>
      <c r="F125" s="130"/>
      <c r="G125" s="130"/>
      <c r="H125" s="130"/>
      <c r="I125" s="130"/>
      <c r="J125" s="130"/>
      <c r="K125" s="130"/>
      <c r="L125" s="130"/>
    </row>
    <row r="126" spans="1:12" ht="21.75">
      <c r="A126" s="137"/>
      <c r="B126" s="372"/>
      <c r="C126" s="381"/>
      <c r="D126" s="137"/>
      <c r="E126" s="138"/>
      <c r="F126" s="137"/>
      <c r="G126" s="137"/>
      <c r="H126" s="137"/>
      <c r="I126" s="137"/>
      <c r="J126" s="137"/>
      <c r="K126" s="137"/>
      <c r="L126" s="137"/>
    </row>
    <row r="127" spans="1:12" ht="21.75">
      <c r="A127" s="343"/>
      <c r="B127" s="343" t="s">
        <v>1008</v>
      </c>
      <c r="C127" s="375"/>
      <c r="D127" s="343"/>
      <c r="E127" s="344"/>
      <c r="F127" s="343">
        <f>SUM(F113:F126)</f>
        <v>38722586.82</v>
      </c>
      <c r="G127" s="343">
        <f t="shared" ref="G127" si="66">SUM(G113:G126)</f>
        <v>2949560</v>
      </c>
      <c r="H127" s="343">
        <f t="shared" ref="H127" si="67">SUM(H113:H126)</f>
        <v>35773026.82</v>
      </c>
      <c r="I127" s="343" t="e">
        <f t="shared" ref="I127" si="68">SUM(I113:I126)</f>
        <v>#REF!</v>
      </c>
      <c r="J127" s="343" t="e">
        <f t="shared" ref="J127" si="69">SUM(J113:J126)</f>
        <v>#REF!</v>
      </c>
      <c r="K127" s="343" t="e">
        <f t="shared" ref="K127" si="70">SUM(K113:K126)</f>
        <v>#REF!</v>
      </c>
      <c r="L127" s="343"/>
    </row>
    <row r="128" spans="1:12" ht="21.75">
      <c r="A128" s="343"/>
      <c r="B128" s="343" t="s">
        <v>1009</v>
      </c>
      <c r="C128" s="375"/>
      <c r="D128" s="343"/>
      <c r="E128" s="344"/>
      <c r="F128" s="345">
        <v>1.08</v>
      </c>
      <c r="G128" s="345">
        <v>1.08</v>
      </c>
      <c r="H128" s="345">
        <v>1.08</v>
      </c>
      <c r="I128" s="346" t="e">
        <f>สูตรF!$N$26</f>
        <v>#REF!</v>
      </c>
      <c r="J128" s="346" t="e">
        <f>สูตรF!$N$26</f>
        <v>#REF!</v>
      </c>
      <c r="K128" s="346" t="e">
        <f>สูตรF!$N$26</f>
        <v>#REF!</v>
      </c>
      <c r="L128" s="345"/>
    </row>
    <row r="129" spans="1:12" ht="21.75">
      <c r="A129" s="343"/>
      <c r="B129" s="343" t="s">
        <v>845</v>
      </c>
      <c r="C129" s="375"/>
      <c r="D129" s="343"/>
      <c r="E129" s="344"/>
      <c r="F129" s="343">
        <f>F130-F127</f>
        <v>3097806.945600003</v>
      </c>
      <c r="G129" s="343">
        <f t="shared" ref="G129" si="71">G130-G127</f>
        <v>235964.80000000028</v>
      </c>
      <c r="H129" s="343">
        <f t="shared" ref="H129" si="72">H130-H127</f>
        <v>2861842.145600006</v>
      </c>
      <c r="I129" s="343" t="e">
        <f t="shared" ref="I129" si="73">I130-I127</f>
        <v>#REF!</v>
      </c>
      <c r="J129" s="343" t="e">
        <f t="shared" ref="J129" si="74">J130-J127</f>
        <v>#REF!</v>
      </c>
      <c r="K129" s="343" t="e">
        <f t="shared" ref="K129" si="75">K130-K127</f>
        <v>#REF!</v>
      </c>
      <c r="L129" s="343"/>
    </row>
    <row r="130" spans="1:12" ht="21.75">
      <c r="A130" s="343"/>
      <c r="B130" s="343" t="str">
        <f>"รวมราคาค่าก่อสร้าง"&amp;B112</f>
        <v>รวมราคาค่าก่อสร้างอาคารเรียนสังคมศาสตร์</v>
      </c>
      <c r="C130" s="375"/>
      <c r="D130" s="343"/>
      <c r="E130" s="344"/>
      <c r="F130" s="343">
        <f>F127*(F128)</f>
        <v>41820393.765600003</v>
      </c>
      <c r="G130" s="343">
        <f t="shared" ref="G130:K130" si="76">G127*(G128)</f>
        <v>3185524.8000000003</v>
      </c>
      <c r="H130" s="343">
        <f t="shared" si="76"/>
        <v>38634868.965600006</v>
      </c>
      <c r="I130" s="343" t="e">
        <f t="shared" si="76"/>
        <v>#REF!</v>
      </c>
      <c r="J130" s="343" t="e">
        <f t="shared" si="76"/>
        <v>#REF!</v>
      </c>
      <c r="K130" s="343" t="e">
        <f t="shared" si="76"/>
        <v>#REF!</v>
      </c>
      <c r="L130" s="343"/>
    </row>
    <row r="131" spans="1:12" ht="21.75">
      <c r="A131" s="340">
        <v>2.5</v>
      </c>
      <c r="B131" s="378" t="str">
        <f>'5.2.5'!B13</f>
        <v>อาคารเรียนการท่องเที่ยวและการโรงแรม</v>
      </c>
      <c r="D131" s="135"/>
      <c r="E131" s="136"/>
      <c r="F131" s="135"/>
      <c r="G131" s="135"/>
      <c r="H131" s="135"/>
      <c r="I131" s="135"/>
      <c r="J131" s="135"/>
      <c r="K131" s="135"/>
      <c r="L131" s="135"/>
    </row>
    <row r="132" spans="1:12" ht="21.75">
      <c r="A132" s="339">
        <v>1</v>
      </c>
      <c r="B132" s="379"/>
      <c r="C132" s="360" t="str">
        <f>'5.2.5'!B14</f>
        <v>หมวดเตรียมงานวิศวกรรม</v>
      </c>
      <c r="D132" s="328">
        <v>1</v>
      </c>
      <c r="E132" s="329" t="s">
        <v>584</v>
      </c>
      <c r="F132" s="342">
        <v>69267.929999999993</v>
      </c>
      <c r="G132" s="328">
        <f>'5.2.5 ทำแล้ว'!D14</f>
        <v>12500</v>
      </c>
      <c r="H132" s="328">
        <f t="shared" ref="H132:H137" si="77">F132-G132</f>
        <v>56767.929999999993</v>
      </c>
      <c r="I132" s="328">
        <f>'5.2.5'!D14</f>
        <v>0</v>
      </c>
      <c r="J132" s="328">
        <f>G132+I132</f>
        <v>12500</v>
      </c>
      <c r="K132" s="328">
        <f t="shared" ref="K132:K137" si="78">I132-H132</f>
        <v>-56767.929999999993</v>
      </c>
      <c r="L132" s="328"/>
    </row>
    <row r="133" spans="1:12" ht="21.75">
      <c r="A133" s="339">
        <v>2</v>
      </c>
      <c r="B133" s="379"/>
      <c r="C133" s="360" t="str">
        <f>'5.2.5'!B15</f>
        <v>หมวดงานวิศวกรรมโครงสร้าง</v>
      </c>
      <c r="D133" s="328">
        <v>1</v>
      </c>
      <c r="E133" s="329" t="s">
        <v>584</v>
      </c>
      <c r="F133" s="342">
        <v>6240553.2800000003</v>
      </c>
      <c r="G133" s="328">
        <f>'5.2.5 ทำแล้ว'!D15</f>
        <v>0</v>
      </c>
      <c r="H133" s="328">
        <f t="shared" si="77"/>
        <v>6240553.2800000003</v>
      </c>
      <c r="I133" s="328">
        <f>'5.2.5'!D15</f>
        <v>0</v>
      </c>
      <c r="J133" s="328">
        <f t="shared" ref="J133:J137" si="79">G133+I133</f>
        <v>0</v>
      </c>
      <c r="K133" s="328">
        <f t="shared" si="78"/>
        <v>-6240553.2800000003</v>
      </c>
      <c r="L133" s="328"/>
    </row>
    <row r="134" spans="1:12" ht="21.75">
      <c r="A134" s="339">
        <v>3</v>
      </c>
      <c r="B134" s="379"/>
      <c r="C134" s="360" t="str">
        <f>'5.2.5'!B16</f>
        <v>หมวดงานสถาปัตยกรรม</v>
      </c>
      <c r="D134" s="328">
        <v>1</v>
      </c>
      <c r="E134" s="329" t="s">
        <v>584</v>
      </c>
      <c r="F134" s="342">
        <v>5168846.05</v>
      </c>
      <c r="G134" s="328">
        <f>'5.2.5 ทำแล้ว'!D16</f>
        <v>0</v>
      </c>
      <c r="H134" s="328">
        <f t="shared" si="77"/>
        <v>5168846.05</v>
      </c>
      <c r="I134" s="328">
        <f>'5.2.5'!D16</f>
        <v>0</v>
      </c>
      <c r="J134" s="328">
        <f t="shared" si="79"/>
        <v>0</v>
      </c>
      <c r="K134" s="328">
        <f t="shared" si="78"/>
        <v>-5168846.05</v>
      </c>
      <c r="L134" s="328"/>
    </row>
    <row r="135" spans="1:12" ht="21.75">
      <c r="A135" s="339">
        <v>4</v>
      </c>
      <c r="B135" s="379"/>
      <c r="C135" s="360" t="str">
        <f>'5.2.5'!B17</f>
        <v>หมวดงานวิศวกรรมไฟฟ้าและสื่อสาร</v>
      </c>
      <c r="D135" s="328">
        <v>1</v>
      </c>
      <c r="E135" s="329" t="s">
        <v>584</v>
      </c>
      <c r="F135" s="342">
        <v>1036005.07</v>
      </c>
      <c r="G135" s="328">
        <f>'5.2.5 ทำแล้ว'!D17</f>
        <v>0</v>
      </c>
      <c r="H135" s="328">
        <f t="shared" si="77"/>
        <v>1036005.07</v>
      </c>
      <c r="I135" s="328" t="e">
        <f>'5.2.5'!D17</f>
        <v>#REF!</v>
      </c>
      <c r="J135" s="328" t="e">
        <f t="shared" si="79"/>
        <v>#REF!</v>
      </c>
      <c r="K135" s="328" t="e">
        <f t="shared" si="78"/>
        <v>#REF!</v>
      </c>
      <c r="L135" s="328"/>
    </row>
    <row r="136" spans="1:12" ht="21.75">
      <c r="A136" s="339">
        <v>5</v>
      </c>
      <c r="B136" s="379"/>
      <c r="C136" s="360" t="str">
        <f>'5.2.5'!B18</f>
        <v>หมวดงานวิศวกรรมสุขาภิบาล</v>
      </c>
      <c r="D136" s="328">
        <v>1</v>
      </c>
      <c r="E136" s="329" t="s">
        <v>584</v>
      </c>
      <c r="F136" s="342">
        <v>692828.72</v>
      </c>
      <c r="G136" s="328">
        <f>'5.2.5 ทำแล้ว'!D18</f>
        <v>0</v>
      </c>
      <c r="H136" s="328">
        <f t="shared" si="77"/>
        <v>692828.72</v>
      </c>
      <c r="I136" s="328">
        <f>'5.2.5'!D18</f>
        <v>0</v>
      </c>
      <c r="J136" s="328">
        <f t="shared" si="79"/>
        <v>0</v>
      </c>
      <c r="K136" s="328">
        <f t="shared" si="78"/>
        <v>-692828.72</v>
      </c>
      <c r="L136" s="328"/>
    </row>
    <row r="137" spans="1:12" ht="21.75">
      <c r="A137" s="339">
        <v>6</v>
      </c>
      <c r="B137" s="379"/>
      <c r="C137" s="360" t="str">
        <f>'5.2.5'!B19</f>
        <v>หมวดงานวิศวกรรมเครื่องกล ระบายอากาศ</v>
      </c>
      <c r="D137" s="328">
        <v>1</v>
      </c>
      <c r="E137" s="329" t="s">
        <v>584</v>
      </c>
      <c r="F137" s="342">
        <v>8765</v>
      </c>
      <c r="G137" s="328">
        <f>'5.2.5 ทำแล้ว'!D19</f>
        <v>0</v>
      </c>
      <c r="H137" s="328">
        <f t="shared" si="77"/>
        <v>8765</v>
      </c>
      <c r="I137" s="328">
        <f>'5.2.5'!D19</f>
        <v>0</v>
      </c>
      <c r="J137" s="328">
        <f t="shared" si="79"/>
        <v>0</v>
      </c>
      <c r="K137" s="328">
        <f t="shared" si="78"/>
        <v>-8765</v>
      </c>
      <c r="L137" s="328"/>
    </row>
    <row r="138" spans="1:12" ht="21.75">
      <c r="A138" s="339"/>
      <c r="B138" s="379"/>
      <c r="C138" s="360"/>
      <c r="D138" s="328"/>
      <c r="E138" s="329"/>
      <c r="F138" s="329"/>
      <c r="G138" s="328"/>
      <c r="H138" s="328"/>
      <c r="I138" s="328"/>
      <c r="J138" s="328"/>
      <c r="K138" s="328"/>
      <c r="L138" s="328"/>
    </row>
    <row r="139" spans="1:12" ht="21.75">
      <c r="A139" s="339"/>
      <c r="B139" s="379"/>
      <c r="C139" s="360"/>
      <c r="D139" s="328"/>
      <c r="E139" s="329"/>
      <c r="F139" s="329"/>
      <c r="G139" s="328"/>
      <c r="H139" s="328"/>
      <c r="I139" s="328"/>
      <c r="J139" s="328"/>
      <c r="K139" s="328"/>
      <c r="L139" s="328"/>
    </row>
    <row r="140" spans="1:12" ht="21.75">
      <c r="A140" s="339"/>
      <c r="B140" s="379"/>
      <c r="C140" s="360"/>
      <c r="D140" s="328"/>
      <c r="E140" s="329"/>
      <c r="F140" s="329"/>
      <c r="G140" s="328"/>
      <c r="H140" s="328"/>
      <c r="I140" s="328"/>
      <c r="J140" s="328"/>
      <c r="K140" s="328"/>
      <c r="L140" s="328"/>
    </row>
    <row r="141" spans="1:12" ht="21.75">
      <c r="A141" s="339"/>
      <c r="B141" s="379"/>
      <c r="C141" s="360"/>
      <c r="D141" s="328"/>
      <c r="E141" s="329"/>
      <c r="F141" s="329"/>
      <c r="G141" s="328"/>
      <c r="H141" s="328"/>
      <c r="I141" s="328"/>
      <c r="J141" s="328"/>
      <c r="K141" s="328"/>
      <c r="L141" s="328"/>
    </row>
    <row r="142" spans="1:12" ht="21.75">
      <c r="A142" s="130"/>
      <c r="B142" s="371"/>
      <c r="C142" s="380"/>
      <c r="D142" s="130"/>
      <c r="E142" s="131"/>
      <c r="F142" s="130"/>
      <c r="G142" s="130"/>
      <c r="H142" s="130"/>
      <c r="I142" s="130"/>
      <c r="J142" s="130"/>
      <c r="K142" s="130"/>
      <c r="L142" s="130"/>
    </row>
    <row r="143" spans="1:12" ht="21.75">
      <c r="A143" s="130"/>
      <c r="B143" s="371"/>
      <c r="C143" s="380"/>
      <c r="D143" s="130"/>
      <c r="E143" s="131"/>
      <c r="F143" s="130"/>
      <c r="G143" s="130"/>
      <c r="H143" s="130"/>
      <c r="I143" s="130"/>
      <c r="J143" s="130"/>
      <c r="K143" s="130"/>
      <c r="L143" s="130"/>
    </row>
    <row r="144" spans="1:12" ht="21.75">
      <c r="A144" s="130"/>
      <c r="B144" s="371"/>
      <c r="C144" s="380"/>
      <c r="D144" s="130"/>
      <c r="E144" s="131"/>
      <c r="F144" s="130"/>
      <c r="G144" s="130"/>
      <c r="H144" s="130"/>
      <c r="I144" s="130"/>
      <c r="J144" s="130"/>
      <c r="K144" s="130"/>
      <c r="L144" s="130"/>
    </row>
    <row r="145" spans="1:12" ht="21.75">
      <c r="A145" s="137"/>
      <c r="B145" s="372"/>
      <c r="C145" s="381"/>
      <c r="D145" s="137"/>
      <c r="E145" s="138"/>
      <c r="F145" s="137"/>
      <c r="G145" s="137"/>
      <c r="H145" s="137"/>
      <c r="I145" s="137"/>
      <c r="J145" s="137"/>
      <c r="K145" s="137"/>
      <c r="L145" s="137"/>
    </row>
    <row r="146" spans="1:12" ht="21.75">
      <c r="A146" s="343"/>
      <c r="B146" s="343" t="s">
        <v>1008</v>
      </c>
      <c r="C146" s="375"/>
      <c r="D146" s="343"/>
      <c r="E146" s="344"/>
      <c r="F146" s="343">
        <f>SUM(F132:F145)</f>
        <v>13216266.050000001</v>
      </c>
      <c r="G146" s="343">
        <f t="shared" ref="G146" si="80">SUM(G132:G145)</f>
        <v>12500</v>
      </c>
      <c r="H146" s="343">
        <f t="shared" ref="H146" si="81">SUM(H132:H145)</f>
        <v>13203766.050000001</v>
      </c>
      <c r="I146" s="343" t="e">
        <f t="shared" ref="I146" si="82">SUM(I132:I145)</f>
        <v>#REF!</v>
      </c>
      <c r="J146" s="343" t="e">
        <f t="shared" ref="J146" si="83">SUM(J132:J145)</f>
        <v>#REF!</v>
      </c>
      <c r="K146" s="343" t="e">
        <f t="shared" ref="K146" si="84">SUM(K132:K145)</f>
        <v>#REF!</v>
      </c>
      <c r="L146" s="343"/>
    </row>
    <row r="147" spans="1:12" ht="21.75">
      <c r="A147" s="343"/>
      <c r="B147" s="343" t="s">
        <v>1009</v>
      </c>
      <c r="C147" s="375"/>
      <c r="D147" s="343"/>
      <c r="E147" s="344"/>
      <c r="F147" s="345">
        <v>1.08</v>
      </c>
      <c r="G147" s="345">
        <v>1.08</v>
      </c>
      <c r="H147" s="345">
        <v>1.08</v>
      </c>
      <c r="I147" s="346" t="e">
        <f>สูตรF!$N$26</f>
        <v>#REF!</v>
      </c>
      <c r="J147" s="346" t="e">
        <f>สูตรF!$N$26</f>
        <v>#REF!</v>
      </c>
      <c r="K147" s="346" t="e">
        <f>สูตรF!$N$26</f>
        <v>#REF!</v>
      </c>
      <c r="L147" s="345"/>
    </row>
    <row r="148" spans="1:12" ht="21.75">
      <c r="A148" s="343"/>
      <c r="B148" s="343" t="s">
        <v>845</v>
      </c>
      <c r="C148" s="375"/>
      <c r="D148" s="343"/>
      <c r="E148" s="344"/>
      <c r="F148" s="343">
        <f>F149-F146</f>
        <v>1057301.2840000018</v>
      </c>
      <c r="G148" s="343">
        <f t="shared" ref="G148" si="85">G149-G146</f>
        <v>1000</v>
      </c>
      <c r="H148" s="343">
        <f t="shared" ref="H148" si="86">H149-H146</f>
        <v>1056301.2840000018</v>
      </c>
      <c r="I148" s="343" t="e">
        <f t="shared" ref="I148" si="87">I149-I146</f>
        <v>#REF!</v>
      </c>
      <c r="J148" s="343" t="e">
        <f t="shared" ref="J148" si="88">J149-J146</f>
        <v>#REF!</v>
      </c>
      <c r="K148" s="343" t="e">
        <f t="shared" ref="K148" si="89">K149-K146</f>
        <v>#REF!</v>
      </c>
      <c r="L148" s="343"/>
    </row>
    <row r="149" spans="1:12" ht="21.75">
      <c r="A149" s="343"/>
      <c r="B149" s="343" t="str">
        <f>"รวมราคาค่าก่อสร้าง"&amp;B131</f>
        <v>รวมราคาค่าก่อสร้างอาคารเรียนการท่องเที่ยวและการโรงแรม</v>
      </c>
      <c r="C149" s="375"/>
      <c r="D149" s="343"/>
      <c r="E149" s="344"/>
      <c r="F149" s="343">
        <f>F146*(F147)</f>
        <v>14273567.334000003</v>
      </c>
      <c r="G149" s="343">
        <f t="shared" ref="G149:K149" si="90">G146*(G147)</f>
        <v>13500</v>
      </c>
      <c r="H149" s="343">
        <f t="shared" si="90"/>
        <v>14260067.334000003</v>
      </c>
      <c r="I149" s="343" t="e">
        <f t="shared" si="90"/>
        <v>#REF!</v>
      </c>
      <c r="J149" s="343" t="e">
        <f t="shared" si="90"/>
        <v>#REF!</v>
      </c>
      <c r="K149" s="343" t="e">
        <f t="shared" si="90"/>
        <v>#REF!</v>
      </c>
      <c r="L149" s="343"/>
    </row>
    <row r="150" spans="1:12" ht="21.75">
      <c r="A150" s="340">
        <v>2.6</v>
      </c>
      <c r="B150" s="378" t="str">
        <f>'5.2.07'!B13</f>
        <v>อาคารเรียนศิลปกรรม</v>
      </c>
      <c r="D150" s="135"/>
      <c r="E150" s="136"/>
      <c r="F150" s="135"/>
      <c r="G150" s="135"/>
      <c r="H150" s="135"/>
      <c r="I150" s="135"/>
      <c r="J150" s="135"/>
      <c r="K150" s="135"/>
      <c r="L150" s="135"/>
    </row>
    <row r="151" spans="1:12" ht="21.75">
      <c r="A151" s="339">
        <v>1</v>
      </c>
      <c r="B151" s="379"/>
      <c r="C151" s="360" t="str">
        <f>'5.2.07'!B14</f>
        <v>หมวดเตรียมงานวิศวกรรม</v>
      </c>
      <c r="D151" s="328">
        <v>1</v>
      </c>
      <c r="E151" s="329" t="s">
        <v>584</v>
      </c>
      <c r="F151" s="342">
        <v>333181.31</v>
      </c>
      <c r="G151" s="328">
        <f>'5.2.6 ทำแล้ว'!D14</f>
        <v>12500</v>
      </c>
      <c r="H151" s="328">
        <f t="shared" ref="H151:H156" si="91">F151-G151</f>
        <v>320681.31</v>
      </c>
      <c r="I151" s="328">
        <f>'5.2.07'!D14</f>
        <v>0</v>
      </c>
      <c r="J151" s="328">
        <f>G151+I151</f>
        <v>12500</v>
      </c>
      <c r="K151" s="328">
        <f t="shared" ref="K151:K156" si="92">I151-H151</f>
        <v>-320681.31</v>
      </c>
      <c r="L151" s="328"/>
    </row>
    <row r="152" spans="1:12" ht="21.75">
      <c r="A152" s="339">
        <v>2</v>
      </c>
      <c r="B152" s="379"/>
      <c r="C152" s="360" t="str">
        <f>'5.2.07'!B15</f>
        <v>หมวดงานวิศวกรรมโครงสร้าง</v>
      </c>
      <c r="D152" s="328">
        <v>1</v>
      </c>
      <c r="E152" s="329" t="s">
        <v>584</v>
      </c>
      <c r="F152" s="342">
        <v>11137603.52</v>
      </c>
      <c r="G152" s="328">
        <f>'5.2.6 ทำแล้ว'!D15</f>
        <v>0</v>
      </c>
      <c r="H152" s="328">
        <f t="shared" si="91"/>
        <v>11137603.52</v>
      </c>
      <c r="I152" s="328">
        <f>'5.2.07'!D15</f>
        <v>0</v>
      </c>
      <c r="J152" s="328">
        <f t="shared" ref="J152:J156" si="93">G152+I152</f>
        <v>0</v>
      </c>
      <c r="K152" s="328">
        <f t="shared" si="92"/>
        <v>-11137603.52</v>
      </c>
      <c r="L152" s="328"/>
    </row>
    <row r="153" spans="1:12" ht="21.75">
      <c r="A153" s="339">
        <v>3</v>
      </c>
      <c r="B153" s="379"/>
      <c r="C153" s="360" t="str">
        <f>'5.2.07'!B16</f>
        <v>หมวดงานสถาปัตยกรรม</v>
      </c>
      <c r="D153" s="328">
        <v>1</v>
      </c>
      <c r="E153" s="329" t="s">
        <v>584</v>
      </c>
      <c r="F153" s="342">
        <v>9127935.7400000002</v>
      </c>
      <c r="G153" s="328">
        <f>'5.2.6 ทำแล้ว'!D16</f>
        <v>0</v>
      </c>
      <c r="H153" s="328">
        <f t="shared" si="91"/>
        <v>9127935.7400000002</v>
      </c>
      <c r="I153" s="328">
        <f>'5.2.07'!D16</f>
        <v>0</v>
      </c>
      <c r="J153" s="328">
        <f t="shared" si="93"/>
        <v>0</v>
      </c>
      <c r="K153" s="328">
        <f t="shared" si="92"/>
        <v>-9127935.7400000002</v>
      </c>
      <c r="L153" s="328"/>
    </row>
    <row r="154" spans="1:12" ht="21.75">
      <c r="A154" s="339">
        <v>4</v>
      </c>
      <c r="B154" s="379"/>
      <c r="C154" s="360" t="str">
        <f>'5.2.07'!B17</f>
        <v>หมวดงานวิศวกรรมไฟฟ้าและสื่อสาร</v>
      </c>
      <c r="D154" s="328">
        <v>1</v>
      </c>
      <c r="E154" s="329" t="s">
        <v>584</v>
      </c>
      <c r="F154" s="342">
        <v>2858425.97</v>
      </c>
      <c r="G154" s="328">
        <f>'5.2.6 ทำแล้ว'!D17</f>
        <v>0</v>
      </c>
      <c r="H154" s="328">
        <f t="shared" si="91"/>
        <v>2858425.97</v>
      </c>
      <c r="I154" s="328" t="e">
        <f>'5.2.07'!D17</f>
        <v>#REF!</v>
      </c>
      <c r="J154" s="328" t="e">
        <f t="shared" si="93"/>
        <v>#REF!</v>
      </c>
      <c r="K154" s="328" t="e">
        <f t="shared" si="92"/>
        <v>#REF!</v>
      </c>
      <c r="L154" s="328"/>
    </row>
    <row r="155" spans="1:12" ht="21.75">
      <c r="A155" s="339">
        <v>5</v>
      </c>
      <c r="B155" s="379"/>
      <c r="C155" s="360" t="str">
        <f>'5.2.07'!B18</f>
        <v>หมวดงานวิศวกรรมสุขาภิบาล</v>
      </c>
      <c r="D155" s="328">
        <v>1</v>
      </c>
      <c r="E155" s="329" t="s">
        <v>584</v>
      </c>
      <c r="F155" s="342">
        <v>776185.18</v>
      </c>
      <c r="G155" s="328">
        <f>'5.2.6 ทำแล้ว'!D18</f>
        <v>0</v>
      </c>
      <c r="H155" s="328">
        <f t="shared" si="91"/>
        <v>776185.18</v>
      </c>
      <c r="I155" s="328">
        <f>'5.2.07'!D18</f>
        <v>0</v>
      </c>
      <c r="J155" s="328">
        <f t="shared" si="93"/>
        <v>0</v>
      </c>
      <c r="K155" s="328">
        <f t="shared" si="92"/>
        <v>-776185.18</v>
      </c>
      <c r="L155" s="328"/>
    </row>
    <row r="156" spans="1:12" ht="21.75">
      <c r="A156" s="339">
        <v>6</v>
      </c>
      <c r="B156" s="379"/>
      <c r="C156" s="360" t="str">
        <f>'5.2.07'!B19</f>
        <v>หมวดงานวิศวกรรมเครื่องกล ระบายอากาศ</v>
      </c>
      <c r="D156" s="328">
        <v>1</v>
      </c>
      <c r="E156" s="329" t="s">
        <v>584</v>
      </c>
      <c r="F156" s="342">
        <v>16260</v>
      </c>
      <c r="G156" s="328">
        <f>'5.2.6 ทำแล้ว'!D19</f>
        <v>0</v>
      </c>
      <c r="H156" s="328">
        <f t="shared" si="91"/>
        <v>16260</v>
      </c>
      <c r="I156" s="328">
        <f>'5.2.07'!D19</f>
        <v>0</v>
      </c>
      <c r="J156" s="328">
        <f t="shared" si="93"/>
        <v>0</v>
      </c>
      <c r="K156" s="328">
        <f t="shared" si="92"/>
        <v>-16260</v>
      </c>
      <c r="L156" s="328"/>
    </row>
    <row r="157" spans="1:12" ht="21.75">
      <c r="A157" s="339"/>
      <c r="B157" s="379"/>
      <c r="C157" s="360"/>
      <c r="D157" s="328"/>
      <c r="E157" s="329"/>
      <c r="F157" s="329"/>
      <c r="G157" s="328"/>
      <c r="H157" s="328"/>
      <c r="I157" s="328"/>
      <c r="J157" s="328"/>
      <c r="K157" s="328"/>
      <c r="L157" s="328"/>
    </row>
    <row r="158" spans="1:12" ht="21.75">
      <c r="A158" s="339"/>
      <c r="B158" s="379"/>
      <c r="C158" s="360"/>
      <c r="D158" s="328"/>
      <c r="E158" s="329"/>
      <c r="F158" s="329"/>
      <c r="G158" s="328"/>
      <c r="H158" s="328"/>
      <c r="I158" s="328"/>
      <c r="J158" s="328"/>
      <c r="K158" s="328"/>
      <c r="L158" s="328"/>
    </row>
    <row r="159" spans="1:12" ht="21.75">
      <c r="A159" s="339"/>
      <c r="B159" s="379"/>
      <c r="C159" s="360"/>
      <c r="D159" s="328"/>
      <c r="E159" s="329"/>
      <c r="F159" s="329"/>
      <c r="G159" s="328"/>
      <c r="H159" s="328"/>
      <c r="I159" s="328"/>
      <c r="J159" s="328"/>
      <c r="K159" s="328"/>
      <c r="L159" s="328"/>
    </row>
    <row r="160" spans="1:12" ht="21.75">
      <c r="A160" s="339"/>
      <c r="B160" s="379"/>
      <c r="C160" s="360"/>
      <c r="D160" s="328"/>
      <c r="E160" s="329"/>
      <c r="F160" s="329"/>
      <c r="G160" s="328"/>
      <c r="H160" s="328"/>
      <c r="I160" s="328"/>
      <c r="J160" s="328"/>
      <c r="K160" s="328"/>
      <c r="L160" s="328"/>
    </row>
    <row r="161" spans="1:12" ht="21.75">
      <c r="A161" s="130"/>
      <c r="B161" s="371"/>
      <c r="C161" s="380"/>
      <c r="D161" s="130"/>
      <c r="E161" s="131"/>
      <c r="F161" s="130"/>
      <c r="G161" s="130"/>
      <c r="H161" s="130"/>
      <c r="I161" s="130"/>
      <c r="J161" s="130"/>
      <c r="K161" s="130"/>
      <c r="L161" s="130"/>
    </row>
    <row r="162" spans="1:12" ht="21.75">
      <c r="A162" s="130"/>
      <c r="B162" s="371"/>
      <c r="C162" s="380"/>
      <c r="D162" s="130"/>
      <c r="E162" s="131"/>
      <c r="F162" s="130"/>
      <c r="G162" s="130"/>
      <c r="H162" s="130"/>
      <c r="I162" s="130"/>
      <c r="J162" s="130"/>
      <c r="K162" s="130"/>
      <c r="L162" s="130"/>
    </row>
    <row r="163" spans="1:12" ht="21.75">
      <c r="A163" s="130"/>
      <c r="B163" s="371"/>
      <c r="C163" s="380"/>
      <c r="D163" s="130"/>
      <c r="E163" s="131"/>
      <c r="F163" s="130"/>
      <c r="G163" s="130"/>
      <c r="H163" s="130"/>
      <c r="I163" s="130"/>
      <c r="J163" s="130"/>
      <c r="K163" s="130"/>
      <c r="L163" s="130"/>
    </row>
    <row r="164" spans="1:12" ht="21.75">
      <c r="A164" s="137"/>
      <c r="B164" s="372"/>
      <c r="C164" s="381"/>
      <c r="D164" s="137"/>
      <c r="E164" s="138"/>
      <c r="F164" s="137"/>
      <c r="G164" s="137"/>
      <c r="H164" s="137"/>
      <c r="I164" s="137"/>
      <c r="J164" s="137"/>
      <c r="K164" s="137"/>
      <c r="L164" s="137"/>
    </row>
    <row r="165" spans="1:12" ht="21.75">
      <c r="A165" s="343"/>
      <c r="B165" s="343" t="s">
        <v>1008</v>
      </c>
      <c r="C165" s="375"/>
      <c r="D165" s="343"/>
      <c r="E165" s="344"/>
      <c r="F165" s="343">
        <f>SUM(F151:F164)</f>
        <v>24249591.719999999</v>
      </c>
      <c r="G165" s="343">
        <f t="shared" ref="G165" si="94">SUM(G151:G164)</f>
        <v>12500</v>
      </c>
      <c r="H165" s="343">
        <f t="shared" ref="H165" si="95">SUM(H151:H164)</f>
        <v>24237091.719999999</v>
      </c>
      <c r="I165" s="343" t="e">
        <f t="shared" ref="I165" si="96">SUM(I151:I164)</f>
        <v>#REF!</v>
      </c>
      <c r="J165" s="343" t="e">
        <f t="shared" ref="J165" si="97">SUM(J151:J164)</f>
        <v>#REF!</v>
      </c>
      <c r="K165" s="343" t="e">
        <f t="shared" ref="K165" si="98">SUM(K151:K164)</f>
        <v>#REF!</v>
      </c>
      <c r="L165" s="343"/>
    </row>
    <row r="166" spans="1:12" ht="21.75">
      <c r="A166" s="343"/>
      <c r="B166" s="343" t="s">
        <v>1009</v>
      </c>
      <c r="C166" s="375"/>
      <c r="D166" s="343"/>
      <c r="E166" s="344"/>
      <c r="F166" s="345">
        <v>1.08</v>
      </c>
      <c r="G166" s="345">
        <v>1.08</v>
      </c>
      <c r="H166" s="345">
        <v>1.08</v>
      </c>
      <c r="I166" s="346" t="e">
        <f>สูตรF!$N$26</f>
        <v>#REF!</v>
      </c>
      <c r="J166" s="346" t="e">
        <f>สูตรF!$N$26</f>
        <v>#REF!</v>
      </c>
      <c r="K166" s="346" t="e">
        <f>สูตรF!$N$26</f>
        <v>#REF!</v>
      </c>
      <c r="L166" s="345"/>
    </row>
    <row r="167" spans="1:12" ht="21.75">
      <c r="A167" s="343"/>
      <c r="B167" s="343" t="s">
        <v>845</v>
      </c>
      <c r="C167" s="375"/>
      <c r="D167" s="343"/>
      <c r="E167" s="344"/>
      <c r="F167" s="343">
        <f>F168-F165</f>
        <v>1939967.3376000002</v>
      </c>
      <c r="G167" s="343">
        <f t="shared" ref="G167" si="99">G168-G165</f>
        <v>1000</v>
      </c>
      <c r="H167" s="343">
        <f t="shared" ref="H167" si="100">H168-H165</f>
        <v>1938967.3376000002</v>
      </c>
      <c r="I167" s="343" t="e">
        <f t="shared" ref="I167" si="101">I168-I165</f>
        <v>#REF!</v>
      </c>
      <c r="J167" s="343" t="e">
        <f t="shared" ref="J167" si="102">J168-J165</f>
        <v>#REF!</v>
      </c>
      <c r="K167" s="343" t="e">
        <f t="shared" ref="K167" si="103">K168-K165</f>
        <v>#REF!</v>
      </c>
      <c r="L167" s="343"/>
    </row>
    <row r="168" spans="1:12" ht="21.75">
      <c r="A168" s="343"/>
      <c r="B168" s="343" t="str">
        <f>"รวมราคาค่าก่อสร้าง"&amp;B150</f>
        <v>รวมราคาค่าก่อสร้างอาคารเรียนศิลปกรรม</v>
      </c>
      <c r="C168" s="375"/>
      <c r="D168" s="343"/>
      <c r="E168" s="344"/>
      <c r="F168" s="343">
        <f>F165*(F166)</f>
        <v>26189559.057599999</v>
      </c>
      <c r="G168" s="343">
        <f t="shared" ref="G168:K168" si="104">G165*(G166)</f>
        <v>13500</v>
      </c>
      <c r="H168" s="343">
        <f t="shared" si="104"/>
        <v>26176059.057599999</v>
      </c>
      <c r="I168" s="343" t="e">
        <f t="shared" si="104"/>
        <v>#REF!</v>
      </c>
      <c r="J168" s="343" t="e">
        <f t="shared" si="104"/>
        <v>#REF!</v>
      </c>
      <c r="K168" s="343" t="e">
        <f t="shared" si="104"/>
        <v>#REF!</v>
      </c>
      <c r="L168" s="343"/>
    </row>
    <row r="169" spans="1:12" ht="21.75">
      <c r="A169" s="340">
        <v>2.7</v>
      </c>
      <c r="B169" s="378" t="str">
        <f>'5.2.08'!B13</f>
        <v>อาคารเรียนดนตรีและนาฎศิลป์</v>
      </c>
      <c r="D169" s="135"/>
      <c r="E169" s="136"/>
      <c r="F169" s="135"/>
      <c r="G169" s="135"/>
      <c r="H169" s="135"/>
      <c r="I169" s="135"/>
      <c r="J169" s="135"/>
      <c r="K169" s="135"/>
      <c r="L169" s="135"/>
    </row>
    <row r="170" spans="1:12" ht="21.75">
      <c r="A170" s="339">
        <v>1</v>
      </c>
      <c r="B170" s="379"/>
      <c r="C170" s="360" t="str">
        <f>'5.2.08'!B14</f>
        <v>หมวดเตรียมงานวิศวกรรม</v>
      </c>
      <c r="D170" s="328">
        <v>1</v>
      </c>
      <c r="E170" s="329" t="s">
        <v>584</v>
      </c>
      <c r="F170" s="342">
        <v>132516.56</v>
      </c>
      <c r="G170" s="328">
        <f>'5.2.7 ทำแล้ว'!D14</f>
        <v>12500</v>
      </c>
      <c r="H170" s="328">
        <f t="shared" ref="H170:H175" si="105">F170-G170</f>
        <v>120016.56</v>
      </c>
      <c r="I170" s="328">
        <f>'5.2.08'!D14</f>
        <v>0</v>
      </c>
      <c r="J170" s="328">
        <f>G170+I170</f>
        <v>12500</v>
      </c>
      <c r="K170" s="328">
        <f t="shared" ref="K170:K175" si="106">I170-H170</f>
        <v>-120016.56</v>
      </c>
      <c r="L170" s="328"/>
    </row>
    <row r="171" spans="1:12" ht="21.75">
      <c r="A171" s="339">
        <v>2</v>
      </c>
      <c r="B171" s="379"/>
      <c r="C171" s="360" t="str">
        <f>'5.2.08'!B15</f>
        <v>หมวดงานวิศวกรรมโครงสร้าง</v>
      </c>
      <c r="D171" s="328">
        <v>1</v>
      </c>
      <c r="E171" s="329" t="s">
        <v>584</v>
      </c>
      <c r="F171" s="342">
        <v>13719724.220000001</v>
      </c>
      <c r="G171" s="328">
        <f>'5.2.7 ทำแล้ว'!D15</f>
        <v>0</v>
      </c>
      <c r="H171" s="328">
        <f t="shared" si="105"/>
        <v>13719724.220000001</v>
      </c>
      <c r="I171" s="328">
        <f>'5.2.08'!D15</f>
        <v>0</v>
      </c>
      <c r="J171" s="328">
        <f t="shared" ref="J171:J175" si="107">G171+I171</f>
        <v>0</v>
      </c>
      <c r="K171" s="328">
        <f t="shared" si="106"/>
        <v>-13719724.220000001</v>
      </c>
      <c r="L171" s="328"/>
    </row>
    <row r="172" spans="1:12" ht="21.75">
      <c r="A172" s="339">
        <v>3</v>
      </c>
      <c r="B172" s="379"/>
      <c r="C172" s="360" t="str">
        <f>'5.2.08'!B16</f>
        <v>หมวดงานสถาปัตยกรรม</v>
      </c>
      <c r="D172" s="328">
        <v>1</v>
      </c>
      <c r="E172" s="329" t="s">
        <v>584</v>
      </c>
      <c r="F172" s="342">
        <v>9510737.2799999993</v>
      </c>
      <c r="G172" s="328">
        <f>'5.2.7 ทำแล้ว'!D16</f>
        <v>0</v>
      </c>
      <c r="H172" s="328">
        <f t="shared" si="105"/>
        <v>9510737.2799999993</v>
      </c>
      <c r="I172" s="328">
        <f>'5.2.08'!D16</f>
        <v>0</v>
      </c>
      <c r="J172" s="328">
        <f t="shared" si="107"/>
        <v>0</v>
      </c>
      <c r="K172" s="328">
        <f t="shared" si="106"/>
        <v>-9510737.2799999993</v>
      </c>
      <c r="L172" s="328"/>
    </row>
    <row r="173" spans="1:12" ht="21.75">
      <c r="A173" s="339">
        <v>4</v>
      </c>
      <c r="B173" s="379"/>
      <c r="C173" s="360" t="str">
        <f>'5.2.08'!B17</f>
        <v>หมวดงานวิศวกรรมไฟฟ้าและสื่อสาร</v>
      </c>
      <c r="D173" s="328">
        <v>1</v>
      </c>
      <c r="E173" s="329" t="s">
        <v>584</v>
      </c>
      <c r="F173" s="342">
        <v>3000816.44</v>
      </c>
      <c r="G173" s="328">
        <f>'5.2.7 ทำแล้ว'!D17</f>
        <v>0</v>
      </c>
      <c r="H173" s="328">
        <f t="shared" si="105"/>
        <v>3000816.44</v>
      </c>
      <c r="I173" s="328" t="e">
        <f>'5.2.08'!D17</f>
        <v>#REF!</v>
      </c>
      <c r="J173" s="328" t="e">
        <f t="shared" si="107"/>
        <v>#REF!</v>
      </c>
      <c r="K173" s="328" t="e">
        <f t="shared" si="106"/>
        <v>#REF!</v>
      </c>
      <c r="L173" s="328"/>
    </row>
    <row r="174" spans="1:12" ht="21.75">
      <c r="A174" s="339">
        <v>5</v>
      </c>
      <c r="B174" s="379"/>
      <c r="C174" s="360" t="str">
        <f>'5.2.08'!B18</f>
        <v>หมวดงานวิศวกรรมสุขาภิบาล</v>
      </c>
      <c r="D174" s="328">
        <v>1</v>
      </c>
      <c r="E174" s="329" t="s">
        <v>584</v>
      </c>
      <c r="F174" s="342">
        <v>927077.01</v>
      </c>
      <c r="G174" s="328">
        <f>'5.2.7 ทำแล้ว'!D18</f>
        <v>0</v>
      </c>
      <c r="H174" s="328">
        <f t="shared" si="105"/>
        <v>927077.01</v>
      </c>
      <c r="I174" s="328">
        <f>'5.2.08'!D18</f>
        <v>0</v>
      </c>
      <c r="J174" s="328">
        <f t="shared" si="107"/>
        <v>0</v>
      </c>
      <c r="K174" s="328">
        <f t="shared" si="106"/>
        <v>-927077.01</v>
      </c>
      <c r="L174" s="328"/>
    </row>
    <row r="175" spans="1:12" ht="21.75">
      <c r="A175" s="339">
        <v>6</v>
      </c>
      <c r="B175" s="379"/>
      <c r="C175" s="360" t="str">
        <f>'5.2.08'!B19</f>
        <v>หมวดงานวิศวกรรมเครื่องกล ระบายอากาศ</v>
      </c>
      <c r="D175" s="328">
        <v>1</v>
      </c>
      <c r="E175" s="329" t="s">
        <v>584</v>
      </c>
      <c r="F175" s="342">
        <v>30682</v>
      </c>
      <c r="G175" s="328">
        <f>'5.2.7 ทำแล้ว'!D19</f>
        <v>0</v>
      </c>
      <c r="H175" s="328">
        <f t="shared" si="105"/>
        <v>30682</v>
      </c>
      <c r="I175" s="328">
        <f>'5.2.08'!D19</f>
        <v>0</v>
      </c>
      <c r="J175" s="328">
        <f t="shared" si="107"/>
        <v>0</v>
      </c>
      <c r="K175" s="328">
        <f t="shared" si="106"/>
        <v>-30682</v>
      </c>
      <c r="L175" s="328"/>
    </row>
    <row r="176" spans="1:12" ht="21.75">
      <c r="A176" s="339"/>
      <c r="B176" s="379"/>
      <c r="C176" s="360"/>
      <c r="D176" s="328"/>
      <c r="E176" s="329"/>
      <c r="F176" s="329"/>
      <c r="G176" s="328"/>
      <c r="H176" s="328"/>
      <c r="I176" s="328"/>
      <c r="J176" s="328"/>
      <c r="K176" s="328"/>
      <c r="L176" s="328"/>
    </row>
    <row r="177" spans="1:12" ht="21.75">
      <c r="A177" s="339"/>
      <c r="B177" s="379"/>
      <c r="C177" s="360"/>
      <c r="D177" s="328"/>
      <c r="E177" s="329"/>
      <c r="F177" s="329"/>
      <c r="G177" s="328"/>
      <c r="H177" s="328"/>
      <c r="I177" s="328"/>
      <c r="J177" s="328"/>
      <c r="K177" s="328"/>
      <c r="L177" s="328"/>
    </row>
    <row r="178" spans="1:12" ht="21.75">
      <c r="A178" s="339"/>
      <c r="B178" s="379"/>
      <c r="C178" s="360"/>
      <c r="D178" s="328"/>
      <c r="E178" s="329"/>
      <c r="F178" s="329"/>
      <c r="G178" s="328"/>
      <c r="H178" s="328"/>
      <c r="I178" s="328"/>
      <c r="J178" s="328"/>
      <c r="K178" s="328"/>
      <c r="L178" s="328"/>
    </row>
    <row r="179" spans="1:12" ht="21.75">
      <c r="A179" s="339"/>
      <c r="B179" s="379"/>
      <c r="C179" s="360"/>
      <c r="D179" s="328"/>
      <c r="E179" s="329"/>
      <c r="F179" s="329"/>
      <c r="G179" s="328"/>
      <c r="H179" s="328"/>
      <c r="I179" s="328"/>
      <c r="J179" s="328"/>
      <c r="K179" s="328"/>
      <c r="L179" s="328"/>
    </row>
    <row r="180" spans="1:12" ht="21.75">
      <c r="A180" s="130"/>
      <c r="B180" s="371"/>
      <c r="C180" s="380"/>
      <c r="D180" s="130"/>
      <c r="E180" s="131"/>
      <c r="F180" s="130"/>
      <c r="G180" s="130"/>
      <c r="H180" s="130"/>
      <c r="I180" s="130"/>
      <c r="J180" s="130"/>
      <c r="K180" s="130"/>
      <c r="L180" s="130"/>
    </row>
    <row r="181" spans="1:12" ht="21.75">
      <c r="A181" s="130"/>
      <c r="B181" s="371"/>
      <c r="C181" s="380"/>
      <c r="D181" s="130"/>
      <c r="E181" s="131"/>
      <c r="F181" s="130"/>
      <c r="G181" s="130"/>
      <c r="H181" s="130"/>
      <c r="I181" s="130"/>
      <c r="J181" s="130"/>
      <c r="K181" s="130"/>
      <c r="L181" s="130"/>
    </row>
    <row r="182" spans="1:12" ht="21.75">
      <c r="A182" s="130"/>
      <c r="B182" s="371"/>
      <c r="C182" s="380"/>
      <c r="D182" s="130"/>
      <c r="E182" s="131"/>
      <c r="F182" s="130"/>
      <c r="G182" s="130"/>
      <c r="H182" s="130"/>
      <c r="I182" s="130"/>
      <c r="J182" s="130"/>
      <c r="K182" s="130"/>
      <c r="L182" s="130"/>
    </row>
    <row r="183" spans="1:12" ht="21.75">
      <c r="A183" s="137"/>
      <c r="B183" s="372"/>
      <c r="C183" s="381"/>
      <c r="D183" s="137"/>
      <c r="E183" s="138"/>
      <c r="F183" s="137"/>
      <c r="G183" s="137"/>
      <c r="H183" s="137"/>
      <c r="I183" s="137"/>
      <c r="J183" s="137"/>
      <c r="K183" s="137"/>
      <c r="L183" s="137"/>
    </row>
    <row r="184" spans="1:12" ht="21.75">
      <c r="A184" s="343"/>
      <c r="B184" s="343" t="s">
        <v>1008</v>
      </c>
      <c r="C184" s="375"/>
      <c r="D184" s="343"/>
      <c r="E184" s="344"/>
      <c r="F184" s="343">
        <f>SUM(F170:F183)</f>
        <v>27321553.510000005</v>
      </c>
      <c r="G184" s="343">
        <f t="shared" ref="G184" si="108">SUM(G170:G183)</f>
        <v>12500</v>
      </c>
      <c r="H184" s="343">
        <f t="shared" ref="H184" si="109">SUM(H170:H183)</f>
        <v>27309053.510000005</v>
      </c>
      <c r="I184" s="343" t="e">
        <f t="shared" ref="I184" si="110">SUM(I170:I183)</f>
        <v>#REF!</v>
      </c>
      <c r="J184" s="343" t="e">
        <f t="shared" ref="J184" si="111">SUM(J170:J183)</f>
        <v>#REF!</v>
      </c>
      <c r="K184" s="343" t="e">
        <f t="shared" ref="K184" si="112">SUM(K170:K183)</f>
        <v>#REF!</v>
      </c>
      <c r="L184" s="343"/>
    </row>
    <row r="185" spans="1:12" ht="21.75">
      <c r="A185" s="343"/>
      <c r="B185" s="343" t="s">
        <v>1009</v>
      </c>
      <c r="C185" s="375"/>
      <c r="D185" s="343"/>
      <c r="E185" s="344"/>
      <c r="F185" s="345">
        <v>1.08</v>
      </c>
      <c r="G185" s="345">
        <v>1.08</v>
      </c>
      <c r="H185" s="345">
        <v>1.08</v>
      </c>
      <c r="I185" s="346" t="e">
        <f>สูตรF!$N$26</f>
        <v>#REF!</v>
      </c>
      <c r="J185" s="346" t="e">
        <f>สูตรF!$N$26</f>
        <v>#REF!</v>
      </c>
      <c r="K185" s="346" t="e">
        <f>สูตรF!$N$26</f>
        <v>#REF!</v>
      </c>
      <c r="L185" s="345"/>
    </row>
    <row r="186" spans="1:12" ht="21.75">
      <c r="A186" s="343"/>
      <c r="B186" s="343" t="s">
        <v>845</v>
      </c>
      <c r="C186" s="375"/>
      <c r="D186" s="343"/>
      <c r="E186" s="344"/>
      <c r="F186" s="343">
        <f>F187-F184</f>
        <v>2185724.2808000036</v>
      </c>
      <c r="G186" s="343">
        <f t="shared" ref="G186" si="113">G187-G184</f>
        <v>1000</v>
      </c>
      <c r="H186" s="343">
        <f t="shared" ref="H186" si="114">H187-H184</f>
        <v>2184724.2808000036</v>
      </c>
      <c r="I186" s="343" t="e">
        <f t="shared" ref="I186" si="115">I187-I184</f>
        <v>#REF!</v>
      </c>
      <c r="J186" s="343" t="e">
        <f t="shared" ref="J186" si="116">J187-J184</f>
        <v>#REF!</v>
      </c>
      <c r="K186" s="343" t="e">
        <f t="shared" ref="K186" si="117">K187-K184</f>
        <v>#REF!</v>
      </c>
      <c r="L186" s="343"/>
    </row>
    <row r="187" spans="1:12" ht="21.75">
      <c r="A187" s="343"/>
      <c r="B187" s="343" t="str">
        <f>"รวมราคาค่าก่อสร้าง"&amp;B169</f>
        <v>รวมราคาค่าก่อสร้างอาคารเรียนดนตรีและนาฎศิลป์</v>
      </c>
      <c r="C187" s="375"/>
      <c r="D187" s="343"/>
      <c r="E187" s="344"/>
      <c r="F187" s="343">
        <f>F184*(F185)</f>
        <v>29507277.790800009</v>
      </c>
      <c r="G187" s="343">
        <f t="shared" ref="G187:K187" si="118">G184*(G185)</f>
        <v>13500</v>
      </c>
      <c r="H187" s="343">
        <f t="shared" si="118"/>
        <v>29493777.790800009</v>
      </c>
      <c r="I187" s="343" t="e">
        <f t="shared" si="118"/>
        <v>#REF!</v>
      </c>
      <c r="J187" s="343" t="e">
        <f t="shared" si="118"/>
        <v>#REF!</v>
      </c>
      <c r="K187" s="343" t="e">
        <f t="shared" si="118"/>
        <v>#REF!</v>
      </c>
      <c r="L187" s="343"/>
    </row>
    <row r="188" spans="1:12" ht="21.75">
      <c r="A188" s="340">
        <v>2.8</v>
      </c>
      <c r="B188" s="382"/>
      <c r="C188" s="378" t="str">
        <f>'5.2.09'!B13</f>
        <v>อาคารทางเชื่อม</v>
      </c>
      <c r="D188" s="135"/>
      <c r="E188" s="136"/>
      <c r="F188" s="135"/>
      <c r="G188" s="135"/>
      <c r="H188" s="135"/>
      <c r="I188" s="135"/>
      <c r="J188" s="135"/>
      <c r="K188" s="135"/>
      <c r="L188" s="135"/>
    </row>
    <row r="189" spans="1:12" ht="21.75">
      <c r="A189" s="339">
        <v>1</v>
      </c>
      <c r="B189" s="379"/>
      <c r="C189" s="360" t="str">
        <f>'5.2.09'!B14</f>
        <v>ทางเชื่อม 1</v>
      </c>
      <c r="D189" s="328">
        <v>1</v>
      </c>
      <c r="E189" s="329" t="s">
        <v>584</v>
      </c>
      <c r="F189" s="342">
        <v>136578.72</v>
      </c>
      <c r="G189" s="328">
        <v>0</v>
      </c>
      <c r="H189" s="328">
        <f t="shared" ref="H189:H198" si="119">F189-G189</f>
        <v>136578.72</v>
      </c>
      <c r="I189" s="328">
        <f>'5.2.09'!D14</f>
        <v>0</v>
      </c>
      <c r="J189" s="328">
        <f>G189+I189</f>
        <v>0</v>
      </c>
      <c r="K189" s="328">
        <f t="shared" ref="K189" si="120">I189-H189</f>
        <v>-136578.72</v>
      </c>
      <c r="L189" s="328"/>
    </row>
    <row r="190" spans="1:12" ht="21.75">
      <c r="A190" s="339">
        <v>2</v>
      </c>
      <c r="B190" s="379"/>
      <c r="C190" s="360" t="str">
        <f>'5.2.09'!B15</f>
        <v>ทางเชื่อม 2</v>
      </c>
      <c r="D190" s="328">
        <v>1</v>
      </c>
      <c r="E190" s="329" t="s">
        <v>584</v>
      </c>
      <c r="F190" s="342">
        <v>364312.66</v>
      </c>
      <c r="G190" s="328">
        <v>0</v>
      </c>
      <c r="H190" s="328">
        <f t="shared" si="119"/>
        <v>364312.66</v>
      </c>
      <c r="I190" s="328">
        <f>'5.2.09'!D15</f>
        <v>0</v>
      </c>
      <c r="J190" s="328">
        <f t="shared" ref="J190:J198" si="121">G190+I190</f>
        <v>0</v>
      </c>
      <c r="K190" s="328">
        <f t="shared" ref="K190:K198" si="122">I190-H190</f>
        <v>-364312.66</v>
      </c>
      <c r="L190" s="328"/>
    </row>
    <row r="191" spans="1:12" ht="21.75">
      <c r="A191" s="339">
        <v>3</v>
      </c>
      <c r="B191" s="379"/>
      <c r="C191" s="360" t="str">
        <f>'5.2.09'!B16</f>
        <v>ทางเชื่อม 3</v>
      </c>
      <c r="D191" s="328">
        <v>1</v>
      </c>
      <c r="E191" s="329" t="s">
        <v>584</v>
      </c>
      <c r="F191" s="342">
        <v>292963.68</v>
      </c>
      <c r="G191" s="328">
        <v>0</v>
      </c>
      <c r="H191" s="328">
        <f t="shared" si="119"/>
        <v>292963.68</v>
      </c>
      <c r="I191" s="328">
        <f>'5.2.09'!D16</f>
        <v>0</v>
      </c>
      <c r="J191" s="328">
        <f t="shared" si="121"/>
        <v>0</v>
      </c>
      <c r="K191" s="328">
        <f t="shared" si="122"/>
        <v>-292963.68</v>
      </c>
      <c r="L191" s="328"/>
    </row>
    <row r="192" spans="1:12" ht="21.75">
      <c r="A192" s="339">
        <v>4</v>
      </c>
      <c r="B192" s="379"/>
      <c r="C192" s="360" t="str">
        <f>'5.2.09'!B17</f>
        <v>ทางเชื่อม 4</v>
      </c>
      <c r="D192" s="328">
        <v>1</v>
      </c>
      <c r="E192" s="329" t="s">
        <v>584</v>
      </c>
      <c r="F192" s="342">
        <v>226919.78</v>
      </c>
      <c r="G192" s="328">
        <v>0</v>
      </c>
      <c r="H192" s="328">
        <f t="shared" si="119"/>
        <v>226919.78</v>
      </c>
      <c r="I192" s="328">
        <f>'5.2.09'!D17</f>
        <v>0</v>
      </c>
      <c r="J192" s="328">
        <f t="shared" si="121"/>
        <v>0</v>
      </c>
      <c r="K192" s="328">
        <f t="shared" si="122"/>
        <v>-226919.78</v>
      </c>
      <c r="L192" s="328"/>
    </row>
    <row r="193" spans="1:12" ht="21.75">
      <c r="A193" s="339">
        <v>5</v>
      </c>
      <c r="B193" s="379"/>
      <c r="C193" s="360" t="str">
        <f>'5.2.09'!B18</f>
        <v>ทางเชื่อม 5</v>
      </c>
      <c r="D193" s="328">
        <v>1</v>
      </c>
      <c r="E193" s="329" t="s">
        <v>584</v>
      </c>
      <c r="F193" s="342">
        <v>9267371.5</v>
      </c>
      <c r="G193" s="328">
        <v>0</v>
      </c>
      <c r="H193" s="328">
        <f t="shared" si="119"/>
        <v>9267371.5</v>
      </c>
      <c r="I193" s="328">
        <f>'5.2.09'!D18</f>
        <v>0</v>
      </c>
      <c r="J193" s="328">
        <f t="shared" si="121"/>
        <v>0</v>
      </c>
      <c r="K193" s="328">
        <f t="shared" si="122"/>
        <v>-9267371.5</v>
      </c>
      <c r="L193" s="328"/>
    </row>
    <row r="194" spans="1:12" ht="21.75">
      <c r="A194" s="339">
        <v>6</v>
      </c>
      <c r="B194" s="379"/>
      <c r="C194" s="360" t="str">
        <f>'5.2.09'!B19</f>
        <v>ทางเชื่อม 6</v>
      </c>
      <c r="D194" s="328">
        <v>1</v>
      </c>
      <c r="E194" s="329" t="s">
        <v>584</v>
      </c>
      <c r="F194" s="342">
        <v>394095.82</v>
      </c>
      <c r="G194" s="328">
        <v>0</v>
      </c>
      <c r="H194" s="328">
        <f t="shared" si="119"/>
        <v>394095.82</v>
      </c>
      <c r="I194" s="328">
        <f>'5.2.09'!D19</f>
        <v>0</v>
      </c>
      <c r="J194" s="328">
        <f t="shared" si="121"/>
        <v>0</v>
      </c>
      <c r="K194" s="328">
        <f t="shared" si="122"/>
        <v>-394095.82</v>
      </c>
      <c r="L194" s="328"/>
    </row>
    <row r="195" spans="1:12" ht="21.75">
      <c r="A195" s="339">
        <v>7</v>
      </c>
      <c r="B195" s="379"/>
      <c r="C195" s="360" t="str">
        <f>'5.2.09'!B20</f>
        <v>ทางเชื่อม 7</v>
      </c>
      <c r="D195" s="328">
        <v>1</v>
      </c>
      <c r="E195" s="329" t="s">
        <v>584</v>
      </c>
      <c r="F195" s="342">
        <v>372512.76</v>
      </c>
      <c r="G195" s="328">
        <v>0</v>
      </c>
      <c r="H195" s="328">
        <f t="shared" si="119"/>
        <v>372512.76</v>
      </c>
      <c r="I195" s="328">
        <f>'5.2.09'!D20</f>
        <v>0</v>
      </c>
      <c r="J195" s="328">
        <f t="shared" si="121"/>
        <v>0</v>
      </c>
      <c r="K195" s="328">
        <f t="shared" si="122"/>
        <v>-372512.76</v>
      </c>
      <c r="L195" s="328"/>
    </row>
    <row r="196" spans="1:12" ht="21.75">
      <c r="A196" s="339">
        <v>8</v>
      </c>
      <c r="B196" s="379"/>
      <c r="C196" s="360" t="str">
        <f>'5.2.09'!B21</f>
        <v>ทางเชื่อม 8</v>
      </c>
      <c r="D196" s="328">
        <v>1</v>
      </c>
      <c r="E196" s="329" t="s">
        <v>584</v>
      </c>
      <c r="F196" s="342">
        <v>410591.73</v>
      </c>
      <c r="G196" s="328">
        <v>0</v>
      </c>
      <c r="H196" s="328">
        <f t="shared" si="119"/>
        <v>410591.73</v>
      </c>
      <c r="I196" s="328">
        <f>'5.2.09'!D21</f>
        <v>0</v>
      </c>
      <c r="J196" s="328">
        <f t="shared" si="121"/>
        <v>0</v>
      </c>
      <c r="K196" s="328">
        <f t="shared" si="122"/>
        <v>-410591.73</v>
      </c>
      <c r="L196" s="328"/>
    </row>
    <row r="197" spans="1:12" ht="21.75">
      <c r="A197" s="339">
        <v>9</v>
      </c>
      <c r="B197" s="379"/>
      <c r="C197" s="360" t="str">
        <f>'5.2.09'!B22</f>
        <v>ทางเชื่อม 9</v>
      </c>
      <c r="D197" s="328">
        <v>1</v>
      </c>
      <c r="E197" s="329" t="s">
        <v>584</v>
      </c>
      <c r="F197" s="342">
        <v>148778.67000000001</v>
      </c>
      <c r="G197" s="328">
        <v>0</v>
      </c>
      <c r="H197" s="328">
        <f t="shared" si="119"/>
        <v>148778.67000000001</v>
      </c>
      <c r="I197" s="328">
        <f>'5.2.09'!D22</f>
        <v>0</v>
      </c>
      <c r="J197" s="328">
        <f t="shared" si="121"/>
        <v>0</v>
      </c>
      <c r="K197" s="328">
        <f t="shared" si="122"/>
        <v>-148778.67000000001</v>
      </c>
      <c r="L197" s="328"/>
    </row>
    <row r="198" spans="1:12" ht="21.75">
      <c r="A198" s="339">
        <v>10</v>
      </c>
      <c r="B198" s="379"/>
      <c r="C198" s="360" t="str">
        <f>'5.2.09'!B23</f>
        <v>งานวิศวกรรมไฟฟ้า</v>
      </c>
      <c r="D198" s="328">
        <v>1</v>
      </c>
      <c r="E198" s="329" t="s">
        <v>584</v>
      </c>
      <c r="F198" s="342">
        <v>5904292.1799999997</v>
      </c>
      <c r="G198" s="328">
        <v>0</v>
      </c>
      <c r="H198" s="328">
        <f t="shared" si="119"/>
        <v>5904292.1799999997</v>
      </c>
      <c r="I198" s="328" t="e">
        <f>'5.2.09'!D23</f>
        <v>#REF!</v>
      </c>
      <c r="J198" s="328" t="e">
        <f t="shared" si="121"/>
        <v>#REF!</v>
      </c>
      <c r="K198" s="328" t="e">
        <f t="shared" si="122"/>
        <v>#REF!</v>
      </c>
      <c r="L198" s="328"/>
    </row>
    <row r="199" spans="1:12" ht="21.75">
      <c r="A199" s="130"/>
      <c r="B199" s="371"/>
      <c r="C199" s="380"/>
      <c r="D199" s="130"/>
      <c r="E199" s="131"/>
      <c r="F199" s="130"/>
      <c r="G199" s="130"/>
      <c r="H199" s="130"/>
      <c r="I199" s="130"/>
      <c r="J199" s="130"/>
      <c r="K199" s="130"/>
      <c r="L199" s="130"/>
    </row>
    <row r="200" spans="1:12" ht="21.75">
      <c r="A200" s="130"/>
      <c r="B200" s="371"/>
      <c r="C200" s="380"/>
      <c r="D200" s="130"/>
      <c r="E200" s="131"/>
      <c r="F200" s="130"/>
      <c r="G200" s="130"/>
      <c r="H200" s="130"/>
      <c r="I200" s="130"/>
      <c r="J200" s="130"/>
      <c r="K200" s="130"/>
      <c r="L200" s="130"/>
    </row>
    <row r="201" spans="1:12" ht="21.75">
      <c r="A201" s="130"/>
      <c r="B201" s="371"/>
      <c r="C201" s="380"/>
      <c r="D201" s="130"/>
      <c r="E201" s="131"/>
      <c r="F201" s="130"/>
      <c r="G201" s="130"/>
      <c r="H201" s="130"/>
      <c r="I201" s="130"/>
      <c r="J201" s="130"/>
      <c r="K201" s="130"/>
      <c r="L201" s="130"/>
    </row>
    <row r="202" spans="1:12" ht="21.75">
      <c r="A202" s="137"/>
      <c r="B202" s="372"/>
      <c r="C202" s="381"/>
      <c r="D202" s="137"/>
      <c r="E202" s="138"/>
      <c r="F202" s="137"/>
      <c r="G202" s="137"/>
      <c r="H202" s="137"/>
      <c r="I202" s="137"/>
      <c r="J202" s="137"/>
      <c r="K202" s="137"/>
      <c r="L202" s="137"/>
    </row>
    <row r="203" spans="1:12" ht="21.75">
      <c r="A203" s="343"/>
      <c r="B203" s="365"/>
      <c r="C203" s="366" t="s">
        <v>1008</v>
      </c>
      <c r="D203" s="343"/>
      <c r="E203" s="344"/>
      <c r="F203" s="343">
        <f>SUM(F189:F202)</f>
        <v>17518417.5</v>
      </c>
      <c r="G203" s="343">
        <f t="shared" ref="G203" si="123">SUM(G189:G202)</f>
        <v>0</v>
      </c>
      <c r="H203" s="343">
        <f t="shared" ref="H203" si="124">SUM(H189:H202)</f>
        <v>17518417.5</v>
      </c>
      <c r="I203" s="343" t="e">
        <f t="shared" ref="I203" si="125">SUM(I189:I202)</f>
        <v>#REF!</v>
      </c>
      <c r="J203" s="343" t="e">
        <f t="shared" ref="J203" si="126">SUM(J189:J202)</f>
        <v>#REF!</v>
      </c>
      <c r="K203" s="343" t="e">
        <f t="shared" ref="K203" si="127">SUM(K189:K202)</f>
        <v>#REF!</v>
      </c>
      <c r="L203" s="343"/>
    </row>
    <row r="204" spans="1:12" ht="21.75">
      <c r="A204" s="343"/>
      <c r="B204" s="365"/>
      <c r="C204" s="366" t="s">
        <v>1009</v>
      </c>
      <c r="D204" s="343"/>
      <c r="E204" s="344"/>
      <c r="F204" s="345">
        <v>1.08</v>
      </c>
      <c r="G204" s="345">
        <v>1.08</v>
      </c>
      <c r="H204" s="345">
        <v>1.08</v>
      </c>
      <c r="I204" s="346" t="e">
        <f>สูตรF!$N$26</f>
        <v>#REF!</v>
      </c>
      <c r="J204" s="346" t="e">
        <f>สูตรF!$N$26</f>
        <v>#REF!</v>
      </c>
      <c r="K204" s="346" t="e">
        <f>สูตรF!$N$26</f>
        <v>#REF!</v>
      </c>
      <c r="L204" s="345"/>
    </row>
    <row r="205" spans="1:12" ht="21.75">
      <c r="A205" s="343"/>
      <c r="B205" s="365"/>
      <c r="C205" s="366" t="s">
        <v>845</v>
      </c>
      <c r="D205" s="343"/>
      <c r="E205" s="344"/>
      <c r="F205" s="343">
        <f>F206-F203</f>
        <v>1401473.4000000022</v>
      </c>
      <c r="G205" s="343">
        <f t="shared" ref="G205" si="128">G206-G203</f>
        <v>0</v>
      </c>
      <c r="H205" s="343">
        <f t="shared" ref="H205" si="129">H206-H203</f>
        <v>1401473.4000000022</v>
      </c>
      <c r="I205" s="343" t="e">
        <f t="shared" ref="I205" si="130">I206-I203</f>
        <v>#REF!</v>
      </c>
      <c r="J205" s="343" t="e">
        <f t="shared" ref="J205" si="131">J206-J203</f>
        <v>#REF!</v>
      </c>
      <c r="K205" s="343" t="e">
        <f t="shared" ref="K205" si="132">K206-K203</f>
        <v>#REF!</v>
      </c>
      <c r="L205" s="343"/>
    </row>
    <row r="206" spans="1:12" ht="21.75">
      <c r="A206" s="343"/>
      <c r="B206" s="365"/>
      <c r="C206" s="366" t="str">
        <f>"รวมราคาค่าก่อสร้าง"&amp;C188</f>
        <v>รวมราคาค่าก่อสร้างอาคารทางเชื่อม</v>
      </c>
      <c r="D206" s="343"/>
      <c r="E206" s="344"/>
      <c r="F206" s="343">
        <f>F203*(F204)</f>
        <v>18919890.900000002</v>
      </c>
      <c r="G206" s="343">
        <f t="shared" ref="G206:K206" si="133">G203*(G204)</f>
        <v>0</v>
      </c>
      <c r="H206" s="343">
        <f t="shared" si="133"/>
        <v>18919890.900000002</v>
      </c>
      <c r="I206" s="343" t="e">
        <f t="shared" si="133"/>
        <v>#REF!</v>
      </c>
      <c r="J206" s="343" t="e">
        <f t="shared" si="133"/>
        <v>#REF!</v>
      </c>
      <c r="K206" s="343" t="e">
        <f t="shared" si="133"/>
        <v>#REF!</v>
      </c>
      <c r="L206" s="343"/>
    </row>
    <row r="207" spans="1:12" ht="21.75">
      <c r="A207" s="341">
        <v>3</v>
      </c>
      <c r="B207" s="383" t="s">
        <v>897</v>
      </c>
      <c r="D207" s="135"/>
      <c r="E207" s="136"/>
      <c r="F207" s="135"/>
      <c r="G207" s="135"/>
      <c r="H207" s="135"/>
      <c r="I207" s="135"/>
      <c r="J207" s="135"/>
      <c r="K207" s="135"/>
      <c r="L207" s="135"/>
    </row>
    <row r="208" spans="1:12" ht="21.75">
      <c r="A208" s="338">
        <v>3.11</v>
      </c>
      <c r="B208" s="359"/>
      <c r="C208" s="360" t="str">
        <f>'5.3.1(ค)'!B13</f>
        <v>งานครุภัณฑ์ภายนอกอาคาร</v>
      </c>
      <c r="D208" s="328">
        <v>1</v>
      </c>
      <c r="E208" s="329" t="s">
        <v>584</v>
      </c>
      <c r="F208" s="342">
        <v>850500</v>
      </c>
      <c r="G208" s="328">
        <v>0</v>
      </c>
      <c r="H208" s="328">
        <f t="shared" ref="H208:H209" si="134">F208-G208</f>
        <v>850500</v>
      </c>
      <c r="I208" s="328">
        <f>'5.3.1(ค)'!D13</f>
        <v>0</v>
      </c>
      <c r="J208" s="328">
        <f>G208+I208</f>
        <v>0</v>
      </c>
      <c r="K208" s="328">
        <f t="shared" ref="K208:K209" si="135">I208-H208</f>
        <v>-850500</v>
      </c>
      <c r="L208" s="328"/>
    </row>
    <row r="209" spans="1:12" ht="21.75">
      <c r="A209" s="338">
        <v>3.2</v>
      </c>
      <c r="B209" s="359"/>
      <c r="C209" s="360" t="str">
        <f>'5.3.1(ค)'!B14</f>
        <v>งานครุภัณฑ์ตัวอาคาร</v>
      </c>
      <c r="D209" s="328">
        <v>1</v>
      </c>
      <c r="E209" s="329" t="s">
        <v>584</v>
      </c>
      <c r="F209" s="342">
        <v>7339515</v>
      </c>
      <c r="G209" s="328">
        <v>0</v>
      </c>
      <c r="H209" s="328">
        <f t="shared" si="134"/>
        <v>7339515</v>
      </c>
      <c r="I209" s="328">
        <f>'5.3.1(ค)'!D14</f>
        <v>0</v>
      </c>
      <c r="J209" s="328">
        <f t="shared" ref="J209" si="136">G209+I209</f>
        <v>0</v>
      </c>
      <c r="K209" s="328">
        <f t="shared" si="135"/>
        <v>-7339515</v>
      </c>
      <c r="L209" s="328"/>
    </row>
    <row r="210" spans="1:12" ht="21.75">
      <c r="A210" s="339"/>
      <c r="B210" s="379"/>
      <c r="C210" s="360"/>
      <c r="D210" s="328"/>
      <c r="E210" s="329"/>
      <c r="F210" s="130"/>
      <c r="G210" s="328"/>
      <c r="H210" s="328"/>
      <c r="I210" s="328"/>
      <c r="J210" s="328"/>
      <c r="K210" s="328"/>
      <c r="L210" s="328"/>
    </row>
    <row r="211" spans="1:12" ht="21.75">
      <c r="A211" s="339"/>
      <c r="B211" s="379"/>
      <c r="C211" s="360"/>
      <c r="D211" s="328"/>
      <c r="E211" s="329"/>
      <c r="F211" s="130"/>
      <c r="G211" s="328"/>
      <c r="H211" s="328"/>
      <c r="I211" s="328"/>
      <c r="J211" s="328"/>
      <c r="K211" s="328"/>
      <c r="L211" s="328"/>
    </row>
    <row r="212" spans="1:12" ht="21.75">
      <c r="A212" s="339"/>
      <c r="B212" s="379"/>
      <c r="C212" s="360"/>
      <c r="D212" s="328"/>
      <c r="E212" s="329"/>
      <c r="F212" s="130"/>
      <c r="G212" s="328"/>
      <c r="H212" s="328"/>
      <c r="I212" s="328"/>
      <c r="J212" s="328"/>
      <c r="K212" s="328"/>
      <c r="L212" s="328"/>
    </row>
    <row r="213" spans="1:12" ht="21.75">
      <c r="A213" s="339"/>
      <c r="B213" s="379"/>
      <c r="C213" s="360"/>
      <c r="D213" s="328"/>
      <c r="E213" s="329"/>
      <c r="F213" s="130"/>
      <c r="G213" s="328"/>
      <c r="H213" s="328"/>
      <c r="I213" s="328"/>
      <c r="J213" s="328"/>
      <c r="K213" s="328"/>
      <c r="L213" s="328"/>
    </row>
    <row r="214" spans="1:12" ht="21.75">
      <c r="A214" s="339"/>
      <c r="B214" s="379"/>
      <c r="C214" s="360"/>
      <c r="D214" s="328"/>
      <c r="E214" s="329"/>
      <c r="F214" s="130"/>
      <c r="G214" s="328"/>
      <c r="H214" s="328"/>
      <c r="I214" s="328"/>
      <c r="J214" s="328"/>
      <c r="K214" s="328"/>
      <c r="L214" s="328"/>
    </row>
    <row r="215" spans="1:12" ht="21.75">
      <c r="A215" s="339"/>
      <c r="B215" s="379"/>
      <c r="C215" s="360"/>
      <c r="D215" s="328"/>
      <c r="E215" s="329"/>
      <c r="F215" s="130"/>
      <c r="G215" s="328"/>
      <c r="H215" s="328"/>
      <c r="I215" s="328"/>
      <c r="J215" s="328"/>
      <c r="K215" s="328"/>
      <c r="L215" s="328"/>
    </row>
    <row r="216" spans="1:12" ht="21.75">
      <c r="A216" s="339"/>
      <c r="B216" s="379"/>
      <c r="C216" s="360"/>
      <c r="D216" s="328"/>
      <c r="E216" s="329"/>
      <c r="F216" s="130"/>
      <c r="G216" s="328"/>
      <c r="H216" s="328"/>
      <c r="I216" s="328"/>
      <c r="J216" s="328"/>
      <c r="K216" s="328"/>
      <c r="L216" s="328"/>
    </row>
    <row r="217" spans="1:12" ht="21.75">
      <c r="A217" s="339"/>
      <c r="B217" s="379"/>
      <c r="C217" s="360"/>
      <c r="D217" s="328"/>
      <c r="E217" s="329"/>
      <c r="F217" s="130"/>
      <c r="G217" s="328"/>
      <c r="H217" s="328"/>
      <c r="I217" s="328"/>
      <c r="J217" s="328"/>
      <c r="K217" s="328"/>
      <c r="L217" s="328"/>
    </row>
    <row r="218" spans="1:12" ht="21.75">
      <c r="A218" s="130"/>
      <c r="B218" s="371"/>
      <c r="C218" s="380"/>
      <c r="D218" s="130"/>
      <c r="E218" s="131"/>
      <c r="F218" s="130"/>
      <c r="G218" s="130"/>
      <c r="H218" s="130"/>
      <c r="I218" s="130"/>
      <c r="J218" s="130"/>
      <c r="K218" s="130"/>
      <c r="L218" s="130"/>
    </row>
    <row r="219" spans="1:12" ht="21.75">
      <c r="A219" s="130"/>
      <c r="B219" s="371"/>
      <c r="C219" s="380"/>
      <c r="D219" s="130"/>
      <c r="E219" s="131"/>
      <c r="F219" s="130"/>
      <c r="G219" s="130"/>
      <c r="H219" s="130"/>
      <c r="I219" s="130"/>
      <c r="J219" s="130"/>
      <c r="K219" s="130"/>
      <c r="L219" s="130"/>
    </row>
    <row r="220" spans="1:12" ht="21.75">
      <c r="A220" s="130"/>
      <c r="B220" s="371"/>
      <c r="C220" s="380"/>
      <c r="D220" s="130"/>
      <c r="E220" s="131"/>
      <c r="F220" s="130"/>
      <c r="G220" s="130"/>
      <c r="H220" s="130"/>
      <c r="I220" s="130"/>
      <c r="J220" s="130"/>
      <c r="K220" s="130"/>
      <c r="L220" s="130"/>
    </row>
    <row r="221" spans="1:12" ht="21.75">
      <c r="A221" s="137"/>
      <c r="B221" s="372"/>
      <c r="C221" s="381"/>
      <c r="D221" s="137"/>
      <c r="E221" s="138"/>
      <c r="F221" s="130"/>
      <c r="G221" s="130"/>
      <c r="H221" s="137"/>
      <c r="I221" s="137"/>
      <c r="J221" s="137"/>
      <c r="K221" s="137"/>
      <c r="L221" s="137"/>
    </row>
    <row r="222" spans="1:12" ht="21.75">
      <c r="A222" s="343"/>
      <c r="B222" s="366" t="s">
        <v>1008</v>
      </c>
      <c r="D222" s="343"/>
      <c r="E222" s="344"/>
      <c r="F222" s="343">
        <f>SUM(F208:F221)</f>
        <v>8190015</v>
      </c>
      <c r="G222" s="343">
        <f t="shared" ref="G222" si="137">SUM(G208:G221)</f>
        <v>0</v>
      </c>
      <c r="H222" s="343">
        <f t="shared" ref="H222" si="138">SUM(H208:H221)</f>
        <v>8190015</v>
      </c>
      <c r="I222" s="343">
        <f t="shared" ref="I222" si="139">SUM(I208:I221)</f>
        <v>0</v>
      </c>
      <c r="J222" s="343">
        <f t="shared" ref="J222" si="140">SUM(J208:J221)</f>
        <v>0</v>
      </c>
      <c r="K222" s="343">
        <f t="shared" ref="K222" si="141">SUM(K208:K221)</f>
        <v>-8190015</v>
      </c>
      <c r="L222" s="343"/>
    </row>
    <row r="223" spans="1:12" ht="21.75">
      <c r="A223" s="343"/>
      <c r="B223" s="366" t="s">
        <v>1012</v>
      </c>
      <c r="D223" s="343"/>
      <c r="E223" s="344"/>
      <c r="F223" s="343">
        <v>1.07</v>
      </c>
      <c r="G223" s="345">
        <v>1.07</v>
      </c>
      <c r="H223" s="345">
        <v>1.07</v>
      </c>
      <c r="I223" s="345">
        <v>1.07</v>
      </c>
      <c r="J223" s="345">
        <v>1.07</v>
      </c>
      <c r="K223" s="345">
        <v>1.07</v>
      </c>
      <c r="L223" s="345"/>
    </row>
    <row r="224" spans="1:12" ht="21.75">
      <c r="A224" s="343"/>
      <c r="B224" s="366" t="s">
        <v>1013</v>
      </c>
      <c r="D224" s="343"/>
      <c r="E224" s="344"/>
      <c r="F224" s="343">
        <f>F225-F222</f>
        <v>573301.05000000075</v>
      </c>
      <c r="G224" s="343">
        <f t="shared" ref="G224" si="142">G225-G222</f>
        <v>0</v>
      </c>
      <c r="H224" s="343">
        <f t="shared" ref="H224" si="143">H225-H222</f>
        <v>573301.05000000075</v>
      </c>
      <c r="I224" s="343">
        <f t="shared" ref="I224" si="144">I225-I222</f>
        <v>0</v>
      </c>
      <c r="J224" s="343">
        <f t="shared" ref="J224" si="145">J225-J222</f>
        <v>0</v>
      </c>
      <c r="K224" s="343">
        <f t="shared" ref="K224" si="146">K225-K222</f>
        <v>-573301.05000000075</v>
      </c>
      <c r="L224" s="343"/>
    </row>
    <row r="225" spans="1:12" ht="21.75">
      <c r="A225" s="343"/>
      <c r="B225" s="366" t="str">
        <f>"รวมราคาค่าก่อสร้าง"&amp;B207</f>
        <v>รวมราคาค่าก่อสร้างงานครุภัณฑ์</v>
      </c>
      <c r="D225" s="343"/>
      <c r="E225" s="344"/>
      <c r="F225" s="343">
        <f>F222*(F223)</f>
        <v>8763316.0500000007</v>
      </c>
      <c r="G225" s="343">
        <f t="shared" ref="G225:K225" si="147">G222*(G223)</f>
        <v>0</v>
      </c>
      <c r="H225" s="343">
        <f t="shared" si="147"/>
        <v>8763316.0500000007</v>
      </c>
      <c r="I225" s="343">
        <f t="shared" si="147"/>
        <v>0</v>
      </c>
      <c r="J225" s="343">
        <f t="shared" si="147"/>
        <v>0</v>
      </c>
      <c r="K225" s="343">
        <f t="shared" si="147"/>
        <v>-8763316.0500000007</v>
      </c>
      <c r="L225" s="343"/>
    </row>
  </sheetData>
  <mergeCells count="9">
    <mergeCell ref="L7:L8"/>
    <mergeCell ref="A1:K1"/>
    <mergeCell ref="F6:H6"/>
    <mergeCell ref="A7:A8"/>
    <mergeCell ref="C7:C8"/>
    <mergeCell ref="D7:D8"/>
    <mergeCell ref="E7:E8"/>
    <mergeCell ref="F7:H7"/>
    <mergeCell ref="I7:K7"/>
  </mergeCells>
  <pageMargins left="0.59055118110236227" right="0.19685039370078741" top="0.39370078740157483" bottom="0.19685039370078741" header="0.31496062992125984" footer="0.31496062992125984"/>
  <pageSetup paperSize="9" scale="60" orientation="landscape" horizontalDpi="300" verticalDpi="300" r:id="rId1"/>
  <headerFooter>
    <oddHeader>&amp;R&amp;"TH SarabunPSK,ธรรมดา"&amp;14สรุปตารางเปรียบเทียบ แผ่นที่ &amp;P จากจำนวน &amp;Nแผ่น</oddHeader>
  </headerFooter>
  <rowBreaks count="8" manualBreakCount="8">
    <brk id="35" max="16383" man="1"/>
    <brk id="54" max="16383" man="1"/>
    <brk id="73" max="16383" man="1"/>
    <brk id="92" max="16383" man="1"/>
    <brk id="111" max="16383" man="1"/>
    <brk id="130" max="16383" man="1"/>
    <brk id="149" max="10" man="1"/>
    <brk id="187" max="10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view="pageBreakPreview" topLeftCell="A4" zoomScaleNormal="100" zoomScaleSheetLayoutView="100" workbookViewId="0">
      <selection activeCell="D10" sqref="D10:F10"/>
    </sheetView>
  </sheetViews>
  <sheetFormatPr defaultColWidth="9.140625" defaultRowHeight="24"/>
  <cols>
    <col min="1" max="1" width="7.140625" style="208" customWidth="1"/>
    <col min="2" max="2" width="2.85546875" style="208" customWidth="1"/>
    <col min="3" max="3" width="30.85546875" style="208" customWidth="1"/>
    <col min="4" max="4" width="17.140625" style="208" customWidth="1"/>
    <col min="5" max="5" width="10.28515625" style="208" customWidth="1"/>
    <col min="6" max="6" width="17.140625" style="208" customWidth="1"/>
    <col min="7" max="7" width="13.5703125" style="208" customWidth="1"/>
    <col min="8" max="8" width="9" style="208" customWidth="1"/>
    <col min="9" max="16384" width="9.140625" style="208"/>
  </cols>
  <sheetData>
    <row r="1" spans="1:8" ht="75" customHeight="1">
      <c r="D1" s="581"/>
      <c r="E1" s="581"/>
    </row>
    <row r="2" spans="1:8" ht="24.75" thickBot="1">
      <c r="A2" s="582" t="s">
        <v>1236</v>
      </c>
      <c r="B2" s="582"/>
      <c r="C2" s="582"/>
      <c r="D2" s="582"/>
      <c r="E2" s="582"/>
      <c r="F2" s="582"/>
      <c r="G2" s="582"/>
      <c r="H2" s="582"/>
    </row>
    <row r="3" spans="1:8">
      <c r="A3" s="249" t="str">
        <f>"รายการค่างานก่อสร้าง  "&amp;'6'!C16</f>
        <v>รายการค่างานก่อสร้าง  อาคารสำนักงานคณบดี</v>
      </c>
      <c r="B3" s="249"/>
      <c r="C3" s="250"/>
      <c r="D3" s="250"/>
      <c r="E3" s="250"/>
      <c r="F3" s="250"/>
      <c r="G3" s="250"/>
      <c r="H3" s="250"/>
    </row>
    <row r="4" spans="1:8">
      <c r="A4" s="209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209"/>
      <c r="C4" s="210"/>
      <c r="D4" s="210"/>
      <c r="E4" s="210"/>
      <c r="F4" s="210"/>
      <c r="G4" s="210"/>
      <c r="H4" s="210"/>
    </row>
    <row r="5" spans="1:8">
      <c r="A5" s="209" t="s">
        <v>886</v>
      </c>
      <c r="B5" s="209"/>
      <c r="C5" s="210"/>
      <c r="D5" s="210"/>
      <c r="E5" s="210"/>
      <c r="F5" s="210"/>
      <c r="G5" s="210"/>
      <c r="H5" s="210"/>
    </row>
    <row r="6" spans="1:8">
      <c r="A6" s="209" t="s">
        <v>887</v>
      </c>
      <c r="B6" s="209"/>
      <c r="C6" s="210"/>
      <c r="D6" s="210"/>
      <c r="E6" s="210"/>
      <c r="F6" s="210"/>
      <c r="G6" s="210"/>
      <c r="H6" s="210"/>
    </row>
    <row r="7" spans="1:8">
      <c r="A7" s="20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209"/>
      <c r="C7" s="210"/>
      <c r="D7" s="210"/>
      <c r="E7" s="210"/>
      <c r="F7" s="210"/>
      <c r="G7" s="210"/>
      <c r="H7" s="210"/>
    </row>
    <row r="8" spans="1:8">
      <c r="A8" s="209" t="str">
        <f>"คณะกรรมการกำหนดราคากลาง   "&amp;ปก!E10</f>
        <v xml:space="preserve">คณะกรรมการกำหนดราคากลาง   </v>
      </c>
      <c r="B8" s="209"/>
      <c r="C8" s="210"/>
      <c r="D8" s="210"/>
      <c r="E8" s="210"/>
      <c r="F8" s="210"/>
      <c r="G8" s="210"/>
      <c r="H8" s="210"/>
    </row>
    <row r="9" spans="1:8">
      <c r="A9" s="209" t="s">
        <v>904</v>
      </c>
      <c r="B9" s="209"/>
      <c r="C9" s="209"/>
      <c r="D9" s="211"/>
      <c r="E9" s="209" t="s">
        <v>889</v>
      </c>
      <c r="F9" s="209"/>
      <c r="G9" s="209"/>
      <c r="H9" s="209"/>
    </row>
    <row r="10" spans="1:8" ht="24.75" thickBot="1">
      <c r="A10" s="212" t="s">
        <v>891</v>
      </c>
      <c r="B10" s="212"/>
      <c r="C10" s="212"/>
      <c r="D10" s="583">
        <f>ปก!D12</f>
        <v>0</v>
      </c>
      <c r="E10" s="583"/>
      <c r="F10" s="583"/>
      <c r="G10" s="212"/>
      <c r="H10" s="213" t="s">
        <v>892</v>
      </c>
    </row>
    <row r="11" spans="1:8" ht="42" customHeight="1" thickTop="1" thickBot="1">
      <c r="A11" s="251" t="s">
        <v>905</v>
      </c>
      <c r="B11" s="584" t="s">
        <v>2</v>
      </c>
      <c r="C11" s="585"/>
      <c r="D11" s="214" t="s">
        <v>854</v>
      </c>
      <c r="E11" s="214" t="s">
        <v>906</v>
      </c>
      <c r="F11" s="214" t="s">
        <v>907</v>
      </c>
      <c r="G11" s="586" t="s">
        <v>894</v>
      </c>
      <c r="H11" s="587"/>
    </row>
    <row r="12" spans="1:8" ht="24.75" thickTop="1">
      <c r="A12" s="252"/>
      <c r="B12" s="588" t="s">
        <v>962</v>
      </c>
      <c r="C12" s="588"/>
      <c r="D12" s="252"/>
      <c r="E12" s="252"/>
      <c r="F12" s="252"/>
      <c r="G12" s="589"/>
      <c r="H12" s="589"/>
    </row>
    <row r="13" spans="1:8">
      <c r="A13" s="219">
        <v>2</v>
      </c>
      <c r="B13" s="253" t="str">
        <f>'6'!C16</f>
        <v>อาคารสำนักงานคณบดี</v>
      </c>
      <c r="C13" s="219"/>
      <c r="D13" s="219"/>
      <c r="E13" s="219"/>
      <c r="F13" s="219"/>
      <c r="G13" s="590" t="s">
        <v>909</v>
      </c>
      <c r="H13" s="590"/>
    </row>
    <row r="14" spans="1:8">
      <c r="A14" s="219">
        <v>2.1</v>
      </c>
      <c r="B14" s="219" t="s">
        <v>23</v>
      </c>
      <c r="C14" s="219"/>
      <c r="D14" s="254">
        <f>'4.2.2 ทำแล้ว'!J10</f>
        <v>12500</v>
      </c>
      <c r="E14" s="255">
        <f>$E$21</f>
        <v>1.08</v>
      </c>
      <c r="F14" s="254">
        <f>D14*E14</f>
        <v>13500</v>
      </c>
      <c r="G14" s="580" t="s">
        <v>910</v>
      </c>
      <c r="H14" s="580"/>
    </row>
    <row r="15" spans="1:8">
      <c r="A15" s="219">
        <v>2.2000000000000002</v>
      </c>
      <c r="B15" s="219" t="s">
        <v>47</v>
      </c>
      <c r="C15" s="219"/>
      <c r="D15" s="254" t="e">
        <f>'4.2.2 ทำแล้ว'!J11</f>
        <v>#REF!</v>
      </c>
      <c r="E15" s="255">
        <f>$E$21</f>
        <v>1.08</v>
      </c>
      <c r="F15" s="254" t="e">
        <f>D15*E15</f>
        <v>#REF!</v>
      </c>
      <c r="G15" s="580" t="s">
        <v>911</v>
      </c>
      <c r="H15" s="580"/>
    </row>
    <row r="16" spans="1:8">
      <c r="A16" s="219"/>
      <c r="B16" s="219"/>
      <c r="C16" s="219"/>
      <c r="D16" s="254"/>
      <c r="E16" s="255"/>
      <c r="F16" s="254"/>
      <c r="G16" s="580" t="s">
        <v>912</v>
      </c>
      <c r="H16" s="580"/>
    </row>
    <row r="17" spans="1:8">
      <c r="A17" s="219"/>
      <c r="B17" s="219"/>
      <c r="C17" s="219"/>
      <c r="D17" s="254"/>
      <c r="E17" s="255"/>
      <c r="F17" s="254"/>
      <c r="G17" s="580" t="s">
        <v>913</v>
      </c>
      <c r="H17" s="580"/>
    </row>
    <row r="18" spans="1:8">
      <c r="A18" s="219"/>
      <c r="B18" s="219"/>
      <c r="C18" s="219"/>
      <c r="D18" s="254"/>
      <c r="E18" s="255"/>
      <c r="F18" s="254"/>
      <c r="G18" s="580"/>
      <c r="H18" s="580"/>
    </row>
    <row r="19" spans="1:8">
      <c r="A19" s="219"/>
      <c r="B19" s="256"/>
      <c r="C19" s="222"/>
      <c r="D19" s="254"/>
      <c r="E19" s="255"/>
      <c r="F19" s="254"/>
      <c r="G19" s="580"/>
      <c r="H19" s="580"/>
    </row>
    <row r="20" spans="1:8" ht="24.75" thickBot="1">
      <c r="A20" s="257"/>
      <c r="B20" s="258"/>
      <c r="C20" s="259"/>
      <c r="D20" s="257"/>
      <c r="E20" s="257"/>
      <c r="F20" s="257"/>
      <c r="G20" s="591"/>
      <c r="H20" s="591"/>
    </row>
    <row r="21" spans="1:8" ht="24.75" thickTop="1">
      <c r="A21" s="592" t="str">
        <f>"รวม"&amp;B12</f>
        <v>รวมส่วนที่ 2 ค่างานก่อสร้างตัวอาคาร</v>
      </c>
      <c r="B21" s="576"/>
      <c r="C21" s="576"/>
      <c r="D21" s="260" t="e">
        <f>SUM(D12:D20)</f>
        <v>#REF!</v>
      </c>
      <c r="E21" s="261">
        <v>1.08</v>
      </c>
      <c r="F21" s="260" t="e">
        <f>SUM(F12:F20)</f>
        <v>#REF!</v>
      </c>
      <c r="G21" s="576"/>
      <c r="H21" s="577"/>
    </row>
    <row r="22" spans="1:8" ht="24.75" thickBot="1">
      <c r="A22" s="593" t="s">
        <v>915</v>
      </c>
      <c r="B22" s="594"/>
      <c r="C22" s="594"/>
      <c r="D22" s="594"/>
      <c r="E22" s="594"/>
      <c r="F22" s="262" t="e">
        <f>F21</f>
        <v>#REF!</v>
      </c>
      <c r="G22" s="594"/>
      <c r="H22" s="595"/>
    </row>
    <row r="23" spans="1:8" ht="13.5" customHeight="1" thickTop="1"/>
    <row r="24" spans="1:8">
      <c r="D24" s="581"/>
      <c r="E24" s="581"/>
    </row>
    <row r="25" spans="1:8">
      <c r="D25" s="581"/>
      <c r="E25" s="581"/>
    </row>
    <row r="27" spans="1:8" ht="10.5" customHeight="1"/>
    <row r="28" spans="1:8">
      <c r="A28" s="581"/>
      <c r="B28" s="581"/>
      <c r="C28" s="581"/>
      <c r="D28" s="581"/>
      <c r="E28" s="581"/>
      <c r="G28" s="248"/>
    </row>
    <row r="29" spans="1:8">
      <c r="A29" s="581"/>
      <c r="B29" s="581"/>
      <c r="C29" s="581"/>
      <c r="D29" s="581"/>
      <c r="E29" s="581"/>
      <c r="G29" s="248"/>
    </row>
    <row r="30" spans="1:8" ht="10.5" customHeight="1"/>
    <row r="31" spans="1:8">
      <c r="A31" s="581"/>
      <c r="B31" s="581"/>
      <c r="C31" s="581"/>
      <c r="D31" s="581"/>
      <c r="E31" s="581"/>
      <c r="G31" s="248"/>
    </row>
    <row r="32" spans="1:8">
      <c r="A32" s="581"/>
      <c r="B32" s="581"/>
      <c r="C32" s="581"/>
      <c r="D32" s="581"/>
      <c r="E32" s="581"/>
      <c r="G32" s="248"/>
    </row>
    <row r="33" spans="1:7" ht="10.5" customHeight="1"/>
    <row r="34" spans="1:7">
      <c r="A34" s="581"/>
      <c r="B34" s="581"/>
      <c r="C34" s="581"/>
      <c r="D34" s="581"/>
      <c r="E34" s="581"/>
      <c r="G34" s="248"/>
    </row>
    <row r="35" spans="1:7">
      <c r="A35" s="581"/>
      <c r="B35" s="581"/>
      <c r="C35" s="581"/>
      <c r="D35" s="581"/>
      <c r="E35" s="581"/>
      <c r="G35" s="248"/>
    </row>
    <row r="36" spans="1:7" ht="10.5" customHeight="1"/>
    <row r="37" spans="1:7">
      <c r="A37" s="581"/>
      <c r="B37" s="581"/>
      <c r="C37" s="581"/>
      <c r="D37" s="581"/>
      <c r="E37" s="581"/>
      <c r="G37" s="248"/>
    </row>
    <row r="38" spans="1:7">
      <c r="A38" s="581"/>
      <c r="B38" s="581"/>
      <c r="C38" s="581"/>
      <c r="D38" s="581"/>
      <c r="E38" s="581"/>
      <c r="G38" s="248"/>
    </row>
    <row r="39" spans="1:7" ht="10.5" customHeight="1"/>
    <row r="40" spans="1:7">
      <c r="C40" s="581"/>
      <c r="D40" s="581"/>
      <c r="E40" s="581"/>
      <c r="F40" s="581"/>
      <c r="G40" s="581"/>
    </row>
    <row r="41" spans="1:7">
      <c r="C41" s="581"/>
      <c r="D41" s="581"/>
      <c r="E41" s="581"/>
      <c r="F41" s="581"/>
      <c r="G41" s="581"/>
    </row>
  </sheetData>
  <mergeCells count="41">
    <mergeCell ref="C40:D40"/>
    <mergeCell ref="E40:G40"/>
    <mergeCell ref="C41:D41"/>
    <mergeCell ref="E41:G41"/>
    <mergeCell ref="A35:C35"/>
    <mergeCell ref="D35:E35"/>
    <mergeCell ref="A37:C37"/>
    <mergeCell ref="D37:E37"/>
    <mergeCell ref="A38:C38"/>
    <mergeCell ref="D38:E38"/>
    <mergeCell ref="A31:C31"/>
    <mergeCell ref="D31:E31"/>
    <mergeCell ref="A32:C32"/>
    <mergeCell ref="D32:E32"/>
    <mergeCell ref="A34:C34"/>
    <mergeCell ref="D34:E34"/>
    <mergeCell ref="D24:E24"/>
    <mergeCell ref="D25:E25"/>
    <mergeCell ref="A28:C28"/>
    <mergeCell ref="D28:E28"/>
    <mergeCell ref="A29:C29"/>
    <mergeCell ref="D29:E29"/>
    <mergeCell ref="G19:H19"/>
    <mergeCell ref="G20:H20"/>
    <mergeCell ref="A21:C21"/>
    <mergeCell ref="G21:H21"/>
    <mergeCell ref="A22:E22"/>
    <mergeCell ref="G22:H22"/>
    <mergeCell ref="G18:H18"/>
    <mergeCell ref="D1:E1"/>
    <mergeCell ref="A2:H2"/>
    <mergeCell ref="D10:F10"/>
    <mergeCell ref="B11:C11"/>
    <mergeCell ref="G11:H11"/>
    <mergeCell ref="B12:C12"/>
    <mergeCell ref="G12:H12"/>
    <mergeCell ref="G13:H13"/>
    <mergeCell ref="G14:H14"/>
    <mergeCell ref="G15:H15"/>
    <mergeCell ref="G16:H16"/>
    <mergeCell ref="G17:H17"/>
  </mergeCells>
  <printOptions horizontalCentered="1"/>
  <pageMargins left="0.5" right="0.25" top="0.25" bottom="0" header="0.3" footer="0.3"/>
  <pageSetup paperSize="9" scale="85" orientation="portrait" r:id="rId1"/>
  <headerFooter>
    <oddHeader>&amp;R&amp;"TH SarabunPSK,Regular"&amp;12ปร.5.2.2</oddHeader>
    <oddFooter>&amp;L&amp;"TH SarabunPSK,Regular"&amp;12กลุ่มอาคารมนุษย์ศาสตร์และสังคมศาสตร์ (อาคารเรียนรวมและปฏิบัติกลาง)&amp;C&amp;"TH SarabunPSK,Regular"&amp;12ส่วนที่ 2 ค่างานก่อสร้างตัวอาคาร&amp;R&amp;"TH SarabunPSK,Regular"&amp;12อาคารสำนักงานคณบดี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view="pageBreakPreview" zoomScaleNormal="100" zoomScaleSheetLayoutView="100" workbookViewId="0">
      <selection activeCell="D10" sqref="D10:F10"/>
    </sheetView>
  </sheetViews>
  <sheetFormatPr defaultColWidth="9.140625" defaultRowHeight="24"/>
  <cols>
    <col min="1" max="1" width="8.5703125" style="208" customWidth="1"/>
    <col min="2" max="2" width="2.140625" style="208" customWidth="1"/>
    <col min="3" max="3" width="54.28515625" style="208" customWidth="1"/>
    <col min="4" max="4" width="12.140625" style="208" customWidth="1"/>
    <col min="5" max="5" width="6.42578125" style="248" customWidth="1"/>
    <col min="6" max="6" width="13.7109375" style="208" customWidth="1"/>
    <col min="7" max="7" width="16.42578125" style="208" customWidth="1"/>
    <col min="8" max="8" width="12.140625" style="208" customWidth="1"/>
    <col min="9" max="9" width="16.42578125" style="208" customWidth="1"/>
    <col min="10" max="10" width="22.28515625" style="208" customWidth="1"/>
    <col min="11" max="11" width="12.7109375" style="208" customWidth="1"/>
    <col min="12" max="16384" width="9.140625" style="208"/>
  </cols>
  <sheetData>
    <row r="1" spans="1:11" ht="24.75" thickBot="1">
      <c r="A1" s="597" t="s">
        <v>1237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</row>
    <row r="2" spans="1:11">
      <c r="A2" s="249" t="str">
        <f>"ส่วนที่ 2 ค่างานก่อสร้างตัวอาคาร     "&amp;'6'!C16</f>
        <v>ส่วนที่ 2 ค่างานก่อสร้างตัวอาคาร     อาคารสำนักงานคณบดี</v>
      </c>
      <c r="B2" s="249"/>
      <c r="C2" s="250"/>
      <c r="D2" s="250"/>
      <c r="E2" s="263"/>
      <c r="F2" s="264" t="s">
        <v>941</v>
      </c>
      <c r="G2" s="265"/>
      <c r="H2" s="265"/>
      <c r="I2" s="266" t="s">
        <v>938</v>
      </c>
      <c r="J2" s="267" t="s">
        <v>929</v>
      </c>
      <c r="K2" s="598"/>
    </row>
    <row r="3" spans="1:11">
      <c r="A3" s="209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209"/>
      <c r="C3" s="210"/>
      <c r="D3" s="601" t="s">
        <v>939</v>
      </c>
      <c r="E3" s="602"/>
      <c r="F3" s="602"/>
      <c r="G3" s="208" t="s">
        <v>940</v>
      </c>
      <c r="I3" s="268" t="s">
        <v>938</v>
      </c>
      <c r="J3" s="269" t="s">
        <v>929</v>
      </c>
      <c r="K3" s="599"/>
    </row>
    <row r="4" spans="1:11">
      <c r="A4" s="209" t="s">
        <v>887</v>
      </c>
      <c r="B4" s="209"/>
      <c r="C4" s="210"/>
      <c r="D4" s="601" t="s">
        <v>939</v>
      </c>
      <c r="E4" s="602"/>
      <c r="F4" s="602"/>
      <c r="G4" s="208" t="s">
        <v>940</v>
      </c>
      <c r="I4" s="268" t="s">
        <v>938</v>
      </c>
      <c r="J4" s="269" t="s">
        <v>929</v>
      </c>
      <c r="K4" s="599"/>
    </row>
    <row r="5" spans="1:11">
      <c r="A5" s="20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209"/>
      <c r="C5" s="210"/>
      <c r="D5" s="601" t="s">
        <v>939</v>
      </c>
      <c r="E5" s="602"/>
      <c r="F5" s="602"/>
      <c r="G5" s="208" t="s">
        <v>940</v>
      </c>
      <c r="I5" s="270" t="s">
        <v>938</v>
      </c>
      <c r="J5" s="271" t="s">
        <v>929</v>
      </c>
      <c r="K5" s="600"/>
    </row>
    <row r="6" spans="1:11" ht="24.75" thickBot="1">
      <c r="A6" s="272" t="s">
        <v>930</v>
      </c>
      <c r="B6" s="272"/>
      <c r="C6" s="273"/>
      <c r="D6" s="273" t="s">
        <v>931</v>
      </c>
      <c r="E6" s="274"/>
      <c r="F6" s="596">
        <f>ปก!D12</f>
        <v>0</v>
      </c>
      <c r="G6" s="596"/>
      <c r="H6" s="596"/>
      <c r="I6" s="275"/>
      <c r="J6" s="275"/>
      <c r="K6" s="275"/>
    </row>
    <row r="7" spans="1:11" ht="24.75" thickTop="1">
      <c r="A7" s="607" t="s">
        <v>905</v>
      </c>
      <c r="B7" s="609" t="s">
        <v>2</v>
      </c>
      <c r="C7" s="609"/>
      <c r="D7" s="609" t="s">
        <v>932</v>
      </c>
      <c r="E7" s="609" t="s">
        <v>584</v>
      </c>
      <c r="F7" s="609" t="s">
        <v>933</v>
      </c>
      <c r="G7" s="609"/>
      <c r="H7" s="609" t="s">
        <v>934</v>
      </c>
      <c r="I7" s="609"/>
      <c r="J7" s="276" t="s">
        <v>163</v>
      </c>
      <c r="K7" s="603" t="s">
        <v>894</v>
      </c>
    </row>
    <row r="8" spans="1:11" ht="24.75" thickBot="1">
      <c r="A8" s="608"/>
      <c r="B8" s="610"/>
      <c r="C8" s="610"/>
      <c r="D8" s="610"/>
      <c r="E8" s="610"/>
      <c r="F8" s="277" t="s">
        <v>935</v>
      </c>
      <c r="G8" s="277" t="s">
        <v>936</v>
      </c>
      <c r="H8" s="277" t="s">
        <v>935</v>
      </c>
      <c r="I8" s="277" t="s">
        <v>936</v>
      </c>
      <c r="J8" s="278" t="s">
        <v>937</v>
      </c>
      <c r="K8" s="604"/>
    </row>
    <row r="9" spans="1:11" ht="24.75" thickTop="1">
      <c r="A9" s="279">
        <v>2</v>
      </c>
      <c r="B9" s="280"/>
      <c r="C9" s="281" t="str">
        <f>'5.2.2'!B13</f>
        <v>อาคารสำนักงานคณบดี</v>
      </c>
      <c r="D9" s="282"/>
      <c r="E9" s="283"/>
      <c r="F9" s="282"/>
      <c r="G9" s="282"/>
      <c r="H9" s="282"/>
      <c r="I9" s="282"/>
      <c r="J9" s="282"/>
      <c r="K9" s="282"/>
    </row>
    <row r="10" spans="1:11">
      <c r="A10" s="284">
        <v>2.1</v>
      </c>
      <c r="B10" s="221" t="s">
        <v>23</v>
      </c>
      <c r="C10" s="222"/>
      <c r="D10" s="254"/>
      <c r="E10" s="285"/>
      <c r="F10" s="254"/>
      <c r="G10" s="254">
        <f>G32</f>
        <v>0</v>
      </c>
      <c r="H10" s="254"/>
      <c r="I10" s="254">
        <f>I32</f>
        <v>12500</v>
      </c>
      <c r="J10" s="254">
        <f>G10+I10</f>
        <v>12500</v>
      </c>
      <c r="K10" s="219"/>
    </row>
    <row r="11" spans="1:11">
      <c r="A11" s="219">
        <v>2.2000000000000002</v>
      </c>
      <c r="B11" s="221" t="s">
        <v>47</v>
      </c>
      <c r="C11" s="222"/>
      <c r="D11" s="254"/>
      <c r="E11" s="285"/>
      <c r="F11" s="254"/>
      <c r="G11" s="254" t="e">
        <f>G47</f>
        <v>#REF!</v>
      </c>
      <c r="H11" s="254"/>
      <c r="I11" s="254" t="e">
        <f>I47</f>
        <v>#REF!</v>
      </c>
      <c r="J11" s="254" t="e">
        <f>G11+I11</f>
        <v>#REF!</v>
      </c>
      <c r="K11" s="219"/>
    </row>
    <row r="12" spans="1:11">
      <c r="A12" s="284"/>
      <c r="B12" s="221"/>
      <c r="C12" s="222"/>
      <c r="D12" s="254"/>
      <c r="E12" s="285"/>
      <c r="F12" s="254"/>
      <c r="G12" s="254"/>
      <c r="H12" s="254"/>
      <c r="I12" s="254"/>
      <c r="J12" s="254"/>
      <c r="K12" s="219"/>
    </row>
    <row r="13" spans="1:11">
      <c r="A13" s="219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>
      <c r="A14" s="284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>
      <c r="A15" s="219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>
      <c r="A21" s="219"/>
      <c r="B21" s="221"/>
      <c r="C21" s="222"/>
      <c r="D21" s="254"/>
      <c r="E21" s="285"/>
      <c r="F21" s="254"/>
      <c r="G21" s="254"/>
      <c r="H21" s="254"/>
      <c r="I21" s="254"/>
      <c r="J21" s="254"/>
      <c r="K21" s="219"/>
    </row>
    <row r="22" spans="1:1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ht="24.75" thickBot="1">
      <c r="A28" s="291"/>
      <c r="B28" s="605" t="str">
        <f>"รวม "&amp;C9</f>
        <v>รวม อาคารสำนักงานคณบดี</v>
      </c>
      <c r="C28" s="605"/>
      <c r="D28" s="292"/>
      <c r="E28" s="293"/>
      <c r="F28" s="292"/>
      <c r="G28" s="292" t="e">
        <f>SUM(G9:G27)</f>
        <v>#REF!</v>
      </c>
      <c r="H28" s="292"/>
      <c r="I28" s="292" t="e">
        <f>SUM(I9:I27)</f>
        <v>#REF!</v>
      </c>
      <c r="J28" s="292" t="e">
        <f>SUM(J9:J27)</f>
        <v>#REF!</v>
      </c>
      <c r="K28" s="294"/>
    </row>
    <row r="29" spans="1:11" ht="24.75" thickTop="1">
      <c r="A29" s="295">
        <v>2.1</v>
      </c>
      <c r="B29" s="296" t="str">
        <f>B10</f>
        <v>หมวดเตรียมงานวิศวกรรม</v>
      </c>
      <c r="C29" s="222"/>
      <c r="D29" s="219"/>
      <c r="E29" s="297"/>
      <c r="F29" s="219"/>
      <c r="G29" s="219"/>
      <c r="H29" s="219"/>
      <c r="I29" s="219"/>
      <c r="J29" s="219"/>
      <c r="K29" s="219"/>
    </row>
    <row r="30" spans="1:11">
      <c r="A30" s="219"/>
      <c r="B30" s="221"/>
      <c r="C30" s="222" t="str">
        <f>'Data information'!C120</f>
        <v xml:space="preserve"> - งานทดสอบชั้นดิน Soil Boring Test</v>
      </c>
      <c r="D30" s="254">
        <v>1</v>
      </c>
      <c r="E30" s="285" t="str">
        <f>'Data information'!D120</f>
        <v>จุด</v>
      </c>
      <c r="F30" s="254">
        <v>0</v>
      </c>
      <c r="G30" s="254">
        <f>D30*F30</f>
        <v>0</v>
      </c>
      <c r="H30" s="254">
        <v>12500</v>
      </c>
      <c r="I30" s="254">
        <f>D30*H30</f>
        <v>12500</v>
      </c>
      <c r="J30" s="254">
        <f>G30+I30</f>
        <v>12500</v>
      </c>
      <c r="K30" s="254"/>
    </row>
    <row r="31" spans="1:11">
      <c r="A31" s="231"/>
      <c r="B31" s="233"/>
      <c r="C31" s="234"/>
      <c r="D31" s="231"/>
      <c r="E31" s="298"/>
      <c r="F31" s="231"/>
      <c r="G31" s="231"/>
      <c r="H31" s="231"/>
      <c r="I31" s="231"/>
      <c r="J31" s="231"/>
      <c r="K31" s="231"/>
    </row>
    <row r="32" spans="1:11">
      <c r="A32" s="299"/>
      <c r="B32" s="606" t="str">
        <f>"รวม"&amp;B29</f>
        <v>รวมหมวดเตรียมงานวิศวกรรม</v>
      </c>
      <c r="C32" s="606"/>
      <c r="D32" s="300"/>
      <c r="E32" s="301"/>
      <c r="F32" s="300"/>
      <c r="G32" s="300">
        <f>SUM(G29:G31)</f>
        <v>0</v>
      </c>
      <c r="H32" s="300"/>
      <c r="I32" s="300">
        <f>SUM(I29:I31)</f>
        <v>12500</v>
      </c>
      <c r="J32" s="300">
        <f>SUM(J29:J31)</f>
        <v>12500</v>
      </c>
      <c r="K32" s="299"/>
    </row>
    <row r="33" spans="1:11">
      <c r="A33" s="295">
        <v>2.2000000000000002</v>
      </c>
      <c r="B33" s="296" t="str">
        <f>B11</f>
        <v>หมวดงานวิศวกรรมโครงสร้าง</v>
      </c>
      <c r="C33" s="222"/>
      <c r="D33" s="219"/>
      <c r="E33" s="297"/>
      <c r="F33" s="219"/>
      <c r="G33" s="219"/>
      <c r="H33" s="219"/>
      <c r="I33" s="219"/>
      <c r="J33" s="219"/>
      <c r="K33" s="219"/>
    </row>
    <row r="34" spans="1:11">
      <c r="A34" s="295"/>
      <c r="B34" s="296"/>
      <c r="C34" s="302" t="str">
        <f>'Data information'!C126</f>
        <v>งานโครงสร้างเสาเข็มเจาะ</v>
      </c>
      <c r="D34" s="219"/>
      <c r="E34" s="297"/>
      <c r="F34" s="219"/>
      <c r="G34" s="219"/>
      <c r="H34" s="219"/>
      <c r="I34" s="219"/>
      <c r="J34" s="219"/>
      <c r="K34" s="219"/>
    </row>
    <row r="35" spans="1:11" hidden="1">
      <c r="A35" s="219"/>
      <c r="B35" s="221"/>
      <c r="C35" s="222" t="str">
        <f>'Data information'!C127</f>
        <v xml:space="preserve"> - งานเสาเข็มเจาะ Dia.0.35 x 6.00 ม.</v>
      </c>
      <c r="D35" s="254" t="e">
        <f>'Data information'!#REF!</f>
        <v>#REF!</v>
      </c>
      <c r="E35" s="285" t="str">
        <f>'Data information'!D127</f>
        <v>ต้น</v>
      </c>
      <c r="F35" s="254">
        <f>'Data information'!E127</f>
        <v>6720</v>
      </c>
      <c r="G35" s="254" t="e">
        <f>D35*F35</f>
        <v>#REF!</v>
      </c>
      <c r="H35" s="254">
        <f>'Data information'!F127</f>
        <v>0</v>
      </c>
      <c r="I35" s="254" t="e">
        <f>D35*H35</f>
        <v>#REF!</v>
      </c>
      <c r="J35" s="254" t="e">
        <f>G35+I35</f>
        <v>#REF!</v>
      </c>
      <c r="K35" s="254"/>
    </row>
    <row r="36" spans="1:11">
      <c r="A36" s="219"/>
      <c r="B36" s="221"/>
      <c r="C36" s="222" t="str">
        <f>'Data information'!C128</f>
        <v xml:space="preserve"> - งานเสาเข็มเจาะ Dia.0.60 x 6.00 ม.</v>
      </c>
      <c r="D36" s="254">
        <v>133</v>
      </c>
      <c r="E36" s="285" t="str">
        <f>'Data information'!D128</f>
        <v>ต้น</v>
      </c>
      <c r="F36" s="254">
        <v>11500</v>
      </c>
      <c r="G36" s="254">
        <f t="shared" ref="G36:G43" si="0">D36*F36</f>
        <v>1529500</v>
      </c>
      <c r="H36" s="254">
        <v>0</v>
      </c>
      <c r="I36" s="254">
        <f t="shared" ref="I36:I43" si="1">D36*H36</f>
        <v>0</v>
      </c>
      <c r="J36" s="254">
        <f t="shared" ref="J36:J43" si="2">G36+I36</f>
        <v>1529500</v>
      </c>
      <c r="K36" s="219"/>
    </row>
    <row r="37" spans="1:11" hidden="1">
      <c r="A37" s="219"/>
      <c r="B37" s="221"/>
      <c r="C37" s="222" t="str">
        <f>'Data information'!C129</f>
        <v xml:space="preserve"> - ค่าสกัดหัวเสาเข็มเจาะ  (Dia.0.35 m.)</v>
      </c>
      <c r="D37" s="254">
        <v>0</v>
      </c>
      <c r="E37" s="285" t="str">
        <f>'Data information'!D129</f>
        <v>ต้น</v>
      </c>
      <c r="F37" s="254">
        <v>0</v>
      </c>
      <c r="G37" s="254">
        <f t="shared" si="0"/>
        <v>0</v>
      </c>
      <c r="H37" s="254">
        <v>350</v>
      </c>
      <c r="I37" s="254">
        <f t="shared" si="1"/>
        <v>0</v>
      </c>
      <c r="J37" s="254">
        <f t="shared" si="2"/>
        <v>0</v>
      </c>
      <c r="K37" s="219"/>
    </row>
    <row r="38" spans="1:11">
      <c r="A38" s="219"/>
      <c r="B38" s="221"/>
      <c r="C38" s="222" t="str">
        <f>'Data information'!C130</f>
        <v xml:space="preserve"> - ค่าสกัดหัวเสาเข็มเจาะ  (Dia.0.60 m.)</v>
      </c>
      <c r="D38" s="254"/>
      <c r="E38" s="285" t="str">
        <f>'Data information'!D130</f>
        <v>ต้น</v>
      </c>
      <c r="F38" s="254">
        <v>0</v>
      </c>
      <c r="G38" s="254">
        <f t="shared" si="0"/>
        <v>0</v>
      </c>
      <c r="H38" s="254">
        <v>540</v>
      </c>
      <c r="I38" s="254">
        <f t="shared" si="1"/>
        <v>0</v>
      </c>
      <c r="J38" s="254">
        <f t="shared" si="2"/>
        <v>0</v>
      </c>
      <c r="K38" s="219"/>
    </row>
    <row r="39" spans="1:11">
      <c r="A39" s="219"/>
      <c r="B39" s="221"/>
      <c r="C39" s="302" t="str">
        <f>'Data information'!C131</f>
        <v>งานทดสอบการรับน้ำหนักเสาเข็ม</v>
      </c>
      <c r="D39" s="254"/>
      <c r="E39" s="285"/>
      <c r="F39" s="254"/>
      <c r="G39" s="254"/>
      <c r="H39" s="254"/>
      <c r="I39" s="254"/>
      <c r="J39" s="254"/>
      <c r="K39" s="219"/>
    </row>
    <row r="40" spans="1:11" hidden="1">
      <c r="A40" s="219"/>
      <c r="B40" s="221"/>
      <c r="C40" s="222" t="str">
        <f>'Data information'!C132</f>
        <v xml:space="preserve"> - งานทดสอบการรับน้ำหนักเสาเข็มโดยวิธี Dynamic Load Test  (Dia.0.35 m.=23 Ton)</v>
      </c>
      <c r="D40" s="254">
        <v>0</v>
      </c>
      <c r="E40" s="285" t="str">
        <f>'Data information'!D132</f>
        <v>ต้น</v>
      </c>
      <c r="F40" s="254">
        <v>0</v>
      </c>
      <c r="G40" s="254">
        <f t="shared" si="0"/>
        <v>0</v>
      </c>
      <c r="H40" s="254">
        <v>25000</v>
      </c>
      <c r="I40" s="254">
        <f t="shared" si="1"/>
        <v>0</v>
      </c>
      <c r="J40" s="254">
        <f t="shared" si="2"/>
        <v>0</v>
      </c>
      <c r="K40" s="219"/>
    </row>
    <row r="41" spans="1:11">
      <c r="A41" s="219"/>
      <c r="B41" s="221"/>
      <c r="C41" s="222" t="str">
        <f>'Data information'!C133</f>
        <v xml:space="preserve"> - งานทดสอบการรับน้ำหนักเสาเข็มโดยวิธี Dynamic Load Test  (Dia.0.60 m.=54 Ton)</v>
      </c>
      <c r="D41" s="254">
        <v>3</v>
      </c>
      <c r="E41" s="285" t="str">
        <f>'Data information'!D133</f>
        <v>ต้น</v>
      </c>
      <c r="F41" s="254">
        <v>0</v>
      </c>
      <c r="G41" s="254">
        <f t="shared" si="0"/>
        <v>0</v>
      </c>
      <c r="H41" s="254">
        <v>25650</v>
      </c>
      <c r="I41" s="254">
        <f t="shared" si="1"/>
        <v>76950</v>
      </c>
      <c r="J41" s="254">
        <f t="shared" si="2"/>
        <v>76950</v>
      </c>
      <c r="K41" s="219"/>
    </row>
    <row r="42" spans="1:11" hidden="1">
      <c r="A42" s="219"/>
      <c r="B42" s="221"/>
      <c r="C42" s="222" t="str">
        <f>'Data information'!C134</f>
        <v xml:space="preserve"> - งานทดสอบการรับน้ำหนักเสาเข็มโดยวิธี Static Load Test</v>
      </c>
      <c r="D42" s="254">
        <v>0</v>
      </c>
      <c r="E42" s="285">
        <f>'Data information'!D134</f>
        <v>0</v>
      </c>
      <c r="F42" s="254">
        <v>0</v>
      </c>
      <c r="G42" s="254">
        <f t="shared" si="0"/>
        <v>0</v>
      </c>
      <c r="H42" s="254">
        <v>0</v>
      </c>
      <c r="I42" s="254">
        <f t="shared" si="1"/>
        <v>0</v>
      </c>
      <c r="J42" s="254">
        <f t="shared" si="2"/>
        <v>0</v>
      </c>
      <c r="K42" s="219"/>
    </row>
    <row r="43" spans="1:11">
      <c r="A43" s="219"/>
      <c r="B43" s="221"/>
      <c r="C43" s="222" t="str">
        <f>'Data information'!C135</f>
        <v xml:space="preserve"> - งานทดสอบความสมบูรณ์ของเสาเข็มโดยวิธี Seismic Test</v>
      </c>
      <c r="D43" s="254">
        <v>133</v>
      </c>
      <c r="E43" s="285" t="str">
        <f>'Data information'!D135</f>
        <v>ต้น</v>
      </c>
      <c r="F43" s="254">
        <v>0</v>
      </c>
      <c r="G43" s="254">
        <f t="shared" si="0"/>
        <v>0</v>
      </c>
      <c r="H43" s="254">
        <v>270</v>
      </c>
      <c r="I43" s="254">
        <f t="shared" si="1"/>
        <v>35910</v>
      </c>
      <c r="J43" s="254">
        <f t="shared" si="2"/>
        <v>35910</v>
      </c>
      <c r="K43" s="219"/>
    </row>
    <row r="44" spans="1:11">
      <c r="A44" s="231"/>
      <c r="B44" s="221"/>
      <c r="C44" s="234"/>
      <c r="D44" s="303"/>
      <c r="E44" s="304"/>
      <c r="F44" s="303"/>
      <c r="G44" s="303"/>
      <c r="H44" s="303"/>
      <c r="I44" s="303"/>
      <c r="J44" s="303"/>
      <c r="K44" s="231"/>
    </row>
    <row r="45" spans="1:11">
      <c r="A45" s="219"/>
      <c r="B45" s="221"/>
      <c r="C45" s="305" t="s">
        <v>163</v>
      </c>
      <c r="D45" s="306"/>
      <c r="E45" s="307"/>
      <c r="F45" s="306"/>
      <c r="G45" s="306" t="e">
        <f>SUM(G34:G44)</f>
        <v>#REF!</v>
      </c>
      <c r="H45" s="306"/>
      <c r="I45" s="306" t="e">
        <f>SUM(I34:I44)</f>
        <v>#REF!</v>
      </c>
      <c r="J45" s="306" t="e">
        <f>SUM(J34:J44)</f>
        <v>#REF!</v>
      </c>
      <c r="K45" s="219"/>
    </row>
    <row r="46" spans="1:11">
      <c r="A46" s="231"/>
      <c r="B46" s="233"/>
      <c r="C46" s="234"/>
      <c r="D46" s="231"/>
      <c r="E46" s="298"/>
      <c r="F46" s="231"/>
      <c r="G46" s="231"/>
      <c r="H46" s="231"/>
      <c r="I46" s="231"/>
      <c r="J46" s="231"/>
      <c r="K46" s="231"/>
    </row>
    <row r="47" spans="1:11">
      <c r="A47" s="299"/>
      <c r="B47" s="606" t="str">
        <f>"รวม"&amp;B33</f>
        <v>รวมหมวดงานวิศวกรรมโครงสร้าง</v>
      </c>
      <c r="C47" s="606"/>
      <c r="D47" s="300"/>
      <c r="E47" s="301"/>
      <c r="F47" s="300"/>
      <c r="G47" s="300" t="e">
        <f>G45</f>
        <v>#REF!</v>
      </c>
      <c r="H47" s="300"/>
      <c r="I47" s="300" t="e">
        <f>I45</f>
        <v>#REF!</v>
      </c>
      <c r="J47" s="300" t="e">
        <f>J45</f>
        <v>#REF!</v>
      </c>
      <c r="K47" s="299"/>
    </row>
  </sheetData>
  <mergeCells count="16">
    <mergeCell ref="K7:K8"/>
    <mergeCell ref="B28:C28"/>
    <mergeCell ref="B32:C32"/>
    <mergeCell ref="B47:C47"/>
    <mergeCell ref="A7:A8"/>
    <mergeCell ref="B7:C8"/>
    <mergeCell ref="D7:D8"/>
    <mergeCell ref="E7:E8"/>
    <mergeCell ref="F7:G7"/>
    <mergeCell ref="H7:I7"/>
    <mergeCell ref="F6:H6"/>
    <mergeCell ref="A1:K1"/>
    <mergeCell ref="K2:K5"/>
    <mergeCell ref="D3:F3"/>
    <mergeCell ref="D4:F4"/>
    <mergeCell ref="D5:F5"/>
  </mergeCells>
  <printOptions horizontalCentered="1"/>
  <pageMargins left="0.25" right="0.25" top="0.5" bottom="0.35" header="0.25" footer="0.25"/>
  <pageSetup paperSize="9" scale="80" orientation="landscape" r:id="rId1"/>
  <headerFooter>
    <oddHeader>&amp;C&amp;"TH SarabunPSK,Regular"&amp;12แผ่นที่  &amp;P  จาก  &amp;N&amp;R&amp;"TH SarabunPSK,Regular"&amp;12แบบ ปร.4.2.2</oddHeader>
    <oddFooter>&amp;L&amp;"TH SarabunPSK,Regular"&amp;12กลุ่มอาคารมนุษย์ศาสตร์และสังคมศาสตร์ (อาคารเรียนรวมและปฏิบัติกลาง)&amp;C&amp;"TH SarabunPSK,Regular"&amp;12อาคารสำนักงานคณบดี</oddFooter>
  </headerFooter>
  <rowBreaks count="1" manualBreakCount="1">
    <brk id="28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view="pageBreakPreview" topLeftCell="A10" zoomScaleNormal="100" zoomScaleSheetLayoutView="100" workbookViewId="0">
      <selection activeCell="D10" sqref="D10:F10"/>
    </sheetView>
  </sheetViews>
  <sheetFormatPr defaultColWidth="9.140625" defaultRowHeight="24"/>
  <cols>
    <col min="1" max="1" width="7.140625" style="208" customWidth="1"/>
    <col min="2" max="2" width="2.85546875" style="208" customWidth="1"/>
    <col min="3" max="3" width="30.85546875" style="208" customWidth="1"/>
    <col min="4" max="4" width="17.140625" style="208" customWidth="1"/>
    <col min="5" max="5" width="10.28515625" style="208" customWidth="1"/>
    <col min="6" max="6" width="17.140625" style="208" customWidth="1"/>
    <col min="7" max="7" width="13.5703125" style="208" customWidth="1"/>
    <col min="8" max="8" width="9" style="208" customWidth="1"/>
    <col min="9" max="16384" width="9.140625" style="208"/>
  </cols>
  <sheetData>
    <row r="1" spans="1:8" ht="75" customHeight="1">
      <c r="D1" s="581"/>
      <c r="E1" s="581"/>
    </row>
    <row r="2" spans="1:8" ht="24.75" thickBot="1">
      <c r="A2" s="582" t="s">
        <v>1236</v>
      </c>
      <c r="B2" s="582"/>
      <c r="C2" s="582"/>
      <c r="D2" s="582"/>
      <c r="E2" s="582"/>
      <c r="F2" s="582"/>
      <c r="G2" s="582"/>
      <c r="H2" s="582"/>
    </row>
    <row r="3" spans="1:8">
      <c r="A3" s="249" t="str">
        <f>"รายการค่างานก่อสร้าง  "&amp;'6'!C17</f>
        <v>รายการค่างานก่อสร้าง  อาคารเรียนมนุษย์ศาสตร์</v>
      </c>
      <c r="B3" s="249"/>
      <c r="C3" s="250"/>
      <c r="D3" s="250"/>
      <c r="E3" s="250"/>
      <c r="F3" s="250"/>
      <c r="G3" s="250"/>
      <c r="H3" s="250"/>
    </row>
    <row r="4" spans="1:8">
      <c r="A4" s="209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209"/>
      <c r="C4" s="210"/>
      <c r="D4" s="210"/>
      <c r="E4" s="210"/>
      <c r="F4" s="210"/>
      <c r="G4" s="210"/>
      <c r="H4" s="210"/>
    </row>
    <row r="5" spans="1:8">
      <c r="A5" s="209" t="s">
        <v>886</v>
      </c>
      <c r="B5" s="209"/>
      <c r="C5" s="210"/>
      <c r="D5" s="210"/>
      <c r="E5" s="210"/>
      <c r="F5" s="210"/>
      <c r="G5" s="210"/>
      <c r="H5" s="210"/>
    </row>
    <row r="6" spans="1:8">
      <c r="A6" s="209" t="s">
        <v>887</v>
      </c>
      <c r="B6" s="209"/>
      <c r="C6" s="210"/>
      <c r="D6" s="210"/>
      <c r="E6" s="210"/>
      <c r="F6" s="210"/>
      <c r="G6" s="210"/>
      <c r="H6" s="210"/>
    </row>
    <row r="7" spans="1:8">
      <c r="A7" s="20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209"/>
      <c r="C7" s="210"/>
      <c r="D7" s="210"/>
      <c r="E7" s="210"/>
      <c r="F7" s="210"/>
      <c r="G7" s="210"/>
      <c r="H7" s="210"/>
    </row>
    <row r="8" spans="1:8">
      <c r="A8" s="209" t="str">
        <f>"คณะกรรมการกำหนดราคากลาง   "&amp;ปก!E10</f>
        <v xml:space="preserve">คณะกรรมการกำหนดราคากลาง   </v>
      </c>
      <c r="B8" s="209"/>
      <c r="C8" s="210"/>
      <c r="D8" s="210"/>
      <c r="E8" s="210"/>
      <c r="F8" s="210"/>
      <c r="G8" s="210"/>
      <c r="H8" s="210"/>
    </row>
    <row r="9" spans="1:8">
      <c r="A9" s="209" t="s">
        <v>904</v>
      </c>
      <c r="B9" s="209"/>
      <c r="C9" s="209"/>
      <c r="D9" s="211"/>
      <c r="E9" s="209" t="s">
        <v>889</v>
      </c>
      <c r="F9" s="209"/>
      <c r="G9" s="209"/>
      <c r="H9" s="209"/>
    </row>
    <row r="10" spans="1:8" ht="24.75" thickBot="1">
      <c r="A10" s="212" t="s">
        <v>891</v>
      </c>
      <c r="B10" s="212"/>
      <c r="C10" s="212"/>
      <c r="D10" s="583">
        <f>ปก!D12</f>
        <v>0</v>
      </c>
      <c r="E10" s="583"/>
      <c r="F10" s="583"/>
      <c r="G10" s="212"/>
      <c r="H10" s="213" t="s">
        <v>892</v>
      </c>
    </row>
    <row r="11" spans="1:8" ht="42" customHeight="1" thickTop="1" thickBot="1">
      <c r="A11" s="251" t="s">
        <v>905</v>
      </c>
      <c r="B11" s="584" t="s">
        <v>2</v>
      </c>
      <c r="C11" s="585"/>
      <c r="D11" s="214" t="s">
        <v>854</v>
      </c>
      <c r="E11" s="214" t="s">
        <v>906</v>
      </c>
      <c r="F11" s="214" t="s">
        <v>907</v>
      </c>
      <c r="G11" s="586" t="s">
        <v>894</v>
      </c>
      <c r="H11" s="587"/>
    </row>
    <row r="12" spans="1:8" ht="24.75" thickTop="1">
      <c r="A12" s="252"/>
      <c r="B12" s="588" t="s">
        <v>962</v>
      </c>
      <c r="C12" s="588"/>
      <c r="D12" s="252"/>
      <c r="E12" s="252"/>
      <c r="F12" s="252"/>
      <c r="G12" s="589"/>
      <c r="H12" s="589"/>
    </row>
    <row r="13" spans="1:8">
      <c r="A13" s="219">
        <v>3</v>
      </c>
      <c r="B13" s="253" t="str">
        <f>'6'!C17</f>
        <v>อาคารเรียนมนุษย์ศาสตร์</v>
      </c>
      <c r="C13" s="219"/>
      <c r="D13" s="219"/>
      <c r="E13" s="219"/>
      <c r="F13" s="219"/>
      <c r="G13" s="590" t="s">
        <v>909</v>
      </c>
      <c r="H13" s="590"/>
    </row>
    <row r="14" spans="1:8">
      <c r="A14" s="219">
        <v>3.1</v>
      </c>
      <c r="B14" s="219" t="s">
        <v>23</v>
      </c>
      <c r="C14" s="219"/>
      <c r="D14" s="254">
        <f>'4.2.3 ทำแล้ว'!J10</f>
        <v>12500</v>
      </c>
      <c r="E14" s="255">
        <f>$E$21</f>
        <v>1.08</v>
      </c>
      <c r="F14" s="254">
        <f>D14*E14</f>
        <v>13500</v>
      </c>
      <c r="G14" s="580" t="s">
        <v>910</v>
      </c>
      <c r="H14" s="580"/>
    </row>
    <row r="15" spans="1:8">
      <c r="A15" s="219">
        <v>3.2</v>
      </c>
      <c r="B15" s="219" t="s">
        <v>47</v>
      </c>
      <c r="C15" s="219"/>
      <c r="D15" s="254" t="e">
        <f>'4.2.3 ทำแล้ว'!J11</f>
        <v>#REF!</v>
      </c>
      <c r="E15" s="255">
        <f>$E$21</f>
        <v>1.08</v>
      </c>
      <c r="F15" s="254" t="e">
        <f>D15*E15</f>
        <v>#REF!</v>
      </c>
      <c r="G15" s="580" t="s">
        <v>911</v>
      </c>
      <c r="H15" s="580"/>
    </row>
    <row r="16" spans="1:8">
      <c r="A16" s="219"/>
      <c r="B16" s="256"/>
      <c r="C16" s="222"/>
      <c r="D16" s="254"/>
      <c r="E16" s="255"/>
      <c r="F16" s="254"/>
      <c r="G16" s="580" t="s">
        <v>912</v>
      </c>
      <c r="H16" s="580"/>
    </row>
    <row r="17" spans="1:8">
      <c r="A17" s="219"/>
      <c r="B17" s="256"/>
      <c r="C17" s="222"/>
      <c r="D17" s="254"/>
      <c r="E17" s="255"/>
      <c r="F17" s="254"/>
      <c r="G17" s="580"/>
      <c r="H17" s="580"/>
    </row>
    <row r="18" spans="1:8">
      <c r="A18" s="219"/>
      <c r="B18" s="256"/>
      <c r="C18" s="222"/>
      <c r="D18" s="254"/>
      <c r="E18" s="255"/>
      <c r="F18" s="254"/>
      <c r="G18" s="580"/>
      <c r="H18" s="580"/>
    </row>
    <row r="19" spans="1:8">
      <c r="A19" s="219"/>
      <c r="B19" s="256"/>
      <c r="C19" s="222"/>
      <c r="D19" s="254"/>
      <c r="E19" s="255"/>
      <c r="F19" s="254"/>
      <c r="G19" s="580"/>
      <c r="H19" s="580"/>
    </row>
    <row r="20" spans="1:8" ht="24.75" thickBot="1">
      <c r="A20" s="257"/>
      <c r="B20" s="258"/>
      <c r="C20" s="259"/>
      <c r="D20" s="257"/>
      <c r="E20" s="257"/>
      <c r="F20" s="257"/>
      <c r="G20" s="591"/>
      <c r="H20" s="591"/>
    </row>
    <row r="21" spans="1:8" ht="24.75" thickTop="1">
      <c r="A21" s="592" t="str">
        <f>"รวม"&amp;B12</f>
        <v>รวมส่วนที่ 2 ค่างานก่อสร้างตัวอาคาร</v>
      </c>
      <c r="B21" s="576"/>
      <c r="C21" s="576"/>
      <c r="D21" s="260" t="e">
        <f>SUM(D12:D20)</f>
        <v>#REF!</v>
      </c>
      <c r="E21" s="261">
        <v>1.08</v>
      </c>
      <c r="F21" s="260" t="e">
        <f>SUM(F12:F20)</f>
        <v>#REF!</v>
      </c>
      <c r="G21" s="576"/>
      <c r="H21" s="577"/>
    </row>
    <row r="22" spans="1:8" ht="24.75" thickBot="1">
      <c r="A22" s="593" t="s">
        <v>915</v>
      </c>
      <c r="B22" s="594"/>
      <c r="C22" s="594"/>
      <c r="D22" s="594"/>
      <c r="E22" s="594"/>
      <c r="F22" s="262" t="e">
        <f>F21</f>
        <v>#REF!</v>
      </c>
      <c r="G22" s="594"/>
      <c r="H22" s="595"/>
    </row>
    <row r="23" spans="1:8" ht="13.5" customHeight="1" thickTop="1"/>
    <row r="24" spans="1:8">
      <c r="D24" s="581"/>
      <c r="E24" s="581"/>
    </row>
    <row r="25" spans="1:8">
      <c r="D25" s="581"/>
      <c r="E25" s="581"/>
    </row>
    <row r="27" spans="1:8" ht="10.5" customHeight="1"/>
    <row r="28" spans="1:8">
      <c r="A28" s="581"/>
      <c r="B28" s="581"/>
      <c r="C28" s="581"/>
      <c r="D28" s="581"/>
      <c r="E28" s="581"/>
      <c r="G28" s="248"/>
    </row>
    <row r="29" spans="1:8">
      <c r="A29" s="581"/>
      <c r="B29" s="581"/>
      <c r="C29" s="581"/>
      <c r="D29" s="581"/>
      <c r="E29" s="581"/>
      <c r="G29" s="248"/>
    </row>
    <row r="30" spans="1:8" ht="10.5" customHeight="1"/>
    <row r="31" spans="1:8">
      <c r="A31" s="581"/>
      <c r="B31" s="581"/>
      <c r="C31" s="581"/>
      <c r="D31" s="581"/>
      <c r="E31" s="581"/>
      <c r="G31" s="248"/>
    </row>
    <row r="32" spans="1:8">
      <c r="A32" s="581"/>
      <c r="B32" s="581"/>
      <c r="C32" s="581"/>
      <c r="D32" s="581"/>
      <c r="E32" s="581"/>
      <c r="G32" s="248"/>
    </row>
    <row r="33" spans="1:7" ht="10.5" customHeight="1"/>
    <row r="34" spans="1:7">
      <c r="A34" s="581"/>
      <c r="B34" s="581"/>
      <c r="C34" s="581"/>
      <c r="D34" s="581"/>
      <c r="E34" s="581"/>
      <c r="G34" s="248"/>
    </row>
    <row r="35" spans="1:7">
      <c r="A35" s="581"/>
      <c r="B35" s="581"/>
      <c r="C35" s="581"/>
      <c r="D35" s="581"/>
      <c r="E35" s="581"/>
      <c r="G35" s="248"/>
    </row>
    <row r="36" spans="1:7" ht="10.5" customHeight="1"/>
    <row r="37" spans="1:7">
      <c r="A37" s="581"/>
      <c r="B37" s="581"/>
      <c r="C37" s="581"/>
      <c r="D37" s="581"/>
      <c r="E37" s="581"/>
      <c r="G37" s="248"/>
    </row>
    <row r="38" spans="1:7">
      <c r="A38" s="581"/>
      <c r="B38" s="581"/>
      <c r="C38" s="581"/>
      <c r="D38" s="581"/>
      <c r="E38" s="581"/>
      <c r="G38" s="248"/>
    </row>
    <row r="39" spans="1:7" ht="10.5" customHeight="1"/>
    <row r="40" spans="1:7">
      <c r="C40" s="581"/>
      <c r="D40" s="581"/>
      <c r="E40" s="581"/>
      <c r="F40" s="581"/>
      <c r="G40" s="581"/>
    </row>
    <row r="41" spans="1:7">
      <c r="C41" s="581"/>
      <c r="D41" s="581"/>
      <c r="E41" s="581"/>
      <c r="F41" s="581"/>
      <c r="G41" s="581"/>
    </row>
  </sheetData>
  <mergeCells count="41">
    <mergeCell ref="C40:D40"/>
    <mergeCell ref="E40:G40"/>
    <mergeCell ref="C41:D41"/>
    <mergeCell ref="E41:G41"/>
    <mergeCell ref="A35:C35"/>
    <mergeCell ref="D35:E35"/>
    <mergeCell ref="A37:C37"/>
    <mergeCell ref="D37:E37"/>
    <mergeCell ref="A38:C38"/>
    <mergeCell ref="D38:E38"/>
    <mergeCell ref="A31:C31"/>
    <mergeCell ref="D31:E31"/>
    <mergeCell ref="A32:C32"/>
    <mergeCell ref="D32:E32"/>
    <mergeCell ref="A34:C34"/>
    <mergeCell ref="D34:E34"/>
    <mergeCell ref="D25:E25"/>
    <mergeCell ref="A28:C28"/>
    <mergeCell ref="D28:E28"/>
    <mergeCell ref="A29:C29"/>
    <mergeCell ref="D29:E29"/>
    <mergeCell ref="A21:C21"/>
    <mergeCell ref="G21:H21"/>
    <mergeCell ref="A22:E22"/>
    <mergeCell ref="G22:H22"/>
    <mergeCell ref="D24:E24"/>
    <mergeCell ref="G16:H16"/>
    <mergeCell ref="G17:H17"/>
    <mergeCell ref="G18:H18"/>
    <mergeCell ref="G19:H19"/>
    <mergeCell ref="G20:H20"/>
    <mergeCell ref="B12:C12"/>
    <mergeCell ref="G12:H12"/>
    <mergeCell ref="G13:H13"/>
    <mergeCell ref="G14:H14"/>
    <mergeCell ref="G15:H15"/>
    <mergeCell ref="D1:E1"/>
    <mergeCell ref="A2:H2"/>
    <mergeCell ref="D10:F10"/>
    <mergeCell ref="B11:C11"/>
    <mergeCell ref="G11:H11"/>
  </mergeCells>
  <printOptions horizontalCentered="1"/>
  <pageMargins left="0.5" right="0.25" top="0.25" bottom="0" header="0.3" footer="0.3"/>
  <pageSetup paperSize="9" scale="85" orientation="portrait" r:id="rId1"/>
  <headerFooter>
    <oddHeader>&amp;R&amp;"TH SarabunPSK,Regular"&amp;12ปร.5.2.3</oddHeader>
    <oddFooter>&amp;L&amp;"TH SarabunPSK,Regular"&amp;12กลุ่มอาคารมนุษย์ศาสตร์และสังคมศาสตร์ (อาคารเรียนรวมและปฏิบัติกลาง)&amp;C&amp;"TH SarabunPSK,Regular"&amp;12ส่วนที่ 2 ค่างานก่อสร้างตัวอาคาร&amp;R&amp;"TH SarabunPSK,Regular"&amp;12อาคารเรียนมนุษย์ศาสตร์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view="pageBreakPreview" zoomScaleNormal="100" zoomScaleSheetLayoutView="100" workbookViewId="0">
      <selection activeCell="D10" sqref="D10:F10"/>
    </sheetView>
  </sheetViews>
  <sheetFormatPr defaultColWidth="9.140625" defaultRowHeight="24"/>
  <cols>
    <col min="1" max="1" width="8.5703125" style="208" customWidth="1"/>
    <col min="2" max="2" width="2.140625" style="208" customWidth="1"/>
    <col min="3" max="3" width="54.28515625" style="208" customWidth="1"/>
    <col min="4" max="4" width="12.140625" style="208" customWidth="1"/>
    <col min="5" max="5" width="6.42578125" style="248" customWidth="1"/>
    <col min="6" max="6" width="13.7109375" style="208" customWidth="1"/>
    <col min="7" max="7" width="16.42578125" style="208" customWidth="1"/>
    <col min="8" max="8" width="12.140625" style="208" customWidth="1"/>
    <col min="9" max="9" width="16.42578125" style="208" customWidth="1"/>
    <col min="10" max="10" width="22.28515625" style="208" customWidth="1"/>
    <col min="11" max="11" width="12.7109375" style="208" customWidth="1"/>
    <col min="12" max="16384" width="9.140625" style="208"/>
  </cols>
  <sheetData>
    <row r="1" spans="1:11" ht="24.75" thickBot="1">
      <c r="A1" s="597" t="s">
        <v>1237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</row>
    <row r="2" spans="1:11">
      <c r="A2" s="249" t="str">
        <f>"ส่วนที่ 2 ค่างานก่อสร้างตัวอาคาร     "&amp;'6'!C17</f>
        <v>ส่วนที่ 2 ค่างานก่อสร้างตัวอาคาร     อาคารเรียนมนุษย์ศาสตร์</v>
      </c>
      <c r="B2" s="249"/>
      <c r="C2" s="250"/>
      <c r="D2" s="250"/>
      <c r="E2" s="263"/>
      <c r="F2" s="264" t="s">
        <v>941</v>
      </c>
      <c r="G2" s="265"/>
      <c r="H2" s="265"/>
      <c r="I2" s="266" t="s">
        <v>938</v>
      </c>
      <c r="J2" s="267" t="s">
        <v>929</v>
      </c>
      <c r="K2" s="598"/>
    </row>
    <row r="3" spans="1:11">
      <c r="A3" s="209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209"/>
      <c r="C3" s="210"/>
      <c r="D3" s="601" t="s">
        <v>939</v>
      </c>
      <c r="E3" s="602"/>
      <c r="F3" s="602"/>
      <c r="G3" s="208" t="s">
        <v>940</v>
      </c>
      <c r="I3" s="268" t="s">
        <v>938</v>
      </c>
      <c r="J3" s="269" t="s">
        <v>929</v>
      </c>
      <c r="K3" s="599"/>
    </row>
    <row r="4" spans="1:11">
      <c r="A4" s="209" t="s">
        <v>887</v>
      </c>
      <c r="B4" s="209"/>
      <c r="C4" s="210"/>
      <c r="D4" s="601" t="s">
        <v>939</v>
      </c>
      <c r="E4" s="602"/>
      <c r="F4" s="602"/>
      <c r="G4" s="208" t="s">
        <v>940</v>
      </c>
      <c r="I4" s="268" t="s">
        <v>938</v>
      </c>
      <c r="J4" s="269" t="s">
        <v>929</v>
      </c>
      <c r="K4" s="599"/>
    </row>
    <row r="5" spans="1:11">
      <c r="A5" s="20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209"/>
      <c r="C5" s="210"/>
      <c r="D5" s="601" t="s">
        <v>939</v>
      </c>
      <c r="E5" s="602"/>
      <c r="F5" s="602"/>
      <c r="G5" s="208" t="s">
        <v>940</v>
      </c>
      <c r="I5" s="270" t="s">
        <v>938</v>
      </c>
      <c r="J5" s="271" t="s">
        <v>929</v>
      </c>
      <c r="K5" s="600"/>
    </row>
    <row r="6" spans="1:11" ht="24.75" thickBot="1">
      <c r="A6" s="272" t="s">
        <v>930</v>
      </c>
      <c r="B6" s="272"/>
      <c r="C6" s="273"/>
      <c r="D6" s="273" t="s">
        <v>931</v>
      </c>
      <c r="E6" s="274"/>
      <c r="F6" s="596">
        <f>ปก!D12</f>
        <v>0</v>
      </c>
      <c r="G6" s="596"/>
      <c r="H6" s="596"/>
      <c r="I6" s="275"/>
      <c r="J6" s="275"/>
      <c r="K6" s="275"/>
    </row>
    <row r="7" spans="1:11" ht="24.75" thickTop="1">
      <c r="A7" s="607" t="s">
        <v>905</v>
      </c>
      <c r="B7" s="609" t="s">
        <v>2</v>
      </c>
      <c r="C7" s="609"/>
      <c r="D7" s="609" t="s">
        <v>932</v>
      </c>
      <c r="E7" s="609" t="s">
        <v>584</v>
      </c>
      <c r="F7" s="609" t="s">
        <v>933</v>
      </c>
      <c r="G7" s="609"/>
      <c r="H7" s="609" t="s">
        <v>934</v>
      </c>
      <c r="I7" s="609"/>
      <c r="J7" s="276" t="s">
        <v>163</v>
      </c>
      <c r="K7" s="603" t="s">
        <v>894</v>
      </c>
    </row>
    <row r="8" spans="1:11" ht="24.75" thickBot="1">
      <c r="A8" s="608"/>
      <c r="B8" s="610"/>
      <c r="C8" s="610"/>
      <c r="D8" s="610"/>
      <c r="E8" s="610"/>
      <c r="F8" s="277" t="s">
        <v>935</v>
      </c>
      <c r="G8" s="277" t="s">
        <v>936</v>
      </c>
      <c r="H8" s="277" t="s">
        <v>935</v>
      </c>
      <c r="I8" s="277" t="s">
        <v>936</v>
      </c>
      <c r="J8" s="278" t="s">
        <v>937</v>
      </c>
      <c r="K8" s="604"/>
    </row>
    <row r="9" spans="1:11" ht="24.75" thickTop="1">
      <c r="A9" s="279">
        <v>3</v>
      </c>
      <c r="B9" s="280"/>
      <c r="C9" s="281" t="str">
        <f>'5.2.3'!B13</f>
        <v>อาคารเรียนมนุษย์ศาสตร์</v>
      </c>
      <c r="D9" s="282"/>
      <c r="E9" s="283"/>
      <c r="F9" s="282"/>
      <c r="G9" s="282"/>
      <c r="H9" s="282"/>
      <c r="I9" s="282"/>
      <c r="J9" s="282"/>
      <c r="K9" s="282"/>
    </row>
    <row r="10" spans="1:11">
      <c r="A10" s="284">
        <v>3.1</v>
      </c>
      <c r="B10" s="221" t="s">
        <v>23</v>
      </c>
      <c r="C10" s="222"/>
      <c r="D10" s="254"/>
      <c r="E10" s="285"/>
      <c r="F10" s="254"/>
      <c r="G10" s="254">
        <f>G32</f>
        <v>0</v>
      </c>
      <c r="H10" s="254"/>
      <c r="I10" s="254">
        <f>I32</f>
        <v>12500</v>
      </c>
      <c r="J10" s="254">
        <f>G10+I10</f>
        <v>12500</v>
      </c>
      <c r="K10" s="219"/>
    </row>
    <row r="11" spans="1:11">
      <c r="A11" s="219">
        <v>3.2</v>
      </c>
      <c r="B11" s="221" t="s">
        <v>47</v>
      </c>
      <c r="C11" s="222"/>
      <c r="D11" s="254"/>
      <c r="E11" s="285"/>
      <c r="F11" s="254"/>
      <c r="G11" s="254" t="e">
        <f>G52</f>
        <v>#REF!</v>
      </c>
      <c r="H11" s="254"/>
      <c r="I11" s="254" t="e">
        <f>I52</f>
        <v>#REF!</v>
      </c>
      <c r="J11" s="254" t="e">
        <f>G11+I11</f>
        <v>#REF!</v>
      </c>
      <c r="K11" s="219"/>
    </row>
    <row r="12" spans="1:11">
      <c r="A12" s="284"/>
      <c r="B12" s="221"/>
      <c r="C12" s="222"/>
      <c r="D12" s="254"/>
      <c r="E12" s="285"/>
      <c r="F12" s="254"/>
      <c r="G12" s="254"/>
      <c r="H12" s="254"/>
      <c r="I12" s="254"/>
      <c r="J12" s="254"/>
      <c r="K12" s="219"/>
    </row>
    <row r="13" spans="1:11">
      <c r="A13" s="219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>
      <c r="A14" s="284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>
      <c r="A15" s="219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>
      <c r="A21" s="219"/>
      <c r="B21" s="221"/>
      <c r="C21" s="222"/>
      <c r="D21" s="254"/>
      <c r="E21" s="285"/>
      <c r="F21" s="254"/>
      <c r="G21" s="254"/>
      <c r="H21" s="254"/>
      <c r="I21" s="254"/>
      <c r="J21" s="254"/>
      <c r="K21" s="219"/>
    </row>
    <row r="22" spans="1:1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ht="24.75" thickBot="1">
      <c r="A28" s="291"/>
      <c r="B28" s="605" t="str">
        <f>"รวม "&amp;C9</f>
        <v>รวม อาคารเรียนมนุษย์ศาสตร์</v>
      </c>
      <c r="C28" s="605"/>
      <c r="D28" s="292"/>
      <c r="E28" s="293"/>
      <c r="F28" s="292"/>
      <c r="G28" s="292" t="e">
        <f>SUM(G9:G27)</f>
        <v>#REF!</v>
      </c>
      <c r="H28" s="292"/>
      <c r="I28" s="292" t="e">
        <f>SUM(I9:I27)</f>
        <v>#REF!</v>
      </c>
      <c r="J28" s="292" t="e">
        <f>SUM(J9:J27)</f>
        <v>#REF!</v>
      </c>
      <c r="K28" s="294"/>
    </row>
    <row r="29" spans="1:11" ht="24.75" thickTop="1">
      <c r="A29" s="295">
        <v>3.1</v>
      </c>
      <c r="B29" s="296" t="str">
        <f>B10</f>
        <v>หมวดเตรียมงานวิศวกรรม</v>
      </c>
      <c r="C29" s="222"/>
      <c r="D29" s="219"/>
      <c r="E29" s="297"/>
      <c r="F29" s="219"/>
      <c r="G29" s="219"/>
      <c r="H29" s="219"/>
      <c r="I29" s="219"/>
      <c r="J29" s="219"/>
      <c r="K29" s="219"/>
    </row>
    <row r="30" spans="1:11">
      <c r="A30" s="219"/>
      <c r="B30" s="221"/>
      <c r="C30" s="222" t="str">
        <f>'Data information'!C120</f>
        <v xml:space="preserve"> - งานทดสอบชั้นดิน Soil Boring Test</v>
      </c>
      <c r="D30" s="254">
        <v>1</v>
      </c>
      <c r="E30" s="285" t="str">
        <f>'Data information'!D120</f>
        <v>จุด</v>
      </c>
      <c r="F30" s="254">
        <v>0</v>
      </c>
      <c r="G30" s="254">
        <f>D30*F30</f>
        <v>0</v>
      </c>
      <c r="H30" s="254">
        <v>12500</v>
      </c>
      <c r="I30" s="254">
        <f>D30*H30</f>
        <v>12500</v>
      </c>
      <c r="J30" s="254">
        <f>G30+I30</f>
        <v>12500</v>
      </c>
      <c r="K30" s="254"/>
    </row>
    <row r="31" spans="1:11">
      <c r="A31" s="231"/>
      <c r="B31" s="233"/>
      <c r="C31" s="234"/>
      <c r="D31" s="231"/>
      <c r="E31" s="298"/>
      <c r="F31" s="231"/>
      <c r="G31" s="231"/>
      <c r="H31" s="231"/>
      <c r="I31" s="231"/>
      <c r="J31" s="231"/>
      <c r="K31" s="231"/>
    </row>
    <row r="32" spans="1:11">
      <c r="A32" s="299"/>
      <c r="B32" s="606" t="str">
        <f>"รวม"&amp;B29</f>
        <v>รวมหมวดเตรียมงานวิศวกรรม</v>
      </c>
      <c r="C32" s="606"/>
      <c r="D32" s="300"/>
      <c r="E32" s="301"/>
      <c r="F32" s="300"/>
      <c r="G32" s="300">
        <f>SUM(G29:G31)</f>
        <v>0</v>
      </c>
      <c r="H32" s="300"/>
      <c r="I32" s="300">
        <f>SUM(I29:I31)</f>
        <v>12500</v>
      </c>
      <c r="J32" s="300">
        <f>SUM(J29:J31)</f>
        <v>12500</v>
      </c>
      <c r="K32" s="299"/>
    </row>
    <row r="33" spans="1:11">
      <c r="A33" s="295">
        <v>3.2</v>
      </c>
      <c r="B33" s="296" t="str">
        <f>B11</f>
        <v>หมวดงานวิศวกรรมโครงสร้าง</v>
      </c>
      <c r="C33" s="222"/>
      <c r="D33" s="219"/>
      <c r="E33" s="297"/>
      <c r="F33" s="219"/>
      <c r="G33" s="219"/>
      <c r="H33" s="219"/>
      <c r="I33" s="219"/>
      <c r="J33" s="219"/>
      <c r="K33" s="219"/>
    </row>
    <row r="34" spans="1:11">
      <c r="A34" s="295"/>
      <c r="B34" s="296"/>
      <c r="C34" s="302" t="str">
        <f>'Data information'!C126</f>
        <v>งานโครงสร้างเสาเข็มเจาะ</v>
      </c>
      <c r="D34" s="219"/>
      <c r="E34" s="297"/>
      <c r="F34" s="219"/>
      <c r="G34" s="219"/>
      <c r="H34" s="219"/>
      <c r="I34" s="219"/>
      <c r="J34" s="219"/>
      <c r="K34" s="219"/>
    </row>
    <row r="35" spans="1:11" hidden="1">
      <c r="A35" s="219"/>
      <c r="B35" s="221"/>
      <c r="C35" s="222" t="str">
        <f>'Data information'!C127</f>
        <v xml:space="preserve"> - งานเสาเข็มเจาะ Dia.0.35 x 6.00 ม.</v>
      </c>
      <c r="D35" s="254" t="e">
        <f>'Data information'!#REF!</f>
        <v>#REF!</v>
      </c>
      <c r="E35" s="285" t="str">
        <f>'Data information'!D127</f>
        <v>ต้น</v>
      </c>
      <c r="F35" s="254">
        <f>'Data information'!E127</f>
        <v>6720</v>
      </c>
      <c r="G35" s="254" t="e">
        <f>D35*F35</f>
        <v>#REF!</v>
      </c>
      <c r="H35" s="254">
        <f>'Data information'!F127</f>
        <v>0</v>
      </c>
      <c r="I35" s="254" t="e">
        <f>D35*H35</f>
        <v>#REF!</v>
      </c>
      <c r="J35" s="254" t="e">
        <f>G35+I35</f>
        <v>#REF!</v>
      </c>
      <c r="K35" s="254"/>
    </row>
    <row r="36" spans="1:11">
      <c r="A36" s="219"/>
      <c r="B36" s="221"/>
      <c r="C36" s="222" t="str">
        <f>'Data information'!C128</f>
        <v xml:space="preserve"> - งานเสาเข็มเจาะ Dia.0.60 x 6.00 ม.</v>
      </c>
      <c r="D36" s="254">
        <v>267</v>
      </c>
      <c r="E36" s="285" t="str">
        <f>'Data information'!D128</f>
        <v>ต้น</v>
      </c>
      <c r="F36" s="254">
        <v>11500</v>
      </c>
      <c r="G36" s="254">
        <f t="shared" ref="G36:G43" si="0">D36*F36</f>
        <v>3070500</v>
      </c>
      <c r="H36" s="254">
        <v>0</v>
      </c>
      <c r="I36" s="254">
        <f t="shared" ref="I36:I43" si="1">D36*H36</f>
        <v>0</v>
      </c>
      <c r="J36" s="254">
        <f t="shared" ref="J36:J43" si="2">G36+I36</f>
        <v>3070500</v>
      </c>
      <c r="K36" s="219"/>
    </row>
    <row r="37" spans="1:11" hidden="1">
      <c r="A37" s="219"/>
      <c r="B37" s="221"/>
      <c r="C37" s="222" t="str">
        <f>'Data information'!C129</f>
        <v xml:space="preserve"> - ค่าสกัดหัวเสาเข็มเจาะ  (Dia.0.35 m.)</v>
      </c>
      <c r="D37" s="254">
        <v>0</v>
      </c>
      <c r="E37" s="285" t="str">
        <f>'Data information'!D129</f>
        <v>ต้น</v>
      </c>
      <c r="F37" s="254">
        <v>0</v>
      </c>
      <c r="G37" s="254">
        <f t="shared" si="0"/>
        <v>0</v>
      </c>
      <c r="H37" s="254">
        <v>350</v>
      </c>
      <c r="I37" s="254">
        <f t="shared" si="1"/>
        <v>0</v>
      </c>
      <c r="J37" s="254">
        <f t="shared" si="2"/>
        <v>0</v>
      </c>
      <c r="K37" s="219"/>
    </row>
    <row r="38" spans="1:11">
      <c r="A38" s="219"/>
      <c r="B38" s="221"/>
      <c r="C38" s="222" t="str">
        <f>'Data information'!C130</f>
        <v xml:space="preserve"> - ค่าสกัดหัวเสาเข็มเจาะ  (Dia.0.60 m.)</v>
      </c>
      <c r="D38" s="254"/>
      <c r="E38" s="285" t="str">
        <f>'Data information'!D130</f>
        <v>ต้น</v>
      </c>
      <c r="F38" s="254">
        <v>0</v>
      </c>
      <c r="G38" s="254">
        <f t="shared" si="0"/>
        <v>0</v>
      </c>
      <c r="H38" s="254">
        <v>540</v>
      </c>
      <c r="I38" s="254">
        <f t="shared" si="1"/>
        <v>0</v>
      </c>
      <c r="J38" s="254">
        <f t="shared" si="2"/>
        <v>0</v>
      </c>
      <c r="K38" s="219"/>
    </row>
    <row r="39" spans="1:11">
      <c r="A39" s="219"/>
      <c r="B39" s="221"/>
      <c r="C39" s="302" t="str">
        <f>'Data information'!C131</f>
        <v>งานทดสอบการรับน้ำหนักเสาเข็ม</v>
      </c>
      <c r="D39" s="254"/>
      <c r="E39" s="285"/>
      <c r="F39" s="254"/>
      <c r="G39" s="254"/>
      <c r="H39" s="254"/>
      <c r="I39" s="254"/>
      <c r="J39" s="254"/>
      <c r="K39" s="219"/>
    </row>
    <row r="40" spans="1:11" hidden="1">
      <c r="A40" s="219"/>
      <c r="B40" s="221"/>
      <c r="C40" s="222" t="str">
        <f>'Data information'!C132</f>
        <v xml:space="preserve"> - งานทดสอบการรับน้ำหนักเสาเข็มโดยวิธี Dynamic Load Test  (Dia.0.35 m.=23 Ton)</v>
      </c>
      <c r="D40" s="254">
        <v>0</v>
      </c>
      <c r="E40" s="285" t="str">
        <f>'Data information'!D132</f>
        <v>ต้น</v>
      </c>
      <c r="F40" s="254">
        <v>0</v>
      </c>
      <c r="G40" s="254">
        <f t="shared" si="0"/>
        <v>0</v>
      </c>
      <c r="H40" s="254">
        <v>25000</v>
      </c>
      <c r="I40" s="254">
        <f t="shared" si="1"/>
        <v>0</v>
      </c>
      <c r="J40" s="254">
        <f t="shared" si="2"/>
        <v>0</v>
      </c>
      <c r="K40" s="219"/>
    </row>
    <row r="41" spans="1:11">
      <c r="A41" s="219"/>
      <c r="B41" s="221"/>
      <c r="C41" s="222" t="str">
        <f>'Data information'!C133</f>
        <v xml:space="preserve"> - งานทดสอบการรับน้ำหนักเสาเข็มโดยวิธี Dynamic Load Test  (Dia.0.60 m.=54 Ton)</v>
      </c>
      <c r="D41" s="254">
        <v>3</v>
      </c>
      <c r="E41" s="285" t="str">
        <f>'Data information'!D133</f>
        <v>ต้น</v>
      </c>
      <c r="F41" s="254">
        <v>0</v>
      </c>
      <c r="G41" s="254">
        <f t="shared" si="0"/>
        <v>0</v>
      </c>
      <c r="H41" s="254">
        <v>25650</v>
      </c>
      <c r="I41" s="254">
        <f t="shared" si="1"/>
        <v>76950</v>
      </c>
      <c r="J41" s="254">
        <f t="shared" si="2"/>
        <v>76950</v>
      </c>
      <c r="K41" s="219"/>
    </row>
    <row r="42" spans="1:11" hidden="1">
      <c r="A42" s="219"/>
      <c r="B42" s="221"/>
      <c r="C42" s="222" t="str">
        <f>'Data information'!C134</f>
        <v xml:space="preserve"> - งานทดสอบการรับน้ำหนักเสาเข็มโดยวิธี Static Load Test</v>
      </c>
      <c r="D42" s="254">
        <v>0</v>
      </c>
      <c r="E42" s="285">
        <f>'Data information'!D134</f>
        <v>0</v>
      </c>
      <c r="F42" s="254">
        <v>0</v>
      </c>
      <c r="G42" s="254">
        <f t="shared" si="0"/>
        <v>0</v>
      </c>
      <c r="H42" s="254">
        <v>0</v>
      </c>
      <c r="I42" s="254">
        <f t="shared" si="1"/>
        <v>0</v>
      </c>
      <c r="J42" s="254">
        <f t="shared" si="2"/>
        <v>0</v>
      </c>
      <c r="K42" s="219"/>
    </row>
    <row r="43" spans="1:11">
      <c r="A43" s="219"/>
      <c r="B43" s="221"/>
      <c r="C43" s="222" t="str">
        <f>'Data information'!C135</f>
        <v xml:space="preserve"> - งานทดสอบความสมบูรณ์ของเสาเข็มโดยวิธี Seismic Test</v>
      </c>
      <c r="D43" s="254">
        <v>267</v>
      </c>
      <c r="E43" s="285" t="str">
        <f>'Data information'!D135</f>
        <v>ต้น</v>
      </c>
      <c r="F43" s="254">
        <v>0</v>
      </c>
      <c r="G43" s="254">
        <f t="shared" si="0"/>
        <v>0</v>
      </c>
      <c r="H43" s="254">
        <v>270</v>
      </c>
      <c r="I43" s="254">
        <f t="shared" si="1"/>
        <v>72090</v>
      </c>
      <c r="J43" s="254">
        <f t="shared" si="2"/>
        <v>72090</v>
      </c>
      <c r="K43" s="219"/>
    </row>
    <row r="44" spans="1:11" hidden="1">
      <c r="A44" s="219"/>
      <c r="B44" s="221"/>
      <c r="C44" s="222" t="str">
        <f>'Data information'!C157</f>
        <v xml:space="preserve"> - พื้นสำเร็จรูปชนิดกลวง HC 200x1200 mm. LIVE LOAD 300 kg./sq.m.</v>
      </c>
      <c r="D44" s="254" t="e">
        <f>'Data information'!#REF!</f>
        <v>#REF!</v>
      </c>
      <c r="E44" s="285" t="str">
        <f>'Data information'!D157</f>
        <v>ตร.ม.</v>
      </c>
      <c r="F44" s="254">
        <v>450</v>
      </c>
      <c r="G44" s="254" t="e">
        <f>D44*F44</f>
        <v>#REF!</v>
      </c>
      <c r="H44" s="254">
        <v>60</v>
      </c>
      <c r="I44" s="254" t="e">
        <f>D44*H44</f>
        <v>#REF!</v>
      </c>
      <c r="J44" s="254" t="e">
        <f>G44+I44</f>
        <v>#REF!</v>
      </c>
      <c r="K44" s="219"/>
    </row>
    <row r="45" spans="1:11" hidden="1">
      <c r="A45" s="219"/>
      <c r="B45" s="221"/>
      <c r="C45" s="222" t="str">
        <f>'Data information'!C158</f>
        <v xml:space="preserve"> - พื้นสำเร็จรูปชนิดกลวง HC 200x1200 mm. LIVE LOAD 400 kg./sq.m.</v>
      </c>
      <c r="D45" s="254" t="e">
        <f>'Data information'!#REF!</f>
        <v>#REF!</v>
      </c>
      <c r="E45" s="285" t="str">
        <f>'Data information'!D158</f>
        <v>ตร.ม.</v>
      </c>
      <c r="F45" s="254">
        <v>475</v>
      </c>
      <c r="G45" s="254" t="e">
        <f>D45*F45</f>
        <v>#REF!</v>
      </c>
      <c r="H45" s="254">
        <v>60</v>
      </c>
      <c r="I45" s="254" t="e">
        <f>D45*H45</f>
        <v>#REF!</v>
      </c>
      <c r="J45" s="254" t="e">
        <f>G45+I45</f>
        <v>#REF!</v>
      </c>
      <c r="K45" s="219"/>
    </row>
    <row r="46" spans="1:11" hidden="1">
      <c r="A46" s="219"/>
      <c r="B46" s="221"/>
      <c r="C46" s="222" t="str">
        <f>'Data information'!C159</f>
        <v xml:space="preserve"> - Metal Steel Deck</v>
      </c>
      <c r="D46" s="254" t="e">
        <f>'Data information'!#REF!</f>
        <v>#REF!</v>
      </c>
      <c r="E46" s="285" t="str">
        <f>'Data information'!D159</f>
        <v>ตร.ม.</v>
      </c>
      <c r="F46" s="254">
        <v>430.55</v>
      </c>
      <c r="G46" s="254" t="e">
        <f>D46*F46</f>
        <v>#REF!</v>
      </c>
      <c r="H46" s="254">
        <v>60</v>
      </c>
      <c r="I46" s="254" t="e">
        <f>D46*H46</f>
        <v>#REF!</v>
      </c>
      <c r="J46" s="254" t="e">
        <f>G46+I46</f>
        <v>#REF!</v>
      </c>
      <c r="K46" s="219"/>
    </row>
    <row r="47" spans="1:11" hidden="1">
      <c r="A47" s="231"/>
      <c r="B47" s="221"/>
      <c r="C47" s="222" t="str">
        <f>'Data information'!C160</f>
        <v xml:space="preserve"> - ROD Dia. 100 mm.</v>
      </c>
      <c r="D47" s="254" t="e">
        <f>'Data information'!#REF!</f>
        <v>#REF!</v>
      </c>
      <c r="E47" s="285" t="str">
        <f>'Data information'!D160</f>
        <v>ม.</v>
      </c>
      <c r="F47" s="254">
        <v>300</v>
      </c>
      <c r="G47" s="254" t="e">
        <f>D47*F47</f>
        <v>#REF!</v>
      </c>
      <c r="H47" s="254">
        <v>0</v>
      </c>
      <c r="I47" s="254" t="e">
        <f>D47*H47</f>
        <v>#REF!</v>
      </c>
      <c r="J47" s="254" t="e">
        <f>G47+I47</f>
        <v>#REF!</v>
      </c>
      <c r="K47" s="231"/>
    </row>
    <row r="48" spans="1:11" hidden="1">
      <c r="A48" s="231"/>
      <c r="B48" s="221"/>
      <c r="C48" s="222" t="str">
        <f>'Data information'!C161</f>
        <v xml:space="preserve"> - เหล็ก Wire Mesh  Dia 4 มม.@ 0.20x0.20 ม. </v>
      </c>
      <c r="D48" s="254" t="e">
        <f>'Data information'!#REF!</f>
        <v>#REF!</v>
      </c>
      <c r="E48" s="285" t="str">
        <f>'Data information'!D161</f>
        <v>ตร.ม.</v>
      </c>
      <c r="F48" s="254">
        <v>24.61</v>
      </c>
      <c r="G48" s="254" t="e">
        <f>D48*F48</f>
        <v>#REF!</v>
      </c>
      <c r="H48" s="254"/>
      <c r="I48" s="254" t="e">
        <f>D48*H48</f>
        <v>#REF!</v>
      </c>
      <c r="J48" s="254" t="e">
        <f>G48+I48</f>
        <v>#REF!</v>
      </c>
      <c r="K48" s="231"/>
    </row>
    <row r="49" spans="1:11">
      <c r="A49" s="231"/>
      <c r="B49" s="221"/>
      <c r="C49" s="234"/>
      <c r="D49" s="303"/>
      <c r="E49" s="304"/>
      <c r="F49" s="303"/>
      <c r="G49" s="303"/>
      <c r="H49" s="303"/>
      <c r="I49" s="303"/>
      <c r="J49" s="303"/>
      <c r="K49" s="231"/>
    </row>
    <row r="50" spans="1:11">
      <c r="A50" s="219"/>
      <c r="B50" s="221"/>
      <c r="C50" s="305" t="s">
        <v>163</v>
      </c>
      <c r="D50" s="306"/>
      <c r="E50" s="307"/>
      <c r="F50" s="306"/>
      <c r="G50" s="306" t="e">
        <f>SUM(G34:G49)</f>
        <v>#REF!</v>
      </c>
      <c r="H50" s="306"/>
      <c r="I50" s="306" t="e">
        <f>SUM(I34:I49)</f>
        <v>#REF!</v>
      </c>
      <c r="J50" s="306" t="e">
        <f>SUM(J34:J49)</f>
        <v>#REF!</v>
      </c>
      <c r="K50" s="219"/>
    </row>
    <row r="51" spans="1:11">
      <c r="A51" s="231"/>
      <c r="B51" s="233"/>
      <c r="C51" s="234"/>
      <c r="D51" s="231"/>
      <c r="E51" s="298"/>
      <c r="F51" s="231"/>
      <c r="G51" s="231"/>
      <c r="H51" s="231"/>
      <c r="I51" s="231"/>
      <c r="J51" s="231"/>
      <c r="K51" s="231"/>
    </row>
    <row r="52" spans="1:11">
      <c r="A52" s="299"/>
      <c r="B52" s="606" t="str">
        <f>"รวม"&amp;B33</f>
        <v>รวมหมวดงานวิศวกรรมโครงสร้าง</v>
      </c>
      <c r="C52" s="606"/>
      <c r="D52" s="300"/>
      <c r="E52" s="301"/>
      <c r="F52" s="300"/>
      <c r="G52" s="300" t="e">
        <f>G50</f>
        <v>#REF!</v>
      </c>
      <c r="H52" s="300"/>
      <c r="I52" s="300" t="e">
        <f>I50</f>
        <v>#REF!</v>
      </c>
      <c r="J52" s="300" t="e">
        <f>J50</f>
        <v>#REF!</v>
      </c>
      <c r="K52" s="299"/>
    </row>
  </sheetData>
  <mergeCells count="16">
    <mergeCell ref="K7:K8"/>
    <mergeCell ref="B28:C28"/>
    <mergeCell ref="B32:C32"/>
    <mergeCell ref="B52:C52"/>
    <mergeCell ref="A7:A8"/>
    <mergeCell ref="B7:C8"/>
    <mergeCell ref="D7:D8"/>
    <mergeCell ref="E7:E8"/>
    <mergeCell ref="F7:G7"/>
    <mergeCell ref="H7:I7"/>
    <mergeCell ref="F6:H6"/>
    <mergeCell ref="A1:K1"/>
    <mergeCell ref="K2:K5"/>
    <mergeCell ref="D3:F3"/>
    <mergeCell ref="D4:F4"/>
    <mergeCell ref="D5:F5"/>
  </mergeCells>
  <printOptions horizontalCentered="1"/>
  <pageMargins left="0.25" right="0.25" top="0.5" bottom="0.35" header="0.25" footer="0.25"/>
  <pageSetup paperSize="9" scale="80" orientation="landscape" r:id="rId1"/>
  <headerFooter>
    <oddHeader>&amp;C&amp;"TH SarabunPSK,Regular"&amp;12แผ่นที่  &amp;P  จาก  &amp;N&amp;R&amp;"TH SarabunPSK,Regular"&amp;12แบบ ปร.4.2.3</oddHeader>
    <oddFooter>&amp;L&amp;"TH SarabunPSK,Regular"&amp;12กลุ่มอาคารมนุษย์ศาสตร์และสังคมศาสตร์ (อาคารเรียนรวมและปฏิบัติกลาง)&amp;C&amp;"TH SarabunPSK,Regular"&amp;12อาคารเรียนมนุษย์ศาสตร์</oddFooter>
  </headerFooter>
  <rowBreaks count="1" manualBreakCount="1">
    <brk id="2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view="pageBreakPreview" topLeftCell="A4" zoomScaleNormal="100" zoomScaleSheetLayoutView="100" workbookViewId="0">
      <selection activeCell="G17" sqref="G17:H17"/>
    </sheetView>
  </sheetViews>
  <sheetFormatPr defaultColWidth="9.140625" defaultRowHeight="24"/>
  <cols>
    <col min="1" max="1" width="7.140625" style="208" customWidth="1"/>
    <col min="2" max="2" width="2.85546875" style="208" customWidth="1"/>
    <col min="3" max="3" width="30.85546875" style="208" customWidth="1"/>
    <col min="4" max="4" width="17.140625" style="208" customWidth="1"/>
    <col min="5" max="5" width="10.28515625" style="208" customWidth="1"/>
    <col min="6" max="6" width="17.140625" style="208" customWidth="1"/>
    <col min="7" max="7" width="13.5703125" style="208" customWidth="1"/>
    <col min="8" max="8" width="9" style="208" customWidth="1"/>
    <col min="9" max="16384" width="9.140625" style="208"/>
  </cols>
  <sheetData>
    <row r="1" spans="1:8" ht="75" customHeight="1">
      <c r="D1" s="581"/>
      <c r="E1" s="581"/>
    </row>
    <row r="2" spans="1:8" ht="24.75" thickBot="1">
      <c r="A2" s="582" t="s">
        <v>1236</v>
      </c>
      <c r="B2" s="582"/>
      <c r="C2" s="582"/>
      <c r="D2" s="582"/>
      <c r="E2" s="582"/>
      <c r="F2" s="582"/>
      <c r="G2" s="582"/>
      <c r="H2" s="582"/>
    </row>
    <row r="3" spans="1:8">
      <c r="A3" s="249" t="str">
        <f>"รายการค่างานก่อสร้าง  "&amp;'6'!C18</f>
        <v>รายการค่างานก่อสร้าง  อาคารเรียนสังคมศาสตร์</v>
      </c>
      <c r="B3" s="249"/>
      <c r="C3" s="250"/>
      <c r="D3" s="250"/>
      <c r="E3" s="250"/>
      <c r="F3" s="250"/>
      <c r="G3" s="250"/>
      <c r="H3" s="250"/>
    </row>
    <row r="4" spans="1:8">
      <c r="A4" s="209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209"/>
      <c r="C4" s="210"/>
      <c r="D4" s="210"/>
      <c r="E4" s="210"/>
      <c r="F4" s="210"/>
      <c r="G4" s="210"/>
      <c r="H4" s="210"/>
    </row>
    <row r="5" spans="1:8">
      <c r="A5" s="209" t="s">
        <v>886</v>
      </c>
      <c r="B5" s="209"/>
      <c r="C5" s="210"/>
      <c r="D5" s="210"/>
      <c r="E5" s="210"/>
      <c r="F5" s="210"/>
      <c r="G5" s="210"/>
      <c r="H5" s="210"/>
    </row>
    <row r="6" spans="1:8">
      <c r="A6" s="209" t="s">
        <v>887</v>
      </c>
      <c r="B6" s="209"/>
      <c r="C6" s="210"/>
      <c r="D6" s="210"/>
      <c r="E6" s="210"/>
      <c r="F6" s="210"/>
      <c r="G6" s="210"/>
      <c r="H6" s="210"/>
    </row>
    <row r="7" spans="1:8">
      <c r="A7" s="20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209"/>
      <c r="C7" s="210"/>
      <c r="D7" s="210"/>
      <c r="E7" s="210"/>
      <c r="F7" s="210"/>
      <c r="G7" s="210"/>
      <c r="H7" s="210"/>
    </row>
    <row r="8" spans="1:8">
      <c r="A8" s="209" t="str">
        <f>"คณะกรรมการกำหนดราคากลาง   "&amp;ปก!E10</f>
        <v xml:space="preserve">คณะกรรมการกำหนดราคากลาง   </v>
      </c>
      <c r="B8" s="209"/>
      <c r="C8" s="210"/>
      <c r="D8" s="210"/>
      <c r="E8" s="210"/>
      <c r="F8" s="210"/>
      <c r="G8" s="210"/>
      <c r="H8" s="210"/>
    </row>
    <row r="9" spans="1:8">
      <c r="A9" s="209" t="s">
        <v>904</v>
      </c>
      <c r="B9" s="209"/>
      <c r="C9" s="209"/>
      <c r="D9" s="211"/>
      <c r="E9" s="209" t="s">
        <v>889</v>
      </c>
      <c r="F9" s="209"/>
      <c r="G9" s="209"/>
      <c r="H9" s="209"/>
    </row>
    <row r="10" spans="1:8" ht="24.75" thickBot="1">
      <c r="A10" s="212" t="s">
        <v>891</v>
      </c>
      <c r="B10" s="212"/>
      <c r="C10" s="212"/>
      <c r="D10" s="583">
        <f>ปก!D12</f>
        <v>0</v>
      </c>
      <c r="E10" s="583"/>
      <c r="F10" s="583"/>
      <c r="G10" s="212"/>
      <c r="H10" s="213" t="s">
        <v>892</v>
      </c>
    </row>
    <row r="11" spans="1:8" ht="42" customHeight="1" thickTop="1" thickBot="1">
      <c r="A11" s="251" t="s">
        <v>905</v>
      </c>
      <c r="B11" s="584" t="s">
        <v>2</v>
      </c>
      <c r="C11" s="585"/>
      <c r="D11" s="214" t="s">
        <v>854</v>
      </c>
      <c r="E11" s="214" t="s">
        <v>906</v>
      </c>
      <c r="F11" s="214" t="s">
        <v>907</v>
      </c>
      <c r="G11" s="586" t="s">
        <v>894</v>
      </c>
      <c r="H11" s="587"/>
    </row>
    <row r="12" spans="1:8" ht="24.75" thickTop="1">
      <c r="A12" s="252"/>
      <c r="B12" s="588" t="s">
        <v>962</v>
      </c>
      <c r="C12" s="588"/>
      <c r="D12" s="252"/>
      <c r="E12" s="252"/>
      <c r="F12" s="252"/>
      <c r="G12" s="589"/>
      <c r="H12" s="589"/>
    </row>
    <row r="13" spans="1:8">
      <c r="A13" s="219">
        <v>4</v>
      </c>
      <c r="B13" s="253" t="str">
        <f>'6'!C18</f>
        <v>อาคารเรียนสังคมศาสตร์</v>
      </c>
      <c r="C13" s="219"/>
      <c r="D13" s="219"/>
      <c r="E13" s="219"/>
      <c r="F13" s="219"/>
      <c r="G13" s="590" t="s">
        <v>909</v>
      </c>
      <c r="H13" s="590"/>
    </row>
    <row r="14" spans="1:8">
      <c r="A14" s="219">
        <v>4.0999999999999996</v>
      </c>
      <c r="B14" s="219" t="s">
        <v>23</v>
      </c>
      <c r="C14" s="219"/>
      <c r="D14" s="254">
        <f>'4.2.4 ทำแล้ว'!J10</f>
        <v>12500</v>
      </c>
      <c r="E14" s="255">
        <f>$E$21</f>
        <v>1.08</v>
      </c>
      <c r="F14" s="254">
        <f>D14*E14</f>
        <v>13500</v>
      </c>
      <c r="G14" s="580" t="s">
        <v>910</v>
      </c>
      <c r="H14" s="580"/>
    </row>
    <row r="15" spans="1:8">
      <c r="A15" s="219">
        <v>4.2</v>
      </c>
      <c r="B15" s="219" t="s">
        <v>47</v>
      </c>
      <c r="C15" s="219"/>
      <c r="D15" s="254">
        <f>'4.2.4 ทำแล้ว'!J11</f>
        <v>2937060</v>
      </c>
      <c r="E15" s="255">
        <f>$E$21</f>
        <v>1.08</v>
      </c>
      <c r="F15" s="254">
        <f>D15*E15</f>
        <v>3172024.8000000003</v>
      </c>
      <c r="G15" s="580" t="s">
        <v>911</v>
      </c>
      <c r="H15" s="580"/>
    </row>
    <row r="16" spans="1:8">
      <c r="A16" s="219"/>
      <c r="B16" s="256"/>
      <c r="C16" s="222"/>
      <c r="D16" s="254"/>
      <c r="E16" s="255"/>
      <c r="F16" s="254"/>
      <c r="G16" s="580" t="s">
        <v>912</v>
      </c>
      <c r="H16" s="580"/>
    </row>
    <row r="17" spans="1:8">
      <c r="A17" s="219"/>
      <c r="B17" s="256"/>
      <c r="C17" s="222"/>
      <c r="D17" s="254"/>
      <c r="E17" s="255"/>
      <c r="F17" s="254"/>
      <c r="G17" s="580" t="s">
        <v>913</v>
      </c>
      <c r="H17" s="580"/>
    </row>
    <row r="18" spans="1:8">
      <c r="A18" s="219"/>
      <c r="B18" s="256"/>
      <c r="C18" s="222"/>
      <c r="D18" s="254"/>
      <c r="E18" s="255"/>
      <c r="F18" s="254"/>
      <c r="G18" s="580"/>
      <c r="H18" s="580"/>
    </row>
    <row r="19" spans="1:8">
      <c r="A19" s="219"/>
      <c r="B19" s="256"/>
      <c r="C19" s="222"/>
      <c r="D19" s="254"/>
      <c r="E19" s="255"/>
      <c r="F19" s="254"/>
      <c r="G19" s="580"/>
      <c r="H19" s="580"/>
    </row>
    <row r="20" spans="1:8" ht="24.75" thickBot="1">
      <c r="A20" s="257"/>
      <c r="B20" s="258"/>
      <c r="C20" s="259"/>
      <c r="D20" s="257"/>
      <c r="E20" s="257"/>
      <c r="F20" s="257"/>
      <c r="G20" s="591"/>
      <c r="H20" s="591"/>
    </row>
    <row r="21" spans="1:8" ht="24.75" thickTop="1">
      <c r="A21" s="592" t="str">
        <f>"รวม"&amp;B12</f>
        <v>รวมส่วนที่ 2 ค่างานก่อสร้างตัวอาคาร</v>
      </c>
      <c r="B21" s="576"/>
      <c r="C21" s="576"/>
      <c r="D21" s="260">
        <f>SUM(D12:D20)</f>
        <v>2949560</v>
      </c>
      <c r="E21" s="261">
        <v>1.08</v>
      </c>
      <c r="F21" s="260">
        <f>SUM(F12:F20)</f>
        <v>3185524.8000000003</v>
      </c>
      <c r="G21" s="576"/>
      <c r="H21" s="577"/>
    </row>
    <row r="22" spans="1:8" ht="24.75" thickBot="1">
      <c r="A22" s="593" t="s">
        <v>915</v>
      </c>
      <c r="B22" s="594"/>
      <c r="C22" s="594"/>
      <c r="D22" s="594"/>
      <c r="E22" s="594"/>
      <c r="F22" s="262">
        <f>F21</f>
        <v>3185524.8000000003</v>
      </c>
      <c r="G22" s="594"/>
      <c r="H22" s="595"/>
    </row>
    <row r="23" spans="1:8" ht="13.5" customHeight="1" thickTop="1"/>
    <row r="24" spans="1:8">
      <c r="D24" s="581"/>
      <c r="E24" s="581"/>
    </row>
    <row r="25" spans="1:8">
      <c r="D25" s="581"/>
      <c r="E25" s="581"/>
    </row>
    <row r="27" spans="1:8" ht="10.5" customHeight="1"/>
    <row r="28" spans="1:8">
      <c r="A28" s="581"/>
      <c r="B28" s="581"/>
      <c r="C28" s="581"/>
      <c r="D28" s="581"/>
      <c r="E28" s="581"/>
      <c r="G28" s="248"/>
    </row>
    <row r="29" spans="1:8">
      <c r="A29" s="581"/>
      <c r="B29" s="581"/>
      <c r="C29" s="581"/>
      <c r="D29" s="581"/>
      <c r="E29" s="581"/>
      <c r="G29" s="248"/>
    </row>
    <row r="30" spans="1:8" ht="10.5" customHeight="1"/>
    <row r="31" spans="1:8">
      <c r="A31" s="581"/>
      <c r="B31" s="581"/>
      <c r="C31" s="581"/>
      <c r="D31" s="581"/>
      <c r="E31" s="581"/>
      <c r="G31" s="248"/>
    </row>
    <row r="32" spans="1:8">
      <c r="A32" s="581"/>
      <c r="B32" s="581"/>
      <c r="C32" s="581"/>
      <c r="D32" s="581"/>
      <c r="E32" s="581"/>
      <c r="G32" s="248"/>
    </row>
    <row r="33" spans="1:7" ht="10.5" customHeight="1"/>
    <row r="34" spans="1:7">
      <c r="A34" s="581"/>
      <c r="B34" s="581"/>
      <c r="C34" s="581"/>
      <c r="D34" s="581"/>
      <c r="E34" s="581"/>
      <c r="G34" s="248"/>
    </row>
    <row r="35" spans="1:7">
      <c r="A35" s="581"/>
      <c r="B35" s="581"/>
      <c r="C35" s="581"/>
      <c r="D35" s="581"/>
      <c r="E35" s="581"/>
      <c r="G35" s="248"/>
    </row>
    <row r="36" spans="1:7" ht="10.5" customHeight="1"/>
    <row r="37" spans="1:7">
      <c r="A37" s="581"/>
      <c r="B37" s="581"/>
      <c r="C37" s="581"/>
      <c r="D37" s="581"/>
      <c r="E37" s="581"/>
      <c r="G37" s="248"/>
    </row>
    <row r="38" spans="1:7">
      <c r="A38" s="581"/>
      <c r="B38" s="581"/>
      <c r="C38" s="581"/>
      <c r="D38" s="581"/>
      <c r="E38" s="581"/>
      <c r="G38" s="248"/>
    </row>
    <row r="39" spans="1:7" ht="10.5" customHeight="1"/>
    <row r="40" spans="1:7">
      <c r="C40" s="581"/>
      <c r="D40" s="581"/>
      <c r="E40" s="581"/>
      <c r="F40" s="581"/>
      <c r="G40" s="581"/>
    </row>
    <row r="41" spans="1:7">
      <c r="C41" s="581"/>
      <c r="D41" s="581"/>
      <c r="E41" s="581"/>
      <c r="F41" s="581"/>
      <c r="G41" s="581"/>
    </row>
  </sheetData>
  <mergeCells count="41">
    <mergeCell ref="C40:D40"/>
    <mergeCell ref="E40:G40"/>
    <mergeCell ref="C41:D41"/>
    <mergeCell ref="E41:G41"/>
    <mergeCell ref="A35:C35"/>
    <mergeCell ref="D35:E35"/>
    <mergeCell ref="A37:C37"/>
    <mergeCell ref="D37:E37"/>
    <mergeCell ref="A38:C38"/>
    <mergeCell ref="D38:E38"/>
    <mergeCell ref="A31:C31"/>
    <mergeCell ref="D31:E31"/>
    <mergeCell ref="A32:C32"/>
    <mergeCell ref="D32:E32"/>
    <mergeCell ref="A34:C34"/>
    <mergeCell ref="D34:E34"/>
    <mergeCell ref="D25:E25"/>
    <mergeCell ref="A28:C28"/>
    <mergeCell ref="D28:E28"/>
    <mergeCell ref="A29:C29"/>
    <mergeCell ref="D29:E29"/>
    <mergeCell ref="A21:C21"/>
    <mergeCell ref="G21:H21"/>
    <mergeCell ref="A22:E22"/>
    <mergeCell ref="G22:H22"/>
    <mergeCell ref="D24:E24"/>
    <mergeCell ref="G16:H16"/>
    <mergeCell ref="G17:H17"/>
    <mergeCell ref="G18:H18"/>
    <mergeCell ref="G19:H19"/>
    <mergeCell ref="G20:H20"/>
    <mergeCell ref="B12:C12"/>
    <mergeCell ref="G12:H12"/>
    <mergeCell ref="G13:H13"/>
    <mergeCell ref="G14:H14"/>
    <mergeCell ref="G15:H15"/>
    <mergeCell ref="D1:E1"/>
    <mergeCell ref="A2:H2"/>
    <mergeCell ref="D10:F10"/>
    <mergeCell ref="B11:C11"/>
    <mergeCell ref="G11:H11"/>
  </mergeCells>
  <printOptions horizontalCentered="1"/>
  <pageMargins left="0.5" right="0.25" top="0.25" bottom="0" header="0.3" footer="0.3"/>
  <pageSetup paperSize="9" scale="85" orientation="portrait" r:id="rId1"/>
  <headerFooter>
    <oddHeader>&amp;R&amp;"TH SarabunPSK,Regular"&amp;12ปร.5.2.4</oddHeader>
    <oddFooter>&amp;L&amp;"TH SarabunPSK,Regular"&amp;12กลุ่มอาคารมนุษย์ศาสตร์และสังคมศาสตร์ (อาคารเรียนรวมและปฏิบัติกลาง)&amp;C&amp;"TH SarabunPSK,Regular"&amp;12ส่วนที่ 2 ค่างานก่อสร้างตัวอาคาร&amp;R&amp;"TH SarabunPSK,Regular"&amp;12อาคารเรียนสังคมศาสตร์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view="pageBreakPreview" topLeftCell="A22" zoomScaleNormal="100" zoomScaleSheetLayoutView="100" workbookViewId="0">
      <selection activeCell="D10" sqref="D10:F10"/>
    </sheetView>
  </sheetViews>
  <sheetFormatPr defaultColWidth="9.140625" defaultRowHeight="24"/>
  <cols>
    <col min="1" max="1" width="8.5703125" style="208" customWidth="1"/>
    <col min="2" max="2" width="2.140625" style="208" customWidth="1"/>
    <col min="3" max="3" width="54.28515625" style="208" customWidth="1"/>
    <col min="4" max="4" width="12.140625" style="208" customWidth="1"/>
    <col min="5" max="5" width="6.42578125" style="248" customWidth="1"/>
    <col min="6" max="6" width="13.7109375" style="208" customWidth="1"/>
    <col min="7" max="7" width="16.42578125" style="208" customWidth="1"/>
    <col min="8" max="8" width="12.140625" style="208" customWidth="1"/>
    <col min="9" max="9" width="16.42578125" style="208" customWidth="1"/>
    <col min="10" max="10" width="22.28515625" style="208" customWidth="1"/>
    <col min="11" max="11" width="12.7109375" style="208" customWidth="1"/>
    <col min="12" max="12" width="14.140625" style="208" bestFit="1" customWidth="1"/>
    <col min="13" max="16384" width="9.140625" style="208"/>
  </cols>
  <sheetData>
    <row r="1" spans="1:11" ht="24.75" thickBot="1">
      <c r="A1" s="597" t="s">
        <v>1237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</row>
    <row r="2" spans="1:11">
      <c r="A2" s="249" t="str">
        <f>"ส่วนที่ 2 ค่างานก่อสร้างตัวอาคาร     "&amp;'6'!C18</f>
        <v>ส่วนที่ 2 ค่างานก่อสร้างตัวอาคาร     อาคารเรียนสังคมศาสตร์</v>
      </c>
      <c r="B2" s="249"/>
      <c r="C2" s="250"/>
      <c r="D2" s="250"/>
      <c r="E2" s="263"/>
      <c r="F2" s="264" t="s">
        <v>941</v>
      </c>
      <c r="G2" s="265"/>
      <c r="H2" s="265"/>
      <c r="I2" s="266" t="s">
        <v>938</v>
      </c>
      <c r="J2" s="267" t="s">
        <v>929</v>
      </c>
      <c r="K2" s="598"/>
    </row>
    <row r="3" spans="1:11">
      <c r="A3" s="209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209"/>
      <c r="C3" s="210"/>
      <c r="D3" s="601" t="s">
        <v>939</v>
      </c>
      <c r="E3" s="602"/>
      <c r="F3" s="602"/>
      <c r="G3" s="208" t="s">
        <v>940</v>
      </c>
      <c r="I3" s="268" t="s">
        <v>938</v>
      </c>
      <c r="J3" s="269" t="s">
        <v>929</v>
      </c>
      <c r="K3" s="599"/>
    </row>
    <row r="4" spans="1:11">
      <c r="A4" s="209" t="s">
        <v>887</v>
      </c>
      <c r="B4" s="209"/>
      <c r="C4" s="210"/>
      <c r="D4" s="601" t="s">
        <v>939</v>
      </c>
      <c r="E4" s="602"/>
      <c r="F4" s="602"/>
      <c r="G4" s="208" t="s">
        <v>940</v>
      </c>
      <c r="I4" s="268" t="s">
        <v>938</v>
      </c>
      <c r="J4" s="269" t="s">
        <v>929</v>
      </c>
      <c r="K4" s="599"/>
    </row>
    <row r="5" spans="1:11">
      <c r="A5" s="20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209"/>
      <c r="C5" s="210"/>
      <c r="D5" s="601" t="s">
        <v>939</v>
      </c>
      <c r="E5" s="602"/>
      <c r="F5" s="602"/>
      <c r="G5" s="208" t="s">
        <v>940</v>
      </c>
      <c r="I5" s="270" t="s">
        <v>938</v>
      </c>
      <c r="J5" s="271" t="s">
        <v>929</v>
      </c>
      <c r="K5" s="600"/>
    </row>
    <row r="6" spans="1:11" ht="24.75" thickBot="1">
      <c r="A6" s="272" t="s">
        <v>930</v>
      </c>
      <c r="B6" s="272"/>
      <c r="C6" s="273"/>
      <c r="D6" s="273" t="s">
        <v>931</v>
      </c>
      <c r="E6" s="274"/>
      <c r="F6" s="596">
        <f>ปก!D12</f>
        <v>0</v>
      </c>
      <c r="G6" s="596"/>
      <c r="H6" s="596"/>
      <c r="I6" s="275"/>
      <c r="J6" s="275"/>
      <c r="K6" s="275"/>
    </row>
    <row r="7" spans="1:11" ht="24.75" thickTop="1">
      <c r="A7" s="607" t="s">
        <v>905</v>
      </c>
      <c r="B7" s="609" t="s">
        <v>2</v>
      </c>
      <c r="C7" s="609"/>
      <c r="D7" s="609" t="s">
        <v>932</v>
      </c>
      <c r="E7" s="609" t="s">
        <v>584</v>
      </c>
      <c r="F7" s="609" t="s">
        <v>933</v>
      </c>
      <c r="G7" s="609"/>
      <c r="H7" s="609" t="s">
        <v>934</v>
      </c>
      <c r="I7" s="609"/>
      <c r="J7" s="276" t="s">
        <v>163</v>
      </c>
      <c r="K7" s="603" t="s">
        <v>894</v>
      </c>
    </row>
    <row r="8" spans="1:11" ht="24.75" thickBot="1">
      <c r="A8" s="608"/>
      <c r="B8" s="610"/>
      <c r="C8" s="610"/>
      <c r="D8" s="610"/>
      <c r="E8" s="610"/>
      <c r="F8" s="277" t="s">
        <v>935</v>
      </c>
      <c r="G8" s="277" t="s">
        <v>936</v>
      </c>
      <c r="H8" s="277" t="s">
        <v>935</v>
      </c>
      <c r="I8" s="277" t="s">
        <v>936</v>
      </c>
      <c r="J8" s="278" t="s">
        <v>937</v>
      </c>
      <c r="K8" s="604"/>
    </row>
    <row r="9" spans="1:11" ht="24.75" thickTop="1">
      <c r="A9" s="279">
        <v>4</v>
      </c>
      <c r="B9" s="280"/>
      <c r="C9" s="281" t="str">
        <f>'5.2.4'!B13</f>
        <v>อาคารเรียนสังคมศาสตร์</v>
      </c>
      <c r="D9" s="282"/>
      <c r="E9" s="283"/>
      <c r="F9" s="282"/>
      <c r="G9" s="282"/>
      <c r="H9" s="282"/>
      <c r="I9" s="282"/>
      <c r="J9" s="282"/>
      <c r="K9" s="282"/>
    </row>
    <row r="10" spans="1:11">
      <c r="A10" s="284">
        <v>4.0999999999999996</v>
      </c>
      <c r="B10" s="221" t="s">
        <v>23</v>
      </c>
      <c r="C10" s="222"/>
      <c r="D10" s="254"/>
      <c r="E10" s="285"/>
      <c r="F10" s="254"/>
      <c r="G10" s="254">
        <f>G32</f>
        <v>0</v>
      </c>
      <c r="H10" s="254"/>
      <c r="I10" s="254">
        <f>I32</f>
        <v>12500</v>
      </c>
      <c r="J10" s="254">
        <f>G10+I10</f>
        <v>12500</v>
      </c>
      <c r="K10" s="219"/>
    </row>
    <row r="11" spans="1:11">
      <c r="A11" s="219">
        <v>4.2</v>
      </c>
      <c r="B11" s="221" t="s">
        <v>47</v>
      </c>
      <c r="C11" s="222"/>
      <c r="D11" s="254"/>
      <c r="E11" s="285"/>
      <c r="F11" s="254"/>
      <c r="G11" s="254">
        <f>G47</f>
        <v>2794500</v>
      </c>
      <c r="H11" s="254"/>
      <c r="I11" s="254">
        <f>I47</f>
        <v>142560</v>
      </c>
      <c r="J11" s="254">
        <f>G11+I11</f>
        <v>2937060</v>
      </c>
      <c r="K11" s="219"/>
    </row>
    <row r="12" spans="1:11">
      <c r="A12" s="219"/>
      <c r="B12" s="221"/>
      <c r="C12" s="222"/>
      <c r="D12" s="254"/>
      <c r="E12" s="285"/>
      <c r="F12" s="254"/>
      <c r="G12" s="254"/>
      <c r="H12" s="254"/>
      <c r="I12" s="254"/>
      <c r="J12" s="254"/>
      <c r="K12" s="219"/>
    </row>
    <row r="13" spans="1:11">
      <c r="A13" s="284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>
      <c r="A14" s="219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>
      <c r="A15" s="219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>
      <c r="A21" s="219"/>
      <c r="B21" s="221"/>
      <c r="C21" s="222"/>
      <c r="D21" s="254"/>
      <c r="E21" s="285"/>
      <c r="F21" s="254"/>
      <c r="G21" s="254"/>
      <c r="H21" s="254"/>
      <c r="I21" s="254"/>
      <c r="J21" s="254"/>
      <c r="K21" s="219"/>
    </row>
    <row r="22" spans="1:1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ht="24.75" thickBot="1">
      <c r="A28" s="291"/>
      <c r="B28" s="605" t="str">
        <f>"รวม "&amp;C9</f>
        <v>รวม อาคารเรียนสังคมศาสตร์</v>
      </c>
      <c r="C28" s="605"/>
      <c r="D28" s="292"/>
      <c r="E28" s="293"/>
      <c r="F28" s="292"/>
      <c r="G28" s="292">
        <f>SUM(G9:G27)</f>
        <v>2794500</v>
      </c>
      <c r="H28" s="292"/>
      <c r="I28" s="292">
        <f>SUM(I9:I27)</f>
        <v>155060</v>
      </c>
      <c r="J28" s="292">
        <f>SUM(J9:J27)</f>
        <v>2949560</v>
      </c>
      <c r="K28" s="294"/>
    </row>
    <row r="29" spans="1:11" ht="24.75" thickTop="1">
      <c r="A29" s="295">
        <v>4.0999999999999996</v>
      </c>
      <c r="B29" s="296" t="str">
        <f>B10</f>
        <v>หมวดเตรียมงานวิศวกรรม</v>
      </c>
      <c r="C29" s="222"/>
      <c r="D29" s="219"/>
      <c r="E29" s="297"/>
      <c r="F29" s="219"/>
      <c r="G29" s="219"/>
      <c r="H29" s="219"/>
      <c r="I29" s="219"/>
      <c r="J29" s="219"/>
      <c r="K29" s="219"/>
    </row>
    <row r="30" spans="1:11">
      <c r="A30" s="219"/>
      <c r="B30" s="221"/>
      <c r="C30" s="222" t="str">
        <f>'Data information'!C120</f>
        <v xml:space="preserve"> - งานทดสอบชั้นดิน Soil Boring Test</v>
      </c>
      <c r="D30" s="254">
        <v>1</v>
      </c>
      <c r="E30" s="285" t="str">
        <f>'Data information'!D120</f>
        <v>จุด</v>
      </c>
      <c r="F30" s="254">
        <v>0</v>
      </c>
      <c r="G30" s="254">
        <f>D30*F30</f>
        <v>0</v>
      </c>
      <c r="H30" s="254">
        <v>12500</v>
      </c>
      <c r="I30" s="254">
        <f>D30*H30</f>
        <v>12500</v>
      </c>
      <c r="J30" s="254">
        <f>G30+I30</f>
        <v>12500</v>
      </c>
      <c r="K30" s="254"/>
    </row>
    <row r="31" spans="1:11">
      <c r="A31" s="231"/>
      <c r="B31" s="233"/>
      <c r="C31" s="234"/>
      <c r="D31" s="231"/>
      <c r="E31" s="298"/>
      <c r="F31" s="231"/>
      <c r="G31" s="231"/>
      <c r="H31" s="231"/>
      <c r="I31" s="231"/>
      <c r="J31" s="231"/>
      <c r="K31" s="231"/>
    </row>
    <row r="32" spans="1:11">
      <c r="A32" s="299"/>
      <c r="B32" s="606" t="str">
        <f>"รวม"&amp;B29</f>
        <v>รวมหมวดเตรียมงานวิศวกรรม</v>
      </c>
      <c r="C32" s="606"/>
      <c r="D32" s="300"/>
      <c r="E32" s="301"/>
      <c r="F32" s="300"/>
      <c r="G32" s="300">
        <f>SUM(G29:G31)</f>
        <v>0</v>
      </c>
      <c r="H32" s="300"/>
      <c r="I32" s="300">
        <f>SUM(I29:I31)</f>
        <v>12500</v>
      </c>
      <c r="J32" s="300">
        <f>SUM(J29:J31)</f>
        <v>12500</v>
      </c>
      <c r="K32" s="299"/>
    </row>
    <row r="33" spans="1:12">
      <c r="A33" s="295">
        <v>4.2</v>
      </c>
      <c r="B33" s="296" t="str">
        <f>B11</f>
        <v>หมวดงานวิศวกรรมโครงสร้าง</v>
      </c>
      <c r="C33" s="222"/>
      <c r="D33" s="219"/>
      <c r="E33" s="297"/>
      <c r="F33" s="219"/>
      <c r="G33" s="219"/>
      <c r="H33" s="219"/>
      <c r="I33" s="219"/>
      <c r="J33" s="219"/>
      <c r="K33" s="219"/>
    </row>
    <row r="34" spans="1:12">
      <c r="A34" s="295"/>
      <c r="B34" s="296"/>
      <c r="C34" s="302" t="str">
        <f>'Data information'!C126</f>
        <v>งานโครงสร้างเสาเข็มเจาะ</v>
      </c>
      <c r="D34" s="219"/>
      <c r="E34" s="297"/>
      <c r="F34" s="219"/>
      <c r="G34" s="219"/>
      <c r="H34" s="219"/>
      <c r="I34" s="219"/>
      <c r="J34" s="219"/>
      <c r="K34" s="219"/>
    </row>
    <row r="35" spans="1:12" hidden="1">
      <c r="A35" s="219"/>
      <c r="B35" s="221"/>
      <c r="C35" s="222" t="str">
        <f>'Data information'!C127</f>
        <v xml:space="preserve"> - งานเสาเข็มเจาะ Dia.0.35 x 6.00 ม.</v>
      </c>
      <c r="D35" s="254">
        <v>0</v>
      </c>
      <c r="E35" s="285" t="str">
        <f>'Data information'!D127</f>
        <v>ต้น</v>
      </c>
      <c r="F35" s="254">
        <v>8112</v>
      </c>
      <c r="G35" s="254">
        <f>D35*F35</f>
        <v>0</v>
      </c>
      <c r="H35" s="254">
        <v>0</v>
      </c>
      <c r="I35" s="254">
        <f>D35*H35</f>
        <v>0</v>
      </c>
      <c r="J35" s="254">
        <f>G35+I35</f>
        <v>0</v>
      </c>
      <c r="K35" s="254"/>
    </row>
    <row r="36" spans="1:12">
      <c r="A36" s="219"/>
      <c r="B36" s="221"/>
      <c r="C36" s="222" t="str">
        <f>'Data information'!C128</f>
        <v xml:space="preserve"> - งานเสาเข็มเจาะ Dia.0.60 x 6.00 ม.</v>
      </c>
      <c r="D36" s="254">
        <v>243</v>
      </c>
      <c r="E36" s="285" t="str">
        <f>'Data information'!D128</f>
        <v>ต้น</v>
      </c>
      <c r="F36" s="254">
        <v>11500</v>
      </c>
      <c r="G36" s="254">
        <f t="shared" ref="G36:G43" si="0">D36*F36</f>
        <v>2794500</v>
      </c>
      <c r="H36" s="254">
        <v>0</v>
      </c>
      <c r="I36" s="254">
        <f t="shared" ref="I36:I43" si="1">D36*H36</f>
        <v>0</v>
      </c>
      <c r="J36" s="254">
        <f t="shared" ref="J36:J43" si="2">G36+I36</f>
        <v>2794500</v>
      </c>
      <c r="K36" s="219"/>
    </row>
    <row r="37" spans="1:12" hidden="1">
      <c r="A37" s="219"/>
      <c r="B37" s="221"/>
      <c r="C37" s="222" t="str">
        <f>'Data information'!C129</f>
        <v xml:space="preserve"> - ค่าสกัดหัวเสาเข็มเจาะ  (Dia.0.35 m.)</v>
      </c>
      <c r="D37" s="254">
        <v>0</v>
      </c>
      <c r="E37" s="285" t="str">
        <f>'Data information'!D129</f>
        <v>ต้น</v>
      </c>
      <c r="F37" s="254">
        <v>0</v>
      </c>
      <c r="G37" s="254">
        <f t="shared" si="0"/>
        <v>0</v>
      </c>
      <c r="H37" s="254">
        <v>350</v>
      </c>
      <c r="I37" s="254">
        <f t="shared" si="1"/>
        <v>0</v>
      </c>
      <c r="J37" s="254">
        <f t="shared" si="2"/>
        <v>0</v>
      </c>
      <c r="K37" s="219"/>
    </row>
    <row r="38" spans="1:12">
      <c r="A38" s="219"/>
      <c r="B38" s="221"/>
      <c r="C38" s="222" t="str">
        <f>'Data information'!C130</f>
        <v xml:space="preserve"> - ค่าสกัดหัวเสาเข็มเจาะ  (Dia.0.60 m.)</v>
      </c>
      <c r="D38" s="254"/>
      <c r="E38" s="285" t="str">
        <f>'Data information'!D130</f>
        <v>ต้น</v>
      </c>
      <c r="F38" s="254">
        <v>0</v>
      </c>
      <c r="G38" s="254">
        <f t="shared" si="0"/>
        <v>0</v>
      </c>
      <c r="H38" s="254">
        <v>540</v>
      </c>
      <c r="I38" s="254">
        <f t="shared" si="1"/>
        <v>0</v>
      </c>
      <c r="J38" s="254">
        <f t="shared" si="2"/>
        <v>0</v>
      </c>
      <c r="K38" s="219"/>
    </row>
    <row r="39" spans="1:12">
      <c r="A39" s="219"/>
      <c r="B39" s="221"/>
      <c r="C39" s="302" t="str">
        <f>'Data information'!C131</f>
        <v>งานทดสอบการรับน้ำหนักเสาเข็ม</v>
      </c>
      <c r="D39" s="254"/>
      <c r="E39" s="285"/>
      <c r="F39" s="254"/>
      <c r="G39" s="254"/>
      <c r="H39" s="254"/>
      <c r="I39" s="254"/>
      <c r="J39" s="254"/>
      <c r="K39" s="219"/>
    </row>
    <row r="40" spans="1:12" hidden="1">
      <c r="A40" s="219"/>
      <c r="B40" s="221"/>
      <c r="C40" s="222" t="str">
        <f>'Data information'!C132</f>
        <v xml:space="preserve"> - งานทดสอบการรับน้ำหนักเสาเข็มโดยวิธี Dynamic Load Test  (Dia.0.35 m.=23 Ton)</v>
      </c>
      <c r="D40" s="254">
        <v>0</v>
      </c>
      <c r="E40" s="285" t="str">
        <f>'Data information'!D132</f>
        <v>ต้น</v>
      </c>
      <c r="F40" s="254">
        <v>0</v>
      </c>
      <c r="G40" s="254">
        <f t="shared" si="0"/>
        <v>0</v>
      </c>
      <c r="H40" s="254">
        <v>25000</v>
      </c>
      <c r="I40" s="254">
        <f t="shared" si="1"/>
        <v>0</v>
      </c>
      <c r="J40" s="254">
        <f t="shared" si="2"/>
        <v>0</v>
      </c>
      <c r="K40" s="219"/>
    </row>
    <row r="41" spans="1:12">
      <c r="A41" s="219"/>
      <c r="B41" s="221"/>
      <c r="C41" s="222" t="str">
        <f>'Data information'!C133</f>
        <v xml:space="preserve"> - งานทดสอบการรับน้ำหนักเสาเข็มโดยวิธี Dynamic Load Test  (Dia.0.60 m.=54 Ton)</v>
      </c>
      <c r="D41" s="254">
        <v>3</v>
      </c>
      <c r="E41" s="285" t="str">
        <f>'Data information'!D133</f>
        <v>ต้น</v>
      </c>
      <c r="F41" s="254">
        <v>0</v>
      </c>
      <c r="G41" s="254">
        <f t="shared" si="0"/>
        <v>0</v>
      </c>
      <c r="H41" s="254">
        <v>25650</v>
      </c>
      <c r="I41" s="254">
        <f t="shared" si="1"/>
        <v>76950</v>
      </c>
      <c r="J41" s="254">
        <f t="shared" si="2"/>
        <v>76950</v>
      </c>
      <c r="K41" s="219"/>
    </row>
    <row r="42" spans="1:12" hidden="1">
      <c r="A42" s="219"/>
      <c r="B42" s="221"/>
      <c r="C42" s="222" t="str">
        <f>'Data information'!C134</f>
        <v xml:space="preserve"> - งานทดสอบการรับน้ำหนักเสาเข็มโดยวิธี Static Load Test</v>
      </c>
      <c r="D42" s="254">
        <v>0</v>
      </c>
      <c r="E42" s="285">
        <f>'Data information'!D134</f>
        <v>0</v>
      </c>
      <c r="F42" s="254">
        <v>0</v>
      </c>
      <c r="G42" s="254">
        <f t="shared" si="0"/>
        <v>0</v>
      </c>
      <c r="H42" s="254">
        <v>0</v>
      </c>
      <c r="I42" s="254">
        <f t="shared" si="1"/>
        <v>0</v>
      </c>
      <c r="J42" s="254">
        <f t="shared" si="2"/>
        <v>0</v>
      </c>
      <c r="K42" s="219"/>
    </row>
    <row r="43" spans="1:12">
      <c r="A43" s="219"/>
      <c r="B43" s="221"/>
      <c r="C43" s="222" t="str">
        <f>'Data information'!C135</f>
        <v xml:space="preserve"> - งานทดสอบความสมบูรณ์ของเสาเข็มโดยวิธี Seismic Test</v>
      </c>
      <c r="D43" s="254">
        <v>243</v>
      </c>
      <c r="E43" s="285" t="str">
        <f>'Data information'!D135</f>
        <v>ต้น</v>
      </c>
      <c r="F43" s="254">
        <v>0</v>
      </c>
      <c r="G43" s="254">
        <f t="shared" si="0"/>
        <v>0</v>
      </c>
      <c r="H43" s="254">
        <v>270</v>
      </c>
      <c r="I43" s="254">
        <f t="shared" si="1"/>
        <v>65610</v>
      </c>
      <c r="J43" s="254">
        <f t="shared" si="2"/>
        <v>65610</v>
      </c>
      <c r="K43" s="219"/>
    </row>
    <row r="44" spans="1:12">
      <c r="A44" s="231"/>
      <c r="B44" s="221"/>
      <c r="C44" s="234"/>
      <c r="D44" s="254"/>
      <c r="E44" s="304"/>
      <c r="F44" s="303"/>
      <c r="G44" s="303"/>
      <c r="H44" s="303"/>
      <c r="I44" s="303"/>
      <c r="J44" s="303"/>
      <c r="K44" s="231"/>
    </row>
    <row r="45" spans="1:12">
      <c r="A45" s="219"/>
      <c r="B45" s="221"/>
      <c r="C45" s="305" t="s">
        <v>163</v>
      </c>
      <c r="D45" s="306"/>
      <c r="E45" s="307"/>
      <c r="F45" s="306"/>
      <c r="G45" s="306">
        <f>SUM(G34:G44)</f>
        <v>2794500</v>
      </c>
      <c r="H45" s="306"/>
      <c r="I45" s="306">
        <f>SUM(I34:I44)</f>
        <v>142560</v>
      </c>
      <c r="J45" s="306">
        <f>SUM(J34:J44)</f>
        <v>2937060</v>
      </c>
      <c r="K45" s="219"/>
    </row>
    <row r="46" spans="1:12">
      <c r="A46" s="231"/>
      <c r="B46" s="233"/>
      <c r="C46" s="234"/>
      <c r="D46" s="231"/>
      <c r="E46" s="298"/>
      <c r="F46" s="231"/>
      <c r="G46" s="231"/>
      <c r="H46" s="231"/>
      <c r="I46" s="231"/>
      <c r="J46" s="231"/>
      <c r="K46" s="231"/>
    </row>
    <row r="47" spans="1:12">
      <c r="A47" s="299"/>
      <c r="B47" s="606" t="str">
        <f>"รวม"&amp;B33</f>
        <v>รวมหมวดงานวิศวกรรมโครงสร้าง</v>
      </c>
      <c r="C47" s="606"/>
      <c r="D47" s="300"/>
      <c r="E47" s="301"/>
      <c r="F47" s="300"/>
      <c r="G47" s="300">
        <f>G45</f>
        <v>2794500</v>
      </c>
      <c r="H47" s="300"/>
      <c r="I47" s="300">
        <f>I45</f>
        <v>142560</v>
      </c>
      <c r="J47" s="300">
        <f>J45</f>
        <v>2937060</v>
      </c>
      <c r="K47" s="299"/>
      <c r="L47" s="308"/>
    </row>
  </sheetData>
  <mergeCells count="16">
    <mergeCell ref="K7:K8"/>
    <mergeCell ref="B28:C28"/>
    <mergeCell ref="B32:C32"/>
    <mergeCell ref="B47:C47"/>
    <mergeCell ref="A7:A8"/>
    <mergeCell ref="B7:C8"/>
    <mergeCell ref="D7:D8"/>
    <mergeCell ref="E7:E8"/>
    <mergeCell ref="F7:G7"/>
    <mergeCell ref="H7:I7"/>
    <mergeCell ref="F6:H6"/>
    <mergeCell ref="A1:K1"/>
    <mergeCell ref="K2:K5"/>
    <mergeCell ref="D3:F3"/>
    <mergeCell ref="D4:F4"/>
    <mergeCell ref="D5:F5"/>
  </mergeCells>
  <printOptions horizontalCentered="1"/>
  <pageMargins left="0.25" right="0.25" top="0.5" bottom="0.35" header="0.25" footer="0.25"/>
  <pageSetup paperSize="9" scale="80" orientation="landscape" r:id="rId1"/>
  <headerFooter>
    <oddHeader>&amp;C&amp;"TH SarabunPSK,Regular"&amp;12แผ่นที่  &amp;P  จาก  &amp;N&amp;R&amp;"TH SarabunPSK,Regular"&amp;12แบบ ปร.4.2.4</oddHeader>
    <oddFooter>&amp;L&amp;"TH SarabunPSK,Regular"&amp;12กลุ่มอาคารมนุษย์ศาสตร์และสังคมศาสตร์ (อาคารเรียนรวมและปฏิบัติกลาง)&amp;C&amp;"TH SarabunPSK,Regular"&amp;12อาคารเรียนสังคมศาสตร์</oddFooter>
  </headerFooter>
  <rowBreaks count="1" manualBreakCount="1">
    <brk id="28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view="pageBreakPreview" topLeftCell="A7" zoomScaleNormal="100" zoomScaleSheetLayoutView="100" workbookViewId="0">
      <selection activeCell="D10" sqref="D10:F10"/>
    </sheetView>
  </sheetViews>
  <sheetFormatPr defaultColWidth="9.140625" defaultRowHeight="24"/>
  <cols>
    <col min="1" max="1" width="7.140625" style="208" customWidth="1"/>
    <col min="2" max="2" width="2.85546875" style="208" customWidth="1"/>
    <col min="3" max="3" width="30.85546875" style="208" customWidth="1"/>
    <col min="4" max="4" width="17.140625" style="208" customWidth="1"/>
    <col min="5" max="5" width="10.28515625" style="208" customWidth="1"/>
    <col min="6" max="6" width="17.140625" style="208" customWidth="1"/>
    <col min="7" max="7" width="13.5703125" style="208" customWidth="1"/>
    <col min="8" max="8" width="9" style="208" customWidth="1"/>
    <col min="9" max="16384" width="9.140625" style="208"/>
  </cols>
  <sheetData>
    <row r="1" spans="1:8" ht="75" customHeight="1">
      <c r="D1" s="581"/>
      <c r="E1" s="581"/>
    </row>
    <row r="2" spans="1:8" ht="24.75" thickBot="1">
      <c r="A2" s="582" t="s">
        <v>1236</v>
      </c>
      <c r="B2" s="582"/>
      <c r="C2" s="582"/>
      <c r="D2" s="582"/>
      <c r="E2" s="582"/>
      <c r="F2" s="582"/>
      <c r="G2" s="582"/>
      <c r="H2" s="582"/>
    </row>
    <row r="3" spans="1:8">
      <c r="A3" s="249" t="str">
        <f>"รายการค่างานก่อสร้าง  "&amp;'6'!C19</f>
        <v>รายการค่างานก่อสร้าง  อาคารเรียนการท่องเที่ยวและการโรงแรม</v>
      </c>
      <c r="B3" s="249"/>
      <c r="C3" s="250"/>
      <c r="D3" s="250"/>
      <c r="E3" s="250"/>
      <c r="F3" s="250"/>
      <c r="G3" s="250"/>
      <c r="H3" s="250"/>
    </row>
    <row r="4" spans="1:8">
      <c r="A4" s="209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209"/>
      <c r="C4" s="210"/>
      <c r="D4" s="210"/>
      <c r="E4" s="210"/>
      <c r="F4" s="210"/>
      <c r="G4" s="210"/>
      <c r="H4" s="210"/>
    </row>
    <row r="5" spans="1:8">
      <c r="A5" s="209" t="s">
        <v>886</v>
      </c>
      <c r="B5" s="209"/>
      <c r="C5" s="210"/>
      <c r="D5" s="210"/>
      <c r="E5" s="210"/>
      <c r="F5" s="210"/>
      <c r="G5" s="210"/>
      <c r="H5" s="210"/>
    </row>
    <row r="6" spans="1:8">
      <c r="A6" s="209" t="s">
        <v>887</v>
      </c>
      <c r="B6" s="209"/>
      <c r="C6" s="210"/>
      <c r="D6" s="210"/>
      <c r="E6" s="210"/>
      <c r="F6" s="210"/>
      <c r="G6" s="210"/>
      <c r="H6" s="210"/>
    </row>
    <row r="7" spans="1:8">
      <c r="A7" s="20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209"/>
      <c r="C7" s="210"/>
      <c r="D7" s="210"/>
      <c r="E7" s="210"/>
      <c r="F7" s="210"/>
      <c r="G7" s="210"/>
      <c r="H7" s="210"/>
    </row>
    <row r="8" spans="1:8">
      <c r="A8" s="209" t="str">
        <f>"คณะกรรมการกำหนดราคากลาง   "&amp;ปก!E10</f>
        <v xml:space="preserve">คณะกรรมการกำหนดราคากลาง   </v>
      </c>
      <c r="B8" s="209"/>
      <c r="C8" s="210"/>
      <c r="D8" s="210"/>
      <c r="E8" s="210"/>
      <c r="F8" s="210"/>
      <c r="G8" s="210"/>
      <c r="H8" s="210"/>
    </row>
    <row r="9" spans="1:8">
      <c r="A9" s="209" t="s">
        <v>904</v>
      </c>
      <c r="B9" s="209"/>
      <c r="C9" s="209"/>
      <c r="D9" s="211"/>
      <c r="E9" s="209" t="s">
        <v>889</v>
      </c>
      <c r="F9" s="209"/>
      <c r="G9" s="209"/>
      <c r="H9" s="209"/>
    </row>
    <row r="10" spans="1:8" ht="24.75" thickBot="1">
      <c r="A10" s="212" t="s">
        <v>891</v>
      </c>
      <c r="B10" s="212"/>
      <c r="C10" s="212"/>
      <c r="D10" s="583">
        <f>ปก!D12</f>
        <v>0</v>
      </c>
      <c r="E10" s="583"/>
      <c r="F10" s="583"/>
      <c r="G10" s="212"/>
      <c r="H10" s="213" t="s">
        <v>892</v>
      </c>
    </row>
    <row r="11" spans="1:8" ht="42" customHeight="1" thickTop="1" thickBot="1">
      <c r="A11" s="322" t="s">
        <v>905</v>
      </c>
      <c r="B11" s="616" t="s">
        <v>2</v>
      </c>
      <c r="C11" s="617"/>
      <c r="D11" s="309" t="s">
        <v>854</v>
      </c>
      <c r="E11" s="309" t="s">
        <v>906</v>
      </c>
      <c r="F11" s="309" t="s">
        <v>907</v>
      </c>
      <c r="G11" s="618" t="s">
        <v>894</v>
      </c>
      <c r="H11" s="619"/>
    </row>
    <row r="12" spans="1:8" ht="24.75" thickTop="1">
      <c r="A12" s="323"/>
      <c r="B12" s="588" t="s">
        <v>962</v>
      </c>
      <c r="C12" s="588"/>
      <c r="D12" s="323"/>
      <c r="E12" s="252"/>
      <c r="F12" s="252"/>
      <c r="G12" s="589"/>
      <c r="H12" s="589"/>
    </row>
    <row r="13" spans="1:8">
      <c r="A13" s="253">
        <v>5</v>
      </c>
      <c r="B13" s="253" t="str">
        <f>'6'!C19</f>
        <v>อาคารเรียนการท่องเที่ยวและการโรงแรม</v>
      </c>
      <c r="C13" s="253"/>
      <c r="D13" s="253"/>
      <c r="E13" s="219"/>
      <c r="F13" s="219"/>
      <c r="G13" s="590" t="s">
        <v>909</v>
      </c>
      <c r="H13" s="590"/>
    </row>
    <row r="14" spans="1:8">
      <c r="A14" s="219">
        <v>5.0999999999999996</v>
      </c>
      <c r="B14" s="219" t="s">
        <v>23</v>
      </c>
      <c r="C14" s="219"/>
      <c r="D14" s="254">
        <f>'4.2.5 ทำแล้ว'!J10</f>
        <v>12500</v>
      </c>
      <c r="E14" s="255">
        <f>$E$21</f>
        <v>1.08</v>
      </c>
      <c r="F14" s="254">
        <f t="shared" ref="F14" si="0">D14*E14</f>
        <v>13500</v>
      </c>
      <c r="G14" s="590" t="s">
        <v>910</v>
      </c>
      <c r="H14" s="590"/>
    </row>
    <row r="15" spans="1:8">
      <c r="A15" s="219"/>
      <c r="B15" s="256"/>
      <c r="C15" s="222"/>
      <c r="D15" s="254"/>
      <c r="E15" s="255"/>
      <c r="F15" s="254"/>
      <c r="G15" s="590" t="s">
        <v>911</v>
      </c>
      <c r="H15" s="590"/>
    </row>
    <row r="16" spans="1:8">
      <c r="A16" s="219"/>
      <c r="B16" s="256"/>
      <c r="C16" s="222"/>
      <c r="D16" s="254"/>
      <c r="E16" s="255"/>
      <c r="F16" s="254"/>
      <c r="G16" s="590" t="s">
        <v>912</v>
      </c>
      <c r="H16" s="590"/>
    </row>
    <row r="17" spans="1:8">
      <c r="A17" s="219"/>
      <c r="B17" s="256"/>
      <c r="C17" s="222"/>
      <c r="D17" s="254"/>
      <c r="E17" s="255"/>
      <c r="F17" s="254"/>
      <c r="G17" s="590" t="s">
        <v>913</v>
      </c>
      <c r="H17" s="590"/>
    </row>
    <row r="18" spans="1:8">
      <c r="A18" s="219"/>
      <c r="B18" s="256"/>
      <c r="C18" s="222"/>
      <c r="D18" s="254"/>
      <c r="E18" s="255"/>
      <c r="F18" s="254"/>
      <c r="G18" s="580"/>
      <c r="H18" s="580"/>
    </row>
    <row r="19" spans="1:8">
      <c r="A19" s="219"/>
      <c r="B19" s="256"/>
      <c r="C19" s="222"/>
      <c r="D19" s="254"/>
      <c r="E19" s="255"/>
      <c r="F19" s="254"/>
      <c r="G19" s="580"/>
      <c r="H19" s="580"/>
    </row>
    <row r="20" spans="1:8" ht="24.75" thickBot="1">
      <c r="A20" s="219"/>
      <c r="B20" s="256"/>
      <c r="C20" s="222"/>
      <c r="D20" s="254"/>
      <c r="E20" s="255"/>
      <c r="F20" s="254"/>
      <c r="G20" s="580"/>
      <c r="H20" s="580"/>
    </row>
    <row r="21" spans="1:8" ht="24.75" thickTop="1">
      <c r="A21" s="613" t="str">
        <f>"รวม"&amp;B12</f>
        <v>รวมส่วนที่ 2 ค่างานก่อสร้างตัวอาคาร</v>
      </c>
      <c r="B21" s="614"/>
      <c r="C21" s="614"/>
      <c r="D21" s="324">
        <f>SUM(D12:D20)</f>
        <v>12500</v>
      </c>
      <c r="E21" s="325">
        <v>1.08</v>
      </c>
      <c r="F21" s="324">
        <f>SUM(F12:F20)</f>
        <v>13500</v>
      </c>
      <c r="G21" s="614"/>
      <c r="H21" s="615"/>
    </row>
    <row r="22" spans="1:8" ht="24.75" thickBot="1">
      <c r="A22" s="611" t="s">
        <v>915</v>
      </c>
      <c r="B22" s="605"/>
      <c r="C22" s="605"/>
      <c r="D22" s="605"/>
      <c r="E22" s="605"/>
      <c r="F22" s="326">
        <f>F21</f>
        <v>13500</v>
      </c>
      <c r="G22" s="605"/>
      <c r="H22" s="612"/>
    </row>
    <row r="23" spans="1:8" ht="13.5" customHeight="1" thickTop="1"/>
    <row r="24" spans="1:8">
      <c r="D24" s="581"/>
      <c r="E24" s="581"/>
    </row>
    <row r="25" spans="1:8">
      <c r="D25" s="581"/>
      <c r="E25" s="581"/>
    </row>
    <row r="27" spans="1:8" ht="10.5" customHeight="1"/>
    <row r="28" spans="1:8">
      <c r="A28" s="581"/>
      <c r="B28" s="581"/>
      <c r="C28" s="581"/>
      <c r="D28" s="581"/>
      <c r="E28" s="581"/>
      <c r="G28" s="248"/>
    </row>
    <row r="29" spans="1:8">
      <c r="A29" s="581"/>
      <c r="B29" s="581"/>
      <c r="C29" s="581"/>
      <c r="D29" s="581"/>
      <c r="E29" s="581"/>
      <c r="G29" s="248"/>
    </row>
    <row r="30" spans="1:8" ht="10.5" customHeight="1"/>
    <row r="31" spans="1:8">
      <c r="A31" s="581"/>
      <c r="B31" s="581"/>
      <c r="C31" s="581"/>
      <c r="D31" s="581"/>
      <c r="E31" s="581"/>
      <c r="G31" s="248"/>
    </row>
    <row r="32" spans="1:8">
      <c r="A32" s="581"/>
      <c r="B32" s="581"/>
      <c r="C32" s="581"/>
      <c r="D32" s="581"/>
      <c r="E32" s="581"/>
      <c r="G32" s="248"/>
    </row>
    <row r="33" spans="1:7" ht="10.5" customHeight="1"/>
    <row r="34" spans="1:7">
      <c r="A34" s="581"/>
      <c r="B34" s="581"/>
      <c r="C34" s="581"/>
      <c r="D34" s="581"/>
      <c r="E34" s="581"/>
      <c r="G34" s="248"/>
    </row>
    <row r="35" spans="1:7">
      <c r="A35" s="581"/>
      <c r="B35" s="581"/>
      <c r="C35" s="581"/>
      <c r="D35" s="581"/>
      <c r="E35" s="581"/>
      <c r="G35" s="248"/>
    </row>
    <row r="36" spans="1:7" ht="10.5" customHeight="1"/>
    <row r="37" spans="1:7">
      <c r="A37" s="581"/>
      <c r="B37" s="581"/>
      <c r="C37" s="581"/>
      <c r="D37" s="581"/>
      <c r="E37" s="581"/>
      <c r="G37" s="248"/>
    </row>
    <row r="38" spans="1:7">
      <c r="A38" s="581"/>
      <c r="B38" s="581"/>
      <c r="C38" s="581"/>
      <c r="D38" s="581"/>
      <c r="E38" s="581"/>
      <c r="G38" s="248"/>
    </row>
    <row r="39" spans="1:7" ht="10.5" customHeight="1"/>
    <row r="40" spans="1:7">
      <c r="C40" s="581"/>
      <c r="D40" s="581"/>
      <c r="E40" s="581"/>
      <c r="F40" s="581"/>
      <c r="G40" s="581"/>
    </row>
    <row r="41" spans="1:7">
      <c r="C41" s="581"/>
      <c r="D41" s="581"/>
      <c r="E41" s="581"/>
      <c r="F41" s="581"/>
      <c r="G41" s="581"/>
    </row>
  </sheetData>
  <mergeCells count="41">
    <mergeCell ref="B12:C12"/>
    <mergeCell ref="G12:H12"/>
    <mergeCell ref="D1:E1"/>
    <mergeCell ref="A2:H2"/>
    <mergeCell ref="D10:F10"/>
    <mergeCell ref="B11:C11"/>
    <mergeCell ref="G11:H11"/>
    <mergeCell ref="G19:H19"/>
    <mergeCell ref="G20:H20"/>
    <mergeCell ref="A21:C21"/>
    <mergeCell ref="G21:H21"/>
    <mergeCell ref="G13:H13"/>
    <mergeCell ref="G14:H14"/>
    <mergeCell ref="G15:H15"/>
    <mergeCell ref="G16:H16"/>
    <mergeCell ref="G17:H17"/>
    <mergeCell ref="G18:H18"/>
    <mergeCell ref="A22:E22"/>
    <mergeCell ref="G22:H22"/>
    <mergeCell ref="D24:E24"/>
    <mergeCell ref="D25:E25"/>
    <mergeCell ref="A28:C28"/>
    <mergeCell ref="D28:E28"/>
    <mergeCell ref="A29:C29"/>
    <mergeCell ref="D29:E29"/>
    <mergeCell ref="A31:C31"/>
    <mergeCell ref="D31:E31"/>
    <mergeCell ref="A32:C32"/>
    <mergeCell ref="D32:E32"/>
    <mergeCell ref="A34:C34"/>
    <mergeCell ref="D34:E34"/>
    <mergeCell ref="A35:C35"/>
    <mergeCell ref="D35:E35"/>
    <mergeCell ref="A37:C37"/>
    <mergeCell ref="D37:E37"/>
    <mergeCell ref="A38:C38"/>
    <mergeCell ref="D38:E38"/>
    <mergeCell ref="C40:D40"/>
    <mergeCell ref="E40:G40"/>
    <mergeCell ref="C41:D41"/>
    <mergeCell ref="E41:G41"/>
  </mergeCells>
  <printOptions horizontalCentered="1"/>
  <pageMargins left="0.5" right="0.25" top="0.25" bottom="0" header="0.3" footer="0.3"/>
  <pageSetup paperSize="9" scale="85" orientation="portrait" r:id="rId1"/>
  <headerFooter>
    <oddHeader>&amp;R&amp;"TH SarabunPSK,Regular"&amp;12ปร.5.2.5</oddHeader>
    <oddFooter>&amp;L&amp;"TH SarabunPSK,Regular"&amp;12กลุ่มอาคารมนุษย์ศาสตร์และสังคมศาสตร์ (อาคารเรียนรวมและปฏิบัติกลาง)&amp;C&amp;"TH SarabunPSK,Regular"&amp;12ส่วนที่ 2 ค่างานก่อสร้างตัวอาคาร&amp;R&amp;"TH SarabunPSK,Regular"&amp;12อาคารเรียนการท่องเที่ยวและการโรงแรม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BreakPreview" topLeftCell="A25" zoomScaleNormal="100" zoomScaleSheetLayoutView="100" workbookViewId="0">
      <selection activeCell="D10" sqref="D10:F10"/>
    </sheetView>
  </sheetViews>
  <sheetFormatPr defaultColWidth="9.140625" defaultRowHeight="24"/>
  <cols>
    <col min="1" max="1" width="8.5703125" style="208" customWidth="1"/>
    <col min="2" max="2" width="2.140625" style="208" customWidth="1"/>
    <col min="3" max="3" width="54.28515625" style="208" customWidth="1"/>
    <col min="4" max="4" width="12.140625" style="208" customWidth="1"/>
    <col min="5" max="5" width="6.42578125" style="248" customWidth="1"/>
    <col min="6" max="6" width="13.7109375" style="208" customWidth="1"/>
    <col min="7" max="7" width="16.42578125" style="208" customWidth="1"/>
    <col min="8" max="8" width="12.140625" style="208" customWidth="1"/>
    <col min="9" max="9" width="16.42578125" style="208" customWidth="1"/>
    <col min="10" max="10" width="22.28515625" style="208" customWidth="1"/>
    <col min="11" max="11" width="12.7109375" style="208" customWidth="1"/>
    <col min="12" max="16384" width="9.140625" style="208"/>
  </cols>
  <sheetData>
    <row r="1" spans="1:11" ht="24.75" thickBot="1">
      <c r="A1" s="597" t="s">
        <v>1237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</row>
    <row r="2" spans="1:11">
      <c r="A2" s="249" t="str">
        <f>"ส่วนที่ 2 ค่างานก่อสร้างตัวอาคาร     "&amp;'6'!C19</f>
        <v>ส่วนที่ 2 ค่างานก่อสร้างตัวอาคาร     อาคารเรียนการท่องเที่ยวและการโรงแรม</v>
      </c>
      <c r="B2" s="249"/>
      <c r="C2" s="249"/>
      <c r="D2" s="250"/>
      <c r="E2" s="263"/>
      <c r="F2" s="264" t="s">
        <v>941</v>
      </c>
      <c r="G2" s="265"/>
      <c r="H2" s="265"/>
      <c r="I2" s="266" t="s">
        <v>938</v>
      </c>
      <c r="J2" s="267" t="s">
        <v>929</v>
      </c>
      <c r="K2" s="620"/>
    </row>
    <row r="3" spans="1:11">
      <c r="A3" s="209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209"/>
      <c r="C3" s="209"/>
      <c r="D3" s="601" t="s">
        <v>939</v>
      </c>
      <c r="E3" s="602"/>
      <c r="F3" s="602"/>
      <c r="G3" s="208" t="s">
        <v>940</v>
      </c>
      <c r="I3" s="268" t="s">
        <v>938</v>
      </c>
      <c r="J3" s="269" t="s">
        <v>929</v>
      </c>
      <c r="K3" s="621"/>
    </row>
    <row r="4" spans="1:11">
      <c r="A4" s="209" t="s">
        <v>887</v>
      </c>
      <c r="B4" s="209"/>
      <c r="C4" s="209"/>
      <c r="D4" s="601" t="s">
        <v>939</v>
      </c>
      <c r="E4" s="602"/>
      <c r="F4" s="602"/>
      <c r="G4" s="208" t="s">
        <v>940</v>
      </c>
      <c r="I4" s="268" t="s">
        <v>938</v>
      </c>
      <c r="J4" s="269" t="s">
        <v>929</v>
      </c>
      <c r="K4" s="621"/>
    </row>
    <row r="5" spans="1:11">
      <c r="A5" s="20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209"/>
      <c r="C5" s="209"/>
      <c r="D5" s="601" t="s">
        <v>939</v>
      </c>
      <c r="E5" s="602"/>
      <c r="F5" s="602"/>
      <c r="G5" s="208" t="s">
        <v>940</v>
      </c>
      <c r="I5" s="270" t="s">
        <v>938</v>
      </c>
      <c r="J5" s="271" t="s">
        <v>929</v>
      </c>
      <c r="K5" s="622"/>
    </row>
    <row r="6" spans="1:11" ht="24.75" thickBot="1">
      <c r="A6" s="272" t="s">
        <v>930</v>
      </c>
      <c r="B6" s="272"/>
      <c r="C6" s="272"/>
      <c r="D6" s="272" t="s">
        <v>931</v>
      </c>
      <c r="E6" s="317"/>
      <c r="F6" s="596">
        <f>ปก!D12</f>
        <v>0</v>
      </c>
      <c r="G6" s="596"/>
      <c r="H6" s="596"/>
      <c r="I6" s="318"/>
      <c r="J6" s="318"/>
      <c r="K6" s="318"/>
    </row>
    <row r="7" spans="1:11" ht="24.75" thickTop="1">
      <c r="A7" s="607" t="s">
        <v>905</v>
      </c>
      <c r="B7" s="609" t="s">
        <v>2</v>
      </c>
      <c r="C7" s="609"/>
      <c r="D7" s="609" t="s">
        <v>932</v>
      </c>
      <c r="E7" s="609" t="s">
        <v>584</v>
      </c>
      <c r="F7" s="609" t="s">
        <v>933</v>
      </c>
      <c r="G7" s="609"/>
      <c r="H7" s="609" t="s">
        <v>934</v>
      </c>
      <c r="I7" s="609"/>
      <c r="J7" s="276" t="s">
        <v>163</v>
      </c>
      <c r="K7" s="603" t="s">
        <v>894</v>
      </c>
    </row>
    <row r="8" spans="1:11" ht="24.75" thickBot="1">
      <c r="A8" s="608"/>
      <c r="B8" s="610"/>
      <c r="C8" s="610"/>
      <c r="D8" s="610"/>
      <c r="E8" s="610"/>
      <c r="F8" s="277" t="s">
        <v>935</v>
      </c>
      <c r="G8" s="277" t="s">
        <v>936</v>
      </c>
      <c r="H8" s="277" t="s">
        <v>935</v>
      </c>
      <c r="I8" s="277" t="s">
        <v>936</v>
      </c>
      <c r="J8" s="278" t="s">
        <v>937</v>
      </c>
      <c r="K8" s="604"/>
    </row>
    <row r="9" spans="1:11" ht="24.75" thickTop="1">
      <c r="A9" s="279">
        <v>5</v>
      </c>
      <c r="B9" s="280"/>
      <c r="C9" s="281" t="str">
        <f>'5.2.5'!B13</f>
        <v>อาคารเรียนการท่องเที่ยวและการโรงแรม</v>
      </c>
      <c r="D9" s="282"/>
      <c r="E9" s="283"/>
      <c r="F9" s="282"/>
      <c r="G9" s="282"/>
      <c r="H9" s="282"/>
      <c r="I9" s="282"/>
      <c r="J9" s="282"/>
      <c r="K9" s="282"/>
    </row>
    <row r="10" spans="1:11">
      <c r="A10" s="284">
        <v>5.0999999999999996</v>
      </c>
      <c r="B10" s="221" t="s">
        <v>23</v>
      </c>
      <c r="C10" s="222"/>
      <c r="D10" s="254"/>
      <c r="E10" s="285"/>
      <c r="F10" s="254"/>
      <c r="G10" s="254">
        <f>G32</f>
        <v>0</v>
      </c>
      <c r="H10" s="254"/>
      <c r="I10" s="254">
        <f>I32</f>
        <v>12500</v>
      </c>
      <c r="J10" s="254">
        <f t="shared" ref="J10" si="0">G10+I10</f>
        <v>12500</v>
      </c>
      <c r="K10" s="219"/>
    </row>
    <row r="11" spans="1:11">
      <c r="A11" s="219"/>
      <c r="B11" s="221"/>
      <c r="C11" s="222"/>
      <c r="D11" s="254"/>
      <c r="E11" s="285"/>
      <c r="F11" s="254"/>
      <c r="G11" s="254"/>
      <c r="H11" s="254"/>
      <c r="I11" s="254"/>
      <c r="J11" s="254"/>
      <c r="K11" s="219"/>
    </row>
    <row r="12" spans="1:11">
      <c r="A12" s="284"/>
      <c r="B12" s="221"/>
      <c r="C12" s="222"/>
      <c r="D12" s="254"/>
      <c r="E12" s="285"/>
      <c r="F12" s="254"/>
      <c r="G12" s="254"/>
      <c r="H12" s="254"/>
      <c r="I12" s="254"/>
      <c r="J12" s="254"/>
      <c r="K12" s="219"/>
    </row>
    <row r="13" spans="1:11">
      <c r="A13" s="219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>
      <c r="A14" s="284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>
      <c r="A15" s="219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>
      <c r="A21" s="219"/>
      <c r="B21" s="221"/>
      <c r="C21" s="222"/>
      <c r="D21" s="254"/>
      <c r="E21" s="285"/>
      <c r="F21" s="254"/>
      <c r="G21" s="254"/>
      <c r="H21" s="254"/>
      <c r="I21" s="254"/>
      <c r="J21" s="254"/>
      <c r="K21" s="219"/>
    </row>
    <row r="22" spans="1:1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ht="24.75" thickBot="1">
      <c r="A28" s="291"/>
      <c r="B28" s="605" t="str">
        <f>"รวม "&amp;C9</f>
        <v>รวม อาคารเรียนการท่องเที่ยวและการโรงแรม</v>
      </c>
      <c r="C28" s="605"/>
      <c r="D28" s="292"/>
      <c r="E28" s="293"/>
      <c r="F28" s="292"/>
      <c r="G28" s="292">
        <f>SUM(G9:G27)</f>
        <v>0</v>
      </c>
      <c r="H28" s="292"/>
      <c r="I28" s="292">
        <f>SUM(I9:I27)</f>
        <v>12500</v>
      </c>
      <c r="J28" s="292">
        <f>SUM(J9:J27)</f>
        <v>12500</v>
      </c>
      <c r="K28" s="294"/>
    </row>
    <row r="29" spans="1:11" ht="24.75" thickTop="1">
      <c r="A29" s="295">
        <v>5.0999999999999996</v>
      </c>
      <c r="B29" s="296" t="str">
        <f>B10</f>
        <v>หมวดเตรียมงานวิศวกรรม</v>
      </c>
      <c r="C29" s="222"/>
      <c r="D29" s="219"/>
      <c r="E29" s="297"/>
      <c r="F29" s="219"/>
      <c r="G29" s="219"/>
      <c r="H29" s="219"/>
      <c r="I29" s="219"/>
      <c r="J29" s="219"/>
      <c r="K29" s="219"/>
    </row>
    <row r="30" spans="1:11">
      <c r="A30" s="219"/>
      <c r="B30" s="221"/>
      <c r="C30" s="222" t="str">
        <f>'Data information'!C120</f>
        <v xml:space="preserve"> - งานทดสอบชั้นดิน Soil Boring Test</v>
      </c>
      <c r="D30" s="254">
        <v>1</v>
      </c>
      <c r="E30" s="285" t="s">
        <v>682</v>
      </c>
      <c r="F30" s="254">
        <v>0</v>
      </c>
      <c r="G30" s="254">
        <v>0</v>
      </c>
      <c r="H30" s="254">
        <v>12500</v>
      </c>
      <c r="I30" s="254">
        <f>D30*H30</f>
        <v>12500</v>
      </c>
      <c r="J30" s="254">
        <f>G30+I30</f>
        <v>12500</v>
      </c>
      <c r="K30" s="254"/>
    </row>
    <row r="31" spans="1:11">
      <c r="A31" s="231"/>
      <c r="B31" s="233"/>
      <c r="C31" s="234"/>
      <c r="D31" s="231"/>
      <c r="E31" s="298"/>
      <c r="F31" s="231"/>
      <c r="G31" s="231"/>
      <c r="H31" s="231"/>
      <c r="I31" s="231"/>
      <c r="J31" s="231"/>
      <c r="K31" s="231"/>
    </row>
    <row r="32" spans="1:11">
      <c r="A32" s="299"/>
      <c r="B32" s="606" t="str">
        <f>"รวม"&amp;B29</f>
        <v>รวมหมวดเตรียมงานวิศวกรรม</v>
      </c>
      <c r="C32" s="606"/>
      <c r="D32" s="300"/>
      <c r="E32" s="301"/>
      <c r="F32" s="300"/>
      <c r="G32" s="300">
        <f>SUM(G29:G31)</f>
        <v>0</v>
      </c>
      <c r="H32" s="300"/>
      <c r="I32" s="300">
        <f>SUM(I29:I31)</f>
        <v>12500</v>
      </c>
      <c r="J32" s="300">
        <f>SUM(J29:J31)</f>
        <v>12500</v>
      </c>
      <c r="K32" s="299"/>
    </row>
  </sheetData>
  <mergeCells count="15">
    <mergeCell ref="F6:H6"/>
    <mergeCell ref="A1:K1"/>
    <mergeCell ref="K2:K5"/>
    <mergeCell ref="D3:F3"/>
    <mergeCell ref="D4:F4"/>
    <mergeCell ref="D5:F5"/>
    <mergeCell ref="K7:K8"/>
    <mergeCell ref="B28:C28"/>
    <mergeCell ref="B32:C32"/>
    <mergeCell ref="A7:A8"/>
    <mergeCell ref="B7:C8"/>
    <mergeCell ref="D7:D8"/>
    <mergeCell ref="E7:E8"/>
    <mergeCell ref="F7:G7"/>
    <mergeCell ref="H7:I7"/>
  </mergeCells>
  <printOptions horizontalCentered="1"/>
  <pageMargins left="0.25" right="0.25" top="0.5" bottom="0.35" header="0.25" footer="0.25"/>
  <pageSetup paperSize="9" scale="80" orientation="landscape" r:id="rId1"/>
  <headerFooter>
    <oddHeader>&amp;C&amp;"TH SarabunPSK,Regular"&amp;12แผ่นที่  &amp;P  จาก  &amp;N&amp;R&amp;"TH SarabunPSK,Regular"&amp;12แบบ ปร.4.2.5</oddHeader>
    <oddFooter>&amp;L&amp;"TH SarabunPSK,Regular"&amp;12กลุ่มอาคารมนุษย์ศาสตร์และสังคมศาสตร์ (อาคารเรียนรวมและปฏิบัติกลาง)&amp;C&amp;"TH SarabunPSK,Regular"&amp;12อาคารเรียนการท่องเที่ยวและการโรงแรม</oddFooter>
  </headerFooter>
  <rowBreaks count="1" manualBreakCount="1">
    <brk id="28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view="pageBreakPreview" topLeftCell="A7" zoomScaleNormal="100" zoomScaleSheetLayoutView="100" workbookViewId="0">
      <selection activeCell="E30" sqref="E30"/>
    </sheetView>
  </sheetViews>
  <sheetFormatPr defaultColWidth="9.140625" defaultRowHeight="24"/>
  <cols>
    <col min="1" max="1" width="7.140625" style="208" customWidth="1"/>
    <col min="2" max="2" width="2.85546875" style="208" customWidth="1"/>
    <col min="3" max="3" width="30.85546875" style="208" customWidth="1"/>
    <col min="4" max="4" width="17.140625" style="208" customWidth="1"/>
    <col min="5" max="5" width="10.28515625" style="208" customWidth="1"/>
    <col min="6" max="6" width="17.140625" style="208" customWidth="1"/>
    <col min="7" max="7" width="13.5703125" style="208" customWidth="1"/>
    <col min="8" max="8" width="9" style="208" customWidth="1"/>
    <col min="9" max="16384" width="9.140625" style="208"/>
  </cols>
  <sheetData>
    <row r="1" spans="1:8" ht="75" customHeight="1">
      <c r="D1" s="581"/>
      <c r="E1" s="581"/>
    </row>
    <row r="2" spans="1:8" ht="24.75" thickBot="1">
      <c r="A2" s="582" t="s">
        <v>1236</v>
      </c>
      <c r="B2" s="582"/>
      <c r="C2" s="582"/>
      <c r="D2" s="582"/>
      <c r="E2" s="582"/>
      <c r="F2" s="582"/>
      <c r="G2" s="582"/>
      <c r="H2" s="582"/>
    </row>
    <row r="3" spans="1:8">
      <c r="A3" s="249" t="str">
        <f>"รายการค่างานก่อสร้าง  "&amp;'6'!C20</f>
        <v>รายการค่างานก่อสร้าง  อาคารเรียนศิลปกรรม</v>
      </c>
      <c r="B3" s="249"/>
      <c r="C3" s="250"/>
      <c r="D3" s="250"/>
      <c r="E3" s="250"/>
      <c r="F3" s="250"/>
      <c r="G3" s="250"/>
      <c r="H3" s="250"/>
    </row>
    <row r="4" spans="1:8">
      <c r="A4" s="209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209"/>
      <c r="C4" s="210"/>
      <c r="D4" s="210"/>
      <c r="E4" s="210"/>
      <c r="F4" s="210"/>
      <c r="G4" s="210"/>
      <c r="H4" s="210"/>
    </row>
    <row r="5" spans="1:8">
      <c r="A5" s="209" t="s">
        <v>886</v>
      </c>
      <c r="B5" s="209"/>
      <c r="C5" s="210"/>
      <c r="D5" s="210"/>
      <c r="E5" s="210"/>
      <c r="F5" s="210"/>
      <c r="G5" s="210"/>
      <c r="H5" s="210"/>
    </row>
    <row r="6" spans="1:8">
      <c r="A6" s="209" t="s">
        <v>887</v>
      </c>
      <c r="B6" s="209"/>
      <c r="C6" s="210"/>
      <c r="D6" s="210"/>
      <c r="E6" s="210"/>
      <c r="F6" s="210"/>
      <c r="G6" s="210"/>
      <c r="H6" s="210"/>
    </row>
    <row r="7" spans="1:8">
      <c r="A7" s="20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209"/>
      <c r="C7" s="210"/>
      <c r="D7" s="210"/>
      <c r="E7" s="210"/>
      <c r="F7" s="210"/>
      <c r="G7" s="210"/>
      <c r="H7" s="210"/>
    </row>
    <row r="8" spans="1:8">
      <c r="A8" s="209" t="str">
        <f>"คณะกรรมการกำหนดราคากลาง   "&amp;ปก!E10</f>
        <v xml:space="preserve">คณะกรรมการกำหนดราคากลาง   </v>
      </c>
      <c r="B8" s="209"/>
      <c r="C8" s="210"/>
      <c r="D8" s="210"/>
      <c r="E8" s="210"/>
      <c r="F8" s="210"/>
      <c r="G8" s="210"/>
      <c r="H8" s="210"/>
    </row>
    <row r="9" spans="1:8">
      <c r="A9" s="209" t="s">
        <v>904</v>
      </c>
      <c r="B9" s="209"/>
      <c r="C9" s="209"/>
      <c r="D9" s="211"/>
      <c r="E9" s="209" t="s">
        <v>889</v>
      </c>
      <c r="F9" s="209"/>
      <c r="G9" s="209"/>
      <c r="H9" s="209"/>
    </row>
    <row r="10" spans="1:8" ht="24.75" thickBot="1">
      <c r="A10" s="212" t="s">
        <v>891</v>
      </c>
      <c r="B10" s="212"/>
      <c r="C10" s="212"/>
      <c r="D10" s="583">
        <f>ปก!D12</f>
        <v>0</v>
      </c>
      <c r="E10" s="583"/>
      <c r="F10" s="583"/>
      <c r="G10" s="212"/>
      <c r="H10" s="213" t="s">
        <v>892</v>
      </c>
    </row>
    <row r="11" spans="1:8" ht="42" customHeight="1" thickTop="1" thickBot="1">
      <c r="A11" s="251" t="s">
        <v>905</v>
      </c>
      <c r="B11" s="584" t="s">
        <v>2</v>
      </c>
      <c r="C11" s="585"/>
      <c r="D11" s="214" t="s">
        <v>854</v>
      </c>
      <c r="E11" s="214" t="s">
        <v>906</v>
      </c>
      <c r="F11" s="214" t="s">
        <v>907</v>
      </c>
      <c r="G11" s="586" t="s">
        <v>894</v>
      </c>
      <c r="H11" s="587"/>
    </row>
    <row r="12" spans="1:8" ht="24.75" thickTop="1">
      <c r="A12" s="252"/>
      <c r="B12" s="588" t="s">
        <v>962</v>
      </c>
      <c r="C12" s="588"/>
      <c r="D12" s="252"/>
      <c r="E12" s="252"/>
      <c r="F12" s="252"/>
      <c r="G12" s="589"/>
      <c r="H12" s="589"/>
    </row>
    <row r="13" spans="1:8">
      <c r="A13" s="219">
        <v>6</v>
      </c>
      <c r="B13" s="253" t="str">
        <f>'6'!C20</f>
        <v>อาคารเรียนศิลปกรรม</v>
      </c>
      <c r="C13" s="219"/>
      <c r="D13" s="219"/>
      <c r="E13" s="219"/>
      <c r="F13" s="219"/>
      <c r="G13" s="590" t="s">
        <v>909</v>
      </c>
      <c r="H13" s="590"/>
    </row>
    <row r="14" spans="1:8">
      <c r="A14" s="219">
        <v>6.1</v>
      </c>
      <c r="B14" s="219" t="s">
        <v>23</v>
      </c>
      <c r="C14" s="219"/>
      <c r="D14" s="254">
        <f>'4.2.6 ทำแล้ว'!J10</f>
        <v>12500</v>
      </c>
      <c r="E14" s="255">
        <f>$E$21</f>
        <v>1.08</v>
      </c>
      <c r="F14" s="254">
        <f t="shared" ref="F14" si="0">D14*E14</f>
        <v>13500</v>
      </c>
      <c r="G14" s="580" t="s">
        <v>910</v>
      </c>
      <c r="H14" s="580"/>
    </row>
    <row r="15" spans="1:8">
      <c r="A15" s="219"/>
      <c r="B15" s="256"/>
      <c r="C15" s="222"/>
      <c r="D15" s="254"/>
      <c r="E15" s="255"/>
      <c r="F15" s="254"/>
      <c r="G15" s="580" t="s">
        <v>911</v>
      </c>
      <c r="H15" s="580"/>
    </row>
    <row r="16" spans="1:8">
      <c r="A16" s="219"/>
      <c r="B16" s="256"/>
      <c r="C16" s="222"/>
      <c r="D16" s="254"/>
      <c r="E16" s="255"/>
      <c r="F16" s="254"/>
      <c r="G16" s="580" t="s">
        <v>912</v>
      </c>
      <c r="H16" s="580"/>
    </row>
    <row r="17" spans="1:8">
      <c r="A17" s="219"/>
      <c r="B17" s="256"/>
      <c r="C17" s="222"/>
      <c r="D17" s="254"/>
      <c r="E17" s="255"/>
      <c r="F17" s="254"/>
      <c r="G17" s="580" t="s">
        <v>913</v>
      </c>
      <c r="H17" s="580"/>
    </row>
    <row r="18" spans="1:8">
      <c r="A18" s="219"/>
      <c r="B18" s="256"/>
      <c r="C18" s="222"/>
      <c r="D18" s="254"/>
      <c r="E18" s="255"/>
      <c r="F18" s="254"/>
      <c r="G18" s="580"/>
      <c r="H18" s="580"/>
    </row>
    <row r="19" spans="1:8">
      <c r="A19" s="219"/>
      <c r="B19" s="256"/>
      <c r="C19" s="222"/>
      <c r="D19" s="254"/>
      <c r="E19" s="255"/>
      <c r="F19" s="254"/>
      <c r="G19" s="580"/>
      <c r="H19" s="580"/>
    </row>
    <row r="20" spans="1:8" ht="24.75" thickBot="1">
      <c r="A20" s="219"/>
      <c r="B20" s="256"/>
      <c r="C20" s="222"/>
      <c r="D20" s="254"/>
      <c r="E20" s="255"/>
      <c r="F20" s="254"/>
      <c r="G20" s="580"/>
      <c r="H20" s="580"/>
    </row>
    <row r="21" spans="1:8" ht="24.75" thickTop="1">
      <c r="A21" s="592" t="str">
        <f>"รวม"&amp;B12</f>
        <v>รวมส่วนที่ 2 ค่างานก่อสร้างตัวอาคาร</v>
      </c>
      <c r="B21" s="576"/>
      <c r="C21" s="576"/>
      <c r="D21" s="260">
        <f>SUM(D12:D20)</f>
        <v>12500</v>
      </c>
      <c r="E21" s="261">
        <v>1.08</v>
      </c>
      <c r="F21" s="260">
        <f>SUM(F12:F20)</f>
        <v>13500</v>
      </c>
      <c r="G21" s="576"/>
      <c r="H21" s="577"/>
    </row>
    <row r="22" spans="1:8" ht="24.75" thickBot="1">
      <c r="A22" s="593" t="s">
        <v>915</v>
      </c>
      <c r="B22" s="594"/>
      <c r="C22" s="594"/>
      <c r="D22" s="594"/>
      <c r="E22" s="594"/>
      <c r="F22" s="262">
        <f>F21</f>
        <v>13500</v>
      </c>
      <c r="G22" s="594"/>
      <c r="H22" s="595"/>
    </row>
    <row r="23" spans="1:8" ht="13.5" customHeight="1" thickTop="1"/>
    <row r="24" spans="1:8">
      <c r="D24" s="581"/>
      <c r="E24" s="581"/>
    </row>
    <row r="25" spans="1:8">
      <c r="D25" s="581"/>
      <c r="E25" s="581"/>
    </row>
    <row r="27" spans="1:8" ht="10.5" customHeight="1"/>
    <row r="28" spans="1:8">
      <c r="A28" s="581"/>
      <c r="B28" s="581"/>
      <c r="C28" s="581"/>
      <c r="D28" s="581"/>
      <c r="E28" s="581"/>
      <c r="G28" s="248"/>
    </row>
    <row r="29" spans="1:8">
      <c r="A29" s="581"/>
      <c r="B29" s="581"/>
      <c r="C29" s="581"/>
      <c r="D29" s="581"/>
      <c r="E29" s="581"/>
      <c r="G29" s="248"/>
    </row>
    <row r="30" spans="1:8" ht="10.5" customHeight="1"/>
    <row r="31" spans="1:8">
      <c r="A31" s="581"/>
      <c r="B31" s="581"/>
      <c r="C31" s="581"/>
      <c r="D31" s="581"/>
      <c r="E31" s="581"/>
      <c r="G31" s="248"/>
    </row>
    <row r="32" spans="1:8">
      <c r="A32" s="581"/>
      <c r="B32" s="581"/>
      <c r="C32" s="581"/>
      <c r="D32" s="581"/>
      <c r="E32" s="581"/>
      <c r="G32" s="248"/>
    </row>
    <row r="33" spans="1:7" ht="10.5" customHeight="1"/>
    <row r="34" spans="1:7">
      <c r="A34" s="581"/>
      <c r="B34" s="581"/>
      <c r="C34" s="581"/>
      <c r="D34" s="581"/>
      <c r="E34" s="581"/>
      <c r="G34" s="248"/>
    </row>
    <row r="35" spans="1:7">
      <c r="A35" s="581"/>
      <c r="B35" s="581"/>
      <c r="C35" s="581"/>
      <c r="D35" s="581"/>
      <c r="E35" s="581"/>
      <c r="G35" s="248"/>
    </row>
    <row r="36" spans="1:7" ht="10.5" customHeight="1"/>
    <row r="37" spans="1:7">
      <c r="A37" s="581"/>
      <c r="B37" s="581"/>
      <c r="C37" s="581"/>
      <c r="D37" s="581"/>
      <c r="E37" s="581"/>
      <c r="G37" s="248"/>
    </row>
    <row r="38" spans="1:7">
      <c r="A38" s="581"/>
      <c r="B38" s="581"/>
      <c r="C38" s="581"/>
      <c r="D38" s="581"/>
      <c r="E38" s="581"/>
      <c r="G38" s="248"/>
    </row>
    <row r="39" spans="1:7" ht="10.5" customHeight="1"/>
    <row r="40" spans="1:7">
      <c r="C40" s="581"/>
      <c r="D40" s="581"/>
      <c r="E40" s="581"/>
      <c r="F40" s="581"/>
      <c r="G40" s="581"/>
    </row>
    <row r="41" spans="1:7">
      <c r="C41" s="581"/>
      <c r="D41" s="581"/>
      <c r="E41" s="581"/>
      <c r="F41" s="581"/>
      <c r="G41" s="581"/>
    </row>
  </sheetData>
  <mergeCells count="41">
    <mergeCell ref="B12:C12"/>
    <mergeCell ref="G12:H12"/>
    <mergeCell ref="D1:E1"/>
    <mergeCell ref="A2:H2"/>
    <mergeCell ref="D10:F10"/>
    <mergeCell ref="B11:C11"/>
    <mergeCell ref="G11:H11"/>
    <mergeCell ref="G19:H19"/>
    <mergeCell ref="G20:H20"/>
    <mergeCell ref="A21:C21"/>
    <mergeCell ref="G21:H21"/>
    <mergeCell ref="G13:H13"/>
    <mergeCell ref="G14:H14"/>
    <mergeCell ref="G15:H15"/>
    <mergeCell ref="G16:H16"/>
    <mergeCell ref="G17:H17"/>
    <mergeCell ref="G18:H18"/>
    <mergeCell ref="A22:E22"/>
    <mergeCell ref="G22:H22"/>
    <mergeCell ref="D24:E24"/>
    <mergeCell ref="D25:E25"/>
    <mergeCell ref="A28:C28"/>
    <mergeCell ref="D28:E28"/>
    <mergeCell ref="A29:C29"/>
    <mergeCell ref="D29:E29"/>
    <mergeCell ref="A31:C31"/>
    <mergeCell ref="D31:E31"/>
    <mergeCell ref="A32:C32"/>
    <mergeCell ref="D32:E32"/>
    <mergeCell ref="A34:C34"/>
    <mergeCell ref="D34:E34"/>
    <mergeCell ref="A35:C35"/>
    <mergeCell ref="D35:E35"/>
    <mergeCell ref="A37:C37"/>
    <mergeCell ref="D37:E37"/>
    <mergeCell ref="A38:C38"/>
    <mergeCell ref="D38:E38"/>
    <mergeCell ref="C40:D40"/>
    <mergeCell ref="E40:G40"/>
    <mergeCell ref="C41:D41"/>
    <mergeCell ref="E41:G41"/>
  </mergeCells>
  <printOptions horizontalCentered="1"/>
  <pageMargins left="0.5" right="0.25" top="0.25" bottom="0" header="0.3" footer="0.3"/>
  <pageSetup paperSize="9" scale="85" orientation="portrait" r:id="rId1"/>
  <headerFooter>
    <oddHeader>&amp;R&amp;"TH SarabunPSK,Regular"&amp;12ปร.5.2.6</oddHeader>
    <oddFooter>&amp;L&amp;"TH SarabunPSK,Regular"&amp;12กลุ่มอาคารมนุษย์ศาสตร์และสังคมศาสตร์ (อาคารเรียนรวมและปฏิบัติกลาง)&amp;C&amp;"TH SarabunPSK,Regular"&amp;12ส่วนที่ 2 ค่างานก่อสร้างตัวอาคาร&amp;R&amp;"TH SarabunPSK,Regular"&amp;12อาคารเรียนศิลปกรรม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BreakPreview" topLeftCell="A22" zoomScaleNormal="100" zoomScaleSheetLayoutView="100" workbookViewId="0">
      <selection activeCell="D10" sqref="D10:F10"/>
    </sheetView>
  </sheetViews>
  <sheetFormatPr defaultColWidth="9.140625" defaultRowHeight="24"/>
  <cols>
    <col min="1" max="1" width="8.5703125" style="208" customWidth="1"/>
    <col min="2" max="2" width="2.140625" style="208" customWidth="1"/>
    <col min="3" max="3" width="54.28515625" style="208" customWidth="1"/>
    <col min="4" max="4" width="12.140625" style="208" customWidth="1"/>
    <col min="5" max="5" width="6.42578125" style="248" customWidth="1"/>
    <col min="6" max="6" width="13.7109375" style="208" customWidth="1"/>
    <col min="7" max="7" width="16.42578125" style="208" customWidth="1"/>
    <col min="8" max="8" width="12.140625" style="208" customWidth="1"/>
    <col min="9" max="9" width="16.42578125" style="208" customWidth="1"/>
    <col min="10" max="10" width="22.28515625" style="208" customWidth="1"/>
    <col min="11" max="11" width="12.7109375" style="208" customWidth="1"/>
    <col min="12" max="16384" width="9.140625" style="208"/>
  </cols>
  <sheetData>
    <row r="1" spans="1:11" ht="24.75" thickBot="1">
      <c r="A1" s="597" t="s">
        <v>1237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</row>
    <row r="2" spans="1:11">
      <c r="A2" s="249" t="str">
        <f>"ส่วนที่ 2 ค่างานก่อสร้างตัวอาคาร     "&amp;'6'!C20</f>
        <v>ส่วนที่ 2 ค่างานก่อสร้างตัวอาคาร     อาคารเรียนศิลปกรรม</v>
      </c>
      <c r="B2" s="249"/>
      <c r="C2" s="250"/>
      <c r="D2" s="250"/>
      <c r="E2" s="263"/>
      <c r="F2" s="264" t="s">
        <v>941</v>
      </c>
      <c r="G2" s="265"/>
      <c r="H2" s="265"/>
      <c r="I2" s="266" t="s">
        <v>938</v>
      </c>
      <c r="J2" s="267" t="s">
        <v>929</v>
      </c>
      <c r="K2" s="598"/>
    </row>
    <row r="3" spans="1:11">
      <c r="A3" s="209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209"/>
      <c r="C3" s="210"/>
      <c r="D3" s="601" t="s">
        <v>939</v>
      </c>
      <c r="E3" s="602"/>
      <c r="F3" s="602"/>
      <c r="G3" s="208" t="s">
        <v>940</v>
      </c>
      <c r="I3" s="268" t="s">
        <v>938</v>
      </c>
      <c r="J3" s="269" t="s">
        <v>929</v>
      </c>
      <c r="K3" s="599"/>
    </row>
    <row r="4" spans="1:11">
      <c r="A4" s="209" t="s">
        <v>887</v>
      </c>
      <c r="B4" s="209"/>
      <c r="C4" s="210"/>
      <c r="D4" s="601" t="s">
        <v>939</v>
      </c>
      <c r="E4" s="602"/>
      <c r="F4" s="602"/>
      <c r="G4" s="208" t="s">
        <v>940</v>
      </c>
      <c r="I4" s="268" t="s">
        <v>938</v>
      </c>
      <c r="J4" s="269" t="s">
        <v>929</v>
      </c>
      <c r="K4" s="599"/>
    </row>
    <row r="5" spans="1:11">
      <c r="A5" s="20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209"/>
      <c r="C5" s="210"/>
      <c r="D5" s="601" t="s">
        <v>939</v>
      </c>
      <c r="E5" s="602"/>
      <c r="F5" s="602"/>
      <c r="G5" s="208" t="s">
        <v>940</v>
      </c>
      <c r="I5" s="270" t="s">
        <v>938</v>
      </c>
      <c r="J5" s="271" t="s">
        <v>929</v>
      </c>
      <c r="K5" s="600"/>
    </row>
    <row r="6" spans="1:11" ht="24.75" thickBot="1">
      <c r="A6" s="272" t="s">
        <v>930</v>
      </c>
      <c r="B6" s="272"/>
      <c r="C6" s="273"/>
      <c r="D6" s="273" t="s">
        <v>931</v>
      </c>
      <c r="E6" s="274"/>
      <c r="F6" s="596">
        <f>ปก!D12</f>
        <v>0</v>
      </c>
      <c r="G6" s="596"/>
      <c r="H6" s="596"/>
      <c r="I6" s="275"/>
      <c r="J6" s="275"/>
      <c r="K6" s="275"/>
    </row>
    <row r="7" spans="1:11" ht="24.75" thickTop="1">
      <c r="A7" s="607" t="s">
        <v>905</v>
      </c>
      <c r="B7" s="609" t="s">
        <v>2</v>
      </c>
      <c r="C7" s="609"/>
      <c r="D7" s="609" t="s">
        <v>932</v>
      </c>
      <c r="E7" s="609" t="s">
        <v>584</v>
      </c>
      <c r="F7" s="609" t="s">
        <v>933</v>
      </c>
      <c r="G7" s="609"/>
      <c r="H7" s="609" t="s">
        <v>934</v>
      </c>
      <c r="I7" s="609"/>
      <c r="J7" s="276" t="s">
        <v>163</v>
      </c>
      <c r="K7" s="603" t="s">
        <v>894</v>
      </c>
    </row>
    <row r="8" spans="1:11" ht="24.75" thickBot="1">
      <c r="A8" s="608"/>
      <c r="B8" s="610"/>
      <c r="C8" s="610"/>
      <c r="D8" s="610"/>
      <c r="E8" s="610"/>
      <c r="F8" s="277" t="s">
        <v>935</v>
      </c>
      <c r="G8" s="277" t="s">
        <v>936</v>
      </c>
      <c r="H8" s="277" t="s">
        <v>935</v>
      </c>
      <c r="I8" s="277" t="s">
        <v>936</v>
      </c>
      <c r="J8" s="278" t="s">
        <v>937</v>
      </c>
      <c r="K8" s="604"/>
    </row>
    <row r="9" spans="1:11" ht="24.75" thickTop="1">
      <c r="A9" s="279">
        <v>6</v>
      </c>
      <c r="B9" s="280"/>
      <c r="C9" s="281" t="str">
        <f>'5.2.07'!B13</f>
        <v>อาคารเรียนศิลปกรรม</v>
      </c>
      <c r="D9" s="282"/>
      <c r="E9" s="283"/>
      <c r="F9" s="282"/>
      <c r="G9" s="282"/>
      <c r="H9" s="282"/>
      <c r="I9" s="282"/>
      <c r="J9" s="282"/>
      <c r="K9" s="282"/>
    </row>
    <row r="10" spans="1:11">
      <c r="A10" s="284">
        <v>6.1</v>
      </c>
      <c r="B10" s="221" t="s">
        <v>23</v>
      </c>
      <c r="C10" s="222"/>
      <c r="D10" s="254"/>
      <c r="E10" s="285"/>
      <c r="F10" s="254"/>
      <c r="G10" s="254">
        <f>G32</f>
        <v>0</v>
      </c>
      <c r="H10" s="254"/>
      <c r="I10" s="254">
        <f>I32</f>
        <v>12500</v>
      </c>
      <c r="J10" s="254">
        <f t="shared" ref="J10" si="0">G10+I10</f>
        <v>12500</v>
      </c>
      <c r="K10" s="219"/>
    </row>
    <row r="11" spans="1:11">
      <c r="A11" s="219"/>
      <c r="B11" s="221"/>
      <c r="C11" s="222"/>
      <c r="D11" s="254"/>
      <c r="E11" s="285"/>
      <c r="F11" s="254"/>
      <c r="G11" s="254"/>
      <c r="H11" s="254"/>
      <c r="I11" s="254"/>
      <c r="J11" s="254"/>
      <c r="K11" s="219"/>
    </row>
    <row r="12" spans="1:11">
      <c r="A12" s="284"/>
      <c r="B12" s="221"/>
      <c r="C12" s="222"/>
      <c r="D12" s="254"/>
      <c r="E12" s="285"/>
      <c r="F12" s="254"/>
      <c r="G12" s="254"/>
      <c r="H12" s="254"/>
      <c r="I12" s="254"/>
      <c r="J12" s="254"/>
      <c r="K12" s="219"/>
    </row>
    <row r="13" spans="1:11">
      <c r="A13" s="219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>
      <c r="A14" s="284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>
      <c r="A15" s="219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>
      <c r="A21" s="219"/>
      <c r="B21" s="221"/>
      <c r="C21" s="222"/>
      <c r="D21" s="254"/>
      <c r="E21" s="285"/>
      <c r="F21" s="254"/>
      <c r="G21" s="254"/>
      <c r="H21" s="254"/>
      <c r="I21" s="254"/>
      <c r="J21" s="254"/>
      <c r="K21" s="219"/>
    </row>
    <row r="22" spans="1:1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ht="24.75" thickBot="1">
      <c r="A28" s="291"/>
      <c r="B28" s="605" t="str">
        <f>"รวม "&amp;C9</f>
        <v>รวม อาคารเรียนศิลปกรรม</v>
      </c>
      <c r="C28" s="605"/>
      <c r="D28" s="292"/>
      <c r="E28" s="293"/>
      <c r="F28" s="292"/>
      <c r="G28" s="292">
        <f>SUM(G9:G27)</f>
        <v>0</v>
      </c>
      <c r="H28" s="292"/>
      <c r="I28" s="292">
        <f>SUM(I9:I27)</f>
        <v>12500</v>
      </c>
      <c r="J28" s="292">
        <f>SUM(J9:J27)</f>
        <v>12500</v>
      </c>
      <c r="K28" s="294"/>
    </row>
    <row r="29" spans="1:11" ht="24.75" thickTop="1">
      <c r="A29" s="295">
        <v>6.1</v>
      </c>
      <c r="B29" s="296" t="str">
        <f>B10</f>
        <v>หมวดเตรียมงานวิศวกรรม</v>
      </c>
      <c r="C29" s="222"/>
      <c r="D29" s="219"/>
      <c r="E29" s="297"/>
      <c r="F29" s="219"/>
      <c r="G29" s="219"/>
      <c r="H29" s="219"/>
      <c r="I29" s="219"/>
      <c r="J29" s="219"/>
      <c r="K29" s="219"/>
    </row>
    <row r="30" spans="1:11">
      <c r="A30" s="219"/>
      <c r="B30" s="221"/>
      <c r="C30" s="222" t="str">
        <f>'Data information'!C120</f>
        <v xml:space="preserve"> - งานทดสอบชั้นดิน Soil Boring Test</v>
      </c>
      <c r="D30" s="254">
        <v>1</v>
      </c>
      <c r="E30" s="285" t="s">
        <v>682</v>
      </c>
      <c r="F30" s="254">
        <v>0</v>
      </c>
      <c r="G30" s="254">
        <v>0</v>
      </c>
      <c r="H30" s="254">
        <v>12500</v>
      </c>
      <c r="I30" s="254">
        <f>D30*H30</f>
        <v>12500</v>
      </c>
      <c r="J30" s="254">
        <f>G30+I30</f>
        <v>12500</v>
      </c>
      <c r="K30" s="254"/>
    </row>
    <row r="31" spans="1:11">
      <c r="A31" s="231"/>
      <c r="B31" s="233"/>
      <c r="C31" s="234"/>
      <c r="D31" s="231"/>
      <c r="E31" s="298"/>
      <c r="F31" s="231"/>
      <c r="G31" s="231"/>
      <c r="H31" s="231"/>
      <c r="I31" s="231"/>
      <c r="J31" s="231"/>
      <c r="K31" s="231"/>
    </row>
    <row r="32" spans="1:11">
      <c r="A32" s="299"/>
      <c r="B32" s="606" t="str">
        <f>"รวม"&amp;B29</f>
        <v>รวมหมวดเตรียมงานวิศวกรรม</v>
      </c>
      <c r="C32" s="606"/>
      <c r="D32" s="300"/>
      <c r="E32" s="301"/>
      <c r="F32" s="300"/>
      <c r="G32" s="300">
        <f>SUM(G29:G31)</f>
        <v>0</v>
      </c>
      <c r="H32" s="300"/>
      <c r="I32" s="300">
        <f>SUM(I29:I31)</f>
        <v>12500</v>
      </c>
      <c r="J32" s="300">
        <f>SUM(J29:J31)</f>
        <v>12500</v>
      </c>
      <c r="K32" s="299"/>
    </row>
  </sheetData>
  <mergeCells count="15">
    <mergeCell ref="F6:H6"/>
    <mergeCell ref="A1:K1"/>
    <mergeCell ref="K2:K5"/>
    <mergeCell ref="D3:F3"/>
    <mergeCell ref="D4:F4"/>
    <mergeCell ref="D5:F5"/>
    <mergeCell ref="K7:K8"/>
    <mergeCell ref="B28:C28"/>
    <mergeCell ref="B32:C32"/>
    <mergeCell ref="A7:A8"/>
    <mergeCell ref="B7:C8"/>
    <mergeCell ref="D7:D8"/>
    <mergeCell ref="E7:E8"/>
    <mergeCell ref="F7:G7"/>
    <mergeCell ref="H7:I7"/>
  </mergeCells>
  <printOptions horizontalCentered="1"/>
  <pageMargins left="0.25" right="0.25" top="0.5" bottom="0.35" header="0.25" footer="0.25"/>
  <pageSetup paperSize="9" scale="79" orientation="landscape" r:id="rId1"/>
  <headerFooter>
    <oddHeader>&amp;C&amp;"TH SarabunPSK,Regular"&amp;12แผ่นที่  &amp;P  จาก  &amp;N&amp;R&amp;"TH SarabunPSK,Regular"&amp;12แบบ ปร.4.2.6</oddHeader>
    <oddFooter>&amp;L&amp;"TH SarabunPSK,Regular"&amp;12กลุ่มอาคารมนุษย์ศาสตร์และสังคมศาสตร์ (อาคารเรียนรวมและปฏิบัติกลาง)&amp;C&amp;"TH SarabunPSK,Regular"&amp;12อาคารเรียนศิลปกรรม</oddFooter>
  </headerFooter>
  <rowBreaks count="1" manualBreakCount="1">
    <brk id="2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view="pageBreakPreview" topLeftCell="A25" zoomScaleNormal="100" zoomScaleSheetLayoutView="100" workbookViewId="0">
      <selection activeCell="H20" sqref="H20"/>
    </sheetView>
  </sheetViews>
  <sheetFormatPr defaultColWidth="9.140625" defaultRowHeight="15"/>
  <cols>
    <col min="1" max="1" width="11.140625" style="114" customWidth="1"/>
    <col min="2" max="2" width="11.85546875" style="114" bestFit="1" customWidth="1"/>
    <col min="3" max="3" width="11.140625" style="114" customWidth="1"/>
    <col min="4" max="10" width="24" style="114" customWidth="1"/>
    <col min="11" max="11" width="19.5703125" style="114" bestFit="1" customWidth="1"/>
    <col min="12" max="12" width="19" style="114" bestFit="1" customWidth="1"/>
    <col min="13" max="13" width="23.85546875" style="114" bestFit="1" customWidth="1"/>
    <col min="14" max="14" width="19" style="114" bestFit="1" customWidth="1"/>
    <col min="15" max="15" width="28.140625" style="114" customWidth="1"/>
    <col min="16" max="16" width="15.140625" style="114" bestFit="1" customWidth="1"/>
    <col min="17" max="16384" width="9.140625" style="114"/>
  </cols>
  <sheetData>
    <row r="1" spans="1:15" ht="21" customHeight="1">
      <c r="A1" s="540" t="s">
        <v>1016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</row>
    <row r="2" spans="1:15" ht="24">
      <c r="A2" s="541" t="s">
        <v>1246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</row>
    <row r="3" spans="1:15" ht="24">
      <c r="A3" s="139" t="s">
        <v>1018</v>
      </c>
      <c r="B3" s="139" t="s">
        <v>1244</v>
      </c>
      <c r="C3" s="139" t="s">
        <v>1243</v>
      </c>
      <c r="D3" s="139" t="s">
        <v>1019</v>
      </c>
      <c r="E3" s="139" t="s">
        <v>1020</v>
      </c>
      <c r="F3" s="139" t="s">
        <v>1021</v>
      </c>
      <c r="G3" s="139" t="s">
        <v>1022</v>
      </c>
      <c r="H3" s="139" t="s">
        <v>1023</v>
      </c>
      <c r="I3" s="139" t="s">
        <v>1024</v>
      </c>
      <c r="J3" s="139" t="s">
        <v>1025</v>
      </c>
      <c r="K3" s="139" t="s">
        <v>1026</v>
      </c>
      <c r="L3" s="139" t="s">
        <v>1027</v>
      </c>
      <c r="M3" s="139" t="s">
        <v>1028</v>
      </c>
      <c r="N3" s="139" t="s">
        <v>1029</v>
      </c>
      <c r="O3" s="139" t="s">
        <v>894</v>
      </c>
    </row>
    <row r="4" spans="1:15" ht="24">
      <c r="A4" s="140" t="s">
        <v>1030</v>
      </c>
      <c r="B4" s="140"/>
      <c r="C4" s="140"/>
      <c r="D4" s="140" t="s">
        <v>1031</v>
      </c>
      <c r="E4" s="140" t="s">
        <v>1032</v>
      </c>
      <c r="F4" s="140" t="s">
        <v>1033</v>
      </c>
      <c r="G4" s="140" t="s">
        <v>1034</v>
      </c>
      <c r="H4" s="140" t="s">
        <v>1035</v>
      </c>
      <c r="I4" s="140" t="s">
        <v>1036</v>
      </c>
      <c r="J4" s="140" t="s">
        <v>1037</v>
      </c>
      <c r="K4" s="140" t="s">
        <v>1038</v>
      </c>
      <c r="L4" s="140" t="s">
        <v>1039</v>
      </c>
      <c r="M4" s="140" t="s">
        <v>1040</v>
      </c>
      <c r="N4" s="140" t="s">
        <v>1041</v>
      </c>
      <c r="O4" s="141"/>
    </row>
    <row r="5" spans="1:15" ht="24">
      <c r="A5" s="142">
        <v>1</v>
      </c>
      <c r="B5" s="390">
        <v>9.527303616211423E-3</v>
      </c>
      <c r="C5" s="390">
        <f>B5</f>
        <v>9.527303616211423E-3</v>
      </c>
      <c r="D5" s="143">
        <f>$E$36*B5</f>
        <v>2967754.1237194967</v>
      </c>
      <c r="E5" s="143">
        <v>3114999</v>
      </c>
      <c r="F5" s="144">
        <f>D5-E5</f>
        <v>-147244.87628050335</v>
      </c>
      <c r="G5" s="144">
        <f t="shared" ref="G5:G6" si="0">E5</f>
        <v>3114999</v>
      </c>
      <c r="H5" s="144">
        <f>D5-G5</f>
        <v>-147244.87628050335</v>
      </c>
      <c r="I5" s="144">
        <f>H5</f>
        <v>-147244.87628050335</v>
      </c>
      <c r="J5" s="147">
        <f>D5-G5-H5</f>
        <v>0</v>
      </c>
      <c r="K5" s="384"/>
      <c r="L5" s="384"/>
      <c r="M5" s="384"/>
      <c r="N5" s="384"/>
      <c r="O5" s="542" t="s">
        <v>1042</v>
      </c>
    </row>
    <row r="6" spans="1:15" ht="24">
      <c r="A6" s="392">
        <v>2</v>
      </c>
      <c r="B6" s="393">
        <v>3.7557800234215975E-2</v>
      </c>
      <c r="C6" s="393">
        <f>C5+B6</f>
        <v>4.7085103850427398E-2</v>
      </c>
      <c r="D6" s="394">
        <f>$E$36*B6</f>
        <v>11699251.017178252</v>
      </c>
      <c r="E6" s="394">
        <v>7787497.5</v>
      </c>
      <c r="F6" s="395">
        <f t="shared" ref="F6:F34" si="1">D6-E6</f>
        <v>3911753.5171782523</v>
      </c>
      <c r="G6" s="395">
        <f t="shared" si="0"/>
        <v>7787497.5</v>
      </c>
      <c r="H6" s="395">
        <f t="shared" ref="H6" si="2">D6-G6</f>
        <v>3911753.5171782523</v>
      </c>
      <c r="I6" s="395">
        <f>I5+H6</f>
        <v>3764508.640897749</v>
      </c>
      <c r="J6" s="147">
        <f>D6-G6-H6</f>
        <v>0</v>
      </c>
      <c r="K6" s="385"/>
      <c r="L6" s="385"/>
      <c r="M6" s="385"/>
      <c r="N6" s="385"/>
      <c r="O6" s="543"/>
    </row>
    <row r="7" spans="1:15" ht="24">
      <c r="A7" s="399" t="s">
        <v>1242</v>
      </c>
      <c r="B7" s="400"/>
      <c r="C7" s="400"/>
      <c r="D7" s="401">
        <f>SUM(D5:D6)</f>
        <v>14667005.140897749</v>
      </c>
      <c r="E7" s="401">
        <f t="shared" ref="E7:J7" si="3">SUM(E5:E6)</f>
        <v>10902496.5</v>
      </c>
      <c r="F7" s="401">
        <f t="shared" si="3"/>
        <v>3764508.640897749</v>
      </c>
      <c r="G7" s="401">
        <f t="shared" si="3"/>
        <v>10902496.5</v>
      </c>
      <c r="H7" s="401">
        <f t="shared" si="3"/>
        <v>3764508.640897749</v>
      </c>
      <c r="I7" s="401"/>
      <c r="J7" s="401">
        <f t="shared" si="3"/>
        <v>0</v>
      </c>
      <c r="K7" s="402"/>
      <c r="L7" s="402"/>
      <c r="M7" s="402"/>
      <c r="N7" s="402"/>
      <c r="O7" s="403" t="s">
        <v>1043</v>
      </c>
    </row>
    <row r="8" spans="1:15" ht="24">
      <c r="A8" s="396">
        <v>3</v>
      </c>
      <c r="B8" s="397">
        <v>1.3732489144744588E-2</v>
      </c>
      <c r="C8" s="397">
        <f>C6+B8</f>
        <v>6.081759299517199E-2</v>
      </c>
      <c r="D8" s="398">
        <f>$E$36*B8</f>
        <v>4277668.9953390248</v>
      </c>
      <c r="E8" s="398">
        <v>4672498.5</v>
      </c>
      <c r="F8" s="148">
        <f t="shared" si="1"/>
        <v>-394829.50466097519</v>
      </c>
      <c r="G8" s="148">
        <v>0</v>
      </c>
      <c r="H8" s="148">
        <v>0</v>
      </c>
      <c r="I8" s="148">
        <f>I6+H8</f>
        <v>3764508.640897749</v>
      </c>
      <c r="J8" s="147">
        <f>D8-G8-H8</f>
        <v>4277668.9953390248</v>
      </c>
      <c r="K8" s="404"/>
      <c r="L8" s="404"/>
      <c r="M8" s="404"/>
      <c r="N8" s="404"/>
      <c r="O8" s="544" t="s">
        <v>1245</v>
      </c>
    </row>
    <row r="9" spans="1:15" ht="24">
      <c r="A9" s="145">
        <v>4</v>
      </c>
      <c r="B9" s="391">
        <v>3.3042862319910035E-2</v>
      </c>
      <c r="C9" s="397">
        <f>C8+B9</f>
        <v>9.3860455315082025E-2</v>
      </c>
      <c r="D9" s="146">
        <f t="shared" ref="D9:D34" si="4">$E$36*B9</f>
        <v>10292848.308365744</v>
      </c>
      <c r="E9" s="146">
        <v>10902496.5</v>
      </c>
      <c r="F9" s="147">
        <f t="shared" si="1"/>
        <v>-609648.19163425639</v>
      </c>
      <c r="G9" s="147">
        <v>0</v>
      </c>
      <c r="H9" s="147">
        <v>0</v>
      </c>
      <c r="I9" s="147">
        <f>I8+H9</f>
        <v>3764508.640897749</v>
      </c>
      <c r="J9" s="147">
        <f t="shared" ref="J9:J34" si="5">D9-G9-H9</f>
        <v>10292848.308365744</v>
      </c>
      <c r="K9" s="404"/>
      <c r="L9" s="404"/>
      <c r="M9" s="404"/>
      <c r="N9" s="404"/>
      <c r="O9" s="545"/>
    </row>
    <row r="10" spans="1:15" ht="24">
      <c r="A10" s="145">
        <v>5</v>
      </c>
      <c r="B10" s="391">
        <v>3.8594629393862205E-2</v>
      </c>
      <c r="C10" s="397">
        <f t="shared" ref="C10:C34" si="6">C9+B10</f>
        <v>0.13245508470894424</v>
      </c>
      <c r="D10" s="146">
        <f t="shared" si="4"/>
        <v>12022223.196725138</v>
      </c>
      <c r="E10" s="146">
        <v>10902496.5</v>
      </c>
      <c r="F10" s="147">
        <f t="shared" si="1"/>
        <v>1119726.6967251375</v>
      </c>
      <c r="G10" s="147">
        <v>0</v>
      </c>
      <c r="H10" s="147">
        <v>0</v>
      </c>
      <c r="I10" s="147">
        <f t="shared" ref="I10:I34" si="7">I9+H10</f>
        <v>3764508.640897749</v>
      </c>
      <c r="J10" s="147">
        <f t="shared" si="5"/>
        <v>12022223.196725138</v>
      </c>
      <c r="K10" s="404"/>
      <c r="L10" s="404"/>
      <c r="M10" s="404"/>
      <c r="N10" s="404"/>
      <c r="O10" s="545"/>
    </row>
    <row r="11" spans="1:15" ht="24">
      <c r="A11" s="145">
        <v>6</v>
      </c>
      <c r="B11" s="391">
        <v>2.4961999587706341E-2</v>
      </c>
      <c r="C11" s="397">
        <f t="shared" si="6"/>
        <v>0.15741708429665058</v>
      </c>
      <c r="D11" s="146">
        <f t="shared" si="4"/>
        <v>7775660.3753705667</v>
      </c>
      <c r="E11" s="146">
        <v>6229998</v>
      </c>
      <c r="F11" s="147">
        <f t="shared" si="1"/>
        <v>1545662.3753705667</v>
      </c>
      <c r="G11" s="147">
        <v>0</v>
      </c>
      <c r="H11" s="147">
        <v>0</v>
      </c>
      <c r="I11" s="147">
        <f t="shared" si="7"/>
        <v>3764508.640897749</v>
      </c>
      <c r="J11" s="147">
        <f t="shared" si="5"/>
        <v>7775660.3753705667</v>
      </c>
      <c r="K11" s="404"/>
      <c r="L11" s="404"/>
      <c r="M11" s="404"/>
      <c r="N11" s="404"/>
      <c r="O11" s="545"/>
    </row>
    <row r="12" spans="1:15" ht="24">
      <c r="A12" s="145">
        <v>7</v>
      </c>
      <c r="B12" s="391">
        <v>2.5283817723019082E-2</v>
      </c>
      <c r="C12" s="397">
        <f t="shared" si="6"/>
        <v>0.18270090201966965</v>
      </c>
      <c r="D12" s="146">
        <f t="shared" si="4"/>
        <v>7875906.6923386715</v>
      </c>
      <c r="E12" s="146">
        <v>9344997</v>
      </c>
      <c r="F12" s="147">
        <f t="shared" si="1"/>
        <v>-1469090.3076613285</v>
      </c>
      <c r="G12" s="147">
        <v>0</v>
      </c>
      <c r="H12" s="147">
        <v>0</v>
      </c>
      <c r="I12" s="147">
        <f t="shared" si="7"/>
        <v>3764508.640897749</v>
      </c>
      <c r="J12" s="147">
        <f t="shared" si="5"/>
        <v>7875906.6923386715</v>
      </c>
      <c r="K12" s="404"/>
      <c r="L12" s="404"/>
      <c r="M12" s="404"/>
      <c r="N12" s="404"/>
      <c r="O12" s="545"/>
    </row>
    <row r="13" spans="1:15" ht="24">
      <c r="A13" s="145">
        <v>8</v>
      </c>
      <c r="B13" s="391">
        <v>2.4837485008544515E-2</v>
      </c>
      <c r="C13" s="397">
        <f t="shared" si="6"/>
        <v>0.20753838702821417</v>
      </c>
      <c r="D13" s="146">
        <f t="shared" si="4"/>
        <v>7736874.096413116</v>
      </c>
      <c r="E13" s="146">
        <v>9344997</v>
      </c>
      <c r="F13" s="147">
        <f t="shared" si="1"/>
        <v>-1608122.903586884</v>
      </c>
      <c r="G13" s="147">
        <v>0</v>
      </c>
      <c r="H13" s="147">
        <v>0</v>
      </c>
      <c r="I13" s="147">
        <f t="shared" si="7"/>
        <v>3764508.640897749</v>
      </c>
      <c r="J13" s="147">
        <f t="shared" si="5"/>
        <v>7736874.096413116</v>
      </c>
      <c r="K13" s="404"/>
      <c r="L13" s="404"/>
      <c r="M13" s="404"/>
      <c r="N13" s="404"/>
      <c r="O13" s="545"/>
    </row>
    <row r="14" spans="1:15" ht="24">
      <c r="A14" s="145">
        <v>9</v>
      </c>
      <c r="B14" s="391">
        <v>4.9080287500264642E-2</v>
      </c>
      <c r="C14" s="397">
        <f t="shared" si="6"/>
        <v>0.25661867452847881</v>
      </c>
      <c r="D14" s="146">
        <f t="shared" si="4"/>
        <v>15288504.648303686</v>
      </c>
      <c r="E14" s="146">
        <v>10902496.5</v>
      </c>
      <c r="F14" s="147">
        <f t="shared" si="1"/>
        <v>4386008.1483036857</v>
      </c>
      <c r="G14" s="147">
        <v>0</v>
      </c>
      <c r="H14" s="147">
        <v>0</v>
      </c>
      <c r="I14" s="147">
        <f t="shared" si="7"/>
        <v>3764508.640897749</v>
      </c>
      <c r="J14" s="147">
        <f t="shared" si="5"/>
        <v>15288504.648303686</v>
      </c>
      <c r="K14" s="404"/>
      <c r="L14" s="404"/>
      <c r="M14" s="404"/>
      <c r="N14" s="404"/>
      <c r="O14" s="545"/>
    </row>
    <row r="15" spans="1:15" ht="24">
      <c r="A15" s="145">
        <v>10</v>
      </c>
      <c r="B15" s="391">
        <v>2.4906222944031508E-2</v>
      </c>
      <c r="C15" s="397">
        <f t="shared" si="6"/>
        <v>0.2815248974725103</v>
      </c>
      <c r="D15" s="146">
        <f t="shared" si="4"/>
        <v>7758285.9564435203</v>
      </c>
      <c r="E15" s="146">
        <v>9344997</v>
      </c>
      <c r="F15" s="147">
        <f t="shared" si="1"/>
        <v>-1586711.0435564797</v>
      </c>
      <c r="G15" s="147">
        <v>0</v>
      </c>
      <c r="H15" s="147">
        <v>0</v>
      </c>
      <c r="I15" s="147">
        <f t="shared" si="7"/>
        <v>3764508.640897749</v>
      </c>
      <c r="J15" s="147">
        <f t="shared" si="5"/>
        <v>7758285.9564435203</v>
      </c>
      <c r="K15" s="404"/>
      <c r="L15" s="404"/>
      <c r="M15" s="404"/>
      <c r="N15" s="404"/>
      <c r="O15" s="545"/>
    </row>
    <row r="16" spans="1:15" ht="24">
      <c r="A16" s="145">
        <v>11</v>
      </c>
      <c r="B16" s="391">
        <v>2.4888831499059228E-2</v>
      </c>
      <c r="C16" s="397">
        <f t="shared" si="6"/>
        <v>0.30641372897156954</v>
      </c>
      <c r="D16" s="146">
        <f t="shared" si="4"/>
        <v>7752868.5230737999</v>
      </c>
      <c r="E16" s="146">
        <v>9344997</v>
      </c>
      <c r="F16" s="147">
        <f t="shared" si="1"/>
        <v>-1592128.4769262001</v>
      </c>
      <c r="G16" s="147">
        <v>0</v>
      </c>
      <c r="H16" s="147">
        <v>0</v>
      </c>
      <c r="I16" s="147">
        <f t="shared" si="7"/>
        <v>3764508.640897749</v>
      </c>
      <c r="J16" s="147">
        <f t="shared" si="5"/>
        <v>7752868.5230737999</v>
      </c>
      <c r="K16" s="404"/>
      <c r="L16" s="404"/>
      <c r="M16" s="404"/>
      <c r="N16" s="404"/>
      <c r="O16" s="545"/>
    </row>
    <row r="17" spans="1:16" ht="24">
      <c r="A17" s="145">
        <v>12</v>
      </c>
      <c r="B17" s="391">
        <v>2.8277499014245977E-2</v>
      </c>
      <c r="C17" s="397">
        <f t="shared" si="6"/>
        <v>0.33469122798581552</v>
      </c>
      <c r="D17" s="146">
        <f t="shared" si="4"/>
        <v>8808438.1151877213</v>
      </c>
      <c r="E17" s="146">
        <v>7787497.5</v>
      </c>
      <c r="F17" s="147">
        <f t="shared" si="1"/>
        <v>1020940.6151877213</v>
      </c>
      <c r="G17" s="147">
        <v>0</v>
      </c>
      <c r="H17" s="147">
        <v>0</v>
      </c>
      <c r="I17" s="147">
        <f t="shared" si="7"/>
        <v>3764508.640897749</v>
      </c>
      <c r="J17" s="147">
        <f t="shared" si="5"/>
        <v>8808438.1151877213</v>
      </c>
      <c r="K17" s="404"/>
      <c r="L17" s="404"/>
      <c r="M17" s="404"/>
      <c r="N17" s="404"/>
      <c r="O17" s="545"/>
    </row>
    <row r="18" spans="1:16" ht="24">
      <c r="A18" s="145">
        <v>13</v>
      </c>
      <c r="B18" s="391">
        <v>2.4091637202958635E-3</v>
      </c>
      <c r="C18" s="397">
        <f t="shared" si="6"/>
        <v>0.33710039170611139</v>
      </c>
      <c r="D18" s="146">
        <f t="shared" si="4"/>
        <v>750454.25795578945</v>
      </c>
      <c r="E18" s="146">
        <v>12459996</v>
      </c>
      <c r="F18" s="147">
        <f>D18-E18</f>
        <v>-11709541.74204421</v>
      </c>
      <c r="G18" s="147">
        <v>0</v>
      </c>
      <c r="H18" s="147">
        <v>0</v>
      </c>
      <c r="I18" s="147">
        <f t="shared" si="7"/>
        <v>3764508.640897749</v>
      </c>
      <c r="J18" s="147">
        <f t="shared" si="5"/>
        <v>750454.25795578945</v>
      </c>
      <c r="K18" s="404"/>
      <c r="L18" s="404"/>
      <c r="M18" s="404"/>
      <c r="N18" s="404"/>
      <c r="O18" s="545"/>
    </row>
    <row r="19" spans="1:16" ht="24">
      <c r="A19" s="145">
        <v>14</v>
      </c>
      <c r="B19" s="391">
        <v>9.5377588670032959E-3</v>
      </c>
      <c r="C19" s="397">
        <f t="shared" si="6"/>
        <v>0.3466381505731147</v>
      </c>
      <c r="D19" s="146">
        <f t="shared" si="4"/>
        <v>2971010.9332956402</v>
      </c>
      <c r="E19" s="146">
        <v>6229998</v>
      </c>
      <c r="F19" s="147">
        <f t="shared" si="1"/>
        <v>-3258987.0667043598</v>
      </c>
      <c r="G19" s="147">
        <v>0</v>
      </c>
      <c r="H19" s="147">
        <v>0</v>
      </c>
      <c r="I19" s="147">
        <f t="shared" si="7"/>
        <v>3764508.640897749</v>
      </c>
      <c r="J19" s="147">
        <f t="shared" si="5"/>
        <v>2971010.9332956402</v>
      </c>
      <c r="K19" s="404"/>
      <c r="L19" s="404"/>
      <c r="M19" s="404"/>
      <c r="N19" s="404"/>
      <c r="O19" s="545"/>
    </row>
    <row r="20" spans="1:16" ht="24">
      <c r="A20" s="145">
        <v>15</v>
      </c>
      <c r="B20" s="391">
        <v>2.6676354853377694E-2</v>
      </c>
      <c r="C20" s="397">
        <f t="shared" si="6"/>
        <v>0.37331450542649242</v>
      </c>
      <c r="D20" s="146">
        <f t="shared" si="4"/>
        <v>8309681.8691916661</v>
      </c>
      <c r="E20" s="146">
        <v>4672498.5</v>
      </c>
      <c r="F20" s="147">
        <f t="shared" si="1"/>
        <v>3637183.3691916661</v>
      </c>
      <c r="G20" s="147">
        <v>0</v>
      </c>
      <c r="H20" s="147">
        <v>0</v>
      </c>
      <c r="I20" s="147">
        <f t="shared" si="7"/>
        <v>3764508.640897749</v>
      </c>
      <c r="J20" s="147">
        <f t="shared" si="5"/>
        <v>8309681.8691916661</v>
      </c>
      <c r="K20" s="404"/>
      <c r="L20" s="404"/>
      <c r="M20" s="404"/>
      <c r="N20" s="404"/>
      <c r="O20" s="545"/>
    </row>
    <row r="21" spans="1:16" ht="24">
      <c r="A21" s="145">
        <v>16</v>
      </c>
      <c r="B21" s="391">
        <v>3.6630433491581772E-2</v>
      </c>
      <c r="C21" s="397">
        <f t="shared" si="6"/>
        <v>0.40994493891807421</v>
      </c>
      <c r="D21" s="146">
        <f t="shared" si="4"/>
        <v>11410376.369584372</v>
      </c>
      <c r="E21" s="146">
        <v>7787497.5</v>
      </c>
      <c r="F21" s="147">
        <f t="shared" si="1"/>
        <v>3622878.8695843723</v>
      </c>
      <c r="G21" s="147">
        <v>0</v>
      </c>
      <c r="H21" s="147">
        <v>0</v>
      </c>
      <c r="I21" s="147">
        <f t="shared" si="7"/>
        <v>3764508.640897749</v>
      </c>
      <c r="J21" s="147">
        <f t="shared" si="5"/>
        <v>11410376.369584372</v>
      </c>
      <c r="K21" s="404"/>
      <c r="L21" s="404"/>
      <c r="M21" s="404"/>
      <c r="N21" s="404"/>
      <c r="O21" s="545"/>
    </row>
    <row r="22" spans="1:16" s="386" customFormat="1" ht="24">
      <c r="A22" s="145">
        <v>17</v>
      </c>
      <c r="B22" s="391">
        <v>2.7642669788704999E-2</v>
      </c>
      <c r="C22" s="397">
        <f t="shared" si="6"/>
        <v>0.43758760870677921</v>
      </c>
      <c r="D22" s="146">
        <f t="shared" si="4"/>
        <v>8610688.8749146275</v>
      </c>
      <c r="E22" s="146">
        <v>7787497.5</v>
      </c>
      <c r="F22" s="147">
        <f t="shared" si="1"/>
        <v>823191.37491462752</v>
      </c>
      <c r="G22" s="147">
        <v>0</v>
      </c>
      <c r="H22" s="147">
        <v>0</v>
      </c>
      <c r="I22" s="147">
        <f t="shared" si="7"/>
        <v>3764508.640897749</v>
      </c>
      <c r="J22" s="147">
        <f t="shared" si="5"/>
        <v>8610688.8749146275</v>
      </c>
      <c r="K22" s="404"/>
      <c r="L22" s="404"/>
      <c r="M22" s="404"/>
      <c r="N22" s="404"/>
      <c r="O22" s="545"/>
    </row>
    <row r="23" spans="1:16" s="387" customFormat="1" ht="24" customHeight="1">
      <c r="A23" s="145">
        <v>18</v>
      </c>
      <c r="B23" s="391">
        <v>1.3782617326777226E-2</v>
      </c>
      <c r="C23" s="397">
        <f t="shared" si="6"/>
        <v>0.45137022603355642</v>
      </c>
      <c r="D23" s="146">
        <f t="shared" si="4"/>
        <v>4293283.9190293727</v>
      </c>
      <c r="E23" s="146">
        <v>12459996</v>
      </c>
      <c r="F23" s="147">
        <f t="shared" si="1"/>
        <v>-8166712.0809706273</v>
      </c>
      <c r="G23" s="149">
        <v>0</v>
      </c>
      <c r="H23" s="147">
        <v>0</v>
      </c>
      <c r="I23" s="147">
        <f t="shared" si="7"/>
        <v>3764508.640897749</v>
      </c>
      <c r="J23" s="147">
        <f t="shared" si="5"/>
        <v>4293283.9190293727</v>
      </c>
      <c r="K23" s="404"/>
      <c r="L23" s="404"/>
      <c r="M23" s="404"/>
      <c r="N23" s="404"/>
      <c r="O23" s="545"/>
    </row>
    <row r="24" spans="1:16" s="388" customFormat="1" ht="24">
      <c r="A24" s="145">
        <v>19</v>
      </c>
      <c r="B24" s="391">
        <v>1.0394654030144385E-2</v>
      </c>
      <c r="C24" s="397">
        <f t="shared" si="6"/>
        <v>0.46176488006370081</v>
      </c>
      <c r="D24" s="146">
        <f t="shared" si="4"/>
        <v>3237933.6909245728</v>
      </c>
      <c r="E24" s="146">
        <v>10902496.5</v>
      </c>
      <c r="F24" s="147">
        <f t="shared" si="1"/>
        <v>-7664562.8090754272</v>
      </c>
      <c r="G24" s="149">
        <v>0</v>
      </c>
      <c r="H24" s="147">
        <v>0</v>
      </c>
      <c r="I24" s="147">
        <f t="shared" si="7"/>
        <v>3764508.640897749</v>
      </c>
      <c r="J24" s="147">
        <f t="shared" si="5"/>
        <v>3237933.6909245728</v>
      </c>
      <c r="K24" s="404"/>
      <c r="L24" s="404"/>
      <c r="M24" s="404"/>
      <c r="N24" s="404"/>
      <c r="O24" s="545"/>
    </row>
    <row r="25" spans="1:16" ht="24">
      <c r="A25" s="145">
        <v>20</v>
      </c>
      <c r="B25" s="391">
        <v>1.9236295700387832E-2</v>
      </c>
      <c r="C25" s="397">
        <f t="shared" si="6"/>
        <v>0.48100117576408863</v>
      </c>
      <c r="D25" s="146">
        <f t="shared" si="4"/>
        <v>5992104.1870412398</v>
      </c>
      <c r="E25" s="146">
        <v>9344997</v>
      </c>
      <c r="F25" s="147">
        <f t="shared" si="1"/>
        <v>-3352892.8129587602</v>
      </c>
      <c r="G25" s="149">
        <v>0</v>
      </c>
      <c r="H25" s="147">
        <v>0</v>
      </c>
      <c r="I25" s="147">
        <f t="shared" si="7"/>
        <v>3764508.640897749</v>
      </c>
      <c r="J25" s="147">
        <f t="shared" si="5"/>
        <v>5992104.1870412398</v>
      </c>
      <c r="K25" s="404"/>
      <c r="L25" s="404"/>
      <c r="M25" s="404"/>
      <c r="N25" s="404"/>
      <c r="O25" s="545"/>
    </row>
    <row r="26" spans="1:16" ht="24">
      <c r="A26" s="145">
        <v>21</v>
      </c>
      <c r="B26" s="391">
        <v>6.3800656923530319E-2</v>
      </c>
      <c r="C26" s="397">
        <f t="shared" si="6"/>
        <v>0.54480183268761895</v>
      </c>
      <c r="D26" s="146">
        <f>$E$36*B26</f>
        <v>19873898.251614001</v>
      </c>
      <c r="E26" s="146">
        <v>9344997</v>
      </c>
      <c r="F26" s="150">
        <f t="shared" si="1"/>
        <v>10528901.251614001</v>
      </c>
      <c r="G26" s="151">
        <v>0</v>
      </c>
      <c r="H26" s="147">
        <v>0</v>
      </c>
      <c r="I26" s="147">
        <f t="shared" si="7"/>
        <v>3764508.640897749</v>
      </c>
      <c r="J26" s="147">
        <f t="shared" si="5"/>
        <v>19873898.251614001</v>
      </c>
      <c r="K26" s="404"/>
      <c r="L26" s="404"/>
      <c r="M26" s="404"/>
      <c r="N26" s="404"/>
      <c r="O26" s="545"/>
    </row>
    <row r="27" spans="1:16" ht="24">
      <c r="A27" s="145">
        <v>22</v>
      </c>
      <c r="B27" s="391">
        <v>7.4312226928433298E-2</v>
      </c>
      <c r="C27" s="397">
        <f t="shared" si="6"/>
        <v>0.61911405961605226</v>
      </c>
      <c r="D27" s="146">
        <f t="shared" si="4"/>
        <v>23148251.256984279</v>
      </c>
      <c r="E27" s="146">
        <v>9344997</v>
      </c>
      <c r="F27" s="147">
        <f t="shared" si="1"/>
        <v>13803254.256984279</v>
      </c>
      <c r="G27" s="149">
        <v>0</v>
      </c>
      <c r="H27" s="147">
        <v>0</v>
      </c>
      <c r="I27" s="147">
        <f t="shared" si="7"/>
        <v>3764508.640897749</v>
      </c>
      <c r="J27" s="147">
        <f t="shared" si="5"/>
        <v>23148251.256984279</v>
      </c>
      <c r="K27" s="404"/>
      <c r="L27" s="404"/>
      <c r="M27" s="404"/>
      <c r="N27" s="404"/>
      <c r="O27" s="545"/>
    </row>
    <row r="28" spans="1:16" ht="24">
      <c r="A28" s="145">
        <v>23</v>
      </c>
      <c r="B28" s="391">
        <v>5.3605292840269277E-2</v>
      </c>
      <c r="C28" s="397">
        <f>C27+B28</f>
        <v>0.67271935245632153</v>
      </c>
      <c r="D28" s="146">
        <f t="shared" si="4"/>
        <v>16698043.359214596</v>
      </c>
      <c r="E28" s="146">
        <v>9344997</v>
      </c>
      <c r="F28" s="147">
        <f t="shared" si="1"/>
        <v>7353046.3592145965</v>
      </c>
      <c r="G28" s="149">
        <v>0</v>
      </c>
      <c r="H28" s="147">
        <v>0</v>
      </c>
      <c r="I28" s="147">
        <f t="shared" si="7"/>
        <v>3764508.640897749</v>
      </c>
      <c r="J28" s="147">
        <f t="shared" si="5"/>
        <v>16698043.359214596</v>
      </c>
      <c r="K28" s="404"/>
      <c r="L28" s="404"/>
      <c r="M28" s="404"/>
      <c r="N28" s="404"/>
      <c r="O28" s="545"/>
    </row>
    <row r="29" spans="1:16" ht="24">
      <c r="A29" s="145">
        <v>24</v>
      </c>
      <c r="B29" s="391">
        <v>5.7270643701080627E-2</v>
      </c>
      <c r="C29" s="397">
        <f t="shared" si="6"/>
        <v>0.72998999615740212</v>
      </c>
      <c r="D29" s="146">
        <f t="shared" si="4"/>
        <v>17839799.785822246</v>
      </c>
      <c r="E29" s="146">
        <v>15574995</v>
      </c>
      <c r="F29" s="147">
        <f t="shared" si="1"/>
        <v>2264804.7858222462</v>
      </c>
      <c r="G29" s="149">
        <v>0</v>
      </c>
      <c r="H29" s="147">
        <v>0</v>
      </c>
      <c r="I29" s="147">
        <f t="shared" si="7"/>
        <v>3764508.640897749</v>
      </c>
      <c r="J29" s="147">
        <f t="shared" si="5"/>
        <v>17839799.785822246</v>
      </c>
      <c r="K29" s="404"/>
      <c r="L29" s="404"/>
      <c r="M29" s="404"/>
      <c r="N29" s="404"/>
      <c r="O29" s="545"/>
    </row>
    <row r="30" spans="1:16" ht="24">
      <c r="A30" s="145">
        <v>25</v>
      </c>
      <c r="B30" s="391">
        <v>4.5837943465311955E-2</v>
      </c>
      <c r="C30" s="397">
        <f t="shared" si="6"/>
        <v>0.77582793962271412</v>
      </c>
      <c r="D30" s="146">
        <f t="shared" si="4"/>
        <v>14278514.805650327</v>
      </c>
      <c r="E30" s="146">
        <v>15574995</v>
      </c>
      <c r="F30" s="147">
        <f t="shared" si="1"/>
        <v>-1296480.1943496726</v>
      </c>
      <c r="G30" s="149">
        <v>0</v>
      </c>
      <c r="H30" s="147">
        <v>0</v>
      </c>
      <c r="I30" s="147">
        <f t="shared" si="7"/>
        <v>3764508.640897749</v>
      </c>
      <c r="J30" s="147">
        <f t="shared" si="5"/>
        <v>14278514.805650327</v>
      </c>
      <c r="K30" s="404"/>
      <c r="L30" s="404"/>
      <c r="M30" s="404"/>
      <c r="N30" s="404"/>
      <c r="O30" s="545"/>
      <c r="P30" s="152"/>
    </row>
    <row r="31" spans="1:16" ht="21" customHeight="1">
      <c r="A31" s="145">
        <v>26</v>
      </c>
      <c r="B31" s="391">
        <v>4.294423094967275E-2</v>
      </c>
      <c r="C31" s="397">
        <f t="shared" si="6"/>
        <v>0.81877217057238683</v>
      </c>
      <c r="D31" s="146">
        <f t="shared" si="4"/>
        <v>13377123.646399967</v>
      </c>
      <c r="E31" s="146">
        <v>15574995</v>
      </c>
      <c r="F31" s="147">
        <f t="shared" si="1"/>
        <v>-2197871.3536000326</v>
      </c>
      <c r="G31" s="149">
        <v>0</v>
      </c>
      <c r="H31" s="147">
        <v>0</v>
      </c>
      <c r="I31" s="147">
        <f t="shared" si="7"/>
        <v>3764508.640897749</v>
      </c>
      <c r="J31" s="147">
        <f t="shared" si="5"/>
        <v>13377123.646399967</v>
      </c>
      <c r="K31" s="405"/>
      <c r="L31" s="405"/>
      <c r="M31" s="405"/>
      <c r="N31" s="405"/>
      <c r="O31" s="545"/>
    </row>
    <row r="32" spans="1:16" ht="24" customHeight="1">
      <c r="A32" s="145">
        <v>27</v>
      </c>
      <c r="B32" s="391">
        <v>4.2240594543820446E-2</v>
      </c>
      <c r="C32" s="397">
        <f t="shared" si="6"/>
        <v>0.86101276511620728</v>
      </c>
      <c r="D32" s="146">
        <f t="shared" si="4"/>
        <v>13157940.976340614</v>
      </c>
      <c r="E32" s="146">
        <v>15574995</v>
      </c>
      <c r="F32" s="147">
        <f t="shared" si="1"/>
        <v>-2417054.0236593857</v>
      </c>
      <c r="G32" s="149">
        <v>0</v>
      </c>
      <c r="H32" s="147">
        <v>0</v>
      </c>
      <c r="I32" s="147">
        <f t="shared" si="7"/>
        <v>3764508.640897749</v>
      </c>
      <c r="J32" s="147">
        <f t="shared" si="5"/>
        <v>13157940.976340614</v>
      </c>
      <c r="K32" s="405"/>
      <c r="L32" s="405"/>
      <c r="M32" s="405"/>
      <c r="N32" s="405"/>
      <c r="O32" s="545"/>
    </row>
    <row r="33" spans="1:15" ht="24">
      <c r="A33" s="145">
        <v>28</v>
      </c>
      <c r="B33" s="391">
        <v>5.845257412021701E-2</v>
      </c>
      <c r="C33" s="397">
        <f t="shared" si="6"/>
        <v>0.91946533923642426</v>
      </c>
      <c r="D33" s="146">
        <f t="shared" si="4"/>
        <v>18207970.993190188</v>
      </c>
      <c r="E33" s="150">
        <v>21804993</v>
      </c>
      <c r="F33" s="147">
        <f t="shared" si="1"/>
        <v>-3597022.006809812</v>
      </c>
      <c r="G33" s="149">
        <v>0</v>
      </c>
      <c r="H33" s="147">
        <v>0</v>
      </c>
      <c r="I33" s="147">
        <f t="shared" si="7"/>
        <v>3764508.640897749</v>
      </c>
      <c r="J33" s="147">
        <f t="shared" si="5"/>
        <v>18207970.993190188</v>
      </c>
      <c r="K33" s="405"/>
      <c r="L33" s="405"/>
      <c r="M33" s="405"/>
      <c r="N33" s="405"/>
      <c r="O33" s="545"/>
    </row>
    <row r="34" spans="1:15" ht="24.75" thickBot="1">
      <c r="A34" s="145">
        <v>29</v>
      </c>
      <c r="B34" s="391">
        <v>8.0534660763575835E-2</v>
      </c>
      <c r="C34" s="397">
        <f t="shared" si="6"/>
        <v>1</v>
      </c>
      <c r="D34" s="146">
        <f t="shared" si="4"/>
        <v>25086538.774387795</v>
      </c>
      <c r="E34" s="150">
        <v>28034991</v>
      </c>
      <c r="F34" s="147">
        <f t="shared" si="1"/>
        <v>-2948452.2256122045</v>
      </c>
      <c r="G34" s="149">
        <v>0</v>
      </c>
      <c r="H34" s="147">
        <v>0</v>
      </c>
      <c r="I34" s="147">
        <f t="shared" si="7"/>
        <v>3764508.640897749</v>
      </c>
      <c r="J34" s="147">
        <f t="shared" si="5"/>
        <v>25086538.774387795</v>
      </c>
      <c r="K34" s="405"/>
      <c r="L34" s="405"/>
      <c r="M34" s="405"/>
      <c r="N34" s="405"/>
      <c r="O34" s="546"/>
    </row>
    <row r="35" spans="1:15" ht="24.75" thickBot="1">
      <c r="A35" s="155" t="s">
        <v>1044</v>
      </c>
      <c r="B35" s="389"/>
      <c r="C35" s="389"/>
      <c r="D35" s="156">
        <f>SUM(D8:D34)</f>
        <v>296832894.85910231</v>
      </c>
      <c r="E35" s="156">
        <f>SUM(E8:E34)</f>
        <v>300597403.5</v>
      </c>
      <c r="F35" s="156">
        <f>SUM(F8:F34)</f>
        <v>-3764508.6408977173</v>
      </c>
      <c r="G35" s="156">
        <f t="shared" ref="G35:J35" si="8">SUM(G8:G34)</f>
        <v>0</v>
      </c>
      <c r="H35" s="156">
        <f t="shared" si="8"/>
        <v>0</v>
      </c>
      <c r="I35" s="157"/>
      <c r="J35" s="156">
        <f t="shared" si="8"/>
        <v>296832894.85910231</v>
      </c>
      <c r="K35" s="158"/>
      <c r="L35" s="158"/>
      <c r="M35" s="158"/>
      <c r="N35" s="158"/>
      <c r="O35" s="159"/>
    </row>
    <row r="36" spans="1:15" ht="24.75" thickBot="1">
      <c r="A36" s="160" t="s">
        <v>163</v>
      </c>
      <c r="B36" s="161">
        <f>SUM(B5:B34)</f>
        <v>1</v>
      </c>
      <c r="C36" s="161"/>
      <c r="D36" s="161">
        <f>D7+D35</f>
        <v>311499900.00000006</v>
      </c>
      <c r="E36" s="161">
        <f>E7+E35</f>
        <v>311499900</v>
      </c>
      <c r="F36" s="161">
        <f>F7+F35</f>
        <v>3.166496753692627E-8</v>
      </c>
      <c r="G36" s="161">
        <f t="shared" ref="G36:J36" si="9">G7+G35</f>
        <v>10902496.5</v>
      </c>
      <c r="H36" s="161">
        <f t="shared" si="9"/>
        <v>3764508.640897749</v>
      </c>
      <c r="I36" s="162"/>
      <c r="J36" s="161">
        <f t="shared" si="9"/>
        <v>296832894.85910231</v>
      </c>
      <c r="K36" s="163"/>
      <c r="L36" s="161">
        <f>G36+H36+K36</f>
        <v>14667005.140897749</v>
      </c>
      <c r="M36" s="161">
        <v>20023886</v>
      </c>
      <c r="N36" s="161">
        <f>H36+(K36-J36)-M36</f>
        <v>-313092272.21820456</v>
      </c>
      <c r="O36" s="164"/>
    </row>
    <row r="37" spans="1:15" ht="25.5" thickTop="1" thickBot="1">
      <c r="A37" s="165" t="s">
        <v>894</v>
      </c>
      <c r="B37" s="165"/>
      <c r="C37" s="165"/>
      <c r="D37" s="165"/>
      <c r="E37" s="165"/>
      <c r="F37" s="165"/>
      <c r="G37" s="165"/>
      <c r="H37" s="166"/>
      <c r="I37" s="167" t="s">
        <v>1045</v>
      </c>
      <c r="J37" s="168">
        <f>G36+H36+J36</f>
        <v>311499900.00000006</v>
      </c>
      <c r="K37" s="169" t="str">
        <f>IF(G36+H36+J36&lt;&gt;D36,"=&gt;NO.K.","=&gt;O.K.")</f>
        <v>=&gt;O.K.</v>
      </c>
      <c r="M37" s="167" t="s">
        <v>1046</v>
      </c>
      <c r="N37" s="168">
        <f>K36+G36+H36</f>
        <v>14667005.140897749</v>
      </c>
      <c r="O37" s="169" t="str">
        <f>IF(G36+H36+K36=L36,"=&gt;NO.K.","=&gt;O.K.")</f>
        <v>=&gt;NO.K.</v>
      </c>
    </row>
    <row r="38" spans="1:15" ht="24.75" thickTop="1">
      <c r="A38" s="165" t="s">
        <v>1047</v>
      </c>
      <c r="B38" s="165"/>
      <c r="C38" s="165"/>
      <c r="D38" s="165"/>
      <c r="E38" s="165"/>
      <c r="F38" s="165"/>
      <c r="G38" s="165"/>
    </row>
    <row r="39" spans="1:15">
      <c r="H39" s="152"/>
    </row>
    <row r="42" spans="1:15">
      <c r="G42" s="152"/>
    </row>
  </sheetData>
  <mergeCells count="4">
    <mergeCell ref="A1:O1"/>
    <mergeCell ref="A2:O2"/>
    <mergeCell ref="O5:O6"/>
    <mergeCell ref="O8:O34"/>
  </mergeCells>
  <printOptions horizontalCentered="1" verticalCentered="1"/>
  <pageMargins left="0.39370078740157499" right="0" top="0" bottom="0" header="0.196850393700787" footer="0"/>
  <pageSetup paperSize="9" scale="60" orientation="landscape" horizontalDpi="300" verticalDpi="300" r:id="rId1"/>
  <headerFooter>
    <oddHeader>&amp;R&amp;"TH SarabunPSK,ธรรมดา"&amp;12แบบสรุปสงป-02 แผ่นที่&amp;P/&amp;N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view="pageBreakPreview" topLeftCell="A7" zoomScaleNormal="100" zoomScaleSheetLayoutView="100" workbookViewId="0">
      <selection activeCell="D10" sqref="D10:F10"/>
    </sheetView>
  </sheetViews>
  <sheetFormatPr defaultColWidth="9.140625" defaultRowHeight="24"/>
  <cols>
    <col min="1" max="1" width="7.140625" style="208" customWidth="1"/>
    <col min="2" max="2" width="2.85546875" style="208" customWidth="1"/>
    <col min="3" max="3" width="30.85546875" style="208" customWidth="1"/>
    <col min="4" max="4" width="17.140625" style="208" customWidth="1"/>
    <col min="5" max="5" width="10.28515625" style="208" customWidth="1"/>
    <col min="6" max="6" width="17.140625" style="208" customWidth="1"/>
    <col min="7" max="7" width="13.5703125" style="208" customWidth="1"/>
    <col min="8" max="8" width="9" style="208" customWidth="1"/>
    <col min="9" max="16384" width="9.140625" style="208"/>
  </cols>
  <sheetData>
    <row r="1" spans="1:8" ht="75" customHeight="1">
      <c r="D1" s="581"/>
      <c r="E1" s="581"/>
    </row>
    <row r="2" spans="1:8" ht="24.75" thickBot="1">
      <c r="A2" s="582" t="s">
        <v>1236</v>
      </c>
      <c r="B2" s="582"/>
      <c r="C2" s="582"/>
      <c r="D2" s="582"/>
      <c r="E2" s="582"/>
      <c r="F2" s="582"/>
      <c r="G2" s="582"/>
      <c r="H2" s="582"/>
    </row>
    <row r="3" spans="1:8">
      <c r="A3" s="249" t="str">
        <f>"รายการค่างานก่อสร้าง  "&amp;'6'!C21</f>
        <v>รายการค่างานก่อสร้าง  อาคารเรียนดนตรีและนาฎศิลป์</v>
      </c>
      <c r="B3" s="249"/>
      <c r="C3" s="250"/>
      <c r="D3" s="250"/>
      <c r="E3" s="250"/>
      <c r="F3" s="250"/>
      <c r="G3" s="250"/>
      <c r="H3" s="250"/>
    </row>
    <row r="4" spans="1:8">
      <c r="A4" s="209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209"/>
      <c r="C4" s="210"/>
      <c r="D4" s="210"/>
      <c r="E4" s="210"/>
      <c r="F4" s="210"/>
      <c r="G4" s="210"/>
      <c r="H4" s="210"/>
    </row>
    <row r="5" spans="1:8">
      <c r="A5" s="209" t="s">
        <v>886</v>
      </c>
      <c r="B5" s="209"/>
      <c r="C5" s="210"/>
      <c r="D5" s="210"/>
      <c r="E5" s="210"/>
      <c r="F5" s="210"/>
      <c r="G5" s="210"/>
      <c r="H5" s="210"/>
    </row>
    <row r="6" spans="1:8">
      <c r="A6" s="209" t="s">
        <v>887</v>
      </c>
      <c r="B6" s="209"/>
      <c r="C6" s="210"/>
      <c r="D6" s="210"/>
      <c r="E6" s="210"/>
      <c r="F6" s="210"/>
      <c r="G6" s="210"/>
      <c r="H6" s="210"/>
    </row>
    <row r="7" spans="1:8">
      <c r="A7" s="20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209"/>
      <c r="C7" s="210"/>
      <c r="D7" s="210"/>
      <c r="E7" s="210"/>
      <c r="F7" s="210"/>
      <c r="G7" s="210"/>
      <c r="H7" s="210"/>
    </row>
    <row r="8" spans="1:8">
      <c r="A8" s="209" t="str">
        <f>"คณะกรรมการกำหนดราคากลาง   "&amp;ปก!E10</f>
        <v xml:space="preserve">คณะกรรมการกำหนดราคากลาง   </v>
      </c>
      <c r="B8" s="209"/>
      <c r="C8" s="210"/>
      <c r="D8" s="210"/>
      <c r="E8" s="210"/>
      <c r="F8" s="210"/>
      <c r="G8" s="210"/>
      <c r="H8" s="210"/>
    </row>
    <row r="9" spans="1:8">
      <c r="A9" s="209" t="s">
        <v>904</v>
      </c>
      <c r="B9" s="209"/>
      <c r="C9" s="209"/>
      <c r="D9" s="211"/>
      <c r="E9" s="209" t="s">
        <v>889</v>
      </c>
      <c r="F9" s="209"/>
      <c r="G9" s="209"/>
      <c r="H9" s="209"/>
    </row>
    <row r="10" spans="1:8" ht="24.75" thickBot="1">
      <c r="A10" s="212" t="s">
        <v>891</v>
      </c>
      <c r="B10" s="212"/>
      <c r="C10" s="212"/>
      <c r="D10" s="583">
        <f>ปก!D12</f>
        <v>0</v>
      </c>
      <c r="E10" s="583"/>
      <c r="F10" s="583"/>
      <c r="G10" s="212"/>
      <c r="H10" s="213" t="s">
        <v>892</v>
      </c>
    </row>
    <row r="11" spans="1:8" ht="42" customHeight="1" thickTop="1" thickBot="1">
      <c r="A11" s="251" t="s">
        <v>905</v>
      </c>
      <c r="B11" s="584" t="s">
        <v>2</v>
      </c>
      <c r="C11" s="585"/>
      <c r="D11" s="214" t="s">
        <v>854</v>
      </c>
      <c r="E11" s="214" t="s">
        <v>906</v>
      </c>
      <c r="F11" s="214" t="s">
        <v>907</v>
      </c>
      <c r="G11" s="586" t="s">
        <v>894</v>
      </c>
      <c r="H11" s="587"/>
    </row>
    <row r="12" spans="1:8" ht="24.75" thickTop="1">
      <c r="A12" s="252"/>
      <c r="B12" s="588" t="s">
        <v>962</v>
      </c>
      <c r="C12" s="588"/>
      <c r="D12" s="252"/>
      <c r="E12" s="252"/>
      <c r="F12" s="252"/>
      <c r="G12" s="589"/>
      <c r="H12" s="589"/>
    </row>
    <row r="13" spans="1:8">
      <c r="A13" s="219">
        <v>7</v>
      </c>
      <c r="B13" s="253" t="str">
        <f>'6'!C21</f>
        <v>อาคารเรียนดนตรีและนาฎศิลป์</v>
      </c>
      <c r="C13" s="219"/>
      <c r="D13" s="219"/>
      <c r="E13" s="219"/>
      <c r="F13" s="219"/>
      <c r="G13" s="590" t="s">
        <v>909</v>
      </c>
      <c r="H13" s="590"/>
    </row>
    <row r="14" spans="1:8">
      <c r="A14" s="219">
        <v>7.1</v>
      </c>
      <c r="B14" s="219" t="s">
        <v>23</v>
      </c>
      <c r="C14" s="219"/>
      <c r="D14" s="254">
        <f>'4.2.7 ทำแล้ว'!J10</f>
        <v>12500</v>
      </c>
      <c r="E14" s="255">
        <f>$E$21</f>
        <v>1.08</v>
      </c>
      <c r="F14" s="254">
        <f t="shared" ref="F14" si="0">D14*E14</f>
        <v>13500</v>
      </c>
      <c r="G14" s="580" t="s">
        <v>910</v>
      </c>
      <c r="H14" s="580"/>
    </row>
    <row r="15" spans="1:8">
      <c r="A15" s="219"/>
      <c r="B15" s="256"/>
      <c r="C15" s="222"/>
      <c r="D15" s="254"/>
      <c r="E15" s="255"/>
      <c r="F15" s="254"/>
      <c r="G15" s="580" t="s">
        <v>911</v>
      </c>
      <c r="H15" s="580"/>
    </row>
    <row r="16" spans="1:8">
      <c r="A16" s="219"/>
      <c r="B16" s="256"/>
      <c r="C16" s="222"/>
      <c r="D16" s="254"/>
      <c r="E16" s="255"/>
      <c r="F16" s="254"/>
      <c r="G16" s="580" t="s">
        <v>912</v>
      </c>
      <c r="H16" s="580"/>
    </row>
    <row r="17" spans="1:8">
      <c r="A17" s="219"/>
      <c r="B17" s="256"/>
      <c r="C17" s="222"/>
      <c r="D17" s="254"/>
      <c r="E17" s="255"/>
      <c r="F17" s="254"/>
      <c r="G17" s="580" t="s">
        <v>913</v>
      </c>
      <c r="H17" s="580"/>
    </row>
    <row r="18" spans="1:8">
      <c r="A18" s="219"/>
      <c r="B18" s="256"/>
      <c r="C18" s="222"/>
      <c r="D18" s="254"/>
      <c r="E18" s="255"/>
      <c r="F18" s="254"/>
      <c r="G18" s="580"/>
      <c r="H18" s="580"/>
    </row>
    <row r="19" spans="1:8">
      <c r="A19" s="219"/>
      <c r="B19" s="256"/>
      <c r="C19" s="222"/>
      <c r="D19" s="254"/>
      <c r="E19" s="255"/>
      <c r="F19" s="254"/>
      <c r="G19" s="580"/>
      <c r="H19" s="580"/>
    </row>
    <row r="20" spans="1:8" ht="24.75" thickBot="1">
      <c r="A20" s="219"/>
      <c r="B20" s="256"/>
      <c r="C20" s="222"/>
      <c r="D20" s="254"/>
      <c r="E20" s="255"/>
      <c r="F20" s="254"/>
      <c r="G20" s="580"/>
      <c r="H20" s="580"/>
    </row>
    <row r="21" spans="1:8" ht="24.75" thickTop="1">
      <c r="A21" s="592" t="str">
        <f>"รวม"&amp;B12</f>
        <v>รวมส่วนที่ 2 ค่างานก่อสร้างตัวอาคาร</v>
      </c>
      <c r="B21" s="576"/>
      <c r="C21" s="576"/>
      <c r="D21" s="260">
        <f>SUM(D12:D20)</f>
        <v>12500</v>
      </c>
      <c r="E21" s="261">
        <v>1.08</v>
      </c>
      <c r="F21" s="260">
        <f>SUM(F12:F20)</f>
        <v>13500</v>
      </c>
      <c r="G21" s="576"/>
      <c r="H21" s="577"/>
    </row>
    <row r="22" spans="1:8" ht="24.75" thickBot="1">
      <c r="A22" s="593" t="s">
        <v>915</v>
      </c>
      <c r="B22" s="594"/>
      <c r="C22" s="594"/>
      <c r="D22" s="594"/>
      <c r="E22" s="594"/>
      <c r="F22" s="262">
        <f>F21</f>
        <v>13500</v>
      </c>
      <c r="G22" s="594"/>
      <c r="H22" s="595"/>
    </row>
    <row r="23" spans="1:8" ht="13.5" customHeight="1" thickTop="1"/>
    <row r="24" spans="1:8">
      <c r="D24" s="581">
        <f>ปก!E14</f>
        <v>0</v>
      </c>
      <c r="E24" s="581"/>
    </row>
    <row r="25" spans="1:8">
      <c r="D25" s="581">
        <f>ปก!E15</f>
        <v>0</v>
      </c>
      <c r="E25" s="581"/>
    </row>
    <row r="26" spans="1:8">
      <c r="D26" s="208">
        <f>ปก!E16</f>
        <v>0</v>
      </c>
    </row>
    <row r="27" spans="1:8" ht="10.5" customHeight="1"/>
    <row r="28" spans="1:8">
      <c r="A28" s="581">
        <f>ปก!B18</f>
        <v>0</v>
      </c>
      <c r="B28" s="581"/>
      <c r="C28" s="581"/>
      <c r="D28" s="581">
        <f>ปก!E18</f>
        <v>0</v>
      </c>
      <c r="E28" s="581"/>
      <c r="G28" s="248">
        <f>ปก!H18</f>
        <v>0</v>
      </c>
    </row>
    <row r="29" spans="1:8">
      <c r="A29" s="581">
        <f>ปก!B19</f>
        <v>0</v>
      </c>
      <c r="B29" s="581"/>
      <c r="C29" s="581"/>
      <c r="D29" s="581">
        <f>ปก!E19</f>
        <v>0</v>
      </c>
      <c r="E29" s="581"/>
      <c r="G29" s="248">
        <f>ปก!H19</f>
        <v>0</v>
      </c>
    </row>
    <row r="30" spans="1:8" ht="10.5" customHeight="1"/>
    <row r="31" spans="1:8">
      <c r="A31" s="581">
        <f>ปก!B21</f>
        <v>0</v>
      </c>
      <c r="B31" s="581"/>
      <c r="C31" s="581"/>
      <c r="D31" s="581">
        <f>ปก!E21</f>
        <v>0</v>
      </c>
      <c r="E31" s="581"/>
      <c r="G31" s="248">
        <f>ปก!H21</f>
        <v>0</v>
      </c>
    </row>
    <row r="32" spans="1:8">
      <c r="A32" s="581">
        <f>ปก!B22</f>
        <v>0</v>
      </c>
      <c r="B32" s="581"/>
      <c r="C32" s="581"/>
      <c r="D32" s="581">
        <f>ปก!E22</f>
        <v>0</v>
      </c>
      <c r="E32" s="581"/>
      <c r="G32" s="248">
        <f>ปก!H22</f>
        <v>0</v>
      </c>
    </row>
    <row r="33" spans="1:7" ht="10.5" customHeight="1"/>
    <row r="34" spans="1:7">
      <c r="A34" s="581">
        <f>ปก!B24</f>
        <v>0</v>
      </c>
      <c r="B34" s="581"/>
      <c r="C34" s="581"/>
      <c r="D34" s="581">
        <f>ปก!E24</f>
        <v>0</v>
      </c>
      <c r="E34" s="581"/>
      <c r="G34" s="248">
        <f>ปก!H24</f>
        <v>0</v>
      </c>
    </row>
    <row r="35" spans="1:7">
      <c r="A35" s="581">
        <f>ปก!B25</f>
        <v>0</v>
      </c>
      <c r="B35" s="581"/>
      <c r="C35" s="581"/>
      <c r="D35" s="581">
        <f>ปก!E25</f>
        <v>0</v>
      </c>
      <c r="E35" s="581"/>
      <c r="G35" s="248">
        <f>ปก!H25</f>
        <v>0</v>
      </c>
    </row>
    <row r="36" spans="1:7" ht="10.5" customHeight="1"/>
    <row r="37" spans="1:7">
      <c r="A37" s="581">
        <f>ปก!B27</f>
        <v>0</v>
      </c>
      <c r="B37" s="581"/>
      <c r="C37" s="581"/>
      <c r="D37" s="581">
        <f>ปก!E27</f>
        <v>0</v>
      </c>
      <c r="E37" s="581"/>
      <c r="G37" s="248">
        <f>ปก!H27</f>
        <v>0</v>
      </c>
    </row>
    <row r="38" spans="1:7">
      <c r="A38" s="581">
        <f>ปก!B28</f>
        <v>0</v>
      </c>
      <c r="B38" s="581"/>
      <c r="C38" s="581"/>
      <c r="D38" s="581">
        <f>ปก!E28</f>
        <v>0</v>
      </c>
      <c r="E38" s="581"/>
      <c r="G38" s="248">
        <f>ปก!H28</f>
        <v>0</v>
      </c>
    </row>
    <row r="39" spans="1:7" ht="10.5" customHeight="1"/>
    <row r="40" spans="1:7">
      <c r="C40" s="581">
        <f>ปก!D30</f>
        <v>0</v>
      </c>
      <c r="D40" s="581"/>
      <c r="E40" s="581">
        <f>ปก!F30</f>
        <v>0</v>
      </c>
      <c r="F40" s="581"/>
      <c r="G40" s="581"/>
    </row>
    <row r="41" spans="1:7">
      <c r="C41" s="581">
        <f>ปก!D31</f>
        <v>0</v>
      </c>
      <c r="D41" s="581"/>
      <c r="E41" s="581">
        <f>ปก!F31</f>
        <v>0</v>
      </c>
      <c r="F41" s="581"/>
      <c r="G41" s="581"/>
    </row>
  </sheetData>
  <mergeCells count="41">
    <mergeCell ref="B12:C12"/>
    <mergeCell ref="G12:H12"/>
    <mergeCell ref="D1:E1"/>
    <mergeCell ref="A2:H2"/>
    <mergeCell ref="D10:F10"/>
    <mergeCell ref="B11:C11"/>
    <mergeCell ref="G11:H11"/>
    <mergeCell ref="G19:H19"/>
    <mergeCell ref="G20:H20"/>
    <mergeCell ref="A21:C21"/>
    <mergeCell ref="G21:H21"/>
    <mergeCell ref="G13:H13"/>
    <mergeCell ref="G14:H14"/>
    <mergeCell ref="G15:H15"/>
    <mergeCell ref="G16:H16"/>
    <mergeCell ref="G17:H17"/>
    <mergeCell ref="G18:H18"/>
    <mergeCell ref="A22:E22"/>
    <mergeCell ref="G22:H22"/>
    <mergeCell ref="D24:E24"/>
    <mergeCell ref="D25:E25"/>
    <mergeCell ref="A28:C28"/>
    <mergeCell ref="D28:E28"/>
    <mergeCell ref="A29:C29"/>
    <mergeCell ref="D29:E29"/>
    <mergeCell ref="A31:C31"/>
    <mergeCell ref="D31:E31"/>
    <mergeCell ref="A32:C32"/>
    <mergeCell ref="D32:E32"/>
    <mergeCell ref="A34:C34"/>
    <mergeCell ref="D34:E34"/>
    <mergeCell ref="A35:C35"/>
    <mergeCell ref="D35:E35"/>
    <mergeCell ref="A37:C37"/>
    <mergeCell ref="D37:E37"/>
    <mergeCell ref="A38:C38"/>
    <mergeCell ref="D38:E38"/>
    <mergeCell ref="C40:D40"/>
    <mergeCell ref="E40:G40"/>
    <mergeCell ref="C41:D41"/>
    <mergeCell ref="E41:G41"/>
  </mergeCells>
  <printOptions horizontalCentered="1"/>
  <pageMargins left="0.5" right="0.25" top="0.25" bottom="0" header="0.3" footer="0.3"/>
  <pageSetup paperSize="9" scale="85" orientation="portrait" r:id="rId1"/>
  <headerFooter>
    <oddHeader>&amp;R&amp;"TH SarabunPSK,Regular"&amp;12ปร.5.2.7</oddHeader>
    <oddFooter>&amp;L&amp;"TH SarabunPSK,Regular"&amp;12กลุ่มอาคารมนุษย์ศาสตร์และสังคมศาสตร์ (อาคารเรียนรวมและปฏิบัติกลาง)&amp;C&amp;"TH SarabunPSK,Regular"&amp;12ส่วนที่ 2 ค่างานก่อสร้างตัวอาคาร&amp;R&amp;"TH SarabunPSK,Regular"&amp;12อาคารเรียนดนตรีและนาฎศิลป์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BreakPreview" zoomScaleNormal="100" zoomScaleSheetLayoutView="100" workbookViewId="0">
      <selection activeCell="D10" sqref="D10:F10"/>
    </sheetView>
  </sheetViews>
  <sheetFormatPr defaultColWidth="9.140625" defaultRowHeight="24"/>
  <cols>
    <col min="1" max="1" width="8.5703125" style="208" customWidth="1"/>
    <col min="2" max="2" width="2.140625" style="208" customWidth="1"/>
    <col min="3" max="3" width="54.28515625" style="208" customWidth="1"/>
    <col min="4" max="4" width="12.140625" style="208" customWidth="1"/>
    <col min="5" max="5" width="6.42578125" style="248" customWidth="1"/>
    <col min="6" max="6" width="13.7109375" style="208" customWidth="1"/>
    <col min="7" max="7" width="16.42578125" style="208" customWidth="1"/>
    <col min="8" max="8" width="12.140625" style="208" customWidth="1"/>
    <col min="9" max="9" width="16.42578125" style="208" customWidth="1"/>
    <col min="10" max="10" width="22.28515625" style="208" customWidth="1"/>
    <col min="11" max="11" width="12.7109375" style="208" customWidth="1"/>
    <col min="12" max="16384" width="9.140625" style="208"/>
  </cols>
  <sheetData>
    <row r="1" spans="1:11" ht="24.75" thickBot="1">
      <c r="A1" s="597" t="s">
        <v>1237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</row>
    <row r="2" spans="1:11">
      <c r="A2" s="249" t="str">
        <f>"ส่วนที่ 2 ค่างานก่อสร้างตัวอาคาร     "&amp;'6'!C21</f>
        <v>ส่วนที่ 2 ค่างานก่อสร้างตัวอาคาร     อาคารเรียนดนตรีและนาฎศิลป์</v>
      </c>
      <c r="B2" s="249"/>
      <c r="C2" s="250"/>
      <c r="D2" s="250"/>
      <c r="E2" s="263"/>
      <c r="F2" s="264" t="s">
        <v>941</v>
      </c>
      <c r="G2" s="265"/>
      <c r="H2" s="265"/>
      <c r="I2" s="266" t="s">
        <v>938</v>
      </c>
      <c r="J2" s="267" t="s">
        <v>929</v>
      </c>
      <c r="K2" s="598"/>
    </row>
    <row r="3" spans="1:11">
      <c r="A3" s="209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209"/>
      <c r="C3" s="210"/>
      <c r="D3" s="601" t="s">
        <v>939</v>
      </c>
      <c r="E3" s="602"/>
      <c r="F3" s="602"/>
      <c r="G3" s="208" t="s">
        <v>940</v>
      </c>
      <c r="I3" s="268" t="s">
        <v>938</v>
      </c>
      <c r="J3" s="269" t="s">
        <v>929</v>
      </c>
      <c r="K3" s="599"/>
    </row>
    <row r="4" spans="1:11">
      <c r="A4" s="209" t="s">
        <v>887</v>
      </c>
      <c r="B4" s="209"/>
      <c r="C4" s="210"/>
      <c r="D4" s="601" t="s">
        <v>939</v>
      </c>
      <c r="E4" s="602"/>
      <c r="F4" s="602"/>
      <c r="G4" s="208" t="s">
        <v>940</v>
      </c>
      <c r="I4" s="268" t="s">
        <v>938</v>
      </c>
      <c r="J4" s="269" t="s">
        <v>929</v>
      </c>
      <c r="K4" s="599"/>
    </row>
    <row r="5" spans="1:11">
      <c r="A5" s="20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209"/>
      <c r="C5" s="210"/>
      <c r="D5" s="601" t="s">
        <v>939</v>
      </c>
      <c r="E5" s="602"/>
      <c r="F5" s="602"/>
      <c r="G5" s="208" t="s">
        <v>940</v>
      </c>
      <c r="I5" s="270" t="s">
        <v>938</v>
      </c>
      <c r="J5" s="271" t="s">
        <v>929</v>
      </c>
      <c r="K5" s="600"/>
    </row>
    <row r="6" spans="1:11" ht="24.75" thickBot="1">
      <c r="A6" s="272" t="s">
        <v>930</v>
      </c>
      <c r="B6" s="272"/>
      <c r="C6" s="273"/>
      <c r="D6" s="273" t="s">
        <v>931</v>
      </c>
      <c r="E6" s="274"/>
      <c r="F6" s="596">
        <f>ปก!D12</f>
        <v>0</v>
      </c>
      <c r="G6" s="596"/>
      <c r="H6" s="596"/>
      <c r="I6" s="275"/>
      <c r="J6" s="275"/>
      <c r="K6" s="275"/>
    </row>
    <row r="7" spans="1:11" ht="24.75" thickTop="1">
      <c r="A7" s="607" t="s">
        <v>905</v>
      </c>
      <c r="B7" s="609" t="s">
        <v>2</v>
      </c>
      <c r="C7" s="609"/>
      <c r="D7" s="609" t="s">
        <v>932</v>
      </c>
      <c r="E7" s="609" t="s">
        <v>584</v>
      </c>
      <c r="F7" s="609" t="s">
        <v>933</v>
      </c>
      <c r="G7" s="609"/>
      <c r="H7" s="609" t="s">
        <v>934</v>
      </c>
      <c r="I7" s="609"/>
      <c r="J7" s="276" t="s">
        <v>163</v>
      </c>
      <c r="K7" s="603" t="s">
        <v>894</v>
      </c>
    </row>
    <row r="8" spans="1:11" ht="24.75" thickBot="1">
      <c r="A8" s="608"/>
      <c r="B8" s="610"/>
      <c r="C8" s="610"/>
      <c r="D8" s="610"/>
      <c r="E8" s="610"/>
      <c r="F8" s="277" t="s">
        <v>935</v>
      </c>
      <c r="G8" s="277" t="s">
        <v>936</v>
      </c>
      <c r="H8" s="277" t="s">
        <v>935</v>
      </c>
      <c r="I8" s="277" t="s">
        <v>936</v>
      </c>
      <c r="J8" s="278" t="s">
        <v>937</v>
      </c>
      <c r="K8" s="604"/>
    </row>
    <row r="9" spans="1:11" ht="24.75" thickTop="1">
      <c r="A9" s="279">
        <v>7</v>
      </c>
      <c r="B9" s="280"/>
      <c r="C9" s="281" t="str">
        <f>'5.2.08'!B13</f>
        <v>อาคารเรียนดนตรีและนาฎศิลป์</v>
      </c>
      <c r="D9" s="282"/>
      <c r="E9" s="283"/>
      <c r="F9" s="282"/>
      <c r="G9" s="282"/>
      <c r="H9" s="282"/>
      <c r="I9" s="282"/>
      <c r="J9" s="282"/>
      <c r="K9" s="282"/>
    </row>
    <row r="10" spans="1:11">
      <c r="A10" s="284">
        <v>7.1</v>
      </c>
      <c r="B10" s="221" t="s">
        <v>23</v>
      </c>
      <c r="C10" s="222"/>
      <c r="D10" s="254"/>
      <c r="E10" s="285"/>
      <c r="F10" s="254"/>
      <c r="G10" s="254">
        <f>G32</f>
        <v>0</v>
      </c>
      <c r="H10" s="254"/>
      <c r="I10" s="254">
        <f>I32</f>
        <v>12500</v>
      </c>
      <c r="J10" s="254">
        <f t="shared" ref="J10" si="0">G10+I10</f>
        <v>12500</v>
      </c>
      <c r="K10" s="219"/>
    </row>
    <row r="11" spans="1:11">
      <c r="A11" s="219"/>
      <c r="B11" s="221"/>
      <c r="C11" s="222"/>
      <c r="D11" s="254"/>
      <c r="E11" s="285"/>
      <c r="F11" s="254"/>
      <c r="G11" s="254"/>
      <c r="H11" s="254"/>
      <c r="I11" s="254"/>
      <c r="J11" s="254"/>
      <c r="K11" s="219"/>
    </row>
    <row r="12" spans="1:11">
      <c r="A12" s="284"/>
      <c r="B12" s="221"/>
      <c r="C12" s="222"/>
      <c r="D12" s="254"/>
      <c r="E12" s="285"/>
      <c r="F12" s="254"/>
      <c r="G12" s="254"/>
      <c r="H12" s="254"/>
      <c r="I12" s="254"/>
      <c r="J12" s="254"/>
      <c r="K12" s="219"/>
    </row>
    <row r="13" spans="1:11">
      <c r="A13" s="284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>
      <c r="A14" s="219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>
      <c r="A15" s="284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>
      <c r="A21" s="219"/>
      <c r="B21" s="221"/>
      <c r="C21" s="222"/>
      <c r="D21" s="254"/>
      <c r="E21" s="285"/>
      <c r="F21" s="254"/>
      <c r="G21" s="254"/>
      <c r="H21" s="254"/>
      <c r="I21" s="254"/>
      <c r="J21" s="254"/>
      <c r="K21" s="219"/>
    </row>
    <row r="22" spans="1:1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ht="24.75" thickBot="1">
      <c r="A28" s="291"/>
      <c r="B28" s="605" t="str">
        <f>"รวม "&amp;C9</f>
        <v>รวม อาคารเรียนดนตรีและนาฎศิลป์</v>
      </c>
      <c r="C28" s="605"/>
      <c r="D28" s="292"/>
      <c r="E28" s="293"/>
      <c r="F28" s="292"/>
      <c r="G28" s="292">
        <f>SUM(G9:G27)</f>
        <v>0</v>
      </c>
      <c r="H28" s="292"/>
      <c r="I28" s="292">
        <f>SUM(I9:I27)</f>
        <v>12500</v>
      </c>
      <c r="J28" s="292">
        <f>SUM(J9:J27)</f>
        <v>12500</v>
      </c>
      <c r="K28" s="294"/>
    </row>
    <row r="29" spans="1:11" ht="24.75" thickTop="1">
      <c r="A29" s="295">
        <v>7.1</v>
      </c>
      <c r="B29" s="296" t="str">
        <f>B10</f>
        <v>หมวดเตรียมงานวิศวกรรม</v>
      </c>
      <c r="C29" s="222"/>
      <c r="D29" s="219"/>
      <c r="E29" s="297"/>
      <c r="F29" s="219"/>
      <c r="G29" s="219"/>
      <c r="H29" s="219"/>
      <c r="I29" s="219"/>
      <c r="J29" s="219"/>
      <c r="K29" s="219"/>
    </row>
    <row r="30" spans="1:11">
      <c r="A30" s="219"/>
      <c r="B30" s="221"/>
      <c r="C30" s="222" t="str">
        <f>'Data information'!C120</f>
        <v xml:space="preserve"> - งานทดสอบชั้นดิน Soil Boring Test</v>
      </c>
      <c r="D30" s="254">
        <v>1</v>
      </c>
      <c r="E30" s="285" t="s">
        <v>682</v>
      </c>
      <c r="F30" s="254">
        <v>0</v>
      </c>
      <c r="G30" s="254">
        <v>0</v>
      </c>
      <c r="H30" s="254">
        <v>12500</v>
      </c>
      <c r="I30" s="254">
        <f>D30*H30</f>
        <v>12500</v>
      </c>
      <c r="J30" s="254">
        <f>G30+I30</f>
        <v>12500</v>
      </c>
      <c r="K30" s="254"/>
    </row>
    <row r="31" spans="1:11">
      <c r="A31" s="231"/>
      <c r="B31" s="233"/>
      <c r="C31" s="234"/>
      <c r="D31" s="231"/>
      <c r="E31" s="298"/>
      <c r="F31" s="231"/>
      <c r="G31" s="231"/>
      <c r="H31" s="231"/>
      <c r="I31" s="231"/>
      <c r="J31" s="231"/>
      <c r="K31" s="231"/>
    </row>
    <row r="32" spans="1:11">
      <c r="A32" s="299"/>
      <c r="B32" s="606" t="str">
        <f>"รวม"&amp;B29</f>
        <v>รวมหมวดเตรียมงานวิศวกรรม</v>
      </c>
      <c r="C32" s="606"/>
      <c r="D32" s="300"/>
      <c r="E32" s="301"/>
      <c r="F32" s="300"/>
      <c r="G32" s="300">
        <f>SUM(G29:G31)</f>
        <v>0</v>
      </c>
      <c r="H32" s="300"/>
      <c r="I32" s="300">
        <f>SUM(I29:I31)</f>
        <v>12500</v>
      </c>
      <c r="J32" s="300">
        <f>SUM(J29:J31)</f>
        <v>12500</v>
      </c>
      <c r="K32" s="299"/>
    </row>
  </sheetData>
  <mergeCells count="15">
    <mergeCell ref="F6:H6"/>
    <mergeCell ref="A1:K1"/>
    <mergeCell ref="K2:K5"/>
    <mergeCell ref="D3:F3"/>
    <mergeCell ref="D4:F4"/>
    <mergeCell ref="D5:F5"/>
    <mergeCell ref="K7:K8"/>
    <mergeCell ref="B28:C28"/>
    <mergeCell ref="B32:C32"/>
    <mergeCell ref="A7:A8"/>
    <mergeCell ref="B7:C8"/>
    <mergeCell ref="D7:D8"/>
    <mergeCell ref="E7:E8"/>
    <mergeCell ref="F7:G7"/>
    <mergeCell ref="H7:I7"/>
  </mergeCells>
  <printOptions horizontalCentered="1"/>
  <pageMargins left="0.25" right="0.25" top="0.5" bottom="0.35" header="0.25" footer="0.25"/>
  <pageSetup paperSize="9" scale="80" orientation="landscape" r:id="rId1"/>
  <headerFooter>
    <oddHeader>&amp;C&amp;"TH SarabunPSK,Regular"&amp;12แผ่นที่  &amp;P  จาก  &amp;N&amp;R&amp;"TH SarabunPSK,Regular"&amp;12แบบ ปร.4.2.7</oddHeader>
    <oddFooter>&amp;L&amp;"TH SarabunPSK,Regular"&amp;12กลุ่มอาคารมนุษย์ศาสตร์และสังคมศาสตร์ (อาคารเรียนรวมและปฏิบัติกลาง)&amp;C&amp;"TH SarabunPSK,Regular"&amp;12อาคารเรียนดนตรีและนาฎศิลป์</oddFooter>
  </headerFooter>
  <rowBreaks count="1" manualBreakCount="1">
    <brk id="28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view="pageBreakPreview" zoomScaleNormal="100" zoomScaleSheetLayoutView="100" workbookViewId="0">
      <selection activeCell="C10" sqref="C9:H10"/>
    </sheetView>
  </sheetViews>
  <sheetFormatPr defaultColWidth="9.140625" defaultRowHeight="24"/>
  <cols>
    <col min="1" max="1" width="8.5703125" style="1" customWidth="1"/>
    <col min="2" max="2" width="10.7109375" style="1" customWidth="1"/>
    <col min="3" max="3" width="6.42578125" style="1" customWidth="1"/>
    <col min="4" max="6" width="14.28515625" style="1" customWidth="1"/>
    <col min="7" max="7" width="6.42578125" style="1" customWidth="1"/>
    <col min="8" max="8" width="10.7109375" style="1" customWidth="1"/>
    <col min="9" max="9" width="8.5703125" style="1" customWidth="1"/>
    <col min="10" max="16384" width="9.140625" style="1"/>
  </cols>
  <sheetData>
    <row r="1" spans="1:9" ht="90" customHeight="1"/>
    <row r="2" spans="1:9" ht="30.75">
      <c r="E2" s="50" t="s">
        <v>878</v>
      </c>
    </row>
    <row r="3" spans="1:9" ht="27.75">
      <c r="E3" s="51" t="s">
        <v>879</v>
      </c>
    </row>
    <row r="4" spans="1:9" ht="27.75">
      <c r="E4" s="51" t="s">
        <v>902</v>
      </c>
    </row>
    <row r="5" spans="1:9">
      <c r="E5" s="6" t="s">
        <v>880</v>
      </c>
    </row>
    <row r="6" spans="1:9">
      <c r="E6" s="6" t="s">
        <v>881</v>
      </c>
    </row>
    <row r="7" spans="1:9">
      <c r="E7" s="6" t="s">
        <v>882</v>
      </c>
    </row>
    <row r="8" spans="1:9">
      <c r="E8" s="6" t="s">
        <v>883</v>
      </c>
    </row>
    <row r="9" spans="1:9">
      <c r="E9" s="6"/>
    </row>
    <row r="10" spans="1:9">
      <c r="D10" s="327"/>
      <c r="E10" s="6"/>
      <c r="F10" s="327"/>
    </row>
    <row r="11" spans="1:9">
      <c r="D11" s="327"/>
      <c r="E11" s="6" t="s">
        <v>884</v>
      </c>
      <c r="F11" s="327"/>
    </row>
    <row r="12" spans="1:9">
      <c r="D12" s="623"/>
      <c r="E12" s="623"/>
      <c r="F12" s="623"/>
    </row>
    <row r="13" spans="1:9" ht="21" customHeight="1"/>
    <row r="14" spans="1:9">
      <c r="A14" s="208"/>
      <c r="B14" s="208"/>
      <c r="C14" s="208"/>
      <c r="D14" s="208"/>
      <c r="E14" s="248"/>
      <c r="F14" s="208"/>
      <c r="G14" s="208"/>
      <c r="H14" s="208"/>
      <c r="I14" s="208"/>
    </row>
    <row r="15" spans="1:9">
      <c r="A15" s="208"/>
      <c r="B15" s="208"/>
      <c r="C15" s="208"/>
      <c r="D15" s="208"/>
      <c r="E15" s="248"/>
      <c r="F15" s="208"/>
      <c r="G15" s="208"/>
      <c r="H15" s="208"/>
      <c r="I15" s="208"/>
    </row>
    <row r="16" spans="1:9">
      <c r="A16" s="208"/>
      <c r="B16" s="208"/>
      <c r="C16" s="208"/>
      <c r="D16" s="208"/>
      <c r="E16" s="248"/>
      <c r="F16" s="208"/>
      <c r="G16" s="208"/>
      <c r="H16" s="208"/>
      <c r="I16" s="208"/>
    </row>
    <row r="17" spans="1:12" ht="10.5" customHeight="1">
      <c r="A17" s="208"/>
      <c r="B17" s="208"/>
      <c r="C17" s="208"/>
      <c r="D17" s="208"/>
      <c r="E17" s="248"/>
      <c r="F17" s="208"/>
      <c r="G17" s="208"/>
      <c r="H17" s="208"/>
      <c r="I17" s="208"/>
    </row>
    <row r="18" spans="1:12">
      <c r="A18" s="208"/>
      <c r="B18" s="248"/>
      <c r="C18" s="208"/>
      <c r="D18" s="208"/>
      <c r="E18" s="248"/>
      <c r="F18" s="208"/>
      <c r="G18" s="208"/>
      <c r="H18" s="248"/>
      <c r="I18" s="208"/>
    </row>
    <row r="19" spans="1:12">
      <c r="A19" s="208"/>
      <c r="B19" s="248"/>
      <c r="C19" s="208"/>
      <c r="D19" s="208"/>
      <c r="E19" s="248"/>
      <c r="F19" s="208"/>
      <c r="G19" s="208"/>
      <c r="H19" s="248"/>
      <c r="I19" s="208"/>
    </row>
    <row r="20" spans="1:12" ht="10.5" customHeight="1">
      <c r="A20" s="208"/>
      <c r="B20" s="208"/>
      <c r="C20" s="208"/>
      <c r="D20" s="208"/>
      <c r="E20" s="208"/>
      <c r="F20" s="208"/>
      <c r="G20" s="208"/>
      <c r="H20" s="208"/>
      <c r="I20" s="208"/>
    </row>
    <row r="21" spans="1:12">
      <c r="A21" s="208"/>
      <c r="B21" s="248"/>
      <c r="C21" s="208"/>
      <c r="D21" s="208"/>
      <c r="E21" s="248"/>
      <c r="F21" s="208"/>
      <c r="G21" s="208"/>
      <c r="H21" s="248"/>
      <c r="I21" s="208"/>
    </row>
    <row r="22" spans="1:12">
      <c r="A22" s="208"/>
      <c r="B22" s="248"/>
      <c r="C22" s="208"/>
      <c r="D22" s="208"/>
      <c r="E22" s="248"/>
      <c r="F22" s="208"/>
      <c r="G22" s="208"/>
      <c r="H22" s="248"/>
      <c r="I22" s="208"/>
      <c r="L22" s="24"/>
    </row>
    <row r="23" spans="1:12" ht="10.5" customHeight="1">
      <c r="A23" s="208"/>
      <c r="B23" s="208"/>
      <c r="C23" s="208"/>
      <c r="D23" s="208"/>
      <c r="E23" s="208"/>
      <c r="F23" s="208"/>
      <c r="G23" s="208"/>
      <c r="H23" s="208"/>
      <c r="I23" s="208"/>
    </row>
    <row r="24" spans="1:12">
      <c r="A24" s="208"/>
      <c r="B24" s="248"/>
      <c r="C24" s="208"/>
      <c r="D24" s="208"/>
      <c r="E24" s="248"/>
      <c r="F24" s="208"/>
      <c r="G24" s="208"/>
      <c r="H24" s="248"/>
      <c r="I24" s="208"/>
    </row>
    <row r="25" spans="1:12">
      <c r="A25" s="208"/>
      <c r="B25" s="248"/>
      <c r="C25" s="208"/>
      <c r="D25" s="208"/>
      <c r="E25" s="248"/>
      <c r="F25" s="208"/>
      <c r="G25" s="208"/>
      <c r="H25" s="248"/>
      <c r="I25" s="208"/>
      <c r="K25" s="24"/>
    </row>
    <row r="26" spans="1:12" ht="10.5" customHeight="1">
      <c r="A26" s="208"/>
      <c r="B26" s="208"/>
      <c r="C26" s="208"/>
      <c r="D26" s="208"/>
      <c r="E26" s="208"/>
      <c r="F26" s="208"/>
      <c r="G26" s="208"/>
      <c r="H26" s="208"/>
      <c r="I26" s="208"/>
    </row>
    <row r="27" spans="1:12">
      <c r="A27" s="208"/>
      <c r="B27" s="248"/>
      <c r="C27" s="208"/>
      <c r="D27" s="208"/>
      <c r="E27" s="248"/>
      <c r="F27" s="208"/>
      <c r="G27" s="208"/>
      <c r="H27" s="248"/>
      <c r="I27" s="208"/>
      <c r="K27" s="24"/>
    </row>
    <row r="28" spans="1:12">
      <c r="A28" s="208"/>
      <c r="B28" s="248"/>
      <c r="C28" s="208"/>
      <c r="D28" s="208"/>
      <c r="E28" s="248"/>
      <c r="F28" s="208"/>
      <c r="G28" s="208"/>
      <c r="H28" s="248"/>
      <c r="I28" s="208"/>
    </row>
    <row r="29" spans="1:12" ht="10.5" customHeight="1">
      <c r="A29" s="208"/>
      <c r="B29" s="208"/>
      <c r="C29" s="208"/>
      <c r="D29" s="208"/>
      <c r="E29" s="208"/>
      <c r="F29" s="208"/>
      <c r="G29" s="208"/>
      <c r="H29" s="208"/>
      <c r="I29" s="208"/>
    </row>
    <row r="30" spans="1:12">
      <c r="A30" s="208"/>
      <c r="B30" s="208"/>
      <c r="C30" s="208"/>
      <c r="D30" s="248"/>
      <c r="E30" s="208"/>
      <c r="F30" s="248"/>
      <c r="G30" s="208"/>
      <c r="H30" s="208"/>
      <c r="I30" s="208"/>
    </row>
    <row r="31" spans="1:12">
      <c r="A31" s="208"/>
      <c r="B31" s="208"/>
      <c r="C31" s="208"/>
      <c r="D31" s="248"/>
      <c r="E31" s="208"/>
      <c r="F31" s="248"/>
      <c r="G31" s="208"/>
      <c r="H31" s="208"/>
      <c r="I31" s="208"/>
    </row>
  </sheetData>
  <mergeCells count="1">
    <mergeCell ref="D12:F12"/>
  </mergeCells>
  <pageMargins left="0.5" right="0.25" top="1" bottom="0.25" header="0.3" footer="0.3"/>
  <pageSetup paperSize="9" scale="9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299"/>
  <sheetViews>
    <sheetView topLeftCell="B1" zoomScaleNormal="100" zoomScaleSheetLayoutView="30" workbookViewId="0">
      <pane xSplit="6165" ySplit="1740" topLeftCell="A67" activePane="bottomRight"/>
      <selection activeCell="IZ387" sqref="IZ1:IZ1048576"/>
      <selection pane="topRight" activeCell="G1" sqref="G1:I4"/>
      <selection pane="bottomLeft" activeCell="C497" sqref="C497"/>
      <selection pane="bottomRight" activeCell="E71" sqref="E71"/>
    </sheetView>
  </sheetViews>
  <sheetFormatPr defaultColWidth="9.140625" defaultRowHeight="24"/>
  <cols>
    <col min="1" max="1" width="8.7109375" style="6" bestFit="1" customWidth="1"/>
    <col min="2" max="2" width="2.85546875" style="1" customWidth="1"/>
    <col min="3" max="3" width="52.140625" style="409" customWidth="1"/>
    <col min="4" max="4" width="14.28515625" style="420" customWidth="1"/>
    <col min="5" max="6" width="17.85546875" style="1" customWidth="1"/>
    <col min="7" max="7" width="16.42578125" style="1" customWidth="1"/>
    <col min="8" max="8" width="15.5703125" style="1" bestFit="1" customWidth="1"/>
    <col min="9" max="9" width="16.7109375" style="1" bestFit="1" customWidth="1"/>
    <col min="10" max="11" width="16.140625" style="1" customWidth="1"/>
    <col min="12" max="16384" width="9.140625" style="1"/>
  </cols>
  <sheetData>
    <row r="1" spans="1:11" ht="17.25" customHeight="1">
      <c r="A1" s="633" t="s">
        <v>164</v>
      </c>
      <c r="B1" s="627" t="s">
        <v>2</v>
      </c>
      <c r="C1" s="628"/>
      <c r="D1" s="636" t="s">
        <v>584</v>
      </c>
      <c r="E1" s="626" t="s">
        <v>1233</v>
      </c>
      <c r="F1" s="626" t="s">
        <v>1234</v>
      </c>
      <c r="G1" s="47"/>
      <c r="H1" s="47"/>
      <c r="I1" s="47"/>
    </row>
    <row r="2" spans="1:11" ht="17.25" customHeight="1">
      <c r="A2" s="634"/>
      <c r="B2" s="629"/>
      <c r="C2" s="630"/>
      <c r="D2" s="636"/>
      <c r="E2" s="626"/>
      <c r="F2" s="626"/>
      <c r="G2" s="624"/>
      <c r="H2" s="624"/>
      <c r="I2" s="624"/>
    </row>
    <row r="3" spans="1:11" ht="17.25" customHeight="1">
      <c r="A3" s="634"/>
      <c r="B3" s="629"/>
      <c r="C3" s="630"/>
      <c r="D3" s="636"/>
      <c r="E3" s="626"/>
      <c r="F3" s="626"/>
      <c r="G3" s="625"/>
      <c r="H3" s="625"/>
      <c r="I3" s="625"/>
      <c r="J3" s="6"/>
    </row>
    <row r="4" spans="1:11" ht="17.25" customHeight="1">
      <c r="A4" s="635"/>
      <c r="B4" s="631"/>
      <c r="C4" s="632"/>
      <c r="D4" s="636"/>
      <c r="E4" s="626"/>
      <c r="F4" s="626"/>
      <c r="G4" s="625"/>
      <c r="H4" s="625"/>
      <c r="I4" s="625"/>
      <c r="J4" s="24"/>
    </row>
    <row r="5" spans="1:11" ht="13.5" hidden="1" customHeight="1">
      <c r="A5" s="5"/>
      <c r="B5" s="5"/>
      <c r="C5" s="406"/>
      <c r="D5" s="417"/>
      <c r="E5" s="13"/>
      <c r="F5" s="13"/>
      <c r="K5" s="24"/>
    </row>
    <row r="6" spans="1:11">
      <c r="A6" s="6">
        <v>1</v>
      </c>
      <c r="B6" s="3" t="s">
        <v>46</v>
      </c>
      <c r="C6" s="407"/>
      <c r="D6" s="418"/>
      <c r="E6" s="7"/>
      <c r="F6" s="7"/>
      <c r="J6" s="23"/>
      <c r="K6" s="23"/>
    </row>
    <row r="7" spans="1:11">
      <c r="A7" s="6">
        <v>1.1000000000000001</v>
      </c>
      <c r="B7" s="4"/>
      <c r="C7" s="408" t="s">
        <v>50</v>
      </c>
      <c r="D7" s="419"/>
      <c r="E7" s="8"/>
      <c r="F7" s="8"/>
      <c r="J7" s="23"/>
      <c r="K7" s="23"/>
    </row>
    <row r="8" spans="1:11">
      <c r="C8" s="409" t="s">
        <v>9</v>
      </c>
      <c r="D8" s="420" t="s">
        <v>585</v>
      </c>
      <c r="E8" s="9">
        <v>0</v>
      </c>
      <c r="F8" s="9">
        <v>4.99</v>
      </c>
      <c r="J8" s="23"/>
      <c r="K8" s="23"/>
    </row>
    <row r="9" spans="1:11">
      <c r="C9" s="409" t="s">
        <v>10</v>
      </c>
      <c r="D9" s="420" t="s">
        <v>589</v>
      </c>
      <c r="E9" s="9">
        <v>0</v>
      </c>
      <c r="F9" s="9">
        <v>28.92</v>
      </c>
      <c r="J9" s="23"/>
      <c r="K9" s="23"/>
    </row>
    <row r="10" spans="1:11">
      <c r="C10" s="409" t="s">
        <v>11</v>
      </c>
      <c r="D10" s="420" t="s">
        <v>589</v>
      </c>
      <c r="E10" s="9">
        <v>0</v>
      </c>
      <c r="F10" s="9">
        <v>41.43</v>
      </c>
      <c r="J10" s="23"/>
      <c r="K10" s="23"/>
    </row>
    <row r="11" spans="1:11">
      <c r="C11" s="409" t="s">
        <v>630</v>
      </c>
      <c r="D11" s="420" t="s">
        <v>585</v>
      </c>
      <c r="E11" s="9">
        <v>0</v>
      </c>
      <c r="F11" s="9">
        <v>41.43</v>
      </c>
      <c r="J11" s="23"/>
      <c r="K11" s="23"/>
    </row>
    <row r="12" spans="1:11">
      <c r="C12" s="409" t="s">
        <v>24</v>
      </c>
      <c r="D12" s="420" t="s">
        <v>589</v>
      </c>
      <c r="E12" s="9">
        <v>370</v>
      </c>
      <c r="F12" s="424">
        <v>104</v>
      </c>
      <c r="J12" s="23"/>
      <c r="K12" s="23"/>
    </row>
    <row r="13" spans="1:11">
      <c r="A13" s="6">
        <v>1.2</v>
      </c>
      <c r="B13" s="4"/>
      <c r="C13" s="408" t="s">
        <v>47</v>
      </c>
      <c r="D13" s="419"/>
      <c r="E13" s="17"/>
      <c r="F13" s="17"/>
      <c r="J13" s="23"/>
      <c r="K13" s="23"/>
    </row>
    <row r="14" spans="1:11">
      <c r="C14" s="409" t="s">
        <v>647</v>
      </c>
      <c r="D14" s="420" t="s">
        <v>589</v>
      </c>
      <c r="E14" s="424">
        <v>1971.96</v>
      </c>
      <c r="F14" s="424">
        <v>327</v>
      </c>
      <c r="J14" s="23"/>
      <c r="K14" s="23"/>
    </row>
    <row r="15" spans="1:11">
      <c r="C15" s="409" t="s">
        <v>648</v>
      </c>
      <c r="D15" s="420" t="s">
        <v>585</v>
      </c>
      <c r="E15" s="15">
        <v>300</v>
      </c>
      <c r="F15" s="9">
        <v>0</v>
      </c>
      <c r="J15" s="23"/>
      <c r="K15" s="23"/>
    </row>
    <row r="16" spans="1:11">
      <c r="C16" s="409" t="s">
        <v>649</v>
      </c>
      <c r="D16" s="420" t="s">
        <v>585</v>
      </c>
      <c r="E16" s="15">
        <v>0</v>
      </c>
      <c r="F16" s="424">
        <v>121</v>
      </c>
      <c r="J16" s="23"/>
      <c r="K16" s="23"/>
    </row>
    <row r="17" spans="1:11">
      <c r="C17" s="409" t="s">
        <v>29</v>
      </c>
      <c r="D17" s="420" t="s">
        <v>585</v>
      </c>
      <c r="E17" s="15">
        <v>300</v>
      </c>
      <c r="F17" s="9">
        <v>0</v>
      </c>
      <c r="J17" s="23"/>
      <c r="K17" s="23"/>
    </row>
    <row r="18" spans="1:11">
      <c r="C18" s="409" t="s">
        <v>30</v>
      </c>
      <c r="D18" s="420" t="s">
        <v>590</v>
      </c>
      <c r="E18" s="424">
        <v>58.88</v>
      </c>
      <c r="F18" s="9">
        <v>0</v>
      </c>
      <c r="J18" s="23"/>
      <c r="K18" s="23"/>
    </row>
    <row r="19" spans="1:11">
      <c r="C19" s="409" t="s">
        <v>650</v>
      </c>
      <c r="D19" s="420" t="s">
        <v>590</v>
      </c>
      <c r="E19" s="424">
        <v>20.14</v>
      </c>
      <c r="F19" s="424">
        <v>3.6</v>
      </c>
      <c r="J19" s="23"/>
      <c r="K19" s="23"/>
    </row>
    <row r="20" spans="1:11">
      <c r="C20" s="409" t="s">
        <v>651</v>
      </c>
      <c r="D20" s="420" t="s">
        <v>585</v>
      </c>
      <c r="E20" s="424">
        <v>50</v>
      </c>
      <c r="F20" s="9">
        <v>5</v>
      </c>
      <c r="J20" s="23"/>
      <c r="K20" s="23"/>
    </row>
    <row r="21" spans="1:11">
      <c r="C21" s="409" t="s">
        <v>675</v>
      </c>
      <c r="D21" s="420" t="s">
        <v>585</v>
      </c>
      <c r="E21" s="15">
        <v>24.61</v>
      </c>
      <c r="F21" s="9">
        <v>5</v>
      </c>
      <c r="J21" s="23"/>
      <c r="K21" s="23"/>
    </row>
    <row r="22" spans="1:11">
      <c r="C22" s="409" t="s">
        <v>42</v>
      </c>
      <c r="D22" s="420" t="s">
        <v>590</v>
      </c>
      <c r="E22" s="424">
        <v>34.42</v>
      </c>
      <c r="F22" s="9">
        <v>0</v>
      </c>
      <c r="J22" s="23"/>
      <c r="K22" s="23"/>
    </row>
    <row r="23" spans="1:11">
      <c r="A23" s="6">
        <v>1.3</v>
      </c>
      <c r="B23" s="4"/>
      <c r="C23" s="408" t="s">
        <v>8</v>
      </c>
      <c r="D23" s="419"/>
      <c r="E23" s="17"/>
      <c r="F23" s="17"/>
      <c r="J23" s="23"/>
      <c r="K23" s="23"/>
    </row>
    <row r="24" spans="1:11" ht="21" customHeight="1">
      <c r="C24" s="409" t="s">
        <v>631</v>
      </c>
      <c r="D24" s="420" t="s">
        <v>595</v>
      </c>
      <c r="E24" s="15">
        <v>200</v>
      </c>
      <c r="F24" s="15">
        <v>60</v>
      </c>
      <c r="J24" s="23"/>
      <c r="K24" s="23"/>
    </row>
    <row r="25" spans="1:11" ht="21" customHeight="1">
      <c r="C25" s="409" t="s">
        <v>632</v>
      </c>
      <c r="D25" s="420" t="s">
        <v>585</v>
      </c>
      <c r="E25" s="15">
        <v>22</v>
      </c>
      <c r="F25" s="15">
        <v>9.1</v>
      </c>
      <c r="J25" s="23"/>
      <c r="K25" s="23"/>
    </row>
    <row r="26" spans="1:11" ht="21" customHeight="1">
      <c r="C26" s="409" t="s">
        <v>1250</v>
      </c>
      <c r="D26" s="420" t="s">
        <v>585</v>
      </c>
      <c r="E26" s="15">
        <v>10</v>
      </c>
      <c r="F26" s="15">
        <v>30</v>
      </c>
      <c r="G26" s="427" t="s">
        <v>1249</v>
      </c>
      <c r="J26" s="23"/>
      <c r="K26" s="23"/>
    </row>
    <row r="27" spans="1:11">
      <c r="A27" s="6">
        <v>1.4</v>
      </c>
      <c r="B27" s="4"/>
      <c r="C27" s="408" t="s">
        <v>48</v>
      </c>
      <c r="D27" s="419"/>
      <c r="E27" s="17"/>
      <c r="F27" s="17"/>
      <c r="J27" s="23"/>
      <c r="K27" s="23"/>
    </row>
    <row r="28" spans="1:11">
      <c r="A28" s="11"/>
      <c r="B28" s="11"/>
      <c r="C28" s="410" t="s">
        <v>484</v>
      </c>
      <c r="D28" s="421"/>
      <c r="E28" s="18"/>
      <c r="F28" s="18"/>
      <c r="J28" s="23"/>
      <c r="K28" s="23"/>
    </row>
    <row r="29" spans="1:11">
      <c r="C29" s="409" t="s">
        <v>486</v>
      </c>
      <c r="D29" s="420" t="s">
        <v>680</v>
      </c>
      <c r="E29" s="424">
        <v>9500</v>
      </c>
      <c r="F29" s="424">
        <v>3000</v>
      </c>
      <c r="J29" s="23"/>
      <c r="K29" s="23"/>
    </row>
    <row r="30" spans="1:11">
      <c r="C30" s="409" t="s">
        <v>487</v>
      </c>
      <c r="D30" s="420" t="s">
        <v>676</v>
      </c>
      <c r="E30" s="9">
        <v>750</v>
      </c>
      <c r="F30" s="9">
        <v>225</v>
      </c>
      <c r="J30" s="23"/>
      <c r="K30" s="23"/>
    </row>
    <row r="31" spans="1:11">
      <c r="C31" s="409" t="s">
        <v>488</v>
      </c>
      <c r="D31" s="420" t="s">
        <v>676</v>
      </c>
      <c r="E31" s="9">
        <v>800</v>
      </c>
      <c r="F31" s="9">
        <v>240</v>
      </c>
      <c r="J31" s="23"/>
      <c r="K31" s="23"/>
    </row>
    <row r="32" spans="1:11">
      <c r="C32" s="409" t="s">
        <v>489</v>
      </c>
      <c r="D32" s="420" t="s">
        <v>676</v>
      </c>
      <c r="E32" s="9">
        <v>1800</v>
      </c>
      <c r="F32" s="9">
        <v>400</v>
      </c>
      <c r="J32" s="23"/>
      <c r="K32" s="23"/>
    </row>
    <row r="33" spans="1:11">
      <c r="C33" s="409" t="s">
        <v>490</v>
      </c>
      <c r="D33" s="420" t="s">
        <v>595</v>
      </c>
      <c r="E33" s="424">
        <v>135</v>
      </c>
      <c r="F33" s="9">
        <v>40</v>
      </c>
      <c r="J33" s="23"/>
      <c r="K33" s="23"/>
    </row>
    <row r="34" spans="1:11">
      <c r="C34" s="409" t="s">
        <v>491</v>
      </c>
      <c r="D34" s="420" t="s">
        <v>595</v>
      </c>
      <c r="E34" s="9">
        <v>25</v>
      </c>
      <c r="F34" s="9">
        <v>25</v>
      </c>
      <c r="J34" s="23"/>
      <c r="K34" s="23"/>
    </row>
    <row r="35" spans="1:11">
      <c r="C35" s="409" t="s">
        <v>874</v>
      </c>
      <c r="D35" s="420" t="s">
        <v>683</v>
      </c>
      <c r="E35" s="424">
        <v>460</v>
      </c>
      <c r="F35" s="424">
        <v>50</v>
      </c>
      <c r="J35" s="23"/>
      <c r="K35" s="23"/>
    </row>
    <row r="36" spans="1:11">
      <c r="C36" s="409" t="s">
        <v>492</v>
      </c>
      <c r="D36" s="420" t="s">
        <v>683</v>
      </c>
      <c r="E36" s="424">
        <v>970</v>
      </c>
      <c r="F36" s="9">
        <v>100</v>
      </c>
      <c r="J36" s="23"/>
      <c r="K36" s="23"/>
    </row>
    <row r="37" spans="1:11">
      <c r="C37" s="409" t="s">
        <v>493</v>
      </c>
      <c r="D37" s="420" t="s">
        <v>603</v>
      </c>
      <c r="E37" s="424">
        <v>4500</v>
      </c>
      <c r="F37" s="424">
        <v>500</v>
      </c>
      <c r="J37" s="23"/>
      <c r="K37" s="23"/>
    </row>
    <row r="38" spans="1:11">
      <c r="C38" s="409" t="s">
        <v>494</v>
      </c>
      <c r="D38" s="420" t="s">
        <v>603</v>
      </c>
      <c r="E38" s="424">
        <v>4100</v>
      </c>
      <c r="F38" s="424">
        <v>500</v>
      </c>
      <c r="J38" s="23"/>
      <c r="K38" s="23"/>
    </row>
    <row r="39" spans="1:11">
      <c r="C39" s="409" t="s">
        <v>495</v>
      </c>
      <c r="D39" s="420" t="s">
        <v>603</v>
      </c>
      <c r="E39" s="424">
        <v>4500</v>
      </c>
      <c r="F39" s="9">
        <v>2000</v>
      </c>
      <c r="J39" s="23"/>
      <c r="K39" s="23"/>
    </row>
    <row r="40" spans="1:11">
      <c r="C40" s="409" t="s">
        <v>423</v>
      </c>
      <c r="D40" s="420" t="s">
        <v>2</v>
      </c>
      <c r="E40" s="424">
        <v>8532</v>
      </c>
      <c r="F40" s="9">
        <v>0</v>
      </c>
      <c r="J40" s="23"/>
      <c r="K40" s="23"/>
    </row>
    <row r="41" spans="1:11">
      <c r="A41" s="11"/>
      <c r="B41" s="11"/>
      <c r="C41" s="410" t="s">
        <v>496</v>
      </c>
      <c r="D41" s="421"/>
      <c r="E41" s="18"/>
      <c r="F41" s="18"/>
      <c r="J41" s="23"/>
      <c r="K41" s="23"/>
    </row>
    <row r="42" spans="1:11">
      <c r="C42" s="409" t="s">
        <v>497</v>
      </c>
      <c r="D42" s="420" t="s">
        <v>595</v>
      </c>
      <c r="E42" s="9">
        <v>781</v>
      </c>
      <c r="F42" s="9">
        <v>110</v>
      </c>
      <c r="J42" s="23"/>
      <c r="K42" s="23"/>
    </row>
    <row r="43" spans="1:11">
      <c r="C43" s="409" t="s">
        <v>498</v>
      </c>
      <c r="D43" s="420" t="s">
        <v>595</v>
      </c>
      <c r="E43" s="9">
        <v>228</v>
      </c>
      <c r="F43" s="9">
        <v>34</v>
      </c>
      <c r="J43" s="23"/>
      <c r="K43" s="23"/>
    </row>
    <row r="44" spans="1:11">
      <c r="C44" s="409" t="s">
        <v>499</v>
      </c>
      <c r="D44" s="420" t="s">
        <v>595</v>
      </c>
      <c r="E44" s="9">
        <v>78</v>
      </c>
      <c r="F44" s="9">
        <v>25</v>
      </c>
      <c r="J44" s="23"/>
      <c r="K44" s="23"/>
    </row>
    <row r="45" spans="1:11">
      <c r="C45" s="409" t="s">
        <v>500</v>
      </c>
      <c r="D45" s="420" t="s">
        <v>677</v>
      </c>
      <c r="E45" s="9">
        <v>30000</v>
      </c>
      <c r="F45" s="9">
        <v>3000</v>
      </c>
      <c r="J45" s="23"/>
      <c r="K45" s="23"/>
    </row>
    <row r="46" spans="1:11">
      <c r="C46" s="409" t="s">
        <v>501</v>
      </c>
      <c r="D46" s="420" t="s">
        <v>677</v>
      </c>
      <c r="E46" s="21"/>
      <c r="F46" s="21"/>
      <c r="J46" s="23"/>
      <c r="K46" s="23"/>
    </row>
    <row r="47" spans="1:11">
      <c r="C47" s="409" t="s">
        <v>502</v>
      </c>
      <c r="D47" s="420" t="s">
        <v>589</v>
      </c>
      <c r="E47" s="424">
        <v>514.02</v>
      </c>
      <c r="F47" s="424">
        <v>104</v>
      </c>
      <c r="J47" s="23"/>
      <c r="K47" s="23"/>
    </row>
    <row r="48" spans="1:11">
      <c r="C48" s="409" t="s">
        <v>503</v>
      </c>
      <c r="D48" s="420" t="s">
        <v>589</v>
      </c>
      <c r="E48" s="424">
        <v>1971.96</v>
      </c>
      <c r="F48" s="424">
        <v>327</v>
      </c>
      <c r="J48" s="23"/>
      <c r="K48" s="23"/>
    </row>
    <row r="49" spans="1:11">
      <c r="C49" s="409" t="s">
        <v>504</v>
      </c>
      <c r="D49" s="420" t="s">
        <v>589</v>
      </c>
      <c r="E49" s="9">
        <v>560</v>
      </c>
      <c r="F49" s="9">
        <v>0</v>
      </c>
      <c r="H49" s="23" t="e">
        <f>SUM(#REF!)</f>
        <v>#REF!</v>
      </c>
      <c r="J49" s="23"/>
      <c r="K49" s="23"/>
    </row>
    <row r="50" spans="1:11">
      <c r="C50" s="409" t="s">
        <v>505</v>
      </c>
      <c r="D50" s="420" t="s">
        <v>590</v>
      </c>
      <c r="E50" s="424">
        <v>20.2</v>
      </c>
      <c r="F50" s="9">
        <v>0</v>
      </c>
      <c r="J50" s="23"/>
      <c r="K50" s="23"/>
    </row>
    <row r="51" spans="1:11">
      <c r="C51" s="409" t="s">
        <v>506</v>
      </c>
      <c r="D51" s="420" t="s">
        <v>595</v>
      </c>
      <c r="E51" s="9">
        <v>2000</v>
      </c>
      <c r="F51" s="9">
        <v>0</v>
      </c>
      <c r="J51" s="23"/>
      <c r="K51" s="23"/>
    </row>
    <row r="52" spans="1:11">
      <c r="C52" s="409" t="s">
        <v>507</v>
      </c>
      <c r="D52" s="420" t="s">
        <v>595</v>
      </c>
      <c r="E52" s="9">
        <v>2500</v>
      </c>
      <c r="F52" s="9">
        <v>600</v>
      </c>
      <c r="J52" s="23"/>
      <c r="K52" s="23"/>
    </row>
    <row r="53" spans="1:11">
      <c r="C53" s="409" t="s">
        <v>508</v>
      </c>
      <c r="D53" s="420" t="s">
        <v>595</v>
      </c>
      <c r="E53" s="9">
        <v>8</v>
      </c>
      <c r="F53" s="9">
        <v>5</v>
      </c>
      <c r="J53" s="23"/>
      <c r="K53" s="23"/>
    </row>
    <row r="54" spans="1:11">
      <c r="C54" s="409" t="s">
        <v>509</v>
      </c>
      <c r="D54" s="420" t="s">
        <v>683</v>
      </c>
      <c r="E54" s="9">
        <v>187</v>
      </c>
      <c r="F54" s="9">
        <v>0</v>
      </c>
      <c r="J54" s="23"/>
      <c r="K54" s="23"/>
    </row>
    <row r="55" spans="1:11">
      <c r="C55" s="409" t="s">
        <v>510</v>
      </c>
      <c r="D55" s="420" t="s">
        <v>683</v>
      </c>
      <c r="E55" s="9">
        <v>100</v>
      </c>
      <c r="F55" s="9">
        <v>30</v>
      </c>
      <c r="J55" s="23"/>
      <c r="K55" s="23"/>
    </row>
    <row r="56" spans="1:11">
      <c r="C56" s="409" t="s">
        <v>511</v>
      </c>
      <c r="D56" s="420" t="s">
        <v>603</v>
      </c>
      <c r="E56" s="424">
        <v>2250</v>
      </c>
      <c r="F56" s="424">
        <v>1000</v>
      </c>
      <c r="J56" s="23"/>
      <c r="K56" s="23"/>
    </row>
    <row r="57" spans="1:11">
      <c r="C57" s="409" t="s">
        <v>512</v>
      </c>
      <c r="D57" s="420" t="s">
        <v>589</v>
      </c>
      <c r="E57" s="9">
        <v>0</v>
      </c>
      <c r="F57" s="424">
        <v>112</v>
      </c>
      <c r="J57" s="23"/>
      <c r="K57" s="23"/>
    </row>
    <row r="58" spans="1:11">
      <c r="C58" s="409" t="s">
        <v>423</v>
      </c>
      <c r="D58" s="420" t="s">
        <v>2</v>
      </c>
      <c r="E58" s="9">
        <v>165337.70000000001</v>
      </c>
      <c r="F58" s="9">
        <v>0</v>
      </c>
      <c r="J58" s="23"/>
      <c r="K58" s="23"/>
    </row>
    <row r="59" spans="1:11">
      <c r="C59" s="409" t="s">
        <v>407</v>
      </c>
      <c r="D59" s="420" t="s">
        <v>2</v>
      </c>
      <c r="E59" s="9">
        <v>13904.400000000001</v>
      </c>
      <c r="F59" s="9">
        <v>0</v>
      </c>
      <c r="J59" s="23"/>
      <c r="K59" s="23"/>
    </row>
    <row r="60" spans="1:11">
      <c r="A60" s="11"/>
      <c r="B60" s="11"/>
      <c r="C60" s="410" t="s">
        <v>364</v>
      </c>
      <c r="D60" s="421"/>
      <c r="E60" s="18"/>
      <c r="F60" s="18"/>
      <c r="J60" s="23"/>
      <c r="K60" s="23"/>
    </row>
    <row r="61" spans="1:11">
      <c r="C61" s="409" t="s">
        <v>513</v>
      </c>
      <c r="D61" s="420" t="s">
        <v>684</v>
      </c>
      <c r="E61" s="9">
        <v>744</v>
      </c>
      <c r="F61" s="9">
        <v>223.2</v>
      </c>
      <c r="J61" s="23"/>
      <c r="K61" s="23"/>
    </row>
    <row r="62" spans="1:11">
      <c r="A62" s="11"/>
      <c r="B62" s="11"/>
      <c r="C62" s="410" t="s">
        <v>393</v>
      </c>
      <c r="D62" s="421"/>
      <c r="E62" s="18"/>
      <c r="F62" s="18"/>
      <c r="J62" s="23"/>
      <c r="K62" s="23"/>
    </row>
    <row r="63" spans="1:11">
      <c r="C63" s="409" t="s">
        <v>514</v>
      </c>
      <c r="D63" s="420" t="s">
        <v>595</v>
      </c>
      <c r="E63" s="9">
        <v>21</v>
      </c>
      <c r="F63" s="9">
        <v>19</v>
      </c>
      <c r="J63" s="23"/>
      <c r="K63" s="23"/>
    </row>
    <row r="64" spans="1:11">
      <c r="C64" s="409" t="s">
        <v>512</v>
      </c>
      <c r="D64" s="420" t="s">
        <v>589</v>
      </c>
      <c r="E64" s="9">
        <v>0</v>
      </c>
      <c r="F64" s="424">
        <v>112</v>
      </c>
      <c r="J64" s="23"/>
      <c r="K64" s="23"/>
    </row>
    <row r="65" spans="1:11">
      <c r="C65" s="409" t="s">
        <v>407</v>
      </c>
      <c r="D65" s="420" t="s">
        <v>2</v>
      </c>
      <c r="E65" s="9">
        <v>3112.2000000000003</v>
      </c>
      <c r="F65" s="9">
        <v>0</v>
      </c>
      <c r="J65" s="23"/>
      <c r="K65" s="23"/>
    </row>
    <row r="66" spans="1:11">
      <c r="A66" s="11"/>
      <c r="B66" s="11"/>
      <c r="C66" s="410" t="s">
        <v>408</v>
      </c>
      <c r="D66" s="421"/>
      <c r="E66" s="18"/>
      <c r="F66" s="18"/>
      <c r="J66" s="23"/>
      <c r="K66" s="23"/>
    </row>
    <row r="67" spans="1:11">
      <c r="C67" s="409" t="s">
        <v>515</v>
      </c>
      <c r="D67" s="420" t="s">
        <v>595</v>
      </c>
      <c r="E67" s="9">
        <v>60.24</v>
      </c>
      <c r="F67" s="9">
        <v>13</v>
      </c>
      <c r="J67" s="23"/>
      <c r="K67" s="23"/>
    </row>
    <row r="68" spans="1:11">
      <c r="C68" s="409" t="s">
        <v>423</v>
      </c>
      <c r="D68" s="420" t="s">
        <v>2</v>
      </c>
      <c r="E68" s="9">
        <v>16915.392000000003</v>
      </c>
      <c r="F68" s="9">
        <v>0</v>
      </c>
      <c r="J68" s="23"/>
      <c r="K68" s="23"/>
    </row>
    <row r="69" spans="1:11">
      <c r="A69" s="11"/>
      <c r="B69" s="11"/>
      <c r="C69" s="410" t="s">
        <v>424</v>
      </c>
      <c r="D69" s="421"/>
      <c r="E69" s="18"/>
      <c r="F69" s="18"/>
      <c r="J69" s="23"/>
      <c r="K69" s="23"/>
    </row>
    <row r="70" spans="1:11">
      <c r="C70" s="409" t="s">
        <v>516</v>
      </c>
      <c r="D70" s="420" t="s">
        <v>603</v>
      </c>
      <c r="E70" s="424" t="e">
        <f>#REF!/1.05</f>
        <v>#REF!</v>
      </c>
      <c r="F70" s="9">
        <v>165</v>
      </c>
      <c r="J70" s="23"/>
      <c r="K70" s="23"/>
    </row>
    <row r="71" spans="1:11">
      <c r="C71" s="409" t="s">
        <v>517</v>
      </c>
      <c r="D71" s="420" t="s">
        <v>603</v>
      </c>
      <c r="E71" s="424" t="e">
        <f>#REF!/1.05</f>
        <v>#REF!</v>
      </c>
      <c r="F71" s="9">
        <v>165</v>
      </c>
      <c r="J71" s="23"/>
      <c r="K71" s="23"/>
    </row>
    <row r="72" spans="1:11">
      <c r="C72" s="409" t="s">
        <v>518</v>
      </c>
      <c r="D72" s="420" t="s">
        <v>603</v>
      </c>
      <c r="E72" s="424" t="e">
        <f>#REF!/1.05</f>
        <v>#REF!</v>
      </c>
      <c r="F72" s="9">
        <v>165</v>
      </c>
      <c r="J72" s="23"/>
      <c r="K72" s="23"/>
    </row>
    <row r="73" spans="1:11">
      <c r="C73" s="409" t="s">
        <v>519</v>
      </c>
      <c r="D73" s="420" t="s">
        <v>603</v>
      </c>
      <c r="E73" s="424" t="e">
        <f>#REF!/1.05</f>
        <v>#REF!</v>
      </c>
      <c r="F73" s="424">
        <v>550</v>
      </c>
      <c r="J73" s="23"/>
      <c r="K73" s="23"/>
    </row>
    <row r="74" spans="1:11">
      <c r="C74" s="409" t="s">
        <v>520</v>
      </c>
      <c r="D74" s="420" t="s">
        <v>603</v>
      </c>
      <c r="E74" s="424" t="e">
        <f>#REF!/1.05</f>
        <v>#REF!</v>
      </c>
      <c r="F74" s="9">
        <v>1250</v>
      </c>
      <c r="J74" s="23"/>
      <c r="K74" s="23"/>
    </row>
    <row r="75" spans="1:11">
      <c r="C75" s="409" t="s">
        <v>521</v>
      </c>
      <c r="D75" s="420" t="s">
        <v>603</v>
      </c>
      <c r="E75" s="424" t="e">
        <f>#REF!/1.05</f>
        <v>#REF!</v>
      </c>
      <c r="F75" s="9">
        <v>1250</v>
      </c>
      <c r="J75" s="23"/>
      <c r="K75" s="23"/>
    </row>
    <row r="76" spans="1:11">
      <c r="A76" s="6">
        <v>1.5</v>
      </c>
      <c r="B76" s="4"/>
      <c r="C76" s="408" t="s">
        <v>646</v>
      </c>
      <c r="D76" s="419"/>
      <c r="E76" s="17"/>
      <c r="F76" s="17"/>
      <c r="J76" s="23"/>
      <c r="K76" s="23"/>
    </row>
    <row r="77" spans="1:11">
      <c r="A77" s="11"/>
      <c r="B77" s="11"/>
      <c r="C77" s="410" t="s">
        <v>645</v>
      </c>
      <c r="D77" s="421"/>
      <c r="E77" s="18"/>
      <c r="F77" s="18"/>
      <c r="J77" s="23"/>
      <c r="K77" s="23"/>
    </row>
    <row r="78" spans="1:11">
      <c r="C78" s="409" t="s">
        <v>634</v>
      </c>
      <c r="D78" s="420" t="s">
        <v>589</v>
      </c>
      <c r="E78" s="9">
        <v>0</v>
      </c>
      <c r="F78" s="424">
        <v>112</v>
      </c>
      <c r="J78" s="23"/>
      <c r="K78" s="23"/>
    </row>
    <row r="79" spans="1:11">
      <c r="C79" s="409" t="s">
        <v>635</v>
      </c>
      <c r="D79" s="420" t="s">
        <v>589</v>
      </c>
      <c r="E79" s="9">
        <v>370</v>
      </c>
      <c r="F79" s="424">
        <v>104</v>
      </c>
      <c r="J79" s="23"/>
      <c r="K79" s="23"/>
    </row>
    <row r="80" spans="1:11">
      <c r="C80" s="409" t="s">
        <v>636</v>
      </c>
      <c r="D80" s="420" t="s">
        <v>589</v>
      </c>
      <c r="E80" s="424">
        <v>1827.1</v>
      </c>
      <c r="F80" s="424">
        <v>327</v>
      </c>
      <c r="J80" s="23"/>
      <c r="K80" s="23"/>
    </row>
    <row r="81" spans="1:11">
      <c r="C81" s="409" t="s">
        <v>637</v>
      </c>
      <c r="D81" s="420" t="s">
        <v>676</v>
      </c>
      <c r="E81" s="9">
        <v>43.6</v>
      </c>
      <c r="F81" s="9">
        <v>10.9</v>
      </c>
      <c r="J81" s="23"/>
      <c r="K81" s="23"/>
    </row>
    <row r="82" spans="1:11" ht="48">
      <c r="C82" s="409" t="s">
        <v>638</v>
      </c>
      <c r="D82" s="248" t="s">
        <v>595</v>
      </c>
      <c r="E82" s="9">
        <v>1203.23</v>
      </c>
      <c r="F82" s="9">
        <v>327.22000000000003</v>
      </c>
      <c r="J82" s="23"/>
      <c r="K82" s="23"/>
    </row>
    <row r="83" spans="1:11" ht="48">
      <c r="C83" s="409" t="s">
        <v>639</v>
      </c>
      <c r="D83" s="248" t="s">
        <v>595</v>
      </c>
      <c r="E83" s="9">
        <v>625.26</v>
      </c>
      <c r="F83" s="9">
        <v>197.78</v>
      </c>
      <c r="J83" s="23"/>
      <c r="K83" s="23"/>
    </row>
    <row r="84" spans="1:11" ht="48">
      <c r="C84" s="409" t="s">
        <v>640</v>
      </c>
      <c r="D84" s="248" t="s">
        <v>595</v>
      </c>
      <c r="E84" s="9">
        <v>375.26</v>
      </c>
      <c r="F84" s="9">
        <v>105</v>
      </c>
      <c r="J84" s="23"/>
      <c r="K84" s="23"/>
    </row>
    <row r="85" spans="1:11">
      <c r="C85" s="409" t="s">
        <v>641</v>
      </c>
      <c r="D85" s="248" t="s">
        <v>595</v>
      </c>
      <c r="E85" s="9">
        <v>1285</v>
      </c>
      <c r="F85" s="9">
        <v>0</v>
      </c>
      <c r="J85" s="23"/>
      <c r="K85" s="23"/>
    </row>
    <row r="86" spans="1:11">
      <c r="C86" s="409" t="s">
        <v>642</v>
      </c>
      <c r="D86" s="248" t="s">
        <v>595</v>
      </c>
      <c r="E86" s="9">
        <v>1287</v>
      </c>
      <c r="F86" s="9">
        <v>0</v>
      </c>
      <c r="J86" s="23"/>
      <c r="K86" s="23"/>
    </row>
    <row r="87" spans="1:11">
      <c r="C87" s="409" t="s">
        <v>643</v>
      </c>
      <c r="D87" s="248" t="s">
        <v>595</v>
      </c>
      <c r="E87" s="9">
        <v>447</v>
      </c>
      <c r="F87" s="9">
        <v>0</v>
      </c>
      <c r="J87" s="23"/>
      <c r="K87" s="23"/>
    </row>
    <row r="88" spans="1:11">
      <c r="C88" s="409" t="s">
        <v>679</v>
      </c>
      <c r="D88" s="248" t="s">
        <v>677</v>
      </c>
      <c r="E88" s="9">
        <v>4525</v>
      </c>
      <c r="F88" s="9">
        <v>1357.5</v>
      </c>
      <c r="J88" s="23"/>
      <c r="K88" s="23"/>
    </row>
    <row r="89" spans="1:11">
      <c r="C89" s="409" t="s">
        <v>678</v>
      </c>
      <c r="D89" s="248" t="s">
        <v>677</v>
      </c>
      <c r="E89" s="9">
        <v>2900</v>
      </c>
      <c r="F89" s="9">
        <v>870</v>
      </c>
      <c r="J89" s="23"/>
      <c r="K89" s="23"/>
    </row>
    <row r="90" spans="1:11">
      <c r="C90" s="409" t="s">
        <v>644</v>
      </c>
      <c r="D90" s="248" t="s">
        <v>677</v>
      </c>
      <c r="E90" s="9">
        <v>2150</v>
      </c>
      <c r="F90" s="9">
        <v>645</v>
      </c>
      <c r="J90" s="23"/>
      <c r="K90" s="23"/>
    </row>
    <row r="91" spans="1:11">
      <c r="A91" s="11"/>
      <c r="B91" s="11"/>
      <c r="C91" s="410" t="s">
        <v>657</v>
      </c>
      <c r="D91" s="421"/>
      <c r="E91" s="18"/>
      <c r="F91" s="18"/>
      <c r="J91" s="23"/>
      <c r="K91" s="23"/>
    </row>
    <row r="92" spans="1:11">
      <c r="C92" s="409" t="s">
        <v>652</v>
      </c>
      <c r="D92" s="248" t="s">
        <v>603</v>
      </c>
      <c r="E92" s="9">
        <v>222</v>
      </c>
      <c r="F92" s="9">
        <v>50</v>
      </c>
      <c r="G92" s="327"/>
      <c r="J92" s="23"/>
      <c r="K92" s="23"/>
    </row>
    <row r="93" spans="1:11">
      <c r="C93" s="409" t="s">
        <v>653</v>
      </c>
      <c r="D93" s="248" t="s">
        <v>603</v>
      </c>
      <c r="E93" s="9">
        <v>1040</v>
      </c>
      <c r="F93" s="9">
        <v>200</v>
      </c>
      <c r="G93" s="327"/>
      <c r="J93" s="23"/>
      <c r="K93" s="23"/>
    </row>
    <row r="94" spans="1:11">
      <c r="A94" s="1"/>
      <c r="C94" s="409" t="s">
        <v>609</v>
      </c>
      <c r="D94" s="248" t="s">
        <v>603</v>
      </c>
      <c r="E94" s="9">
        <v>5965</v>
      </c>
      <c r="F94" s="9">
        <v>400</v>
      </c>
      <c r="G94" s="327"/>
      <c r="J94" s="23"/>
      <c r="K94" s="23"/>
    </row>
    <row r="95" spans="1:11">
      <c r="A95" s="1"/>
      <c r="C95" s="409" t="s">
        <v>872</v>
      </c>
      <c r="D95" s="248" t="s">
        <v>595</v>
      </c>
      <c r="E95" s="424">
        <v>337</v>
      </c>
      <c r="F95" s="9">
        <v>150</v>
      </c>
      <c r="G95" s="427" t="s">
        <v>875</v>
      </c>
      <c r="J95" s="23"/>
      <c r="K95" s="23"/>
    </row>
    <row r="96" spans="1:11">
      <c r="C96" s="409" t="s">
        <v>654</v>
      </c>
      <c r="D96" s="248" t="s">
        <v>595</v>
      </c>
      <c r="E96" s="424">
        <v>119</v>
      </c>
      <c r="F96" s="9">
        <v>75</v>
      </c>
      <c r="G96" s="327"/>
      <c r="J96" s="23"/>
      <c r="K96" s="23"/>
    </row>
    <row r="97" spans="1:11">
      <c r="C97" s="409" t="s">
        <v>655</v>
      </c>
      <c r="D97" s="248" t="s">
        <v>595</v>
      </c>
      <c r="E97" s="424">
        <v>33</v>
      </c>
      <c r="F97" s="9">
        <v>30</v>
      </c>
      <c r="G97" s="327"/>
      <c r="J97" s="23"/>
      <c r="K97" s="23"/>
    </row>
    <row r="98" spans="1:11">
      <c r="C98" s="409" t="s">
        <v>656</v>
      </c>
      <c r="D98" s="248" t="s">
        <v>595</v>
      </c>
      <c r="E98" s="424">
        <v>22</v>
      </c>
      <c r="F98" s="424">
        <v>30</v>
      </c>
      <c r="G98" s="327"/>
      <c r="J98" s="23"/>
      <c r="K98" s="23"/>
    </row>
    <row r="99" spans="1:11">
      <c r="A99" s="6">
        <v>1.6</v>
      </c>
      <c r="B99" s="4"/>
      <c r="C99" s="408" t="s">
        <v>658</v>
      </c>
      <c r="D99" s="419"/>
      <c r="E99" s="17"/>
      <c r="F99" s="17"/>
      <c r="G99" s="327"/>
      <c r="J99" s="23"/>
      <c r="K99" s="23"/>
    </row>
    <row r="100" spans="1:11">
      <c r="A100" s="11"/>
      <c r="B100" s="11"/>
      <c r="C100" s="410" t="s">
        <v>672</v>
      </c>
      <c r="D100" s="421"/>
      <c r="E100" s="18"/>
      <c r="F100" s="18"/>
      <c r="G100" s="327"/>
      <c r="J100" s="23"/>
      <c r="K100" s="23"/>
    </row>
    <row r="101" spans="1:11">
      <c r="C101" s="409" t="s">
        <v>667</v>
      </c>
      <c r="D101" s="248" t="s">
        <v>680</v>
      </c>
      <c r="E101" s="21"/>
      <c r="F101" s="21"/>
      <c r="G101" s="638" t="s">
        <v>949</v>
      </c>
      <c r="J101" s="23"/>
      <c r="K101" s="23"/>
    </row>
    <row r="102" spans="1:11">
      <c r="C102" s="409" t="s">
        <v>668</v>
      </c>
      <c r="D102" s="248" t="s">
        <v>680</v>
      </c>
      <c r="E102" s="21"/>
      <c r="F102" s="21"/>
      <c r="G102" s="638"/>
      <c r="J102" s="23"/>
      <c r="K102" s="23"/>
    </row>
    <row r="103" spans="1:11">
      <c r="C103" s="409" t="s">
        <v>669</v>
      </c>
      <c r="D103" s="248" t="s">
        <v>680</v>
      </c>
      <c r="E103" s="21"/>
      <c r="F103" s="21"/>
      <c r="G103" s="638"/>
      <c r="J103" s="23"/>
      <c r="K103" s="23"/>
    </row>
    <row r="104" spans="1:11">
      <c r="C104" s="409" t="s">
        <v>670</v>
      </c>
      <c r="D104" s="248" t="s">
        <v>680</v>
      </c>
      <c r="E104" s="21"/>
      <c r="F104" s="21"/>
      <c r="G104" s="638"/>
      <c r="J104" s="23"/>
      <c r="K104" s="23"/>
    </row>
    <row r="105" spans="1:11">
      <c r="C105" s="409" t="s">
        <v>671</v>
      </c>
      <c r="D105" s="248" t="s">
        <v>680</v>
      </c>
      <c r="E105" s="21"/>
      <c r="F105" s="21"/>
      <c r="G105" s="638"/>
      <c r="J105" s="23"/>
      <c r="K105" s="23"/>
    </row>
    <row r="106" spans="1:11">
      <c r="A106" s="11"/>
      <c r="B106" s="11"/>
      <c r="C106" s="410" t="s">
        <v>673</v>
      </c>
      <c r="D106" s="421"/>
      <c r="E106" s="18"/>
      <c r="F106" s="18"/>
      <c r="G106" s="638"/>
      <c r="J106" s="23"/>
      <c r="K106" s="23"/>
    </row>
    <row r="107" spans="1:11">
      <c r="C107" s="409" t="s">
        <v>659</v>
      </c>
      <c r="D107" s="248" t="s">
        <v>681</v>
      </c>
      <c r="E107" s="21"/>
      <c r="F107" s="21"/>
      <c r="G107" s="638"/>
      <c r="J107" s="23"/>
      <c r="K107" s="23"/>
    </row>
    <row r="108" spans="1:11">
      <c r="C108" s="409" t="s">
        <v>660</v>
      </c>
      <c r="D108" s="248" t="s">
        <v>585</v>
      </c>
      <c r="E108" s="21"/>
      <c r="F108" s="21"/>
      <c r="G108" s="638"/>
      <c r="J108" s="23"/>
      <c r="K108" s="23"/>
    </row>
    <row r="109" spans="1:11">
      <c r="C109" s="409" t="s">
        <v>661</v>
      </c>
      <c r="D109" s="248" t="s">
        <v>585</v>
      </c>
      <c r="E109" s="21"/>
      <c r="F109" s="21"/>
      <c r="G109" s="638"/>
      <c r="J109" s="23"/>
      <c r="K109" s="23"/>
    </row>
    <row r="110" spans="1:11">
      <c r="C110" s="409" t="s">
        <v>662</v>
      </c>
      <c r="D110" s="248" t="s">
        <v>681</v>
      </c>
      <c r="E110" s="21"/>
      <c r="F110" s="21"/>
      <c r="G110" s="638"/>
      <c r="J110" s="23"/>
      <c r="K110" s="23"/>
    </row>
    <row r="111" spans="1:11">
      <c r="C111" s="409" t="s">
        <v>663</v>
      </c>
      <c r="D111" s="248" t="s">
        <v>681</v>
      </c>
      <c r="E111" s="21"/>
      <c r="F111" s="21"/>
      <c r="G111" s="638"/>
      <c r="J111" s="23"/>
      <c r="K111" s="23"/>
    </row>
    <row r="112" spans="1:11">
      <c r="C112" s="409" t="s">
        <v>664</v>
      </c>
      <c r="D112" s="248" t="s">
        <v>681</v>
      </c>
      <c r="E112" s="21"/>
      <c r="F112" s="21"/>
      <c r="G112" s="638"/>
      <c r="J112" s="23"/>
      <c r="K112" s="23"/>
    </row>
    <row r="113" spans="1:11">
      <c r="C113" s="409" t="s">
        <v>665</v>
      </c>
      <c r="D113" s="248" t="s">
        <v>589</v>
      </c>
      <c r="E113" s="21"/>
      <c r="F113" s="21"/>
      <c r="G113" s="638"/>
      <c r="J113" s="23"/>
      <c r="K113" s="23"/>
    </row>
    <row r="114" spans="1:11">
      <c r="C114" s="409" t="s">
        <v>666</v>
      </c>
      <c r="D114" s="248" t="s">
        <v>585</v>
      </c>
      <c r="E114" s="21"/>
      <c r="F114" s="21"/>
      <c r="G114" s="638"/>
      <c r="J114" s="23"/>
      <c r="K114" s="23"/>
    </row>
    <row r="115" spans="1:11">
      <c r="A115" s="6">
        <v>1.7</v>
      </c>
      <c r="B115" s="4"/>
      <c r="C115" s="408" t="s">
        <v>674</v>
      </c>
      <c r="D115" s="419"/>
      <c r="E115" s="17"/>
      <c r="F115" s="17"/>
      <c r="J115" s="23"/>
      <c r="K115" s="23"/>
    </row>
    <row r="116" spans="1:11">
      <c r="C116" s="409" t="s">
        <v>485</v>
      </c>
      <c r="D116" s="248" t="s">
        <v>603</v>
      </c>
      <c r="E116" s="9">
        <v>940000</v>
      </c>
      <c r="F116" s="9">
        <v>5000</v>
      </c>
      <c r="J116" s="23"/>
      <c r="K116" s="23"/>
    </row>
    <row r="117" spans="1:11" ht="21" customHeight="1">
      <c r="C117" s="409" t="s">
        <v>633</v>
      </c>
      <c r="D117" s="248" t="s">
        <v>603</v>
      </c>
      <c r="E117" s="21"/>
      <c r="F117" s="21"/>
      <c r="G117" s="427" t="s">
        <v>950</v>
      </c>
      <c r="J117" s="23"/>
      <c r="K117" s="23"/>
    </row>
    <row r="118" spans="1:11">
      <c r="A118" s="6">
        <v>2</v>
      </c>
      <c r="B118" s="3" t="s">
        <v>157</v>
      </c>
      <c r="C118" s="407"/>
      <c r="D118" s="418"/>
      <c r="E118" s="7"/>
      <c r="F118" s="7"/>
      <c r="J118" s="23"/>
      <c r="K118" s="23"/>
    </row>
    <row r="119" spans="1:11">
      <c r="A119" s="6">
        <v>2.1</v>
      </c>
      <c r="B119" s="2" t="s">
        <v>23</v>
      </c>
      <c r="C119" s="411"/>
      <c r="D119" s="422"/>
      <c r="E119" s="19"/>
      <c r="F119" s="19"/>
      <c r="J119" s="23"/>
      <c r="K119" s="23"/>
    </row>
    <row r="120" spans="1:11">
      <c r="C120" s="409" t="s">
        <v>165</v>
      </c>
      <c r="D120" s="248" t="s">
        <v>682</v>
      </c>
      <c r="E120" s="9">
        <v>0</v>
      </c>
      <c r="F120" s="9">
        <v>12500</v>
      </c>
      <c r="J120" s="23"/>
      <c r="K120" s="23"/>
    </row>
    <row r="121" spans="1:11">
      <c r="C121" s="409" t="s">
        <v>21</v>
      </c>
      <c r="D121" s="248" t="s">
        <v>589</v>
      </c>
      <c r="E121" s="9">
        <v>0</v>
      </c>
      <c r="F121" s="424">
        <v>112</v>
      </c>
      <c r="J121" s="23"/>
      <c r="K121" s="23"/>
    </row>
    <row r="122" spans="1:11">
      <c r="C122" s="409" t="s">
        <v>24</v>
      </c>
      <c r="D122" s="248" t="s">
        <v>589</v>
      </c>
      <c r="E122" s="424">
        <v>514.02</v>
      </c>
      <c r="F122" s="424">
        <v>104</v>
      </c>
      <c r="J122" s="23"/>
      <c r="K122" s="23"/>
    </row>
    <row r="123" spans="1:11">
      <c r="C123" s="409" t="s">
        <v>22</v>
      </c>
      <c r="D123" s="248" t="s">
        <v>589</v>
      </c>
      <c r="E123" s="424">
        <v>1827.1</v>
      </c>
      <c r="F123" s="424">
        <v>327</v>
      </c>
      <c r="J123" s="23"/>
      <c r="K123" s="23"/>
    </row>
    <row r="124" spans="1:11">
      <c r="A124" s="12">
        <v>2.2000000000000002</v>
      </c>
      <c r="B124" s="2" t="s">
        <v>0</v>
      </c>
      <c r="C124" s="411"/>
      <c r="D124" s="422"/>
      <c r="E124" s="19"/>
      <c r="F124" s="19"/>
      <c r="J124" s="23"/>
      <c r="K124" s="23"/>
    </row>
    <row r="125" spans="1:11">
      <c r="A125" s="11"/>
      <c r="B125" s="16" t="s">
        <v>614</v>
      </c>
      <c r="C125" s="410"/>
      <c r="D125" s="421"/>
      <c r="E125" s="18"/>
      <c r="F125" s="18"/>
      <c r="J125" s="23"/>
      <c r="K125" s="23"/>
    </row>
    <row r="126" spans="1:11">
      <c r="A126" s="11"/>
      <c r="B126" s="11"/>
      <c r="C126" s="410" t="s">
        <v>1</v>
      </c>
      <c r="D126" s="421"/>
      <c r="E126" s="18"/>
      <c r="F126" s="18"/>
      <c r="J126" s="23"/>
      <c r="K126" s="23"/>
    </row>
    <row r="127" spans="1:11">
      <c r="C127" s="409" t="s">
        <v>12</v>
      </c>
      <c r="D127" s="248" t="s">
        <v>680</v>
      </c>
      <c r="E127" s="424">
        <v>6720</v>
      </c>
      <c r="F127" s="9">
        <v>0</v>
      </c>
      <c r="J127" s="23"/>
      <c r="K127" s="23"/>
    </row>
    <row r="128" spans="1:11">
      <c r="C128" s="409" t="s">
        <v>13</v>
      </c>
      <c r="D128" s="248" t="s">
        <v>680</v>
      </c>
      <c r="E128" s="424">
        <v>12240</v>
      </c>
      <c r="F128" s="9">
        <v>0</v>
      </c>
      <c r="J128" s="23"/>
      <c r="K128" s="23"/>
    </row>
    <row r="129" spans="1:11">
      <c r="C129" s="409" t="s">
        <v>14</v>
      </c>
      <c r="D129" s="248" t="s">
        <v>680</v>
      </c>
      <c r="E129" s="9">
        <v>0</v>
      </c>
      <c r="F129" s="9">
        <v>350</v>
      </c>
      <c r="J129" s="23"/>
      <c r="K129" s="23"/>
    </row>
    <row r="130" spans="1:11">
      <c r="C130" s="409" t="s">
        <v>15</v>
      </c>
      <c r="D130" s="248" t="s">
        <v>680</v>
      </c>
      <c r="E130" s="9">
        <v>0</v>
      </c>
      <c r="F130" s="9">
        <v>600</v>
      </c>
      <c r="J130" s="23"/>
      <c r="K130" s="23"/>
    </row>
    <row r="131" spans="1:11">
      <c r="A131" s="11"/>
      <c r="B131" s="11"/>
      <c r="C131" s="410" t="s">
        <v>20</v>
      </c>
      <c r="D131" s="421"/>
      <c r="E131" s="18"/>
      <c r="F131" s="18"/>
      <c r="J131" s="23"/>
      <c r="K131" s="23"/>
    </row>
    <row r="132" spans="1:11" ht="48">
      <c r="C132" s="409" t="s">
        <v>16</v>
      </c>
      <c r="D132" s="420" t="s">
        <v>680</v>
      </c>
      <c r="E132" s="9">
        <v>0</v>
      </c>
      <c r="F132" s="424">
        <v>10000</v>
      </c>
      <c r="J132" s="23"/>
      <c r="K132" s="23"/>
    </row>
    <row r="133" spans="1:11" ht="48">
      <c r="C133" s="409" t="s">
        <v>17</v>
      </c>
      <c r="D133" s="420" t="s">
        <v>680</v>
      </c>
      <c r="E133" s="9">
        <v>0</v>
      </c>
      <c r="F133" s="424">
        <v>10000</v>
      </c>
      <c r="J133" s="23"/>
      <c r="K133" s="23"/>
    </row>
    <row r="134" spans="1:11">
      <c r="C134" s="409" t="s">
        <v>18</v>
      </c>
      <c r="D134" s="423"/>
      <c r="E134" s="20"/>
      <c r="F134" s="20"/>
      <c r="J134" s="23"/>
      <c r="K134" s="23"/>
    </row>
    <row r="135" spans="1:11">
      <c r="C135" s="409" t="s">
        <v>19</v>
      </c>
      <c r="D135" s="420" t="s">
        <v>680</v>
      </c>
      <c r="E135" s="9"/>
      <c r="F135" s="424">
        <v>250</v>
      </c>
      <c r="J135" s="23"/>
      <c r="K135" s="23"/>
    </row>
    <row r="136" spans="1:11">
      <c r="A136" s="11"/>
      <c r="B136" s="11"/>
      <c r="C136" s="410" t="s">
        <v>31</v>
      </c>
      <c r="D136" s="421"/>
      <c r="E136" s="18"/>
      <c r="F136" s="18"/>
      <c r="J136" s="23"/>
      <c r="K136" s="23"/>
    </row>
    <row r="137" spans="1:11">
      <c r="C137" s="409" t="s">
        <v>25</v>
      </c>
      <c r="D137" s="420" t="s">
        <v>589</v>
      </c>
      <c r="E137" s="424">
        <v>2046.73</v>
      </c>
      <c r="F137" s="424">
        <v>519</v>
      </c>
      <c r="J137" s="23"/>
      <c r="K137" s="23"/>
    </row>
    <row r="138" spans="1:11">
      <c r="C138" s="409" t="s">
        <v>26</v>
      </c>
      <c r="D138" s="420" t="s">
        <v>589</v>
      </c>
      <c r="E138" s="424">
        <v>2149.5300000000002</v>
      </c>
      <c r="F138" s="424">
        <v>519</v>
      </c>
      <c r="J138" s="23"/>
      <c r="K138" s="23"/>
    </row>
    <row r="139" spans="1:11">
      <c r="A139" s="11"/>
      <c r="B139" s="11"/>
      <c r="C139" s="410" t="s">
        <v>32</v>
      </c>
      <c r="D139" s="421"/>
      <c r="E139" s="18"/>
      <c r="F139" s="18"/>
      <c r="J139" s="23"/>
      <c r="K139" s="23"/>
    </row>
    <row r="140" spans="1:11">
      <c r="C140" s="409" t="s">
        <v>27</v>
      </c>
      <c r="D140" s="420" t="s">
        <v>585</v>
      </c>
      <c r="E140" s="48">
        <v>300</v>
      </c>
      <c r="F140" s="9">
        <v>0</v>
      </c>
      <c r="J140" s="23"/>
      <c r="K140" s="23"/>
    </row>
    <row r="141" spans="1:11">
      <c r="C141" s="409" t="s">
        <v>28</v>
      </c>
      <c r="D141" s="420" t="s">
        <v>585</v>
      </c>
      <c r="E141" s="9">
        <v>0</v>
      </c>
      <c r="F141" s="424">
        <v>121</v>
      </c>
      <c r="J141" s="23"/>
      <c r="K141" s="23"/>
    </row>
    <row r="142" spans="1:11">
      <c r="C142" s="409" t="s">
        <v>29</v>
      </c>
      <c r="D142" s="420" t="s">
        <v>585</v>
      </c>
      <c r="E142" s="48">
        <v>300</v>
      </c>
      <c r="F142" s="9">
        <v>0</v>
      </c>
      <c r="J142" s="23"/>
      <c r="K142" s="23"/>
    </row>
    <row r="143" spans="1:11">
      <c r="C143" s="409" t="s">
        <v>166</v>
      </c>
      <c r="D143" s="420" t="s">
        <v>680</v>
      </c>
      <c r="E143" s="9">
        <v>15</v>
      </c>
      <c r="F143" s="9">
        <v>0</v>
      </c>
      <c r="J143" s="23"/>
      <c r="K143" s="23"/>
    </row>
    <row r="144" spans="1:11">
      <c r="C144" s="409" t="s">
        <v>30</v>
      </c>
      <c r="D144" s="420" t="s">
        <v>590</v>
      </c>
      <c r="E144" s="424">
        <v>58.88</v>
      </c>
      <c r="F144" s="9">
        <v>0</v>
      </c>
      <c r="J144" s="23"/>
      <c r="K144" s="23"/>
    </row>
    <row r="145" spans="1:11">
      <c r="A145" s="11"/>
      <c r="B145" s="11"/>
      <c r="C145" s="410" t="s">
        <v>33</v>
      </c>
      <c r="D145" s="421"/>
      <c r="E145" s="18"/>
      <c r="F145" s="18"/>
      <c r="J145" s="23"/>
      <c r="K145" s="23"/>
    </row>
    <row r="146" spans="1:11">
      <c r="C146" s="409" t="s">
        <v>34</v>
      </c>
      <c r="D146" s="420" t="s">
        <v>590</v>
      </c>
      <c r="E146" s="424">
        <v>21.47</v>
      </c>
      <c r="F146" s="9">
        <v>4.4000000000000004</v>
      </c>
      <c r="J146" s="23"/>
      <c r="K146" s="23"/>
    </row>
    <row r="147" spans="1:11">
      <c r="C147" s="409" t="s">
        <v>35</v>
      </c>
      <c r="D147" s="420" t="s">
        <v>590</v>
      </c>
      <c r="E147" s="424">
        <v>20.79</v>
      </c>
      <c r="F147" s="9">
        <v>4.4000000000000004</v>
      </c>
      <c r="J147" s="23"/>
      <c r="K147" s="23"/>
    </row>
    <row r="148" spans="1:11">
      <c r="C148" s="409" t="s">
        <v>36</v>
      </c>
      <c r="D148" s="420" t="s">
        <v>590</v>
      </c>
      <c r="E148" s="424">
        <v>20.2</v>
      </c>
      <c r="F148" s="9">
        <v>3.6</v>
      </c>
      <c r="J148" s="23"/>
      <c r="K148" s="23"/>
    </row>
    <row r="149" spans="1:11">
      <c r="C149" s="409" t="s">
        <v>37</v>
      </c>
      <c r="D149" s="420" t="s">
        <v>590</v>
      </c>
      <c r="E149" s="424">
        <v>20.14</v>
      </c>
      <c r="F149" s="9">
        <v>3.6</v>
      </c>
      <c r="J149" s="23"/>
      <c r="K149" s="23"/>
    </row>
    <row r="150" spans="1:11">
      <c r="C150" s="409" t="s">
        <v>38</v>
      </c>
      <c r="D150" s="420" t="s">
        <v>590</v>
      </c>
      <c r="E150" s="424">
        <v>20.18</v>
      </c>
      <c r="F150" s="9">
        <v>3.1</v>
      </c>
      <c r="J150" s="23"/>
      <c r="K150" s="23"/>
    </row>
    <row r="151" spans="1:11">
      <c r="C151" s="409" t="s">
        <v>39</v>
      </c>
      <c r="D151" s="420" t="s">
        <v>590</v>
      </c>
      <c r="E151" s="424">
        <v>20.41</v>
      </c>
      <c r="F151" s="9">
        <v>3.1</v>
      </c>
      <c r="J151" s="23"/>
      <c r="K151" s="23"/>
    </row>
    <row r="152" spans="1:11">
      <c r="C152" s="409" t="s">
        <v>40</v>
      </c>
      <c r="D152" s="420" t="s">
        <v>590</v>
      </c>
      <c r="E152" s="424">
        <v>20.41</v>
      </c>
      <c r="F152" s="9">
        <v>3.1</v>
      </c>
      <c r="J152" s="23"/>
      <c r="K152" s="23"/>
    </row>
    <row r="153" spans="1:11">
      <c r="C153" s="409" t="s">
        <v>41</v>
      </c>
      <c r="D153" s="420" t="s">
        <v>590</v>
      </c>
      <c r="E153" s="424">
        <v>20.41</v>
      </c>
      <c r="F153" s="9">
        <v>3.1</v>
      </c>
      <c r="J153" s="23"/>
      <c r="K153" s="23"/>
    </row>
    <row r="154" spans="1:11">
      <c r="C154" s="409" t="s">
        <v>42</v>
      </c>
      <c r="D154" s="420" t="s">
        <v>590</v>
      </c>
      <c r="E154" s="424">
        <v>34.42</v>
      </c>
      <c r="F154" s="9">
        <v>0</v>
      </c>
      <c r="J154" s="23"/>
      <c r="K154" s="23"/>
    </row>
    <row r="155" spans="1:11">
      <c r="A155" s="11"/>
      <c r="B155" s="11"/>
      <c r="C155" s="410" t="s">
        <v>186</v>
      </c>
      <c r="D155" s="421"/>
      <c r="E155" s="18"/>
      <c r="F155" s="18"/>
      <c r="J155" s="23"/>
      <c r="K155" s="23"/>
    </row>
    <row r="156" spans="1:11">
      <c r="C156" s="409" t="s">
        <v>45</v>
      </c>
      <c r="D156" s="420" t="s">
        <v>585</v>
      </c>
      <c r="E156" s="424">
        <v>375</v>
      </c>
      <c r="F156" s="9">
        <v>0</v>
      </c>
      <c r="J156" s="23"/>
      <c r="K156" s="23"/>
    </row>
    <row r="157" spans="1:11" ht="48">
      <c r="C157" s="409" t="s">
        <v>43</v>
      </c>
      <c r="D157" s="420" t="s">
        <v>585</v>
      </c>
      <c r="E157" s="424">
        <v>785</v>
      </c>
      <c r="F157" s="9">
        <v>60</v>
      </c>
      <c r="J157" s="23"/>
      <c r="K157" s="23"/>
    </row>
    <row r="158" spans="1:11" ht="48">
      <c r="C158" s="409" t="s">
        <v>182</v>
      </c>
      <c r="D158" s="420" t="s">
        <v>585</v>
      </c>
      <c r="E158" s="424">
        <v>785</v>
      </c>
      <c r="F158" s="9">
        <v>60</v>
      </c>
      <c r="J158" s="23"/>
      <c r="K158" s="23"/>
    </row>
    <row r="159" spans="1:11">
      <c r="C159" s="409" t="s">
        <v>181</v>
      </c>
      <c r="D159" s="420" t="s">
        <v>585</v>
      </c>
      <c r="E159" s="9">
        <v>430.55</v>
      </c>
      <c r="F159" s="9">
        <v>60</v>
      </c>
      <c r="J159" s="23"/>
      <c r="K159" s="23"/>
    </row>
    <row r="160" spans="1:11">
      <c r="C160" s="409" t="s">
        <v>183</v>
      </c>
      <c r="D160" s="420" t="s">
        <v>595</v>
      </c>
      <c r="E160" s="9">
        <v>300</v>
      </c>
      <c r="F160" s="9">
        <v>0</v>
      </c>
      <c r="J160" s="23"/>
      <c r="K160" s="23"/>
    </row>
    <row r="161" spans="1:11">
      <c r="C161" s="409" t="s">
        <v>44</v>
      </c>
      <c r="D161" s="420" t="s">
        <v>585</v>
      </c>
      <c r="E161" s="9">
        <v>30.84</v>
      </c>
      <c r="F161" s="9">
        <v>5</v>
      </c>
      <c r="J161" s="23"/>
      <c r="K161" s="23"/>
    </row>
    <row r="162" spans="1:11">
      <c r="A162" s="11"/>
      <c r="B162" s="11"/>
      <c r="C162" s="410" t="s">
        <v>174</v>
      </c>
      <c r="D162" s="421"/>
      <c r="E162" s="18"/>
      <c r="F162" s="18"/>
      <c r="G162" s="421" t="s">
        <v>1263</v>
      </c>
      <c r="J162" s="23"/>
      <c r="K162" s="23"/>
    </row>
    <row r="163" spans="1:11">
      <c r="C163" s="409" t="s">
        <v>1264</v>
      </c>
      <c r="D163" s="420" t="s">
        <v>590</v>
      </c>
      <c r="E163" s="525">
        <v>35.35</v>
      </c>
      <c r="F163" s="9">
        <v>0</v>
      </c>
      <c r="G163" s="1">
        <v>210</v>
      </c>
      <c r="H163" s="23" t="e">
        <f>#REF!/G163</f>
        <v>#REF!</v>
      </c>
      <c r="J163" s="23"/>
      <c r="K163" s="23"/>
    </row>
    <row r="164" spans="1:11">
      <c r="C164" s="409" t="s">
        <v>185</v>
      </c>
      <c r="D164" s="420" t="s">
        <v>590</v>
      </c>
      <c r="E164" s="525">
        <v>33.409999999999997</v>
      </c>
      <c r="F164" s="9">
        <v>0</v>
      </c>
      <c r="G164" s="1">
        <v>66</v>
      </c>
      <c r="H164" s="23" t="e">
        <f>#REF!/G164</f>
        <v>#REF!</v>
      </c>
      <c r="J164" s="23"/>
      <c r="K164" s="23"/>
    </row>
    <row r="165" spans="1:11">
      <c r="C165" s="409" t="s">
        <v>173</v>
      </c>
      <c r="D165" s="420" t="s">
        <v>590</v>
      </c>
      <c r="E165" s="525">
        <v>33.409999999999997</v>
      </c>
      <c r="F165" s="9">
        <v>0</v>
      </c>
      <c r="G165" s="1">
        <v>49.6</v>
      </c>
      <c r="H165" s="23" t="e">
        <f>#REF!/G165</f>
        <v>#REF!</v>
      </c>
      <c r="J165" s="23"/>
      <c r="K165" s="23"/>
    </row>
    <row r="166" spans="1:11">
      <c r="C166" s="409" t="s">
        <v>51</v>
      </c>
      <c r="D166" s="420" t="s">
        <v>590</v>
      </c>
      <c r="E166" s="525">
        <v>35.549999999999997</v>
      </c>
      <c r="F166" s="9">
        <v>0</v>
      </c>
      <c r="G166" s="1">
        <v>36.700000000000003</v>
      </c>
      <c r="H166" s="23" t="e">
        <f>#REF!/G166</f>
        <v>#REF!</v>
      </c>
      <c r="J166" s="23"/>
      <c r="K166" s="23"/>
    </row>
    <row r="167" spans="1:11">
      <c r="C167" s="409" t="s">
        <v>184</v>
      </c>
      <c r="D167" s="420" t="s">
        <v>590</v>
      </c>
      <c r="E167" s="525">
        <v>33.409999999999997</v>
      </c>
      <c r="F167" s="9">
        <v>0</v>
      </c>
      <c r="G167" s="1">
        <v>49.9</v>
      </c>
      <c r="H167" s="23" t="e">
        <f>#REF!/G167</f>
        <v>#REF!</v>
      </c>
      <c r="J167" s="23"/>
      <c r="K167" s="23"/>
    </row>
    <row r="168" spans="1:11">
      <c r="C168" s="409" t="s">
        <v>52</v>
      </c>
      <c r="D168" s="420" t="s">
        <v>590</v>
      </c>
      <c r="E168" s="525">
        <v>34.020000000000003</v>
      </c>
      <c r="F168" s="9">
        <v>0</v>
      </c>
      <c r="G168" s="1">
        <v>30.6</v>
      </c>
      <c r="H168" s="23" t="e">
        <f>#REF!/G168</f>
        <v>#REF!</v>
      </c>
      <c r="J168" s="23"/>
      <c r="K168" s="23"/>
    </row>
    <row r="169" spans="1:11">
      <c r="C169" s="409" t="s">
        <v>172</v>
      </c>
      <c r="D169" s="420" t="s">
        <v>590</v>
      </c>
      <c r="E169" s="525">
        <v>34.020000000000003</v>
      </c>
      <c r="F169" s="9">
        <v>0</v>
      </c>
      <c r="G169" s="1">
        <v>30.6</v>
      </c>
      <c r="H169" s="23" t="e">
        <f>#REF!/G169</f>
        <v>#REF!</v>
      </c>
      <c r="J169" s="23"/>
      <c r="K169" s="23"/>
    </row>
    <row r="170" spans="1:11">
      <c r="C170" s="409" t="s">
        <v>53</v>
      </c>
      <c r="D170" s="420" t="s">
        <v>590</v>
      </c>
      <c r="E170" s="525">
        <v>33.409999999999997</v>
      </c>
      <c r="F170" s="9">
        <v>0</v>
      </c>
      <c r="G170" s="1">
        <v>31.5</v>
      </c>
      <c r="H170" s="23" t="e">
        <f>#REF!/G170</f>
        <v>#REF!</v>
      </c>
      <c r="J170" s="23"/>
      <c r="K170" s="23"/>
    </row>
    <row r="171" spans="1:11">
      <c r="C171" s="409" t="s">
        <v>54</v>
      </c>
      <c r="D171" s="420" t="s">
        <v>590</v>
      </c>
      <c r="E171" s="525">
        <v>33.459000000000003</v>
      </c>
      <c r="F171" s="9">
        <v>0</v>
      </c>
      <c r="H171" s="23"/>
      <c r="J171" s="23"/>
      <c r="K171" s="23"/>
    </row>
    <row r="172" spans="1:11">
      <c r="C172" s="409" t="s">
        <v>175</v>
      </c>
      <c r="D172" s="420" t="s">
        <v>590</v>
      </c>
      <c r="E172" s="525">
        <v>33.409999999999997</v>
      </c>
      <c r="F172" s="9">
        <v>0</v>
      </c>
      <c r="G172" s="1">
        <v>23.8</v>
      </c>
      <c r="H172" s="23" t="e">
        <f>#REF!/G172</f>
        <v>#REF!</v>
      </c>
      <c r="J172" s="23"/>
      <c r="K172" s="23"/>
    </row>
    <row r="173" spans="1:11">
      <c r="C173" s="409" t="s">
        <v>199</v>
      </c>
      <c r="D173" s="420" t="s">
        <v>590</v>
      </c>
      <c r="E173" s="525">
        <v>33.409999999999997</v>
      </c>
      <c r="F173" s="9">
        <v>0</v>
      </c>
      <c r="G173" s="1">
        <v>17.2</v>
      </c>
      <c r="H173" s="23" t="e">
        <f>#REF!/G173</f>
        <v>#REF!</v>
      </c>
      <c r="J173" s="23"/>
      <c r="K173" s="23"/>
    </row>
    <row r="174" spans="1:11">
      <c r="C174" s="409" t="s">
        <v>1262</v>
      </c>
      <c r="D174" s="420" t="s">
        <v>595</v>
      </c>
      <c r="E174" s="525">
        <v>366</v>
      </c>
      <c r="F174" s="9">
        <v>25</v>
      </c>
      <c r="J174" s="23"/>
      <c r="K174" s="23"/>
    </row>
    <row r="175" spans="1:11">
      <c r="C175" s="409" t="s">
        <v>167</v>
      </c>
      <c r="D175" s="420" t="s">
        <v>590</v>
      </c>
      <c r="E175" s="525">
        <v>28.94</v>
      </c>
      <c r="F175" s="9">
        <v>0</v>
      </c>
      <c r="G175" s="1">
        <v>22.5</v>
      </c>
      <c r="H175" s="23" t="e">
        <f>#REF!/G175</f>
        <v>#REF!</v>
      </c>
      <c r="J175" s="23"/>
      <c r="K175" s="23"/>
    </row>
    <row r="176" spans="1:11">
      <c r="C176" s="409" t="s">
        <v>168</v>
      </c>
      <c r="D176" s="420" t="s">
        <v>590</v>
      </c>
      <c r="E176" s="525">
        <v>26.34</v>
      </c>
      <c r="F176" s="9">
        <v>0</v>
      </c>
      <c r="G176" s="1">
        <v>8.15</v>
      </c>
      <c r="H176" s="23" t="e">
        <f>#REF!/G176</f>
        <v>#REF!</v>
      </c>
      <c r="J176" s="23"/>
      <c r="K176" s="23"/>
    </row>
    <row r="177" spans="3:11">
      <c r="C177" s="409" t="s">
        <v>169</v>
      </c>
      <c r="D177" s="420" t="s">
        <v>590</v>
      </c>
      <c r="E177" s="525">
        <v>26.35</v>
      </c>
      <c r="F177" s="9">
        <v>0</v>
      </c>
      <c r="G177" s="1">
        <v>5.3</v>
      </c>
      <c r="H177" s="23" t="e">
        <f>#REF!/G177</f>
        <v>#REF!</v>
      </c>
      <c r="J177" s="23"/>
      <c r="K177" s="23"/>
    </row>
    <row r="178" spans="3:11">
      <c r="C178" s="409" t="s">
        <v>307</v>
      </c>
      <c r="D178" s="420" t="s">
        <v>590</v>
      </c>
      <c r="E178" s="525">
        <v>26.585000000000001</v>
      </c>
      <c r="F178" s="9">
        <v>0</v>
      </c>
      <c r="G178" s="1">
        <v>8.7100000000000009</v>
      </c>
      <c r="H178" s="23" t="e">
        <f>#REF!/G178</f>
        <v>#REF!</v>
      </c>
      <c r="J178" s="23"/>
      <c r="K178" s="23"/>
    </row>
    <row r="179" spans="3:11">
      <c r="C179" s="409" t="s">
        <v>308</v>
      </c>
      <c r="D179" s="420" t="s">
        <v>590</v>
      </c>
      <c r="E179" s="525">
        <v>26.55</v>
      </c>
      <c r="F179" s="9">
        <v>0</v>
      </c>
      <c r="G179" s="1">
        <v>6.38</v>
      </c>
      <c r="H179" s="23" t="e">
        <f>#REF!/G179</f>
        <v>#REF!</v>
      </c>
      <c r="J179" s="23"/>
      <c r="K179" s="23"/>
    </row>
    <row r="180" spans="3:11">
      <c r="C180" s="409" t="s">
        <v>180</v>
      </c>
      <c r="D180" s="420" t="s">
        <v>590</v>
      </c>
      <c r="E180" s="525">
        <v>28.44</v>
      </c>
      <c r="F180" s="9">
        <v>0</v>
      </c>
      <c r="G180" s="1">
        <v>196.10499290443025</v>
      </c>
      <c r="J180" s="23"/>
      <c r="K180" s="23"/>
    </row>
    <row r="181" spans="3:11">
      <c r="C181" s="409" t="s">
        <v>178</v>
      </c>
      <c r="D181" s="420" t="s">
        <v>590</v>
      </c>
      <c r="E181" s="525">
        <v>28.44</v>
      </c>
      <c r="F181" s="9">
        <v>0</v>
      </c>
      <c r="J181" s="23"/>
      <c r="K181" s="23"/>
    </row>
    <row r="182" spans="3:11">
      <c r="C182" s="409" t="s">
        <v>179</v>
      </c>
      <c r="D182" s="420" t="s">
        <v>590</v>
      </c>
      <c r="E182" s="525">
        <v>28.44</v>
      </c>
      <c r="F182" s="9">
        <v>0</v>
      </c>
      <c r="J182" s="23"/>
      <c r="K182" s="23"/>
    </row>
    <row r="183" spans="3:11">
      <c r="C183" s="409" t="s">
        <v>192</v>
      </c>
      <c r="D183" s="420" t="s">
        <v>590</v>
      </c>
      <c r="E183" s="525">
        <v>28.44</v>
      </c>
      <c r="F183" s="9">
        <v>0</v>
      </c>
      <c r="J183" s="23"/>
      <c r="K183" s="23"/>
    </row>
    <row r="184" spans="3:11">
      <c r="C184" s="409" t="s">
        <v>177</v>
      </c>
      <c r="D184" s="420" t="s">
        <v>590</v>
      </c>
      <c r="E184" s="525">
        <v>28.44</v>
      </c>
      <c r="F184" s="9">
        <v>0</v>
      </c>
      <c r="J184" s="23"/>
      <c r="K184" s="23"/>
    </row>
    <row r="185" spans="3:11">
      <c r="C185" s="409" t="s">
        <v>176</v>
      </c>
      <c r="D185" s="420" t="s">
        <v>590</v>
      </c>
      <c r="E185" s="525">
        <v>28.44</v>
      </c>
      <c r="F185" s="9">
        <v>0</v>
      </c>
      <c r="J185" s="23"/>
      <c r="K185" s="23"/>
    </row>
    <row r="186" spans="3:11">
      <c r="C186" s="409" t="s">
        <v>197</v>
      </c>
      <c r="D186" s="420" t="s">
        <v>590</v>
      </c>
      <c r="E186" s="525">
        <v>28.44</v>
      </c>
      <c r="F186" s="9">
        <v>0</v>
      </c>
      <c r="J186" s="23"/>
      <c r="K186" s="23"/>
    </row>
    <row r="187" spans="3:11">
      <c r="C187" s="409" t="s">
        <v>202</v>
      </c>
      <c r="D187" s="420" t="s">
        <v>590</v>
      </c>
      <c r="E187" s="525">
        <v>28.44</v>
      </c>
      <c r="F187" s="9">
        <v>0</v>
      </c>
      <c r="J187" s="23"/>
      <c r="K187" s="23"/>
    </row>
    <row r="188" spans="3:11">
      <c r="C188" s="409" t="s">
        <v>193</v>
      </c>
      <c r="D188" s="420" t="s">
        <v>590</v>
      </c>
      <c r="E188" s="525">
        <v>28.44</v>
      </c>
      <c r="F188" s="9">
        <v>0</v>
      </c>
      <c r="J188" s="23"/>
      <c r="K188" s="23"/>
    </row>
    <row r="189" spans="3:11">
      <c r="C189" s="409" t="s">
        <v>200</v>
      </c>
      <c r="D189" s="420" t="s">
        <v>590</v>
      </c>
      <c r="E189" s="525">
        <v>25.12</v>
      </c>
      <c r="F189" s="9">
        <v>0</v>
      </c>
      <c r="J189" s="23"/>
      <c r="K189" s="23"/>
    </row>
    <row r="190" spans="3:11">
      <c r="C190" s="409" t="s">
        <v>55</v>
      </c>
      <c r="D190" s="420" t="s">
        <v>590</v>
      </c>
      <c r="E190" s="525">
        <v>25.12</v>
      </c>
      <c r="F190" s="9">
        <v>0</v>
      </c>
      <c r="J190" s="23"/>
      <c r="K190" s="23"/>
    </row>
    <row r="191" spans="3:11">
      <c r="C191" s="409" t="s">
        <v>56</v>
      </c>
      <c r="D191" s="420" t="s">
        <v>590</v>
      </c>
      <c r="E191" s="525">
        <v>25.12</v>
      </c>
      <c r="F191" s="9">
        <v>0</v>
      </c>
      <c r="J191" s="23"/>
      <c r="K191" s="23"/>
    </row>
    <row r="192" spans="3:11">
      <c r="C192" s="409" t="s">
        <v>57</v>
      </c>
      <c r="D192" s="420" t="s">
        <v>590</v>
      </c>
      <c r="E192" s="525">
        <v>25.12</v>
      </c>
      <c r="F192" s="9">
        <v>0</v>
      </c>
      <c r="J192" s="23"/>
      <c r="K192" s="23"/>
    </row>
    <row r="193" spans="1:11">
      <c r="C193" s="409" t="s">
        <v>170</v>
      </c>
      <c r="D193" s="420" t="s">
        <v>603</v>
      </c>
      <c r="E193" s="424">
        <v>160</v>
      </c>
      <c r="F193" s="9">
        <v>0</v>
      </c>
      <c r="J193" s="23"/>
      <c r="K193" s="23"/>
    </row>
    <row r="194" spans="1:11">
      <c r="C194" s="409" t="s">
        <v>171</v>
      </c>
      <c r="D194" s="420" t="s">
        <v>603</v>
      </c>
      <c r="E194" s="424">
        <v>150</v>
      </c>
      <c r="F194" s="9">
        <v>0</v>
      </c>
      <c r="J194" s="23"/>
      <c r="K194" s="23"/>
    </row>
    <row r="195" spans="1:11">
      <c r="C195" s="409" t="s">
        <v>201</v>
      </c>
      <c r="D195" s="420" t="s">
        <v>603</v>
      </c>
      <c r="E195" s="424">
        <v>175</v>
      </c>
      <c r="F195" s="9">
        <v>0</v>
      </c>
      <c r="J195" s="23"/>
      <c r="K195" s="23"/>
    </row>
    <row r="196" spans="1:11">
      <c r="C196" s="409" t="s">
        <v>196</v>
      </c>
      <c r="D196" s="420" t="s">
        <v>590</v>
      </c>
      <c r="E196" s="424">
        <v>20.2</v>
      </c>
      <c r="F196" s="9">
        <v>0</v>
      </c>
      <c r="J196" s="23"/>
      <c r="K196" s="23"/>
    </row>
    <row r="197" spans="1:11">
      <c r="C197" s="409" t="s">
        <v>244</v>
      </c>
      <c r="D197" s="420" t="s">
        <v>590</v>
      </c>
      <c r="E197" s="424">
        <v>20.2</v>
      </c>
      <c r="F197" s="9">
        <v>0</v>
      </c>
      <c r="J197" s="23"/>
      <c r="K197" s="23"/>
    </row>
    <row r="198" spans="1:11">
      <c r="C198" s="409" t="s">
        <v>194</v>
      </c>
      <c r="D198" s="420" t="s">
        <v>590</v>
      </c>
      <c r="E198" s="424">
        <v>20.14</v>
      </c>
      <c r="F198" s="9">
        <v>0</v>
      </c>
      <c r="J198" s="23"/>
      <c r="K198" s="23"/>
    </row>
    <row r="199" spans="1:11">
      <c r="C199" s="409" t="s">
        <v>243</v>
      </c>
      <c r="D199" s="420" t="s">
        <v>590</v>
      </c>
      <c r="E199" s="424">
        <v>20.18</v>
      </c>
      <c r="F199" s="9">
        <v>0</v>
      </c>
      <c r="J199" s="23"/>
      <c r="K199" s="23"/>
    </row>
    <row r="200" spans="1:11">
      <c r="C200" s="409" t="s">
        <v>195</v>
      </c>
      <c r="D200" s="420" t="s">
        <v>590</v>
      </c>
      <c r="E200" s="424">
        <v>20.41</v>
      </c>
      <c r="F200" s="9">
        <v>0</v>
      </c>
      <c r="J200" s="23"/>
      <c r="K200" s="23"/>
    </row>
    <row r="201" spans="1:11">
      <c r="C201" s="409" t="s">
        <v>58</v>
      </c>
      <c r="D201" s="420" t="s">
        <v>590</v>
      </c>
      <c r="E201" s="424">
        <v>0</v>
      </c>
      <c r="F201" s="9">
        <v>10</v>
      </c>
      <c r="J201" s="23"/>
      <c r="K201" s="23"/>
    </row>
    <row r="202" spans="1:11">
      <c r="C202" s="409" t="s">
        <v>59</v>
      </c>
      <c r="D202" s="420" t="s">
        <v>585</v>
      </c>
      <c r="E202" s="424">
        <v>22.42</v>
      </c>
      <c r="F202" s="9">
        <v>30</v>
      </c>
      <c r="J202" s="23"/>
      <c r="K202" s="23"/>
    </row>
    <row r="203" spans="1:11">
      <c r="C203" s="409" t="s">
        <v>122</v>
      </c>
      <c r="D203" s="420" t="s">
        <v>585</v>
      </c>
      <c r="E203" s="424">
        <v>66.12</v>
      </c>
      <c r="F203" s="9">
        <v>35</v>
      </c>
      <c r="J203" s="23"/>
      <c r="K203" s="23"/>
    </row>
    <row r="204" spans="1:11">
      <c r="A204" s="6">
        <v>2.2999999999999998</v>
      </c>
      <c r="B204" s="2" t="s">
        <v>8</v>
      </c>
      <c r="C204" s="411"/>
      <c r="D204" s="422"/>
      <c r="E204" s="19"/>
      <c r="F204" s="19"/>
      <c r="J204" s="23"/>
      <c r="K204" s="23"/>
    </row>
    <row r="205" spans="1:11">
      <c r="A205" s="11"/>
      <c r="B205" s="11"/>
      <c r="C205" s="410" t="s">
        <v>60</v>
      </c>
      <c r="D205" s="421"/>
      <c r="E205" s="18"/>
      <c r="F205" s="18"/>
      <c r="J205" s="23"/>
      <c r="K205" s="23"/>
    </row>
    <row r="206" spans="1:11" ht="48">
      <c r="C206" s="412" t="s">
        <v>966</v>
      </c>
      <c r="D206" s="420" t="s">
        <v>585</v>
      </c>
      <c r="E206" s="424">
        <v>970</v>
      </c>
      <c r="F206" s="9">
        <v>70</v>
      </c>
      <c r="G206" s="427" t="s">
        <v>1257</v>
      </c>
      <c r="J206" s="23"/>
      <c r="K206" s="23"/>
    </row>
    <row r="207" spans="1:11" ht="48">
      <c r="C207" s="409" t="s">
        <v>207</v>
      </c>
      <c r="D207" s="420" t="s">
        <v>585</v>
      </c>
      <c r="E207" s="9">
        <v>997.5</v>
      </c>
      <c r="F207" s="9">
        <v>0</v>
      </c>
      <c r="G207" s="427" t="s">
        <v>1265</v>
      </c>
      <c r="J207" s="23"/>
      <c r="K207" s="23"/>
    </row>
    <row r="208" spans="1:11">
      <c r="C208" s="409" t="s">
        <v>61</v>
      </c>
      <c r="D208" s="420" t="s">
        <v>595</v>
      </c>
      <c r="E208" s="9">
        <v>1560</v>
      </c>
      <c r="F208" s="9">
        <v>300</v>
      </c>
      <c r="G208" s="427"/>
      <c r="J208" s="23"/>
      <c r="K208" s="23"/>
    </row>
    <row r="209" spans="1:11">
      <c r="A209" s="11"/>
      <c r="B209" s="11"/>
      <c r="C209" s="410" t="s">
        <v>62</v>
      </c>
      <c r="D209" s="421"/>
      <c r="E209" s="18"/>
      <c r="F209" s="18"/>
      <c r="G209" s="427"/>
      <c r="J209" s="23"/>
      <c r="K209" s="23"/>
    </row>
    <row r="210" spans="1:11">
      <c r="C210" s="409" t="s">
        <v>63</v>
      </c>
      <c r="D210" s="420" t="s">
        <v>585</v>
      </c>
      <c r="E210" s="9">
        <v>24</v>
      </c>
      <c r="F210" s="9">
        <v>30</v>
      </c>
      <c r="G210" s="427"/>
      <c r="J210" s="23"/>
      <c r="K210" s="23"/>
    </row>
    <row r="211" spans="1:11" ht="48">
      <c r="C211" s="409" t="s">
        <v>65</v>
      </c>
      <c r="D211" s="420" t="s">
        <v>585</v>
      </c>
      <c r="E211" s="424">
        <v>186.33</v>
      </c>
      <c r="F211" s="9">
        <v>75</v>
      </c>
      <c r="G211" s="427"/>
      <c r="J211" s="23"/>
      <c r="K211" s="23"/>
    </row>
    <row r="212" spans="1:11" ht="48">
      <c r="C212" s="409" t="s">
        <v>66</v>
      </c>
      <c r="D212" s="420" t="s">
        <v>585</v>
      </c>
      <c r="E212" s="424">
        <v>212.5</v>
      </c>
      <c r="F212" s="9">
        <v>75</v>
      </c>
      <c r="G212" s="427"/>
      <c r="J212" s="23"/>
      <c r="K212" s="23"/>
    </row>
    <row r="213" spans="1:11" ht="48">
      <c r="C213" s="409" t="s">
        <v>64</v>
      </c>
      <c r="D213" s="420" t="s">
        <v>585</v>
      </c>
      <c r="E213" s="424">
        <v>357.55</v>
      </c>
      <c r="F213" s="424">
        <v>52</v>
      </c>
      <c r="G213" s="427"/>
      <c r="J213" s="23"/>
      <c r="K213" s="23"/>
    </row>
    <row r="214" spans="1:11" ht="48">
      <c r="C214" s="412" t="s">
        <v>1266</v>
      </c>
      <c r="D214" s="420" t="s">
        <v>585</v>
      </c>
      <c r="E214" s="424">
        <v>186.33</v>
      </c>
      <c r="F214" s="9">
        <v>75</v>
      </c>
      <c r="G214" s="427" t="s">
        <v>1259</v>
      </c>
      <c r="J214" s="23"/>
      <c r="K214" s="23"/>
    </row>
    <row r="215" spans="1:11">
      <c r="A215" s="11"/>
      <c r="B215" s="11"/>
      <c r="C215" s="410" t="s">
        <v>67</v>
      </c>
      <c r="D215" s="421"/>
      <c r="E215" s="18"/>
      <c r="F215" s="18"/>
      <c r="G215" s="427"/>
      <c r="J215" s="23"/>
      <c r="K215" s="23"/>
    </row>
    <row r="216" spans="1:11" ht="48">
      <c r="C216" s="409" t="s">
        <v>68</v>
      </c>
      <c r="D216" s="420" t="s">
        <v>585</v>
      </c>
      <c r="E216" s="424">
        <v>202.34</v>
      </c>
      <c r="F216" s="424">
        <v>56</v>
      </c>
      <c r="G216" s="427" t="s">
        <v>873</v>
      </c>
      <c r="J216" s="23"/>
      <c r="K216" s="23"/>
    </row>
    <row r="217" spans="1:11">
      <c r="C217" s="409" t="s">
        <v>69</v>
      </c>
      <c r="D217" s="420" t="s">
        <v>585</v>
      </c>
      <c r="E217" s="424">
        <v>75.22</v>
      </c>
      <c r="F217" s="424">
        <v>87</v>
      </c>
      <c r="G217" s="427" t="s">
        <v>947</v>
      </c>
      <c r="J217" s="23"/>
      <c r="K217" s="23"/>
    </row>
    <row r="218" spans="1:11" ht="48">
      <c r="C218" s="409" t="s">
        <v>70</v>
      </c>
      <c r="D218" s="420" t="s">
        <v>585</v>
      </c>
      <c r="E218" s="15">
        <v>370</v>
      </c>
      <c r="F218" s="15">
        <v>189</v>
      </c>
      <c r="G218" s="49"/>
      <c r="J218" s="23"/>
      <c r="K218" s="23"/>
    </row>
    <row r="219" spans="1:11">
      <c r="C219" s="409" t="s">
        <v>71</v>
      </c>
      <c r="D219" s="420" t="s">
        <v>585</v>
      </c>
      <c r="E219" s="424">
        <v>75.22</v>
      </c>
      <c r="F219" s="424">
        <v>105</v>
      </c>
      <c r="G219" s="49"/>
      <c r="J219" s="23"/>
      <c r="K219" s="23"/>
    </row>
    <row r="220" spans="1:11" ht="48">
      <c r="C220" s="409" t="s">
        <v>72</v>
      </c>
      <c r="D220" s="420" t="s">
        <v>585</v>
      </c>
      <c r="E220" s="9">
        <v>35</v>
      </c>
      <c r="F220" s="9">
        <v>30</v>
      </c>
      <c r="G220" s="49"/>
      <c r="J220" s="23"/>
      <c r="K220" s="23"/>
    </row>
    <row r="221" spans="1:11" ht="48">
      <c r="C221" s="409" t="s">
        <v>73</v>
      </c>
      <c r="D221" s="420" t="s">
        <v>585</v>
      </c>
      <c r="E221" s="9">
        <v>500</v>
      </c>
      <c r="F221" s="9">
        <v>0</v>
      </c>
      <c r="G221" s="49"/>
      <c r="J221" s="23"/>
      <c r="K221" s="23"/>
    </row>
    <row r="222" spans="1:11">
      <c r="C222" s="409" t="s">
        <v>74</v>
      </c>
      <c r="D222" s="420" t="s">
        <v>585</v>
      </c>
      <c r="E222" s="21"/>
      <c r="F222" s="21">
        <v>0</v>
      </c>
      <c r="G222" s="427" t="s">
        <v>1261</v>
      </c>
      <c r="J222" s="23"/>
      <c r="K222" s="23"/>
    </row>
    <row r="223" spans="1:11" ht="48">
      <c r="C223" s="409" t="s">
        <v>75</v>
      </c>
      <c r="D223" s="420" t="s">
        <v>585</v>
      </c>
      <c r="E223" s="15">
        <v>1270</v>
      </c>
      <c r="F223" s="15">
        <v>320</v>
      </c>
      <c r="G223" s="427" t="s">
        <v>1251</v>
      </c>
      <c r="J223" s="23"/>
      <c r="K223" s="23"/>
    </row>
    <row r="224" spans="1:11" ht="48">
      <c r="C224" s="409" t="s">
        <v>76</v>
      </c>
      <c r="D224" s="420" t="s">
        <v>603</v>
      </c>
      <c r="E224" s="21"/>
      <c r="F224" s="21">
        <v>0</v>
      </c>
      <c r="G224" s="427" t="s">
        <v>1260</v>
      </c>
      <c r="J224" s="23"/>
      <c r="K224" s="23"/>
    </row>
    <row r="225" spans="1:11" ht="48">
      <c r="C225" s="409" t="s">
        <v>1247</v>
      </c>
      <c r="D225" s="420" t="s">
        <v>585</v>
      </c>
      <c r="E225" s="424">
        <v>2500</v>
      </c>
      <c r="F225" s="9">
        <v>0</v>
      </c>
      <c r="G225" s="427"/>
      <c r="J225" s="23"/>
      <c r="K225" s="23"/>
    </row>
    <row r="226" spans="1:11">
      <c r="C226" s="409" t="s">
        <v>1248</v>
      </c>
      <c r="D226" s="420" t="s">
        <v>585</v>
      </c>
      <c r="E226" s="424">
        <v>1700</v>
      </c>
      <c r="F226" s="9">
        <v>0</v>
      </c>
      <c r="G226" s="427"/>
      <c r="J226" s="23"/>
      <c r="K226" s="23"/>
    </row>
    <row r="227" spans="1:11">
      <c r="C227" s="409" t="s">
        <v>340</v>
      </c>
      <c r="D227" s="420" t="s">
        <v>585</v>
      </c>
      <c r="E227" s="15">
        <v>444</v>
      </c>
      <c r="F227" s="15">
        <v>99</v>
      </c>
      <c r="G227" s="327"/>
      <c r="J227" s="23"/>
      <c r="K227" s="23"/>
    </row>
    <row r="228" spans="1:11">
      <c r="A228" s="11"/>
      <c r="B228" s="11"/>
      <c r="C228" s="410" t="s">
        <v>79</v>
      </c>
      <c r="D228" s="421"/>
      <c r="E228" s="18"/>
      <c r="F228" s="18"/>
      <c r="G228" s="327"/>
      <c r="J228" s="23"/>
      <c r="K228" s="23"/>
    </row>
    <row r="229" spans="1:11" ht="48">
      <c r="C229" s="409" t="s">
        <v>80</v>
      </c>
      <c r="D229" s="420" t="s">
        <v>585</v>
      </c>
      <c r="E229" s="424">
        <v>32.25</v>
      </c>
      <c r="F229" s="424">
        <v>40</v>
      </c>
      <c r="G229" s="427" t="s">
        <v>1329</v>
      </c>
      <c r="J229" s="23"/>
      <c r="K229" s="23"/>
    </row>
    <row r="230" spans="1:11">
      <c r="C230" s="409" t="s">
        <v>81</v>
      </c>
      <c r="D230" s="420" t="s">
        <v>585</v>
      </c>
      <c r="E230" s="424">
        <v>32.25</v>
      </c>
      <c r="F230" s="424">
        <v>40</v>
      </c>
      <c r="G230" s="427" t="s">
        <v>1329</v>
      </c>
      <c r="J230" s="23"/>
      <c r="K230" s="23"/>
    </row>
    <row r="231" spans="1:11">
      <c r="C231" s="409" t="s">
        <v>82</v>
      </c>
      <c r="D231" s="420" t="s">
        <v>585</v>
      </c>
      <c r="E231" s="424">
        <v>32.25</v>
      </c>
      <c r="F231" s="424">
        <v>40</v>
      </c>
      <c r="G231" s="427" t="s">
        <v>1329</v>
      </c>
      <c r="J231" s="23"/>
      <c r="K231" s="23"/>
    </row>
    <row r="232" spans="1:11" ht="48">
      <c r="C232" s="409" t="s">
        <v>83</v>
      </c>
      <c r="D232" s="420" t="s">
        <v>585</v>
      </c>
      <c r="E232" s="9">
        <v>398</v>
      </c>
      <c r="F232" s="9">
        <v>222</v>
      </c>
      <c r="G232" s="427"/>
      <c r="J232" s="23"/>
      <c r="K232" s="23"/>
    </row>
    <row r="233" spans="1:11">
      <c r="C233" s="409" t="s">
        <v>84</v>
      </c>
      <c r="D233" s="420" t="s">
        <v>585</v>
      </c>
      <c r="E233" s="9">
        <v>50</v>
      </c>
      <c r="F233" s="424">
        <v>87</v>
      </c>
      <c r="G233" s="427" t="s">
        <v>876</v>
      </c>
      <c r="J233" s="23"/>
      <c r="K233" s="23"/>
    </row>
    <row r="234" spans="1:11" ht="48">
      <c r="C234" s="409" t="s">
        <v>85</v>
      </c>
      <c r="D234" s="420" t="s">
        <v>585</v>
      </c>
      <c r="E234" s="424">
        <v>382.25</v>
      </c>
      <c r="F234" s="424">
        <v>40</v>
      </c>
      <c r="G234" s="427"/>
      <c r="J234" s="23"/>
      <c r="K234" s="23"/>
    </row>
    <row r="235" spans="1:11" ht="48">
      <c r="C235" s="409" t="s">
        <v>86</v>
      </c>
      <c r="D235" s="420" t="s">
        <v>585</v>
      </c>
      <c r="E235" s="424">
        <v>32.25</v>
      </c>
      <c r="F235" s="424">
        <v>40</v>
      </c>
      <c r="G235" s="427" t="s">
        <v>1267</v>
      </c>
      <c r="J235" s="23"/>
      <c r="K235" s="23"/>
    </row>
    <row r="236" spans="1:11">
      <c r="C236" s="409" t="s">
        <v>208</v>
      </c>
      <c r="D236" s="420" t="s">
        <v>585</v>
      </c>
      <c r="E236" s="424">
        <v>32.25</v>
      </c>
      <c r="F236" s="424">
        <v>40</v>
      </c>
      <c r="G236" s="427" t="s">
        <v>1329</v>
      </c>
      <c r="J236" s="23"/>
      <c r="K236" s="23"/>
    </row>
    <row r="237" spans="1:11">
      <c r="C237" s="409" t="s">
        <v>87</v>
      </c>
      <c r="D237" s="420" t="s">
        <v>585</v>
      </c>
      <c r="E237" s="21"/>
      <c r="F237" s="21"/>
      <c r="J237" s="23"/>
      <c r="K237" s="23"/>
    </row>
    <row r="238" spans="1:11">
      <c r="C238" s="409" t="s">
        <v>88</v>
      </c>
      <c r="D238" s="420" t="s">
        <v>585</v>
      </c>
      <c r="E238" s="21"/>
      <c r="F238" s="21"/>
      <c r="J238" s="23"/>
      <c r="K238" s="23"/>
    </row>
    <row r="239" spans="1:11" ht="48">
      <c r="C239" s="409" t="s">
        <v>89</v>
      </c>
      <c r="D239" s="420" t="s">
        <v>585</v>
      </c>
      <c r="E239" s="9">
        <v>50</v>
      </c>
      <c r="F239" s="9">
        <v>87</v>
      </c>
      <c r="J239" s="23"/>
      <c r="K239" s="23"/>
    </row>
    <row r="240" spans="1:11">
      <c r="A240" s="11"/>
      <c r="B240" s="11"/>
      <c r="C240" s="410" t="s">
        <v>96</v>
      </c>
      <c r="D240" s="421"/>
      <c r="E240" s="18"/>
      <c r="F240" s="18"/>
      <c r="J240" s="23"/>
      <c r="K240" s="23"/>
    </row>
    <row r="241" spans="3:11">
      <c r="C241" s="413" t="s">
        <v>3</v>
      </c>
      <c r="D241" s="423"/>
      <c r="E241" s="20"/>
      <c r="F241" s="20"/>
      <c r="J241" s="23"/>
      <c r="K241" s="23"/>
    </row>
    <row r="242" spans="3:11">
      <c r="C242" s="409" t="s">
        <v>90</v>
      </c>
      <c r="D242" s="420" t="s">
        <v>603</v>
      </c>
      <c r="E242" s="424">
        <f>24769*1.1</f>
        <v>27245.9</v>
      </c>
      <c r="F242" s="9"/>
      <c r="J242" s="23"/>
      <c r="K242" s="23"/>
    </row>
    <row r="243" spans="3:11">
      <c r="C243" s="409" t="s">
        <v>91</v>
      </c>
      <c r="D243" s="420" t="s">
        <v>603</v>
      </c>
      <c r="E243" s="424">
        <f>22950*1.1</f>
        <v>25245.000000000004</v>
      </c>
      <c r="F243" s="9">
        <v>0</v>
      </c>
      <c r="J243" s="23"/>
      <c r="K243" s="23"/>
    </row>
    <row r="244" spans="3:11">
      <c r="C244" s="409" t="s">
        <v>217</v>
      </c>
      <c r="D244" s="420" t="s">
        <v>603</v>
      </c>
      <c r="E244" s="424">
        <v>16980</v>
      </c>
      <c r="F244" s="9">
        <v>1000</v>
      </c>
      <c r="J244" s="23"/>
      <c r="K244" s="23"/>
    </row>
    <row r="245" spans="3:11">
      <c r="C245" s="409" t="s">
        <v>92</v>
      </c>
      <c r="D245" s="420" t="s">
        <v>603</v>
      </c>
      <c r="E245" s="424">
        <f>11900*1.1</f>
        <v>13090.000000000002</v>
      </c>
      <c r="F245" s="9">
        <v>0</v>
      </c>
      <c r="J245" s="23"/>
      <c r="K245" s="23"/>
    </row>
    <row r="246" spans="3:11">
      <c r="C246" s="409" t="s">
        <v>93</v>
      </c>
      <c r="D246" s="420" t="s">
        <v>603</v>
      </c>
      <c r="E246" s="9">
        <v>4428</v>
      </c>
      <c r="F246" s="424">
        <v>180</v>
      </c>
      <c r="J246" s="23"/>
      <c r="K246" s="23"/>
    </row>
    <row r="247" spans="3:11">
      <c r="C247" s="409" t="s">
        <v>94</v>
      </c>
      <c r="D247" s="420" t="s">
        <v>603</v>
      </c>
      <c r="E247" s="9">
        <v>5280</v>
      </c>
      <c r="F247" s="9">
        <v>240</v>
      </c>
      <c r="J247" s="23"/>
      <c r="K247" s="23"/>
    </row>
    <row r="248" spans="3:11">
      <c r="C248" s="409" t="s">
        <v>597</v>
      </c>
      <c r="D248" s="420" t="s">
        <v>603</v>
      </c>
      <c r="E248" s="9">
        <v>14283.124800000001</v>
      </c>
      <c r="F248" s="9">
        <v>0</v>
      </c>
      <c r="J248" s="23"/>
      <c r="K248" s="23"/>
    </row>
    <row r="249" spans="3:11">
      <c r="C249" s="409" t="s">
        <v>598</v>
      </c>
      <c r="D249" s="420" t="s">
        <v>603</v>
      </c>
      <c r="E249" s="9">
        <v>11902.604000000001</v>
      </c>
      <c r="F249" s="9">
        <v>0</v>
      </c>
      <c r="J249" s="23"/>
      <c r="K249" s="23"/>
    </row>
    <row r="250" spans="3:11">
      <c r="C250" s="409" t="s">
        <v>95</v>
      </c>
      <c r="D250" s="420" t="s">
        <v>603</v>
      </c>
      <c r="E250" s="9">
        <v>1650</v>
      </c>
      <c r="F250" s="9">
        <v>0</v>
      </c>
      <c r="J250" s="23"/>
      <c r="K250" s="23"/>
    </row>
    <row r="251" spans="3:11" ht="48">
      <c r="C251" s="409" t="s">
        <v>98</v>
      </c>
      <c r="D251" s="420" t="s">
        <v>603</v>
      </c>
      <c r="E251" s="14">
        <f>(8228*1.15)+2600</f>
        <v>12062.199999999999</v>
      </c>
      <c r="F251" s="9">
        <v>0</v>
      </c>
      <c r="J251" s="23"/>
      <c r="K251" s="23"/>
    </row>
    <row r="252" spans="3:11">
      <c r="C252" s="409" t="s">
        <v>219</v>
      </c>
      <c r="D252" s="420" t="s">
        <v>603</v>
      </c>
      <c r="E252" s="424">
        <f>8653*1.15</f>
        <v>9950.9499999999989</v>
      </c>
      <c r="F252" s="9">
        <v>0</v>
      </c>
      <c r="J252" s="23"/>
      <c r="K252" s="23"/>
    </row>
    <row r="253" spans="3:11" ht="48">
      <c r="C253" s="409" t="s">
        <v>99</v>
      </c>
      <c r="D253" s="420" t="s">
        <v>603</v>
      </c>
      <c r="E253" s="14">
        <f>(12750*1.15)+3200</f>
        <v>17862.5</v>
      </c>
      <c r="F253" s="9">
        <v>0</v>
      </c>
      <c r="J253" s="23"/>
      <c r="K253" s="23"/>
    </row>
    <row r="254" spans="3:11">
      <c r="C254" s="409" t="s">
        <v>220</v>
      </c>
      <c r="D254" s="420" t="s">
        <v>603</v>
      </c>
      <c r="E254" s="424">
        <f>12750*1.15</f>
        <v>14662.499999999998</v>
      </c>
      <c r="F254" s="9">
        <v>0</v>
      </c>
      <c r="J254" s="23"/>
      <c r="K254" s="23"/>
    </row>
    <row r="255" spans="3:11">
      <c r="C255" s="409" t="s">
        <v>221</v>
      </c>
      <c r="D255" s="420" t="s">
        <v>603</v>
      </c>
      <c r="E255" s="424">
        <f>14282*1.15</f>
        <v>16424.3</v>
      </c>
      <c r="F255" s="9">
        <v>0</v>
      </c>
      <c r="J255" s="23"/>
      <c r="K255" s="23"/>
    </row>
    <row r="256" spans="3:11">
      <c r="C256" s="409" t="s">
        <v>209</v>
      </c>
      <c r="D256" s="420" t="s">
        <v>603</v>
      </c>
      <c r="E256" s="424">
        <f>14220*1.15</f>
        <v>16352.999999999998</v>
      </c>
      <c r="F256" s="9">
        <v>0</v>
      </c>
      <c r="J256" s="23"/>
      <c r="K256" s="23"/>
    </row>
    <row r="257" spans="3:11">
      <c r="C257" s="409" t="s">
        <v>101</v>
      </c>
      <c r="D257" s="420" t="s">
        <v>603</v>
      </c>
      <c r="E257" s="424">
        <f>6375*1.15</f>
        <v>7331.2499999999991</v>
      </c>
      <c r="F257" s="9">
        <v>0</v>
      </c>
      <c r="J257" s="23"/>
      <c r="K257" s="23"/>
    </row>
    <row r="258" spans="3:11">
      <c r="C258" s="409" t="s">
        <v>210</v>
      </c>
      <c r="D258" s="420" t="s">
        <v>603</v>
      </c>
      <c r="E258" s="424">
        <f>6587*1.15</f>
        <v>7575.0499999999993</v>
      </c>
      <c r="F258" s="9">
        <v>0</v>
      </c>
      <c r="J258" s="23"/>
      <c r="K258" s="23"/>
    </row>
    <row r="259" spans="3:11">
      <c r="C259" s="409" t="s">
        <v>211</v>
      </c>
      <c r="D259" s="420" t="s">
        <v>603</v>
      </c>
      <c r="E259" s="424">
        <f>7803*1.15</f>
        <v>8973.4499999999989</v>
      </c>
      <c r="F259" s="9">
        <v>0</v>
      </c>
      <c r="J259" s="23"/>
      <c r="K259" s="23"/>
    </row>
    <row r="260" spans="3:11">
      <c r="C260" s="409" t="s">
        <v>212</v>
      </c>
      <c r="D260" s="420" t="s">
        <v>603</v>
      </c>
      <c r="E260" s="424">
        <f>4581.5*1.15</f>
        <v>5268.7249999999995</v>
      </c>
      <c r="F260" s="9">
        <v>0</v>
      </c>
      <c r="J260" s="23"/>
      <c r="K260" s="23"/>
    </row>
    <row r="261" spans="3:11">
      <c r="C261" s="409" t="s">
        <v>213</v>
      </c>
      <c r="D261" s="420" t="s">
        <v>603</v>
      </c>
      <c r="E261" s="424">
        <f>10115*1.15</f>
        <v>11632.25</v>
      </c>
      <c r="F261" s="9">
        <v>0</v>
      </c>
      <c r="J261" s="23"/>
      <c r="K261" s="23"/>
    </row>
    <row r="262" spans="3:11">
      <c r="C262" s="409" t="s">
        <v>214</v>
      </c>
      <c r="D262" s="420" t="s">
        <v>603</v>
      </c>
      <c r="E262" s="424">
        <f>5678*1.15</f>
        <v>6529.7</v>
      </c>
      <c r="F262" s="9">
        <v>0</v>
      </c>
      <c r="J262" s="23"/>
      <c r="K262" s="23"/>
    </row>
    <row r="263" spans="3:11">
      <c r="C263" s="409" t="s">
        <v>215</v>
      </c>
      <c r="D263" s="420" t="s">
        <v>603</v>
      </c>
      <c r="E263" s="424">
        <f>4819.5*1.15</f>
        <v>5542.4249999999993</v>
      </c>
      <c r="F263" s="9">
        <v>0</v>
      </c>
      <c r="J263" s="23"/>
      <c r="K263" s="23"/>
    </row>
    <row r="264" spans="3:11">
      <c r="C264" s="413" t="s">
        <v>216</v>
      </c>
      <c r="D264" s="423"/>
      <c r="E264" s="20"/>
      <c r="F264" s="20"/>
      <c r="J264" s="23"/>
      <c r="K264" s="23"/>
    </row>
    <row r="265" spans="3:11">
      <c r="C265" s="409" t="s">
        <v>90</v>
      </c>
      <c r="D265" s="420" t="s">
        <v>603</v>
      </c>
      <c r="E265" s="424">
        <f>24769*1.1</f>
        <v>27245.9</v>
      </c>
      <c r="F265" s="9">
        <v>0</v>
      </c>
      <c r="J265" s="23"/>
      <c r="K265" s="23"/>
    </row>
    <row r="266" spans="3:11">
      <c r="C266" s="409" t="s">
        <v>91</v>
      </c>
      <c r="D266" s="420" t="s">
        <v>603</v>
      </c>
      <c r="E266" s="424">
        <f>22950*1.1</f>
        <v>25245.000000000004</v>
      </c>
      <c r="F266" s="9">
        <v>0</v>
      </c>
      <c r="J266" s="23"/>
      <c r="K266" s="23"/>
    </row>
    <row r="267" spans="3:11">
      <c r="C267" s="409" t="s">
        <v>217</v>
      </c>
      <c r="D267" s="420" t="s">
        <v>603</v>
      </c>
      <c r="E267" s="424">
        <v>16980</v>
      </c>
      <c r="F267" s="9">
        <v>1000</v>
      </c>
      <c r="J267" s="23"/>
      <c r="K267" s="23"/>
    </row>
    <row r="268" spans="3:11">
      <c r="C268" s="409" t="s">
        <v>92</v>
      </c>
      <c r="D268" s="420" t="s">
        <v>603</v>
      </c>
      <c r="E268" s="424">
        <f>11900*1.1</f>
        <v>13090.000000000002</v>
      </c>
      <c r="F268" s="9">
        <v>0</v>
      </c>
      <c r="J268" s="23"/>
      <c r="K268" s="23"/>
    </row>
    <row r="269" spans="3:11">
      <c r="C269" s="409" t="s">
        <v>93</v>
      </c>
      <c r="D269" s="420" t="s">
        <v>603</v>
      </c>
      <c r="E269" s="9">
        <v>4428</v>
      </c>
      <c r="F269" s="424">
        <v>180</v>
      </c>
      <c r="J269" s="23"/>
      <c r="K269" s="23"/>
    </row>
    <row r="270" spans="3:11">
      <c r="C270" s="409" t="s">
        <v>94</v>
      </c>
      <c r="D270" s="420" t="s">
        <v>603</v>
      </c>
      <c r="E270" s="9">
        <v>5280</v>
      </c>
      <c r="F270" s="9">
        <v>240</v>
      </c>
      <c r="J270" s="23"/>
      <c r="K270" s="23"/>
    </row>
    <row r="271" spans="3:11">
      <c r="C271" s="409" t="s">
        <v>95</v>
      </c>
      <c r="D271" s="420" t="s">
        <v>603</v>
      </c>
      <c r="E271" s="9">
        <v>1650</v>
      </c>
      <c r="F271" s="9">
        <v>0</v>
      </c>
      <c r="J271" s="23"/>
      <c r="K271" s="23"/>
    </row>
    <row r="272" spans="3:11" ht="48">
      <c r="C272" s="409" t="s">
        <v>98</v>
      </c>
      <c r="D272" s="420" t="s">
        <v>603</v>
      </c>
      <c r="E272" s="14">
        <f>(8228*1.15)+2600</f>
        <v>12062.199999999999</v>
      </c>
      <c r="F272" s="9">
        <v>0</v>
      </c>
      <c r="J272" s="23"/>
      <c r="K272" s="23"/>
    </row>
    <row r="273" spans="3:11">
      <c r="C273" s="409" t="s">
        <v>219</v>
      </c>
      <c r="D273" s="420" t="s">
        <v>603</v>
      </c>
      <c r="E273" s="424">
        <f>8653*1.15</f>
        <v>9950.9499999999989</v>
      </c>
      <c r="F273" s="9">
        <v>0</v>
      </c>
      <c r="J273" s="23"/>
      <c r="K273" s="23"/>
    </row>
    <row r="274" spans="3:11" ht="48">
      <c r="C274" s="409" t="s">
        <v>99</v>
      </c>
      <c r="D274" s="420" t="s">
        <v>603</v>
      </c>
      <c r="E274" s="14">
        <f>(12750*1.15)+3200</f>
        <v>17862.5</v>
      </c>
      <c r="F274" s="9">
        <v>0</v>
      </c>
      <c r="J274" s="23"/>
      <c r="K274" s="23"/>
    </row>
    <row r="275" spans="3:11">
      <c r="C275" s="409" t="s">
        <v>220</v>
      </c>
      <c r="D275" s="420" t="s">
        <v>603</v>
      </c>
      <c r="E275" s="424">
        <f>12750*1.15</f>
        <v>14662.499999999998</v>
      </c>
      <c r="F275" s="9">
        <v>0</v>
      </c>
      <c r="J275" s="23"/>
      <c r="K275" s="23"/>
    </row>
    <row r="276" spans="3:11">
      <c r="C276" s="409" t="s">
        <v>221</v>
      </c>
      <c r="D276" s="420" t="s">
        <v>603</v>
      </c>
      <c r="E276" s="424">
        <f>13462*1.15</f>
        <v>15481.3</v>
      </c>
      <c r="F276" s="9">
        <v>0</v>
      </c>
      <c r="J276" s="23"/>
      <c r="K276" s="23"/>
    </row>
    <row r="277" spans="3:11">
      <c r="C277" s="409" t="s">
        <v>218</v>
      </c>
      <c r="D277" s="420" t="s">
        <v>603</v>
      </c>
      <c r="E277" s="424">
        <f>10762*1.15</f>
        <v>12376.3</v>
      </c>
      <c r="F277" s="9">
        <v>0</v>
      </c>
      <c r="J277" s="23"/>
      <c r="K277" s="23"/>
    </row>
    <row r="278" spans="3:11">
      <c r="C278" s="409" t="s">
        <v>209</v>
      </c>
      <c r="D278" s="420" t="s">
        <v>603</v>
      </c>
      <c r="E278" s="424">
        <f>3952.5*1.15</f>
        <v>4545.375</v>
      </c>
      <c r="F278" s="9">
        <v>0</v>
      </c>
      <c r="J278" s="23"/>
      <c r="K278" s="23"/>
    </row>
    <row r="279" spans="3:11">
      <c r="C279" s="409" t="s">
        <v>222</v>
      </c>
      <c r="D279" s="420" t="s">
        <v>603</v>
      </c>
      <c r="E279" s="424">
        <f>6205*1.15</f>
        <v>7135.7499999999991</v>
      </c>
      <c r="F279" s="9">
        <v>0</v>
      </c>
      <c r="J279" s="23"/>
      <c r="K279" s="23"/>
    </row>
    <row r="280" spans="3:11">
      <c r="C280" s="409" t="s">
        <v>223</v>
      </c>
      <c r="D280" s="420" t="s">
        <v>603</v>
      </c>
      <c r="E280" s="424">
        <f>7522*1.15</f>
        <v>8650.2999999999993</v>
      </c>
      <c r="F280" s="9">
        <v>0</v>
      </c>
      <c r="J280" s="23"/>
      <c r="K280" s="23"/>
    </row>
    <row r="281" spans="3:11">
      <c r="C281" s="409" t="s">
        <v>224</v>
      </c>
      <c r="D281" s="420" t="s">
        <v>603</v>
      </c>
      <c r="E281" s="424">
        <f>1989*1.15</f>
        <v>2287.35</v>
      </c>
      <c r="F281" s="9">
        <v>0</v>
      </c>
      <c r="J281" s="23"/>
      <c r="K281" s="23"/>
    </row>
    <row r="282" spans="3:11">
      <c r="C282" s="409" t="s">
        <v>212</v>
      </c>
      <c r="D282" s="420" t="s">
        <v>603</v>
      </c>
      <c r="E282" s="424">
        <f>3765.5*1.15</f>
        <v>4330.3249999999998</v>
      </c>
      <c r="F282" s="9">
        <v>0</v>
      </c>
      <c r="J282" s="23"/>
      <c r="K282" s="23"/>
    </row>
    <row r="283" spans="3:11">
      <c r="C283" s="409" t="s">
        <v>225</v>
      </c>
      <c r="D283" s="420" t="s">
        <v>603</v>
      </c>
      <c r="E283" s="424">
        <f>2720*1.15</f>
        <v>3127.9999999999995</v>
      </c>
      <c r="F283" s="9">
        <v>0</v>
      </c>
      <c r="J283" s="23"/>
      <c r="K283" s="23"/>
    </row>
    <row r="284" spans="3:11">
      <c r="C284" s="413" t="s">
        <v>4</v>
      </c>
      <c r="D284" s="423"/>
      <c r="E284" s="20"/>
      <c r="F284" s="20"/>
      <c r="J284" s="23"/>
      <c r="K284" s="23"/>
    </row>
    <row r="285" spans="3:11">
      <c r="C285" s="409" t="s">
        <v>90</v>
      </c>
      <c r="D285" s="420" t="s">
        <v>603</v>
      </c>
      <c r="E285" s="424">
        <f>24769*1.1</f>
        <v>27245.9</v>
      </c>
      <c r="F285" s="9">
        <v>0</v>
      </c>
      <c r="J285" s="23"/>
      <c r="K285" s="23"/>
    </row>
    <row r="286" spans="3:11">
      <c r="C286" s="409" t="s">
        <v>91</v>
      </c>
      <c r="D286" s="420" t="s">
        <v>603</v>
      </c>
      <c r="E286" s="424">
        <f>22950*1.1</f>
        <v>25245.000000000004</v>
      </c>
      <c r="F286" s="9">
        <v>0</v>
      </c>
      <c r="J286" s="23"/>
      <c r="K286" s="23"/>
    </row>
    <row r="287" spans="3:11">
      <c r="C287" s="409" t="s">
        <v>217</v>
      </c>
      <c r="D287" s="420" t="s">
        <v>603</v>
      </c>
      <c r="E287" s="424">
        <v>16980</v>
      </c>
      <c r="F287" s="9">
        <v>1000</v>
      </c>
      <c r="J287" s="23"/>
      <c r="K287" s="23"/>
    </row>
    <row r="288" spans="3:11">
      <c r="C288" s="409" t="s">
        <v>92</v>
      </c>
      <c r="D288" s="420" t="s">
        <v>603</v>
      </c>
      <c r="E288" s="424">
        <f>11900*1.1</f>
        <v>13090.000000000002</v>
      </c>
      <c r="F288" s="9">
        <v>0</v>
      </c>
      <c r="J288" s="23"/>
      <c r="K288" s="23"/>
    </row>
    <row r="289" spans="3:11">
      <c r="C289" s="409" t="s">
        <v>93</v>
      </c>
      <c r="D289" s="420" t="s">
        <v>603</v>
      </c>
      <c r="E289" s="9">
        <v>4428</v>
      </c>
      <c r="F289" s="424">
        <v>180</v>
      </c>
      <c r="J289" s="23"/>
      <c r="K289" s="23"/>
    </row>
    <row r="290" spans="3:11">
      <c r="C290" s="409" t="s">
        <v>94</v>
      </c>
      <c r="D290" s="420" t="s">
        <v>603</v>
      </c>
      <c r="E290" s="9">
        <v>5280</v>
      </c>
      <c r="F290" s="9">
        <v>240</v>
      </c>
      <c r="J290" s="23"/>
      <c r="K290" s="23"/>
    </row>
    <row r="291" spans="3:11">
      <c r="C291" s="409" t="s">
        <v>95</v>
      </c>
      <c r="D291" s="420" t="s">
        <v>603</v>
      </c>
      <c r="E291" s="9">
        <v>1650</v>
      </c>
      <c r="F291" s="9">
        <v>0</v>
      </c>
      <c r="J291" s="23"/>
      <c r="K291" s="23"/>
    </row>
    <row r="292" spans="3:11" ht="48">
      <c r="C292" s="409" t="s">
        <v>98</v>
      </c>
      <c r="D292" s="420" t="s">
        <v>603</v>
      </c>
      <c r="E292" s="14">
        <f>(8228*1.15)+2600</f>
        <v>12062.199999999999</v>
      </c>
      <c r="F292" s="9">
        <v>0</v>
      </c>
      <c r="J292" s="23"/>
      <c r="K292" s="23"/>
    </row>
    <row r="293" spans="3:11">
      <c r="C293" s="409" t="s">
        <v>219</v>
      </c>
      <c r="D293" s="420" t="s">
        <v>603</v>
      </c>
      <c r="E293" s="424">
        <f>8653*1.15</f>
        <v>9950.9499999999989</v>
      </c>
      <c r="F293" s="9">
        <v>0</v>
      </c>
      <c r="J293" s="23"/>
      <c r="K293" s="23"/>
    </row>
    <row r="294" spans="3:11" ht="48">
      <c r="C294" s="409" t="s">
        <v>99</v>
      </c>
      <c r="D294" s="420" t="s">
        <v>603</v>
      </c>
      <c r="E294" s="14">
        <f>(12750*1.15)+3200</f>
        <v>17862.5</v>
      </c>
      <c r="F294" s="9">
        <v>0</v>
      </c>
      <c r="J294" s="23"/>
      <c r="K294" s="23"/>
    </row>
    <row r="295" spans="3:11">
      <c r="C295" s="409" t="s">
        <v>220</v>
      </c>
      <c r="D295" s="420" t="s">
        <v>603</v>
      </c>
      <c r="E295" s="424">
        <f>13090*1.15</f>
        <v>15053.499999999998</v>
      </c>
      <c r="F295" s="9">
        <v>0</v>
      </c>
      <c r="J295" s="23"/>
      <c r="K295" s="23"/>
    </row>
    <row r="296" spans="3:11">
      <c r="C296" s="409" t="s">
        <v>221</v>
      </c>
      <c r="D296" s="420" t="s">
        <v>603</v>
      </c>
      <c r="E296" s="424">
        <f>13642.5*1.15</f>
        <v>15688.874999999998</v>
      </c>
      <c r="F296" s="9">
        <v>0</v>
      </c>
      <c r="J296" s="23"/>
      <c r="K296" s="23"/>
    </row>
    <row r="297" spans="3:11">
      <c r="C297" s="409" t="s">
        <v>209</v>
      </c>
      <c r="D297" s="420" t="s">
        <v>603</v>
      </c>
      <c r="E297" s="424">
        <f>7395*1.15</f>
        <v>8504.25</v>
      </c>
      <c r="F297" s="9">
        <v>0</v>
      </c>
      <c r="J297" s="23"/>
      <c r="K297" s="23"/>
    </row>
    <row r="298" spans="3:11">
      <c r="C298" s="409" t="s">
        <v>101</v>
      </c>
      <c r="D298" s="420" t="s">
        <v>603</v>
      </c>
      <c r="E298" s="424">
        <f>6120*1.15</f>
        <v>7037.9999999999991</v>
      </c>
      <c r="F298" s="9">
        <v>0</v>
      </c>
      <c r="J298" s="23"/>
      <c r="K298" s="23"/>
    </row>
    <row r="299" spans="3:11">
      <c r="C299" s="409" t="s">
        <v>227</v>
      </c>
      <c r="D299" s="420" t="s">
        <v>603</v>
      </c>
      <c r="E299" s="424">
        <f>6774.5*1.15</f>
        <v>7790.6749999999993</v>
      </c>
      <c r="F299" s="9">
        <v>0</v>
      </c>
      <c r="J299" s="23"/>
      <c r="K299" s="23"/>
    </row>
    <row r="300" spans="3:11">
      <c r="C300" s="409" t="s">
        <v>228</v>
      </c>
      <c r="D300" s="420" t="s">
        <v>603</v>
      </c>
      <c r="E300" s="424">
        <f>3451*1.15</f>
        <v>3968.6499999999996</v>
      </c>
      <c r="F300" s="9">
        <v>0</v>
      </c>
      <c r="J300" s="23"/>
      <c r="K300" s="23"/>
    </row>
    <row r="301" spans="3:11">
      <c r="C301" s="409" t="s">
        <v>212</v>
      </c>
      <c r="D301" s="420" t="s">
        <v>603</v>
      </c>
      <c r="E301" s="424">
        <f>3927*1.15</f>
        <v>4516.0499999999993</v>
      </c>
      <c r="F301" s="9">
        <v>0</v>
      </c>
      <c r="J301" s="23"/>
      <c r="K301" s="23"/>
    </row>
    <row r="302" spans="3:11">
      <c r="C302" s="413" t="s">
        <v>229</v>
      </c>
      <c r="D302" s="423"/>
      <c r="E302" s="20"/>
      <c r="F302" s="20"/>
      <c r="J302" s="23"/>
      <c r="K302" s="23"/>
    </row>
    <row r="303" spans="3:11">
      <c r="C303" s="409" t="s">
        <v>90</v>
      </c>
      <c r="D303" s="420" t="s">
        <v>603</v>
      </c>
      <c r="E303" s="424">
        <f>24769*1.1</f>
        <v>27245.9</v>
      </c>
      <c r="F303" s="9">
        <v>0</v>
      </c>
      <c r="J303" s="23"/>
      <c r="K303" s="23"/>
    </row>
    <row r="304" spans="3:11">
      <c r="C304" s="409" t="s">
        <v>91</v>
      </c>
      <c r="D304" s="420" t="s">
        <v>603</v>
      </c>
      <c r="E304" s="424">
        <f>22950*1.1</f>
        <v>25245.000000000004</v>
      </c>
      <c r="F304" s="9">
        <v>0</v>
      </c>
      <c r="J304" s="23"/>
      <c r="K304" s="23"/>
    </row>
    <row r="305" spans="3:11">
      <c r="C305" s="409" t="s">
        <v>217</v>
      </c>
      <c r="D305" s="420" t="s">
        <v>603</v>
      </c>
      <c r="E305" s="424">
        <v>16980</v>
      </c>
      <c r="F305" s="9">
        <v>1000</v>
      </c>
      <c r="J305" s="23"/>
      <c r="K305" s="23"/>
    </row>
    <row r="306" spans="3:11">
      <c r="C306" s="409" t="s">
        <v>92</v>
      </c>
      <c r="D306" s="420" t="s">
        <v>603</v>
      </c>
      <c r="E306" s="424">
        <f>11900*1.1</f>
        <v>13090.000000000002</v>
      </c>
      <c r="F306" s="9">
        <v>0</v>
      </c>
      <c r="J306" s="23"/>
      <c r="K306" s="23"/>
    </row>
    <row r="307" spans="3:11">
      <c r="C307" s="409" t="s">
        <v>93</v>
      </c>
      <c r="D307" s="420" t="s">
        <v>603</v>
      </c>
      <c r="E307" s="9">
        <v>4428</v>
      </c>
      <c r="F307" s="424">
        <v>180</v>
      </c>
      <c r="J307" s="23"/>
      <c r="K307" s="23"/>
    </row>
    <row r="308" spans="3:11">
      <c r="C308" s="409" t="s">
        <v>94</v>
      </c>
      <c r="D308" s="420" t="s">
        <v>603</v>
      </c>
      <c r="E308" s="9">
        <v>5280</v>
      </c>
      <c r="F308" s="9">
        <v>240</v>
      </c>
      <c r="J308" s="23"/>
      <c r="K308" s="23"/>
    </row>
    <row r="309" spans="3:11">
      <c r="C309" s="409" t="s">
        <v>95</v>
      </c>
      <c r="D309" s="420" t="s">
        <v>603</v>
      </c>
      <c r="E309" s="9">
        <v>1650</v>
      </c>
      <c r="F309" s="9">
        <v>0</v>
      </c>
      <c r="J309" s="23"/>
      <c r="K309" s="23"/>
    </row>
    <row r="310" spans="3:11" ht="48">
      <c r="C310" s="409" t="s">
        <v>98</v>
      </c>
      <c r="D310" s="420" t="s">
        <v>603</v>
      </c>
      <c r="E310" s="14">
        <f>(8228*1.15)+2600</f>
        <v>12062.199999999999</v>
      </c>
      <c r="F310" s="9">
        <v>0</v>
      </c>
      <c r="J310" s="23"/>
      <c r="K310" s="23"/>
    </row>
    <row r="311" spans="3:11">
      <c r="C311" s="409" t="s">
        <v>219</v>
      </c>
      <c r="D311" s="420" t="s">
        <v>603</v>
      </c>
      <c r="E311" s="424">
        <f>8653*1.15</f>
        <v>9950.9499999999989</v>
      </c>
      <c r="F311" s="9">
        <v>0</v>
      </c>
      <c r="J311" s="23"/>
      <c r="K311" s="23"/>
    </row>
    <row r="312" spans="3:11" ht="48">
      <c r="C312" s="409" t="s">
        <v>99</v>
      </c>
      <c r="D312" s="420" t="s">
        <v>603</v>
      </c>
      <c r="E312" s="14">
        <f>(12750*1.15)+3200</f>
        <v>17862.5</v>
      </c>
      <c r="F312" s="9">
        <v>0</v>
      </c>
      <c r="J312" s="23"/>
      <c r="K312" s="23"/>
    </row>
    <row r="313" spans="3:11">
      <c r="C313" s="409" t="s">
        <v>220</v>
      </c>
      <c r="D313" s="420" t="s">
        <v>603</v>
      </c>
      <c r="E313" s="424">
        <f>13090*1.15</f>
        <v>15053.499999999998</v>
      </c>
      <c r="F313" s="9">
        <v>0</v>
      </c>
      <c r="J313" s="23"/>
      <c r="K313" s="23"/>
    </row>
    <row r="314" spans="3:11">
      <c r="C314" s="409" t="s">
        <v>221</v>
      </c>
      <c r="D314" s="420" t="s">
        <v>603</v>
      </c>
      <c r="E314" s="424">
        <f>13642.5*1.15</f>
        <v>15688.874999999998</v>
      </c>
      <c r="F314" s="9">
        <v>0</v>
      </c>
      <c r="J314" s="23"/>
      <c r="K314" s="23"/>
    </row>
    <row r="315" spans="3:11">
      <c r="C315" s="409" t="s">
        <v>100</v>
      </c>
      <c r="D315" s="420" t="s">
        <v>603</v>
      </c>
      <c r="E315" s="424">
        <f>7097.5*1.15</f>
        <v>8162.1249999999991</v>
      </c>
      <c r="F315" s="9">
        <v>0</v>
      </c>
      <c r="J315" s="23"/>
      <c r="K315" s="23"/>
    </row>
    <row r="316" spans="3:11">
      <c r="C316" s="409" t="s">
        <v>101</v>
      </c>
      <c r="D316" s="420" t="s">
        <v>603</v>
      </c>
      <c r="E316" s="424">
        <f>6205*1.15</f>
        <v>7135.7499999999991</v>
      </c>
      <c r="F316" s="9">
        <v>0</v>
      </c>
      <c r="J316" s="23"/>
      <c r="K316" s="23"/>
    </row>
    <row r="317" spans="3:11">
      <c r="C317" s="409" t="s">
        <v>102</v>
      </c>
      <c r="D317" s="420" t="s">
        <v>603</v>
      </c>
      <c r="E317" s="424">
        <f>3825*1.15</f>
        <v>4398.75</v>
      </c>
      <c r="F317" s="9">
        <v>0</v>
      </c>
      <c r="J317" s="23"/>
      <c r="K317" s="23"/>
    </row>
    <row r="318" spans="3:11">
      <c r="C318" s="413" t="s">
        <v>230</v>
      </c>
      <c r="D318" s="423"/>
      <c r="E318" s="20"/>
      <c r="F318" s="20"/>
      <c r="J318" s="23"/>
      <c r="K318" s="23"/>
    </row>
    <row r="319" spans="3:11">
      <c r="C319" s="409" t="s">
        <v>90</v>
      </c>
      <c r="D319" s="420" t="s">
        <v>603</v>
      </c>
      <c r="E319" s="424">
        <f>24769*1.1</f>
        <v>27245.9</v>
      </c>
      <c r="F319" s="9">
        <v>0</v>
      </c>
      <c r="J319" s="23"/>
      <c r="K319" s="23"/>
    </row>
    <row r="320" spans="3:11">
      <c r="C320" s="409" t="s">
        <v>91</v>
      </c>
      <c r="D320" s="420" t="s">
        <v>603</v>
      </c>
      <c r="E320" s="424">
        <f>22950*1.1</f>
        <v>25245.000000000004</v>
      </c>
      <c r="F320" s="9">
        <v>0</v>
      </c>
      <c r="J320" s="23"/>
      <c r="K320" s="23"/>
    </row>
    <row r="321" spans="3:11">
      <c r="C321" s="409" t="s">
        <v>217</v>
      </c>
      <c r="D321" s="420" t="s">
        <v>603</v>
      </c>
      <c r="E321" s="424">
        <v>16980</v>
      </c>
      <c r="F321" s="9">
        <v>1000</v>
      </c>
      <c r="J321" s="23"/>
      <c r="K321" s="23"/>
    </row>
    <row r="322" spans="3:11">
      <c r="C322" s="409" t="s">
        <v>92</v>
      </c>
      <c r="D322" s="420" t="s">
        <v>603</v>
      </c>
      <c r="E322" s="424">
        <f>11900*1.1</f>
        <v>13090.000000000002</v>
      </c>
      <c r="F322" s="9">
        <v>0</v>
      </c>
      <c r="J322" s="23"/>
      <c r="K322" s="23"/>
    </row>
    <row r="323" spans="3:11">
      <c r="C323" s="409" t="s">
        <v>93</v>
      </c>
      <c r="D323" s="420" t="s">
        <v>603</v>
      </c>
      <c r="E323" s="9">
        <v>4428</v>
      </c>
      <c r="F323" s="424">
        <v>180</v>
      </c>
      <c r="J323" s="23"/>
      <c r="K323" s="23"/>
    </row>
    <row r="324" spans="3:11">
      <c r="C324" s="409" t="s">
        <v>94</v>
      </c>
      <c r="D324" s="420" t="s">
        <v>603</v>
      </c>
      <c r="E324" s="9">
        <v>5280</v>
      </c>
      <c r="F324" s="9">
        <v>240</v>
      </c>
      <c r="J324" s="23"/>
      <c r="K324" s="23"/>
    </row>
    <row r="325" spans="3:11">
      <c r="C325" s="409" t="s">
        <v>95</v>
      </c>
      <c r="D325" s="420" t="s">
        <v>603</v>
      </c>
      <c r="E325" s="9">
        <v>1650</v>
      </c>
      <c r="F325" s="9">
        <v>0</v>
      </c>
      <c r="J325" s="23"/>
      <c r="K325" s="23"/>
    </row>
    <row r="326" spans="3:11" ht="48">
      <c r="C326" s="409" t="s">
        <v>98</v>
      </c>
      <c r="D326" s="420" t="s">
        <v>603</v>
      </c>
      <c r="E326" s="14">
        <v>12062.199999999999</v>
      </c>
      <c r="F326" s="9">
        <v>0</v>
      </c>
      <c r="J326" s="23"/>
      <c r="K326" s="23"/>
    </row>
    <row r="327" spans="3:11" ht="48">
      <c r="C327" s="409" t="s">
        <v>99</v>
      </c>
      <c r="D327" s="420" t="s">
        <v>603</v>
      </c>
      <c r="E327" s="14">
        <v>17862.5</v>
      </c>
      <c r="F327" s="9">
        <v>0</v>
      </c>
      <c r="J327" s="23"/>
      <c r="K327" s="23"/>
    </row>
    <row r="328" spans="3:11">
      <c r="C328" s="409" t="s">
        <v>220</v>
      </c>
      <c r="D328" s="420" t="s">
        <v>603</v>
      </c>
      <c r="E328" s="424">
        <f>13090*1.15</f>
        <v>15053.499999999998</v>
      </c>
      <c r="F328" s="9">
        <v>0</v>
      </c>
      <c r="J328" s="23"/>
      <c r="K328" s="23"/>
    </row>
    <row r="329" spans="3:11">
      <c r="C329" s="409" t="s">
        <v>221</v>
      </c>
      <c r="D329" s="420" t="s">
        <v>603</v>
      </c>
      <c r="E329" s="424">
        <f>13642.5*1.15</f>
        <v>15688.874999999998</v>
      </c>
      <c r="F329" s="9">
        <v>0</v>
      </c>
      <c r="J329" s="23"/>
      <c r="K329" s="23"/>
    </row>
    <row r="330" spans="3:11">
      <c r="C330" s="409" t="s">
        <v>100</v>
      </c>
      <c r="D330" s="420" t="s">
        <v>603</v>
      </c>
      <c r="E330" s="424">
        <f>6970*1.15</f>
        <v>8015.4999999999991</v>
      </c>
      <c r="F330" s="9">
        <v>0</v>
      </c>
      <c r="J330" s="23"/>
      <c r="K330" s="23"/>
    </row>
    <row r="331" spans="3:11">
      <c r="C331" s="409" t="s">
        <v>231</v>
      </c>
      <c r="D331" s="420" t="s">
        <v>603</v>
      </c>
      <c r="E331" s="424">
        <f>6205*1.15</f>
        <v>7135.7499999999991</v>
      </c>
      <c r="F331" s="9">
        <v>0</v>
      </c>
      <c r="J331" s="23"/>
      <c r="K331" s="23"/>
    </row>
    <row r="332" spans="3:11">
      <c r="C332" s="409" t="s">
        <v>223</v>
      </c>
      <c r="D332" s="420" t="s">
        <v>603</v>
      </c>
      <c r="E332" s="424">
        <f>3952.5*1.15</f>
        <v>4545.375</v>
      </c>
      <c r="F332" s="9">
        <v>0</v>
      </c>
      <c r="J332" s="23"/>
      <c r="K332" s="23"/>
    </row>
    <row r="333" spans="3:11">
      <c r="C333" s="409" t="s">
        <v>232</v>
      </c>
      <c r="D333" s="420" t="s">
        <v>603</v>
      </c>
      <c r="E333" s="424">
        <f>1317.5*1.15</f>
        <v>1515.1249999999998</v>
      </c>
      <c r="F333" s="9">
        <v>0</v>
      </c>
      <c r="J333" s="23"/>
      <c r="K333" s="23"/>
    </row>
    <row r="334" spans="3:11">
      <c r="C334" s="409" t="s">
        <v>233</v>
      </c>
      <c r="D334" s="420" t="s">
        <v>603</v>
      </c>
      <c r="E334" s="424">
        <f>3264*1.15</f>
        <v>3753.6</v>
      </c>
      <c r="F334" s="9">
        <v>0</v>
      </c>
      <c r="J334" s="23"/>
      <c r="K334" s="23"/>
    </row>
    <row r="335" spans="3:11">
      <c r="C335" s="409" t="s">
        <v>234</v>
      </c>
      <c r="D335" s="420" t="s">
        <v>603</v>
      </c>
      <c r="E335" s="424">
        <f>3697.5*1.15</f>
        <v>4252.125</v>
      </c>
      <c r="F335" s="9">
        <v>0</v>
      </c>
      <c r="J335" s="23"/>
      <c r="K335" s="23"/>
    </row>
    <row r="336" spans="3:11">
      <c r="C336" s="413" t="s">
        <v>5</v>
      </c>
      <c r="D336" s="423"/>
      <c r="E336" s="20"/>
      <c r="F336" s="20"/>
      <c r="J336" s="23"/>
      <c r="K336" s="23"/>
    </row>
    <row r="337" spans="3:11">
      <c r="C337" s="409" t="s">
        <v>90</v>
      </c>
      <c r="D337" s="420" t="s">
        <v>603</v>
      </c>
      <c r="E337" s="424">
        <f>24769*1.1</f>
        <v>27245.9</v>
      </c>
      <c r="F337" s="21">
        <v>0</v>
      </c>
      <c r="J337" s="23"/>
      <c r="K337" s="23"/>
    </row>
    <row r="338" spans="3:11">
      <c r="C338" s="409" t="s">
        <v>91</v>
      </c>
      <c r="D338" s="420" t="s">
        <v>603</v>
      </c>
      <c r="E338" s="424">
        <f>24395*1.1</f>
        <v>26834.500000000004</v>
      </c>
      <c r="F338" s="21">
        <v>0</v>
      </c>
      <c r="J338" s="23"/>
      <c r="K338" s="23"/>
    </row>
    <row r="339" spans="3:11">
      <c r="C339" s="409" t="s">
        <v>217</v>
      </c>
      <c r="D339" s="420" t="s">
        <v>603</v>
      </c>
      <c r="E339" s="424">
        <v>16980</v>
      </c>
      <c r="F339" s="21">
        <v>1000</v>
      </c>
      <c r="J339" s="23"/>
      <c r="K339" s="23"/>
    </row>
    <row r="340" spans="3:11">
      <c r="C340" s="409" t="s">
        <v>92</v>
      </c>
      <c r="D340" s="420" t="s">
        <v>603</v>
      </c>
      <c r="E340" s="21">
        <v>6600</v>
      </c>
      <c r="F340" s="21">
        <v>0</v>
      </c>
      <c r="J340" s="23"/>
      <c r="K340" s="23"/>
    </row>
    <row r="341" spans="3:11">
      <c r="C341" s="409" t="s">
        <v>93</v>
      </c>
      <c r="D341" s="420" t="s">
        <v>603</v>
      </c>
      <c r="E341" s="21">
        <v>4428</v>
      </c>
      <c r="F341" s="21">
        <v>138</v>
      </c>
      <c r="J341" s="23"/>
      <c r="K341" s="23"/>
    </row>
    <row r="342" spans="3:11">
      <c r="C342" s="409" t="s">
        <v>94</v>
      </c>
      <c r="D342" s="420" t="s">
        <v>603</v>
      </c>
      <c r="E342" s="21">
        <v>5280</v>
      </c>
      <c r="F342" s="21">
        <v>240</v>
      </c>
      <c r="J342" s="23"/>
      <c r="K342" s="23"/>
    </row>
    <row r="343" spans="3:11">
      <c r="C343" s="409" t="s">
        <v>95</v>
      </c>
      <c r="D343" s="420" t="s">
        <v>603</v>
      </c>
      <c r="E343" s="21">
        <v>1650</v>
      </c>
      <c r="F343" s="21">
        <v>0</v>
      </c>
      <c r="J343" s="23"/>
      <c r="K343" s="23"/>
    </row>
    <row r="344" spans="3:11" ht="48">
      <c r="C344" s="409" t="s">
        <v>98</v>
      </c>
      <c r="D344" s="420" t="s">
        <v>603</v>
      </c>
      <c r="E344" s="21">
        <v>10560</v>
      </c>
      <c r="F344" s="21">
        <v>0</v>
      </c>
      <c r="J344" s="23"/>
      <c r="K344" s="23"/>
    </row>
    <row r="345" spans="3:11">
      <c r="C345" s="409" t="s">
        <v>219</v>
      </c>
      <c r="D345" s="420" t="s">
        <v>603</v>
      </c>
      <c r="E345" s="21">
        <v>8140</v>
      </c>
      <c r="F345" s="21">
        <v>0</v>
      </c>
      <c r="J345" s="23"/>
      <c r="K345" s="23"/>
    </row>
    <row r="346" spans="3:11" ht="48">
      <c r="C346" s="409" t="s">
        <v>235</v>
      </c>
      <c r="D346" s="420" t="s">
        <v>603</v>
      </c>
      <c r="E346" s="21">
        <v>8960</v>
      </c>
      <c r="F346" s="21">
        <v>0</v>
      </c>
      <c r="J346" s="23"/>
      <c r="K346" s="23"/>
    </row>
    <row r="347" spans="3:11">
      <c r="C347" s="409" t="s">
        <v>236</v>
      </c>
      <c r="D347" s="420" t="s">
        <v>603</v>
      </c>
      <c r="E347" s="21">
        <v>6160</v>
      </c>
      <c r="F347" s="21">
        <v>0</v>
      </c>
      <c r="J347" s="23"/>
      <c r="K347" s="23"/>
    </row>
    <row r="348" spans="3:11" ht="48">
      <c r="C348" s="409" t="s">
        <v>99</v>
      </c>
      <c r="D348" s="420" t="s">
        <v>603</v>
      </c>
      <c r="E348" s="21">
        <v>22400</v>
      </c>
      <c r="F348" s="21">
        <v>0</v>
      </c>
      <c r="J348" s="23"/>
      <c r="K348" s="23"/>
    </row>
    <row r="349" spans="3:11">
      <c r="C349" s="409" t="s">
        <v>220</v>
      </c>
      <c r="D349" s="420" t="s">
        <v>603</v>
      </c>
      <c r="E349" s="21">
        <v>15400</v>
      </c>
      <c r="F349" s="21">
        <v>0</v>
      </c>
      <c r="J349" s="23"/>
      <c r="K349" s="23"/>
    </row>
    <row r="350" spans="3:11" ht="48">
      <c r="C350" s="409" t="s">
        <v>237</v>
      </c>
      <c r="D350" s="420" t="s">
        <v>603</v>
      </c>
      <c r="E350" s="21">
        <v>16640</v>
      </c>
      <c r="F350" s="21">
        <v>0</v>
      </c>
      <c r="J350" s="23"/>
      <c r="K350" s="23"/>
    </row>
    <row r="351" spans="3:11">
      <c r="C351" s="409" t="s">
        <v>218</v>
      </c>
      <c r="D351" s="420" t="s">
        <v>603</v>
      </c>
      <c r="E351" s="21">
        <v>12320</v>
      </c>
      <c r="F351" s="21">
        <v>0</v>
      </c>
      <c r="J351" s="23"/>
      <c r="K351" s="23"/>
    </row>
    <row r="352" spans="3:11">
      <c r="C352" s="409" t="s">
        <v>100</v>
      </c>
      <c r="D352" s="420" t="s">
        <v>603</v>
      </c>
      <c r="E352" s="21">
        <v>9775</v>
      </c>
      <c r="F352" s="21">
        <v>0</v>
      </c>
      <c r="J352" s="23"/>
      <c r="K352" s="23"/>
    </row>
    <row r="353" spans="3:11">
      <c r="C353" s="409" t="s">
        <v>101</v>
      </c>
      <c r="D353" s="420" t="s">
        <v>603</v>
      </c>
      <c r="E353" s="21">
        <v>6885</v>
      </c>
      <c r="F353" s="21">
        <v>0</v>
      </c>
      <c r="J353" s="23"/>
      <c r="K353" s="23"/>
    </row>
    <row r="354" spans="3:11">
      <c r="C354" s="409" t="s">
        <v>102</v>
      </c>
      <c r="D354" s="420" t="s">
        <v>603</v>
      </c>
      <c r="E354" s="21">
        <v>4122.5</v>
      </c>
      <c r="F354" s="21">
        <v>0</v>
      </c>
      <c r="J354" s="23"/>
      <c r="K354" s="23"/>
    </row>
    <row r="355" spans="3:11">
      <c r="C355" s="413" t="s">
        <v>6</v>
      </c>
      <c r="D355" s="423"/>
      <c r="E355" s="20"/>
      <c r="F355" s="20"/>
      <c r="J355" s="23"/>
      <c r="K355" s="23"/>
    </row>
    <row r="356" spans="3:11">
      <c r="C356" s="409" t="s">
        <v>90</v>
      </c>
      <c r="D356" s="420" t="s">
        <v>603</v>
      </c>
      <c r="E356" s="424">
        <f>24769*1.1</f>
        <v>27245.9</v>
      </c>
      <c r="F356" s="9">
        <v>0</v>
      </c>
      <c r="J356" s="23"/>
      <c r="K356" s="23"/>
    </row>
    <row r="357" spans="3:11">
      <c r="C357" s="409" t="s">
        <v>91</v>
      </c>
      <c r="D357" s="420" t="s">
        <v>603</v>
      </c>
      <c r="E357" s="424">
        <f>22950*1.1</f>
        <v>25245.000000000004</v>
      </c>
      <c r="F357" s="9">
        <v>0</v>
      </c>
      <c r="J357" s="23"/>
      <c r="K357" s="23"/>
    </row>
    <row r="358" spans="3:11">
      <c r="C358" s="409" t="s">
        <v>217</v>
      </c>
      <c r="D358" s="420" t="s">
        <v>603</v>
      </c>
      <c r="E358" s="424">
        <v>16980</v>
      </c>
      <c r="F358" s="9">
        <v>1000</v>
      </c>
      <c r="J358" s="23"/>
      <c r="K358" s="23"/>
    </row>
    <row r="359" spans="3:11">
      <c r="C359" s="409" t="s">
        <v>92</v>
      </c>
      <c r="D359" s="420" t="s">
        <v>603</v>
      </c>
      <c r="E359" s="424">
        <v>14000</v>
      </c>
      <c r="F359" s="9">
        <v>0</v>
      </c>
      <c r="J359" s="23"/>
      <c r="K359" s="23"/>
    </row>
    <row r="360" spans="3:11">
      <c r="C360" s="409" t="s">
        <v>93</v>
      </c>
      <c r="D360" s="420" t="s">
        <v>603</v>
      </c>
      <c r="E360" s="9">
        <v>4428</v>
      </c>
      <c r="F360" s="424">
        <v>180</v>
      </c>
      <c r="J360" s="23"/>
      <c r="K360" s="23"/>
    </row>
    <row r="361" spans="3:11">
      <c r="C361" s="409" t="s">
        <v>94</v>
      </c>
      <c r="D361" s="420" t="s">
        <v>603</v>
      </c>
      <c r="E361" s="9">
        <v>5280</v>
      </c>
      <c r="F361" s="9">
        <v>240</v>
      </c>
      <c r="J361" s="23"/>
      <c r="K361" s="23"/>
    </row>
    <row r="362" spans="3:11">
      <c r="C362" s="409" t="s">
        <v>238</v>
      </c>
      <c r="D362" s="420" t="s">
        <v>603</v>
      </c>
      <c r="E362" s="21"/>
      <c r="F362" s="21"/>
      <c r="G362" s="427" t="s">
        <v>950</v>
      </c>
      <c r="J362" s="23"/>
      <c r="K362" s="23"/>
    </row>
    <row r="363" spans="3:11">
      <c r="C363" s="409" t="s">
        <v>95</v>
      </c>
      <c r="D363" s="420" t="s">
        <v>603</v>
      </c>
      <c r="E363" s="9">
        <v>1650</v>
      </c>
      <c r="F363" s="9">
        <v>0</v>
      </c>
      <c r="J363" s="23"/>
      <c r="K363" s="23"/>
    </row>
    <row r="364" spans="3:11" ht="48">
      <c r="C364" s="409" t="s">
        <v>98</v>
      </c>
      <c r="D364" s="420" t="s">
        <v>603</v>
      </c>
      <c r="E364" s="14">
        <f>(8228*1.15)+2600</f>
        <v>12062.199999999999</v>
      </c>
      <c r="F364" s="9">
        <v>0</v>
      </c>
      <c r="J364" s="23"/>
      <c r="K364" s="23"/>
    </row>
    <row r="365" spans="3:11">
      <c r="C365" s="409" t="s">
        <v>219</v>
      </c>
      <c r="D365" s="420" t="s">
        <v>603</v>
      </c>
      <c r="E365" s="424">
        <f>8653*1.15</f>
        <v>9950.9499999999989</v>
      </c>
      <c r="F365" s="9">
        <v>0</v>
      </c>
      <c r="J365" s="23"/>
      <c r="K365" s="23"/>
    </row>
    <row r="366" spans="3:11" ht="48">
      <c r="C366" s="409" t="s">
        <v>99</v>
      </c>
      <c r="D366" s="420" t="s">
        <v>603</v>
      </c>
      <c r="E366" s="14">
        <f>(12750*1.15)+3200</f>
        <v>17862.5</v>
      </c>
      <c r="F366" s="9">
        <v>0</v>
      </c>
      <c r="J366" s="23"/>
      <c r="K366" s="23"/>
    </row>
    <row r="367" spans="3:11">
      <c r="C367" s="409" t="s">
        <v>220</v>
      </c>
      <c r="D367" s="420" t="s">
        <v>603</v>
      </c>
      <c r="E367" s="424">
        <f>13090*1.15</f>
        <v>15053.499999999998</v>
      </c>
      <c r="F367" s="9">
        <v>0</v>
      </c>
      <c r="J367" s="23"/>
      <c r="K367" s="23"/>
    </row>
    <row r="368" spans="3:11">
      <c r="C368" s="409" t="s">
        <v>221</v>
      </c>
      <c r="D368" s="420" t="s">
        <v>603</v>
      </c>
      <c r="E368" s="424">
        <f>13642.5*1.15</f>
        <v>15688.874999999998</v>
      </c>
      <c r="F368" s="9">
        <v>0</v>
      </c>
      <c r="J368" s="23"/>
      <c r="K368" s="23"/>
    </row>
    <row r="369" spans="3:11">
      <c r="C369" s="409" t="s">
        <v>100</v>
      </c>
      <c r="D369" s="420" t="s">
        <v>603</v>
      </c>
      <c r="E369" s="424">
        <f>7565*1.15</f>
        <v>8699.75</v>
      </c>
      <c r="F369" s="9">
        <v>0</v>
      </c>
      <c r="J369" s="23"/>
      <c r="K369" s="23"/>
    </row>
    <row r="370" spans="3:11">
      <c r="C370" s="409" t="s">
        <v>101</v>
      </c>
      <c r="D370" s="420" t="s">
        <v>603</v>
      </c>
      <c r="E370" s="424">
        <f>6205*1.15</f>
        <v>7135.7499999999991</v>
      </c>
      <c r="F370" s="9">
        <v>0</v>
      </c>
      <c r="J370" s="23"/>
      <c r="K370" s="23"/>
    </row>
    <row r="371" spans="3:11">
      <c r="C371" s="409" t="s">
        <v>227</v>
      </c>
      <c r="D371" s="420" t="s">
        <v>603</v>
      </c>
      <c r="E371" s="424">
        <f>3451*1.15</f>
        <v>3968.6499999999996</v>
      </c>
      <c r="F371" s="9">
        <v>0</v>
      </c>
      <c r="J371" s="23"/>
      <c r="K371" s="23"/>
    </row>
    <row r="372" spans="3:11">
      <c r="C372" s="409" t="s">
        <v>224</v>
      </c>
      <c r="D372" s="420" t="s">
        <v>603</v>
      </c>
      <c r="E372" s="424">
        <f>2312*1.15</f>
        <v>2658.7999999999997</v>
      </c>
      <c r="F372" s="9">
        <v>0</v>
      </c>
      <c r="J372" s="23"/>
      <c r="K372" s="23"/>
    </row>
    <row r="373" spans="3:11">
      <c r="C373" s="409" t="s">
        <v>212</v>
      </c>
      <c r="D373" s="420" t="s">
        <v>603</v>
      </c>
      <c r="E373" s="424">
        <f>3315*1.15</f>
        <v>3812.2499999999995</v>
      </c>
      <c r="F373" s="9">
        <v>0</v>
      </c>
      <c r="J373" s="23"/>
      <c r="K373" s="23"/>
    </row>
    <row r="374" spans="3:11">
      <c r="C374" s="409" t="s">
        <v>225</v>
      </c>
      <c r="D374" s="420" t="s">
        <v>603</v>
      </c>
      <c r="E374" s="424">
        <f>3740*1.15</f>
        <v>4301</v>
      </c>
      <c r="F374" s="9">
        <v>0</v>
      </c>
      <c r="J374" s="23"/>
      <c r="K374" s="23"/>
    </row>
    <row r="375" spans="3:11">
      <c r="C375" s="413" t="s">
        <v>7</v>
      </c>
      <c r="D375" s="423"/>
      <c r="E375" s="20"/>
      <c r="F375" s="20"/>
      <c r="J375" s="23"/>
      <c r="K375" s="23"/>
    </row>
    <row r="376" spans="3:11">
      <c r="C376" s="409" t="s">
        <v>90</v>
      </c>
      <c r="D376" s="420" t="s">
        <v>603</v>
      </c>
      <c r="E376" s="424">
        <f>24769*1.1</f>
        <v>27245.9</v>
      </c>
      <c r="F376" s="9">
        <v>0</v>
      </c>
      <c r="J376" s="23"/>
      <c r="K376" s="23"/>
    </row>
    <row r="377" spans="3:11">
      <c r="C377" s="409" t="s">
        <v>91</v>
      </c>
      <c r="D377" s="420" t="s">
        <v>603</v>
      </c>
      <c r="E377" s="424">
        <f>22950*1.1</f>
        <v>25245.000000000004</v>
      </c>
      <c r="F377" s="9">
        <v>0</v>
      </c>
      <c r="J377" s="23"/>
      <c r="K377" s="23"/>
    </row>
    <row r="378" spans="3:11">
      <c r="C378" s="409" t="s">
        <v>217</v>
      </c>
      <c r="D378" s="420" t="s">
        <v>603</v>
      </c>
      <c r="E378" s="424">
        <v>16980</v>
      </c>
      <c r="F378" s="9">
        <v>1000</v>
      </c>
      <c r="J378" s="23"/>
      <c r="K378" s="23"/>
    </row>
    <row r="379" spans="3:11">
      <c r="C379" s="409" t="s">
        <v>92</v>
      </c>
      <c r="D379" s="420" t="s">
        <v>603</v>
      </c>
      <c r="E379" s="424">
        <f>11900*1.1</f>
        <v>13090.000000000002</v>
      </c>
      <c r="F379" s="9">
        <v>0</v>
      </c>
      <c r="J379" s="23"/>
      <c r="K379" s="23"/>
    </row>
    <row r="380" spans="3:11">
      <c r="C380" s="409" t="s">
        <v>93</v>
      </c>
      <c r="D380" s="420" t="s">
        <v>603</v>
      </c>
      <c r="E380" s="9">
        <v>4428</v>
      </c>
      <c r="F380" s="424">
        <v>180</v>
      </c>
      <c r="J380" s="23"/>
      <c r="K380" s="23"/>
    </row>
    <row r="381" spans="3:11">
      <c r="C381" s="409" t="s">
        <v>94</v>
      </c>
      <c r="D381" s="420" t="s">
        <v>603</v>
      </c>
      <c r="E381" s="9">
        <v>5280</v>
      </c>
      <c r="F381" s="9">
        <v>240</v>
      </c>
      <c r="J381" s="23"/>
      <c r="K381" s="23"/>
    </row>
    <row r="382" spans="3:11">
      <c r="C382" s="409" t="s">
        <v>238</v>
      </c>
      <c r="D382" s="420" t="s">
        <v>603</v>
      </c>
      <c r="E382" s="21"/>
      <c r="F382" s="21"/>
      <c r="G382" s="427" t="s">
        <v>950</v>
      </c>
      <c r="J382" s="23"/>
      <c r="K382" s="23"/>
    </row>
    <row r="383" spans="3:11">
      <c r="C383" s="409" t="s">
        <v>95</v>
      </c>
      <c r="D383" s="420" t="s">
        <v>603</v>
      </c>
      <c r="E383" s="9">
        <v>1650</v>
      </c>
      <c r="F383" s="9">
        <v>0</v>
      </c>
      <c r="J383" s="23"/>
      <c r="K383" s="23"/>
    </row>
    <row r="384" spans="3:11" ht="48">
      <c r="C384" s="409" t="s">
        <v>98</v>
      </c>
      <c r="D384" s="420" t="s">
        <v>603</v>
      </c>
      <c r="E384" s="14">
        <f>(8228*1.15)+2600</f>
        <v>12062.199999999999</v>
      </c>
      <c r="F384" s="9">
        <v>0</v>
      </c>
      <c r="J384" s="23"/>
      <c r="K384" s="23"/>
    </row>
    <row r="385" spans="1:11">
      <c r="C385" s="409" t="s">
        <v>219</v>
      </c>
      <c r="D385" s="420" t="s">
        <v>603</v>
      </c>
      <c r="E385" s="424">
        <v>8653</v>
      </c>
      <c r="F385" s="9">
        <v>0</v>
      </c>
      <c r="J385" s="23"/>
      <c r="K385" s="23"/>
    </row>
    <row r="386" spans="1:11" ht="48">
      <c r="C386" s="409" t="s">
        <v>99</v>
      </c>
      <c r="D386" s="420" t="s">
        <v>603</v>
      </c>
      <c r="E386" s="14">
        <f>(12750*1.15)+3200</f>
        <v>17862.5</v>
      </c>
      <c r="F386" s="9">
        <v>0</v>
      </c>
      <c r="J386" s="23"/>
      <c r="K386" s="23"/>
    </row>
    <row r="387" spans="1:11">
      <c r="C387" s="409" t="s">
        <v>220</v>
      </c>
      <c r="D387" s="420" t="s">
        <v>603</v>
      </c>
      <c r="E387" s="424">
        <f>13090*1.15</f>
        <v>15053.499999999998</v>
      </c>
      <c r="F387" s="9">
        <v>0</v>
      </c>
      <c r="J387" s="23"/>
      <c r="K387" s="23"/>
    </row>
    <row r="388" spans="1:11">
      <c r="C388" s="409" t="s">
        <v>221</v>
      </c>
      <c r="D388" s="420" t="s">
        <v>603</v>
      </c>
      <c r="E388" s="424">
        <f>13642.5*1.15</f>
        <v>15688.874999999998</v>
      </c>
      <c r="F388" s="9">
        <v>0</v>
      </c>
      <c r="J388" s="23"/>
      <c r="K388" s="23"/>
    </row>
    <row r="389" spans="1:11">
      <c r="C389" s="409" t="s">
        <v>226</v>
      </c>
      <c r="D389" s="420" t="s">
        <v>603</v>
      </c>
      <c r="E389" s="424">
        <f>10540*1.15</f>
        <v>12120.999999999998</v>
      </c>
      <c r="F389" s="9">
        <v>0</v>
      </c>
      <c r="J389" s="23"/>
      <c r="K389" s="23"/>
    </row>
    <row r="390" spans="1:11">
      <c r="C390" s="409" t="s">
        <v>239</v>
      </c>
      <c r="D390" s="420" t="s">
        <v>603</v>
      </c>
      <c r="E390" s="424">
        <f>10676*1.15</f>
        <v>12277.4</v>
      </c>
      <c r="F390" s="9">
        <v>0</v>
      </c>
      <c r="J390" s="23"/>
      <c r="K390" s="23"/>
    </row>
    <row r="391" spans="1:11">
      <c r="C391" s="409" t="s">
        <v>101</v>
      </c>
      <c r="D391" s="420" t="s">
        <v>603</v>
      </c>
      <c r="E391" s="424">
        <f>3995*1.153</f>
        <v>4606.2349999999997</v>
      </c>
      <c r="F391" s="9">
        <v>0</v>
      </c>
      <c r="J391" s="23"/>
      <c r="K391" s="23"/>
    </row>
    <row r="392" spans="1:11">
      <c r="C392" s="409" t="s">
        <v>227</v>
      </c>
      <c r="D392" s="420" t="s">
        <v>603</v>
      </c>
      <c r="E392" s="424">
        <f>5865*1.15</f>
        <v>6744.7499999999991</v>
      </c>
      <c r="F392" s="9">
        <v>0</v>
      </c>
      <c r="J392" s="23"/>
      <c r="K392" s="23"/>
    </row>
    <row r="393" spans="1:11">
      <c r="C393" s="409" t="s">
        <v>224</v>
      </c>
      <c r="D393" s="420" t="s">
        <v>603</v>
      </c>
      <c r="E393" s="424">
        <f>3995*1.15</f>
        <v>4594.25</v>
      </c>
      <c r="F393" s="9">
        <v>0</v>
      </c>
      <c r="J393" s="23"/>
      <c r="K393" s="23"/>
    </row>
    <row r="394" spans="1:11">
      <c r="C394" s="409" t="s">
        <v>232</v>
      </c>
      <c r="D394" s="420" t="s">
        <v>603</v>
      </c>
      <c r="E394" s="424">
        <f>3527.5*1.15</f>
        <v>4056.6249999999995</v>
      </c>
      <c r="F394" s="9">
        <v>0</v>
      </c>
      <c r="J394" s="23"/>
      <c r="K394" s="23"/>
    </row>
    <row r="395" spans="1:11">
      <c r="C395" s="409" t="s">
        <v>240</v>
      </c>
      <c r="D395" s="420" t="s">
        <v>603</v>
      </c>
      <c r="E395" s="424">
        <f>6290*1.15</f>
        <v>7233.4999999999991</v>
      </c>
      <c r="F395" s="9">
        <v>0</v>
      </c>
      <c r="J395" s="23"/>
      <c r="K395" s="23"/>
    </row>
    <row r="396" spans="1:11">
      <c r="C396" s="409" t="s">
        <v>241</v>
      </c>
      <c r="D396" s="420" t="s">
        <v>603</v>
      </c>
      <c r="E396" s="424">
        <f>9817.5*1.15</f>
        <v>11290.125</v>
      </c>
      <c r="F396" s="9">
        <v>0</v>
      </c>
      <c r="J396" s="23"/>
      <c r="K396" s="23"/>
    </row>
    <row r="397" spans="1:11">
      <c r="C397" s="409" t="s">
        <v>242</v>
      </c>
      <c r="D397" s="420" t="s">
        <v>603</v>
      </c>
      <c r="E397" s="424">
        <f>5593*1.15</f>
        <v>6431.95</v>
      </c>
      <c r="F397" s="9">
        <v>0</v>
      </c>
      <c r="J397" s="23"/>
      <c r="K397" s="23"/>
    </row>
    <row r="398" spans="1:11">
      <c r="A398" s="11"/>
      <c r="B398" s="11"/>
      <c r="C398" s="410" t="s">
        <v>97</v>
      </c>
      <c r="D398" s="421"/>
      <c r="E398" s="18"/>
      <c r="F398" s="18"/>
      <c r="G398" s="427"/>
      <c r="J398" s="23"/>
      <c r="K398" s="23"/>
    </row>
    <row r="399" spans="1:11">
      <c r="C399" s="409" t="s">
        <v>103</v>
      </c>
      <c r="D399" s="420" t="s">
        <v>603</v>
      </c>
      <c r="E399" s="424">
        <v>3129.3</v>
      </c>
      <c r="F399" s="9">
        <v>450</v>
      </c>
      <c r="G399" s="427" t="s">
        <v>877</v>
      </c>
      <c r="J399" s="23"/>
      <c r="K399" s="23"/>
    </row>
    <row r="400" spans="1:11">
      <c r="C400" s="409" t="s">
        <v>104</v>
      </c>
      <c r="D400" s="420" t="s">
        <v>603</v>
      </c>
      <c r="E400" s="424">
        <v>1762.9</v>
      </c>
      <c r="F400" s="9">
        <v>450</v>
      </c>
      <c r="G400" s="427"/>
      <c r="J400" s="23"/>
      <c r="K400" s="23"/>
    </row>
    <row r="401" spans="3:11">
      <c r="C401" s="409" t="s">
        <v>586</v>
      </c>
      <c r="D401" s="420" t="s">
        <v>603</v>
      </c>
      <c r="E401" s="424">
        <v>1762.9</v>
      </c>
      <c r="F401" s="9">
        <v>450</v>
      </c>
      <c r="G401" s="427"/>
      <c r="J401" s="23"/>
      <c r="K401" s="23"/>
    </row>
    <row r="402" spans="3:11">
      <c r="C402" s="414" t="s">
        <v>587</v>
      </c>
      <c r="D402" s="420" t="s">
        <v>603</v>
      </c>
      <c r="E402" s="424">
        <v>1762.9</v>
      </c>
      <c r="F402" s="9">
        <v>450</v>
      </c>
      <c r="G402" s="427"/>
      <c r="J402" s="23"/>
      <c r="K402" s="23"/>
    </row>
    <row r="403" spans="3:11" ht="48">
      <c r="C403" s="409" t="s">
        <v>266</v>
      </c>
      <c r="D403" s="420" t="s">
        <v>603</v>
      </c>
      <c r="E403" s="9">
        <v>3312.5</v>
      </c>
      <c r="F403" s="9">
        <v>450</v>
      </c>
      <c r="G403" s="427"/>
      <c r="J403" s="23"/>
      <c r="K403" s="23"/>
    </row>
    <row r="404" spans="3:11">
      <c r="C404" s="409" t="s">
        <v>105</v>
      </c>
      <c r="D404" s="420" t="s">
        <v>603</v>
      </c>
      <c r="E404" s="424">
        <v>860.1</v>
      </c>
      <c r="F404" s="9">
        <v>0</v>
      </c>
      <c r="G404" s="427"/>
      <c r="J404" s="23"/>
      <c r="K404" s="23"/>
    </row>
    <row r="405" spans="3:11">
      <c r="C405" s="409" t="s">
        <v>105</v>
      </c>
      <c r="D405" s="420" t="s">
        <v>603</v>
      </c>
      <c r="E405" s="424">
        <v>860.1</v>
      </c>
      <c r="F405" s="9">
        <v>0</v>
      </c>
      <c r="G405" s="427"/>
      <c r="J405" s="23"/>
      <c r="K405" s="23"/>
    </row>
    <row r="406" spans="3:11">
      <c r="C406" s="409" t="s">
        <v>105</v>
      </c>
      <c r="D406" s="420" t="s">
        <v>603</v>
      </c>
      <c r="E406" s="424">
        <v>860.1</v>
      </c>
      <c r="F406" s="9">
        <v>0</v>
      </c>
      <c r="G406" s="427"/>
      <c r="J406" s="23"/>
      <c r="K406" s="23"/>
    </row>
    <row r="407" spans="3:11">
      <c r="C407" s="409" t="s">
        <v>588</v>
      </c>
      <c r="D407" s="420" t="s">
        <v>603</v>
      </c>
      <c r="E407" s="424">
        <v>2348.5</v>
      </c>
      <c r="F407" s="9">
        <v>450</v>
      </c>
      <c r="G407" s="427" t="s">
        <v>877</v>
      </c>
      <c r="J407" s="23"/>
      <c r="K407" s="23"/>
    </row>
    <row r="408" spans="3:11">
      <c r="C408" s="409" t="s">
        <v>106</v>
      </c>
      <c r="D408" s="420" t="s">
        <v>603</v>
      </c>
      <c r="E408" s="424">
        <v>488</v>
      </c>
      <c r="F408" s="424">
        <v>35</v>
      </c>
      <c r="G408" s="427"/>
      <c r="J408" s="23"/>
      <c r="K408" s="23"/>
    </row>
    <row r="409" spans="3:11">
      <c r="C409" s="409" t="s">
        <v>107</v>
      </c>
      <c r="D409" s="420" t="s">
        <v>603</v>
      </c>
      <c r="E409" s="21">
        <v>353.8</v>
      </c>
      <c r="F409" s="9"/>
      <c r="G409" s="427" t="s">
        <v>1253</v>
      </c>
      <c r="J409" s="23"/>
      <c r="K409" s="23"/>
    </row>
    <row r="410" spans="3:11">
      <c r="C410" s="409" t="s">
        <v>108</v>
      </c>
      <c r="D410" s="420" t="s">
        <v>603</v>
      </c>
      <c r="E410" s="424">
        <v>292.8</v>
      </c>
      <c r="F410" s="9">
        <v>25</v>
      </c>
      <c r="G410" s="427"/>
      <c r="J410" s="23"/>
      <c r="K410" s="23"/>
    </row>
    <row r="411" spans="3:11">
      <c r="C411" s="415" t="s">
        <v>109</v>
      </c>
      <c r="D411" s="420" t="s">
        <v>603</v>
      </c>
      <c r="E411" s="21"/>
      <c r="F411" s="21"/>
      <c r="G411" s="427" t="s">
        <v>950</v>
      </c>
      <c r="J411" s="23"/>
      <c r="K411" s="23"/>
    </row>
    <row r="412" spans="3:11" ht="48">
      <c r="C412" s="409" t="s">
        <v>267</v>
      </c>
      <c r="D412" s="420" t="s">
        <v>603</v>
      </c>
      <c r="E412" s="424">
        <v>12419.6</v>
      </c>
      <c r="F412" s="424">
        <v>105</v>
      </c>
      <c r="G412" s="49"/>
      <c r="J412" s="23"/>
      <c r="K412" s="23"/>
    </row>
    <row r="413" spans="3:11">
      <c r="C413" s="409" t="s">
        <v>968</v>
      </c>
      <c r="D413" s="420" t="s">
        <v>603</v>
      </c>
      <c r="E413" s="9">
        <v>2907.5</v>
      </c>
      <c r="F413" s="9">
        <v>70</v>
      </c>
      <c r="J413" s="23"/>
      <c r="K413" s="23"/>
    </row>
    <row r="414" spans="3:11">
      <c r="C414" s="409" t="s">
        <v>204</v>
      </c>
      <c r="D414" s="420" t="s">
        <v>603</v>
      </c>
      <c r="E414" s="9">
        <v>2220</v>
      </c>
      <c r="F414" s="9">
        <v>495</v>
      </c>
      <c r="J414" s="23"/>
      <c r="K414" s="23"/>
    </row>
    <row r="415" spans="3:11">
      <c r="C415" s="409" t="s">
        <v>268</v>
      </c>
      <c r="D415" s="420" t="s">
        <v>603</v>
      </c>
      <c r="E415" s="9">
        <v>1730</v>
      </c>
      <c r="F415" s="9">
        <v>386</v>
      </c>
      <c r="J415" s="23"/>
      <c r="K415" s="23"/>
    </row>
    <row r="416" spans="3:11">
      <c r="C416" s="409" t="s">
        <v>203</v>
      </c>
      <c r="D416" s="420" t="s">
        <v>603</v>
      </c>
      <c r="E416" s="9">
        <v>1640</v>
      </c>
      <c r="F416" s="9">
        <v>366</v>
      </c>
      <c r="J416" s="23"/>
      <c r="K416" s="23"/>
    </row>
    <row r="417" spans="3:11">
      <c r="C417" s="409" t="s">
        <v>345</v>
      </c>
      <c r="D417" s="420" t="s">
        <v>603</v>
      </c>
      <c r="E417" s="9">
        <v>1620</v>
      </c>
      <c r="F417" s="9">
        <v>361</v>
      </c>
      <c r="J417" s="23"/>
      <c r="K417" s="23"/>
    </row>
    <row r="418" spans="3:11">
      <c r="C418" s="409" t="s">
        <v>269</v>
      </c>
      <c r="D418" s="420" t="s">
        <v>603</v>
      </c>
      <c r="E418" s="9">
        <v>1550</v>
      </c>
      <c r="F418" s="9">
        <v>346</v>
      </c>
      <c r="J418" s="23"/>
      <c r="K418" s="23"/>
    </row>
    <row r="419" spans="3:11">
      <c r="C419" s="409" t="s">
        <v>346</v>
      </c>
      <c r="D419" s="420" t="s">
        <v>603</v>
      </c>
      <c r="E419" s="9">
        <v>1490</v>
      </c>
      <c r="F419" s="9">
        <v>331</v>
      </c>
      <c r="J419" s="23"/>
      <c r="K419" s="23"/>
    </row>
    <row r="420" spans="3:11">
      <c r="C420" s="409" t="s">
        <v>187</v>
      </c>
      <c r="D420" s="420" t="s">
        <v>603</v>
      </c>
      <c r="E420" s="9">
        <v>1470</v>
      </c>
      <c r="F420" s="9">
        <v>326</v>
      </c>
      <c r="J420" s="23"/>
      <c r="K420" s="23"/>
    </row>
    <row r="421" spans="3:11">
      <c r="C421" s="409" t="s">
        <v>206</v>
      </c>
      <c r="D421" s="420" t="s">
        <v>603</v>
      </c>
      <c r="E421" s="9">
        <v>1440</v>
      </c>
      <c r="F421" s="9">
        <v>321</v>
      </c>
      <c r="J421" s="23"/>
      <c r="K421" s="23"/>
    </row>
    <row r="422" spans="3:11">
      <c r="C422" s="409" t="s">
        <v>273</v>
      </c>
      <c r="D422" s="420" t="s">
        <v>603</v>
      </c>
      <c r="E422" s="9">
        <v>1420</v>
      </c>
      <c r="F422" s="9">
        <v>316</v>
      </c>
      <c r="J422" s="23"/>
      <c r="K422" s="23"/>
    </row>
    <row r="423" spans="3:11">
      <c r="C423" s="409" t="s">
        <v>270</v>
      </c>
      <c r="D423" s="420" t="s">
        <v>603</v>
      </c>
      <c r="E423" s="9">
        <v>1400</v>
      </c>
      <c r="F423" s="9">
        <v>311</v>
      </c>
      <c r="J423" s="23"/>
      <c r="K423" s="23"/>
    </row>
    <row r="424" spans="3:11">
      <c r="C424" s="409" t="s">
        <v>274</v>
      </c>
      <c r="D424" s="420" t="s">
        <v>603</v>
      </c>
      <c r="E424" s="9">
        <v>1380</v>
      </c>
      <c r="F424" s="9">
        <v>306</v>
      </c>
      <c r="J424" s="23"/>
      <c r="K424" s="23"/>
    </row>
    <row r="425" spans="3:11">
      <c r="C425" s="409" t="s">
        <v>188</v>
      </c>
      <c r="D425" s="420" t="s">
        <v>603</v>
      </c>
      <c r="E425" s="9">
        <v>1330</v>
      </c>
      <c r="F425" s="9">
        <v>297</v>
      </c>
      <c r="J425" s="23"/>
      <c r="K425" s="23"/>
    </row>
    <row r="426" spans="3:11">
      <c r="C426" s="409" t="s">
        <v>205</v>
      </c>
      <c r="D426" s="420" t="s">
        <v>603</v>
      </c>
      <c r="E426" s="9">
        <v>1290</v>
      </c>
      <c r="F426" s="9">
        <v>287</v>
      </c>
      <c r="J426" s="23"/>
      <c r="K426" s="23"/>
    </row>
    <row r="427" spans="3:11">
      <c r="C427" s="409" t="s">
        <v>322</v>
      </c>
      <c r="D427" s="420" t="s">
        <v>603</v>
      </c>
      <c r="E427" s="9">
        <v>980</v>
      </c>
      <c r="F427" s="9">
        <v>217</v>
      </c>
      <c r="J427" s="23"/>
      <c r="K427" s="23"/>
    </row>
    <row r="428" spans="3:11">
      <c r="C428" s="409" t="s">
        <v>347</v>
      </c>
      <c r="D428" s="420" t="s">
        <v>603</v>
      </c>
      <c r="E428" s="9">
        <v>840</v>
      </c>
      <c r="F428" s="9">
        <v>188</v>
      </c>
      <c r="J428" s="23"/>
      <c r="K428" s="23"/>
    </row>
    <row r="429" spans="3:11">
      <c r="C429" s="409" t="s">
        <v>582</v>
      </c>
      <c r="D429" s="420" t="s">
        <v>603</v>
      </c>
      <c r="E429" s="9">
        <v>710</v>
      </c>
      <c r="F429" s="9">
        <v>158</v>
      </c>
      <c r="J429" s="23"/>
      <c r="K429" s="23"/>
    </row>
    <row r="430" spans="3:11">
      <c r="C430" s="409" t="s">
        <v>321</v>
      </c>
      <c r="D430" s="420" t="s">
        <v>603</v>
      </c>
      <c r="E430" s="9">
        <v>440</v>
      </c>
      <c r="F430" s="9">
        <v>99</v>
      </c>
      <c r="J430" s="23"/>
      <c r="K430" s="23"/>
    </row>
    <row r="431" spans="3:11">
      <c r="C431" s="409" t="s">
        <v>189</v>
      </c>
      <c r="D431" s="420" t="s">
        <v>603</v>
      </c>
      <c r="E431" s="9">
        <v>270</v>
      </c>
      <c r="F431" s="9">
        <v>59</v>
      </c>
      <c r="G431" s="427"/>
      <c r="J431" s="23"/>
      <c r="K431" s="23"/>
    </row>
    <row r="432" spans="3:11">
      <c r="C432" s="409" t="s">
        <v>271</v>
      </c>
      <c r="D432" s="420" t="s">
        <v>603</v>
      </c>
      <c r="E432" s="424">
        <v>10700</v>
      </c>
      <c r="F432" s="9">
        <v>800</v>
      </c>
      <c r="G432" s="427" t="s">
        <v>1252</v>
      </c>
      <c r="J432" s="23"/>
      <c r="K432" s="23"/>
    </row>
    <row r="433" spans="3:11">
      <c r="C433" s="409" t="s">
        <v>272</v>
      </c>
      <c r="D433" s="420" t="s">
        <v>603</v>
      </c>
      <c r="E433" s="424">
        <v>9800</v>
      </c>
      <c r="F433" s="9">
        <v>650</v>
      </c>
      <c r="G433" s="427" t="s">
        <v>1252</v>
      </c>
      <c r="J433" s="23"/>
      <c r="K433" s="23"/>
    </row>
    <row r="434" spans="3:11">
      <c r="C434" s="415" t="s">
        <v>110</v>
      </c>
      <c r="D434" s="420" t="s">
        <v>595</v>
      </c>
      <c r="E434" s="21"/>
      <c r="F434" s="21"/>
      <c r="G434" s="427" t="s">
        <v>950</v>
      </c>
      <c r="J434" s="23"/>
      <c r="K434" s="23"/>
    </row>
    <row r="435" spans="3:11">
      <c r="C435" s="415" t="s">
        <v>111</v>
      </c>
      <c r="D435" s="420" t="s">
        <v>595</v>
      </c>
      <c r="E435" s="21"/>
      <c r="F435" s="21"/>
      <c r="G435" s="427" t="s">
        <v>950</v>
      </c>
      <c r="J435" s="23"/>
      <c r="K435" s="23"/>
    </row>
    <row r="436" spans="3:11">
      <c r="C436" s="415" t="s">
        <v>112</v>
      </c>
      <c r="D436" s="420" t="s">
        <v>595</v>
      </c>
      <c r="E436" s="9">
        <v>1440</v>
      </c>
      <c r="F436" s="9">
        <v>175</v>
      </c>
      <c r="G436" s="427"/>
      <c r="J436" s="23"/>
      <c r="K436" s="23"/>
    </row>
    <row r="437" spans="3:11">
      <c r="C437" s="410" t="s">
        <v>113</v>
      </c>
      <c r="D437" s="421"/>
      <c r="E437" s="18"/>
      <c r="F437" s="18"/>
      <c r="G437" s="427"/>
      <c r="J437" s="23"/>
      <c r="K437" s="23"/>
    </row>
    <row r="438" spans="3:11">
      <c r="C438" s="416" t="s">
        <v>314</v>
      </c>
      <c r="D438" s="421"/>
      <c r="E438" s="18"/>
      <c r="F438" s="18"/>
      <c r="G438" s="427"/>
      <c r="J438" s="23"/>
      <c r="K438" s="23"/>
    </row>
    <row r="439" spans="3:11">
      <c r="C439" s="409" t="s">
        <v>114</v>
      </c>
      <c r="D439" s="420" t="s">
        <v>590</v>
      </c>
      <c r="E439" s="424">
        <v>34.64</v>
      </c>
      <c r="F439" s="9">
        <v>0</v>
      </c>
      <c r="G439" s="427"/>
      <c r="J439" s="23"/>
      <c r="K439" s="23"/>
    </row>
    <row r="440" spans="3:11">
      <c r="C440" s="409" t="s">
        <v>115</v>
      </c>
      <c r="D440" s="420" t="s">
        <v>590</v>
      </c>
      <c r="E440" s="525">
        <v>25.12</v>
      </c>
      <c r="F440" s="9">
        <v>0</v>
      </c>
      <c r="J440" s="23"/>
      <c r="K440" s="23"/>
    </row>
    <row r="441" spans="3:11">
      <c r="C441" s="409" t="s">
        <v>116</v>
      </c>
      <c r="D441" s="420" t="s">
        <v>590</v>
      </c>
      <c r="E441" s="424">
        <v>28.44</v>
      </c>
      <c r="F441" s="9">
        <v>0</v>
      </c>
      <c r="J441" s="23"/>
      <c r="K441" s="23"/>
    </row>
    <row r="442" spans="3:11">
      <c r="C442" s="409" t="s">
        <v>117</v>
      </c>
      <c r="D442" s="420" t="s">
        <v>590</v>
      </c>
      <c r="E442" s="424">
        <v>28.44</v>
      </c>
      <c r="F442" s="9">
        <v>0</v>
      </c>
      <c r="J442" s="23"/>
      <c r="K442" s="23"/>
    </row>
    <row r="443" spans="3:11">
      <c r="C443" s="409" t="s">
        <v>58</v>
      </c>
      <c r="D443" s="420" t="s">
        <v>590</v>
      </c>
      <c r="E443" s="9">
        <v>0</v>
      </c>
      <c r="F443" s="9">
        <v>10</v>
      </c>
      <c r="J443" s="23"/>
      <c r="K443" s="23"/>
    </row>
    <row r="444" spans="3:11">
      <c r="C444" s="409" t="s">
        <v>118</v>
      </c>
      <c r="D444" s="420" t="s">
        <v>590</v>
      </c>
      <c r="E444" s="424">
        <v>20.41</v>
      </c>
      <c r="F444" s="9">
        <v>0</v>
      </c>
      <c r="J444" s="23"/>
      <c r="K444" s="23"/>
    </row>
    <row r="445" spans="3:11">
      <c r="C445" s="409" t="s">
        <v>119</v>
      </c>
      <c r="D445" s="420" t="s">
        <v>589</v>
      </c>
      <c r="E445" s="424">
        <v>1971.96</v>
      </c>
      <c r="F445" s="424">
        <v>519</v>
      </c>
      <c r="J445" s="23"/>
      <c r="K445" s="23"/>
    </row>
    <row r="446" spans="3:11">
      <c r="C446" s="409" t="s">
        <v>120</v>
      </c>
      <c r="D446" s="420" t="s">
        <v>590</v>
      </c>
      <c r="E446" s="424">
        <v>20.79</v>
      </c>
      <c r="F446" s="9">
        <v>4.4000000000000004</v>
      </c>
      <c r="J446" s="23"/>
      <c r="K446" s="23"/>
    </row>
    <row r="447" spans="3:11">
      <c r="C447" s="409" t="s">
        <v>121</v>
      </c>
      <c r="D447" s="420" t="s">
        <v>590</v>
      </c>
      <c r="E447" s="424">
        <v>20.2</v>
      </c>
      <c r="F447" s="9">
        <v>3.6</v>
      </c>
      <c r="J447" s="23"/>
      <c r="K447" s="23"/>
    </row>
    <row r="448" spans="3:11">
      <c r="C448" s="409" t="s">
        <v>42</v>
      </c>
      <c r="D448" s="420" t="s">
        <v>590</v>
      </c>
      <c r="E448" s="424">
        <v>34.42</v>
      </c>
      <c r="F448" s="9">
        <v>0</v>
      </c>
      <c r="J448" s="23"/>
      <c r="K448" s="23"/>
    </row>
    <row r="449" spans="3:11">
      <c r="C449" s="409" t="s">
        <v>275</v>
      </c>
      <c r="D449" s="420" t="s">
        <v>595</v>
      </c>
      <c r="E449" s="424">
        <v>30</v>
      </c>
      <c r="F449" s="9">
        <v>0</v>
      </c>
      <c r="J449" s="23"/>
      <c r="K449" s="23"/>
    </row>
    <row r="450" spans="3:11">
      <c r="C450" s="409" t="s">
        <v>59</v>
      </c>
      <c r="D450" s="420" t="s">
        <v>585</v>
      </c>
      <c r="E450" s="424">
        <v>22.42</v>
      </c>
      <c r="F450" s="9">
        <v>30</v>
      </c>
      <c r="J450" s="23"/>
      <c r="K450" s="23"/>
    </row>
    <row r="451" spans="3:11">
      <c r="C451" s="409" t="s">
        <v>122</v>
      </c>
      <c r="D451" s="420" t="s">
        <v>585</v>
      </c>
      <c r="E451" s="424">
        <v>66.12</v>
      </c>
      <c r="F451" s="9">
        <v>35</v>
      </c>
      <c r="J451" s="23"/>
      <c r="K451" s="23"/>
    </row>
    <row r="452" spans="3:11">
      <c r="C452" s="409" t="s">
        <v>123</v>
      </c>
      <c r="D452" s="420" t="s">
        <v>595</v>
      </c>
      <c r="E452" s="22">
        <v>1838.53</v>
      </c>
      <c r="F452" s="9">
        <v>560</v>
      </c>
      <c r="J452" s="23"/>
      <c r="K452" s="23"/>
    </row>
    <row r="453" spans="3:11">
      <c r="C453" s="416" t="s">
        <v>984</v>
      </c>
      <c r="D453" s="421"/>
      <c r="E453" s="18"/>
      <c r="F453" s="18"/>
      <c r="J453" s="23"/>
      <c r="K453" s="23"/>
    </row>
    <row r="454" spans="3:11">
      <c r="C454" s="409" t="s">
        <v>114</v>
      </c>
      <c r="D454" s="420" t="s">
        <v>590</v>
      </c>
      <c r="E454" s="424">
        <v>34.64</v>
      </c>
      <c r="F454" s="9">
        <v>0</v>
      </c>
      <c r="J454" s="23"/>
      <c r="K454" s="23"/>
    </row>
    <row r="455" spans="3:11">
      <c r="C455" s="409" t="s">
        <v>115</v>
      </c>
      <c r="D455" s="420" t="s">
        <v>590</v>
      </c>
      <c r="E455" s="525">
        <v>25.12</v>
      </c>
      <c r="F455" s="9">
        <v>0</v>
      </c>
      <c r="J455" s="23"/>
      <c r="K455" s="23"/>
    </row>
    <row r="456" spans="3:11">
      <c r="C456" s="409" t="s">
        <v>116</v>
      </c>
      <c r="D456" s="420" t="s">
        <v>590</v>
      </c>
      <c r="E456" s="424">
        <v>28.44</v>
      </c>
      <c r="F456" s="9">
        <v>0</v>
      </c>
      <c r="J456" s="23"/>
      <c r="K456" s="23"/>
    </row>
    <row r="457" spans="3:11">
      <c r="C457" s="409" t="s">
        <v>117</v>
      </c>
      <c r="D457" s="420" t="s">
        <v>590</v>
      </c>
      <c r="E457" s="424">
        <v>28.44</v>
      </c>
      <c r="F457" s="9">
        <v>0</v>
      </c>
      <c r="J457" s="23"/>
      <c r="K457" s="23"/>
    </row>
    <row r="458" spans="3:11">
      <c r="C458" s="409" t="s">
        <v>58</v>
      </c>
      <c r="D458" s="420" t="s">
        <v>590</v>
      </c>
      <c r="E458" s="9">
        <v>0</v>
      </c>
      <c r="F458" s="9">
        <v>10</v>
      </c>
      <c r="J458" s="23"/>
      <c r="K458" s="23"/>
    </row>
    <row r="459" spans="3:11">
      <c r="C459" s="409" t="s">
        <v>118</v>
      </c>
      <c r="D459" s="420" t="s">
        <v>590</v>
      </c>
      <c r="E459" s="424">
        <v>20.41</v>
      </c>
      <c r="F459" s="9">
        <v>0</v>
      </c>
      <c r="J459" s="23"/>
      <c r="K459" s="23"/>
    </row>
    <row r="460" spans="3:11">
      <c r="C460" s="409" t="s">
        <v>119</v>
      </c>
      <c r="D460" s="420" t="s">
        <v>589</v>
      </c>
      <c r="E460" s="424">
        <v>1971.96</v>
      </c>
      <c r="F460" s="424">
        <v>519</v>
      </c>
      <c r="J460" s="23"/>
      <c r="K460" s="23"/>
    </row>
    <row r="461" spans="3:11">
      <c r="C461" s="409" t="s">
        <v>120</v>
      </c>
      <c r="D461" s="420" t="s">
        <v>590</v>
      </c>
      <c r="E461" s="424">
        <v>20.79</v>
      </c>
      <c r="F461" s="9">
        <v>4.4000000000000004</v>
      </c>
      <c r="J461" s="23"/>
      <c r="K461" s="23"/>
    </row>
    <row r="462" spans="3:11">
      <c r="C462" s="409" t="s">
        <v>121</v>
      </c>
      <c r="D462" s="420" t="s">
        <v>590</v>
      </c>
      <c r="E462" s="424">
        <v>20.2</v>
      </c>
      <c r="F462" s="9">
        <v>3.6</v>
      </c>
      <c r="J462" s="23"/>
      <c r="K462" s="23"/>
    </row>
    <row r="463" spans="3:11">
      <c r="C463" s="409" t="s">
        <v>42</v>
      </c>
      <c r="D463" s="420" t="s">
        <v>590</v>
      </c>
      <c r="E463" s="424">
        <v>34.42</v>
      </c>
      <c r="F463" s="9">
        <v>0</v>
      </c>
      <c r="J463" s="23"/>
      <c r="K463" s="23"/>
    </row>
    <row r="464" spans="3:11">
      <c r="C464" s="409" t="s">
        <v>275</v>
      </c>
      <c r="D464" s="420" t="s">
        <v>595</v>
      </c>
      <c r="E464" s="424">
        <v>30</v>
      </c>
      <c r="F464" s="9">
        <v>0</v>
      </c>
      <c r="J464" s="23"/>
      <c r="K464" s="23"/>
    </row>
    <row r="465" spans="3:11">
      <c r="C465" s="409" t="s">
        <v>59</v>
      </c>
      <c r="D465" s="420" t="s">
        <v>585</v>
      </c>
      <c r="E465" s="424">
        <v>22.42</v>
      </c>
      <c r="F465" s="9">
        <v>30</v>
      </c>
      <c r="J465" s="23"/>
      <c r="K465" s="23"/>
    </row>
    <row r="466" spans="3:11">
      <c r="C466" s="409" t="s">
        <v>122</v>
      </c>
      <c r="D466" s="420" t="s">
        <v>585</v>
      </c>
      <c r="E466" s="424">
        <v>66.12</v>
      </c>
      <c r="F466" s="9">
        <v>35</v>
      </c>
      <c r="J466" s="23"/>
      <c r="K466" s="23"/>
    </row>
    <row r="467" spans="3:11">
      <c r="C467" s="409" t="s">
        <v>123</v>
      </c>
      <c r="D467" s="420" t="s">
        <v>595</v>
      </c>
      <c r="E467" s="22">
        <v>1838.53</v>
      </c>
      <c r="F467" s="9">
        <v>560</v>
      </c>
      <c r="J467" s="23"/>
      <c r="K467" s="23"/>
    </row>
    <row r="468" spans="3:11">
      <c r="C468" s="416" t="s">
        <v>583</v>
      </c>
      <c r="D468" s="421"/>
      <c r="E468" s="18"/>
      <c r="F468" s="18"/>
      <c r="J468" s="23"/>
      <c r="K468" s="23"/>
    </row>
    <row r="469" spans="3:11">
      <c r="C469" s="409" t="s">
        <v>114</v>
      </c>
      <c r="D469" s="420" t="s">
        <v>590</v>
      </c>
      <c r="E469" s="424">
        <v>34.64</v>
      </c>
      <c r="F469" s="9">
        <v>0</v>
      </c>
      <c r="J469" s="23"/>
      <c r="K469" s="23"/>
    </row>
    <row r="470" spans="3:11">
      <c r="C470" s="409" t="s">
        <v>115</v>
      </c>
      <c r="D470" s="420" t="s">
        <v>590</v>
      </c>
      <c r="E470" s="525">
        <v>25.12</v>
      </c>
      <c r="F470" s="9">
        <v>0</v>
      </c>
      <c r="J470" s="23"/>
      <c r="K470" s="23"/>
    </row>
    <row r="471" spans="3:11">
      <c r="C471" s="409" t="s">
        <v>116</v>
      </c>
      <c r="D471" s="420" t="s">
        <v>590</v>
      </c>
      <c r="E471" s="424">
        <v>28.44</v>
      </c>
      <c r="F471" s="9">
        <v>0</v>
      </c>
      <c r="J471" s="23"/>
      <c r="K471" s="23"/>
    </row>
    <row r="472" spans="3:11">
      <c r="C472" s="409" t="s">
        <v>117</v>
      </c>
      <c r="D472" s="420" t="s">
        <v>590</v>
      </c>
      <c r="E472" s="424">
        <v>28.44</v>
      </c>
      <c r="F472" s="9">
        <v>0</v>
      </c>
      <c r="J472" s="23"/>
      <c r="K472" s="23"/>
    </row>
    <row r="473" spans="3:11">
      <c r="C473" s="409" t="s">
        <v>58</v>
      </c>
      <c r="D473" s="420" t="s">
        <v>590</v>
      </c>
      <c r="E473" s="9">
        <v>0</v>
      </c>
      <c r="F473" s="9">
        <v>10</v>
      </c>
      <c r="J473" s="23"/>
      <c r="K473" s="23"/>
    </row>
    <row r="474" spans="3:11">
      <c r="C474" s="409" t="s">
        <v>118</v>
      </c>
      <c r="D474" s="420" t="s">
        <v>590</v>
      </c>
      <c r="E474" s="424">
        <v>20.41</v>
      </c>
      <c r="F474" s="9">
        <v>0</v>
      </c>
      <c r="J474" s="23"/>
      <c r="K474" s="23"/>
    </row>
    <row r="475" spans="3:11">
      <c r="C475" s="409" t="s">
        <v>119</v>
      </c>
      <c r="D475" s="420" t="s">
        <v>589</v>
      </c>
      <c r="E475" s="424">
        <v>1971.96</v>
      </c>
      <c r="F475" s="424">
        <v>519</v>
      </c>
      <c r="J475" s="23"/>
      <c r="K475" s="23"/>
    </row>
    <row r="476" spans="3:11">
      <c r="C476" s="409" t="s">
        <v>120</v>
      </c>
      <c r="D476" s="420" t="s">
        <v>590</v>
      </c>
      <c r="E476" s="424">
        <v>20.79</v>
      </c>
      <c r="F476" s="9">
        <v>4.4000000000000004</v>
      </c>
      <c r="J476" s="23"/>
      <c r="K476" s="23"/>
    </row>
    <row r="477" spans="3:11">
      <c r="C477" s="409" t="s">
        <v>121</v>
      </c>
      <c r="D477" s="420" t="s">
        <v>590</v>
      </c>
      <c r="E477" s="424">
        <v>20.2</v>
      </c>
      <c r="F477" s="9">
        <v>3.6</v>
      </c>
      <c r="J477" s="23"/>
      <c r="K477" s="23"/>
    </row>
    <row r="478" spans="3:11">
      <c r="C478" s="409" t="s">
        <v>42</v>
      </c>
      <c r="D478" s="420" t="s">
        <v>590</v>
      </c>
      <c r="E478" s="424">
        <v>34.42</v>
      </c>
      <c r="F478" s="9">
        <v>0</v>
      </c>
      <c r="J478" s="23"/>
      <c r="K478" s="23"/>
    </row>
    <row r="479" spans="3:11">
      <c r="C479" s="409" t="s">
        <v>275</v>
      </c>
      <c r="D479" s="420" t="s">
        <v>595</v>
      </c>
      <c r="E479" s="424">
        <v>30</v>
      </c>
      <c r="F479" s="9">
        <v>0</v>
      </c>
      <c r="J479" s="23"/>
      <c r="K479" s="23"/>
    </row>
    <row r="480" spans="3:11">
      <c r="C480" s="409" t="s">
        <v>59</v>
      </c>
      <c r="D480" s="420" t="s">
        <v>585</v>
      </c>
      <c r="E480" s="424">
        <v>22.42</v>
      </c>
      <c r="F480" s="9">
        <v>30</v>
      </c>
      <c r="J480" s="23"/>
      <c r="K480" s="23"/>
    </row>
    <row r="481" spans="3:11">
      <c r="C481" s="409" t="s">
        <v>122</v>
      </c>
      <c r="D481" s="420" t="s">
        <v>585</v>
      </c>
      <c r="E481" s="424">
        <v>66.12</v>
      </c>
      <c r="F481" s="9">
        <v>35</v>
      </c>
      <c r="J481" s="23"/>
      <c r="K481" s="23"/>
    </row>
    <row r="482" spans="3:11">
      <c r="C482" s="409" t="s">
        <v>245</v>
      </c>
      <c r="D482" s="420" t="s">
        <v>595</v>
      </c>
      <c r="E482" s="22">
        <v>1838.53</v>
      </c>
      <c r="F482" s="9">
        <v>560</v>
      </c>
      <c r="J482" s="23"/>
      <c r="K482" s="23"/>
    </row>
    <row r="483" spans="3:11">
      <c r="C483" s="416" t="s">
        <v>332</v>
      </c>
      <c r="D483" s="421"/>
      <c r="E483" s="18"/>
      <c r="F483" s="18"/>
      <c r="J483" s="23"/>
      <c r="K483" s="23"/>
    </row>
    <row r="484" spans="3:11">
      <c r="C484" s="409" t="s">
        <v>25</v>
      </c>
      <c r="D484" s="420" t="s">
        <v>589</v>
      </c>
      <c r="E484" s="424">
        <v>1971.96</v>
      </c>
      <c r="F484" s="424">
        <v>519</v>
      </c>
      <c r="J484" s="23"/>
      <c r="K484" s="23"/>
    </row>
    <row r="485" spans="3:11">
      <c r="C485" s="409" t="s">
        <v>325</v>
      </c>
      <c r="D485" s="420" t="s">
        <v>585</v>
      </c>
      <c r="E485" s="9">
        <v>300</v>
      </c>
      <c r="F485" s="9">
        <v>0</v>
      </c>
      <c r="J485" s="23"/>
      <c r="K485" s="23"/>
    </row>
    <row r="486" spans="3:11">
      <c r="C486" s="409" t="s">
        <v>326</v>
      </c>
      <c r="D486" s="420" t="s">
        <v>585</v>
      </c>
      <c r="E486" s="9">
        <v>0</v>
      </c>
      <c r="F486" s="9">
        <v>115</v>
      </c>
      <c r="J486" s="23"/>
      <c r="K486" s="23"/>
    </row>
    <row r="487" spans="3:11">
      <c r="C487" s="409" t="s">
        <v>327</v>
      </c>
      <c r="D487" s="420" t="s">
        <v>585</v>
      </c>
      <c r="E487" s="9">
        <v>300</v>
      </c>
      <c r="F487" s="9">
        <v>0</v>
      </c>
      <c r="J487" s="23"/>
      <c r="K487" s="23"/>
    </row>
    <row r="488" spans="3:11">
      <c r="C488" s="409" t="s">
        <v>328</v>
      </c>
      <c r="D488" s="420" t="s">
        <v>590</v>
      </c>
      <c r="E488" s="424">
        <v>58.88</v>
      </c>
      <c r="F488" s="9">
        <v>0</v>
      </c>
      <c r="J488" s="23"/>
      <c r="K488" s="23"/>
    </row>
    <row r="489" spans="3:11">
      <c r="C489" s="409" t="s">
        <v>329</v>
      </c>
      <c r="D489" s="420" t="s">
        <v>590</v>
      </c>
      <c r="E489" s="424">
        <v>20.79</v>
      </c>
      <c r="F489" s="9">
        <v>4.4000000000000004</v>
      </c>
      <c r="J489" s="23"/>
      <c r="K489" s="23"/>
    </row>
    <row r="490" spans="3:11">
      <c r="C490" s="409" t="s">
        <v>330</v>
      </c>
      <c r="D490" s="420" t="s">
        <v>590</v>
      </c>
      <c r="E490" s="424">
        <v>20.2</v>
      </c>
      <c r="F490" s="9">
        <v>3.6</v>
      </c>
      <c r="J490" s="23"/>
      <c r="K490" s="23"/>
    </row>
    <row r="491" spans="3:11">
      <c r="C491" s="409" t="s">
        <v>42</v>
      </c>
      <c r="D491" s="420" t="s">
        <v>590</v>
      </c>
      <c r="E491" s="424">
        <v>34.42</v>
      </c>
      <c r="F491" s="9">
        <v>0</v>
      </c>
      <c r="J491" s="23"/>
      <c r="K491" s="23"/>
    </row>
    <row r="492" spans="3:11">
      <c r="C492" s="409" t="s">
        <v>969</v>
      </c>
      <c r="D492" s="420" t="s">
        <v>590</v>
      </c>
      <c r="E492" s="424">
        <v>30</v>
      </c>
      <c r="F492" s="9">
        <v>0</v>
      </c>
      <c r="J492" s="23"/>
      <c r="K492" s="23"/>
    </row>
    <row r="493" spans="3:11">
      <c r="C493" s="409" t="s">
        <v>970</v>
      </c>
      <c r="D493" s="420" t="s">
        <v>595</v>
      </c>
      <c r="E493" s="22">
        <v>303.774</v>
      </c>
      <c r="F493" s="9">
        <v>114</v>
      </c>
      <c r="J493" s="23"/>
      <c r="K493" s="23"/>
    </row>
    <row r="494" spans="3:11">
      <c r="C494" s="416" t="s">
        <v>337</v>
      </c>
      <c r="D494" s="421"/>
      <c r="E494" s="18"/>
      <c r="F494" s="18"/>
      <c r="J494" s="23"/>
      <c r="K494" s="23"/>
    </row>
    <row r="495" spans="3:11">
      <c r="C495" s="409" t="s">
        <v>124</v>
      </c>
      <c r="D495" s="420" t="s">
        <v>590</v>
      </c>
      <c r="E495" s="424">
        <v>33.409999999999997</v>
      </c>
      <c r="F495" s="9">
        <v>0</v>
      </c>
      <c r="J495" s="23"/>
      <c r="K495" s="23"/>
    </row>
    <row r="496" spans="3:11">
      <c r="C496" s="409" t="s">
        <v>125</v>
      </c>
      <c r="D496" s="420" t="s">
        <v>590</v>
      </c>
      <c r="E496" s="424">
        <v>34.020000000000003</v>
      </c>
      <c r="F496" s="9">
        <v>0</v>
      </c>
      <c r="J496" s="23"/>
      <c r="K496" s="23"/>
    </row>
    <row r="497" spans="3:11">
      <c r="C497" s="409" t="s">
        <v>126</v>
      </c>
      <c r="D497" s="420" t="s">
        <v>590</v>
      </c>
      <c r="E497" s="424">
        <v>35.840000000000003</v>
      </c>
      <c r="F497" s="9">
        <v>0</v>
      </c>
      <c r="J497" s="23"/>
      <c r="K497" s="23"/>
    </row>
    <row r="498" spans="3:11">
      <c r="C498" s="409" t="s">
        <v>127</v>
      </c>
      <c r="D498" s="420" t="s">
        <v>590</v>
      </c>
      <c r="E498" s="426">
        <v>39.79</v>
      </c>
      <c r="F498" s="9">
        <v>0</v>
      </c>
      <c r="J498" s="23"/>
      <c r="K498" s="23"/>
    </row>
    <row r="499" spans="3:11">
      <c r="C499" s="409" t="s">
        <v>77</v>
      </c>
      <c r="D499" s="420" t="s">
        <v>590</v>
      </c>
      <c r="E499" s="424">
        <v>28.692401372212689</v>
      </c>
      <c r="F499" s="9">
        <v>0</v>
      </c>
      <c r="J499" s="23"/>
      <c r="K499" s="23"/>
    </row>
    <row r="500" spans="3:11">
      <c r="C500" s="409" t="s">
        <v>78</v>
      </c>
      <c r="D500" s="420" t="s">
        <v>590</v>
      </c>
      <c r="E500" s="424">
        <v>28.692401372212689</v>
      </c>
      <c r="F500" s="9">
        <v>0</v>
      </c>
      <c r="J500" s="23"/>
      <c r="K500" s="23"/>
    </row>
    <row r="501" spans="3:11">
      <c r="C501" s="409" t="s">
        <v>128</v>
      </c>
      <c r="D501" s="420" t="s">
        <v>590</v>
      </c>
      <c r="E501" s="424">
        <v>28.692401372212689</v>
      </c>
      <c r="F501" s="9">
        <v>0</v>
      </c>
      <c r="J501" s="23"/>
      <c r="K501" s="23"/>
    </row>
    <row r="502" spans="3:11">
      <c r="C502" s="409" t="s">
        <v>129</v>
      </c>
      <c r="D502" s="420" t="s">
        <v>590</v>
      </c>
      <c r="E502" s="424">
        <v>20.18</v>
      </c>
      <c r="F502" s="9">
        <v>0</v>
      </c>
      <c r="J502" s="23"/>
      <c r="K502" s="23"/>
    </row>
    <row r="503" spans="3:11">
      <c r="C503" s="409" t="s">
        <v>130</v>
      </c>
      <c r="D503" s="420" t="s">
        <v>590</v>
      </c>
      <c r="E503" s="424">
        <v>20.18</v>
      </c>
      <c r="F503" s="9">
        <v>0</v>
      </c>
      <c r="J503" s="23"/>
      <c r="K503" s="23"/>
    </row>
    <row r="504" spans="3:11">
      <c r="C504" s="409" t="s">
        <v>131</v>
      </c>
      <c r="D504" s="420" t="s">
        <v>590</v>
      </c>
      <c r="E504" s="424">
        <v>20.14</v>
      </c>
      <c r="F504" s="9">
        <v>0</v>
      </c>
      <c r="J504" s="23"/>
      <c r="K504" s="23"/>
    </row>
    <row r="505" spans="3:11">
      <c r="C505" s="409" t="s">
        <v>58</v>
      </c>
      <c r="D505" s="420" t="s">
        <v>590</v>
      </c>
      <c r="E505" s="424">
        <v>0</v>
      </c>
      <c r="F505" s="9">
        <v>10</v>
      </c>
      <c r="J505" s="23"/>
      <c r="K505" s="23"/>
    </row>
    <row r="506" spans="3:11">
      <c r="C506" s="409" t="s">
        <v>59</v>
      </c>
      <c r="D506" s="420" t="s">
        <v>585</v>
      </c>
      <c r="E506" s="424">
        <v>22.42</v>
      </c>
      <c r="F506" s="9">
        <v>30</v>
      </c>
      <c r="J506" s="23"/>
      <c r="K506" s="23"/>
    </row>
    <row r="507" spans="3:11">
      <c r="C507" s="409" t="s">
        <v>122</v>
      </c>
      <c r="D507" s="420" t="s">
        <v>585</v>
      </c>
      <c r="E507" s="424">
        <v>66.12</v>
      </c>
      <c r="F507" s="9">
        <v>35</v>
      </c>
      <c r="J507" s="23"/>
      <c r="K507" s="23"/>
    </row>
    <row r="508" spans="3:11">
      <c r="C508" s="409" t="s">
        <v>132</v>
      </c>
      <c r="D508" s="420" t="s">
        <v>595</v>
      </c>
      <c r="E508" s="22">
        <v>303.774</v>
      </c>
      <c r="F508" s="9">
        <v>114</v>
      </c>
      <c r="J508" s="23"/>
      <c r="K508" s="23"/>
    </row>
    <row r="509" spans="3:11">
      <c r="C509" s="416" t="s">
        <v>280</v>
      </c>
      <c r="D509" s="421"/>
      <c r="E509" s="18"/>
      <c r="F509" s="18"/>
      <c r="J509" s="23"/>
      <c r="K509" s="23"/>
    </row>
    <row r="510" spans="3:11">
      <c r="C510" s="409" t="s">
        <v>114</v>
      </c>
      <c r="D510" s="420" t="s">
        <v>590</v>
      </c>
      <c r="E510" s="424">
        <v>34.64</v>
      </c>
      <c r="F510" s="9">
        <v>0</v>
      </c>
      <c r="J510" s="23"/>
      <c r="K510" s="23"/>
    </row>
    <row r="511" spans="3:11">
      <c r="C511" s="409" t="s">
        <v>115</v>
      </c>
      <c r="D511" s="420" t="s">
        <v>590</v>
      </c>
      <c r="E511" s="525">
        <v>25.12</v>
      </c>
      <c r="F511" s="9">
        <v>0</v>
      </c>
      <c r="J511" s="23"/>
      <c r="K511" s="23"/>
    </row>
    <row r="512" spans="3:11">
      <c r="C512" s="409" t="s">
        <v>116</v>
      </c>
      <c r="D512" s="420" t="s">
        <v>590</v>
      </c>
      <c r="E512" s="424">
        <v>28.44</v>
      </c>
      <c r="F512" s="9">
        <v>0</v>
      </c>
      <c r="J512" s="23"/>
      <c r="K512" s="23"/>
    </row>
    <row r="513" spans="3:11">
      <c r="C513" s="409" t="s">
        <v>117</v>
      </c>
      <c r="D513" s="420" t="s">
        <v>590</v>
      </c>
      <c r="E513" s="424">
        <v>28.44</v>
      </c>
      <c r="F513" s="9">
        <v>0</v>
      </c>
      <c r="J513" s="23"/>
      <c r="K513" s="23"/>
    </row>
    <row r="514" spans="3:11">
      <c r="C514" s="409" t="s">
        <v>58</v>
      </c>
      <c r="D514" s="420" t="s">
        <v>590</v>
      </c>
      <c r="E514" s="9">
        <v>0</v>
      </c>
      <c r="F514" s="9">
        <v>10</v>
      </c>
      <c r="J514" s="23"/>
      <c r="K514" s="23"/>
    </row>
    <row r="515" spans="3:11">
      <c r="C515" s="409" t="s">
        <v>118</v>
      </c>
      <c r="D515" s="420" t="s">
        <v>590</v>
      </c>
      <c r="E515" s="424">
        <v>20.41</v>
      </c>
      <c r="F515" s="9">
        <v>0</v>
      </c>
      <c r="J515" s="23"/>
      <c r="K515" s="23"/>
    </row>
    <row r="516" spans="3:11">
      <c r="C516" s="409" t="s">
        <v>119</v>
      </c>
      <c r="D516" s="420" t="s">
        <v>589</v>
      </c>
      <c r="E516" s="424">
        <v>1971.96</v>
      </c>
      <c r="F516" s="424">
        <v>519</v>
      </c>
      <c r="J516" s="23"/>
      <c r="K516" s="23"/>
    </row>
    <row r="517" spans="3:11">
      <c r="C517" s="409" t="s">
        <v>120</v>
      </c>
      <c r="D517" s="420" t="s">
        <v>590</v>
      </c>
      <c r="E517" s="424">
        <v>20.79</v>
      </c>
      <c r="F517" s="9">
        <v>4.4000000000000004</v>
      </c>
      <c r="J517" s="23"/>
      <c r="K517" s="23"/>
    </row>
    <row r="518" spans="3:11">
      <c r="C518" s="409" t="s">
        <v>121</v>
      </c>
      <c r="D518" s="420" t="s">
        <v>590</v>
      </c>
      <c r="E518" s="424">
        <v>20.2</v>
      </c>
      <c r="F518" s="9">
        <v>3.6</v>
      </c>
      <c r="J518" s="23"/>
      <c r="K518" s="23"/>
    </row>
    <row r="519" spans="3:11">
      <c r="C519" s="409" t="s">
        <v>42</v>
      </c>
      <c r="D519" s="420" t="s">
        <v>590</v>
      </c>
      <c r="E519" s="424">
        <v>34.42</v>
      </c>
      <c r="F519" s="9">
        <v>0</v>
      </c>
      <c r="J519" s="23"/>
      <c r="K519" s="23"/>
    </row>
    <row r="520" spans="3:11">
      <c r="C520" s="409" t="s">
        <v>275</v>
      </c>
      <c r="D520" s="420" t="s">
        <v>595</v>
      </c>
      <c r="E520" s="424">
        <v>30</v>
      </c>
      <c r="F520" s="9">
        <v>0</v>
      </c>
      <c r="J520" s="23"/>
      <c r="K520" s="23"/>
    </row>
    <row r="521" spans="3:11">
      <c r="C521" s="409" t="s">
        <v>59</v>
      </c>
      <c r="D521" s="420" t="s">
        <v>585</v>
      </c>
      <c r="E521" s="424">
        <v>22.42</v>
      </c>
      <c r="F521" s="9">
        <v>30</v>
      </c>
      <c r="J521" s="23"/>
      <c r="K521" s="23"/>
    </row>
    <row r="522" spans="3:11">
      <c r="C522" s="409" t="s">
        <v>122</v>
      </c>
      <c r="D522" s="420" t="s">
        <v>585</v>
      </c>
      <c r="E522" s="424">
        <v>66.12</v>
      </c>
      <c r="F522" s="9">
        <v>35</v>
      </c>
      <c r="J522" s="23"/>
      <c r="K522" s="23"/>
    </row>
    <row r="523" spans="3:11">
      <c r="C523" s="409" t="s">
        <v>132</v>
      </c>
      <c r="D523" s="420" t="s">
        <v>595</v>
      </c>
      <c r="E523" s="22">
        <v>1838.53</v>
      </c>
      <c r="F523" s="9">
        <v>560</v>
      </c>
      <c r="J523" s="23"/>
      <c r="K523" s="23"/>
    </row>
    <row r="524" spans="3:11">
      <c r="C524" s="416" t="s">
        <v>316</v>
      </c>
      <c r="D524" s="421"/>
      <c r="E524" s="18"/>
      <c r="F524" s="18"/>
      <c r="J524" s="23"/>
      <c r="K524" s="23"/>
    </row>
    <row r="525" spans="3:11">
      <c r="C525" s="409" t="s">
        <v>133</v>
      </c>
      <c r="D525" s="420" t="s">
        <v>590</v>
      </c>
      <c r="E525" s="424">
        <v>33.409999999999997</v>
      </c>
      <c r="F525" s="9">
        <v>0</v>
      </c>
      <c r="J525" s="23"/>
      <c r="K525" s="23"/>
    </row>
    <row r="526" spans="3:11">
      <c r="C526" s="409" t="s">
        <v>134</v>
      </c>
      <c r="D526" s="420" t="s">
        <v>590</v>
      </c>
      <c r="E526" s="424">
        <v>34.020000000000003</v>
      </c>
      <c r="F526" s="9">
        <v>0</v>
      </c>
      <c r="J526" s="23"/>
      <c r="K526" s="23"/>
    </row>
    <row r="527" spans="3:11">
      <c r="C527" s="409" t="s">
        <v>126</v>
      </c>
      <c r="D527" s="420" t="s">
        <v>590</v>
      </c>
      <c r="E527" s="424">
        <v>35.840000000000003</v>
      </c>
      <c r="F527" s="9">
        <v>0</v>
      </c>
      <c r="J527" s="23"/>
      <c r="K527" s="23"/>
    </row>
    <row r="528" spans="3:11">
      <c r="C528" s="409" t="s">
        <v>135</v>
      </c>
      <c r="D528" s="420" t="s">
        <v>590</v>
      </c>
      <c r="E528" s="426">
        <v>39.79</v>
      </c>
      <c r="F528" s="9">
        <v>0</v>
      </c>
      <c r="J528" s="23"/>
      <c r="K528" s="23"/>
    </row>
    <row r="529" spans="3:11">
      <c r="C529" s="409" t="s">
        <v>77</v>
      </c>
      <c r="D529" s="420" t="s">
        <v>590</v>
      </c>
      <c r="E529" s="424">
        <v>28.44</v>
      </c>
      <c r="F529" s="9">
        <v>0</v>
      </c>
      <c r="J529" s="23"/>
      <c r="K529" s="23"/>
    </row>
    <row r="530" spans="3:11">
      <c r="C530" s="409" t="s">
        <v>78</v>
      </c>
      <c r="D530" s="420" t="s">
        <v>590</v>
      </c>
      <c r="E530" s="424">
        <v>28.44</v>
      </c>
      <c r="F530" s="9">
        <v>0</v>
      </c>
      <c r="J530" s="23"/>
      <c r="K530" s="23"/>
    </row>
    <row r="531" spans="3:11">
      <c r="C531" s="409" t="s">
        <v>128</v>
      </c>
      <c r="D531" s="420" t="s">
        <v>590</v>
      </c>
      <c r="E531" s="424">
        <v>28.44</v>
      </c>
      <c r="F531" s="9">
        <v>0</v>
      </c>
      <c r="J531" s="23"/>
      <c r="K531" s="23"/>
    </row>
    <row r="532" spans="3:11">
      <c r="C532" s="409" t="s">
        <v>129</v>
      </c>
      <c r="D532" s="420" t="s">
        <v>590</v>
      </c>
      <c r="E532" s="424">
        <v>20.18</v>
      </c>
      <c r="F532" s="9">
        <v>0</v>
      </c>
      <c r="J532" s="23"/>
      <c r="K532" s="23"/>
    </row>
    <row r="533" spans="3:11">
      <c r="C533" s="409" t="s">
        <v>130</v>
      </c>
      <c r="D533" s="420" t="s">
        <v>590</v>
      </c>
      <c r="E533" s="424">
        <v>20.18</v>
      </c>
      <c r="F533" s="9">
        <v>0</v>
      </c>
      <c r="J533" s="23"/>
      <c r="K533" s="23"/>
    </row>
    <row r="534" spans="3:11">
      <c r="C534" s="409" t="s">
        <v>131</v>
      </c>
      <c r="D534" s="420" t="s">
        <v>590</v>
      </c>
      <c r="E534" s="424">
        <v>20.14</v>
      </c>
      <c r="F534" s="9">
        <v>0</v>
      </c>
      <c r="J534" s="23"/>
      <c r="K534" s="23"/>
    </row>
    <row r="535" spans="3:11">
      <c r="C535" s="409" t="s">
        <v>58</v>
      </c>
      <c r="D535" s="420" t="s">
        <v>590</v>
      </c>
      <c r="E535" s="9">
        <v>0</v>
      </c>
      <c r="F535" s="9">
        <v>10</v>
      </c>
      <c r="J535" s="23"/>
      <c r="K535" s="23"/>
    </row>
    <row r="536" spans="3:11">
      <c r="C536" s="409" t="s">
        <v>59</v>
      </c>
      <c r="D536" s="420" t="s">
        <v>585</v>
      </c>
      <c r="E536" s="424">
        <v>22.42</v>
      </c>
      <c r="F536" s="9">
        <v>30</v>
      </c>
      <c r="J536" s="23"/>
      <c r="K536" s="23"/>
    </row>
    <row r="537" spans="3:11">
      <c r="C537" s="409" t="s">
        <v>122</v>
      </c>
      <c r="D537" s="420" t="s">
        <v>585</v>
      </c>
      <c r="E537" s="424">
        <v>66.12</v>
      </c>
      <c r="F537" s="9">
        <v>35</v>
      </c>
      <c r="J537" s="23"/>
      <c r="K537" s="23"/>
    </row>
    <row r="538" spans="3:11">
      <c r="C538" s="409" t="s">
        <v>136</v>
      </c>
      <c r="D538" s="420" t="s">
        <v>595</v>
      </c>
      <c r="E538" s="22">
        <v>303.774</v>
      </c>
      <c r="F538" s="9">
        <v>114</v>
      </c>
      <c r="J538" s="23"/>
      <c r="K538" s="23"/>
    </row>
    <row r="539" spans="3:11">
      <c r="C539" s="416" t="s">
        <v>279</v>
      </c>
      <c r="D539" s="421"/>
      <c r="E539" s="18"/>
      <c r="F539" s="18"/>
      <c r="J539" s="23"/>
      <c r="K539" s="23"/>
    </row>
    <row r="540" spans="3:11">
      <c r="C540" s="409" t="s">
        <v>114</v>
      </c>
      <c r="D540" s="420" t="s">
        <v>590</v>
      </c>
      <c r="E540" s="424">
        <v>34.64</v>
      </c>
      <c r="F540" s="9">
        <v>0</v>
      </c>
      <c r="J540" s="23"/>
      <c r="K540" s="23"/>
    </row>
    <row r="541" spans="3:11">
      <c r="C541" s="409" t="s">
        <v>115</v>
      </c>
      <c r="D541" s="420" t="s">
        <v>590</v>
      </c>
      <c r="E541" s="525">
        <v>25.12</v>
      </c>
      <c r="F541" s="9">
        <v>0</v>
      </c>
      <c r="J541" s="23"/>
      <c r="K541" s="23"/>
    </row>
    <row r="542" spans="3:11">
      <c r="C542" s="409" t="s">
        <v>116</v>
      </c>
      <c r="D542" s="420" t="s">
        <v>590</v>
      </c>
      <c r="E542" s="424">
        <v>28.44</v>
      </c>
      <c r="F542" s="9">
        <v>0</v>
      </c>
      <c r="J542" s="23"/>
      <c r="K542" s="23"/>
    </row>
    <row r="543" spans="3:11">
      <c r="C543" s="409" t="s">
        <v>117</v>
      </c>
      <c r="D543" s="420" t="s">
        <v>590</v>
      </c>
      <c r="E543" s="424">
        <v>28.44</v>
      </c>
      <c r="F543" s="9">
        <v>0</v>
      </c>
      <c r="J543" s="23"/>
      <c r="K543" s="23"/>
    </row>
    <row r="544" spans="3:11">
      <c r="C544" s="409" t="s">
        <v>58</v>
      </c>
      <c r="D544" s="420" t="s">
        <v>590</v>
      </c>
      <c r="E544" s="9">
        <v>0</v>
      </c>
      <c r="F544" s="9">
        <v>10</v>
      </c>
      <c r="J544" s="23"/>
      <c r="K544" s="23"/>
    </row>
    <row r="545" spans="3:11">
      <c r="C545" s="409" t="s">
        <v>118</v>
      </c>
      <c r="D545" s="420" t="s">
        <v>590</v>
      </c>
      <c r="E545" s="424">
        <v>20.41</v>
      </c>
      <c r="F545" s="9">
        <v>0</v>
      </c>
      <c r="J545" s="23"/>
      <c r="K545" s="23"/>
    </row>
    <row r="546" spans="3:11">
      <c r="C546" s="409" t="s">
        <v>119</v>
      </c>
      <c r="D546" s="420" t="s">
        <v>589</v>
      </c>
      <c r="E546" s="424">
        <v>1971.96</v>
      </c>
      <c r="F546" s="424">
        <v>519</v>
      </c>
      <c r="J546" s="23"/>
      <c r="K546" s="23"/>
    </row>
    <row r="547" spans="3:11">
      <c r="C547" s="409" t="s">
        <v>120</v>
      </c>
      <c r="D547" s="420" t="s">
        <v>590</v>
      </c>
      <c r="E547" s="424">
        <v>20.79</v>
      </c>
      <c r="F547" s="9">
        <v>4.4000000000000004</v>
      </c>
      <c r="J547" s="23"/>
      <c r="K547" s="23"/>
    </row>
    <row r="548" spans="3:11">
      <c r="C548" s="409" t="s">
        <v>121</v>
      </c>
      <c r="D548" s="420" t="s">
        <v>590</v>
      </c>
      <c r="E548" s="424">
        <v>20.2</v>
      </c>
      <c r="F548" s="9">
        <v>3.6</v>
      </c>
      <c r="J548" s="23"/>
      <c r="K548" s="23"/>
    </row>
    <row r="549" spans="3:11">
      <c r="C549" s="409" t="s">
        <v>42</v>
      </c>
      <c r="D549" s="420" t="s">
        <v>590</v>
      </c>
      <c r="E549" s="424">
        <v>34.42</v>
      </c>
      <c r="F549" s="9">
        <v>0</v>
      </c>
      <c r="J549" s="23"/>
      <c r="K549" s="23"/>
    </row>
    <row r="550" spans="3:11">
      <c r="C550" s="409" t="s">
        <v>275</v>
      </c>
      <c r="D550" s="420" t="s">
        <v>595</v>
      </c>
      <c r="E550" s="424">
        <v>30</v>
      </c>
      <c r="F550" s="9">
        <v>0</v>
      </c>
      <c r="J550" s="23"/>
      <c r="K550" s="23"/>
    </row>
    <row r="551" spans="3:11">
      <c r="C551" s="409" t="s">
        <v>59</v>
      </c>
      <c r="D551" s="420" t="s">
        <v>585</v>
      </c>
      <c r="E551" s="424">
        <v>22.42</v>
      </c>
      <c r="F551" s="9">
        <v>30</v>
      </c>
      <c r="J551" s="23"/>
      <c r="K551" s="23"/>
    </row>
    <row r="552" spans="3:11">
      <c r="C552" s="409" t="s">
        <v>122</v>
      </c>
      <c r="D552" s="420" t="s">
        <v>585</v>
      </c>
      <c r="E552" s="424">
        <v>66.12</v>
      </c>
      <c r="F552" s="9">
        <v>35</v>
      </c>
      <c r="J552" s="23"/>
      <c r="K552" s="23"/>
    </row>
    <row r="553" spans="3:11">
      <c r="C553" s="409" t="s">
        <v>136</v>
      </c>
      <c r="D553" s="420" t="s">
        <v>595</v>
      </c>
      <c r="E553" s="22">
        <v>1838.53</v>
      </c>
      <c r="F553" s="9">
        <v>560</v>
      </c>
      <c r="J553" s="23"/>
      <c r="K553" s="23"/>
    </row>
    <row r="554" spans="3:11">
      <c r="C554" s="416" t="s">
        <v>317</v>
      </c>
      <c r="D554" s="421"/>
      <c r="E554" s="18"/>
      <c r="F554" s="18"/>
      <c r="J554" s="23"/>
      <c r="K554" s="23"/>
    </row>
    <row r="555" spans="3:11">
      <c r="C555" s="409" t="s">
        <v>133</v>
      </c>
      <c r="D555" s="420" t="s">
        <v>590</v>
      </c>
      <c r="E555" s="424">
        <v>33.409999999999997</v>
      </c>
      <c r="F555" s="9">
        <v>0</v>
      </c>
      <c r="J555" s="23"/>
      <c r="K555" s="23"/>
    </row>
    <row r="556" spans="3:11">
      <c r="C556" s="409" t="s">
        <v>134</v>
      </c>
      <c r="D556" s="420" t="s">
        <v>590</v>
      </c>
      <c r="E556" s="424">
        <v>34.020000000000003</v>
      </c>
      <c r="F556" s="9">
        <v>0</v>
      </c>
      <c r="J556" s="23"/>
      <c r="K556" s="23"/>
    </row>
    <row r="557" spans="3:11">
      <c r="C557" s="409" t="s">
        <v>126</v>
      </c>
      <c r="D557" s="420" t="s">
        <v>590</v>
      </c>
      <c r="E557" s="424">
        <v>35.840000000000003</v>
      </c>
      <c r="F557" s="9">
        <v>0</v>
      </c>
      <c r="J557" s="23"/>
      <c r="K557" s="23"/>
    </row>
    <row r="558" spans="3:11">
      <c r="C558" s="409" t="s">
        <v>135</v>
      </c>
      <c r="D558" s="420" t="s">
        <v>590</v>
      </c>
      <c r="E558" s="426">
        <v>39.79</v>
      </c>
      <c r="F558" s="9">
        <v>0</v>
      </c>
      <c r="J558" s="23"/>
      <c r="K558" s="23"/>
    </row>
    <row r="559" spans="3:11">
      <c r="C559" s="409" t="s">
        <v>77</v>
      </c>
      <c r="D559" s="420" t="s">
        <v>590</v>
      </c>
      <c r="E559" s="424">
        <v>28.44</v>
      </c>
      <c r="F559" s="9">
        <v>0</v>
      </c>
      <c r="J559" s="23"/>
      <c r="K559" s="23"/>
    </row>
    <row r="560" spans="3:11">
      <c r="C560" s="409" t="s">
        <v>78</v>
      </c>
      <c r="D560" s="420" t="s">
        <v>590</v>
      </c>
      <c r="E560" s="424">
        <v>28.44</v>
      </c>
      <c r="F560" s="9">
        <v>0</v>
      </c>
      <c r="J560" s="23"/>
      <c r="K560" s="23"/>
    </row>
    <row r="561" spans="3:11">
      <c r="C561" s="409" t="s">
        <v>128</v>
      </c>
      <c r="D561" s="420" t="s">
        <v>590</v>
      </c>
      <c r="E561" s="424">
        <v>28.44</v>
      </c>
      <c r="F561" s="9">
        <v>0</v>
      </c>
      <c r="J561" s="23"/>
      <c r="K561" s="23"/>
    </row>
    <row r="562" spans="3:11">
      <c r="C562" s="409" t="s">
        <v>129</v>
      </c>
      <c r="D562" s="420" t="s">
        <v>590</v>
      </c>
      <c r="E562" s="424">
        <v>20.18</v>
      </c>
      <c r="F562" s="9">
        <v>0</v>
      </c>
      <c r="J562" s="23"/>
      <c r="K562" s="23"/>
    </row>
    <row r="563" spans="3:11">
      <c r="C563" s="409" t="s">
        <v>130</v>
      </c>
      <c r="D563" s="420" t="s">
        <v>590</v>
      </c>
      <c r="E563" s="424">
        <v>20.18</v>
      </c>
      <c r="F563" s="9">
        <v>0</v>
      </c>
      <c r="J563" s="23"/>
      <c r="K563" s="23"/>
    </row>
    <row r="564" spans="3:11">
      <c r="C564" s="409" t="s">
        <v>131</v>
      </c>
      <c r="D564" s="420" t="s">
        <v>590</v>
      </c>
      <c r="E564" s="424">
        <v>20.14</v>
      </c>
      <c r="F564" s="9">
        <v>0</v>
      </c>
      <c r="J564" s="23"/>
      <c r="K564" s="23"/>
    </row>
    <row r="565" spans="3:11">
      <c r="C565" s="409" t="s">
        <v>58</v>
      </c>
      <c r="D565" s="420" t="s">
        <v>590</v>
      </c>
      <c r="E565" s="424">
        <v>0</v>
      </c>
      <c r="F565" s="9">
        <v>10</v>
      </c>
      <c r="J565" s="23"/>
      <c r="K565" s="23"/>
    </row>
    <row r="566" spans="3:11">
      <c r="C566" s="409" t="s">
        <v>59</v>
      </c>
      <c r="D566" s="420" t="s">
        <v>585</v>
      </c>
      <c r="E566" s="424">
        <v>22.42</v>
      </c>
      <c r="F566" s="9">
        <v>30</v>
      </c>
      <c r="J566" s="23"/>
      <c r="K566" s="23"/>
    </row>
    <row r="567" spans="3:11">
      <c r="C567" s="409" t="s">
        <v>122</v>
      </c>
      <c r="D567" s="420" t="s">
        <v>585</v>
      </c>
      <c r="E567" s="424">
        <v>66.12</v>
      </c>
      <c r="F567" s="9">
        <v>35</v>
      </c>
      <c r="J567" s="23"/>
      <c r="K567" s="23"/>
    </row>
    <row r="568" spans="3:11">
      <c r="C568" s="409" t="s">
        <v>318</v>
      </c>
      <c r="D568" s="420" t="s">
        <v>595</v>
      </c>
      <c r="E568" s="22">
        <v>303.774</v>
      </c>
      <c r="F568" s="9">
        <v>114</v>
      </c>
      <c r="J568" s="23"/>
      <c r="K568" s="23"/>
    </row>
    <row r="569" spans="3:11">
      <c r="C569" s="416" t="s">
        <v>319</v>
      </c>
      <c r="D569" s="421"/>
      <c r="E569" s="18"/>
      <c r="F569" s="18"/>
      <c r="J569" s="23"/>
      <c r="K569" s="23"/>
    </row>
    <row r="570" spans="3:11">
      <c r="C570" s="409" t="s">
        <v>133</v>
      </c>
      <c r="D570" s="420" t="s">
        <v>590</v>
      </c>
      <c r="E570" s="424">
        <v>33.409999999999997</v>
      </c>
      <c r="F570" s="9">
        <v>0</v>
      </c>
      <c r="J570" s="23"/>
      <c r="K570" s="23"/>
    </row>
    <row r="571" spans="3:11">
      <c r="C571" s="409" t="s">
        <v>134</v>
      </c>
      <c r="D571" s="420" t="s">
        <v>590</v>
      </c>
      <c r="E571" s="424">
        <v>34.020000000000003</v>
      </c>
      <c r="F571" s="9">
        <v>0</v>
      </c>
      <c r="J571" s="23"/>
      <c r="K571" s="23"/>
    </row>
    <row r="572" spans="3:11">
      <c r="C572" s="409" t="s">
        <v>126</v>
      </c>
      <c r="D572" s="420" t="s">
        <v>590</v>
      </c>
      <c r="E572" s="424">
        <v>35.840000000000003</v>
      </c>
      <c r="F572" s="9">
        <v>0</v>
      </c>
      <c r="J572" s="23"/>
      <c r="K572" s="23"/>
    </row>
    <row r="573" spans="3:11">
      <c r="C573" s="409" t="s">
        <v>135</v>
      </c>
      <c r="D573" s="420" t="s">
        <v>590</v>
      </c>
      <c r="E573" s="426">
        <v>39.79</v>
      </c>
      <c r="F573" s="9">
        <v>0</v>
      </c>
      <c r="J573" s="23"/>
      <c r="K573" s="23"/>
    </row>
    <row r="574" spans="3:11">
      <c r="C574" s="409" t="s">
        <v>77</v>
      </c>
      <c r="D574" s="420" t="s">
        <v>590</v>
      </c>
      <c r="E574" s="424">
        <v>28.44</v>
      </c>
      <c r="F574" s="9">
        <v>0</v>
      </c>
      <c r="J574" s="23"/>
      <c r="K574" s="23"/>
    </row>
    <row r="575" spans="3:11">
      <c r="C575" s="409" t="s">
        <v>78</v>
      </c>
      <c r="D575" s="420" t="s">
        <v>590</v>
      </c>
      <c r="E575" s="424">
        <v>28.44</v>
      </c>
      <c r="F575" s="9">
        <v>0</v>
      </c>
      <c r="J575" s="23"/>
      <c r="K575" s="23"/>
    </row>
    <row r="576" spans="3:11">
      <c r="C576" s="409" t="s">
        <v>128</v>
      </c>
      <c r="D576" s="420" t="s">
        <v>590</v>
      </c>
      <c r="E576" s="424">
        <v>28.44</v>
      </c>
      <c r="F576" s="9">
        <v>0</v>
      </c>
      <c r="J576" s="23"/>
      <c r="K576" s="23"/>
    </row>
    <row r="577" spans="3:11">
      <c r="C577" s="409" t="s">
        <v>129</v>
      </c>
      <c r="D577" s="420" t="s">
        <v>590</v>
      </c>
      <c r="E577" s="424">
        <v>20.18</v>
      </c>
      <c r="F577" s="9">
        <v>0</v>
      </c>
      <c r="J577" s="23"/>
      <c r="K577" s="23"/>
    </row>
    <row r="578" spans="3:11">
      <c r="C578" s="409" t="s">
        <v>130</v>
      </c>
      <c r="D578" s="420" t="s">
        <v>590</v>
      </c>
      <c r="E578" s="424">
        <v>20.18</v>
      </c>
      <c r="F578" s="9">
        <v>0</v>
      </c>
      <c r="J578" s="23"/>
      <c r="K578" s="23"/>
    </row>
    <row r="579" spans="3:11">
      <c r="C579" s="409" t="s">
        <v>131</v>
      </c>
      <c r="D579" s="420" t="s">
        <v>590</v>
      </c>
      <c r="E579" s="424">
        <v>20.14</v>
      </c>
      <c r="F579" s="9">
        <v>0</v>
      </c>
      <c r="J579" s="23"/>
      <c r="K579" s="23"/>
    </row>
    <row r="580" spans="3:11">
      <c r="C580" s="409" t="s">
        <v>58</v>
      </c>
      <c r="D580" s="420" t="s">
        <v>590</v>
      </c>
      <c r="E580" s="9">
        <v>0</v>
      </c>
      <c r="F580" s="9">
        <v>10</v>
      </c>
      <c r="J580" s="23"/>
      <c r="K580" s="23"/>
    </row>
    <row r="581" spans="3:11">
      <c r="C581" s="409" t="s">
        <v>59</v>
      </c>
      <c r="D581" s="420" t="s">
        <v>585</v>
      </c>
      <c r="E581" s="424">
        <v>22.42</v>
      </c>
      <c r="F581" s="9">
        <v>30</v>
      </c>
      <c r="J581" s="23"/>
      <c r="K581" s="23"/>
    </row>
    <row r="582" spans="3:11">
      <c r="C582" s="409" t="s">
        <v>122</v>
      </c>
      <c r="D582" s="420" t="s">
        <v>585</v>
      </c>
      <c r="E582" s="424">
        <v>66.12</v>
      </c>
      <c r="F582" s="9">
        <v>35</v>
      </c>
      <c r="J582" s="23"/>
      <c r="K582" s="23"/>
    </row>
    <row r="583" spans="3:11">
      <c r="C583" s="409" t="s">
        <v>320</v>
      </c>
      <c r="D583" s="420" t="s">
        <v>595</v>
      </c>
      <c r="E583" s="22">
        <v>303.774</v>
      </c>
      <c r="F583" s="9">
        <v>114</v>
      </c>
      <c r="J583" s="23"/>
      <c r="K583" s="23"/>
    </row>
    <row r="584" spans="3:11">
      <c r="C584" s="416" t="s">
        <v>985</v>
      </c>
      <c r="D584" s="421"/>
      <c r="E584" s="18"/>
      <c r="F584" s="18"/>
      <c r="J584" s="23"/>
      <c r="K584" s="23"/>
    </row>
    <row r="585" spans="3:11">
      <c r="C585" s="409" t="s">
        <v>133</v>
      </c>
      <c r="D585" s="420" t="s">
        <v>590</v>
      </c>
      <c r="E585" s="424">
        <v>33.409999999999997</v>
      </c>
      <c r="F585" s="9">
        <v>0</v>
      </c>
      <c r="J585" s="23"/>
      <c r="K585" s="23"/>
    </row>
    <row r="586" spans="3:11">
      <c r="C586" s="409" t="s">
        <v>134</v>
      </c>
      <c r="D586" s="420" t="s">
        <v>590</v>
      </c>
      <c r="E586" s="424">
        <v>34.020000000000003</v>
      </c>
      <c r="F586" s="9">
        <v>0</v>
      </c>
      <c r="J586" s="23"/>
      <c r="K586" s="23"/>
    </row>
    <row r="587" spans="3:11">
      <c r="C587" s="409" t="s">
        <v>126</v>
      </c>
      <c r="D587" s="420" t="s">
        <v>590</v>
      </c>
      <c r="E587" s="424">
        <v>35.840000000000003</v>
      </c>
      <c r="F587" s="9">
        <v>0</v>
      </c>
      <c r="J587" s="23"/>
      <c r="K587" s="23"/>
    </row>
    <row r="588" spans="3:11">
      <c r="C588" s="409" t="s">
        <v>592</v>
      </c>
      <c r="D588" s="420" t="s">
        <v>590</v>
      </c>
      <c r="E588" s="424">
        <v>22.85</v>
      </c>
      <c r="F588" s="9">
        <v>0</v>
      </c>
      <c r="J588" s="23"/>
      <c r="K588" s="23"/>
    </row>
    <row r="589" spans="3:11">
      <c r="C589" s="409" t="s">
        <v>135</v>
      </c>
      <c r="D589" s="420" t="s">
        <v>590</v>
      </c>
      <c r="E589" s="426">
        <v>39.79</v>
      </c>
      <c r="F589" s="9">
        <v>0</v>
      </c>
      <c r="J589" s="23"/>
      <c r="K589" s="23"/>
    </row>
    <row r="590" spans="3:11">
      <c r="C590" s="409" t="s">
        <v>77</v>
      </c>
      <c r="D590" s="420" t="s">
        <v>590</v>
      </c>
      <c r="E590" s="424">
        <v>28.44</v>
      </c>
      <c r="F590" s="9">
        <v>0</v>
      </c>
      <c r="J590" s="23"/>
      <c r="K590" s="23"/>
    </row>
    <row r="591" spans="3:11">
      <c r="C591" s="409" t="s">
        <v>78</v>
      </c>
      <c r="D591" s="420" t="s">
        <v>590</v>
      </c>
      <c r="E591" s="424">
        <v>28.44</v>
      </c>
      <c r="F591" s="9">
        <v>0</v>
      </c>
      <c r="J591" s="23"/>
      <c r="K591" s="23"/>
    </row>
    <row r="592" spans="3:11">
      <c r="C592" s="409" t="s">
        <v>128</v>
      </c>
      <c r="D592" s="420" t="s">
        <v>590</v>
      </c>
      <c r="E592" s="424">
        <v>28.44</v>
      </c>
      <c r="F592" s="9">
        <v>0</v>
      </c>
      <c r="J592" s="23"/>
      <c r="K592" s="23"/>
    </row>
    <row r="593" spans="3:11">
      <c r="C593" s="409" t="s">
        <v>276</v>
      </c>
      <c r="D593" s="420" t="s">
        <v>590</v>
      </c>
      <c r="E593" s="424">
        <v>20.18</v>
      </c>
      <c r="F593" s="9">
        <v>0</v>
      </c>
      <c r="J593" s="23"/>
      <c r="K593" s="23"/>
    </row>
    <row r="594" spans="3:11">
      <c r="C594" s="409" t="s">
        <v>131</v>
      </c>
      <c r="D594" s="420" t="s">
        <v>590</v>
      </c>
      <c r="E594" s="424">
        <v>20.14</v>
      </c>
      <c r="F594" s="9">
        <v>0</v>
      </c>
      <c r="J594" s="23"/>
      <c r="K594" s="23"/>
    </row>
    <row r="595" spans="3:11">
      <c r="C595" s="409" t="s">
        <v>58</v>
      </c>
      <c r="D595" s="420" t="s">
        <v>590</v>
      </c>
      <c r="E595" s="9">
        <v>0</v>
      </c>
      <c r="F595" s="9">
        <v>10</v>
      </c>
      <c r="J595" s="23"/>
      <c r="K595" s="23"/>
    </row>
    <row r="596" spans="3:11">
      <c r="C596" s="409" t="s">
        <v>59</v>
      </c>
      <c r="D596" s="420" t="s">
        <v>585</v>
      </c>
      <c r="E596" s="424">
        <v>22.42</v>
      </c>
      <c r="F596" s="9">
        <v>30</v>
      </c>
      <c r="J596" s="23"/>
      <c r="K596" s="23"/>
    </row>
    <row r="597" spans="3:11">
      <c r="C597" s="409" t="s">
        <v>122</v>
      </c>
      <c r="D597" s="420" t="s">
        <v>585</v>
      </c>
      <c r="E597" s="424">
        <v>66.12</v>
      </c>
      <c r="F597" s="9">
        <v>35</v>
      </c>
      <c r="J597" s="23"/>
      <c r="K597" s="23"/>
    </row>
    <row r="598" spans="3:11">
      <c r="C598" s="409" t="s">
        <v>256</v>
      </c>
      <c r="D598" s="420" t="s">
        <v>595</v>
      </c>
      <c r="E598" s="22">
        <v>303.774</v>
      </c>
      <c r="F598" s="9">
        <v>114</v>
      </c>
      <c r="J598" s="23"/>
      <c r="K598" s="23"/>
    </row>
    <row r="599" spans="3:11">
      <c r="C599" s="416" t="s">
        <v>278</v>
      </c>
      <c r="D599" s="421"/>
      <c r="E599" s="18"/>
      <c r="F599" s="18"/>
      <c r="J599" s="23"/>
      <c r="K599" s="23"/>
    </row>
    <row r="600" spans="3:11">
      <c r="C600" s="409" t="s">
        <v>246</v>
      </c>
      <c r="D600" s="420" t="s">
        <v>590</v>
      </c>
      <c r="E600" s="424">
        <v>33.409999999999997</v>
      </c>
      <c r="F600" s="9">
        <v>0</v>
      </c>
      <c r="J600" s="23"/>
      <c r="K600" s="23"/>
    </row>
    <row r="601" spans="3:11">
      <c r="C601" s="409" t="s">
        <v>247</v>
      </c>
      <c r="D601" s="420" t="s">
        <v>590</v>
      </c>
      <c r="E601" s="424">
        <v>33.409999999999997</v>
      </c>
      <c r="F601" s="9">
        <v>0</v>
      </c>
      <c r="J601" s="23"/>
      <c r="K601" s="23"/>
    </row>
    <row r="602" spans="3:11">
      <c r="C602" s="409" t="s">
        <v>134</v>
      </c>
      <c r="D602" s="420" t="s">
        <v>590</v>
      </c>
      <c r="E602" s="424">
        <v>34.020000000000003</v>
      </c>
      <c r="F602" s="9">
        <v>0</v>
      </c>
      <c r="J602" s="23"/>
      <c r="K602" s="23"/>
    </row>
    <row r="603" spans="3:11">
      <c r="C603" s="409" t="s">
        <v>126</v>
      </c>
      <c r="D603" s="420" t="s">
        <v>590</v>
      </c>
      <c r="E603" s="424">
        <v>35.840000000000003</v>
      </c>
      <c r="F603" s="9">
        <v>0</v>
      </c>
      <c r="J603" s="23"/>
      <c r="K603" s="23"/>
    </row>
    <row r="604" spans="3:11">
      <c r="C604" s="409" t="s">
        <v>135</v>
      </c>
      <c r="D604" s="420" t="s">
        <v>590</v>
      </c>
      <c r="E604" s="426">
        <v>39.79</v>
      </c>
      <c r="F604" s="9">
        <v>0</v>
      </c>
      <c r="J604" s="23"/>
      <c r="K604" s="23"/>
    </row>
    <row r="605" spans="3:11">
      <c r="C605" s="409" t="s">
        <v>249</v>
      </c>
      <c r="D605" s="420" t="s">
        <v>590</v>
      </c>
      <c r="E605" s="426">
        <v>39.79</v>
      </c>
      <c r="F605" s="9">
        <v>0</v>
      </c>
      <c r="J605" s="23"/>
      <c r="K605" s="23"/>
    </row>
    <row r="606" spans="3:11">
      <c r="C606" s="409" t="s">
        <v>591</v>
      </c>
      <c r="D606" s="420" t="s">
        <v>590</v>
      </c>
      <c r="E606" s="424">
        <v>22.85</v>
      </c>
      <c r="F606" s="9">
        <v>0</v>
      </c>
      <c r="J606" s="23"/>
      <c r="K606" s="23"/>
    </row>
    <row r="607" spans="3:11">
      <c r="C607" s="409" t="s">
        <v>77</v>
      </c>
      <c r="D607" s="420" t="s">
        <v>590</v>
      </c>
      <c r="E607" s="424">
        <v>28.44</v>
      </c>
      <c r="F607" s="9">
        <v>0</v>
      </c>
      <c r="J607" s="23"/>
      <c r="K607" s="23"/>
    </row>
    <row r="608" spans="3:11">
      <c r="C608" s="409" t="s">
        <v>250</v>
      </c>
      <c r="D608" s="420" t="s">
        <v>590</v>
      </c>
      <c r="E608" s="424">
        <v>28.44</v>
      </c>
      <c r="F608" s="9">
        <v>0</v>
      </c>
      <c r="J608" s="23"/>
      <c r="K608" s="23"/>
    </row>
    <row r="609" spans="3:11">
      <c r="C609" s="409" t="s">
        <v>315</v>
      </c>
      <c r="D609" s="420" t="s">
        <v>590</v>
      </c>
      <c r="E609" s="424">
        <v>28.44</v>
      </c>
      <c r="F609" s="9">
        <v>0</v>
      </c>
      <c r="J609" s="23"/>
      <c r="K609" s="23"/>
    </row>
    <row r="610" spans="3:11">
      <c r="C610" s="409" t="s">
        <v>252</v>
      </c>
      <c r="D610" s="420" t="s">
        <v>590</v>
      </c>
      <c r="E610" s="424">
        <v>20.18</v>
      </c>
      <c r="F610" s="9">
        <v>0</v>
      </c>
      <c r="J610" s="23"/>
      <c r="K610" s="23"/>
    </row>
    <row r="611" spans="3:11">
      <c r="C611" s="409" t="s">
        <v>253</v>
      </c>
      <c r="D611" s="420" t="s">
        <v>590</v>
      </c>
      <c r="E611" s="424">
        <v>20.18</v>
      </c>
      <c r="F611" s="9">
        <v>0</v>
      </c>
      <c r="J611" s="23"/>
      <c r="K611" s="23"/>
    </row>
    <row r="612" spans="3:11">
      <c r="C612" s="409" t="s">
        <v>254</v>
      </c>
      <c r="D612" s="420" t="s">
        <v>590</v>
      </c>
      <c r="E612" s="424">
        <v>20.14</v>
      </c>
      <c r="F612" s="9">
        <v>0</v>
      </c>
      <c r="J612" s="23"/>
      <c r="K612" s="23"/>
    </row>
    <row r="613" spans="3:11">
      <c r="C613" s="409" t="s">
        <v>255</v>
      </c>
      <c r="D613" s="420" t="s">
        <v>590</v>
      </c>
      <c r="E613" s="424">
        <v>0</v>
      </c>
      <c r="F613" s="9">
        <v>10</v>
      </c>
      <c r="J613" s="23"/>
      <c r="K613" s="23"/>
    </row>
    <row r="614" spans="3:11">
      <c r="C614" s="409" t="s">
        <v>59</v>
      </c>
      <c r="D614" s="420" t="s">
        <v>585</v>
      </c>
      <c r="E614" s="424">
        <v>22.42</v>
      </c>
      <c r="F614" s="9">
        <v>30</v>
      </c>
      <c r="J614" s="23"/>
      <c r="K614" s="23"/>
    </row>
    <row r="615" spans="3:11">
      <c r="C615" s="409" t="s">
        <v>122</v>
      </c>
      <c r="D615" s="420" t="s">
        <v>585</v>
      </c>
      <c r="E615" s="424">
        <v>66.12</v>
      </c>
      <c r="F615" s="9">
        <v>35</v>
      </c>
      <c r="J615" s="23"/>
      <c r="K615" s="23"/>
    </row>
    <row r="616" spans="3:11">
      <c r="C616" s="409" t="s">
        <v>256</v>
      </c>
      <c r="D616" s="420" t="s">
        <v>595</v>
      </c>
      <c r="E616" s="22">
        <v>303.774</v>
      </c>
      <c r="F616" s="9">
        <v>114</v>
      </c>
      <c r="J616" s="23"/>
      <c r="K616" s="23"/>
    </row>
    <row r="617" spans="3:11">
      <c r="C617" s="416" t="s">
        <v>333</v>
      </c>
      <c r="D617" s="421"/>
      <c r="E617" s="18"/>
      <c r="F617" s="18"/>
      <c r="J617" s="23"/>
      <c r="K617" s="23"/>
    </row>
    <row r="618" spans="3:11">
      <c r="C618" s="409" t="s">
        <v>25</v>
      </c>
      <c r="D618" s="420" t="s">
        <v>589</v>
      </c>
      <c r="E618" s="424">
        <v>1971.96</v>
      </c>
      <c r="F618" s="424">
        <v>519</v>
      </c>
      <c r="J618" s="23"/>
      <c r="K618" s="23"/>
    </row>
    <row r="619" spans="3:11">
      <c r="C619" s="409" t="s">
        <v>325</v>
      </c>
      <c r="D619" s="420" t="s">
        <v>585</v>
      </c>
      <c r="E619" s="9">
        <v>300</v>
      </c>
      <c r="F619" s="9">
        <v>0</v>
      </c>
      <c r="J619" s="23"/>
      <c r="K619" s="23"/>
    </row>
    <row r="620" spans="3:11">
      <c r="C620" s="409" t="s">
        <v>326</v>
      </c>
      <c r="D620" s="420" t="s">
        <v>585</v>
      </c>
      <c r="E620" s="9">
        <v>0</v>
      </c>
      <c r="F620" s="9">
        <v>115</v>
      </c>
      <c r="J620" s="23"/>
      <c r="K620" s="23"/>
    </row>
    <row r="621" spans="3:11">
      <c r="C621" s="409" t="s">
        <v>327</v>
      </c>
      <c r="D621" s="420" t="s">
        <v>585</v>
      </c>
      <c r="E621" s="9">
        <v>300</v>
      </c>
      <c r="F621" s="9">
        <v>0</v>
      </c>
      <c r="J621" s="23"/>
      <c r="K621" s="23"/>
    </row>
    <row r="622" spans="3:11">
      <c r="C622" s="409" t="s">
        <v>328</v>
      </c>
      <c r="D622" s="420" t="s">
        <v>590</v>
      </c>
      <c r="E622" s="424">
        <v>58.88</v>
      </c>
      <c r="F622" s="9">
        <v>0</v>
      </c>
      <c r="J622" s="23"/>
      <c r="K622" s="23"/>
    </row>
    <row r="623" spans="3:11">
      <c r="C623" s="409" t="s">
        <v>329</v>
      </c>
      <c r="D623" s="420" t="s">
        <v>590</v>
      </c>
      <c r="E623" s="424">
        <v>20.79</v>
      </c>
      <c r="F623" s="9">
        <v>4.4000000000000004</v>
      </c>
      <c r="J623" s="23"/>
      <c r="K623" s="23"/>
    </row>
    <row r="624" spans="3:11">
      <c r="C624" s="409" t="s">
        <v>330</v>
      </c>
      <c r="D624" s="420" t="s">
        <v>590</v>
      </c>
      <c r="E624" s="424">
        <v>20.2</v>
      </c>
      <c r="F624" s="9">
        <v>3.6</v>
      </c>
      <c r="J624" s="23"/>
      <c r="K624" s="23"/>
    </row>
    <row r="625" spans="3:11">
      <c r="C625" s="409" t="s">
        <v>42</v>
      </c>
      <c r="D625" s="420" t="s">
        <v>590</v>
      </c>
      <c r="E625" s="424">
        <v>34.42</v>
      </c>
      <c r="F625" s="9">
        <v>0</v>
      </c>
      <c r="J625" s="23"/>
      <c r="K625" s="23"/>
    </row>
    <row r="626" spans="3:11">
      <c r="C626" s="409" t="s">
        <v>969</v>
      </c>
      <c r="D626" s="420" t="s">
        <v>595</v>
      </c>
      <c r="E626" s="424">
        <v>30</v>
      </c>
      <c r="F626" s="9">
        <v>0</v>
      </c>
      <c r="J626" s="23"/>
      <c r="K626" s="23"/>
    </row>
    <row r="627" spans="3:11">
      <c r="C627" s="416" t="s">
        <v>324</v>
      </c>
      <c r="D627" s="421"/>
      <c r="E627" s="18"/>
      <c r="F627" s="18"/>
      <c r="J627" s="23"/>
      <c r="K627" s="23"/>
    </row>
    <row r="628" spans="3:11">
      <c r="C628" s="409" t="s">
        <v>114</v>
      </c>
      <c r="D628" s="420" t="s">
        <v>590</v>
      </c>
      <c r="E628" s="424">
        <v>34.64</v>
      </c>
      <c r="F628" s="9">
        <v>0</v>
      </c>
      <c r="J628" s="23"/>
      <c r="K628" s="23"/>
    </row>
    <row r="629" spans="3:11">
      <c r="C629" s="409" t="s">
        <v>971</v>
      </c>
      <c r="D629" s="420" t="s">
        <v>590</v>
      </c>
      <c r="E629" s="424">
        <v>34.64</v>
      </c>
      <c r="F629" s="9">
        <v>0</v>
      </c>
      <c r="J629" s="23"/>
      <c r="K629" s="23"/>
    </row>
    <row r="630" spans="3:11">
      <c r="C630" s="409" t="s">
        <v>115</v>
      </c>
      <c r="D630" s="420" t="s">
        <v>590</v>
      </c>
      <c r="E630" s="525">
        <v>25.12</v>
      </c>
      <c r="F630" s="9">
        <v>0</v>
      </c>
      <c r="J630" s="23"/>
      <c r="K630" s="23"/>
    </row>
    <row r="631" spans="3:11">
      <c r="C631" s="409" t="s">
        <v>116</v>
      </c>
      <c r="D631" s="420" t="s">
        <v>590</v>
      </c>
      <c r="E631" s="424">
        <v>28.44</v>
      </c>
      <c r="F631" s="9">
        <v>0</v>
      </c>
      <c r="J631" s="23"/>
      <c r="K631" s="23"/>
    </row>
    <row r="632" spans="3:11">
      <c r="C632" s="409" t="s">
        <v>117</v>
      </c>
      <c r="D632" s="420" t="s">
        <v>590</v>
      </c>
      <c r="E632" s="424">
        <v>28.44</v>
      </c>
      <c r="F632" s="9">
        <v>0</v>
      </c>
      <c r="J632" s="23"/>
      <c r="K632" s="23"/>
    </row>
    <row r="633" spans="3:11">
      <c r="C633" s="409" t="s">
        <v>58</v>
      </c>
      <c r="D633" s="420" t="s">
        <v>590</v>
      </c>
      <c r="E633" s="9">
        <v>0</v>
      </c>
      <c r="F633" s="9">
        <v>10</v>
      </c>
      <c r="J633" s="23"/>
      <c r="K633" s="23"/>
    </row>
    <row r="634" spans="3:11">
      <c r="C634" s="409" t="s">
        <v>972</v>
      </c>
      <c r="D634" s="420" t="s">
        <v>590</v>
      </c>
      <c r="E634" s="424">
        <v>20.41</v>
      </c>
      <c r="F634" s="9">
        <v>0</v>
      </c>
      <c r="J634" s="23"/>
      <c r="K634" s="23"/>
    </row>
    <row r="635" spans="3:11">
      <c r="C635" s="409" t="s">
        <v>119</v>
      </c>
      <c r="D635" s="420" t="s">
        <v>589</v>
      </c>
      <c r="E635" s="424">
        <v>1971.96</v>
      </c>
      <c r="F635" s="424">
        <v>519</v>
      </c>
      <c r="J635" s="23"/>
      <c r="K635" s="23"/>
    </row>
    <row r="636" spans="3:11">
      <c r="C636" s="409" t="s">
        <v>120</v>
      </c>
      <c r="D636" s="420" t="s">
        <v>590</v>
      </c>
      <c r="E636" s="424">
        <v>20.79</v>
      </c>
      <c r="F636" s="9">
        <v>4.4000000000000004</v>
      </c>
      <c r="J636" s="23"/>
      <c r="K636" s="23"/>
    </row>
    <row r="637" spans="3:11">
      <c r="C637" s="409" t="s">
        <v>121</v>
      </c>
      <c r="D637" s="420" t="s">
        <v>590</v>
      </c>
      <c r="E637" s="424">
        <v>20.2</v>
      </c>
      <c r="F637" s="9">
        <v>3.6</v>
      </c>
      <c r="J637" s="23"/>
      <c r="K637" s="23"/>
    </row>
    <row r="638" spans="3:11">
      <c r="C638" s="409" t="s">
        <v>42</v>
      </c>
      <c r="D638" s="420" t="s">
        <v>590</v>
      </c>
      <c r="E638" s="424">
        <v>34.42</v>
      </c>
      <c r="F638" s="9">
        <v>0</v>
      </c>
      <c r="J638" s="23"/>
      <c r="K638" s="23"/>
    </row>
    <row r="639" spans="3:11">
      <c r="C639" s="409" t="s">
        <v>969</v>
      </c>
      <c r="D639" s="420" t="s">
        <v>595</v>
      </c>
      <c r="E639" s="424">
        <v>30</v>
      </c>
      <c r="F639" s="9">
        <v>0</v>
      </c>
      <c r="J639" s="23"/>
      <c r="K639" s="23"/>
    </row>
    <row r="640" spans="3:11">
      <c r="C640" s="409" t="s">
        <v>59</v>
      </c>
      <c r="D640" s="420" t="s">
        <v>585</v>
      </c>
      <c r="E640" s="424">
        <v>22.42</v>
      </c>
      <c r="F640" s="9">
        <v>30</v>
      </c>
      <c r="J640" s="23"/>
      <c r="K640" s="23"/>
    </row>
    <row r="641" spans="3:11">
      <c r="C641" s="409" t="s">
        <v>122</v>
      </c>
      <c r="D641" s="420" t="s">
        <v>585</v>
      </c>
      <c r="E641" s="424">
        <v>66.12</v>
      </c>
      <c r="F641" s="9">
        <v>35</v>
      </c>
      <c r="J641" s="23"/>
      <c r="K641" s="23"/>
    </row>
    <row r="642" spans="3:11">
      <c r="C642" s="409" t="s">
        <v>973</v>
      </c>
      <c r="D642" s="420" t="s">
        <v>595</v>
      </c>
      <c r="E642" s="22">
        <v>1838.53</v>
      </c>
      <c r="F642" s="9">
        <v>560</v>
      </c>
      <c r="J642" s="23"/>
      <c r="K642" s="23"/>
    </row>
    <row r="643" spans="3:11">
      <c r="C643" s="416" t="s">
        <v>277</v>
      </c>
      <c r="D643" s="421"/>
      <c r="E643" s="18"/>
      <c r="F643" s="18"/>
      <c r="J643" s="23"/>
      <c r="K643" s="23"/>
    </row>
    <row r="644" spans="3:11">
      <c r="C644" s="409" t="s">
        <v>246</v>
      </c>
      <c r="D644" s="420" t="s">
        <v>590</v>
      </c>
      <c r="E644" s="424">
        <v>33.409999999999997</v>
      </c>
      <c r="F644" s="9">
        <v>0</v>
      </c>
      <c r="J644" s="23"/>
      <c r="K644" s="23"/>
    </row>
    <row r="645" spans="3:11">
      <c r="C645" s="409" t="s">
        <v>247</v>
      </c>
      <c r="D645" s="420" t="s">
        <v>590</v>
      </c>
      <c r="E645" s="424">
        <v>33.409999999999997</v>
      </c>
      <c r="F645" s="9">
        <v>0</v>
      </c>
      <c r="J645" s="23"/>
      <c r="K645" s="23"/>
    </row>
    <row r="646" spans="3:11">
      <c r="C646" s="409" t="s">
        <v>248</v>
      </c>
      <c r="D646" s="420" t="s">
        <v>590</v>
      </c>
      <c r="E646" s="424">
        <v>34.020000000000003</v>
      </c>
      <c r="F646" s="9">
        <v>0</v>
      </c>
      <c r="J646" s="23"/>
      <c r="K646" s="23"/>
    </row>
    <row r="647" spans="3:11">
      <c r="C647" s="409" t="s">
        <v>126</v>
      </c>
      <c r="D647" s="420" t="s">
        <v>590</v>
      </c>
      <c r="E647" s="424">
        <v>35.840000000000003</v>
      </c>
      <c r="F647" s="9">
        <v>0</v>
      </c>
      <c r="J647" s="23"/>
      <c r="K647" s="23"/>
    </row>
    <row r="648" spans="3:11">
      <c r="C648" s="409" t="s">
        <v>135</v>
      </c>
      <c r="D648" s="420" t="s">
        <v>590</v>
      </c>
      <c r="E648" s="426">
        <v>39.79</v>
      </c>
      <c r="F648" s="9">
        <v>0</v>
      </c>
      <c r="J648" s="23"/>
      <c r="K648" s="23"/>
    </row>
    <row r="649" spans="3:11">
      <c r="C649" s="409" t="s">
        <v>249</v>
      </c>
      <c r="D649" s="420" t="s">
        <v>590</v>
      </c>
      <c r="E649" s="426">
        <v>39.79</v>
      </c>
      <c r="F649" s="9">
        <v>0</v>
      </c>
      <c r="J649" s="23"/>
      <c r="K649" s="23"/>
    </row>
    <row r="650" spans="3:11">
      <c r="C650" s="409" t="s">
        <v>593</v>
      </c>
      <c r="D650" s="420" t="s">
        <v>590</v>
      </c>
      <c r="E650" s="424">
        <v>22.85</v>
      </c>
      <c r="F650" s="9">
        <v>0</v>
      </c>
      <c r="J650" s="23"/>
      <c r="K650" s="23"/>
    </row>
    <row r="651" spans="3:11">
      <c r="C651" s="409" t="s">
        <v>77</v>
      </c>
      <c r="D651" s="420" t="s">
        <v>590</v>
      </c>
      <c r="E651" s="424">
        <v>28.692401372212689</v>
      </c>
      <c r="F651" s="9">
        <v>0</v>
      </c>
      <c r="J651" s="23"/>
      <c r="K651" s="23"/>
    </row>
    <row r="652" spans="3:11">
      <c r="C652" s="409" t="s">
        <v>250</v>
      </c>
      <c r="D652" s="420" t="s">
        <v>590</v>
      </c>
      <c r="E652" s="424">
        <v>28.692401372212689</v>
      </c>
      <c r="F652" s="9">
        <v>0</v>
      </c>
      <c r="J652" s="23"/>
      <c r="K652" s="23"/>
    </row>
    <row r="653" spans="3:11">
      <c r="C653" s="409" t="s">
        <v>251</v>
      </c>
      <c r="D653" s="420" t="s">
        <v>590</v>
      </c>
      <c r="E653" s="424">
        <v>28.692401372212689</v>
      </c>
      <c r="F653" s="9">
        <v>0</v>
      </c>
      <c r="J653" s="23"/>
      <c r="K653" s="23"/>
    </row>
    <row r="654" spans="3:11">
      <c r="C654" s="409" t="s">
        <v>252</v>
      </c>
      <c r="D654" s="420" t="s">
        <v>590</v>
      </c>
      <c r="E654" s="424">
        <v>20.18</v>
      </c>
      <c r="F654" s="9">
        <v>0</v>
      </c>
      <c r="J654" s="23"/>
      <c r="K654" s="23"/>
    </row>
    <row r="655" spans="3:11">
      <c r="C655" s="409" t="s">
        <v>253</v>
      </c>
      <c r="D655" s="420" t="s">
        <v>590</v>
      </c>
      <c r="E655" s="424">
        <v>20.18</v>
      </c>
      <c r="F655" s="9">
        <v>0</v>
      </c>
      <c r="J655" s="23"/>
      <c r="K655" s="23"/>
    </row>
    <row r="656" spans="3:11">
      <c r="C656" s="409" t="s">
        <v>254</v>
      </c>
      <c r="D656" s="420" t="s">
        <v>590</v>
      </c>
      <c r="E656" s="424">
        <v>20.14</v>
      </c>
      <c r="F656" s="9">
        <v>0</v>
      </c>
      <c r="J656" s="23"/>
      <c r="K656" s="23"/>
    </row>
    <row r="657" spans="1:11">
      <c r="C657" s="409" t="s">
        <v>255</v>
      </c>
      <c r="D657" s="420" t="s">
        <v>590</v>
      </c>
      <c r="E657" s="9">
        <v>0</v>
      </c>
      <c r="F657" s="9">
        <v>10</v>
      </c>
      <c r="J657" s="23"/>
      <c r="K657" s="23"/>
    </row>
    <row r="658" spans="1:11">
      <c r="C658" s="409" t="s">
        <v>59</v>
      </c>
      <c r="D658" s="420" t="s">
        <v>585</v>
      </c>
      <c r="E658" s="424">
        <v>22.42</v>
      </c>
      <c r="F658" s="9">
        <v>30</v>
      </c>
      <c r="J658" s="23"/>
      <c r="K658" s="23"/>
    </row>
    <row r="659" spans="1:11">
      <c r="C659" s="409" t="s">
        <v>122</v>
      </c>
      <c r="D659" s="420" t="s">
        <v>585</v>
      </c>
      <c r="E659" s="424">
        <v>66.12</v>
      </c>
      <c r="F659" s="9">
        <v>35</v>
      </c>
      <c r="J659" s="23"/>
      <c r="K659" s="23"/>
    </row>
    <row r="660" spans="1:11">
      <c r="C660" s="409" t="s">
        <v>257</v>
      </c>
      <c r="D660" s="420" t="s">
        <v>595</v>
      </c>
      <c r="E660" s="22">
        <v>303.774</v>
      </c>
      <c r="F660" s="9">
        <v>114</v>
      </c>
      <c r="J660" s="23"/>
      <c r="K660" s="23"/>
    </row>
    <row r="661" spans="1:11">
      <c r="A661" s="1"/>
      <c r="C661" s="416" t="s">
        <v>334</v>
      </c>
      <c r="D661" s="421"/>
      <c r="E661" s="18"/>
      <c r="F661" s="18"/>
      <c r="J661" s="23"/>
      <c r="K661" s="23"/>
    </row>
    <row r="662" spans="1:11">
      <c r="C662" s="409" t="s">
        <v>133</v>
      </c>
      <c r="D662" s="420" t="s">
        <v>590</v>
      </c>
      <c r="E662" s="424">
        <v>33.409999999999997</v>
      </c>
      <c r="F662" s="9">
        <v>0</v>
      </c>
      <c r="J662" s="23"/>
      <c r="K662" s="23"/>
    </row>
    <row r="663" spans="1:11">
      <c r="C663" s="409" t="s">
        <v>134</v>
      </c>
      <c r="D663" s="420" t="s">
        <v>590</v>
      </c>
      <c r="E663" s="424">
        <v>34.020000000000003</v>
      </c>
      <c r="F663" s="9">
        <v>0</v>
      </c>
      <c r="J663" s="23"/>
      <c r="K663" s="23"/>
    </row>
    <row r="664" spans="1:11">
      <c r="C664" s="409" t="s">
        <v>126</v>
      </c>
      <c r="D664" s="420" t="s">
        <v>590</v>
      </c>
      <c r="E664" s="424">
        <v>35.840000000000003</v>
      </c>
      <c r="F664" s="9">
        <v>0</v>
      </c>
      <c r="J664" s="23"/>
      <c r="K664" s="23"/>
    </row>
    <row r="665" spans="1:11">
      <c r="C665" s="409" t="s">
        <v>594</v>
      </c>
      <c r="D665" s="420" t="s">
        <v>590</v>
      </c>
      <c r="E665" s="424">
        <v>22.85</v>
      </c>
      <c r="F665" s="9">
        <v>0</v>
      </c>
      <c r="J665" s="23"/>
      <c r="K665" s="23"/>
    </row>
    <row r="666" spans="1:11">
      <c r="C666" s="409" t="s">
        <v>135</v>
      </c>
      <c r="D666" s="420" t="s">
        <v>590</v>
      </c>
      <c r="E666" s="426">
        <v>39.79</v>
      </c>
      <c r="F666" s="9">
        <v>0</v>
      </c>
      <c r="J666" s="23"/>
      <c r="K666" s="23"/>
    </row>
    <row r="667" spans="1:11">
      <c r="C667" s="409" t="s">
        <v>77</v>
      </c>
      <c r="D667" s="420" t="s">
        <v>590</v>
      </c>
      <c r="E667" s="424">
        <v>28.44</v>
      </c>
      <c r="F667" s="9">
        <v>0</v>
      </c>
      <c r="J667" s="23"/>
      <c r="K667" s="23"/>
    </row>
    <row r="668" spans="1:11">
      <c r="C668" s="409" t="s">
        <v>78</v>
      </c>
      <c r="D668" s="420" t="s">
        <v>590</v>
      </c>
      <c r="E668" s="424">
        <v>28.44</v>
      </c>
      <c r="F668" s="9">
        <v>0</v>
      </c>
      <c r="J668" s="23"/>
      <c r="K668" s="23"/>
    </row>
    <row r="669" spans="1:11">
      <c r="C669" s="409" t="s">
        <v>128</v>
      </c>
      <c r="D669" s="420" t="s">
        <v>590</v>
      </c>
      <c r="E669" s="424">
        <v>28.44</v>
      </c>
      <c r="F669" s="9">
        <v>0</v>
      </c>
      <c r="J669" s="23"/>
      <c r="K669" s="23"/>
    </row>
    <row r="670" spans="1:11">
      <c r="C670" s="409" t="s">
        <v>276</v>
      </c>
      <c r="D670" s="420" t="s">
        <v>590</v>
      </c>
      <c r="E670" s="424">
        <v>20.18</v>
      </c>
      <c r="F670" s="9">
        <v>0</v>
      </c>
      <c r="J670" s="23"/>
      <c r="K670" s="23"/>
    </row>
    <row r="671" spans="1:11">
      <c r="C671" s="409" t="s">
        <v>131</v>
      </c>
      <c r="D671" s="420" t="s">
        <v>590</v>
      </c>
      <c r="E671" s="424">
        <v>20.14</v>
      </c>
      <c r="F671" s="9">
        <v>0</v>
      </c>
      <c r="J671" s="23"/>
      <c r="K671" s="23"/>
    </row>
    <row r="672" spans="1:11">
      <c r="C672" s="409" t="s">
        <v>58</v>
      </c>
      <c r="D672" s="420" t="s">
        <v>590</v>
      </c>
      <c r="E672" s="9">
        <v>0</v>
      </c>
      <c r="F672" s="9">
        <v>10</v>
      </c>
      <c r="J672" s="23"/>
      <c r="K672" s="23"/>
    </row>
    <row r="673" spans="1:11">
      <c r="C673" s="409" t="s">
        <v>59</v>
      </c>
      <c r="D673" s="420" t="s">
        <v>585</v>
      </c>
      <c r="E673" s="424">
        <v>22.42</v>
      </c>
      <c r="F673" s="9">
        <v>30</v>
      </c>
      <c r="J673" s="23"/>
      <c r="K673" s="23"/>
    </row>
    <row r="674" spans="1:11">
      <c r="C674" s="409" t="s">
        <v>122</v>
      </c>
      <c r="D674" s="420" t="s">
        <v>585</v>
      </c>
      <c r="E674" s="424">
        <v>66.12</v>
      </c>
      <c r="F674" s="9">
        <v>35</v>
      </c>
      <c r="J674" s="23"/>
      <c r="K674" s="23"/>
    </row>
    <row r="675" spans="1:11">
      <c r="A675" s="1"/>
      <c r="C675" s="409" t="s">
        <v>257</v>
      </c>
      <c r="D675" s="420" t="s">
        <v>595</v>
      </c>
      <c r="E675" s="22">
        <v>303.774</v>
      </c>
      <c r="F675" s="9">
        <v>114</v>
      </c>
      <c r="J675" s="23"/>
      <c r="K675" s="23"/>
    </row>
    <row r="676" spans="1:11">
      <c r="A676" s="1"/>
      <c r="C676" s="416" t="s">
        <v>338</v>
      </c>
      <c r="D676" s="421"/>
      <c r="E676" s="18"/>
      <c r="F676" s="18"/>
      <c r="J676" s="23"/>
      <c r="K676" s="23"/>
    </row>
    <row r="677" spans="1:11">
      <c r="A677" s="1"/>
      <c r="C677" s="409" t="s">
        <v>25</v>
      </c>
      <c r="D677" s="420" t="s">
        <v>589</v>
      </c>
      <c r="E677" s="424">
        <v>1971.96</v>
      </c>
      <c r="F677" s="424">
        <v>519</v>
      </c>
      <c r="J677" s="23"/>
      <c r="K677" s="23"/>
    </row>
    <row r="678" spans="1:11">
      <c r="A678" s="1"/>
      <c r="C678" s="409" t="s">
        <v>325</v>
      </c>
      <c r="D678" s="420" t="s">
        <v>585</v>
      </c>
      <c r="E678" s="9">
        <v>300</v>
      </c>
      <c r="F678" s="9">
        <v>0</v>
      </c>
      <c r="J678" s="23"/>
      <c r="K678" s="23"/>
    </row>
    <row r="679" spans="1:11">
      <c r="A679" s="1"/>
      <c r="C679" s="409" t="s">
        <v>326</v>
      </c>
      <c r="D679" s="420" t="s">
        <v>585</v>
      </c>
      <c r="E679" s="9">
        <v>0</v>
      </c>
      <c r="F679" s="9">
        <v>115</v>
      </c>
      <c r="J679" s="23"/>
      <c r="K679" s="23"/>
    </row>
    <row r="680" spans="1:11">
      <c r="A680" s="1"/>
      <c r="C680" s="409" t="s">
        <v>327</v>
      </c>
      <c r="D680" s="420" t="s">
        <v>585</v>
      </c>
      <c r="E680" s="9">
        <v>300</v>
      </c>
      <c r="F680" s="9">
        <v>0</v>
      </c>
      <c r="J680" s="23"/>
      <c r="K680" s="23"/>
    </row>
    <row r="681" spans="1:11">
      <c r="A681" s="1"/>
      <c r="C681" s="409" t="s">
        <v>328</v>
      </c>
      <c r="D681" s="420" t="s">
        <v>590</v>
      </c>
      <c r="E681" s="424">
        <v>58.88</v>
      </c>
      <c r="F681" s="9">
        <v>0</v>
      </c>
      <c r="J681" s="23"/>
      <c r="K681" s="23"/>
    </row>
    <row r="682" spans="1:11">
      <c r="A682" s="1"/>
      <c r="C682" s="409" t="s">
        <v>329</v>
      </c>
      <c r="D682" s="420" t="s">
        <v>590</v>
      </c>
      <c r="E682" s="424">
        <v>20.79</v>
      </c>
      <c r="F682" s="9">
        <v>4.4000000000000004</v>
      </c>
      <c r="J682" s="23"/>
      <c r="K682" s="23"/>
    </row>
    <row r="683" spans="1:11">
      <c r="A683" s="1"/>
      <c r="C683" s="409" t="s">
        <v>330</v>
      </c>
      <c r="D683" s="420" t="s">
        <v>590</v>
      </c>
      <c r="E683" s="424">
        <v>20.2</v>
      </c>
      <c r="F683" s="9">
        <v>3.6</v>
      </c>
      <c r="J683" s="23"/>
      <c r="K683" s="23"/>
    </row>
    <row r="684" spans="1:11">
      <c r="A684" s="1"/>
      <c r="C684" s="409" t="s">
        <v>42</v>
      </c>
      <c r="D684" s="420" t="s">
        <v>590</v>
      </c>
      <c r="E684" s="424">
        <v>34.42</v>
      </c>
      <c r="F684" s="9">
        <v>0</v>
      </c>
      <c r="J684" s="23"/>
      <c r="K684" s="23"/>
    </row>
    <row r="685" spans="1:11">
      <c r="A685" s="1"/>
      <c r="C685" s="409" t="s">
        <v>969</v>
      </c>
      <c r="D685" s="420" t="s">
        <v>595</v>
      </c>
      <c r="E685" s="424">
        <v>30</v>
      </c>
      <c r="F685" s="9">
        <v>0</v>
      </c>
      <c r="J685" s="23"/>
      <c r="K685" s="23"/>
    </row>
    <row r="686" spans="1:11">
      <c r="A686" s="1"/>
      <c r="C686" s="416" t="s">
        <v>294</v>
      </c>
      <c r="D686" s="421"/>
      <c r="E686" s="18"/>
      <c r="F686" s="18"/>
      <c r="J686" s="23"/>
      <c r="K686" s="23"/>
    </row>
    <row r="687" spans="1:11">
      <c r="A687" s="1"/>
      <c r="C687" s="409" t="s">
        <v>297</v>
      </c>
      <c r="D687" s="420" t="s">
        <v>595</v>
      </c>
      <c r="E687" s="9">
        <v>140.18600000000001</v>
      </c>
      <c r="F687" s="9">
        <v>0</v>
      </c>
      <c r="J687" s="23"/>
      <c r="K687" s="23"/>
    </row>
    <row r="688" spans="1:11">
      <c r="A688" s="1"/>
      <c r="C688" s="409" t="s">
        <v>298</v>
      </c>
      <c r="D688" s="420" t="s">
        <v>595</v>
      </c>
      <c r="E688" s="9">
        <v>112.15</v>
      </c>
      <c r="F688" s="9">
        <v>0</v>
      </c>
      <c r="J688" s="23"/>
      <c r="K688" s="23"/>
    </row>
    <row r="689" spans="1:11">
      <c r="A689" s="1"/>
      <c r="C689" s="409" t="s">
        <v>295</v>
      </c>
      <c r="D689" s="420" t="s">
        <v>596</v>
      </c>
      <c r="E689" s="15">
        <v>15</v>
      </c>
      <c r="F689" s="9">
        <v>0</v>
      </c>
      <c r="J689" s="23"/>
      <c r="K689" s="23"/>
    </row>
    <row r="690" spans="1:11">
      <c r="A690" s="1"/>
      <c r="C690" s="409" t="s">
        <v>296</v>
      </c>
      <c r="D690" s="420" t="s">
        <v>590</v>
      </c>
      <c r="E690" s="424">
        <v>27.5</v>
      </c>
      <c r="F690" s="9">
        <v>0</v>
      </c>
      <c r="J690" s="23"/>
      <c r="K690" s="23"/>
    </row>
    <row r="691" spans="1:11">
      <c r="A691" s="1"/>
      <c r="C691" s="416" t="s">
        <v>341</v>
      </c>
      <c r="D691" s="421"/>
      <c r="E691" s="18"/>
      <c r="F691" s="18"/>
      <c r="J691" s="23"/>
      <c r="K691" s="23"/>
    </row>
    <row r="692" spans="1:11">
      <c r="A692" s="1"/>
      <c r="C692" s="409" t="s">
        <v>25</v>
      </c>
      <c r="D692" s="420" t="s">
        <v>589</v>
      </c>
      <c r="E692" s="424">
        <v>1971.96</v>
      </c>
      <c r="F692" s="424">
        <v>519</v>
      </c>
      <c r="J692" s="23"/>
      <c r="K692" s="23"/>
    </row>
    <row r="693" spans="1:11">
      <c r="A693" s="1"/>
      <c r="C693" s="409" t="s">
        <v>325</v>
      </c>
      <c r="D693" s="420" t="s">
        <v>585</v>
      </c>
      <c r="E693" s="9">
        <v>300</v>
      </c>
      <c r="F693" s="9">
        <v>0</v>
      </c>
      <c r="J693" s="23"/>
      <c r="K693" s="23"/>
    </row>
    <row r="694" spans="1:11">
      <c r="A694" s="1"/>
      <c r="C694" s="409" t="s">
        <v>326</v>
      </c>
      <c r="D694" s="420" t="s">
        <v>585</v>
      </c>
      <c r="E694" s="9">
        <v>0</v>
      </c>
      <c r="F694" s="9">
        <v>115</v>
      </c>
      <c r="J694" s="23"/>
      <c r="K694" s="23"/>
    </row>
    <row r="695" spans="1:11">
      <c r="A695" s="1"/>
      <c r="C695" s="409" t="s">
        <v>327</v>
      </c>
      <c r="D695" s="420" t="s">
        <v>585</v>
      </c>
      <c r="E695" s="9">
        <v>300</v>
      </c>
      <c r="F695" s="9">
        <v>0</v>
      </c>
      <c r="J695" s="23"/>
      <c r="K695" s="23"/>
    </row>
    <row r="696" spans="1:11">
      <c r="A696" s="1"/>
      <c r="C696" s="409" t="s">
        <v>328</v>
      </c>
      <c r="D696" s="420" t="s">
        <v>590</v>
      </c>
      <c r="E696" s="424">
        <v>58.88</v>
      </c>
      <c r="F696" s="9">
        <v>0</v>
      </c>
      <c r="J696" s="23"/>
      <c r="K696" s="23"/>
    </row>
    <row r="697" spans="1:11">
      <c r="A697" s="1"/>
      <c r="C697" s="409" t="s">
        <v>329</v>
      </c>
      <c r="D697" s="420" t="s">
        <v>590</v>
      </c>
      <c r="E697" s="424">
        <v>20.79</v>
      </c>
      <c r="F697" s="9">
        <v>4.4000000000000004</v>
      </c>
      <c r="J697" s="23"/>
      <c r="K697" s="23"/>
    </row>
    <row r="698" spans="1:11">
      <c r="A698" s="1"/>
      <c r="C698" s="409" t="s">
        <v>330</v>
      </c>
      <c r="D698" s="420" t="s">
        <v>590</v>
      </c>
      <c r="E698" s="424">
        <v>20.2</v>
      </c>
      <c r="F698" s="9">
        <v>3.6</v>
      </c>
      <c r="J698" s="23"/>
      <c r="K698" s="23"/>
    </row>
    <row r="699" spans="1:11">
      <c r="A699" s="1"/>
      <c r="C699" s="409" t="s">
        <v>42</v>
      </c>
      <c r="D699" s="420" t="s">
        <v>590</v>
      </c>
      <c r="E699" s="424">
        <v>34.42</v>
      </c>
      <c r="F699" s="9">
        <v>0</v>
      </c>
      <c r="J699" s="23"/>
      <c r="K699" s="23"/>
    </row>
    <row r="700" spans="1:11">
      <c r="A700" s="1"/>
      <c r="C700" s="409" t="s">
        <v>969</v>
      </c>
      <c r="D700" s="420" t="s">
        <v>595</v>
      </c>
      <c r="E700" s="424">
        <v>30</v>
      </c>
      <c r="F700" s="9">
        <v>0</v>
      </c>
      <c r="J700" s="23"/>
      <c r="K700" s="23"/>
    </row>
    <row r="701" spans="1:11">
      <c r="A701" s="1"/>
      <c r="C701" s="416" t="s">
        <v>281</v>
      </c>
      <c r="D701" s="421"/>
      <c r="E701" s="18"/>
      <c r="F701" s="18"/>
      <c r="J701" s="23"/>
      <c r="K701" s="23"/>
    </row>
    <row r="702" spans="1:11">
      <c r="A702" s="1"/>
      <c r="C702" s="409" t="s">
        <v>114</v>
      </c>
      <c r="D702" s="420" t="s">
        <v>590</v>
      </c>
      <c r="E702" s="424">
        <v>34.64</v>
      </c>
      <c r="F702" s="9">
        <v>0</v>
      </c>
      <c r="J702" s="23"/>
      <c r="K702" s="23"/>
    </row>
    <row r="703" spans="1:11">
      <c r="A703" s="1"/>
      <c r="C703" s="409" t="s">
        <v>115</v>
      </c>
      <c r="D703" s="420" t="s">
        <v>590</v>
      </c>
      <c r="E703" s="525">
        <v>25.12</v>
      </c>
      <c r="F703" s="9">
        <v>0</v>
      </c>
      <c r="J703" s="23"/>
      <c r="K703" s="23"/>
    </row>
    <row r="704" spans="1:11">
      <c r="A704" s="1"/>
      <c r="C704" s="409" t="s">
        <v>116</v>
      </c>
      <c r="D704" s="420" t="s">
        <v>590</v>
      </c>
      <c r="E704" s="424">
        <v>28.44</v>
      </c>
      <c r="F704" s="9">
        <v>0</v>
      </c>
      <c r="J704" s="23"/>
      <c r="K704" s="23"/>
    </row>
    <row r="705" spans="1:11">
      <c r="A705" s="1"/>
      <c r="C705" s="409" t="s">
        <v>117</v>
      </c>
      <c r="D705" s="420" t="s">
        <v>590</v>
      </c>
      <c r="E705" s="424">
        <v>28.44</v>
      </c>
      <c r="F705" s="9">
        <v>0</v>
      </c>
      <c r="J705" s="23"/>
      <c r="K705" s="23"/>
    </row>
    <row r="706" spans="1:11">
      <c r="A706" s="1"/>
      <c r="C706" s="409" t="s">
        <v>282</v>
      </c>
      <c r="D706" s="420" t="s">
        <v>590</v>
      </c>
      <c r="E706" s="424">
        <v>28.44</v>
      </c>
      <c r="F706" s="9">
        <v>0</v>
      </c>
      <c r="J706" s="23"/>
      <c r="K706" s="23"/>
    </row>
    <row r="707" spans="1:11">
      <c r="A707" s="1"/>
      <c r="C707" s="409" t="s">
        <v>283</v>
      </c>
      <c r="D707" s="420" t="s">
        <v>590</v>
      </c>
      <c r="E707" s="424">
        <v>20.41</v>
      </c>
      <c r="F707" s="9">
        <v>0</v>
      </c>
      <c r="J707" s="23"/>
      <c r="K707" s="23"/>
    </row>
    <row r="708" spans="1:11">
      <c r="A708" s="1"/>
      <c r="C708" s="409" t="s">
        <v>284</v>
      </c>
      <c r="D708" s="420" t="s">
        <v>590</v>
      </c>
      <c r="E708" s="424">
        <v>20.14</v>
      </c>
      <c r="F708" s="9">
        <v>0</v>
      </c>
      <c r="J708" s="23"/>
      <c r="K708" s="23"/>
    </row>
    <row r="709" spans="1:11">
      <c r="A709" s="1"/>
      <c r="C709" s="409" t="s">
        <v>58</v>
      </c>
      <c r="D709" s="420" t="s">
        <v>590</v>
      </c>
      <c r="E709" s="9">
        <v>0</v>
      </c>
      <c r="F709" s="9">
        <v>10</v>
      </c>
      <c r="J709" s="23"/>
      <c r="K709" s="23"/>
    </row>
    <row r="710" spans="1:11">
      <c r="A710" s="1"/>
      <c r="C710" s="409" t="s">
        <v>119</v>
      </c>
      <c r="D710" s="420" t="s">
        <v>589</v>
      </c>
      <c r="E710" s="424">
        <v>1971.96</v>
      </c>
      <c r="F710" s="424">
        <v>519</v>
      </c>
      <c r="J710" s="23"/>
      <c r="K710" s="23"/>
    </row>
    <row r="711" spans="1:11">
      <c r="A711" s="1"/>
      <c r="C711" s="409" t="s">
        <v>120</v>
      </c>
      <c r="D711" s="420" t="s">
        <v>590</v>
      </c>
      <c r="E711" s="424">
        <v>20.79</v>
      </c>
      <c r="F711" s="9">
        <v>4.4000000000000004</v>
      </c>
      <c r="J711" s="23"/>
      <c r="K711" s="23"/>
    </row>
    <row r="712" spans="1:11">
      <c r="A712" s="1"/>
      <c r="C712" s="409" t="s">
        <v>121</v>
      </c>
      <c r="D712" s="420" t="s">
        <v>590</v>
      </c>
      <c r="E712" s="424">
        <v>20.2</v>
      </c>
      <c r="F712" s="9">
        <v>3.6</v>
      </c>
      <c r="J712" s="23"/>
      <c r="K712" s="23"/>
    </row>
    <row r="713" spans="1:11">
      <c r="A713" s="1"/>
      <c r="C713" s="409" t="s">
        <v>275</v>
      </c>
      <c r="D713" s="420" t="s">
        <v>595</v>
      </c>
      <c r="E713" s="424">
        <v>30</v>
      </c>
      <c r="F713" s="9">
        <v>0</v>
      </c>
      <c r="J713" s="23"/>
      <c r="K713" s="23"/>
    </row>
    <row r="714" spans="1:11">
      <c r="A714" s="1"/>
      <c r="C714" s="409" t="s">
        <v>42</v>
      </c>
      <c r="D714" s="420" t="s">
        <v>590</v>
      </c>
      <c r="E714" s="424">
        <v>34.42</v>
      </c>
      <c r="F714" s="9">
        <v>0</v>
      </c>
      <c r="J714" s="23"/>
      <c r="K714" s="23"/>
    </row>
    <row r="715" spans="1:11">
      <c r="A715" s="1"/>
      <c r="C715" s="409" t="s">
        <v>59</v>
      </c>
      <c r="D715" s="420" t="s">
        <v>585</v>
      </c>
      <c r="E715" s="424">
        <v>22.42</v>
      </c>
      <c r="F715" s="9">
        <v>30</v>
      </c>
      <c r="J715" s="23"/>
      <c r="K715" s="23"/>
    </row>
    <row r="716" spans="1:11">
      <c r="A716" s="1"/>
      <c r="C716" s="409" t="s">
        <v>122</v>
      </c>
      <c r="D716" s="420" t="s">
        <v>585</v>
      </c>
      <c r="E716" s="424">
        <v>66.12</v>
      </c>
      <c r="F716" s="9">
        <v>35</v>
      </c>
      <c r="J716" s="23"/>
      <c r="K716" s="23"/>
    </row>
    <row r="717" spans="1:11">
      <c r="A717" s="1"/>
      <c r="C717" s="409" t="s">
        <v>285</v>
      </c>
      <c r="D717" s="420" t="s">
        <v>595</v>
      </c>
      <c r="E717" s="22">
        <v>1838.53</v>
      </c>
      <c r="F717" s="9">
        <v>560</v>
      </c>
      <c r="J717" s="23"/>
      <c r="K717" s="23"/>
    </row>
    <row r="718" spans="1:11">
      <c r="A718" s="1"/>
      <c r="C718" s="416" t="s">
        <v>615</v>
      </c>
      <c r="D718" s="421"/>
      <c r="E718" s="18"/>
      <c r="F718" s="18"/>
      <c r="J718" s="23"/>
      <c r="K718" s="23"/>
    </row>
    <row r="719" spans="1:11">
      <c r="A719" s="1"/>
      <c r="C719" s="409" t="s">
        <v>616</v>
      </c>
      <c r="D719" s="420" t="s">
        <v>590</v>
      </c>
      <c r="E719" s="424">
        <v>35.549999999999997</v>
      </c>
      <c r="F719" s="9">
        <v>0</v>
      </c>
      <c r="J719" s="23"/>
      <c r="K719" s="23"/>
    </row>
    <row r="720" spans="1:11">
      <c r="A720" s="1"/>
      <c r="C720" s="409" t="s">
        <v>617</v>
      </c>
      <c r="D720" s="420" t="s">
        <v>590</v>
      </c>
      <c r="E720" s="424">
        <v>33.409999999999997</v>
      </c>
      <c r="F720" s="9">
        <v>0</v>
      </c>
      <c r="J720" s="23"/>
      <c r="K720" s="23"/>
    </row>
    <row r="721" spans="1:11">
      <c r="A721" s="1"/>
      <c r="C721" s="409" t="s">
        <v>115</v>
      </c>
      <c r="D721" s="420" t="s">
        <v>590</v>
      </c>
      <c r="E721" s="525">
        <v>25.12</v>
      </c>
      <c r="F721" s="9">
        <v>0</v>
      </c>
      <c r="J721" s="23"/>
      <c r="K721" s="23"/>
    </row>
    <row r="722" spans="1:11">
      <c r="A722" s="1"/>
      <c r="C722" s="409" t="s">
        <v>618</v>
      </c>
      <c r="D722" s="420" t="s">
        <v>590</v>
      </c>
      <c r="E722" s="424">
        <v>28.44</v>
      </c>
      <c r="F722" s="9">
        <v>0</v>
      </c>
      <c r="J722" s="23"/>
      <c r="K722" s="23"/>
    </row>
    <row r="723" spans="1:11">
      <c r="A723" s="1"/>
      <c r="C723" s="409" t="s">
        <v>619</v>
      </c>
      <c r="D723" s="420" t="s">
        <v>590</v>
      </c>
      <c r="E723" s="424">
        <v>28.44</v>
      </c>
      <c r="F723" s="9">
        <v>0</v>
      </c>
      <c r="J723" s="23"/>
      <c r="K723" s="23"/>
    </row>
    <row r="724" spans="1:11">
      <c r="A724" s="1"/>
      <c r="C724" s="409" t="s">
        <v>620</v>
      </c>
      <c r="D724" s="420" t="s">
        <v>603</v>
      </c>
      <c r="E724" s="9">
        <v>150</v>
      </c>
      <c r="F724" s="9">
        <v>0</v>
      </c>
      <c r="J724" s="23"/>
      <c r="K724" s="23"/>
    </row>
    <row r="725" spans="1:11">
      <c r="A725" s="1"/>
      <c r="C725" s="409" t="s">
        <v>621</v>
      </c>
      <c r="D725" s="420" t="s">
        <v>603</v>
      </c>
      <c r="E725" s="9">
        <v>150</v>
      </c>
      <c r="F725" s="9">
        <v>0</v>
      </c>
      <c r="J725" s="23"/>
      <c r="K725" s="23"/>
    </row>
    <row r="726" spans="1:11">
      <c r="A726" s="1"/>
      <c r="C726" s="409" t="s">
        <v>58</v>
      </c>
      <c r="D726" s="420" t="s">
        <v>590</v>
      </c>
      <c r="E726" s="9">
        <v>0</v>
      </c>
      <c r="F726" s="9">
        <v>10</v>
      </c>
      <c r="J726" s="23"/>
      <c r="K726" s="23"/>
    </row>
    <row r="727" spans="1:11">
      <c r="A727" s="1"/>
      <c r="C727" s="409" t="s">
        <v>59</v>
      </c>
      <c r="D727" s="420" t="s">
        <v>585</v>
      </c>
      <c r="E727" s="424">
        <v>22.42</v>
      </c>
      <c r="F727" s="9">
        <v>30</v>
      </c>
      <c r="J727" s="23"/>
      <c r="K727" s="23"/>
    </row>
    <row r="728" spans="1:11">
      <c r="A728" s="1"/>
      <c r="C728" s="409" t="s">
        <v>122</v>
      </c>
      <c r="D728" s="420" t="s">
        <v>585</v>
      </c>
      <c r="E728" s="424">
        <v>66.12</v>
      </c>
      <c r="F728" s="9">
        <v>35</v>
      </c>
      <c r="J728" s="23"/>
      <c r="K728" s="23"/>
    </row>
    <row r="729" spans="1:11">
      <c r="A729" s="1"/>
      <c r="C729" s="409" t="s">
        <v>622</v>
      </c>
      <c r="D729" s="420" t="s">
        <v>595</v>
      </c>
      <c r="E729" s="9">
        <v>502.06257075664615</v>
      </c>
      <c r="F729" s="9">
        <v>327.06717152351735</v>
      </c>
      <c r="J729" s="23"/>
      <c r="K729" s="23"/>
    </row>
    <row r="730" spans="1:11">
      <c r="A730" s="1"/>
      <c r="C730" s="416" t="s">
        <v>623</v>
      </c>
      <c r="D730" s="421"/>
      <c r="E730" s="18"/>
      <c r="F730" s="18"/>
      <c r="J730" s="23"/>
      <c r="K730" s="23"/>
    </row>
    <row r="731" spans="1:11">
      <c r="A731" s="1"/>
      <c r="C731" s="409" t="s">
        <v>624</v>
      </c>
      <c r="D731" s="420" t="s">
        <v>590</v>
      </c>
      <c r="E731" s="424">
        <v>33.409999999999997</v>
      </c>
      <c r="F731" s="9">
        <v>0</v>
      </c>
      <c r="J731" s="23"/>
      <c r="K731" s="23"/>
    </row>
    <row r="732" spans="1:11">
      <c r="A732" s="1"/>
      <c r="C732" s="409" t="s">
        <v>625</v>
      </c>
      <c r="D732" s="420" t="s">
        <v>590</v>
      </c>
      <c r="E732" s="424">
        <v>34.020000000000003</v>
      </c>
      <c r="F732" s="9">
        <v>0</v>
      </c>
      <c r="J732" s="23"/>
      <c r="K732" s="23"/>
    </row>
    <row r="733" spans="1:11">
      <c r="A733" s="1"/>
      <c r="C733" s="409" t="s">
        <v>626</v>
      </c>
      <c r="D733" s="420" t="s">
        <v>590</v>
      </c>
      <c r="E733" s="424">
        <v>33.409999999999997</v>
      </c>
      <c r="F733" s="9">
        <v>0</v>
      </c>
      <c r="J733" s="23"/>
      <c r="K733" s="23"/>
    </row>
    <row r="734" spans="1:11">
      <c r="A734" s="1"/>
      <c r="C734" s="409" t="s">
        <v>78</v>
      </c>
      <c r="D734" s="420" t="s">
        <v>590</v>
      </c>
      <c r="E734" s="424">
        <v>28.44</v>
      </c>
      <c r="F734" s="9">
        <v>0</v>
      </c>
      <c r="J734" s="23"/>
      <c r="K734" s="23"/>
    </row>
    <row r="735" spans="1:11">
      <c r="A735" s="1"/>
      <c r="C735" s="409" t="s">
        <v>284</v>
      </c>
      <c r="D735" s="420" t="s">
        <v>590</v>
      </c>
      <c r="E735" s="424">
        <v>20.14</v>
      </c>
      <c r="F735" s="9">
        <v>0</v>
      </c>
      <c r="J735" s="23"/>
      <c r="K735" s="23"/>
    </row>
    <row r="736" spans="1:11">
      <c r="A736" s="1"/>
      <c r="C736" s="409" t="s">
        <v>58</v>
      </c>
      <c r="D736" s="420" t="s">
        <v>590</v>
      </c>
      <c r="E736" s="9">
        <v>0</v>
      </c>
      <c r="F736" s="9">
        <v>10</v>
      </c>
      <c r="J736" s="23"/>
      <c r="K736" s="23"/>
    </row>
    <row r="737" spans="1:11">
      <c r="A737" s="1"/>
      <c r="C737" s="409" t="s">
        <v>59</v>
      </c>
      <c r="D737" s="420" t="s">
        <v>585</v>
      </c>
      <c r="E737" s="424">
        <v>22.42</v>
      </c>
      <c r="F737" s="9">
        <v>30</v>
      </c>
      <c r="J737" s="23"/>
      <c r="K737" s="23"/>
    </row>
    <row r="738" spans="1:11">
      <c r="A738" s="1"/>
      <c r="C738" s="409" t="s">
        <v>122</v>
      </c>
      <c r="D738" s="420" t="s">
        <v>585</v>
      </c>
      <c r="E738" s="424">
        <v>66.12</v>
      </c>
      <c r="F738" s="9">
        <v>35</v>
      </c>
      <c r="J738" s="23"/>
      <c r="K738" s="23"/>
    </row>
    <row r="739" spans="1:11">
      <c r="A739" s="1"/>
      <c r="C739" s="416" t="s">
        <v>627</v>
      </c>
      <c r="D739" s="421"/>
      <c r="E739" s="18"/>
      <c r="F739" s="18"/>
      <c r="J739" s="23"/>
      <c r="K739" s="23"/>
    </row>
    <row r="740" spans="1:11">
      <c r="A740" s="1"/>
      <c r="C740" s="409" t="s">
        <v>286</v>
      </c>
      <c r="D740" s="420" t="s">
        <v>595</v>
      </c>
      <c r="E740" s="9">
        <v>502.06257075664615</v>
      </c>
      <c r="F740" s="9">
        <v>327.06717152351735</v>
      </c>
      <c r="J740" s="23"/>
      <c r="K740" s="23"/>
    </row>
    <row r="741" spans="1:11">
      <c r="A741" s="1"/>
      <c r="C741" s="416" t="s">
        <v>628</v>
      </c>
      <c r="D741" s="421"/>
      <c r="E741" s="18"/>
      <c r="F741" s="18"/>
      <c r="J741" s="23"/>
      <c r="K741" s="23"/>
    </row>
    <row r="742" spans="1:11">
      <c r="A742" s="1"/>
      <c r="C742" s="409" t="s">
        <v>286</v>
      </c>
      <c r="D742" s="420" t="s">
        <v>595</v>
      </c>
      <c r="E742" s="9">
        <v>192.40384374999999</v>
      </c>
      <c r="F742" s="9">
        <v>80.226874999999993</v>
      </c>
      <c r="J742" s="23"/>
      <c r="K742" s="23"/>
    </row>
    <row r="743" spans="1:11">
      <c r="A743" s="1"/>
      <c r="C743" s="410" t="s">
        <v>191</v>
      </c>
      <c r="D743" s="421"/>
      <c r="E743" s="18"/>
      <c r="F743" s="18"/>
      <c r="J743" s="23"/>
      <c r="K743" s="23"/>
    </row>
    <row r="744" spans="1:11">
      <c r="A744" s="1"/>
      <c r="C744" s="416" t="s">
        <v>258</v>
      </c>
      <c r="D744" s="421"/>
      <c r="E744" s="18"/>
      <c r="F744" s="18"/>
      <c r="J744" s="23"/>
      <c r="K744" s="23"/>
    </row>
    <row r="745" spans="1:11">
      <c r="A745" s="1"/>
      <c r="C745" s="409" t="s">
        <v>184</v>
      </c>
      <c r="D745" s="420" t="s">
        <v>590</v>
      </c>
      <c r="E745" s="424">
        <v>33.409999999999997</v>
      </c>
      <c r="F745" s="9">
        <v>0</v>
      </c>
      <c r="J745" s="23"/>
      <c r="K745" s="23"/>
    </row>
    <row r="746" spans="1:11">
      <c r="A746" s="1"/>
      <c r="C746" s="409" t="s">
        <v>172</v>
      </c>
      <c r="D746" s="420" t="s">
        <v>590</v>
      </c>
      <c r="E746" s="424">
        <v>34.020000000000003</v>
      </c>
      <c r="F746" s="9">
        <v>0</v>
      </c>
      <c r="J746" s="23"/>
      <c r="K746" s="23"/>
    </row>
    <row r="747" spans="1:11">
      <c r="A747" s="1"/>
      <c r="C747" s="409" t="s">
        <v>199</v>
      </c>
      <c r="D747" s="420" t="s">
        <v>590</v>
      </c>
      <c r="E747" s="424">
        <v>33.409999999999997</v>
      </c>
      <c r="F747" s="9">
        <v>0</v>
      </c>
      <c r="J747" s="23"/>
      <c r="K747" s="23"/>
    </row>
    <row r="748" spans="1:11">
      <c r="A748" s="1"/>
      <c r="C748" s="409" t="s">
        <v>304</v>
      </c>
      <c r="D748" s="420" t="s">
        <v>590</v>
      </c>
      <c r="E748" s="424">
        <v>38.93</v>
      </c>
      <c r="F748" s="9">
        <v>0</v>
      </c>
      <c r="J748" s="23"/>
      <c r="K748" s="23"/>
    </row>
    <row r="749" spans="1:11">
      <c r="A749" s="1"/>
      <c r="C749" s="409" t="s">
        <v>259</v>
      </c>
      <c r="D749" s="420" t="s">
        <v>590</v>
      </c>
      <c r="E749" s="424">
        <v>26.59</v>
      </c>
      <c r="F749" s="9">
        <v>0</v>
      </c>
      <c r="J749" s="23"/>
      <c r="K749" s="23"/>
    </row>
    <row r="750" spans="1:11">
      <c r="A750" s="1"/>
      <c r="C750" s="409" t="s">
        <v>200</v>
      </c>
      <c r="D750" s="420" t="s">
        <v>590</v>
      </c>
      <c r="E750" s="424">
        <v>25.12</v>
      </c>
      <c r="F750" s="9">
        <v>0</v>
      </c>
      <c r="J750" s="23"/>
      <c r="K750" s="23"/>
    </row>
    <row r="751" spans="1:11">
      <c r="A751" s="1"/>
      <c r="C751" s="409" t="s">
        <v>201</v>
      </c>
      <c r="D751" s="420" t="s">
        <v>603</v>
      </c>
      <c r="E751" s="9">
        <v>175</v>
      </c>
      <c r="F751" s="9">
        <v>0</v>
      </c>
      <c r="J751" s="23"/>
      <c r="K751" s="23"/>
    </row>
    <row r="752" spans="1:11">
      <c r="A752" s="1"/>
      <c r="C752" s="409" t="s">
        <v>305</v>
      </c>
      <c r="D752" s="420" t="s">
        <v>603</v>
      </c>
      <c r="E752" s="9">
        <v>150</v>
      </c>
      <c r="F752" s="9">
        <v>0</v>
      </c>
      <c r="J752" s="23"/>
      <c r="K752" s="23"/>
    </row>
    <row r="753" spans="1:11">
      <c r="A753" s="1"/>
      <c r="C753" s="409" t="s">
        <v>260</v>
      </c>
      <c r="D753" s="420" t="s">
        <v>590</v>
      </c>
      <c r="E753" s="424">
        <v>20.14</v>
      </c>
      <c r="F753" s="9">
        <v>0</v>
      </c>
      <c r="J753" s="23"/>
      <c r="K753" s="23"/>
    </row>
    <row r="754" spans="1:11">
      <c r="A754" s="1"/>
      <c r="C754" s="409" t="s">
        <v>261</v>
      </c>
      <c r="D754" s="420" t="s">
        <v>585</v>
      </c>
      <c r="E754" s="426">
        <v>1807.87</v>
      </c>
      <c r="F754" s="9">
        <v>0</v>
      </c>
      <c r="J754" s="23"/>
      <c r="K754" s="23"/>
    </row>
    <row r="755" spans="1:11">
      <c r="A755" s="1"/>
      <c r="C755" s="409" t="s">
        <v>262</v>
      </c>
      <c r="D755" s="420" t="s">
        <v>590</v>
      </c>
      <c r="E755" s="9">
        <v>0</v>
      </c>
      <c r="F755" s="9">
        <v>10</v>
      </c>
      <c r="J755" s="23"/>
      <c r="K755" s="23"/>
    </row>
    <row r="756" spans="1:11">
      <c r="A756" s="1"/>
      <c r="C756" s="409" t="s">
        <v>59</v>
      </c>
      <c r="D756" s="420" t="s">
        <v>585</v>
      </c>
      <c r="E756" s="424">
        <v>22.42</v>
      </c>
      <c r="F756" s="9">
        <v>30</v>
      </c>
      <c r="J756" s="23"/>
      <c r="K756" s="23"/>
    </row>
    <row r="757" spans="1:11">
      <c r="A757" s="1"/>
      <c r="C757" s="409" t="s">
        <v>122</v>
      </c>
      <c r="D757" s="420" t="s">
        <v>585</v>
      </c>
      <c r="E757" s="424">
        <v>66.12</v>
      </c>
      <c r="F757" s="9">
        <v>35</v>
      </c>
      <c r="J757" s="23"/>
      <c r="K757" s="23"/>
    </row>
    <row r="758" spans="1:11">
      <c r="A758" s="1"/>
      <c r="C758" s="416" t="s">
        <v>613</v>
      </c>
      <c r="D758" s="421"/>
      <c r="E758" s="18"/>
      <c r="F758" s="18"/>
      <c r="J758" s="23"/>
      <c r="K758" s="23"/>
    </row>
    <row r="759" spans="1:11">
      <c r="A759" s="1"/>
      <c r="C759" s="409" t="s">
        <v>286</v>
      </c>
      <c r="D759" s="420" t="s">
        <v>595</v>
      </c>
      <c r="E759" s="9">
        <v>1065</v>
      </c>
      <c r="F759" s="9">
        <v>560</v>
      </c>
      <c r="J759" s="23"/>
      <c r="K759" s="23"/>
    </row>
    <row r="760" spans="1:11">
      <c r="A760" s="1"/>
      <c r="C760" s="416" t="s">
        <v>599</v>
      </c>
      <c r="D760" s="421"/>
      <c r="E760" s="18"/>
      <c r="F760" s="18"/>
      <c r="J760" s="23"/>
      <c r="K760" s="23"/>
    </row>
    <row r="761" spans="1:11">
      <c r="A761" s="1"/>
      <c r="C761" s="409" t="s">
        <v>286</v>
      </c>
      <c r="D761" s="420" t="s">
        <v>595</v>
      </c>
      <c r="E761" s="9">
        <v>190</v>
      </c>
      <c r="F761" s="9">
        <v>114</v>
      </c>
      <c r="J761" s="23"/>
      <c r="K761" s="23"/>
    </row>
    <row r="762" spans="1:11">
      <c r="A762" s="1"/>
      <c r="C762" s="416" t="s">
        <v>299</v>
      </c>
      <c r="D762" s="421"/>
      <c r="E762" s="18"/>
      <c r="F762" s="18"/>
      <c r="J762" s="23"/>
      <c r="K762" s="23"/>
    </row>
    <row r="763" spans="1:11" ht="48">
      <c r="A763" s="1"/>
      <c r="C763" s="409" t="s">
        <v>600</v>
      </c>
      <c r="D763" s="420" t="s">
        <v>595</v>
      </c>
      <c r="E763" s="424">
        <v>4131.8500000000004</v>
      </c>
      <c r="F763" s="9"/>
      <c r="J763" s="23"/>
      <c r="K763" s="23"/>
    </row>
    <row r="764" spans="1:11">
      <c r="A764" s="1"/>
      <c r="C764" s="409" t="s">
        <v>304</v>
      </c>
      <c r="D764" s="420" t="s">
        <v>590</v>
      </c>
      <c r="E764" s="424">
        <v>38.93</v>
      </c>
      <c r="F764" s="9"/>
      <c r="J764" s="23"/>
      <c r="K764" s="23"/>
    </row>
    <row r="765" spans="1:11">
      <c r="A765" s="1"/>
      <c r="C765" s="409" t="s">
        <v>262</v>
      </c>
      <c r="D765" s="420" t="s">
        <v>590</v>
      </c>
      <c r="E765" s="9">
        <v>0</v>
      </c>
      <c r="F765" s="9">
        <v>10</v>
      </c>
      <c r="J765" s="23"/>
      <c r="K765" s="23"/>
    </row>
    <row r="766" spans="1:11">
      <c r="A766" s="1"/>
      <c r="C766" s="409" t="s">
        <v>59</v>
      </c>
      <c r="D766" s="420" t="s">
        <v>585</v>
      </c>
      <c r="E766" s="9">
        <v>35</v>
      </c>
      <c r="F766" s="9">
        <v>30</v>
      </c>
      <c r="J766" s="23"/>
      <c r="K766" s="23"/>
    </row>
    <row r="767" spans="1:11">
      <c r="A767" s="1"/>
      <c r="C767" s="409" t="s">
        <v>122</v>
      </c>
      <c r="D767" s="420" t="s">
        <v>585</v>
      </c>
      <c r="E767" s="9">
        <v>45</v>
      </c>
      <c r="F767" s="9">
        <v>35</v>
      </c>
      <c r="J767" s="23"/>
      <c r="K767" s="23"/>
    </row>
    <row r="768" spans="1:11">
      <c r="A768" s="1"/>
      <c r="C768" s="416" t="s">
        <v>300</v>
      </c>
      <c r="D768" s="421"/>
      <c r="E768" s="18"/>
      <c r="F768" s="18"/>
      <c r="J768" s="23"/>
      <c r="K768" s="23"/>
    </row>
    <row r="769" spans="1:11">
      <c r="A769" s="1"/>
      <c r="C769" s="409" t="s">
        <v>286</v>
      </c>
      <c r="D769" s="420" t="s">
        <v>595</v>
      </c>
      <c r="E769" s="9">
        <v>1178</v>
      </c>
      <c r="F769" s="9">
        <v>560</v>
      </c>
      <c r="J769" s="23"/>
      <c r="K769" s="23"/>
    </row>
    <row r="770" spans="1:11">
      <c r="A770" s="1"/>
      <c r="C770" s="416" t="s">
        <v>303</v>
      </c>
      <c r="D770" s="421"/>
      <c r="E770" s="18"/>
      <c r="F770" s="18"/>
      <c r="J770" s="23"/>
      <c r="K770" s="23"/>
    </row>
    <row r="771" spans="1:11">
      <c r="A771" s="1"/>
      <c r="C771" s="409" t="s">
        <v>301</v>
      </c>
      <c r="D771" s="420" t="s">
        <v>590</v>
      </c>
      <c r="E771" s="9">
        <v>24.43</v>
      </c>
      <c r="F771" s="9">
        <v>0</v>
      </c>
      <c r="J771" s="23"/>
      <c r="K771" s="23"/>
    </row>
    <row r="772" spans="1:11">
      <c r="A772" s="1"/>
      <c r="C772" s="409" t="s">
        <v>302</v>
      </c>
      <c r="D772" s="420" t="s">
        <v>590</v>
      </c>
      <c r="E772" s="9">
        <v>0</v>
      </c>
      <c r="F772" s="9">
        <v>10</v>
      </c>
      <c r="J772" s="23"/>
      <c r="K772" s="23"/>
    </row>
    <row r="773" spans="1:11">
      <c r="A773" s="1"/>
      <c r="C773" s="409" t="s">
        <v>59</v>
      </c>
      <c r="D773" s="420" t="s">
        <v>585</v>
      </c>
      <c r="E773" s="424">
        <v>22.42</v>
      </c>
      <c r="F773" s="9">
        <v>30</v>
      </c>
      <c r="J773" s="23"/>
      <c r="K773" s="23"/>
    </row>
    <row r="774" spans="1:11">
      <c r="A774" s="1"/>
      <c r="C774" s="409" t="s">
        <v>122</v>
      </c>
      <c r="D774" s="420" t="s">
        <v>585</v>
      </c>
      <c r="E774" s="424">
        <v>66.12</v>
      </c>
      <c r="F774" s="9">
        <v>35</v>
      </c>
      <c r="J774" s="23"/>
      <c r="K774" s="23"/>
    </row>
    <row r="775" spans="1:11">
      <c r="A775" s="1"/>
      <c r="C775" s="416" t="s">
        <v>612</v>
      </c>
      <c r="D775" s="421"/>
      <c r="E775" s="18"/>
      <c r="F775" s="18"/>
      <c r="J775" s="23"/>
      <c r="K775" s="23"/>
    </row>
    <row r="776" spans="1:11">
      <c r="A776" s="1"/>
      <c r="C776" s="409" t="s">
        <v>173</v>
      </c>
      <c r="D776" s="420" t="s">
        <v>590</v>
      </c>
      <c r="E776" s="424">
        <v>33.409999999999997</v>
      </c>
      <c r="F776" s="9">
        <v>0</v>
      </c>
      <c r="J776" s="23"/>
      <c r="K776" s="23"/>
    </row>
    <row r="777" spans="1:11">
      <c r="A777" s="1"/>
      <c r="C777" s="409" t="s">
        <v>304</v>
      </c>
      <c r="D777" s="420" t="s">
        <v>590</v>
      </c>
      <c r="E777" s="424">
        <v>38.93</v>
      </c>
      <c r="F777" s="9">
        <v>0</v>
      </c>
      <c r="J777" s="23"/>
      <c r="K777" s="23"/>
    </row>
    <row r="778" spans="1:11">
      <c r="A778" s="1"/>
      <c r="C778" s="414" t="s">
        <v>611</v>
      </c>
      <c r="D778" s="420" t="s">
        <v>595</v>
      </c>
      <c r="E778" s="21">
        <v>378.35</v>
      </c>
      <c r="F778" s="21">
        <v>0</v>
      </c>
      <c r="G778" s="427" t="s">
        <v>946</v>
      </c>
      <c r="J778" s="23"/>
      <c r="K778" s="23"/>
    </row>
    <row r="779" spans="1:11">
      <c r="A779" s="1"/>
      <c r="C779" s="409" t="s">
        <v>58</v>
      </c>
      <c r="D779" s="420" t="s">
        <v>590</v>
      </c>
      <c r="E779" s="9">
        <v>0</v>
      </c>
      <c r="F779" s="9">
        <v>10</v>
      </c>
      <c r="J779" s="23"/>
      <c r="K779" s="23"/>
    </row>
    <row r="780" spans="1:11">
      <c r="A780" s="1"/>
      <c r="C780" s="409" t="s">
        <v>59</v>
      </c>
      <c r="D780" s="420" t="s">
        <v>585</v>
      </c>
      <c r="E780" s="424">
        <v>22.42</v>
      </c>
      <c r="F780" s="9">
        <v>30</v>
      </c>
      <c r="J780" s="23"/>
      <c r="K780" s="23"/>
    </row>
    <row r="781" spans="1:11">
      <c r="A781" s="1"/>
      <c r="C781" s="409" t="s">
        <v>122</v>
      </c>
      <c r="D781" s="420" t="s">
        <v>585</v>
      </c>
      <c r="E781" s="424">
        <v>66.12</v>
      </c>
      <c r="F781" s="9">
        <v>35</v>
      </c>
      <c r="J781" s="23"/>
      <c r="K781" s="23"/>
    </row>
    <row r="782" spans="1:11">
      <c r="A782" s="1"/>
      <c r="C782" s="416" t="s">
        <v>602</v>
      </c>
      <c r="D782" s="421"/>
      <c r="E782" s="18"/>
      <c r="F782" s="18"/>
      <c r="J782" s="23"/>
      <c r="K782" s="23"/>
    </row>
    <row r="783" spans="1:11">
      <c r="A783" s="1"/>
      <c r="C783" s="409" t="s">
        <v>198</v>
      </c>
      <c r="D783" s="420" t="s">
        <v>590</v>
      </c>
      <c r="E783" s="424">
        <v>35.35</v>
      </c>
      <c r="F783" s="9">
        <v>0</v>
      </c>
      <c r="J783" s="23"/>
      <c r="K783" s="23"/>
    </row>
    <row r="784" spans="1:11">
      <c r="A784" s="1"/>
      <c r="C784" s="409" t="s">
        <v>185</v>
      </c>
      <c r="D784" s="420" t="s">
        <v>590</v>
      </c>
      <c r="E784" s="424">
        <v>33.409999999999997</v>
      </c>
      <c r="F784" s="9">
        <v>0</v>
      </c>
      <c r="J784" s="23"/>
      <c r="K784" s="23"/>
    </row>
    <row r="785" spans="1:11">
      <c r="A785" s="1"/>
      <c r="C785" s="414" t="s">
        <v>611</v>
      </c>
      <c r="D785" s="420" t="s">
        <v>595</v>
      </c>
      <c r="E785" s="22">
        <v>378.35</v>
      </c>
      <c r="F785" s="21">
        <v>0</v>
      </c>
      <c r="J785" s="23"/>
      <c r="K785" s="23"/>
    </row>
    <row r="786" spans="1:11" ht="48">
      <c r="A786" s="1"/>
      <c r="C786" s="409" t="s">
        <v>601</v>
      </c>
      <c r="D786" s="420" t="s">
        <v>585</v>
      </c>
      <c r="E786" s="9">
        <v>1463.9</v>
      </c>
      <c r="F786" s="9">
        <v>0</v>
      </c>
      <c r="J786" s="23"/>
      <c r="K786" s="23"/>
    </row>
    <row r="787" spans="1:11">
      <c r="A787" s="1"/>
      <c r="C787" s="409" t="s">
        <v>178</v>
      </c>
      <c r="D787" s="420" t="s">
        <v>590</v>
      </c>
      <c r="E787" s="424">
        <v>28.44</v>
      </c>
      <c r="F787" s="9">
        <v>0</v>
      </c>
      <c r="J787" s="23"/>
      <c r="K787" s="23"/>
    </row>
    <row r="788" spans="1:11">
      <c r="A788" s="1"/>
      <c r="C788" s="409" t="s">
        <v>194</v>
      </c>
      <c r="D788" s="420" t="s">
        <v>590</v>
      </c>
      <c r="E788" s="424">
        <v>20.14</v>
      </c>
      <c r="F788" s="9">
        <v>0</v>
      </c>
      <c r="J788" s="23"/>
      <c r="K788" s="23"/>
    </row>
    <row r="789" spans="1:11">
      <c r="A789" s="1"/>
      <c r="C789" s="409" t="s">
        <v>58</v>
      </c>
      <c r="D789" s="420" t="s">
        <v>590</v>
      </c>
      <c r="E789" s="9">
        <v>0</v>
      </c>
      <c r="F789" s="9">
        <v>10</v>
      </c>
      <c r="J789" s="23"/>
      <c r="K789" s="23"/>
    </row>
    <row r="790" spans="1:11">
      <c r="A790" s="1"/>
      <c r="C790" s="409" t="s">
        <v>59</v>
      </c>
      <c r="D790" s="420" t="s">
        <v>585</v>
      </c>
      <c r="E790" s="424">
        <v>22.42</v>
      </c>
      <c r="F790" s="9">
        <v>30</v>
      </c>
      <c r="J790" s="23"/>
      <c r="K790" s="23"/>
    </row>
    <row r="791" spans="1:11">
      <c r="A791" s="1"/>
      <c r="C791" s="409" t="s">
        <v>122</v>
      </c>
      <c r="D791" s="420" t="s">
        <v>585</v>
      </c>
      <c r="E791" s="424">
        <v>66.12</v>
      </c>
      <c r="F791" s="9">
        <v>35</v>
      </c>
      <c r="J791" s="23"/>
      <c r="K791" s="23"/>
    </row>
    <row r="792" spans="1:11">
      <c r="A792" s="1"/>
      <c r="C792" s="416" t="s">
        <v>309</v>
      </c>
      <c r="D792" s="421"/>
      <c r="E792" s="18"/>
      <c r="F792" s="18"/>
      <c r="J792" s="23"/>
      <c r="K792" s="23"/>
    </row>
    <row r="793" spans="1:11">
      <c r="A793" s="1"/>
      <c r="C793" s="409" t="s">
        <v>311</v>
      </c>
      <c r="D793" s="420" t="s">
        <v>585</v>
      </c>
      <c r="E793" s="21">
        <v>271</v>
      </c>
      <c r="F793" s="21">
        <v>15</v>
      </c>
      <c r="G793" s="638" t="s">
        <v>948</v>
      </c>
      <c r="J793" s="23"/>
      <c r="K793" s="23"/>
    </row>
    <row r="794" spans="1:11">
      <c r="A794" s="1"/>
      <c r="C794" s="409" t="s">
        <v>52</v>
      </c>
      <c r="D794" s="420" t="s">
        <v>590</v>
      </c>
      <c r="E794" s="21">
        <v>33.46</v>
      </c>
      <c r="F794" s="21">
        <v>0</v>
      </c>
      <c r="G794" s="638"/>
      <c r="J794" s="23"/>
      <c r="K794" s="23"/>
    </row>
    <row r="795" spans="1:11">
      <c r="A795" s="1"/>
      <c r="C795" s="409" t="s">
        <v>53</v>
      </c>
      <c r="D795" s="420" t="s">
        <v>590</v>
      </c>
      <c r="E795" s="21">
        <v>35.61</v>
      </c>
      <c r="F795" s="21">
        <v>0</v>
      </c>
      <c r="G795" s="638"/>
      <c r="J795" s="23"/>
      <c r="K795" s="23"/>
    </row>
    <row r="796" spans="1:11">
      <c r="A796" s="1"/>
      <c r="C796" s="409" t="s">
        <v>306</v>
      </c>
      <c r="D796" s="420" t="s">
        <v>590</v>
      </c>
      <c r="E796" s="21">
        <v>37.42</v>
      </c>
      <c r="F796" s="21">
        <v>0</v>
      </c>
      <c r="G796" s="638"/>
      <c r="J796" s="23"/>
      <c r="K796" s="23"/>
    </row>
    <row r="797" spans="1:11">
      <c r="A797" s="1"/>
      <c r="C797" s="409" t="s">
        <v>310</v>
      </c>
      <c r="D797" s="420" t="s">
        <v>590</v>
      </c>
      <c r="E797" s="21">
        <v>27.3</v>
      </c>
      <c r="F797" s="21">
        <v>0</v>
      </c>
      <c r="G797" s="638"/>
      <c r="J797" s="23"/>
      <c r="K797" s="23"/>
    </row>
    <row r="798" spans="1:11">
      <c r="A798" s="1"/>
      <c r="C798" s="409" t="s">
        <v>312</v>
      </c>
      <c r="D798" s="420" t="s">
        <v>590</v>
      </c>
      <c r="E798" s="21">
        <v>27.3</v>
      </c>
      <c r="F798" s="21">
        <v>0</v>
      </c>
      <c r="G798" s="638"/>
      <c r="J798" s="23"/>
      <c r="K798" s="23"/>
    </row>
    <row r="799" spans="1:11">
      <c r="A799" s="1"/>
      <c r="C799" s="409" t="s">
        <v>313</v>
      </c>
      <c r="D799" s="420" t="s">
        <v>590</v>
      </c>
      <c r="E799" s="21">
        <v>30.5</v>
      </c>
      <c r="F799" s="21">
        <v>0</v>
      </c>
      <c r="G799" s="638"/>
      <c r="J799" s="23"/>
      <c r="K799" s="23"/>
    </row>
    <row r="800" spans="1:11">
      <c r="A800" s="1"/>
      <c r="C800" s="409" t="s">
        <v>243</v>
      </c>
      <c r="D800" s="420" t="s">
        <v>590</v>
      </c>
      <c r="E800" s="21">
        <v>20.18</v>
      </c>
      <c r="F800" s="21">
        <v>0</v>
      </c>
      <c r="G800" s="638"/>
      <c r="J800" s="23"/>
      <c r="K800" s="23"/>
    </row>
    <row r="801" spans="1:11">
      <c r="A801" s="1"/>
      <c r="C801" s="409" t="s">
        <v>58</v>
      </c>
      <c r="D801" s="420" t="s">
        <v>590</v>
      </c>
      <c r="E801" s="21">
        <v>0</v>
      </c>
      <c r="F801" s="21">
        <v>10</v>
      </c>
      <c r="G801" s="638"/>
      <c r="J801" s="23"/>
      <c r="K801" s="23"/>
    </row>
    <row r="802" spans="1:11">
      <c r="A802" s="1"/>
      <c r="C802" s="409" t="s">
        <v>59</v>
      </c>
      <c r="D802" s="420" t="s">
        <v>585</v>
      </c>
      <c r="E802" s="21">
        <v>22.42</v>
      </c>
      <c r="F802" s="21">
        <v>30</v>
      </c>
      <c r="G802" s="638"/>
      <c r="J802" s="23"/>
      <c r="K802" s="23"/>
    </row>
    <row r="803" spans="1:11">
      <c r="A803" s="1"/>
      <c r="C803" s="409" t="s">
        <v>122</v>
      </c>
      <c r="D803" s="420" t="s">
        <v>585</v>
      </c>
      <c r="E803" s="21">
        <v>66.12</v>
      </c>
      <c r="F803" s="21">
        <v>30</v>
      </c>
      <c r="G803" s="638"/>
      <c r="J803" s="23"/>
      <c r="K803" s="23"/>
    </row>
    <row r="804" spans="1:11">
      <c r="A804" s="1"/>
      <c r="C804" s="416" t="s">
        <v>263</v>
      </c>
      <c r="D804" s="421"/>
      <c r="E804" s="18"/>
      <c r="F804" s="18"/>
      <c r="J804" s="23"/>
      <c r="K804" s="23"/>
    </row>
    <row r="805" spans="1:11" ht="48">
      <c r="C805" s="409" t="s">
        <v>264</v>
      </c>
      <c r="D805" s="420" t="s">
        <v>595</v>
      </c>
      <c r="E805" s="9">
        <v>980</v>
      </c>
      <c r="F805" s="9">
        <v>0</v>
      </c>
      <c r="J805" s="23"/>
      <c r="K805" s="23"/>
    </row>
    <row r="806" spans="1:11">
      <c r="C806" s="409" t="s">
        <v>292</v>
      </c>
      <c r="D806" s="420" t="s">
        <v>603</v>
      </c>
      <c r="E806" s="9">
        <v>1500</v>
      </c>
      <c r="F806" s="9">
        <v>0</v>
      </c>
      <c r="J806" s="23"/>
      <c r="K806" s="23"/>
    </row>
    <row r="807" spans="1:11">
      <c r="C807" s="410" t="s">
        <v>190</v>
      </c>
      <c r="D807" s="421"/>
      <c r="E807" s="18"/>
      <c r="F807" s="18"/>
      <c r="J807" s="23"/>
      <c r="K807" s="23"/>
    </row>
    <row r="808" spans="1:11">
      <c r="C808" s="409" t="s">
        <v>1328</v>
      </c>
      <c r="D808" s="420" t="s">
        <v>585</v>
      </c>
      <c r="E808" s="424">
        <v>64.84</v>
      </c>
      <c r="F808" s="9">
        <v>31</v>
      </c>
      <c r="J808" s="23"/>
      <c r="K808" s="23"/>
    </row>
    <row r="809" spans="1:11">
      <c r="C809" s="409" t="s">
        <v>291</v>
      </c>
      <c r="D809" s="420" t="s">
        <v>585</v>
      </c>
      <c r="E809" s="424">
        <v>50.05</v>
      </c>
      <c r="F809" s="9">
        <v>28</v>
      </c>
      <c r="J809" s="23"/>
      <c r="K809" s="23"/>
    </row>
    <row r="810" spans="1:11">
      <c r="C810" s="409" t="s">
        <v>290</v>
      </c>
      <c r="D810" s="420" t="s">
        <v>585</v>
      </c>
      <c r="E810" s="424">
        <v>50.05</v>
      </c>
      <c r="F810" s="9">
        <v>28</v>
      </c>
      <c r="J810" s="23"/>
      <c r="K810" s="23"/>
    </row>
    <row r="811" spans="1:11">
      <c r="C811" s="409" t="s">
        <v>287</v>
      </c>
      <c r="D811" s="420" t="s">
        <v>585</v>
      </c>
      <c r="E811" s="424">
        <v>50.05</v>
      </c>
      <c r="F811" s="9">
        <v>28</v>
      </c>
      <c r="J811" s="23"/>
      <c r="K811" s="23"/>
    </row>
    <row r="812" spans="1:11">
      <c r="C812" s="409" t="s">
        <v>331</v>
      </c>
      <c r="D812" s="420" t="s">
        <v>585</v>
      </c>
      <c r="E812" s="424">
        <v>10</v>
      </c>
      <c r="F812" s="9">
        <v>20</v>
      </c>
      <c r="J812" s="23"/>
      <c r="K812" s="23"/>
    </row>
    <row r="813" spans="1:11">
      <c r="A813" s="6">
        <v>2.4</v>
      </c>
      <c r="B813" s="2" t="s">
        <v>348</v>
      </c>
      <c r="C813" s="411"/>
      <c r="D813" s="422"/>
      <c r="E813" s="19"/>
      <c r="F813" s="10"/>
      <c r="J813" s="23"/>
      <c r="K813" s="23"/>
    </row>
    <row r="814" spans="1:11">
      <c r="C814" s="410" t="s">
        <v>349</v>
      </c>
      <c r="D814" s="421"/>
      <c r="E814" s="18"/>
      <c r="F814" s="11"/>
      <c r="J814" s="23"/>
      <c r="K814" s="23"/>
    </row>
    <row r="815" spans="1:11">
      <c r="C815" s="409" t="s">
        <v>350</v>
      </c>
      <c r="D815" s="420" t="s">
        <v>596</v>
      </c>
      <c r="E815" s="424">
        <v>473000</v>
      </c>
      <c r="F815" s="9">
        <v>0</v>
      </c>
      <c r="J815" s="23"/>
      <c r="K815" s="23"/>
    </row>
    <row r="816" spans="1:11">
      <c r="C816" s="409" t="s">
        <v>351</v>
      </c>
      <c r="D816" s="420" t="s">
        <v>596</v>
      </c>
      <c r="E816" s="424">
        <v>90700</v>
      </c>
      <c r="F816" s="9">
        <v>0</v>
      </c>
      <c r="J816" s="23"/>
      <c r="K816" s="23"/>
    </row>
    <row r="817" spans="3:11">
      <c r="C817" s="409" t="s">
        <v>352</v>
      </c>
      <c r="D817" s="420" t="s">
        <v>596</v>
      </c>
      <c r="E817" s="424">
        <v>82100</v>
      </c>
      <c r="F817" s="9">
        <v>0</v>
      </c>
      <c r="J817" s="23"/>
      <c r="K817" s="23"/>
    </row>
    <row r="818" spans="3:11">
      <c r="C818" s="409" t="s">
        <v>353</v>
      </c>
      <c r="D818" s="420" t="s">
        <v>596</v>
      </c>
      <c r="E818" s="424">
        <v>18900</v>
      </c>
      <c r="F818" s="9">
        <v>0</v>
      </c>
      <c r="J818" s="23"/>
      <c r="K818" s="23"/>
    </row>
    <row r="819" spans="3:11">
      <c r="C819" s="409" t="s">
        <v>354</v>
      </c>
      <c r="D819" s="420" t="s">
        <v>596</v>
      </c>
      <c r="E819" s="424">
        <v>18900</v>
      </c>
      <c r="F819" s="9">
        <v>0</v>
      </c>
      <c r="J819" s="23"/>
      <c r="K819" s="23"/>
    </row>
    <row r="820" spans="3:11">
      <c r="C820" s="409" t="s">
        <v>355</v>
      </c>
      <c r="D820" s="420" t="s">
        <v>596</v>
      </c>
      <c r="E820" s="424">
        <v>17800</v>
      </c>
      <c r="F820" s="9">
        <v>0</v>
      </c>
      <c r="J820" s="23"/>
      <c r="K820" s="23"/>
    </row>
    <row r="821" spans="3:11">
      <c r="C821" s="409" t="s">
        <v>356</v>
      </c>
      <c r="D821" s="420" t="s">
        <v>596</v>
      </c>
      <c r="E821" s="424">
        <v>17800</v>
      </c>
      <c r="F821" s="9">
        <v>0</v>
      </c>
      <c r="J821" s="23"/>
      <c r="K821" s="23"/>
    </row>
    <row r="822" spans="3:11">
      <c r="C822" s="409" t="s">
        <v>357</v>
      </c>
      <c r="D822" s="420" t="s">
        <v>596</v>
      </c>
      <c r="E822" s="424">
        <v>6360</v>
      </c>
      <c r="F822" s="9">
        <v>0</v>
      </c>
      <c r="J822" s="23"/>
      <c r="K822" s="23"/>
    </row>
    <row r="823" spans="3:11">
      <c r="C823" s="409" t="s">
        <v>358</v>
      </c>
      <c r="D823" s="420" t="s">
        <v>596</v>
      </c>
      <c r="E823" s="424">
        <v>3850</v>
      </c>
      <c r="F823" s="9">
        <v>0</v>
      </c>
      <c r="J823" s="23"/>
      <c r="K823" s="23"/>
    </row>
    <row r="824" spans="3:11">
      <c r="C824" s="409" t="s">
        <v>359</v>
      </c>
      <c r="D824" s="420" t="s">
        <v>596</v>
      </c>
      <c r="E824" s="424">
        <v>3850</v>
      </c>
      <c r="F824" s="9">
        <v>0</v>
      </c>
      <c r="J824" s="23"/>
      <c r="K824" s="23"/>
    </row>
    <row r="825" spans="3:11">
      <c r="C825" s="409" t="s">
        <v>360</v>
      </c>
      <c r="D825" s="420" t="s">
        <v>596</v>
      </c>
      <c r="E825" s="424">
        <v>3850</v>
      </c>
      <c r="F825" s="9">
        <v>0</v>
      </c>
      <c r="J825" s="23"/>
      <c r="K825" s="23"/>
    </row>
    <row r="826" spans="3:11">
      <c r="C826" s="409" t="s">
        <v>361</v>
      </c>
      <c r="D826" s="420" t="s">
        <v>596</v>
      </c>
      <c r="E826" s="424">
        <v>3850</v>
      </c>
      <c r="F826" s="9">
        <v>0</v>
      </c>
      <c r="J826" s="23"/>
      <c r="K826" s="23"/>
    </row>
    <row r="827" spans="3:11" ht="48">
      <c r="C827" s="409" t="s">
        <v>362</v>
      </c>
      <c r="D827" s="420" t="s">
        <v>684</v>
      </c>
      <c r="E827" s="424">
        <v>2499130</v>
      </c>
      <c r="F827" s="9">
        <v>5000</v>
      </c>
      <c r="J827" s="23"/>
      <c r="K827" s="23"/>
    </row>
    <row r="828" spans="3:11">
      <c r="C828" s="409" t="s">
        <v>363</v>
      </c>
      <c r="D828" s="420" t="s">
        <v>603</v>
      </c>
      <c r="E828" s="424">
        <v>9316.4</v>
      </c>
      <c r="F828" s="9">
        <v>1800</v>
      </c>
      <c r="J828" s="23"/>
      <c r="K828" s="23"/>
    </row>
    <row r="829" spans="3:11">
      <c r="C829" s="410" t="s">
        <v>364</v>
      </c>
      <c r="D829" s="421"/>
      <c r="E829" s="18"/>
      <c r="F829" s="18"/>
      <c r="J829" s="23"/>
      <c r="K829" s="23"/>
    </row>
    <row r="830" spans="3:11">
      <c r="C830" s="409" t="s">
        <v>352</v>
      </c>
      <c r="D830" s="420" t="s">
        <v>596</v>
      </c>
      <c r="E830" s="424">
        <v>82100</v>
      </c>
      <c r="F830" s="9">
        <v>0</v>
      </c>
      <c r="J830" s="23"/>
      <c r="K830" s="23"/>
    </row>
    <row r="831" spans="3:11">
      <c r="C831" s="409" t="s">
        <v>353</v>
      </c>
      <c r="D831" s="420" t="s">
        <v>596</v>
      </c>
      <c r="E831" s="424">
        <v>18900</v>
      </c>
      <c r="F831" s="9">
        <v>0</v>
      </c>
      <c r="J831" s="23"/>
      <c r="K831" s="23"/>
    </row>
    <row r="832" spans="3:11">
      <c r="C832" s="409" t="s">
        <v>354</v>
      </c>
      <c r="D832" s="420" t="s">
        <v>596</v>
      </c>
      <c r="E832" s="424">
        <v>18900</v>
      </c>
      <c r="F832" s="9">
        <v>0</v>
      </c>
      <c r="J832" s="23"/>
      <c r="K832" s="23"/>
    </row>
    <row r="833" spans="3:11">
      <c r="C833" s="409" t="s">
        <v>355</v>
      </c>
      <c r="D833" s="420" t="s">
        <v>596</v>
      </c>
      <c r="E833" s="424">
        <v>17800</v>
      </c>
      <c r="F833" s="9">
        <v>0</v>
      </c>
      <c r="J833" s="23"/>
      <c r="K833" s="23"/>
    </row>
    <row r="834" spans="3:11">
      <c r="C834" s="409" t="s">
        <v>356</v>
      </c>
      <c r="D834" s="420" t="s">
        <v>596</v>
      </c>
      <c r="E834" s="424">
        <v>17800</v>
      </c>
      <c r="F834" s="9">
        <v>0</v>
      </c>
      <c r="J834" s="23"/>
      <c r="K834" s="23"/>
    </row>
    <row r="835" spans="3:11">
      <c r="C835" s="409" t="s">
        <v>357</v>
      </c>
      <c r="D835" s="420" t="s">
        <v>596</v>
      </c>
      <c r="E835" s="424">
        <v>6360</v>
      </c>
      <c r="F835" s="9">
        <v>0</v>
      </c>
      <c r="J835" s="23"/>
      <c r="K835" s="23"/>
    </row>
    <row r="836" spans="3:11">
      <c r="C836" s="409" t="s">
        <v>365</v>
      </c>
      <c r="D836" s="420" t="s">
        <v>596</v>
      </c>
      <c r="E836" s="424">
        <v>6360</v>
      </c>
      <c r="F836" s="9">
        <v>0</v>
      </c>
      <c r="J836" s="23"/>
      <c r="K836" s="23"/>
    </row>
    <row r="837" spans="3:11">
      <c r="C837" s="409" t="s">
        <v>366</v>
      </c>
      <c r="D837" s="420" t="s">
        <v>596</v>
      </c>
      <c r="E837" s="424">
        <v>4430</v>
      </c>
      <c r="F837" s="9">
        <v>0</v>
      </c>
      <c r="J837" s="23"/>
      <c r="K837" s="23"/>
    </row>
    <row r="838" spans="3:11">
      <c r="C838" s="409" t="s">
        <v>367</v>
      </c>
      <c r="D838" s="420" t="s">
        <v>596</v>
      </c>
      <c r="E838" s="424">
        <v>3850</v>
      </c>
      <c r="F838" s="9">
        <v>0</v>
      </c>
      <c r="J838" s="23"/>
      <c r="K838" s="23"/>
    </row>
    <row r="839" spans="3:11">
      <c r="C839" s="409" t="s">
        <v>358</v>
      </c>
      <c r="D839" s="420" t="s">
        <v>596</v>
      </c>
      <c r="E839" s="424">
        <v>3850</v>
      </c>
      <c r="F839" s="9">
        <v>0</v>
      </c>
      <c r="J839" s="23"/>
      <c r="K839" s="23"/>
    </row>
    <row r="840" spans="3:11">
      <c r="C840" s="409" t="s">
        <v>359</v>
      </c>
      <c r="D840" s="420" t="s">
        <v>596</v>
      </c>
      <c r="E840" s="424">
        <v>3850</v>
      </c>
      <c r="F840" s="9">
        <v>0</v>
      </c>
      <c r="J840" s="23"/>
      <c r="K840" s="23"/>
    </row>
    <row r="841" spans="3:11">
      <c r="C841" s="409" t="s">
        <v>360</v>
      </c>
      <c r="D841" s="420" t="s">
        <v>596</v>
      </c>
      <c r="E841" s="424">
        <v>3850</v>
      </c>
      <c r="F841" s="9">
        <v>0</v>
      </c>
      <c r="J841" s="23"/>
      <c r="K841" s="23"/>
    </row>
    <row r="842" spans="3:11">
      <c r="C842" s="409" t="s">
        <v>368</v>
      </c>
      <c r="D842" s="420" t="s">
        <v>596</v>
      </c>
      <c r="E842" s="424">
        <v>3850</v>
      </c>
      <c r="F842" s="9">
        <v>0</v>
      </c>
      <c r="J842" s="23"/>
      <c r="K842" s="23"/>
    </row>
    <row r="843" spans="3:11">
      <c r="C843" s="409" t="s">
        <v>361</v>
      </c>
      <c r="D843" s="420" t="s">
        <v>596</v>
      </c>
      <c r="E843" s="424">
        <v>3850</v>
      </c>
      <c r="F843" s="9">
        <v>0</v>
      </c>
      <c r="J843" s="23"/>
      <c r="K843" s="23"/>
    </row>
    <row r="844" spans="3:11">
      <c r="C844" s="409" t="s">
        <v>369</v>
      </c>
      <c r="D844" s="420" t="s">
        <v>684</v>
      </c>
      <c r="E844" s="424">
        <v>92280</v>
      </c>
      <c r="F844" s="9">
        <v>3000</v>
      </c>
      <c r="J844" s="23"/>
      <c r="K844" s="23"/>
    </row>
    <row r="845" spans="3:11">
      <c r="C845" s="409" t="s">
        <v>370</v>
      </c>
      <c r="D845" s="420" t="s">
        <v>684</v>
      </c>
      <c r="E845" s="9">
        <v>5365</v>
      </c>
      <c r="F845" s="9">
        <v>1000</v>
      </c>
      <c r="J845" s="23"/>
      <c r="K845" s="23"/>
    </row>
    <row r="846" spans="3:11">
      <c r="C846" s="409" t="s">
        <v>371</v>
      </c>
      <c r="D846" s="420" t="s">
        <v>684</v>
      </c>
      <c r="E846" s="9">
        <v>5365</v>
      </c>
      <c r="F846" s="9">
        <v>1000</v>
      </c>
      <c r="J846" s="23"/>
      <c r="K846" s="23"/>
    </row>
    <row r="847" spans="3:11">
      <c r="C847" s="409" t="s">
        <v>482</v>
      </c>
      <c r="D847" s="420" t="s">
        <v>684</v>
      </c>
      <c r="E847" s="21">
        <v>0</v>
      </c>
      <c r="F847" s="21">
        <v>0</v>
      </c>
      <c r="J847" s="23"/>
      <c r="K847" s="23"/>
    </row>
    <row r="848" spans="3:11">
      <c r="C848" s="409" t="s">
        <v>372</v>
      </c>
      <c r="D848" s="420" t="s">
        <v>684</v>
      </c>
      <c r="E848" s="9">
        <v>13200</v>
      </c>
      <c r="F848" s="9">
        <v>1000</v>
      </c>
      <c r="J848" s="23"/>
      <c r="K848" s="23"/>
    </row>
    <row r="849" spans="3:11">
      <c r="C849" s="409" t="s">
        <v>373</v>
      </c>
      <c r="D849" s="420" t="s">
        <v>684</v>
      </c>
      <c r="E849" s="9">
        <v>12200</v>
      </c>
      <c r="F849" s="9">
        <v>1000</v>
      </c>
      <c r="J849" s="23"/>
      <c r="K849" s="23"/>
    </row>
    <row r="850" spans="3:11">
      <c r="C850" s="409" t="s">
        <v>374</v>
      </c>
      <c r="D850" s="420" t="s">
        <v>684</v>
      </c>
      <c r="E850" s="9">
        <v>10900</v>
      </c>
      <c r="F850" s="9">
        <v>1000</v>
      </c>
      <c r="J850" s="23"/>
      <c r="K850" s="23"/>
    </row>
    <row r="851" spans="3:11">
      <c r="C851" s="409" t="s">
        <v>375</v>
      </c>
      <c r="D851" s="420" t="s">
        <v>684</v>
      </c>
      <c r="E851" s="9">
        <v>10100</v>
      </c>
      <c r="F851" s="9">
        <v>1000</v>
      </c>
      <c r="J851" s="23"/>
      <c r="K851" s="23"/>
    </row>
    <row r="852" spans="3:11">
      <c r="C852" s="409" t="s">
        <v>376</v>
      </c>
      <c r="D852" s="420" t="s">
        <v>684</v>
      </c>
      <c r="E852" s="9">
        <v>9370</v>
      </c>
      <c r="F852" s="9">
        <v>1000</v>
      </c>
      <c r="J852" s="23"/>
      <c r="K852" s="23"/>
    </row>
    <row r="853" spans="3:11">
      <c r="C853" s="409" t="s">
        <v>377</v>
      </c>
      <c r="D853" s="420" t="s">
        <v>684</v>
      </c>
      <c r="E853" s="9">
        <v>7930</v>
      </c>
      <c r="F853" s="9">
        <v>1000</v>
      </c>
      <c r="J853" s="23"/>
      <c r="K853" s="23"/>
    </row>
    <row r="854" spans="3:11">
      <c r="C854" s="409" t="s">
        <v>378</v>
      </c>
      <c r="D854" s="420" t="s">
        <v>684</v>
      </c>
      <c r="E854" s="9">
        <v>1170</v>
      </c>
      <c r="F854" s="9">
        <v>500</v>
      </c>
      <c r="J854" s="23"/>
      <c r="K854" s="23"/>
    </row>
    <row r="855" spans="3:11">
      <c r="C855" s="409" t="s">
        <v>379</v>
      </c>
      <c r="D855" s="420" t="s">
        <v>596</v>
      </c>
      <c r="E855" s="9">
        <v>10400</v>
      </c>
      <c r="F855" s="9">
        <v>0</v>
      </c>
      <c r="J855" s="23"/>
      <c r="K855" s="23"/>
    </row>
    <row r="856" spans="3:11">
      <c r="C856" s="409" t="s">
        <v>380</v>
      </c>
      <c r="D856" s="420" t="s">
        <v>596</v>
      </c>
      <c r="E856" s="9">
        <v>4560</v>
      </c>
      <c r="F856" s="9">
        <v>0</v>
      </c>
      <c r="J856" s="23"/>
      <c r="K856" s="23"/>
    </row>
    <row r="857" spans="3:11">
      <c r="C857" s="409" t="s">
        <v>381</v>
      </c>
      <c r="D857" s="420" t="s">
        <v>596</v>
      </c>
      <c r="E857" s="9">
        <v>4560</v>
      </c>
      <c r="F857" s="9">
        <v>0</v>
      </c>
      <c r="J857" s="23"/>
      <c r="K857" s="23"/>
    </row>
    <row r="858" spans="3:11">
      <c r="C858" s="409" t="s">
        <v>382</v>
      </c>
      <c r="D858" s="420" t="s">
        <v>596</v>
      </c>
      <c r="E858" s="9">
        <v>4360</v>
      </c>
      <c r="F858" s="9">
        <v>0</v>
      </c>
      <c r="J858" s="23"/>
      <c r="K858" s="23"/>
    </row>
    <row r="859" spans="3:11">
      <c r="C859" s="409" t="s">
        <v>383</v>
      </c>
      <c r="D859" s="420" t="s">
        <v>596</v>
      </c>
      <c r="E859" s="9">
        <v>4350</v>
      </c>
      <c r="F859" s="9">
        <v>0</v>
      </c>
      <c r="J859" s="23"/>
      <c r="K859" s="23"/>
    </row>
    <row r="860" spans="3:11">
      <c r="C860" s="409" t="s">
        <v>384</v>
      </c>
      <c r="D860" s="420" t="s">
        <v>596</v>
      </c>
      <c r="E860" s="9">
        <v>3290</v>
      </c>
      <c r="F860" s="9">
        <v>0</v>
      </c>
      <c r="J860" s="23"/>
      <c r="K860" s="23"/>
    </row>
    <row r="861" spans="3:11">
      <c r="C861" s="409" t="s">
        <v>483</v>
      </c>
      <c r="D861" s="420" t="s">
        <v>596</v>
      </c>
      <c r="E861" s="424">
        <v>3290</v>
      </c>
      <c r="F861" s="424">
        <v>0</v>
      </c>
      <c r="J861" s="23"/>
      <c r="K861" s="23"/>
    </row>
    <row r="862" spans="3:11">
      <c r="C862" s="409" t="s">
        <v>385</v>
      </c>
      <c r="D862" s="420" t="s">
        <v>596</v>
      </c>
      <c r="E862" s="9">
        <v>525</v>
      </c>
      <c r="F862" s="9">
        <v>0</v>
      </c>
      <c r="J862" s="23"/>
      <c r="K862" s="23"/>
    </row>
    <row r="863" spans="3:11">
      <c r="C863" s="409" t="s">
        <v>386</v>
      </c>
      <c r="D863" s="420" t="s">
        <v>596</v>
      </c>
      <c r="E863" s="9">
        <v>525</v>
      </c>
      <c r="F863" s="9">
        <v>0</v>
      </c>
      <c r="J863" s="23"/>
      <c r="K863" s="23"/>
    </row>
    <row r="864" spans="3:11">
      <c r="C864" s="409" t="s">
        <v>387</v>
      </c>
      <c r="D864" s="420" t="s">
        <v>596</v>
      </c>
      <c r="E864" s="9">
        <v>200</v>
      </c>
      <c r="F864" s="9">
        <v>30</v>
      </c>
      <c r="J864" s="23"/>
      <c r="K864" s="23"/>
    </row>
    <row r="865" spans="3:11">
      <c r="C865" s="409" t="s">
        <v>388</v>
      </c>
      <c r="D865" s="420" t="s">
        <v>596</v>
      </c>
      <c r="E865" s="9">
        <v>200</v>
      </c>
      <c r="F865" s="9">
        <v>30</v>
      </c>
      <c r="J865" s="23"/>
      <c r="K865" s="23"/>
    </row>
    <row r="866" spans="3:11">
      <c r="C866" s="409" t="s">
        <v>389</v>
      </c>
      <c r="D866" s="420" t="s">
        <v>596</v>
      </c>
      <c r="E866" s="9">
        <v>100</v>
      </c>
      <c r="F866" s="9">
        <v>30</v>
      </c>
      <c r="J866" s="23"/>
      <c r="K866" s="23"/>
    </row>
    <row r="867" spans="3:11">
      <c r="C867" s="409" t="s">
        <v>390</v>
      </c>
      <c r="D867" s="420" t="s">
        <v>596</v>
      </c>
      <c r="E867" s="9">
        <v>100</v>
      </c>
      <c r="F867" s="9">
        <v>30</v>
      </c>
      <c r="J867" s="23"/>
      <c r="K867" s="23"/>
    </row>
    <row r="868" spans="3:11">
      <c r="C868" s="409" t="s">
        <v>391</v>
      </c>
      <c r="D868" s="420" t="s">
        <v>596</v>
      </c>
      <c r="E868" s="9">
        <v>1000</v>
      </c>
      <c r="F868" s="9">
        <v>30</v>
      </c>
      <c r="J868" s="23"/>
      <c r="K868" s="23"/>
    </row>
    <row r="869" spans="3:11">
      <c r="C869" s="409" t="s">
        <v>392</v>
      </c>
      <c r="D869" s="420" t="s">
        <v>684</v>
      </c>
      <c r="E869" s="9">
        <v>21000</v>
      </c>
      <c r="F869" s="9">
        <v>1000</v>
      </c>
      <c r="J869" s="23"/>
      <c r="K869" s="23"/>
    </row>
    <row r="870" spans="3:11">
      <c r="C870" s="410" t="s">
        <v>393</v>
      </c>
      <c r="D870" s="421"/>
      <c r="E870" s="18"/>
      <c r="F870" s="18"/>
      <c r="J870" s="23"/>
      <c r="K870" s="23"/>
    </row>
    <row r="871" spans="3:11">
      <c r="C871" s="409" t="s">
        <v>394</v>
      </c>
      <c r="D871" s="420" t="s">
        <v>595</v>
      </c>
      <c r="E871" s="424">
        <v>734.95</v>
      </c>
      <c r="F871" s="9">
        <v>85</v>
      </c>
      <c r="J871" s="23"/>
      <c r="K871" s="23"/>
    </row>
    <row r="872" spans="3:11">
      <c r="C872" s="409" t="s">
        <v>395</v>
      </c>
      <c r="D872" s="420" t="s">
        <v>595</v>
      </c>
      <c r="E872" s="424">
        <v>640</v>
      </c>
      <c r="F872" s="9">
        <v>75</v>
      </c>
      <c r="J872" s="23"/>
      <c r="K872" s="23"/>
    </row>
    <row r="873" spans="3:11">
      <c r="C873" s="409" t="s">
        <v>396</v>
      </c>
      <c r="D873" s="420" t="s">
        <v>595</v>
      </c>
      <c r="E873" s="424">
        <v>556.59</v>
      </c>
      <c r="F873" s="9">
        <v>65</v>
      </c>
      <c r="J873" s="23"/>
      <c r="K873" s="23"/>
    </row>
    <row r="874" spans="3:11">
      <c r="C874" s="409" t="s">
        <v>397</v>
      </c>
      <c r="D874" s="420" t="s">
        <v>595</v>
      </c>
      <c r="E874" s="424">
        <v>449.57</v>
      </c>
      <c r="F874" s="9">
        <v>55</v>
      </c>
      <c r="J874" s="23"/>
      <c r="K874" s="23"/>
    </row>
    <row r="875" spans="3:11">
      <c r="C875" s="409" t="s">
        <v>398</v>
      </c>
      <c r="D875" s="420" t="s">
        <v>595</v>
      </c>
      <c r="E875" s="424">
        <v>287.48</v>
      </c>
      <c r="F875" s="9">
        <v>48</v>
      </c>
      <c r="J875" s="23"/>
      <c r="K875" s="23"/>
    </row>
    <row r="876" spans="3:11">
      <c r="C876" s="409" t="s">
        <v>399</v>
      </c>
      <c r="D876" s="420" t="s">
        <v>595</v>
      </c>
      <c r="E876" s="424">
        <v>210.36</v>
      </c>
      <c r="F876" s="9">
        <v>42</v>
      </c>
      <c r="J876" s="23"/>
      <c r="K876" s="23"/>
    </row>
    <row r="877" spans="3:11">
      <c r="C877" s="409" t="s">
        <v>400</v>
      </c>
      <c r="D877" s="420" t="s">
        <v>595</v>
      </c>
      <c r="E877" s="424">
        <v>171.28</v>
      </c>
      <c r="F877" s="9">
        <v>38</v>
      </c>
      <c r="J877" s="23"/>
      <c r="K877" s="23"/>
    </row>
    <row r="878" spans="3:11">
      <c r="C878" s="409" t="s">
        <v>401</v>
      </c>
      <c r="D878" s="420" t="s">
        <v>595</v>
      </c>
      <c r="E878" s="424">
        <v>132.72</v>
      </c>
      <c r="F878" s="9">
        <v>32</v>
      </c>
      <c r="J878" s="23"/>
      <c r="K878" s="23"/>
    </row>
    <row r="879" spans="3:11">
      <c r="C879" s="409" t="s">
        <v>402</v>
      </c>
      <c r="D879" s="420" t="s">
        <v>595</v>
      </c>
      <c r="E879" s="424">
        <v>60.85</v>
      </c>
      <c r="F879" s="9">
        <v>26</v>
      </c>
      <c r="J879" s="23"/>
      <c r="K879" s="23"/>
    </row>
    <row r="880" spans="3:11">
      <c r="C880" s="409" t="s">
        <v>605</v>
      </c>
      <c r="D880" s="420" t="s">
        <v>595</v>
      </c>
      <c r="E880" s="9">
        <v>0</v>
      </c>
      <c r="F880" s="9">
        <v>0</v>
      </c>
      <c r="J880" s="23"/>
      <c r="K880" s="23"/>
    </row>
    <row r="881" spans="3:11">
      <c r="C881" s="409" t="s">
        <v>403</v>
      </c>
      <c r="D881" s="420" t="s">
        <v>595</v>
      </c>
      <c r="E881" s="424">
        <v>145.57</v>
      </c>
      <c r="F881" s="9">
        <v>38</v>
      </c>
      <c r="J881" s="23"/>
      <c r="K881" s="23"/>
    </row>
    <row r="882" spans="3:11">
      <c r="C882" s="409" t="s">
        <v>404</v>
      </c>
      <c r="D882" s="420" t="s">
        <v>595</v>
      </c>
      <c r="E882" s="424">
        <v>124.85</v>
      </c>
      <c r="F882" s="9">
        <v>32</v>
      </c>
      <c r="J882" s="23"/>
      <c r="K882" s="23"/>
    </row>
    <row r="883" spans="3:11">
      <c r="C883" s="409" t="s">
        <v>405</v>
      </c>
      <c r="D883" s="420" t="s">
        <v>595</v>
      </c>
      <c r="E883" s="424">
        <v>50.36</v>
      </c>
      <c r="F883" s="9">
        <v>24</v>
      </c>
      <c r="J883" s="23"/>
      <c r="K883" s="23"/>
    </row>
    <row r="884" spans="3:11">
      <c r="C884" s="409" t="s">
        <v>406</v>
      </c>
      <c r="D884" s="420" t="s">
        <v>595</v>
      </c>
      <c r="E884" s="424">
        <v>34.89</v>
      </c>
      <c r="F884" s="9">
        <v>22</v>
      </c>
      <c r="J884" s="23"/>
      <c r="K884" s="23"/>
    </row>
    <row r="885" spans="3:11">
      <c r="C885" s="409" t="s">
        <v>407</v>
      </c>
      <c r="D885" s="420" t="s">
        <v>2</v>
      </c>
      <c r="E885" s="424">
        <v>42132.372000000003</v>
      </c>
      <c r="F885" s="9">
        <v>0</v>
      </c>
      <c r="J885" s="23"/>
      <c r="K885" s="23"/>
    </row>
    <row r="886" spans="3:11">
      <c r="C886" s="410" t="s">
        <v>408</v>
      </c>
      <c r="D886" s="421"/>
      <c r="E886" s="18"/>
      <c r="F886" s="18"/>
      <c r="J886" s="23"/>
      <c r="K886" s="23"/>
    </row>
    <row r="887" spans="3:11">
      <c r="C887" s="409" t="s">
        <v>409</v>
      </c>
      <c r="D887" s="420" t="s">
        <v>595</v>
      </c>
      <c r="E887" s="9">
        <v>867</v>
      </c>
      <c r="F887" s="9">
        <v>110</v>
      </c>
      <c r="J887" s="23"/>
      <c r="K887" s="23"/>
    </row>
    <row r="888" spans="3:11">
      <c r="C888" s="409" t="s">
        <v>410</v>
      </c>
      <c r="D888" s="420" t="s">
        <v>595</v>
      </c>
      <c r="E888" s="9">
        <v>691.8</v>
      </c>
      <c r="F888" s="9">
        <v>100</v>
      </c>
      <c r="J888" s="23"/>
      <c r="K888" s="23"/>
    </row>
    <row r="889" spans="3:11">
      <c r="C889" s="409" t="s">
        <v>411</v>
      </c>
      <c r="D889" s="420" t="s">
        <v>595</v>
      </c>
      <c r="E889" s="9">
        <v>527.4</v>
      </c>
      <c r="F889" s="9">
        <v>85</v>
      </c>
      <c r="J889" s="23"/>
      <c r="K889" s="23"/>
    </row>
    <row r="890" spans="3:11">
      <c r="C890" s="409" t="s">
        <v>412</v>
      </c>
      <c r="D890" s="420" t="s">
        <v>595</v>
      </c>
      <c r="E890" s="9">
        <v>316.2</v>
      </c>
      <c r="F890" s="9">
        <v>60</v>
      </c>
      <c r="J890" s="23"/>
      <c r="K890" s="23"/>
    </row>
    <row r="891" spans="3:11">
      <c r="C891" s="409" t="s">
        <v>413</v>
      </c>
      <c r="D891" s="420" t="s">
        <v>595</v>
      </c>
      <c r="E891" s="9">
        <v>270.89999999999998</v>
      </c>
      <c r="F891" s="9">
        <v>55</v>
      </c>
      <c r="J891" s="23"/>
      <c r="K891" s="23"/>
    </row>
    <row r="892" spans="3:11">
      <c r="C892" s="409" t="s">
        <v>414</v>
      </c>
      <c r="D892" s="420" t="s">
        <v>595</v>
      </c>
      <c r="E892" s="9">
        <v>196.62</v>
      </c>
      <c r="F892" s="9">
        <v>45</v>
      </c>
      <c r="J892" s="23"/>
      <c r="K892" s="23"/>
    </row>
    <row r="893" spans="3:11">
      <c r="C893" s="409" t="s">
        <v>415</v>
      </c>
      <c r="D893" s="420" t="s">
        <v>595</v>
      </c>
      <c r="E893" s="9">
        <v>137.52000000000001</v>
      </c>
      <c r="F893" s="9">
        <v>40</v>
      </c>
      <c r="J893" s="23"/>
      <c r="K893" s="23"/>
    </row>
    <row r="894" spans="3:11">
      <c r="C894" s="409" t="s">
        <v>416</v>
      </c>
      <c r="D894" s="420" t="s">
        <v>595</v>
      </c>
      <c r="E894" s="424">
        <v>102.3</v>
      </c>
      <c r="F894" s="9">
        <v>30</v>
      </c>
      <c r="J894" s="23"/>
      <c r="K894" s="23"/>
    </row>
    <row r="895" spans="3:11">
      <c r="C895" s="409" t="s">
        <v>417</v>
      </c>
      <c r="D895" s="420" t="s">
        <v>595</v>
      </c>
      <c r="E895" s="9">
        <v>72</v>
      </c>
      <c r="F895" s="9">
        <v>25</v>
      </c>
      <c r="J895" s="23"/>
      <c r="K895" s="23"/>
    </row>
    <row r="896" spans="3:11">
      <c r="C896" s="409" t="s">
        <v>418</v>
      </c>
      <c r="D896" s="420" t="s">
        <v>595</v>
      </c>
      <c r="E896" s="9">
        <v>45.9</v>
      </c>
      <c r="F896" s="9">
        <v>20</v>
      </c>
      <c r="J896" s="23"/>
      <c r="K896" s="23"/>
    </row>
    <row r="897" spans="3:11">
      <c r="C897" s="409" t="s">
        <v>419</v>
      </c>
      <c r="D897" s="420" t="s">
        <v>595</v>
      </c>
      <c r="E897" s="9">
        <v>29.58</v>
      </c>
      <c r="F897" s="9">
        <v>16</v>
      </c>
      <c r="J897" s="23"/>
      <c r="K897" s="23"/>
    </row>
    <row r="898" spans="3:11">
      <c r="C898" s="409" t="s">
        <v>420</v>
      </c>
      <c r="D898" s="420" t="s">
        <v>595</v>
      </c>
      <c r="E898" s="424">
        <v>18</v>
      </c>
      <c r="F898" s="9">
        <v>12</v>
      </c>
      <c r="J898" s="23"/>
      <c r="K898" s="23"/>
    </row>
    <row r="899" spans="3:11">
      <c r="C899" s="409" t="s">
        <v>421</v>
      </c>
      <c r="D899" s="420" t="s">
        <v>595</v>
      </c>
      <c r="E899" s="424">
        <v>11.22</v>
      </c>
      <c r="F899" s="9">
        <v>10</v>
      </c>
      <c r="J899" s="23"/>
      <c r="K899" s="23"/>
    </row>
    <row r="900" spans="3:11">
      <c r="C900" s="409" t="s">
        <v>422</v>
      </c>
      <c r="D900" s="420" t="s">
        <v>595</v>
      </c>
      <c r="E900" s="424">
        <v>7.44</v>
      </c>
      <c r="F900" s="9">
        <v>7</v>
      </c>
      <c r="J900" s="23"/>
      <c r="K900" s="23"/>
    </row>
    <row r="901" spans="3:11">
      <c r="C901" s="409" t="s">
        <v>423</v>
      </c>
      <c r="D901" s="420" t="s">
        <v>2</v>
      </c>
      <c r="E901" s="424">
        <v>22428.096000000001</v>
      </c>
      <c r="F901" s="9">
        <v>0</v>
      </c>
      <c r="J901" s="23"/>
      <c r="K901" s="23"/>
    </row>
    <row r="902" spans="3:11">
      <c r="C902" s="410" t="s">
        <v>424</v>
      </c>
      <c r="D902" s="421"/>
      <c r="E902" s="18"/>
      <c r="F902" s="18"/>
      <c r="J902" s="23"/>
      <c r="K902" s="23"/>
    </row>
    <row r="903" spans="3:11">
      <c r="C903" s="409" t="s">
        <v>425</v>
      </c>
      <c r="D903" s="420" t="s">
        <v>603</v>
      </c>
      <c r="E903" s="424" t="e">
        <f>#REF!/1.05</f>
        <v>#REF!</v>
      </c>
      <c r="F903" s="9">
        <v>115</v>
      </c>
      <c r="J903" s="23"/>
      <c r="K903" s="23"/>
    </row>
    <row r="904" spans="3:11">
      <c r="C904" s="409" t="s">
        <v>426</v>
      </c>
      <c r="D904" s="420" t="s">
        <v>603</v>
      </c>
      <c r="E904" s="424" t="e">
        <f>#REF!/1.05</f>
        <v>#REF!</v>
      </c>
      <c r="F904" s="9">
        <v>115</v>
      </c>
      <c r="J904" s="23"/>
      <c r="K904" s="23"/>
    </row>
    <row r="905" spans="3:11">
      <c r="C905" s="409" t="s">
        <v>427</v>
      </c>
      <c r="D905" s="420" t="s">
        <v>603</v>
      </c>
      <c r="E905" s="424" t="e">
        <f>#REF!/1.05</f>
        <v>#REF!</v>
      </c>
      <c r="F905" s="424">
        <v>150</v>
      </c>
      <c r="J905" s="23"/>
      <c r="K905" s="23"/>
    </row>
    <row r="906" spans="3:11">
      <c r="C906" s="409" t="s">
        <v>428</v>
      </c>
      <c r="D906" s="420" t="s">
        <v>603</v>
      </c>
      <c r="E906" s="424" t="e">
        <f>#REF!/1.05</f>
        <v>#REF!</v>
      </c>
      <c r="F906" s="9">
        <v>115</v>
      </c>
      <c r="J906" s="23"/>
      <c r="K906" s="23"/>
    </row>
    <row r="907" spans="3:11">
      <c r="C907" s="409" t="s">
        <v>429</v>
      </c>
      <c r="D907" s="420" t="s">
        <v>603</v>
      </c>
      <c r="E907" s="424" t="e">
        <f>#REF!/1.05</f>
        <v>#REF!</v>
      </c>
      <c r="F907" s="9">
        <v>115</v>
      </c>
      <c r="J907" s="23"/>
      <c r="K907" s="23"/>
    </row>
    <row r="908" spans="3:11">
      <c r="C908" s="409" t="s">
        <v>430</v>
      </c>
      <c r="D908" s="420" t="s">
        <v>603</v>
      </c>
      <c r="E908" s="424" t="e">
        <f>#REF!/1.05</f>
        <v>#REF!</v>
      </c>
      <c r="F908" s="9">
        <v>115</v>
      </c>
      <c r="J908" s="23"/>
      <c r="K908" s="23"/>
    </row>
    <row r="909" spans="3:11">
      <c r="C909" s="409" t="s">
        <v>431</v>
      </c>
      <c r="D909" s="420" t="s">
        <v>603</v>
      </c>
      <c r="E909" s="424" t="e">
        <f>#REF!/1.05</f>
        <v>#REF!</v>
      </c>
      <c r="F909" s="9">
        <v>115</v>
      </c>
      <c r="J909" s="23"/>
      <c r="K909" s="23"/>
    </row>
    <row r="910" spans="3:11">
      <c r="C910" s="409" t="s">
        <v>432</v>
      </c>
      <c r="D910" s="420" t="s">
        <v>603</v>
      </c>
      <c r="E910" s="424" t="e">
        <f>#REF!/1.05</f>
        <v>#REF!</v>
      </c>
      <c r="F910" s="9">
        <v>165</v>
      </c>
      <c r="J910" s="23"/>
      <c r="K910" s="23"/>
    </row>
    <row r="911" spans="3:11">
      <c r="C911" s="409" t="s">
        <v>433</v>
      </c>
      <c r="D911" s="420" t="s">
        <v>603</v>
      </c>
      <c r="E911" s="424" t="e">
        <f>#REF!/1.05</f>
        <v>#REF!</v>
      </c>
      <c r="F911" s="424">
        <v>165</v>
      </c>
      <c r="G911" s="427" t="s">
        <v>950</v>
      </c>
      <c r="J911" s="23"/>
      <c r="K911" s="23"/>
    </row>
    <row r="912" spans="3:11">
      <c r="C912" s="409" t="s">
        <v>434</v>
      </c>
      <c r="D912" s="420" t="s">
        <v>603</v>
      </c>
      <c r="E912" s="424" t="e">
        <f>#REF!/1.05</f>
        <v>#REF!</v>
      </c>
      <c r="F912" s="9">
        <v>150</v>
      </c>
      <c r="J912" s="23"/>
      <c r="K912" s="23"/>
    </row>
    <row r="913" spans="3:11">
      <c r="C913" s="410" t="s">
        <v>435</v>
      </c>
      <c r="D913" s="421"/>
      <c r="E913" s="18"/>
      <c r="F913" s="18"/>
      <c r="J913" s="23"/>
      <c r="K913" s="23"/>
    </row>
    <row r="914" spans="3:11">
      <c r="C914" s="409" t="s">
        <v>436</v>
      </c>
      <c r="D914" s="420" t="s">
        <v>603</v>
      </c>
      <c r="E914" s="9">
        <v>43</v>
      </c>
      <c r="F914" s="9">
        <v>80</v>
      </c>
      <c r="J914" s="23"/>
      <c r="K914" s="23"/>
    </row>
    <row r="915" spans="3:11">
      <c r="C915" s="409" t="s">
        <v>437</v>
      </c>
      <c r="D915" s="420" t="s">
        <v>603</v>
      </c>
      <c r="E915" s="9">
        <v>70</v>
      </c>
      <c r="F915" s="9">
        <v>90</v>
      </c>
      <c r="J915" s="23"/>
      <c r="K915" s="23"/>
    </row>
    <row r="916" spans="3:11">
      <c r="C916" s="409" t="s">
        <v>438</v>
      </c>
      <c r="D916" s="420" t="s">
        <v>603</v>
      </c>
      <c r="E916" s="9">
        <v>98</v>
      </c>
      <c r="F916" s="9">
        <v>100</v>
      </c>
      <c r="J916" s="23"/>
      <c r="K916" s="23"/>
    </row>
    <row r="917" spans="3:11">
      <c r="C917" s="409" t="s">
        <v>439</v>
      </c>
      <c r="D917" s="420" t="s">
        <v>603</v>
      </c>
      <c r="E917" s="9">
        <v>66</v>
      </c>
      <c r="F917" s="9">
        <v>85</v>
      </c>
      <c r="J917" s="23"/>
      <c r="K917" s="23"/>
    </row>
    <row r="918" spans="3:11">
      <c r="C918" s="409" t="s">
        <v>437</v>
      </c>
      <c r="D918" s="420" t="s">
        <v>603</v>
      </c>
      <c r="E918" s="9">
        <v>116</v>
      </c>
      <c r="F918" s="9">
        <v>90</v>
      </c>
      <c r="J918" s="23"/>
      <c r="K918" s="23"/>
    </row>
    <row r="919" spans="3:11">
      <c r="C919" s="409" t="s">
        <v>440</v>
      </c>
      <c r="D919" s="420" t="s">
        <v>603</v>
      </c>
      <c r="E919" s="9">
        <v>400</v>
      </c>
      <c r="F919" s="9">
        <v>115</v>
      </c>
      <c r="J919" s="23"/>
      <c r="K919" s="23"/>
    </row>
    <row r="920" spans="3:11">
      <c r="C920" s="409" t="s">
        <v>441</v>
      </c>
      <c r="D920" s="420" t="s">
        <v>603</v>
      </c>
      <c r="E920" s="9">
        <v>1100</v>
      </c>
      <c r="F920" s="9">
        <v>265</v>
      </c>
      <c r="J920" s="23"/>
      <c r="K920" s="23"/>
    </row>
    <row r="921" spans="3:11">
      <c r="C921" s="409" t="s">
        <v>442</v>
      </c>
      <c r="D921" s="420" t="s">
        <v>603</v>
      </c>
      <c r="E921" s="9">
        <v>130</v>
      </c>
      <c r="F921" s="9">
        <v>90</v>
      </c>
      <c r="J921" s="23"/>
      <c r="K921" s="23"/>
    </row>
    <row r="922" spans="3:11">
      <c r="C922" s="410" t="s">
        <v>481</v>
      </c>
      <c r="D922" s="421"/>
      <c r="E922" s="18"/>
      <c r="F922" s="18"/>
      <c r="J922" s="23"/>
      <c r="K922" s="23"/>
    </row>
    <row r="923" spans="3:11">
      <c r="C923" s="409" t="s">
        <v>443</v>
      </c>
      <c r="D923" s="420" t="s">
        <v>684</v>
      </c>
      <c r="E923" s="424">
        <v>80350</v>
      </c>
      <c r="F923" s="9">
        <v>1000</v>
      </c>
      <c r="J923" s="23"/>
      <c r="K923" s="23"/>
    </row>
    <row r="924" spans="3:11">
      <c r="C924" s="409" t="s">
        <v>444</v>
      </c>
      <c r="D924" s="420" t="s">
        <v>684</v>
      </c>
      <c r="E924" s="424">
        <v>32140</v>
      </c>
      <c r="F924" s="9">
        <v>1000</v>
      </c>
      <c r="J924" s="23"/>
      <c r="K924" s="23"/>
    </row>
    <row r="925" spans="3:11">
      <c r="C925" s="409" t="s">
        <v>445</v>
      </c>
      <c r="D925" s="420" t="s">
        <v>603</v>
      </c>
      <c r="E925" s="424">
        <v>260</v>
      </c>
      <c r="F925" s="9">
        <v>115</v>
      </c>
      <c r="J925" s="23"/>
      <c r="K925" s="23"/>
    </row>
    <row r="926" spans="3:11">
      <c r="C926" s="409" t="s">
        <v>446</v>
      </c>
      <c r="D926" s="420" t="s">
        <v>596</v>
      </c>
      <c r="E926" s="424">
        <v>535</v>
      </c>
      <c r="F926" s="9">
        <v>115</v>
      </c>
      <c r="J926" s="23"/>
      <c r="K926" s="23"/>
    </row>
    <row r="927" spans="3:11">
      <c r="C927" s="409" t="s">
        <v>447</v>
      </c>
      <c r="D927" s="420" t="s">
        <v>596</v>
      </c>
      <c r="E927" s="424">
        <v>1670</v>
      </c>
      <c r="F927" s="9">
        <v>115</v>
      </c>
      <c r="J927" s="23"/>
      <c r="K927" s="23"/>
    </row>
    <row r="928" spans="3:11">
      <c r="C928" s="409" t="s">
        <v>448</v>
      </c>
      <c r="D928" s="420" t="s">
        <v>603</v>
      </c>
      <c r="E928" s="424">
        <v>1785</v>
      </c>
      <c r="F928" s="9">
        <v>80</v>
      </c>
      <c r="J928" s="23"/>
      <c r="K928" s="23"/>
    </row>
    <row r="929" spans="3:11">
      <c r="C929" s="409" t="s">
        <v>449</v>
      </c>
      <c r="D929" s="420" t="s">
        <v>603</v>
      </c>
      <c r="E929" s="424">
        <v>1070</v>
      </c>
      <c r="F929" s="9">
        <v>90</v>
      </c>
      <c r="J929" s="23"/>
      <c r="K929" s="23"/>
    </row>
    <row r="930" spans="3:11">
      <c r="C930" s="409" t="s">
        <v>450</v>
      </c>
      <c r="D930" s="420" t="s">
        <v>595</v>
      </c>
      <c r="E930" s="9">
        <v>24.6</v>
      </c>
      <c r="F930" s="9">
        <v>12</v>
      </c>
      <c r="J930" s="23"/>
      <c r="K930" s="23"/>
    </row>
    <row r="931" spans="3:11">
      <c r="C931" s="409" t="s">
        <v>451</v>
      </c>
      <c r="D931" s="420" t="s">
        <v>595</v>
      </c>
      <c r="E931" s="9">
        <v>3.39</v>
      </c>
      <c r="F931" s="9">
        <v>5</v>
      </c>
      <c r="J931" s="23"/>
      <c r="K931" s="23"/>
    </row>
    <row r="932" spans="3:11">
      <c r="C932" s="409" t="s">
        <v>452</v>
      </c>
      <c r="D932" s="420" t="s">
        <v>595</v>
      </c>
      <c r="E932" s="424">
        <v>9.35</v>
      </c>
      <c r="F932" s="9">
        <v>6</v>
      </c>
      <c r="J932" s="23"/>
      <c r="K932" s="23"/>
    </row>
    <row r="933" spans="3:11">
      <c r="C933" s="409" t="s">
        <v>453</v>
      </c>
      <c r="D933" s="420" t="s">
        <v>595</v>
      </c>
      <c r="E933" s="424">
        <f>E883</f>
        <v>50.36</v>
      </c>
      <c r="F933" s="9">
        <v>24</v>
      </c>
      <c r="J933" s="23"/>
      <c r="K933" s="23"/>
    </row>
    <row r="934" spans="3:11">
      <c r="C934" s="409" t="s">
        <v>454</v>
      </c>
      <c r="D934" s="420" t="s">
        <v>595</v>
      </c>
      <c r="E934" s="424">
        <f>E884</f>
        <v>34.89</v>
      </c>
      <c r="F934" s="9">
        <v>22</v>
      </c>
      <c r="J934" s="23"/>
      <c r="K934" s="23"/>
    </row>
    <row r="935" spans="3:11">
      <c r="C935" s="409" t="s">
        <v>455</v>
      </c>
      <c r="D935" s="420" t="s">
        <v>595</v>
      </c>
      <c r="E935" s="9">
        <v>133</v>
      </c>
      <c r="F935" s="9">
        <v>35</v>
      </c>
      <c r="J935" s="23"/>
      <c r="K935" s="23"/>
    </row>
    <row r="936" spans="3:11">
      <c r="C936" s="409" t="s">
        <v>423</v>
      </c>
      <c r="D936" s="420" t="s">
        <v>2</v>
      </c>
      <c r="E936" s="9">
        <v>7259.6970000000001</v>
      </c>
      <c r="F936" s="9">
        <v>0</v>
      </c>
      <c r="J936" s="23"/>
      <c r="K936" s="23"/>
    </row>
    <row r="937" spans="3:11">
      <c r="C937" s="409" t="s">
        <v>407</v>
      </c>
      <c r="D937" s="420" t="s">
        <v>2</v>
      </c>
      <c r="E937" s="424">
        <v>19611.140000000003</v>
      </c>
      <c r="F937" s="9">
        <v>0</v>
      </c>
      <c r="J937" s="23"/>
      <c r="K937" s="23"/>
    </row>
    <row r="938" spans="3:11">
      <c r="C938" s="410" t="s">
        <v>456</v>
      </c>
      <c r="D938" s="421"/>
      <c r="E938" s="18"/>
      <c r="F938" s="18"/>
      <c r="J938" s="23"/>
      <c r="K938" s="23"/>
    </row>
    <row r="939" spans="3:11">
      <c r="C939" s="409" t="s">
        <v>418</v>
      </c>
      <c r="D939" s="420" t="s">
        <v>595</v>
      </c>
      <c r="E939" s="9">
        <f>E896</f>
        <v>45.9</v>
      </c>
      <c r="F939" s="9">
        <v>20</v>
      </c>
      <c r="J939" s="23"/>
      <c r="K939" s="23"/>
    </row>
    <row r="940" spans="3:11">
      <c r="C940" s="409" t="s">
        <v>420</v>
      </c>
      <c r="D940" s="420" t="s">
        <v>595</v>
      </c>
      <c r="E940" s="424">
        <f>E898</f>
        <v>18</v>
      </c>
      <c r="F940" s="9">
        <v>12</v>
      </c>
      <c r="J940" s="23"/>
      <c r="K940" s="23"/>
    </row>
    <row r="941" spans="3:11">
      <c r="C941" s="409" t="s">
        <v>457</v>
      </c>
      <c r="D941" s="420" t="s">
        <v>595</v>
      </c>
      <c r="E941" s="424">
        <f>E877</f>
        <v>171.28</v>
      </c>
      <c r="F941" s="9">
        <v>38</v>
      </c>
      <c r="J941" s="23"/>
      <c r="K941" s="23"/>
    </row>
    <row r="942" spans="3:11">
      <c r="C942" s="409" t="s">
        <v>423</v>
      </c>
      <c r="D942" s="420" t="s">
        <v>2</v>
      </c>
      <c r="E942" s="424">
        <v>241.92</v>
      </c>
      <c r="F942" s="9">
        <v>0</v>
      </c>
      <c r="J942" s="23"/>
      <c r="K942" s="23"/>
    </row>
    <row r="943" spans="3:11">
      <c r="C943" s="409" t="s">
        <v>407</v>
      </c>
      <c r="D943" s="420" t="s">
        <v>2</v>
      </c>
      <c r="E943" s="424">
        <v>171.28</v>
      </c>
      <c r="F943" s="9">
        <v>0</v>
      </c>
      <c r="J943" s="23"/>
      <c r="K943" s="23"/>
    </row>
    <row r="944" spans="3:11">
      <c r="C944" s="410" t="s">
        <v>458</v>
      </c>
      <c r="D944" s="421"/>
      <c r="E944" s="18"/>
      <c r="F944" s="18"/>
      <c r="J944" s="23"/>
      <c r="K944" s="23"/>
    </row>
    <row r="945" spans="3:11">
      <c r="C945" s="409" t="s">
        <v>459</v>
      </c>
      <c r="D945" s="420" t="s">
        <v>684</v>
      </c>
      <c r="E945" s="9">
        <v>4290</v>
      </c>
      <c r="F945" s="9">
        <v>500</v>
      </c>
      <c r="J945" s="23"/>
      <c r="K945" s="23"/>
    </row>
    <row r="946" spans="3:11">
      <c r="C946" s="409" t="s">
        <v>414</v>
      </c>
      <c r="D946" s="420" t="s">
        <v>595</v>
      </c>
      <c r="E946" s="9">
        <f t="shared" ref="E946:E954" si="0">E892</f>
        <v>196.62</v>
      </c>
      <c r="F946" s="9">
        <v>45</v>
      </c>
      <c r="J946" s="23"/>
      <c r="K946" s="23"/>
    </row>
    <row r="947" spans="3:11">
      <c r="C947" s="409" t="s">
        <v>415</v>
      </c>
      <c r="D947" s="420" t="s">
        <v>595</v>
      </c>
      <c r="E947" s="9">
        <f t="shared" si="0"/>
        <v>137.52000000000001</v>
      </c>
      <c r="F947" s="9">
        <v>40</v>
      </c>
      <c r="J947" s="23"/>
      <c r="K947" s="23"/>
    </row>
    <row r="948" spans="3:11">
      <c r="C948" s="409" t="s">
        <v>416</v>
      </c>
      <c r="D948" s="420" t="s">
        <v>595</v>
      </c>
      <c r="E948" s="424">
        <f t="shared" si="0"/>
        <v>102.3</v>
      </c>
      <c r="F948" s="9">
        <v>30</v>
      </c>
      <c r="J948" s="23"/>
      <c r="K948" s="23"/>
    </row>
    <row r="949" spans="3:11">
      <c r="C949" s="409" t="s">
        <v>417</v>
      </c>
      <c r="D949" s="420" t="s">
        <v>595</v>
      </c>
      <c r="E949" s="9">
        <f t="shared" si="0"/>
        <v>72</v>
      </c>
      <c r="F949" s="9">
        <v>25</v>
      </c>
      <c r="J949" s="23"/>
      <c r="K949" s="23"/>
    </row>
    <row r="950" spans="3:11">
      <c r="C950" s="409" t="s">
        <v>418</v>
      </c>
      <c r="D950" s="420" t="s">
        <v>595</v>
      </c>
      <c r="E950" s="9">
        <f t="shared" si="0"/>
        <v>45.9</v>
      </c>
      <c r="F950" s="9">
        <v>20</v>
      </c>
      <c r="J950" s="23"/>
      <c r="K950" s="23"/>
    </row>
    <row r="951" spans="3:11">
      <c r="C951" s="409" t="s">
        <v>419</v>
      </c>
      <c r="D951" s="420" t="s">
        <v>595</v>
      </c>
      <c r="E951" s="9">
        <f t="shared" si="0"/>
        <v>29.58</v>
      </c>
      <c r="F951" s="9">
        <v>16</v>
      </c>
      <c r="J951" s="23"/>
      <c r="K951" s="23"/>
    </row>
    <row r="952" spans="3:11">
      <c r="C952" s="409" t="s">
        <v>420</v>
      </c>
      <c r="D952" s="420" t="s">
        <v>595</v>
      </c>
      <c r="E952" s="424">
        <f t="shared" si="0"/>
        <v>18</v>
      </c>
      <c r="F952" s="9">
        <v>12</v>
      </c>
      <c r="J952" s="23"/>
      <c r="K952" s="23"/>
    </row>
    <row r="953" spans="3:11">
      <c r="C953" s="409" t="s">
        <v>421</v>
      </c>
      <c r="D953" s="420" t="s">
        <v>595</v>
      </c>
      <c r="E953" s="424">
        <f t="shared" si="0"/>
        <v>11.22</v>
      </c>
      <c r="F953" s="9">
        <v>10</v>
      </c>
      <c r="J953" s="23"/>
      <c r="K953" s="23"/>
    </row>
    <row r="954" spans="3:11">
      <c r="C954" s="409" t="s">
        <v>422</v>
      </c>
      <c r="D954" s="420" t="s">
        <v>595</v>
      </c>
      <c r="E954" s="424">
        <f t="shared" si="0"/>
        <v>7.44</v>
      </c>
      <c r="F954" s="9">
        <v>7</v>
      </c>
      <c r="J954" s="23"/>
      <c r="K954" s="23"/>
    </row>
    <row r="955" spans="3:11">
      <c r="C955" s="409" t="s">
        <v>460</v>
      </c>
      <c r="D955" s="420" t="s">
        <v>595</v>
      </c>
      <c r="E955" s="424">
        <v>15</v>
      </c>
      <c r="F955" s="9">
        <v>5</v>
      </c>
      <c r="J955" s="23"/>
      <c r="K955" s="23"/>
    </row>
    <row r="956" spans="3:11">
      <c r="C956" s="409" t="s">
        <v>461</v>
      </c>
      <c r="D956" s="420" t="s">
        <v>595</v>
      </c>
      <c r="E956" s="424">
        <f>E874</f>
        <v>449.57</v>
      </c>
      <c r="F956" s="9">
        <v>55</v>
      </c>
      <c r="J956" s="23"/>
      <c r="K956" s="23"/>
    </row>
    <row r="957" spans="3:11">
      <c r="C957" s="409" t="s">
        <v>462</v>
      </c>
      <c r="D957" s="420" t="s">
        <v>595</v>
      </c>
      <c r="E957" s="424">
        <f>E875</f>
        <v>287.48</v>
      </c>
      <c r="F957" s="9">
        <v>48</v>
      </c>
      <c r="J957" s="23"/>
      <c r="K957" s="23"/>
    </row>
    <row r="958" spans="3:11">
      <c r="C958" s="409" t="s">
        <v>463</v>
      </c>
      <c r="D958" s="420" t="s">
        <v>595</v>
      </c>
      <c r="E958" s="424">
        <f>E876</f>
        <v>210.36</v>
      </c>
      <c r="F958" s="9">
        <v>42</v>
      </c>
      <c r="J958" s="23"/>
      <c r="K958" s="23"/>
    </row>
    <row r="959" spans="3:11">
      <c r="C959" s="409" t="s">
        <v>404</v>
      </c>
      <c r="D959" s="420" t="s">
        <v>595</v>
      </c>
      <c r="E959" s="424">
        <f>E882</f>
        <v>124.85</v>
      </c>
      <c r="F959" s="9">
        <v>38</v>
      </c>
      <c r="J959" s="23"/>
      <c r="K959" s="23"/>
    </row>
    <row r="960" spans="3:11">
      <c r="C960" s="409" t="s">
        <v>464</v>
      </c>
      <c r="D960" s="420" t="s">
        <v>595</v>
      </c>
      <c r="E960" s="424">
        <f>E884</f>
        <v>34.89</v>
      </c>
      <c r="F960" s="9">
        <v>22</v>
      </c>
      <c r="J960" s="23"/>
      <c r="K960" s="23"/>
    </row>
    <row r="961" spans="3:11">
      <c r="C961" s="409" t="s">
        <v>423</v>
      </c>
      <c r="D961" s="420" t="s">
        <v>2</v>
      </c>
      <c r="E961" s="424">
        <v>31413.216</v>
      </c>
      <c r="F961" s="9">
        <v>0</v>
      </c>
      <c r="J961" s="23"/>
      <c r="K961" s="23"/>
    </row>
    <row r="962" spans="3:11">
      <c r="C962" s="409" t="s">
        <v>407</v>
      </c>
      <c r="D962" s="420" t="s">
        <v>2</v>
      </c>
      <c r="E962" s="424">
        <v>70479.471999999994</v>
      </c>
      <c r="F962" s="9">
        <v>0</v>
      </c>
      <c r="J962" s="23"/>
      <c r="K962" s="23"/>
    </row>
    <row r="963" spans="3:11">
      <c r="C963" s="410" t="s">
        <v>465</v>
      </c>
      <c r="D963" s="421"/>
      <c r="E963" s="18"/>
      <c r="F963" s="18"/>
      <c r="J963" s="23"/>
      <c r="K963" s="23"/>
    </row>
    <row r="964" spans="3:11">
      <c r="C964" s="409" t="s">
        <v>468</v>
      </c>
      <c r="D964" s="420" t="s">
        <v>603</v>
      </c>
      <c r="E964" s="9">
        <v>80</v>
      </c>
      <c r="F964" s="9">
        <v>90</v>
      </c>
      <c r="J964" s="23"/>
      <c r="K964" s="23"/>
    </row>
    <row r="965" spans="3:11">
      <c r="C965" s="409" t="s">
        <v>422</v>
      </c>
      <c r="D965" s="420" t="s">
        <v>595</v>
      </c>
      <c r="E965" s="424">
        <f>E900</f>
        <v>7.44</v>
      </c>
      <c r="F965" s="9">
        <v>7</v>
      </c>
      <c r="J965" s="23"/>
      <c r="K965" s="23"/>
    </row>
    <row r="966" spans="3:11">
      <c r="C966" s="409" t="s">
        <v>469</v>
      </c>
      <c r="D966" s="420" t="s">
        <v>595</v>
      </c>
      <c r="E966" s="424">
        <f>E884</f>
        <v>34.89</v>
      </c>
      <c r="F966" s="9">
        <v>22</v>
      </c>
      <c r="J966" s="23"/>
      <c r="K966" s="23"/>
    </row>
    <row r="967" spans="3:11">
      <c r="C967" s="409" t="s">
        <v>423</v>
      </c>
      <c r="D967" s="420" t="s">
        <v>2</v>
      </c>
      <c r="E967" s="424">
        <v>4043.6400000000003</v>
      </c>
      <c r="F967" s="9">
        <v>0</v>
      </c>
      <c r="J967" s="23"/>
      <c r="K967" s="23"/>
    </row>
    <row r="968" spans="3:11">
      <c r="C968" s="409" t="s">
        <v>407</v>
      </c>
      <c r="D968" s="420" t="s">
        <v>2</v>
      </c>
      <c r="E968" s="424">
        <v>6322.0680000000002</v>
      </c>
      <c r="F968" s="9">
        <v>0</v>
      </c>
      <c r="J968" s="23"/>
      <c r="K968" s="23"/>
    </row>
    <row r="969" spans="3:11">
      <c r="C969" s="410" t="s">
        <v>470</v>
      </c>
      <c r="D969" s="421"/>
      <c r="E969" s="18"/>
      <c r="F969" s="18"/>
      <c r="J969" s="23"/>
      <c r="K969" s="23"/>
    </row>
    <row r="970" spans="3:11">
      <c r="C970" s="409" t="s">
        <v>471</v>
      </c>
      <c r="D970" s="420" t="s">
        <v>595</v>
      </c>
      <c r="E970" s="9">
        <v>84</v>
      </c>
      <c r="F970" s="9">
        <v>30</v>
      </c>
      <c r="J970" s="23"/>
      <c r="K970" s="23"/>
    </row>
    <row r="971" spans="3:11">
      <c r="C971" s="409" t="s">
        <v>472</v>
      </c>
      <c r="D971" s="420" t="s">
        <v>595</v>
      </c>
      <c r="E971" s="9">
        <v>43.2</v>
      </c>
      <c r="F971" s="9">
        <v>16</v>
      </c>
      <c r="J971" s="23"/>
      <c r="K971" s="23"/>
    </row>
    <row r="972" spans="3:11">
      <c r="C972" s="409" t="s">
        <v>473</v>
      </c>
      <c r="D972" s="420" t="s">
        <v>595</v>
      </c>
      <c r="E972" s="424">
        <f>E875</f>
        <v>287.48</v>
      </c>
      <c r="F972" s="9">
        <v>48</v>
      </c>
      <c r="J972" s="23"/>
      <c r="K972" s="23"/>
    </row>
    <row r="973" spans="3:11">
      <c r="C973" s="409" t="s">
        <v>423</v>
      </c>
      <c r="D973" s="420" t="s">
        <v>2</v>
      </c>
      <c r="E973" s="424">
        <v>1137.6000000000001</v>
      </c>
      <c r="F973" s="9">
        <v>0</v>
      </c>
      <c r="J973" s="23"/>
      <c r="K973" s="23"/>
    </row>
    <row r="974" spans="3:11">
      <c r="C974" s="409" t="s">
        <v>407</v>
      </c>
      <c r="D974" s="420" t="s">
        <v>2</v>
      </c>
      <c r="E974" s="424">
        <v>689.95200000000011</v>
      </c>
      <c r="F974" s="9">
        <v>0</v>
      </c>
      <c r="J974" s="23"/>
      <c r="K974" s="23"/>
    </row>
    <row r="975" spans="3:11">
      <c r="C975" s="410" t="s">
        <v>474</v>
      </c>
      <c r="D975" s="421"/>
      <c r="E975" s="18"/>
      <c r="F975" s="18"/>
      <c r="J975" s="23"/>
      <c r="K975" s="23"/>
    </row>
    <row r="976" spans="3:11">
      <c r="C976" s="409" t="s">
        <v>475</v>
      </c>
      <c r="D976" s="420" t="s">
        <v>686</v>
      </c>
      <c r="E976" s="9">
        <v>1135</v>
      </c>
      <c r="F976" s="9">
        <v>100</v>
      </c>
      <c r="J976" s="23"/>
      <c r="K976" s="23"/>
    </row>
    <row r="977" spans="3:11">
      <c r="C977" s="409" t="s">
        <v>476</v>
      </c>
      <c r="D977" s="420" t="s">
        <v>687</v>
      </c>
      <c r="E977" s="9">
        <v>2000</v>
      </c>
      <c r="F977" s="9">
        <v>100</v>
      </c>
      <c r="J977" s="23"/>
      <c r="K977" s="23"/>
    </row>
    <row r="978" spans="3:11">
      <c r="C978" s="409" t="s">
        <v>477</v>
      </c>
      <c r="D978" s="420" t="s">
        <v>677</v>
      </c>
      <c r="E978" s="9">
        <v>1050</v>
      </c>
      <c r="F978" s="9">
        <v>100</v>
      </c>
      <c r="J978" s="23"/>
      <c r="K978" s="23"/>
    </row>
    <row r="979" spans="3:11">
      <c r="C979" s="409" t="s">
        <v>478</v>
      </c>
      <c r="D979" s="420" t="s">
        <v>595</v>
      </c>
      <c r="E979" s="9">
        <v>196.62</v>
      </c>
      <c r="F979" s="9">
        <v>45</v>
      </c>
      <c r="J979" s="23"/>
      <c r="K979" s="23"/>
    </row>
    <row r="980" spans="3:11">
      <c r="C980" s="409" t="s">
        <v>479</v>
      </c>
      <c r="D980" s="420" t="s">
        <v>595</v>
      </c>
      <c r="E980" s="9">
        <v>14.45</v>
      </c>
      <c r="F980" s="9">
        <v>25</v>
      </c>
      <c r="J980" s="23"/>
      <c r="K980" s="23"/>
    </row>
    <row r="981" spans="3:11">
      <c r="C981" s="409" t="s">
        <v>480</v>
      </c>
      <c r="D981" s="420" t="s">
        <v>686</v>
      </c>
      <c r="E981" s="9">
        <v>930</v>
      </c>
      <c r="F981" s="9">
        <v>100</v>
      </c>
      <c r="J981" s="23"/>
      <c r="K981" s="23"/>
    </row>
    <row r="982" spans="3:11">
      <c r="C982" s="409" t="s">
        <v>423</v>
      </c>
      <c r="D982" s="420" t="s">
        <v>2</v>
      </c>
      <c r="E982" s="9">
        <v>4620.57</v>
      </c>
      <c r="F982" s="9">
        <v>0</v>
      </c>
      <c r="J982" s="23"/>
      <c r="K982" s="23"/>
    </row>
    <row r="983" spans="3:11">
      <c r="C983" s="409" t="s">
        <v>407</v>
      </c>
      <c r="D983" s="420" t="s">
        <v>2</v>
      </c>
      <c r="E983" s="9">
        <v>115.60000000000001</v>
      </c>
      <c r="F983" s="9">
        <v>0</v>
      </c>
      <c r="J983" s="23"/>
      <c r="K983" s="23"/>
    </row>
    <row r="984" spans="3:11">
      <c r="C984" s="410" t="s">
        <v>522</v>
      </c>
      <c r="D984" s="421"/>
      <c r="E984" s="18"/>
      <c r="F984" s="18"/>
      <c r="J984" s="23"/>
      <c r="K984" s="23"/>
    </row>
    <row r="985" spans="3:11">
      <c r="C985" s="409" t="s">
        <v>523</v>
      </c>
      <c r="D985" s="420" t="s">
        <v>603</v>
      </c>
      <c r="E985" s="424">
        <v>13410</v>
      </c>
      <c r="F985" s="22">
        <v>4023</v>
      </c>
      <c r="J985" s="23"/>
      <c r="K985" s="23"/>
    </row>
    <row r="986" spans="3:11">
      <c r="C986" s="409" t="s">
        <v>556</v>
      </c>
      <c r="D986" s="420" t="s">
        <v>603</v>
      </c>
      <c r="E986" s="424">
        <v>4351</v>
      </c>
      <c r="F986" s="424">
        <v>1305.3</v>
      </c>
      <c r="J986" s="23"/>
      <c r="K986" s="23"/>
    </row>
    <row r="987" spans="3:11">
      <c r="C987" s="409" t="s">
        <v>578</v>
      </c>
      <c r="D987" s="420" t="s">
        <v>603</v>
      </c>
      <c r="E987" s="424">
        <v>3139</v>
      </c>
      <c r="F987" s="424">
        <v>941.7</v>
      </c>
      <c r="J987" s="23"/>
      <c r="K987" s="23"/>
    </row>
    <row r="988" spans="3:11">
      <c r="C988" s="409" t="s">
        <v>559</v>
      </c>
      <c r="D988" s="420" t="s">
        <v>603</v>
      </c>
      <c r="E988" s="424">
        <v>1003</v>
      </c>
      <c r="F988" s="9">
        <v>300.89999999999998</v>
      </c>
      <c r="J988" s="23"/>
      <c r="K988" s="23"/>
    </row>
    <row r="989" spans="3:11">
      <c r="C989" s="409" t="s">
        <v>580</v>
      </c>
      <c r="D989" s="420" t="s">
        <v>603</v>
      </c>
      <c r="E989" s="424">
        <v>851</v>
      </c>
      <c r="F989" s="9">
        <v>255.3</v>
      </c>
      <c r="J989" s="23"/>
      <c r="K989" s="23"/>
    </row>
    <row r="990" spans="3:11">
      <c r="C990" s="409" t="s">
        <v>524</v>
      </c>
      <c r="D990" s="420" t="s">
        <v>603</v>
      </c>
      <c r="E990" s="424">
        <v>851</v>
      </c>
      <c r="F990" s="9">
        <v>255.3</v>
      </c>
      <c r="J990" s="23"/>
      <c r="K990" s="23"/>
    </row>
    <row r="991" spans="3:11">
      <c r="C991" s="409" t="s">
        <v>558</v>
      </c>
      <c r="D991" s="420" t="s">
        <v>595</v>
      </c>
      <c r="E991" s="424">
        <v>132</v>
      </c>
      <c r="F991" s="9">
        <v>22</v>
      </c>
      <c r="J991" s="23"/>
      <c r="K991" s="23"/>
    </row>
    <row r="992" spans="3:11">
      <c r="C992" s="409" t="s">
        <v>557</v>
      </c>
      <c r="D992" s="420" t="s">
        <v>595</v>
      </c>
      <c r="E992" s="424">
        <v>55</v>
      </c>
      <c r="F992" s="9">
        <v>22</v>
      </c>
      <c r="J992" s="23"/>
      <c r="K992" s="23"/>
    </row>
    <row r="993" spans="3:11">
      <c r="C993" s="409" t="s">
        <v>579</v>
      </c>
      <c r="D993" s="420" t="s">
        <v>595</v>
      </c>
      <c r="E993" s="9">
        <v>55</v>
      </c>
      <c r="F993" s="9">
        <v>16</v>
      </c>
      <c r="J993" s="23"/>
      <c r="K993" s="23"/>
    </row>
    <row r="994" spans="3:11">
      <c r="C994" s="409" t="s">
        <v>525</v>
      </c>
      <c r="D994" s="420" t="s">
        <v>595</v>
      </c>
      <c r="E994" s="9">
        <v>31</v>
      </c>
      <c r="F994" s="9">
        <v>8</v>
      </c>
      <c r="J994" s="23"/>
      <c r="K994" s="23"/>
    </row>
    <row r="995" spans="3:11">
      <c r="C995" s="409" t="s">
        <v>526</v>
      </c>
      <c r="D995" s="420" t="s">
        <v>595</v>
      </c>
      <c r="E995" s="9">
        <v>9.35</v>
      </c>
      <c r="F995" s="9">
        <v>6</v>
      </c>
      <c r="J995" s="23"/>
      <c r="K995" s="23"/>
    </row>
    <row r="996" spans="3:11">
      <c r="C996" s="409" t="s">
        <v>527</v>
      </c>
      <c r="D996" s="420" t="s">
        <v>603</v>
      </c>
      <c r="E996" s="424">
        <v>216</v>
      </c>
      <c r="F996" s="9">
        <v>90</v>
      </c>
      <c r="J996" s="23"/>
      <c r="K996" s="23"/>
    </row>
    <row r="997" spans="3:11">
      <c r="C997" s="409" t="s">
        <v>560</v>
      </c>
      <c r="D997" s="420" t="s">
        <v>595</v>
      </c>
      <c r="E997" s="424">
        <v>71.61</v>
      </c>
      <c r="F997" s="9">
        <v>28</v>
      </c>
      <c r="J997" s="23"/>
      <c r="K997" s="23"/>
    </row>
    <row r="998" spans="3:11">
      <c r="C998" s="409" t="s">
        <v>528</v>
      </c>
      <c r="D998" s="420" t="s">
        <v>595</v>
      </c>
      <c r="E998" s="424">
        <f>E884</f>
        <v>34.89</v>
      </c>
      <c r="F998" s="9">
        <v>22</v>
      </c>
      <c r="J998" s="23"/>
      <c r="K998" s="23"/>
    </row>
    <row r="999" spans="3:11">
      <c r="C999" s="409" t="s">
        <v>529</v>
      </c>
      <c r="D999" s="420" t="s">
        <v>595</v>
      </c>
      <c r="E999" s="424">
        <v>133</v>
      </c>
      <c r="F999" s="9">
        <v>35</v>
      </c>
      <c r="J999" s="23"/>
      <c r="K999" s="23"/>
    </row>
    <row r="1000" spans="3:11">
      <c r="C1000" s="409" t="s">
        <v>530</v>
      </c>
      <c r="D1000" s="420" t="s">
        <v>603</v>
      </c>
      <c r="E1000" s="424">
        <v>7500</v>
      </c>
      <c r="F1000" s="424">
        <v>2250</v>
      </c>
      <c r="J1000" s="23"/>
      <c r="K1000" s="23"/>
    </row>
    <row r="1001" spans="3:11">
      <c r="C1001" s="409" t="s">
        <v>531</v>
      </c>
      <c r="D1001" s="420" t="s">
        <v>2</v>
      </c>
      <c r="E1001" s="48"/>
      <c r="F1001" s="48"/>
      <c r="J1001" s="23"/>
      <c r="K1001" s="23"/>
    </row>
    <row r="1002" spans="3:11">
      <c r="C1002" s="410" t="s">
        <v>532</v>
      </c>
      <c r="D1002" s="421"/>
      <c r="E1002" s="18"/>
      <c r="F1002" s="18"/>
      <c r="J1002" s="23"/>
      <c r="K1002" s="23"/>
    </row>
    <row r="1003" spans="3:11">
      <c r="C1003" s="409" t="s">
        <v>536</v>
      </c>
      <c r="D1003" s="420" t="s">
        <v>603</v>
      </c>
      <c r="E1003" s="9">
        <v>19100</v>
      </c>
      <c r="F1003" s="22">
        <v>3500</v>
      </c>
      <c r="J1003" s="23"/>
      <c r="K1003" s="23"/>
    </row>
    <row r="1004" spans="3:11">
      <c r="C1004" s="409" t="s">
        <v>537</v>
      </c>
      <c r="D1004" s="420" t="s">
        <v>603</v>
      </c>
      <c r="E1004" s="424">
        <v>3100</v>
      </c>
      <c r="F1004" s="424">
        <v>930</v>
      </c>
      <c r="J1004" s="23"/>
      <c r="K1004" s="23"/>
    </row>
    <row r="1005" spans="3:11">
      <c r="C1005" s="409" t="s">
        <v>562</v>
      </c>
      <c r="D1005" s="420" t="s">
        <v>603</v>
      </c>
      <c r="E1005" s="424">
        <v>1740</v>
      </c>
      <c r="F1005" s="424">
        <v>522</v>
      </c>
      <c r="J1005" s="23"/>
      <c r="K1005" s="23"/>
    </row>
    <row r="1006" spans="3:11">
      <c r="C1006" s="409" t="s">
        <v>538</v>
      </c>
      <c r="D1006" s="420" t="s">
        <v>603</v>
      </c>
      <c r="E1006" s="424">
        <v>3561</v>
      </c>
      <c r="F1006" s="424">
        <v>1068.3</v>
      </c>
      <c r="J1006" s="23"/>
      <c r="K1006" s="23"/>
    </row>
    <row r="1007" spans="3:11">
      <c r="C1007" s="409" t="s">
        <v>539</v>
      </c>
      <c r="D1007" s="420" t="s">
        <v>595</v>
      </c>
      <c r="E1007" s="424">
        <v>1135</v>
      </c>
      <c r="F1007" s="424">
        <v>340.5</v>
      </c>
      <c r="J1007" s="23"/>
      <c r="K1007" s="23"/>
    </row>
    <row r="1008" spans="3:11">
      <c r="C1008" s="409" t="s">
        <v>540</v>
      </c>
      <c r="D1008" s="420" t="s">
        <v>595</v>
      </c>
      <c r="E1008" s="424">
        <f>E884</f>
        <v>34.89</v>
      </c>
      <c r="F1008" s="9">
        <v>22</v>
      </c>
      <c r="J1008" s="23"/>
      <c r="K1008" s="23"/>
    </row>
    <row r="1009" spans="3:11">
      <c r="C1009" s="409" t="s">
        <v>541</v>
      </c>
      <c r="D1009" s="420" t="s">
        <v>595</v>
      </c>
      <c r="E1009" s="424">
        <f>E883</f>
        <v>50.36</v>
      </c>
      <c r="F1009" s="9">
        <v>24</v>
      </c>
      <c r="J1009" s="23"/>
      <c r="K1009" s="23"/>
    </row>
    <row r="1010" spans="3:11">
      <c r="C1010" s="409" t="s">
        <v>542</v>
      </c>
      <c r="D1010" s="420" t="s">
        <v>595</v>
      </c>
      <c r="E1010" s="424">
        <v>71.61</v>
      </c>
      <c r="F1010" s="9">
        <v>28</v>
      </c>
      <c r="J1010" s="23"/>
      <c r="K1010" s="23"/>
    </row>
    <row r="1011" spans="3:11">
      <c r="C1011" s="409" t="s">
        <v>529</v>
      </c>
      <c r="D1011" s="420" t="s">
        <v>595</v>
      </c>
      <c r="E1011" s="424">
        <v>133</v>
      </c>
      <c r="F1011" s="9">
        <v>35</v>
      </c>
      <c r="J1011" s="23"/>
      <c r="K1011" s="23"/>
    </row>
    <row r="1012" spans="3:11">
      <c r="C1012" s="409" t="s">
        <v>563</v>
      </c>
      <c r="D1012" s="420" t="s">
        <v>595</v>
      </c>
      <c r="E1012" s="22">
        <v>38</v>
      </c>
      <c r="F1012" s="9">
        <v>18</v>
      </c>
      <c r="J1012" s="23"/>
      <c r="K1012" s="23"/>
    </row>
    <row r="1013" spans="3:11">
      <c r="C1013" s="409" t="s">
        <v>543</v>
      </c>
      <c r="D1013" s="420" t="s">
        <v>595</v>
      </c>
      <c r="E1013" s="424">
        <v>19.21</v>
      </c>
      <c r="F1013" s="9">
        <v>7</v>
      </c>
      <c r="J1013" s="23"/>
      <c r="K1013" s="23"/>
    </row>
    <row r="1014" spans="3:11">
      <c r="C1014" s="409" t="s">
        <v>544</v>
      </c>
      <c r="D1014" s="420" t="s">
        <v>603</v>
      </c>
      <c r="E1014" s="424">
        <v>195</v>
      </c>
      <c r="F1014" s="9">
        <v>110</v>
      </c>
      <c r="J1014" s="23"/>
      <c r="K1014" s="23"/>
    </row>
    <row r="1015" spans="3:11">
      <c r="C1015" s="409" t="s">
        <v>545</v>
      </c>
      <c r="D1015" s="420" t="s">
        <v>603</v>
      </c>
      <c r="E1015" s="424">
        <v>1440</v>
      </c>
      <c r="F1015" s="9">
        <v>265</v>
      </c>
      <c r="J1015" s="23"/>
      <c r="K1015" s="23"/>
    </row>
    <row r="1016" spans="3:11">
      <c r="C1016" s="409" t="s">
        <v>530</v>
      </c>
      <c r="D1016" s="420" t="s">
        <v>603</v>
      </c>
      <c r="E1016" s="424">
        <v>7500</v>
      </c>
      <c r="F1016" s="424">
        <v>2250</v>
      </c>
      <c r="J1016" s="23"/>
      <c r="K1016" s="23"/>
    </row>
    <row r="1017" spans="3:11">
      <c r="C1017" s="409" t="s">
        <v>531</v>
      </c>
      <c r="D1017" s="420" t="s">
        <v>2</v>
      </c>
      <c r="E1017" s="48"/>
      <c r="F1017" s="48"/>
      <c r="J1017" s="23"/>
      <c r="K1017" s="23"/>
    </row>
    <row r="1018" spans="3:11">
      <c r="C1018" s="410" t="s">
        <v>546</v>
      </c>
      <c r="D1018" s="421"/>
      <c r="E1018" s="18"/>
      <c r="F1018" s="18"/>
      <c r="J1018" s="23"/>
      <c r="K1018" s="23"/>
    </row>
    <row r="1019" spans="3:11">
      <c r="C1019" s="409" t="s">
        <v>550</v>
      </c>
      <c r="D1019" s="420" t="s">
        <v>603</v>
      </c>
      <c r="E1019" s="9">
        <v>7260</v>
      </c>
      <c r="F1019" s="22">
        <v>2178</v>
      </c>
      <c r="J1019" s="23"/>
      <c r="K1019" s="23"/>
    </row>
    <row r="1020" spans="3:11">
      <c r="C1020" s="409" t="s">
        <v>552</v>
      </c>
      <c r="D1020" s="420" t="s">
        <v>595</v>
      </c>
      <c r="E1020" s="9">
        <v>10.49</v>
      </c>
      <c r="F1020" s="9">
        <v>7</v>
      </c>
      <c r="J1020" s="23"/>
      <c r="K1020" s="23"/>
    </row>
    <row r="1021" spans="3:11">
      <c r="C1021" s="409" t="s">
        <v>553</v>
      </c>
      <c r="D1021" s="420" t="s">
        <v>603</v>
      </c>
      <c r="E1021" s="9">
        <v>163</v>
      </c>
      <c r="F1021" s="9">
        <v>110</v>
      </c>
      <c r="J1021" s="23"/>
      <c r="K1021" s="23"/>
    </row>
    <row r="1022" spans="3:11">
      <c r="C1022" s="409" t="s">
        <v>554</v>
      </c>
      <c r="D1022" s="420" t="s">
        <v>595</v>
      </c>
      <c r="E1022" s="424">
        <f>E884</f>
        <v>34.89</v>
      </c>
      <c r="F1022" s="9">
        <v>22</v>
      </c>
      <c r="J1022" s="23"/>
      <c r="K1022" s="23"/>
    </row>
    <row r="1023" spans="3:11">
      <c r="C1023" s="409" t="s">
        <v>555</v>
      </c>
      <c r="D1023" s="420" t="s">
        <v>2</v>
      </c>
      <c r="E1023" s="48"/>
      <c r="F1023" s="48"/>
      <c r="J1023" s="23"/>
      <c r="K1023" s="23"/>
    </row>
    <row r="1024" spans="3:11">
      <c r="C1024" s="410" t="s">
        <v>564</v>
      </c>
      <c r="D1024" s="421"/>
      <c r="E1024" s="18"/>
      <c r="F1024" s="18"/>
      <c r="J1024" s="23"/>
      <c r="K1024" s="23"/>
    </row>
    <row r="1025" spans="1:11">
      <c r="C1025" s="409" t="s">
        <v>571</v>
      </c>
      <c r="D1025" s="420" t="s">
        <v>603</v>
      </c>
      <c r="E1025" s="9">
        <v>7260</v>
      </c>
      <c r="F1025" s="22">
        <v>2178</v>
      </c>
      <c r="G1025" s="637" t="s">
        <v>1256</v>
      </c>
      <c r="J1025" s="23"/>
      <c r="K1025" s="23"/>
    </row>
    <row r="1026" spans="1:11">
      <c r="C1026" s="409" t="s">
        <v>572</v>
      </c>
      <c r="D1026" s="420" t="s">
        <v>603</v>
      </c>
      <c r="E1026" s="424">
        <v>1500</v>
      </c>
      <c r="F1026" s="424">
        <v>450</v>
      </c>
      <c r="G1026" s="637"/>
      <c r="J1026" s="23"/>
      <c r="K1026" s="23"/>
    </row>
    <row r="1027" spans="1:11">
      <c r="C1027" s="409" t="s">
        <v>573</v>
      </c>
      <c r="D1027" s="420" t="s">
        <v>603</v>
      </c>
      <c r="E1027" s="424">
        <v>120</v>
      </c>
      <c r="F1027" s="424">
        <v>36</v>
      </c>
      <c r="G1027" s="637"/>
      <c r="J1027" s="23"/>
      <c r="K1027" s="23"/>
    </row>
    <row r="1028" spans="1:11">
      <c r="C1028" s="409" t="s">
        <v>574</v>
      </c>
      <c r="D1028" s="420" t="s">
        <v>595</v>
      </c>
      <c r="E1028" s="424">
        <f>E884</f>
        <v>34.89</v>
      </c>
      <c r="F1028" s="9">
        <v>22</v>
      </c>
      <c r="G1028" s="637"/>
      <c r="J1028" s="23"/>
      <c r="K1028" s="23"/>
    </row>
    <row r="1029" spans="1:11">
      <c r="C1029" s="409" t="s">
        <v>575</v>
      </c>
      <c r="D1029" s="420" t="s">
        <v>595</v>
      </c>
      <c r="E1029" s="424">
        <v>71.61</v>
      </c>
      <c r="F1029" s="9">
        <v>28</v>
      </c>
      <c r="G1029" s="637"/>
      <c r="J1029" s="23"/>
      <c r="K1029" s="23"/>
    </row>
    <row r="1030" spans="1:11">
      <c r="C1030" s="409" t="s">
        <v>576</v>
      </c>
      <c r="D1030" s="420" t="s">
        <v>603</v>
      </c>
      <c r="E1030" s="424">
        <v>266</v>
      </c>
      <c r="F1030" s="9">
        <v>90</v>
      </c>
      <c r="G1030" s="637"/>
      <c r="J1030" s="23"/>
      <c r="K1030" s="23"/>
    </row>
    <row r="1031" spans="1:11">
      <c r="C1031" s="409" t="s">
        <v>577</v>
      </c>
      <c r="D1031" s="420" t="s">
        <v>595</v>
      </c>
      <c r="E1031" s="424">
        <v>25.4</v>
      </c>
      <c r="F1031" s="9">
        <v>7</v>
      </c>
      <c r="G1031" s="637"/>
      <c r="J1031" s="23"/>
      <c r="K1031" s="23"/>
    </row>
    <row r="1032" spans="1:11">
      <c r="C1032" s="409" t="s">
        <v>555</v>
      </c>
      <c r="D1032" s="420" t="s">
        <v>2</v>
      </c>
      <c r="E1032" s="48"/>
      <c r="F1032" s="48"/>
      <c r="G1032" s="637"/>
      <c r="J1032" s="23"/>
      <c r="K1032" s="23"/>
    </row>
    <row r="1033" spans="1:11">
      <c r="A1033" s="6">
        <v>2.5</v>
      </c>
      <c r="B1033" s="2" t="s">
        <v>49</v>
      </c>
      <c r="C1033" s="411"/>
      <c r="D1033" s="422"/>
      <c r="E1033" s="19"/>
      <c r="F1033" s="19"/>
      <c r="J1033" s="23"/>
      <c r="K1033" s="23"/>
    </row>
    <row r="1034" spans="1:11">
      <c r="A1034" s="1"/>
      <c r="C1034" s="410" t="s">
        <v>265</v>
      </c>
      <c r="D1034" s="421"/>
      <c r="E1034" s="18"/>
      <c r="F1034" s="18"/>
      <c r="J1034" s="23"/>
      <c r="K1034" s="23"/>
    </row>
    <row r="1035" spans="1:11">
      <c r="A1035" s="1"/>
      <c r="C1035" s="409" t="s">
        <v>974</v>
      </c>
      <c r="D1035" s="420" t="s">
        <v>595</v>
      </c>
      <c r="E1035" s="9">
        <v>2450</v>
      </c>
      <c r="F1035" s="9">
        <v>250</v>
      </c>
      <c r="J1035" s="23"/>
      <c r="K1035" s="23"/>
    </row>
    <row r="1036" spans="1:11">
      <c r="A1036" s="1"/>
      <c r="C1036" s="409" t="s">
        <v>975</v>
      </c>
      <c r="D1036" s="420" t="s">
        <v>595</v>
      </c>
      <c r="E1036" s="9">
        <v>834</v>
      </c>
      <c r="F1036" s="9">
        <v>150</v>
      </c>
      <c r="J1036" s="23"/>
      <c r="K1036" s="23"/>
    </row>
    <row r="1037" spans="1:11">
      <c r="A1037" s="1"/>
      <c r="C1037" s="409" t="s">
        <v>976</v>
      </c>
      <c r="D1037" s="420" t="s">
        <v>595</v>
      </c>
      <c r="E1037" s="9">
        <v>562</v>
      </c>
      <c r="F1037" s="9">
        <v>120</v>
      </c>
      <c r="J1037" s="23"/>
      <c r="K1037" s="23"/>
    </row>
    <row r="1038" spans="1:11" ht="48">
      <c r="A1038" s="1"/>
      <c r="C1038" s="409" t="s">
        <v>977</v>
      </c>
      <c r="D1038" s="420" t="s">
        <v>595</v>
      </c>
      <c r="E1038" s="9">
        <v>402</v>
      </c>
      <c r="F1038" s="9">
        <v>100</v>
      </c>
      <c r="J1038" s="23"/>
      <c r="K1038" s="23"/>
    </row>
    <row r="1039" spans="1:11">
      <c r="A1039" s="1"/>
      <c r="C1039" s="409" t="s">
        <v>978</v>
      </c>
      <c r="D1039" s="420" t="s">
        <v>595</v>
      </c>
      <c r="E1039" s="9">
        <v>287</v>
      </c>
      <c r="F1039" s="9">
        <v>75</v>
      </c>
      <c r="J1039" s="23"/>
      <c r="K1039" s="23"/>
    </row>
    <row r="1040" spans="1:11" ht="48">
      <c r="A1040" s="1"/>
      <c r="C1040" s="409" t="s">
        <v>979</v>
      </c>
      <c r="D1040" s="420" t="s">
        <v>595</v>
      </c>
      <c r="E1040" s="9">
        <v>180</v>
      </c>
      <c r="F1040" s="9">
        <v>50</v>
      </c>
      <c r="J1040" s="23"/>
      <c r="K1040" s="23"/>
    </row>
    <row r="1041" spans="1:11" ht="48">
      <c r="A1041" s="1"/>
      <c r="C1041" s="409" t="s">
        <v>980</v>
      </c>
      <c r="D1041" s="420" t="s">
        <v>595</v>
      </c>
      <c r="E1041" s="9">
        <v>113</v>
      </c>
      <c r="F1041" s="9">
        <v>30</v>
      </c>
      <c r="J1041" s="23"/>
      <c r="K1041" s="23"/>
    </row>
    <row r="1042" spans="1:11">
      <c r="A1042" s="1"/>
      <c r="C1042" s="409" t="s">
        <v>981</v>
      </c>
      <c r="D1042" s="420" t="s">
        <v>595</v>
      </c>
      <c r="E1042" s="9">
        <v>76</v>
      </c>
      <c r="F1042" s="9">
        <v>30</v>
      </c>
      <c r="J1042" s="23"/>
      <c r="K1042" s="23"/>
    </row>
    <row r="1043" spans="1:11" ht="48">
      <c r="A1043" s="1"/>
      <c r="C1043" s="409" t="s">
        <v>982</v>
      </c>
      <c r="D1043" s="420" t="s">
        <v>595</v>
      </c>
      <c r="E1043" s="9">
        <v>46</v>
      </c>
      <c r="F1043" s="9">
        <v>30</v>
      </c>
      <c r="J1043" s="23"/>
      <c r="K1043" s="23"/>
    </row>
    <row r="1044" spans="1:11" ht="48">
      <c r="A1044" s="1"/>
      <c r="C1044" s="409" t="s">
        <v>983</v>
      </c>
      <c r="D1044" s="420" t="s">
        <v>595</v>
      </c>
      <c r="E1044" s="9">
        <v>35</v>
      </c>
      <c r="F1044" s="9">
        <v>30</v>
      </c>
      <c r="J1044" s="23"/>
      <c r="K1044" s="23"/>
    </row>
    <row r="1045" spans="1:11">
      <c r="A1045" s="1"/>
      <c r="C1045" s="409" t="s">
        <v>137</v>
      </c>
      <c r="D1045" s="420" t="s">
        <v>2</v>
      </c>
      <c r="E1045" s="48"/>
      <c r="F1045" s="48"/>
      <c r="J1045" s="23"/>
      <c r="K1045" s="23"/>
    </row>
    <row r="1046" spans="1:11">
      <c r="A1046" s="1"/>
      <c r="C1046" s="409" t="s">
        <v>138</v>
      </c>
      <c r="D1046" s="420" t="s">
        <v>2</v>
      </c>
      <c r="E1046" s="48"/>
      <c r="F1046" s="48"/>
      <c r="J1046" s="23"/>
      <c r="K1046" s="23"/>
    </row>
    <row r="1047" spans="1:11">
      <c r="A1047" s="1"/>
      <c r="C1047" s="409" t="s">
        <v>139</v>
      </c>
      <c r="D1047" s="420" t="s">
        <v>2</v>
      </c>
      <c r="E1047" s="48"/>
      <c r="F1047" s="48"/>
      <c r="J1047" s="23"/>
      <c r="K1047" s="23"/>
    </row>
    <row r="1048" spans="1:11">
      <c r="A1048" s="1"/>
      <c r="C1048" s="409" t="s">
        <v>1277</v>
      </c>
      <c r="D1048" s="420" t="s">
        <v>603</v>
      </c>
      <c r="E1048" s="9">
        <v>16340</v>
      </c>
      <c r="F1048" s="9">
        <v>800</v>
      </c>
      <c r="J1048" s="23"/>
      <c r="K1048" s="23"/>
    </row>
    <row r="1049" spans="1:11">
      <c r="A1049" s="1"/>
      <c r="C1049" s="409" t="s">
        <v>1278</v>
      </c>
      <c r="D1049" s="420" t="s">
        <v>603</v>
      </c>
      <c r="E1049" s="9">
        <v>11415</v>
      </c>
      <c r="F1049" s="9">
        <v>600</v>
      </c>
      <c r="J1049" s="23"/>
      <c r="K1049" s="23"/>
    </row>
    <row r="1050" spans="1:11">
      <c r="A1050" s="1"/>
      <c r="C1050" s="409" t="s">
        <v>1279</v>
      </c>
      <c r="D1050" s="420" t="s">
        <v>603</v>
      </c>
      <c r="E1050" s="9">
        <v>8140</v>
      </c>
      <c r="F1050" s="9">
        <v>500</v>
      </c>
      <c r="J1050" s="23"/>
      <c r="K1050" s="23"/>
    </row>
    <row r="1051" spans="1:11">
      <c r="A1051" s="1"/>
      <c r="C1051" s="409" t="s">
        <v>1280</v>
      </c>
      <c r="D1051" s="420" t="s">
        <v>603</v>
      </c>
      <c r="E1051" s="9">
        <v>1550</v>
      </c>
      <c r="F1051" s="9">
        <v>400</v>
      </c>
      <c r="J1051" s="23"/>
      <c r="K1051" s="23"/>
    </row>
    <row r="1052" spans="1:11">
      <c r="A1052" s="1"/>
      <c r="C1052" s="409" t="s">
        <v>1281</v>
      </c>
      <c r="D1052" s="420" t="s">
        <v>603</v>
      </c>
      <c r="E1052" s="9">
        <v>690</v>
      </c>
      <c r="F1052" s="9">
        <v>300</v>
      </c>
      <c r="J1052" s="23"/>
      <c r="K1052" s="23"/>
    </row>
    <row r="1053" spans="1:11">
      <c r="A1053" s="1"/>
      <c r="C1053" s="409" t="s">
        <v>1282</v>
      </c>
      <c r="D1053" s="420" t="s">
        <v>603</v>
      </c>
      <c r="E1053" s="9">
        <v>365</v>
      </c>
      <c r="F1053" s="9">
        <v>150</v>
      </c>
      <c r="J1053" s="23"/>
      <c r="K1053" s="23"/>
    </row>
    <row r="1054" spans="1:11">
      <c r="A1054" s="1"/>
      <c r="C1054" s="409" t="s">
        <v>1283</v>
      </c>
      <c r="D1054" s="420" t="s">
        <v>603</v>
      </c>
      <c r="E1054" s="9">
        <v>285</v>
      </c>
      <c r="F1054" s="9">
        <v>100</v>
      </c>
      <c r="J1054" s="23"/>
      <c r="K1054" s="23"/>
    </row>
    <row r="1055" spans="1:11">
      <c r="A1055" s="1"/>
      <c r="C1055" s="409" t="s">
        <v>1269</v>
      </c>
      <c r="D1055" s="420" t="s">
        <v>603</v>
      </c>
      <c r="E1055" s="9">
        <v>12000</v>
      </c>
      <c r="F1055" s="424">
        <v>400</v>
      </c>
      <c r="J1055" s="23"/>
      <c r="K1055" s="23"/>
    </row>
    <row r="1056" spans="1:11">
      <c r="A1056" s="1"/>
      <c r="C1056" s="409" t="s">
        <v>1270</v>
      </c>
      <c r="D1056" s="420" t="s">
        <v>603</v>
      </c>
      <c r="E1056" s="9">
        <v>6000</v>
      </c>
      <c r="F1056" s="9">
        <v>800</v>
      </c>
      <c r="J1056" s="23"/>
      <c r="K1056" s="23"/>
    </row>
    <row r="1057" spans="1:11">
      <c r="A1057" s="1"/>
      <c r="C1057" s="409" t="s">
        <v>1271</v>
      </c>
      <c r="D1057" s="420" t="s">
        <v>603</v>
      </c>
      <c r="E1057" s="9">
        <v>13500</v>
      </c>
      <c r="F1057" s="9">
        <v>800</v>
      </c>
      <c r="J1057" s="23"/>
      <c r="K1057" s="23"/>
    </row>
    <row r="1058" spans="1:11">
      <c r="A1058" s="1"/>
      <c r="C1058" s="409" t="s">
        <v>1272</v>
      </c>
      <c r="D1058" s="420" t="s">
        <v>603</v>
      </c>
      <c r="E1058" s="9">
        <v>9150</v>
      </c>
      <c r="F1058" s="9">
        <v>600</v>
      </c>
      <c r="J1058" s="23"/>
      <c r="K1058" s="23"/>
    </row>
    <row r="1059" spans="1:11">
      <c r="A1059" s="1"/>
      <c r="C1059" s="409" t="s">
        <v>1273</v>
      </c>
      <c r="D1059" s="420" t="s">
        <v>603</v>
      </c>
      <c r="E1059" s="9">
        <v>4600</v>
      </c>
      <c r="F1059" s="9">
        <v>200</v>
      </c>
      <c r="J1059" s="23"/>
      <c r="K1059" s="23"/>
    </row>
    <row r="1060" spans="1:11" ht="48">
      <c r="A1060" s="1"/>
      <c r="C1060" s="409" t="s">
        <v>1274</v>
      </c>
      <c r="D1060" s="420" t="s">
        <v>603</v>
      </c>
      <c r="E1060" s="9">
        <v>4000</v>
      </c>
      <c r="F1060" s="9">
        <v>200</v>
      </c>
      <c r="J1060" s="23"/>
      <c r="K1060" s="23"/>
    </row>
    <row r="1061" spans="1:11">
      <c r="A1061" s="1"/>
      <c r="C1061" s="409" t="s">
        <v>1255</v>
      </c>
      <c r="D1061" s="420" t="s">
        <v>603</v>
      </c>
      <c r="E1061" s="424">
        <v>431750</v>
      </c>
      <c r="F1061" s="424">
        <v>43175</v>
      </c>
      <c r="J1061" s="23"/>
      <c r="K1061" s="23"/>
    </row>
    <row r="1062" spans="1:11">
      <c r="A1062" s="1"/>
      <c r="C1062" s="409" t="s">
        <v>1254</v>
      </c>
      <c r="D1062" s="420" t="s">
        <v>603</v>
      </c>
      <c r="E1062" s="424">
        <v>486350</v>
      </c>
      <c r="F1062" s="424">
        <v>48635</v>
      </c>
      <c r="J1062" s="23"/>
      <c r="K1062" s="23"/>
    </row>
    <row r="1063" spans="1:11">
      <c r="A1063" s="1"/>
      <c r="C1063" s="409" t="s">
        <v>604</v>
      </c>
      <c r="D1063" s="420" t="s">
        <v>585</v>
      </c>
      <c r="E1063" s="9">
        <v>1500</v>
      </c>
      <c r="F1063" s="9">
        <v>0</v>
      </c>
      <c r="J1063" s="23"/>
      <c r="K1063" s="23"/>
    </row>
    <row r="1064" spans="1:11">
      <c r="A1064" s="1"/>
      <c r="C1064" s="409" t="s">
        <v>1275</v>
      </c>
      <c r="D1064" s="420" t="s">
        <v>603</v>
      </c>
      <c r="E1064" s="9">
        <v>177</v>
      </c>
      <c r="F1064" s="9">
        <v>50</v>
      </c>
      <c r="J1064" s="23"/>
      <c r="K1064" s="23"/>
    </row>
    <row r="1065" spans="1:11">
      <c r="A1065" s="1"/>
      <c r="C1065" s="409" t="s">
        <v>1276</v>
      </c>
      <c r="D1065" s="420" t="s">
        <v>603</v>
      </c>
      <c r="E1065" s="424">
        <v>102.8</v>
      </c>
      <c r="F1065" s="424">
        <v>50</v>
      </c>
      <c r="J1065" s="23"/>
      <c r="K1065" s="23"/>
    </row>
    <row r="1066" spans="1:11" ht="48">
      <c r="A1066" s="1"/>
      <c r="C1066" s="410" t="s">
        <v>140</v>
      </c>
      <c r="D1066" s="421"/>
      <c r="E1066" s="18"/>
      <c r="F1066" s="18"/>
      <c r="J1066" s="23"/>
      <c r="K1066" s="23"/>
    </row>
    <row r="1067" spans="1:11">
      <c r="A1067" s="1"/>
      <c r="C1067" s="409" t="s">
        <v>146</v>
      </c>
      <c r="D1067" s="420" t="s">
        <v>595</v>
      </c>
      <c r="E1067" s="424">
        <v>345.15</v>
      </c>
      <c r="F1067" s="424">
        <v>200</v>
      </c>
      <c r="J1067" s="23"/>
      <c r="K1067" s="23"/>
    </row>
    <row r="1068" spans="1:11">
      <c r="A1068" s="1"/>
      <c r="C1068" s="409" t="s">
        <v>147</v>
      </c>
      <c r="D1068" s="420" t="s">
        <v>595</v>
      </c>
      <c r="E1068" s="424">
        <v>153.38</v>
      </c>
      <c r="F1068" s="424">
        <v>100</v>
      </c>
      <c r="J1068" s="23"/>
      <c r="K1068" s="23"/>
    </row>
    <row r="1069" spans="1:11">
      <c r="A1069" s="1"/>
      <c r="C1069" s="409" t="s">
        <v>148</v>
      </c>
      <c r="D1069" s="420" t="s">
        <v>595</v>
      </c>
      <c r="E1069" s="424">
        <v>94.97</v>
      </c>
      <c r="F1069" s="424">
        <v>75</v>
      </c>
      <c r="J1069" s="23"/>
      <c r="K1069" s="23"/>
    </row>
    <row r="1070" spans="1:11">
      <c r="A1070" s="1"/>
      <c r="C1070" s="409" t="s">
        <v>149</v>
      </c>
      <c r="D1070" s="420" t="s">
        <v>595</v>
      </c>
      <c r="E1070" s="424">
        <v>67.75</v>
      </c>
      <c r="F1070" s="424">
        <v>50</v>
      </c>
      <c r="J1070" s="23"/>
      <c r="K1070" s="23"/>
    </row>
    <row r="1071" spans="1:11">
      <c r="A1071" s="1"/>
      <c r="C1071" s="409" t="s">
        <v>150</v>
      </c>
      <c r="D1071" s="420" t="s">
        <v>595</v>
      </c>
      <c r="E1071" s="424">
        <v>42.99</v>
      </c>
      <c r="F1071" s="9">
        <v>40</v>
      </c>
      <c r="J1071" s="23"/>
      <c r="K1071" s="23"/>
    </row>
    <row r="1072" spans="1:11">
      <c r="A1072" s="1"/>
      <c r="C1072" s="409" t="s">
        <v>151</v>
      </c>
      <c r="D1072" s="420" t="s">
        <v>595</v>
      </c>
      <c r="E1072" s="424">
        <v>27.33</v>
      </c>
      <c r="F1072" s="9">
        <v>30</v>
      </c>
      <c r="J1072" s="23"/>
      <c r="K1072" s="23"/>
    </row>
    <row r="1073" spans="1:11">
      <c r="A1073" s="1"/>
      <c r="C1073" s="409" t="s">
        <v>137</v>
      </c>
      <c r="D1073" s="420" t="s">
        <v>2</v>
      </c>
      <c r="E1073" s="48"/>
      <c r="F1073" s="48"/>
      <c r="J1073" s="23"/>
      <c r="K1073" s="23"/>
    </row>
    <row r="1074" spans="1:11">
      <c r="A1074" s="1"/>
      <c r="C1074" s="409" t="s">
        <v>138</v>
      </c>
      <c r="D1074" s="420" t="s">
        <v>2</v>
      </c>
      <c r="E1074" s="48"/>
      <c r="F1074" s="48"/>
      <c r="J1074" s="23"/>
      <c r="K1074" s="23"/>
    </row>
    <row r="1075" spans="1:11">
      <c r="A1075" s="1"/>
      <c r="C1075" s="409" t="s">
        <v>139</v>
      </c>
      <c r="D1075" s="420" t="s">
        <v>2</v>
      </c>
      <c r="E1075" s="48"/>
      <c r="F1075" s="48"/>
      <c r="J1075" s="23"/>
      <c r="K1075" s="23"/>
    </row>
    <row r="1076" spans="1:11">
      <c r="A1076" s="1"/>
      <c r="C1076" s="409" t="s">
        <v>1284</v>
      </c>
      <c r="D1076" s="420" t="s">
        <v>603</v>
      </c>
      <c r="E1076" s="424">
        <v>635.51</v>
      </c>
      <c r="F1076" s="424">
        <v>75</v>
      </c>
      <c r="J1076" s="23"/>
      <c r="K1076" s="23"/>
    </row>
    <row r="1077" spans="1:11">
      <c r="A1077" s="1"/>
      <c r="C1077" s="409" t="s">
        <v>1285</v>
      </c>
      <c r="D1077" s="420" t="s">
        <v>603</v>
      </c>
      <c r="E1077" s="9">
        <v>1200</v>
      </c>
      <c r="F1077" s="9">
        <v>600</v>
      </c>
      <c r="J1077" s="23"/>
      <c r="K1077" s="23"/>
    </row>
    <row r="1078" spans="1:11">
      <c r="A1078" s="1"/>
      <c r="C1078" s="409" t="s">
        <v>1286</v>
      </c>
      <c r="D1078" s="420" t="s">
        <v>603</v>
      </c>
      <c r="E1078" s="9">
        <v>520</v>
      </c>
      <c r="F1078" s="9">
        <v>400</v>
      </c>
      <c r="J1078" s="23"/>
      <c r="K1078" s="23"/>
    </row>
    <row r="1079" spans="1:11">
      <c r="A1079" s="1"/>
      <c r="C1079" s="409" t="s">
        <v>1287</v>
      </c>
      <c r="D1079" s="420" t="s">
        <v>603</v>
      </c>
      <c r="E1079" s="9">
        <v>410</v>
      </c>
      <c r="F1079" s="9">
        <v>300</v>
      </c>
      <c r="J1079" s="23"/>
      <c r="K1079" s="23"/>
    </row>
    <row r="1080" spans="1:11">
      <c r="A1080" s="1"/>
      <c r="C1080" s="409" t="s">
        <v>1288</v>
      </c>
      <c r="D1080" s="420" t="s">
        <v>603</v>
      </c>
      <c r="E1080" s="9">
        <v>380</v>
      </c>
      <c r="F1080" s="9">
        <v>250</v>
      </c>
      <c r="J1080" s="23"/>
      <c r="K1080" s="23"/>
    </row>
    <row r="1081" spans="1:11">
      <c r="A1081" s="1"/>
      <c r="C1081" s="409" t="s">
        <v>1289</v>
      </c>
      <c r="D1081" s="420" t="s">
        <v>603</v>
      </c>
      <c r="E1081" s="9">
        <v>300</v>
      </c>
      <c r="F1081" s="9">
        <v>200</v>
      </c>
      <c r="J1081" s="23"/>
      <c r="K1081" s="23"/>
    </row>
    <row r="1082" spans="1:11" ht="48">
      <c r="A1082" s="1"/>
      <c r="C1082" s="409" t="s">
        <v>1290</v>
      </c>
      <c r="D1082" s="420" t="s">
        <v>603</v>
      </c>
      <c r="E1082" s="9">
        <v>675</v>
      </c>
      <c r="F1082" s="9">
        <v>400</v>
      </c>
      <c r="J1082" s="23"/>
      <c r="K1082" s="23"/>
    </row>
    <row r="1083" spans="1:11">
      <c r="A1083" s="1"/>
      <c r="C1083" s="409" t="s">
        <v>152</v>
      </c>
      <c r="D1083" s="420" t="s">
        <v>603</v>
      </c>
      <c r="E1083" s="9">
        <v>3500</v>
      </c>
      <c r="F1083" s="9">
        <v>1050</v>
      </c>
      <c r="J1083" s="23"/>
      <c r="K1083" s="23"/>
    </row>
    <row r="1084" spans="1:11" ht="48">
      <c r="A1084" s="1"/>
      <c r="C1084" s="410" t="s">
        <v>141</v>
      </c>
      <c r="D1084" s="421"/>
      <c r="E1084" s="18"/>
      <c r="F1084" s="18"/>
      <c r="J1084" s="23"/>
      <c r="K1084" s="23"/>
    </row>
    <row r="1085" spans="1:11">
      <c r="A1085" s="1"/>
      <c r="C1085" s="409" t="s">
        <v>1291</v>
      </c>
      <c r="D1085" s="420" t="s">
        <v>595</v>
      </c>
      <c r="E1085" s="424">
        <v>345.15</v>
      </c>
      <c r="F1085" s="424">
        <v>200</v>
      </c>
      <c r="J1085" s="23"/>
      <c r="K1085" s="23"/>
    </row>
    <row r="1086" spans="1:11">
      <c r="A1086" s="1"/>
      <c r="C1086" s="409" t="s">
        <v>1292</v>
      </c>
      <c r="D1086" s="420" t="s">
        <v>595</v>
      </c>
      <c r="E1086" s="424">
        <v>153.38</v>
      </c>
      <c r="F1086" s="424">
        <v>100</v>
      </c>
      <c r="J1086" s="23"/>
      <c r="K1086" s="23"/>
    </row>
    <row r="1087" spans="1:11">
      <c r="A1087" s="1"/>
      <c r="C1087" s="409" t="s">
        <v>137</v>
      </c>
      <c r="D1087" s="420" t="s">
        <v>2</v>
      </c>
      <c r="E1087" s="48"/>
      <c r="F1087" s="48"/>
      <c r="J1087" s="23"/>
      <c r="K1087" s="23"/>
    </row>
    <row r="1088" spans="1:11">
      <c r="A1088" s="1"/>
      <c r="C1088" s="409" t="s">
        <v>138</v>
      </c>
      <c r="D1088" s="420" t="s">
        <v>2</v>
      </c>
      <c r="E1088" s="48"/>
      <c r="F1088" s="48"/>
      <c r="J1088" s="23"/>
      <c r="K1088" s="23"/>
    </row>
    <row r="1089" spans="1:11">
      <c r="A1089" s="1"/>
      <c r="C1089" s="409" t="s">
        <v>139</v>
      </c>
      <c r="D1089" s="420" t="s">
        <v>2</v>
      </c>
      <c r="E1089" s="48"/>
      <c r="F1089" s="48"/>
      <c r="J1089" s="23"/>
      <c r="K1089" s="23"/>
    </row>
    <row r="1090" spans="1:11">
      <c r="A1090" s="1"/>
      <c r="C1090" s="409" t="s">
        <v>153</v>
      </c>
      <c r="D1090" s="420" t="s">
        <v>603</v>
      </c>
      <c r="E1090" s="9">
        <v>605</v>
      </c>
      <c r="F1090" s="9">
        <v>400</v>
      </c>
      <c r="J1090" s="23"/>
      <c r="K1090" s="23"/>
    </row>
    <row r="1091" spans="1:11" ht="48">
      <c r="A1091" s="1"/>
      <c r="C1091" s="409" t="s">
        <v>343</v>
      </c>
      <c r="D1091" s="420" t="s">
        <v>603</v>
      </c>
      <c r="E1091" s="9">
        <v>800</v>
      </c>
      <c r="F1091" s="9">
        <v>300</v>
      </c>
      <c r="J1091" s="23"/>
      <c r="K1091" s="23"/>
    </row>
    <row r="1092" spans="1:11" ht="48">
      <c r="A1092" s="1"/>
      <c r="C1092" s="409" t="s">
        <v>154</v>
      </c>
      <c r="D1092" s="420" t="s">
        <v>603</v>
      </c>
      <c r="E1092" s="9">
        <v>600</v>
      </c>
      <c r="F1092" s="9">
        <v>200</v>
      </c>
      <c r="J1092" s="23"/>
      <c r="K1092" s="23"/>
    </row>
    <row r="1093" spans="1:11">
      <c r="A1093" s="1"/>
      <c r="C1093" s="410" t="s">
        <v>142</v>
      </c>
      <c r="D1093" s="421"/>
      <c r="E1093" s="18"/>
      <c r="F1093" s="18"/>
      <c r="J1093" s="23"/>
      <c r="K1093" s="23"/>
    </row>
    <row r="1094" spans="1:11">
      <c r="A1094" s="1"/>
      <c r="C1094" s="409" t="s">
        <v>336</v>
      </c>
      <c r="D1094" s="420" t="s">
        <v>603</v>
      </c>
      <c r="E1094" s="424">
        <v>43000</v>
      </c>
      <c r="F1094" s="424">
        <v>4300</v>
      </c>
      <c r="J1094" s="23"/>
      <c r="K1094" s="23"/>
    </row>
    <row r="1095" spans="1:11" ht="48">
      <c r="A1095" s="1"/>
      <c r="C1095" s="409" t="s">
        <v>323</v>
      </c>
      <c r="D1095" s="420" t="s">
        <v>603</v>
      </c>
      <c r="E1095" s="424">
        <v>157400</v>
      </c>
      <c r="F1095" s="424">
        <v>15740</v>
      </c>
      <c r="J1095" s="23"/>
      <c r="K1095" s="23"/>
    </row>
    <row r="1096" spans="1:11" ht="48">
      <c r="A1096" s="1"/>
      <c r="C1096" s="409" t="s">
        <v>339</v>
      </c>
      <c r="D1096" s="420" t="s">
        <v>603</v>
      </c>
      <c r="E1096" s="424">
        <v>217600</v>
      </c>
      <c r="F1096" s="424">
        <v>21760</v>
      </c>
      <c r="J1096" s="23"/>
      <c r="K1096" s="23"/>
    </row>
    <row r="1097" spans="1:11" ht="48">
      <c r="A1097" s="1"/>
      <c r="C1097" s="409" t="s">
        <v>335</v>
      </c>
      <c r="D1097" s="420" t="s">
        <v>603</v>
      </c>
      <c r="E1097" s="424">
        <v>462000</v>
      </c>
      <c r="F1097" s="424">
        <v>46200</v>
      </c>
      <c r="J1097" s="23"/>
      <c r="K1097" s="23"/>
    </row>
    <row r="1098" spans="1:11" ht="48">
      <c r="A1098" s="1"/>
      <c r="C1098" s="409" t="s">
        <v>342</v>
      </c>
      <c r="D1098" s="420" t="s">
        <v>603</v>
      </c>
      <c r="E1098" s="424">
        <v>260500</v>
      </c>
      <c r="F1098" s="424">
        <v>26050</v>
      </c>
      <c r="J1098" s="23"/>
      <c r="K1098" s="23"/>
    </row>
    <row r="1099" spans="1:11" ht="48">
      <c r="A1099" s="1"/>
      <c r="C1099" s="409" t="s">
        <v>289</v>
      </c>
      <c r="D1099" s="420" t="s">
        <v>603</v>
      </c>
      <c r="E1099" s="424">
        <v>309500</v>
      </c>
      <c r="F1099" s="424">
        <v>30950</v>
      </c>
      <c r="J1099" s="23"/>
      <c r="K1099" s="23"/>
    </row>
    <row r="1100" spans="1:11" ht="48">
      <c r="A1100" s="1"/>
      <c r="C1100" s="409" t="s">
        <v>288</v>
      </c>
      <c r="D1100" s="420" t="s">
        <v>603</v>
      </c>
      <c r="E1100" s="424">
        <v>465500</v>
      </c>
      <c r="F1100" s="424">
        <v>46550</v>
      </c>
      <c r="J1100" s="23"/>
      <c r="K1100" s="23"/>
    </row>
    <row r="1101" spans="1:11" ht="48">
      <c r="A1101" s="1"/>
      <c r="C1101" s="409" t="s">
        <v>344</v>
      </c>
      <c r="D1101" s="420" t="s">
        <v>603</v>
      </c>
      <c r="E1101" s="424">
        <v>888000</v>
      </c>
      <c r="F1101" s="424">
        <v>88800</v>
      </c>
      <c r="J1101" s="23"/>
      <c r="K1101" s="23"/>
    </row>
    <row r="1102" spans="1:11">
      <c r="A1102" s="1"/>
      <c r="C1102" s="409" t="s">
        <v>144</v>
      </c>
      <c r="D1102" s="420" t="s">
        <v>585</v>
      </c>
      <c r="E1102" s="9">
        <v>1500</v>
      </c>
      <c r="F1102" s="9">
        <v>0</v>
      </c>
      <c r="J1102" s="23"/>
      <c r="K1102" s="23"/>
    </row>
    <row r="1103" spans="1:11">
      <c r="A1103" s="1"/>
      <c r="C1103" s="410" t="s">
        <v>145</v>
      </c>
      <c r="D1103" s="421"/>
      <c r="E1103" s="18"/>
      <c r="F1103" s="18"/>
      <c r="J1103" s="23"/>
      <c r="K1103" s="23"/>
    </row>
    <row r="1104" spans="1:11">
      <c r="A1104" s="1"/>
      <c r="C1104" s="409" t="s">
        <v>1293</v>
      </c>
      <c r="D1104" s="420" t="s">
        <v>595</v>
      </c>
      <c r="E1104" s="9">
        <v>523</v>
      </c>
      <c r="F1104" s="9">
        <v>280</v>
      </c>
      <c r="J1104" s="23"/>
      <c r="K1104" s="23"/>
    </row>
    <row r="1105" spans="1:11">
      <c r="A1105" s="1"/>
      <c r="C1105" s="409" t="s">
        <v>1294</v>
      </c>
      <c r="D1105" s="420" t="s">
        <v>595</v>
      </c>
      <c r="E1105" s="9">
        <v>271</v>
      </c>
      <c r="F1105" s="9">
        <v>150</v>
      </c>
      <c r="J1105" s="23"/>
      <c r="K1105" s="23"/>
    </row>
    <row r="1106" spans="1:11">
      <c r="A1106" s="1"/>
      <c r="C1106" s="409" t="s">
        <v>137</v>
      </c>
      <c r="D1106" s="420" t="s">
        <v>2</v>
      </c>
      <c r="E1106" s="48"/>
      <c r="F1106" s="48"/>
      <c r="J1106" s="23"/>
      <c r="K1106" s="23"/>
    </row>
    <row r="1107" spans="1:11">
      <c r="A1107" s="1"/>
      <c r="C1107" s="409" t="s">
        <v>138</v>
      </c>
      <c r="D1107" s="420" t="s">
        <v>2</v>
      </c>
      <c r="E1107" s="48"/>
      <c r="F1107" s="48"/>
      <c r="J1107" s="23"/>
      <c r="K1107" s="23"/>
    </row>
    <row r="1108" spans="1:11">
      <c r="A1108" s="1"/>
      <c r="C1108" s="409" t="s">
        <v>139</v>
      </c>
      <c r="D1108" s="420" t="s">
        <v>2</v>
      </c>
      <c r="E1108" s="48"/>
      <c r="F1108" s="48"/>
      <c r="J1108" s="23"/>
      <c r="K1108" s="23"/>
    </row>
    <row r="1109" spans="1:11">
      <c r="A1109" s="1"/>
      <c r="C1109" s="409" t="s">
        <v>155</v>
      </c>
      <c r="D1109" s="420" t="s">
        <v>2</v>
      </c>
      <c r="E1109" s="48"/>
      <c r="F1109" s="48"/>
      <c r="J1109" s="23"/>
      <c r="K1109" s="23"/>
    </row>
    <row r="1110" spans="1:11">
      <c r="A1110" s="1"/>
      <c r="C1110" s="409" t="s">
        <v>1295</v>
      </c>
      <c r="D1110" s="420" t="s">
        <v>603</v>
      </c>
      <c r="E1110" s="9">
        <v>16340</v>
      </c>
      <c r="F1110" s="9">
        <v>800</v>
      </c>
      <c r="J1110" s="23"/>
      <c r="K1110" s="23"/>
    </row>
    <row r="1111" spans="1:11">
      <c r="A1111" s="1"/>
      <c r="C1111" s="409" t="s">
        <v>1296</v>
      </c>
      <c r="D1111" s="420" t="s">
        <v>603</v>
      </c>
      <c r="E1111" s="9">
        <v>8140</v>
      </c>
      <c r="F1111" s="9">
        <v>500</v>
      </c>
      <c r="J1111" s="23"/>
      <c r="K1111" s="23"/>
    </row>
    <row r="1112" spans="1:11">
      <c r="A1112" s="1"/>
      <c r="C1112" s="409" t="s">
        <v>1297</v>
      </c>
      <c r="D1112" s="420" t="s">
        <v>603</v>
      </c>
      <c r="E1112" s="9">
        <v>1145</v>
      </c>
      <c r="F1112" s="9">
        <v>200</v>
      </c>
      <c r="J1112" s="23"/>
      <c r="K1112" s="23"/>
    </row>
    <row r="1113" spans="1:11">
      <c r="A1113" s="1"/>
      <c r="C1113" s="409" t="s">
        <v>1298</v>
      </c>
      <c r="D1113" s="420" t="s">
        <v>603</v>
      </c>
      <c r="E1113" s="9">
        <v>15695</v>
      </c>
      <c r="F1113" s="9">
        <v>800</v>
      </c>
      <c r="J1113" s="23"/>
      <c r="K1113" s="23"/>
    </row>
    <row r="1114" spans="1:11">
      <c r="A1114" s="1"/>
      <c r="C1114" s="409" t="s">
        <v>156</v>
      </c>
      <c r="D1114" s="420" t="s">
        <v>603</v>
      </c>
      <c r="E1114" s="9">
        <v>16000</v>
      </c>
      <c r="F1114" s="9">
        <v>1200</v>
      </c>
      <c r="J1114" s="23"/>
      <c r="K1114" s="23"/>
    </row>
    <row r="1115" spans="1:11">
      <c r="A1115" s="1"/>
      <c r="C1115" s="409" t="s">
        <v>1299</v>
      </c>
      <c r="D1115" s="420" t="s">
        <v>603</v>
      </c>
      <c r="E1115" s="9">
        <v>7500</v>
      </c>
      <c r="F1115" s="424">
        <v>800</v>
      </c>
      <c r="J1115" s="23"/>
      <c r="K1115" s="23"/>
    </row>
    <row r="1116" spans="1:11">
      <c r="A1116" s="6">
        <v>2.6</v>
      </c>
      <c r="B1116" s="2" t="s">
        <v>688</v>
      </c>
      <c r="C1116" s="411"/>
      <c r="D1116" s="422"/>
      <c r="E1116" s="19"/>
      <c r="F1116" s="19"/>
      <c r="J1116" s="23"/>
      <c r="K1116" s="23"/>
    </row>
    <row r="1117" spans="1:11">
      <c r="A1117" s="1"/>
      <c r="C1117" s="410" t="s">
        <v>689</v>
      </c>
      <c r="D1117" s="421"/>
      <c r="E1117" s="18"/>
      <c r="F1117" s="18"/>
      <c r="J1117" s="23"/>
      <c r="K1117" s="23"/>
    </row>
    <row r="1118" spans="1:11">
      <c r="A1118" s="1"/>
      <c r="C1118" s="409" t="s">
        <v>690</v>
      </c>
      <c r="D1118" s="420" t="s">
        <v>595</v>
      </c>
      <c r="E1118" s="424">
        <v>80</v>
      </c>
      <c r="F1118" s="9">
        <v>25</v>
      </c>
      <c r="J1118" s="23"/>
      <c r="K1118" s="23"/>
    </row>
    <row r="1119" spans="1:11">
      <c r="A1119" s="1"/>
      <c r="C1119" s="409" t="s">
        <v>691</v>
      </c>
      <c r="D1119" s="420" t="s">
        <v>595</v>
      </c>
      <c r="E1119" s="424">
        <v>90</v>
      </c>
      <c r="F1119" s="9">
        <v>30</v>
      </c>
      <c r="J1119" s="23"/>
      <c r="K1119" s="23"/>
    </row>
    <row r="1120" spans="1:11">
      <c r="A1120" s="1"/>
      <c r="C1120" s="409" t="s">
        <v>692</v>
      </c>
      <c r="D1120" s="420" t="s">
        <v>595</v>
      </c>
      <c r="E1120" s="424">
        <v>140</v>
      </c>
      <c r="F1120" s="9">
        <v>50</v>
      </c>
      <c r="J1120" s="23"/>
      <c r="K1120" s="23"/>
    </row>
    <row r="1121" spans="1:11">
      <c r="A1121" s="1"/>
      <c r="C1121" s="409" t="s">
        <v>693</v>
      </c>
      <c r="D1121" s="420" t="s">
        <v>595</v>
      </c>
      <c r="E1121" s="424">
        <v>209</v>
      </c>
      <c r="F1121" s="9">
        <v>65</v>
      </c>
      <c r="J1121" s="23"/>
      <c r="K1121" s="23"/>
    </row>
    <row r="1122" spans="1:11">
      <c r="A1122" s="1"/>
      <c r="C1122" s="409" t="s">
        <v>694</v>
      </c>
      <c r="D1122" s="420" t="s">
        <v>595</v>
      </c>
      <c r="E1122" s="424">
        <v>269</v>
      </c>
      <c r="F1122" s="9">
        <v>80</v>
      </c>
      <c r="J1122" s="23"/>
      <c r="K1122" s="23"/>
    </row>
    <row r="1123" spans="1:11">
      <c r="A1123" s="1"/>
      <c r="C1123" s="409" t="s">
        <v>695</v>
      </c>
      <c r="D1123" s="420" t="s">
        <v>595</v>
      </c>
      <c r="E1123" s="424">
        <v>334</v>
      </c>
      <c r="F1123" s="9">
        <v>110</v>
      </c>
      <c r="J1123" s="23"/>
      <c r="K1123" s="23"/>
    </row>
    <row r="1124" spans="1:11">
      <c r="A1124" s="1"/>
      <c r="C1124" s="409" t="s">
        <v>696</v>
      </c>
      <c r="D1124" s="420" t="s">
        <v>595</v>
      </c>
      <c r="E1124" s="424">
        <v>469</v>
      </c>
      <c r="F1124" s="9">
        <v>150</v>
      </c>
      <c r="J1124" s="23"/>
      <c r="K1124" s="23"/>
    </row>
    <row r="1125" spans="1:11">
      <c r="A1125" s="1"/>
      <c r="C1125" s="409" t="s">
        <v>697</v>
      </c>
      <c r="D1125" s="420" t="s">
        <v>595</v>
      </c>
      <c r="E1125" s="424">
        <v>580</v>
      </c>
      <c r="F1125" s="9">
        <v>167</v>
      </c>
      <c r="J1125" s="23"/>
      <c r="K1125" s="23"/>
    </row>
    <row r="1126" spans="1:11">
      <c r="A1126" s="1"/>
      <c r="C1126" s="409" t="s">
        <v>698</v>
      </c>
      <c r="D1126" s="420" t="s">
        <v>595</v>
      </c>
      <c r="E1126" s="424">
        <v>622</v>
      </c>
      <c r="F1126" s="9">
        <v>200</v>
      </c>
      <c r="J1126" s="23"/>
      <c r="K1126" s="23"/>
    </row>
    <row r="1127" spans="1:11">
      <c r="A1127" s="1"/>
      <c r="C1127" s="409" t="s">
        <v>699</v>
      </c>
      <c r="D1127" s="420" t="s">
        <v>595</v>
      </c>
      <c r="E1127" s="424">
        <v>760</v>
      </c>
      <c r="F1127" s="9">
        <v>218</v>
      </c>
      <c r="J1127" s="23"/>
      <c r="K1127" s="23"/>
    </row>
    <row r="1128" spans="1:11">
      <c r="A1128" s="1"/>
      <c r="C1128" s="409" t="s">
        <v>700</v>
      </c>
      <c r="D1128" s="420" t="s">
        <v>595</v>
      </c>
      <c r="E1128" s="424">
        <v>800</v>
      </c>
      <c r="F1128" s="9">
        <v>255</v>
      </c>
      <c r="J1128" s="23"/>
      <c r="K1128" s="23"/>
    </row>
    <row r="1129" spans="1:11">
      <c r="A1129" s="1"/>
      <c r="C1129" s="409" t="s">
        <v>701</v>
      </c>
      <c r="D1129" s="420" t="s">
        <v>595</v>
      </c>
      <c r="E1129" s="424">
        <v>1225</v>
      </c>
      <c r="F1129" s="9">
        <v>380</v>
      </c>
      <c r="J1129" s="23"/>
      <c r="K1129" s="23"/>
    </row>
    <row r="1130" spans="1:11">
      <c r="A1130" s="1"/>
      <c r="C1130" s="409" t="s">
        <v>702</v>
      </c>
      <c r="D1130" s="420" t="s">
        <v>2</v>
      </c>
      <c r="E1130" s="9">
        <v>1330205.46</v>
      </c>
      <c r="F1130" s="9">
        <v>399061.63799999998</v>
      </c>
      <c r="J1130" s="23"/>
      <c r="K1130" s="23"/>
    </row>
    <row r="1131" spans="1:11">
      <c r="A1131" s="1"/>
      <c r="C1131" s="409" t="s">
        <v>703</v>
      </c>
      <c r="D1131" s="420" t="s">
        <v>2</v>
      </c>
      <c r="E1131" s="9">
        <v>443401.82000000007</v>
      </c>
      <c r="F1131" s="9">
        <v>133020.546</v>
      </c>
      <c r="J1131" s="23"/>
      <c r="K1131" s="23"/>
    </row>
    <row r="1132" spans="1:11">
      <c r="A1132" s="1"/>
      <c r="C1132" s="409" t="s">
        <v>704</v>
      </c>
      <c r="D1132" s="420" t="s">
        <v>595</v>
      </c>
      <c r="E1132" s="424">
        <v>58</v>
      </c>
      <c r="F1132" s="9">
        <v>15</v>
      </c>
      <c r="J1132" s="23"/>
      <c r="K1132" s="23"/>
    </row>
    <row r="1133" spans="1:11">
      <c r="A1133" s="1"/>
      <c r="C1133" s="409" t="s">
        <v>705</v>
      </c>
      <c r="D1133" s="420" t="s">
        <v>595</v>
      </c>
      <c r="E1133" s="424">
        <v>62</v>
      </c>
      <c r="F1133" s="9">
        <v>15</v>
      </c>
      <c r="J1133" s="23"/>
      <c r="K1133" s="23"/>
    </row>
    <row r="1134" spans="1:11">
      <c r="A1134" s="1"/>
      <c r="C1134" s="409" t="s">
        <v>706</v>
      </c>
      <c r="D1134" s="420" t="s">
        <v>595</v>
      </c>
      <c r="E1134" s="424">
        <v>67</v>
      </c>
      <c r="F1134" s="9">
        <v>15</v>
      </c>
      <c r="J1134" s="23"/>
      <c r="K1134" s="23"/>
    </row>
    <row r="1135" spans="1:11">
      <c r="A1135" s="1"/>
      <c r="C1135" s="409" t="s">
        <v>707</v>
      </c>
      <c r="D1135" s="420" t="s">
        <v>595</v>
      </c>
      <c r="E1135" s="424">
        <v>72</v>
      </c>
      <c r="F1135" s="9">
        <v>16</v>
      </c>
      <c r="J1135" s="23"/>
      <c r="K1135" s="23"/>
    </row>
    <row r="1136" spans="1:11">
      <c r="A1136" s="1"/>
      <c r="C1136" s="409" t="s">
        <v>708</v>
      </c>
      <c r="D1136" s="420" t="s">
        <v>595</v>
      </c>
      <c r="E1136" s="424">
        <v>77</v>
      </c>
      <c r="F1136" s="9">
        <v>18</v>
      </c>
      <c r="J1136" s="23"/>
      <c r="K1136" s="23"/>
    </row>
    <row r="1137" spans="1:11">
      <c r="A1137" s="1"/>
      <c r="C1137" s="409" t="s">
        <v>709</v>
      </c>
      <c r="D1137" s="420" t="s">
        <v>595</v>
      </c>
      <c r="E1137" s="424">
        <v>81</v>
      </c>
      <c r="F1137" s="9">
        <v>20</v>
      </c>
      <c r="J1137" s="23"/>
      <c r="K1137" s="23"/>
    </row>
    <row r="1138" spans="1:11">
      <c r="A1138" s="1"/>
      <c r="C1138" s="409" t="s">
        <v>710</v>
      </c>
      <c r="D1138" s="420" t="s">
        <v>595</v>
      </c>
      <c r="E1138" s="424">
        <v>96</v>
      </c>
      <c r="F1138" s="9">
        <v>25</v>
      </c>
      <c r="J1138" s="23"/>
      <c r="K1138" s="23"/>
    </row>
    <row r="1139" spans="1:11">
      <c r="A1139" s="1"/>
      <c r="C1139" s="409" t="s">
        <v>711</v>
      </c>
      <c r="D1139" s="420" t="s">
        <v>595</v>
      </c>
      <c r="E1139" s="424">
        <v>106</v>
      </c>
      <c r="F1139" s="9">
        <v>25</v>
      </c>
      <c r="J1139" s="23"/>
      <c r="K1139" s="23"/>
    </row>
    <row r="1140" spans="1:11">
      <c r="A1140" s="1"/>
      <c r="C1140" s="409" t="s">
        <v>712</v>
      </c>
      <c r="D1140" s="420" t="s">
        <v>595</v>
      </c>
      <c r="E1140" s="424">
        <v>110</v>
      </c>
      <c r="F1140" s="9">
        <v>25</v>
      </c>
      <c r="J1140" s="23"/>
      <c r="K1140" s="23"/>
    </row>
    <row r="1141" spans="1:11">
      <c r="A1141" s="1"/>
      <c r="C1141" s="409" t="s">
        <v>713</v>
      </c>
      <c r="D1141" s="420" t="s">
        <v>595</v>
      </c>
      <c r="E1141" s="424">
        <v>129</v>
      </c>
      <c r="F1141" s="9">
        <v>27</v>
      </c>
      <c r="J1141" s="23"/>
      <c r="K1141" s="23"/>
    </row>
    <row r="1142" spans="1:11">
      <c r="A1142" s="1"/>
      <c r="C1142" s="409" t="s">
        <v>714</v>
      </c>
      <c r="D1142" s="420" t="s">
        <v>595</v>
      </c>
      <c r="E1142" s="424">
        <v>143</v>
      </c>
      <c r="F1142" s="9">
        <v>35</v>
      </c>
      <c r="J1142" s="23"/>
      <c r="K1142" s="23"/>
    </row>
    <row r="1143" spans="1:11">
      <c r="A1143" s="1"/>
      <c r="C1143" s="409" t="s">
        <v>715</v>
      </c>
      <c r="D1143" s="420" t="s">
        <v>595</v>
      </c>
      <c r="E1143" s="424">
        <v>182</v>
      </c>
      <c r="F1143" s="9">
        <v>45</v>
      </c>
      <c r="J1143" s="23"/>
      <c r="K1143" s="23"/>
    </row>
    <row r="1144" spans="1:11">
      <c r="A1144" s="1"/>
      <c r="C1144" s="409" t="s">
        <v>716</v>
      </c>
      <c r="D1144" s="420" t="s">
        <v>2</v>
      </c>
      <c r="E1144" s="9">
        <v>327176.7</v>
      </c>
      <c r="F1144" s="9">
        <v>98153.01</v>
      </c>
      <c r="J1144" s="23"/>
      <c r="K1144" s="23"/>
    </row>
    <row r="1145" spans="1:11">
      <c r="A1145" s="1"/>
      <c r="C1145" s="409" t="s">
        <v>717</v>
      </c>
      <c r="D1145" s="420" t="s">
        <v>2</v>
      </c>
      <c r="E1145" s="9">
        <v>32717.67</v>
      </c>
      <c r="F1145" s="9">
        <v>9815.3009999999995</v>
      </c>
      <c r="J1145" s="23"/>
      <c r="K1145" s="23"/>
    </row>
    <row r="1146" spans="1:11">
      <c r="A1146" s="1"/>
      <c r="C1146" s="409" t="s">
        <v>718</v>
      </c>
      <c r="D1146" s="420" t="s">
        <v>590</v>
      </c>
      <c r="E1146" s="424">
        <v>245</v>
      </c>
      <c r="F1146" s="9">
        <v>20</v>
      </c>
      <c r="J1146" s="23"/>
      <c r="K1146" s="23"/>
    </row>
    <row r="1147" spans="1:11">
      <c r="A1147" s="1"/>
      <c r="C1147" s="410" t="s">
        <v>719</v>
      </c>
      <c r="D1147" s="421"/>
      <c r="E1147" s="18"/>
      <c r="F1147" s="18"/>
      <c r="J1147" s="23"/>
      <c r="K1147" s="23"/>
    </row>
    <row r="1148" spans="1:11">
      <c r="A1148" s="1"/>
      <c r="C1148" s="409" t="s">
        <v>720</v>
      </c>
      <c r="D1148" s="420" t="s">
        <v>595</v>
      </c>
      <c r="E1148" s="424">
        <v>12</v>
      </c>
      <c r="F1148" s="9">
        <v>25</v>
      </c>
      <c r="J1148" s="23"/>
      <c r="K1148" s="23"/>
    </row>
    <row r="1149" spans="1:11">
      <c r="A1149" s="1"/>
      <c r="C1149" s="409" t="s">
        <v>721</v>
      </c>
      <c r="D1149" s="420" t="s">
        <v>595</v>
      </c>
      <c r="E1149" s="9">
        <v>19</v>
      </c>
      <c r="F1149" s="9">
        <v>25</v>
      </c>
      <c r="J1149" s="23"/>
      <c r="K1149" s="23"/>
    </row>
    <row r="1150" spans="1:11">
      <c r="A1150" s="1"/>
      <c r="C1150" s="409" t="s">
        <v>722</v>
      </c>
      <c r="D1150" s="420" t="s">
        <v>595</v>
      </c>
      <c r="E1150" s="424">
        <v>38</v>
      </c>
      <c r="F1150" s="9">
        <v>25</v>
      </c>
      <c r="J1150" s="23"/>
      <c r="K1150" s="23"/>
    </row>
    <row r="1151" spans="1:11">
      <c r="A1151" s="1"/>
      <c r="C1151" s="409" t="s">
        <v>702</v>
      </c>
      <c r="D1151" s="420" t="s">
        <v>2</v>
      </c>
      <c r="E1151" s="9">
        <v>60070.8</v>
      </c>
      <c r="F1151" s="9">
        <v>18021.240000000002</v>
      </c>
      <c r="J1151" s="23"/>
      <c r="K1151" s="23"/>
    </row>
    <row r="1152" spans="1:11">
      <c r="A1152" s="1"/>
      <c r="C1152" s="409" t="s">
        <v>703</v>
      </c>
      <c r="D1152" s="420" t="s">
        <v>2</v>
      </c>
      <c r="E1152" s="9">
        <v>45053.1</v>
      </c>
      <c r="F1152" s="9">
        <v>13515.929999999998</v>
      </c>
      <c r="J1152" s="23"/>
      <c r="K1152" s="23"/>
    </row>
    <row r="1153" spans="1:11">
      <c r="A1153" s="1"/>
      <c r="C1153" s="409" t="s">
        <v>723</v>
      </c>
      <c r="D1153" s="420" t="s">
        <v>595</v>
      </c>
      <c r="E1153" s="424">
        <v>45</v>
      </c>
      <c r="F1153" s="9">
        <v>14</v>
      </c>
      <c r="J1153" s="23"/>
      <c r="K1153" s="23"/>
    </row>
    <row r="1154" spans="1:11">
      <c r="A1154" s="1"/>
      <c r="C1154" s="409" t="s">
        <v>724</v>
      </c>
      <c r="D1154" s="420" t="s">
        <v>595</v>
      </c>
      <c r="E1154" s="424">
        <v>55</v>
      </c>
      <c r="F1154" s="9">
        <v>18</v>
      </c>
      <c r="J1154" s="23"/>
      <c r="K1154" s="23"/>
    </row>
    <row r="1155" spans="1:11">
      <c r="A1155" s="1"/>
      <c r="C1155" s="409" t="s">
        <v>725</v>
      </c>
      <c r="D1155" s="420" t="s">
        <v>595</v>
      </c>
      <c r="E1155" s="424">
        <v>80</v>
      </c>
      <c r="F1155" s="9">
        <v>45</v>
      </c>
      <c r="J1155" s="23"/>
      <c r="K1155" s="23"/>
    </row>
    <row r="1156" spans="1:11">
      <c r="A1156" s="1"/>
      <c r="C1156" s="409" t="s">
        <v>716</v>
      </c>
      <c r="D1156" s="420" t="s">
        <v>2</v>
      </c>
      <c r="E1156" s="9">
        <v>101729.7</v>
      </c>
      <c r="F1156" s="9">
        <v>30518.909999999996</v>
      </c>
      <c r="J1156" s="23"/>
      <c r="K1156" s="23"/>
    </row>
    <row r="1157" spans="1:11">
      <c r="A1157" s="1"/>
      <c r="C1157" s="410" t="s">
        <v>726</v>
      </c>
      <c r="D1157" s="421"/>
      <c r="E1157" s="18"/>
      <c r="F1157" s="18"/>
      <c r="J1157" s="23"/>
      <c r="K1157" s="23"/>
    </row>
    <row r="1158" spans="1:11">
      <c r="A1158" s="1"/>
      <c r="C1158" s="409" t="s">
        <v>727</v>
      </c>
      <c r="D1158" s="420" t="s">
        <v>595</v>
      </c>
      <c r="E1158" s="424">
        <v>91</v>
      </c>
      <c r="F1158" s="9">
        <v>100</v>
      </c>
      <c r="J1158" s="23"/>
      <c r="K1158" s="23"/>
    </row>
    <row r="1159" spans="1:11">
      <c r="A1159" s="1"/>
      <c r="C1159" s="409" t="s">
        <v>728</v>
      </c>
      <c r="D1159" s="420" t="s">
        <v>595</v>
      </c>
      <c r="E1159" s="424">
        <v>139</v>
      </c>
      <c r="F1159" s="9">
        <v>200</v>
      </c>
      <c r="J1159" s="23"/>
      <c r="K1159" s="23"/>
    </row>
    <row r="1160" spans="1:11">
      <c r="A1160" s="1"/>
      <c r="C1160" s="409" t="s">
        <v>729</v>
      </c>
      <c r="D1160" s="420" t="s">
        <v>603</v>
      </c>
      <c r="E1160" s="424">
        <v>450</v>
      </c>
      <c r="F1160" s="9">
        <v>125</v>
      </c>
      <c r="J1160" s="23"/>
      <c r="K1160" s="23"/>
    </row>
    <row r="1161" spans="1:11">
      <c r="A1161" s="1"/>
      <c r="C1161" s="409" t="s">
        <v>730</v>
      </c>
      <c r="D1161" s="420" t="s">
        <v>603</v>
      </c>
      <c r="E1161" s="424">
        <v>680</v>
      </c>
      <c r="F1161" s="9">
        <v>125</v>
      </c>
      <c r="J1161" s="23"/>
      <c r="K1161" s="23"/>
    </row>
    <row r="1162" spans="1:11">
      <c r="A1162" s="1"/>
      <c r="C1162" s="409" t="s">
        <v>731</v>
      </c>
      <c r="D1162" s="420" t="s">
        <v>595</v>
      </c>
      <c r="E1162" s="424">
        <v>45</v>
      </c>
      <c r="F1162" s="9">
        <v>25</v>
      </c>
      <c r="J1162" s="23"/>
      <c r="K1162" s="23"/>
    </row>
    <row r="1163" spans="1:11">
      <c r="A1163" s="1"/>
      <c r="C1163" s="409" t="s">
        <v>732</v>
      </c>
      <c r="D1163" s="420" t="s">
        <v>595</v>
      </c>
      <c r="E1163" s="424">
        <v>56</v>
      </c>
      <c r="F1163" s="9">
        <v>30</v>
      </c>
      <c r="J1163" s="23"/>
      <c r="K1163" s="23"/>
    </row>
    <row r="1164" spans="1:11">
      <c r="A1164" s="1"/>
      <c r="C1164" s="409" t="s">
        <v>702</v>
      </c>
      <c r="D1164" s="420" t="s">
        <v>2</v>
      </c>
      <c r="E1164" s="9">
        <v>44740.800000000003</v>
      </c>
      <c r="F1164" s="9">
        <v>13422.24</v>
      </c>
      <c r="J1164" s="23"/>
      <c r="K1164" s="23"/>
    </row>
    <row r="1165" spans="1:11">
      <c r="A1165" s="1"/>
      <c r="C1165" s="409" t="s">
        <v>703</v>
      </c>
      <c r="D1165" s="420" t="s">
        <v>2</v>
      </c>
      <c r="E1165" s="9">
        <v>33555.599999999999</v>
      </c>
      <c r="F1165" s="9">
        <v>10066.679999999998</v>
      </c>
      <c r="J1165" s="23"/>
      <c r="K1165" s="23"/>
    </row>
    <row r="1166" spans="1:11">
      <c r="A1166" s="6">
        <v>2.1</v>
      </c>
      <c r="B1166" s="2" t="s">
        <v>835</v>
      </c>
      <c r="C1166" s="411"/>
      <c r="D1166" s="422"/>
      <c r="E1166" s="19"/>
      <c r="F1166" s="19"/>
      <c r="J1166" s="23"/>
      <c r="K1166" s="23"/>
    </row>
    <row r="1167" spans="1:11">
      <c r="A1167" s="1"/>
      <c r="C1167" s="410" t="s">
        <v>836</v>
      </c>
      <c r="D1167" s="421"/>
      <c r="E1167" s="18"/>
      <c r="F1167" s="18"/>
      <c r="J1167" s="23"/>
      <c r="K1167" s="23"/>
    </row>
    <row r="1168" spans="1:11">
      <c r="C1168" s="409" t="s">
        <v>466</v>
      </c>
      <c r="D1168" s="420" t="s">
        <v>683</v>
      </c>
      <c r="E1168" s="9">
        <v>1650</v>
      </c>
      <c r="F1168" s="9">
        <v>115</v>
      </c>
      <c r="J1168" s="23"/>
      <c r="K1168" s="23"/>
    </row>
    <row r="1169" spans="3:11">
      <c r="C1169" s="409" t="s">
        <v>467</v>
      </c>
      <c r="D1169" s="420" t="s">
        <v>685</v>
      </c>
      <c r="E1169" s="9">
        <v>1880</v>
      </c>
      <c r="F1169" s="9">
        <v>115</v>
      </c>
      <c r="J1169" s="23"/>
      <c r="K1169" s="23"/>
    </row>
    <row r="1170" spans="3:11">
      <c r="C1170" s="409" t="s">
        <v>581</v>
      </c>
      <c r="D1170" s="420" t="s">
        <v>603</v>
      </c>
      <c r="E1170" s="9">
        <v>158500</v>
      </c>
      <c r="F1170" s="9">
        <v>10000</v>
      </c>
      <c r="J1170" s="23"/>
      <c r="K1170" s="23"/>
    </row>
    <row r="1171" spans="3:11">
      <c r="C1171" s="409" t="s">
        <v>534</v>
      </c>
      <c r="D1171" s="420" t="s">
        <v>603</v>
      </c>
      <c r="E1171" s="9">
        <v>35450</v>
      </c>
      <c r="F1171" s="9">
        <v>3800</v>
      </c>
      <c r="J1171" s="23"/>
      <c r="K1171" s="23"/>
    </row>
    <row r="1172" spans="3:11">
      <c r="C1172" s="409" t="s">
        <v>561</v>
      </c>
      <c r="D1172" s="420" t="s">
        <v>603</v>
      </c>
      <c r="E1172" s="9">
        <v>20300</v>
      </c>
      <c r="F1172" s="9">
        <v>3000</v>
      </c>
      <c r="J1172" s="23"/>
      <c r="K1172" s="23"/>
    </row>
    <row r="1173" spans="3:11">
      <c r="C1173" s="409" t="s">
        <v>533</v>
      </c>
      <c r="D1173" s="420" t="s">
        <v>603</v>
      </c>
      <c r="E1173" s="9">
        <v>779900</v>
      </c>
      <c r="F1173" s="9">
        <v>20000</v>
      </c>
      <c r="J1173" s="23"/>
      <c r="K1173" s="23"/>
    </row>
    <row r="1174" spans="3:11">
      <c r="C1174" s="409" t="s">
        <v>535</v>
      </c>
      <c r="D1174" s="420" t="s">
        <v>603</v>
      </c>
      <c r="E1174" s="9">
        <v>18000</v>
      </c>
      <c r="F1174" s="9">
        <v>2000</v>
      </c>
      <c r="J1174" s="23"/>
      <c r="K1174" s="23"/>
    </row>
    <row r="1175" spans="3:11">
      <c r="C1175" s="409" t="s">
        <v>547</v>
      </c>
      <c r="D1175" s="420" t="s">
        <v>603</v>
      </c>
      <c r="E1175" s="9">
        <v>5550</v>
      </c>
      <c r="F1175" s="9">
        <v>1000</v>
      </c>
      <c r="J1175" s="23"/>
      <c r="K1175" s="23"/>
    </row>
    <row r="1176" spans="3:11">
      <c r="C1176" s="409" t="s">
        <v>548</v>
      </c>
      <c r="D1176" s="420" t="s">
        <v>603</v>
      </c>
      <c r="E1176" s="9">
        <v>27950</v>
      </c>
      <c r="F1176" s="9">
        <v>3500</v>
      </c>
      <c r="J1176" s="23"/>
      <c r="K1176" s="23"/>
    </row>
    <row r="1177" spans="3:11">
      <c r="C1177" s="409" t="s">
        <v>549</v>
      </c>
      <c r="D1177" s="420" t="s">
        <v>603</v>
      </c>
      <c r="E1177" s="9">
        <v>14090</v>
      </c>
      <c r="F1177" s="9">
        <v>1000</v>
      </c>
      <c r="J1177" s="23"/>
      <c r="K1177" s="23"/>
    </row>
    <row r="1178" spans="3:11">
      <c r="C1178" s="409" t="s">
        <v>551</v>
      </c>
      <c r="D1178" s="420" t="s">
        <v>603</v>
      </c>
      <c r="E1178" s="9">
        <v>15290</v>
      </c>
      <c r="F1178" s="9">
        <v>1500</v>
      </c>
      <c r="J1178" s="23"/>
      <c r="K1178" s="23"/>
    </row>
    <row r="1179" spans="3:11">
      <c r="C1179" s="409" t="s">
        <v>565</v>
      </c>
      <c r="D1179" s="420" t="s">
        <v>603</v>
      </c>
      <c r="E1179" s="9">
        <v>2300</v>
      </c>
      <c r="F1179" s="9">
        <v>700</v>
      </c>
      <c r="J1179" s="23"/>
      <c r="K1179" s="23"/>
    </row>
    <row r="1180" spans="3:11">
      <c r="C1180" s="409" t="s">
        <v>566</v>
      </c>
      <c r="D1180" s="420" t="s">
        <v>603</v>
      </c>
      <c r="E1180" s="9">
        <v>1600</v>
      </c>
      <c r="F1180" s="9">
        <v>560</v>
      </c>
      <c r="J1180" s="23"/>
      <c r="K1180" s="23"/>
    </row>
    <row r="1181" spans="3:11">
      <c r="C1181" s="409" t="s">
        <v>567</v>
      </c>
      <c r="D1181" s="420" t="s">
        <v>603</v>
      </c>
      <c r="E1181" s="9">
        <v>1130</v>
      </c>
      <c r="F1181" s="9">
        <v>340</v>
      </c>
      <c r="J1181" s="23"/>
      <c r="K1181" s="23"/>
    </row>
    <row r="1182" spans="3:11">
      <c r="C1182" s="409" t="s">
        <v>568</v>
      </c>
      <c r="D1182" s="420" t="s">
        <v>603</v>
      </c>
      <c r="E1182" s="9">
        <v>39500</v>
      </c>
      <c r="F1182" s="9">
        <v>5000</v>
      </c>
      <c r="J1182" s="23"/>
      <c r="K1182" s="23"/>
    </row>
    <row r="1183" spans="3:11">
      <c r="C1183" s="409" t="s">
        <v>569</v>
      </c>
      <c r="D1183" s="420" t="s">
        <v>603</v>
      </c>
      <c r="E1183" s="9">
        <v>1500</v>
      </c>
      <c r="F1183" s="9">
        <v>350</v>
      </c>
      <c r="J1183" s="23"/>
      <c r="K1183" s="23"/>
    </row>
    <row r="1184" spans="3:11">
      <c r="C1184" s="409" t="s">
        <v>570</v>
      </c>
      <c r="D1184" s="420" t="s">
        <v>603</v>
      </c>
      <c r="E1184" s="9">
        <v>200</v>
      </c>
      <c r="F1184" s="9">
        <v>50</v>
      </c>
      <c r="J1184" s="23"/>
      <c r="K1184" s="23"/>
    </row>
    <row r="1185" spans="1:11">
      <c r="A1185" s="1"/>
      <c r="C1185" s="410" t="s">
        <v>606</v>
      </c>
      <c r="D1185" s="421"/>
      <c r="E1185" s="18"/>
      <c r="F1185" s="18"/>
      <c r="J1185" s="23"/>
      <c r="K1185" s="23"/>
    </row>
    <row r="1186" spans="1:11">
      <c r="A1186" s="1"/>
      <c r="C1186" s="410" t="s">
        <v>610</v>
      </c>
      <c r="D1186" s="421"/>
      <c r="E1186" s="18"/>
      <c r="F1186" s="18"/>
      <c r="J1186" s="23"/>
      <c r="K1186" s="23"/>
    </row>
    <row r="1187" spans="1:11">
      <c r="C1187" s="409" t="s">
        <v>607</v>
      </c>
      <c r="D1187" s="420" t="s">
        <v>603</v>
      </c>
      <c r="E1187" s="9">
        <v>165000</v>
      </c>
      <c r="F1187" s="9">
        <v>16500</v>
      </c>
      <c r="J1187" s="23"/>
      <c r="K1187" s="23"/>
    </row>
    <row r="1188" spans="1:11">
      <c r="C1188" s="409" t="s">
        <v>608</v>
      </c>
      <c r="D1188" s="420" t="s">
        <v>603</v>
      </c>
      <c r="E1188" s="9">
        <v>125800</v>
      </c>
      <c r="F1188" s="9">
        <v>12580</v>
      </c>
      <c r="J1188" s="23"/>
      <c r="K1188" s="23"/>
    </row>
    <row r="1189" spans="1:11">
      <c r="A1189" s="1"/>
      <c r="C1189" s="409" t="s">
        <v>143</v>
      </c>
      <c r="D1189" s="420" t="s">
        <v>603</v>
      </c>
      <c r="E1189" s="9">
        <v>1720</v>
      </c>
      <c r="F1189" s="9">
        <v>300</v>
      </c>
      <c r="J1189" s="23"/>
      <c r="K1189" s="23"/>
    </row>
    <row r="1190" spans="1:11">
      <c r="A1190" s="1"/>
      <c r="C1190" s="409" t="s">
        <v>293</v>
      </c>
      <c r="D1190" s="420" t="s">
        <v>603</v>
      </c>
      <c r="E1190" s="1">
        <v>990</v>
      </c>
      <c r="F1190" s="1">
        <v>200</v>
      </c>
      <c r="J1190" s="23"/>
      <c r="K1190" s="23"/>
    </row>
    <row r="1191" spans="1:11">
      <c r="A1191" s="1"/>
      <c r="C1191" s="410" t="s">
        <v>837</v>
      </c>
      <c r="D1191" s="421"/>
      <c r="E1191" s="18"/>
      <c r="F1191" s="18"/>
      <c r="J1191" s="23"/>
      <c r="K1191" s="23"/>
    </row>
    <row r="1192" spans="1:11">
      <c r="A1192" s="1"/>
      <c r="C1192" s="410" t="s">
        <v>733</v>
      </c>
      <c r="D1192" s="421"/>
      <c r="E1192" s="18"/>
      <c r="F1192" s="18"/>
      <c r="J1192" s="23"/>
      <c r="K1192" s="23"/>
    </row>
    <row r="1193" spans="1:11" ht="48">
      <c r="A1193" s="1"/>
      <c r="C1193" s="409" t="s">
        <v>734</v>
      </c>
      <c r="D1193" s="420" t="s">
        <v>603</v>
      </c>
      <c r="E1193" s="424">
        <v>9800</v>
      </c>
      <c r="F1193" s="9">
        <v>1500</v>
      </c>
      <c r="J1193" s="23"/>
      <c r="K1193" s="23"/>
    </row>
    <row r="1194" spans="1:11" ht="48">
      <c r="A1194" s="1"/>
      <c r="C1194" s="409" t="s">
        <v>735</v>
      </c>
      <c r="D1194" s="420" t="s">
        <v>603</v>
      </c>
      <c r="E1194" s="424">
        <v>10000</v>
      </c>
      <c r="F1194" s="9">
        <v>1500</v>
      </c>
      <c r="J1194" s="23"/>
      <c r="K1194" s="23"/>
    </row>
    <row r="1195" spans="1:11" ht="48">
      <c r="A1195" s="1"/>
      <c r="C1195" s="409" t="s">
        <v>736</v>
      </c>
      <c r="D1195" s="420" t="s">
        <v>603</v>
      </c>
      <c r="E1195" s="424">
        <v>10200</v>
      </c>
      <c r="F1195" s="9">
        <v>1500</v>
      </c>
      <c r="J1195" s="23"/>
      <c r="K1195" s="23"/>
    </row>
    <row r="1196" spans="1:11" ht="48">
      <c r="A1196" s="1"/>
      <c r="C1196" s="409" t="s">
        <v>737</v>
      </c>
      <c r="D1196" s="420" t="s">
        <v>603</v>
      </c>
      <c r="E1196" s="424">
        <v>10880</v>
      </c>
      <c r="F1196" s="9">
        <v>1500</v>
      </c>
      <c r="J1196" s="23"/>
      <c r="K1196" s="23"/>
    </row>
    <row r="1197" spans="1:11" ht="48">
      <c r="A1197" s="1"/>
      <c r="C1197" s="409" t="s">
        <v>738</v>
      </c>
      <c r="D1197" s="420" t="s">
        <v>603</v>
      </c>
      <c r="E1197" s="424">
        <v>11320</v>
      </c>
      <c r="F1197" s="9">
        <v>1500</v>
      </c>
      <c r="J1197" s="23"/>
      <c r="K1197" s="23"/>
    </row>
    <row r="1198" spans="1:11" ht="48">
      <c r="A1198" s="1"/>
      <c r="C1198" s="409" t="s">
        <v>739</v>
      </c>
      <c r="D1198" s="420" t="s">
        <v>603</v>
      </c>
      <c r="E1198" s="424">
        <v>18000</v>
      </c>
      <c r="F1198" s="9">
        <v>1500</v>
      </c>
      <c r="J1198" s="23"/>
      <c r="K1198" s="23"/>
    </row>
    <row r="1199" spans="1:11" ht="48">
      <c r="A1199" s="1"/>
      <c r="C1199" s="409" t="s">
        <v>740</v>
      </c>
      <c r="D1199" s="420" t="s">
        <v>603</v>
      </c>
      <c r="E1199" s="424">
        <v>11760</v>
      </c>
      <c r="F1199" s="9">
        <v>1500</v>
      </c>
      <c r="J1199" s="23"/>
      <c r="K1199" s="23"/>
    </row>
    <row r="1200" spans="1:11" ht="48">
      <c r="A1200" s="1"/>
      <c r="C1200" s="409" t="s">
        <v>741</v>
      </c>
      <c r="D1200" s="420" t="s">
        <v>603</v>
      </c>
      <c r="E1200" s="424">
        <v>12600</v>
      </c>
      <c r="F1200" s="9">
        <v>1500</v>
      </c>
      <c r="J1200" s="23"/>
      <c r="K1200" s="23"/>
    </row>
    <row r="1201" spans="1:11" ht="48">
      <c r="A1201" s="1"/>
      <c r="C1201" s="409" t="s">
        <v>742</v>
      </c>
      <c r="D1201" s="420" t="s">
        <v>603</v>
      </c>
      <c r="E1201" s="424">
        <v>19600</v>
      </c>
      <c r="F1201" s="9">
        <v>1500</v>
      </c>
      <c r="J1201" s="23"/>
      <c r="K1201" s="23"/>
    </row>
    <row r="1202" spans="1:11" ht="48">
      <c r="A1202" s="1"/>
      <c r="C1202" s="409" t="s">
        <v>743</v>
      </c>
      <c r="D1202" s="420" t="s">
        <v>603</v>
      </c>
      <c r="E1202" s="424">
        <v>18400</v>
      </c>
      <c r="F1202" s="9">
        <v>1500</v>
      </c>
      <c r="J1202" s="23"/>
      <c r="K1202" s="23"/>
    </row>
    <row r="1203" spans="1:11" ht="48">
      <c r="A1203" s="1"/>
      <c r="C1203" s="409" t="s">
        <v>744</v>
      </c>
      <c r="D1203" s="420" t="s">
        <v>603</v>
      </c>
      <c r="E1203" s="424">
        <v>20400</v>
      </c>
      <c r="F1203" s="9">
        <v>2000</v>
      </c>
      <c r="J1203" s="23"/>
      <c r="K1203" s="23"/>
    </row>
    <row r="1204" spans="1:11" ht="48">
      <c r="A1204" s="1"/>
      <c r="C1204" s="409" t="s">
        <v>745</v>
      </c>
      <c r="D1204" s="420" t="s">
        <v>603</v>
      </c>
      <c r="E1204" s="424">
        <v>18800</v>
      </c>
      <c r="F1204" s="9">
        <v>2000</v>
      </c>
      <c r="J1204" s="23"/>
      <c r="K1204" s="23"/>
    </row>
    <row r="1205" spans="1:11" ht="48">
      <c r="A1205" s="1"/>
      <c r="C1205" s="409" t="s">
        <v>746</v>
      </c>
      <c r="D1205" s="420" t="s">
        <v>603</v>
      </c>
      <c r="E1205" s="424">
        <v>21200</v>
      </c>
      <c r="F1205" s="9">
        <v>2000</v>
      </c>
      <c r="J1205" s="23"/>
      <c r="K1205" s="23"/>
    </row>
    <row r="1206" spans="1:11" ht="48">
      <c r="A1206" s="1"/>
      <c r="C1206" s="409" t="s">
        <v>747</v>
      </c>
      <c r="D1206" s="420" t="s">
        <v>603</v>
      </c>
      <c r="E1206" s="424">
        <v>19200</v>
      </c>
      <c r="F1206" s="9">
        <v>2000</v>
      </c>
      <c r="J1206" s="23"/>
      <c r="K1206" s="23"/>
    </row>
    <row r="1207" spans="1:11" ht="48">
      <c r="A1207" s="1"/>
      <c r="C1207" s="409" t="s">
        <v>748</v>
      </c>
      <c r="D1207" s="420" t="s">
        <v>603</v>
      </c>
      <c r="E1207" s="424">
        <v>22000</v>
      </c>
      <c r="F1207" s="9">
        <v>2000</v>
      </c>
      <c r="J1207" s="23"/>
      <c r="K1207" s="23"/>
    </row>
    <row r="1208" spans="1:11" ht="48">
      <c r="A1208" s="1"/>
      <c r="C1208" s="409" t="s">
        <v>749</v>
      </c>
      <c r="D1208" s="420" t="s">
        <v>603</v>
      </c>
      <c r="E1208" s="424">
        <v>19600</v>
      </c>
      <c r="F1208" s="9">
        <v>2000</v>
      </c>
      <c r="J1208" s="23"/>
      <c r="K1208" s="23"/>
    </row>
    <row r="1209" spans="1:11">
      <c r="A1209" s="1"/>
      <c r="C1209" s="409" t="s">
        <v>750</v>
      </c>
      <c r="D1209" s="420" t="s">
        <v>603</v>
      </c>
      <c r="E1209" s="424">
        <v>1880</v>
      </c>
      <c r="F1209" s="9">
        <v>350</v>
      </c>
      <c r="J1209" s="23"/>
      <c r="K1209" s="23"/>
    </row>
    <row r="1210" spans="1:11">
      <c r="A1210" s="1"/>
      <c r="C1210" s="409" t="s">
        <v>751</v>
      </c>
      <c r="D1210" s="420" t="s">
        <v>603</v>
      </c>
      <c r="E1210" s="424">
        <v>38000</v>
      </c>
      <c r="F1210" s="9">
        <v>2500</v>
      </c>
      <c r="J1210" s="23"/>
      <c r="K1210" s="23"/>
    </row>
    <row r="1211" spans="1:11">
      <c r="A1211" s="1"/>
      <c r="C1211" s="410" t="s">
        <v>752</v>
      </c>
      <c r="D1211" s="421"/>
      <c r="E1211" s="18"/>
      <c r="F1211" s="18"/>
      <c r="J1211" s="23"/>
      <c r="K1211" s="23"/>
    </row>
    <row r="1212" spans="1:11">
      <c r="A1212" s="1"/>
      <c r="C1212" s="409" t="s">
        <v>753</v>
      </c>
      <c r="D1212" s="420" t="s">
        <v>603</v>
      </c>
      <c r="E1212" s="424">
        <v>199500</v>
      </c>
      <c r="F1212" s="9">
        <v>15000</v>
      </c>
      <c r="J1212" s="23"/>
      <c r="K1212" s="23"/>
    </row>
    <row r="1213" spans="1:11">
      <c r="A1213" s="1"/>
      <c r="C1213" s="409" t="s">
        <v>754</v>
      </c>
      <c r="D1213" s="420" t="s">
        <v>603</v>
      </c>
      <c r="E1213" s="424">
        <v>285200</v>
      </c>
      <c r="F1213" s="9">
        <v>15000</v>
      </c>
      <c r="J1213" s="23"/>
      <c r="K1213" s="23"/>
    </row>
    <row r="1214" spans="1:11">
      <c r="A1214" s="1"/>
      <c r="C1214" s="409" t="s">
        <v>755</v>
      </c>
      <c r="D1214" s="420" t="s">
        <v>603</v>
      </c>
      <c r="E1214" s="424">
        <v>304000</v>
      </c>
      <c r="F1214" s="9">
        <v>20000</v>
      </c>
      <c r="J1214" s="23"/>
      <c r="K1214" s="23"/>
    </row>
    <row r="1215" spans="1:11">
      <c r="A1215" s="1"/>
      <c r="C1215" s="409" t="s">
        <v>756</v>
      </c>
      <c r="D1215" s="420" t="s">
        <v>603</v>
      </c>
      <c r="E1215" s="424">
        <v>310000</v>
      </c>
      <c r="F1215" s="9">
        <v>20000</v>
      </c>
      <c r="J1215" s="23"/>
      <c r="K1215" s="23"/>
    </row>
    <row r="1216" spans="1:11">
      <c r="A1216" s="1"/>
      <c r="C1216" s="409" t="s">
        <v>757</v>
      </c>
      <c r="D1216" s="420" t="s">
        <v>603</v>
      </c>
      <c r="E1216" s="424">
        <v>316000</v>
      </c>
      <c r="F1216" s="9">
        <v>20000</v>
      </c>
      <c r="J1216" s="23"/>
      <c r="K1216" s="23"/>
    </row>
    <row r="1217" spans="1:11">
      <c r="A1217" s="1"/>
      <c r="C1217" s="409" t="s">
        <v>758</v>
      </c>
      <c r="D1217" s="420" t="s">
        <v>603</v>
      </c>
      <c r="E1217" s="424">
        <v>358000</v>
      </c>
      <c r="F1217" s="9">
        <v>20000</v>
      </c>
      <c r="J1217" s="23"/>
      <c r="K1217" s="23"/>
    </row>
    <row r="1218" spans="1:11">
      <c r="A1218" s="1"/>
      <c r="C1218" s="409" t="s">
        <v>759</v>
      </c>
      <c r="D1218" s="420" t="s">
        <v>603</v>
      </c>
      <c r="E1218" s="424">
        <v>385200</v>
      </c>
      <c r="F1218" s="9">
        <v>20000</v>
      </c>
      <c r="J1218" s="23"/>
      <c r="K1218" s="23"/>
    </row>
    <row r="1219" spans="1:11">
      <c r="A1219" s="1"/>
      <c r="C1219" s="409" t="s">
        <v>760</v>
      </c>
      <c r="D1219" s="420" t="s">
        <v>603</v>
      </c>
      <c r="E1219" s="424">
        <v>404000</v>
      </c>
      <c r="F1219" s="9">
        <v>20000</v>
      </c>
      <c r="J1219" s="23"/>
      <c r="K1219" s="23"/>
    </row>
    <row r="1220" spans="1:11">
      <c r="A1220" s="1"/>
      <c r="C1220" s="409" t="s">
        <v>761</v>
      </c>
      <c r="D1220" s="420" t="s">
        <v>603</v>
      </c>
      <c r="E1220" s="424">
        <v>410000</v>
      </c>
      <c r="F1220" s="9">
        <v>20000</v>
      </c>
      <c r="J1220" s="23"/>
      <c r="K1220" s="23"/>
    </row>
    <row r="1221" spans="1:11">
      <c r="A1221" s="1"/>
      <c r="C1221" s="409" t="s">
        <v>762</v>
      </c>
      <c r="D1221" s="420" t="s">
        <v>603</v>
      </c>
      <c r="E1221" s="424">
        <v>416000</v>
      </c>
      <c r="F1221" s="9">
        <v>20000</v>
      </c>
      <c r="J1221" s="23"/>
      <c r="K1221" s="23"/>
    </row>
    <row r="1222" spans="1:11">
      <c r="A1222" s="1"/>
      <c r="C1222" s="409" t="s">
        <v>763</v>
      </c>
      <c r="D1222" s="420" t="s">
        <v>603</v>
      </c>
      <c r="E1222" s="424">
        <v>456000</v>
      </c>
      <c r="F1222" s="9">
        <v>20000</v>
      </c>
      <c r="J1222" s="23"/>
      <c r="K1222" s="23"/>
    </row>
    <row r="1223" spans="1:11">
      <c r="A1223" s="1"/>
      <c r="C1223" s="409" t="s">
        <v>764</v>
      </c>
      <c r="D1223" s="420" t="s">
        <v>603</v>
      </c>
      <c r="E1223" s="424">
        <v>462000</v>
      </c>
      <c r="F1223" s="9">
        <v>20000</v>
      </c>
      <c r="J1223" s="23"/>
      <c r="K1223" s="23"/>
    </row>
    <row r="1224" spans="1:11">
      <c r="A1224" s="1"/>
      <c r="C1224" s="409" t="s">
        <v>765</v>
      </c>
      <c r="D1224" s="420" t="s">
        <v>603</v>
      </c>
      <c r="E1224" s="424">
        <v>474000</v>
      </c>
      <c r="F1224" s="9">
        <v>25000</v>
      </c>
      <c r="J1224" s="23"/>
      <c r="K1224" s="23"/>
    </row>
    <row r="1225" spans="1:11">
      <c r="A1225" s="1"/>
      <c r="C1225" s="410" t="s">
        <v>766</v>
      </c>
      <c r="D1225" s="421"/>
      <c r="E1225" s="18"/>
      <c r="F1225" s="18"/>
      <c r="J1225" s="23"/>
      <c r="K1225" s="23"/>
    </row>
    <row r="1226" spans="1:11">
      <c r="A1226" s="1"/>
      <c r="C1226" s="409" t="s">
        <v>767</v>
      </c>
      <c r="D1226" s="420" t="s">
        <v>603</v>
      </c>
      <c r="E1226" s="424">
        <v>1964</v>
      </c>
      <c r="F1226" s="9">
        <v>650</v>
      </c>
      <c r="J1226" s="23"/>
      <c r="K1226" s="23"/>
    </row>
    <row r="1227" spans="1:11">
      <c r="A1227" s="1"/>
      <c r="C1227" s="409" t="s">
        <v>768</v>
      </c>
      <c r="D1227" s="420" t="s">
        <v>603</v>
      </c>
      <c r="E1227" s="424">
        <v>2311</v>
      </c>
      <c r="F1227" s="9">
        <v>650</v>
      </c>
      <c r="J1227" s="23"/>
      <c r="K1227" s="23"/>
    </row>
    <row r="1228" spans="1:11">
      <c r="A1228" s="1"/>
      <c r="C1228" s="409" t="s">
        <v>769</v>
      </c>
      <c r="D1228" s="420" t="s">
        <v>603</v>
      </c>
      <c r="E1228" s="424">
        <v>3072</v>
      </c>
      <c r="F1228" s="9">
        <v>650</v>
      </c>
      <c r="J1228" s="23"/>
      <c r="K1228" s="23"/>
    </row>
    <row r="1229" spans="1:11">
      <c r="A1229" s="1"/>
      <c r="C1229" s="409" t="s">
        <v>770</v>
      </c>
      <c r="D1229" s="420" t="s">
        <v>603</v>
      </c>
      <c r="E1229" s="424">
        <v>4428</v>
      </c>
      <c r="F1229" s="9">
        <v>650</v>
      </c>
      <c r="J1229" s="23"/>
      <c r="K1229" s="23"/>
    </row>
    <row r="1230" spans="1:11">
      <c r="A1230" s="1"/>
      <c r="C1230" s="409" t="s">
        <v>771</v>
      </c>
      <c r="D1230" s="420" t="s">
        <v>603</v>
      </c>
      <c r="E1230" s="424">
        <v>700</v>
      </c>
      <c r="F1230" s="9">
        <v>400</v>
      </c>
      <c r="J1230" s="23"/>
      <c r="K1230" s="23"/>
    </row>
    <row r="1231" spans="1:11">
      <c r="A1231" s="1"/>
      <c r="C1231" s="409" t="s">
        <v>772</v>
      </c>
      <c r="D1231" s="420" t="s">
        <v>603</v>
      </c>
      <c r="E1231" s="424">
        <v>700</v>
      </c>
      <c r="F1231" s="9">
        <v>400</v>
      </c>
      <c r="J1231" s="23"/>
      <c r="K1231" s="23"/>
    </row>
    <row r="1232" spans="1:11">
      <c r="A1232" s="1"/>
      <c r="C1232" s="409" t="s">
        <v>773</v>
      </c>
      <c r="D1232" s="420" t="s">
        <v>603</v>
      </c>
      <c r="E1232" s="424">
        <v>750</v>
      </c>
      <c r="F1232" s="9">
        <v>400</v>
      </c>
      <c r="J1232" s="23"/>
      <c r="K1232" s="23"/>
    </row>
    <row r="1233" spans="1:11">
      <c r="A1233" s="1"/>
      <c r="C1233" s="409" t="s">
        <v>774</v>
      </c>
      <c r="D1233" s="420" t="s">
        <v>603</v>
      </c>
      <c r="E1233" s="424">
        <v>800</v>
      </c>
      <c r="F1233" s="9">
        <v>400</v>
      </c>
      <c r="J1233" s="23"/>
      <c r="K1233" s="23"/>
    </row>
    <row r="1234" spans="1:11">
      <c r="A1234" s="1"/>
      <c r="C1234" s="409" t="s">
        <v>775</v>
      </c>
      <c r="D1234" s="420" t="s">
        <v>603</v>
      </c>
      <c r="E1234" s="424">
        <v>800</v>
      </c>
      <c r="F1234" s="9">
        <v>400</v>
      </c>
      <c r="J1234" s="23"/>
      <c r="K1234" s="23"/>
    </row>
    <row r="1235" spans="1:11">
      <c r="A1235" s="1"/>
      <c r="C1235" s="409" t="s">
        <v>776</v>
      </c>
      <c r="D1235" s="420" t="s">
        <v>603</v>
      </c>
      <c r="E1235" s="424">
        <v>800</v>
      </c>
      <c r="F1235" s="9">
        <v>400</v>
      </c>
      <c r="J1235" s="23"/>
      <c r="K1235" s="23"/>
    </row>
    <row r="1236" spans="1:11">
      <c r="A1236" s="1"/>
      <c r="C1236" s="409" t="s">
        <v>777</v>
      </c>
      <c r="D1236" s="420" t="s">
        <v>603</v>
      </c>
      <c r="E1236" s="424">
        <v>850</v>
      </c>
      <c r="F1236" s="9">
        <v>400</v>
      </c>
      <c r="J1236" s="23"/>
      <c r="K1236" s="23"/>
    </row>
    <row r="1237" spans="1:11">
      <c r="A1237" s="1"/>
      <c r="C1237" s="409" t="s">
        <v>778</v>
      </c>
      <c r="D1237" s="420" t="s">
        <v>603</v>
      </c>
      <c r="E1237" s="424">
        <v>950</v>
      </c>
      <c r="F1237" s="9">
        <v>400</v>
      </c>
      <c r="J1237" s="23"/>
      <c r="K1237" s="23"/>
    </row>
    <row r="1238" spans="1:11">
      <c r="A1238" s="1"/>
      <c r="C1238" s="409" t="s">
        <v>779</v>
      </c>
      <c r="D1238" s="420" t="s">
        <v>603</v>
      </c>
      <c r="E1238" s="424">
        <v>1000</v>
      </c>
      <c r="F1238" s="9">
        <v>400</v>
      </c>
      <c r="J1238" s="23"/>
      <c r="K1238" s="23"/>
    </row>
    <row r="1239" spans="1:11">
      <c r="A1239" s="1"/>
      <c r="C1239" s="409" t="s">
        <v>780</v>
      </c>
      <c r="D1239" s="420" t="s">
        <v>603</v>
      </c>
      <c r="E1239" s="424">
        <v>1000</v>
      </c>
      <c r="F1239" s="9">
        <v>400</v>
      </c>
      <c r="J1239" s="23"/>
      <c r="K1239" s="23"/>
    </row>
    <row r="1240" spans="1:11">
      <c r="A1240" s="1"/>
      <c r="C1240" s="409" t="s">
        <v>781</v>
      </c>
      <c r="D1240" s="420" t="s">
        <v>603</v>
      </c>
      <c r="E1240" s="424">
        <v>1050</v>
      </c>
      <c r="F1240" s="9">
        <v>400</v>
      </c>
      <c r="J1240" s="23"/>
      <c r="K1240" s="23"/>
    </row>
    <row r="1241" spans="1:11">
      <c r="A1241" s="1"/>
      <c r="C1241" s="409" t="s">
        <v>782</v>
      </c>
      <c r="D1241" s="420" t="s">
        <v>603</v>
      </c>
      <c r="E1241" s="424">
        <v>1050</v>
      </c>
      <c r="F1241" s="9">
        <v>400</v>
      </c>
      <c r="J1241" s="23"/>
      <c r="K1241" s="23"/>
    </row>
    <row r="1242" spans="1:11">
      <c r="A1242" s="1"/>
      <c r="C1242" s="409" t="s">
        <v>783</v>
      </c>
      <c r="D1242" s="420" t="s">
        <v>603</v>
      </c>
      <c r="E1242" s="424">
        <v>1050</v>
      </c>
      <c r="F1242" s="9">
        <v>400</v>
      </c>
      <c r="J1242" s="23"/>
      <c r="K1242" s="23"/>
    </row>
    <row r="1243" spans="1:11">
      <c r="A1243" s="1"/>
      <c r="C1243" s="409" t="s">
        <v>784</v>
      </c>
      <c r="D1243" s="420" t="s">
        <v>603</v>
      </c>
      <c r="E1243" s="424">
        <v>1050</v>
      </c>
      <c r="F1243" s="9">
        <v>400</v>
      </c>
      <c r="J1243" s="23"/>
      <c r="K1243" s="23"/>
    </row>
    <row r="1244" spans="1:11">
      <c r="A1244" s="1"/>
      <c r="C1244" s="409" t="s">
        <v>785</v>
      </c>
      <c r="D1244" s="420" t="s">
        <v>603</v>
      </c>
      <c r="E1244" s="424">
        <v>1050</v>
      </c>
      <c r="F1244" s="9">
        <v>400</v>
      </c>
      <c r="J1244" s="23"/>
      <c r="K1244" s="23"/>
    </row>
    <row r="1245" spans="1:11">
      <c r="A1245" s="1"/>
      <c r="C1245" s="409" t="s">
        <v>786</v>
      </c>
      <c r="D1245" s="420" t="s">
        <v>603</v>
      </c>
      <c r="E1245" s="424">
        <v>1200</v>
      </c>
      <c r="F1245" s="9">
        <v>400</v>
      </c>
      <c r="J1245" s="23"/>
      <c r="K1245" s="23"/>
    </row>
    <row r="1246" spans="1:11">
      <c r="A1246" s="1"/>
      <c r="C1246" s="409" t="s">
        <v>787</v>
      </c>
      <c r="D1246" s="420" t="s">
        <v>603</v>
      </c>
      <c r="E1246" s="424">
        <v>1200</v>
      </c>
      <c r="F1246" s="9">
        <v>400</v>
      </c>
      <c r="J1246" s="23"/>
      <c r="K1246" s="23"/>
    </row>
    <row r="1247" spans="1:11">
      <c r="A1247" s="1"/>
      <c r="C1247" s="409" t="s">
        <v>788</v>
      </c>
      <c r="D1247" s="420" t="s">
        <v>603</v>
      </c>
      <c r="E1247" s="424">
        <v>1250</v>
      </c>
      <c r="F1247" s="9">
        <v>450</v>
      </c>
      <c r="J1247" s="23"/>
      <c r="K1247" s="23"/>
    </row>
    <row r="1248" spans="1:11">
      <c r="A1248" s="1"/>
      <c r="C1248" s="409" t="s">
        <v>789</v>
      </c>
      <c r="D1248" s="420" t="s">
        <v>603</v>
      </c>
      <c r="E1248" s="424">
        <v>1350</v>
      </c>
      <c r="F1248" s="9">
        <v>450</v>
      </c>
      <c r="J1248" s="23"/>
      <c r="K1248" s="23"/>
    </row>
    <row r="1249" spans="1:11">
      <c r="A1249" s="1"/>
      <c r="C1249" s="409" t="s">
        <v>790</v>
      </c>
      <c r="D1249" s="420" t="s">
        <v>603</v>
      </c>
      <c r="E1249" s="424">
        <v>1450</v>
      </c>
      <c r="F1249" s="9">
        <v>450</v>
      </c>
      <c r="J1249" s="23"/>
      <c r="K1249" s="23"/>
    </row>
    <row r="1250" spans="1:11">
      <c r="A1250" s="1"/>
      <c r="C1250" s="409" t="s">
        <v>791</v>
      </c>
      <c r="D1250" s="420" t="s">
        <v>603</v>
      </c>
      <c r="E1250" s="424">
        <v>1450</v>
      </c>
      <c r="F1250" s="9">
        <v>450</v>
      </c>
      <c r="J1250" s="23"/>
      <c r="K1250" s="23"/>
    </row>
    <row r="1251" spans="1:11">
      <c r="A1251" s="1"/>
      <c r="C1251" s="409" t="s">
        <v>792</v>
      </c>
      <c r="D1251" s="420" t="s">
        <v>603</v>
      </c>
      <c r="E1251" s="424">
        <v>1550</v>
      </c>
      <c r="F1251" s="9">
        <v>450</v>
      </c>
      <c r="J1251" s="23"/>
      <c r="K1251" s="23"/>
    </row>
    <row r="1252" spans="1:11">
      <c r="A1252" s="1"/>
      <c r="C1252" s="409" t="s">
        <v>793</v>
      </c>
      <c r="D1252" s="420" t="s">
        <v>603</v>
      </c>
      <c r="E1252" s="424">
        <v>1550</v>
      </c>
      <c r="F1252" s="9">
        <v>450</v>
      </c>
      <c r="J1252" s="23"/>
      <c r="K1252" s="23"/>
    </row>
    <row r="1253" spans="1:11">
      <c r="A1253" s="1"/>
      <c r="C1253" s="409" t="s">
        <v>794</v>
      </c>
      <c r="D1253" s="420" t="s">
        <v>603</v>
      </c>
      <c r="E1253" s="424">
        <v>1650</v>
      </c>
      <c r="F1253" s="9">
        <v>450</v>
      </c>
      <c r="J1253" s="23"/>
      <c r="K1253" s="23"/>
    </row>
    <row r="1254" spans="1:11">
      <c r="A1254" s="1"/>
      <c r="C1254" s="409" t="s">
        <v>795</v>
      </c>
      <c r="D1254" s="420" t="s">
        <v>603</v>
      </c>
      <c r="E1254" s="424">
        <v>1750</v>
      </c>
      <c r="F1254" s="9">
        <v>450</v>
      </c>
      <c r="J1254" s="23"/>
      <c r="K1254" s="23"/>
    </row>
    <row r="1255" spans="1:11">
      <c r="A1255" s="1"/>
      <c r="C1255" s="409" t="s">
        <v>796</v>
      </c>
      <c r="D1255" s="420" t="s">
        <v>603</v>
      </c>
      <c r="E1255" s="424">
        <v>23500</v>
      </c>
      <c r="F1255" s="9">
        <v>3850</v>
      </c>
      <c r="J1255" s="23"/>
      <c r="K1255" s="23"/>
    </row>
    <row r="1256" spans="1:11">
      <c r="A1256" s="1"/>
      <c r="C1256" s="409" t="s">
        <v>797</v>
      </c>
      <c r="D1256" s="420" t="s">
        <v>603</v>
      </c>
      <c r="E1256" s="424">
        <v>28050</v>
      </c>
      <c r="F1256" s="9">
        <v>4850</v>
      </c>
      <c r="J1256" s="23"/>
      <c r="K1256" s="23"/>
    </row>
    <row r="1257" spans="1:11">
      <c r="A1257" s="1"/>
      <c r="C1257" s="409" t="s">
        <v>798</v>
      </c>
      <c r="D1257" s="420" t="s">
        <v>603</v>
      </c>
      <c r="E1257" s="424">
        <v>34200</v>
      </c>
      <c r="F1257" s="9">
        <v>5750</v>
      </c>
      <c r="J1257" s="23"/>
      <c r="K1257" s="23"/>
    </row>
    <row r="1258" spans="1:11">
      <c r="A1258" s="1"/>
      <c r="C1258" s="410" t="s">
        <v>799</v>
      </c>
      <c r="D1258" s="421"/>
      <c r="E1258" s="18"/>
      <c r="F1258" s="18"/>
      <c r="J1258" s="23"/>
      <c r="K1258" s="23"/>
    </row>
    <row r="1259" spans="1:11" ht="48">
      <c r="A1259" s="1"/>
      <c r="C1259" s="409" t="s">
        <v>800</v>
      </c>
      <c r="D1259" s="420" t="s">
        <v>603</v>
      </c>
      <c r="E1259" s="424">
        <v>15705</v>
      </c>
      <c r="F1259" s="9">
        <v>1500</v>
      </c>
      <c r="J1259" s="23"/>
      <c r="K1259" s="23"/>
    </row>
    <row r="1260" spans="1:11" ht="48">
      <c r="A1260" s="1"/>
      <c r="C1260" s="409" t="s">
        <v>801</v>
      </c>
      <c r="D1260" s="420" t="s">
        <v>603</v>
      </c>
      <c r="E1260" s="424">
        <v>33747</v>
      </c>
      <c r="F1260" s="9">
        <v>1500</v>
      </c>
      <c r="J1260" s="23"/>
      <c r="K1260" s="23"/>
    </row>
    <row r="1261" spans="1:11">
      <c r="A1261" s="1"/>
      <c r="C1261" s="410" t="s">
        <v>802</v>
      </c>
      <c r="D1261" s="421"/>
      <c r="E1261" s="18"/>
      <c r="F1261" s="18"/>
      <c r="J1261" s="23"/>
      <c r="K1261" s="23"/>
    </row>
    <row r="1262" spans="1:11">
      <c r="A1262" s="1"/>
      <c r="C1262" s="409" t="s">
        <v>830</v>
      </c>
      <c r="D1262" s="420" t="s">
        <v>2</v>
      </c>
      <c r="E1262" s="424">
        <v>141225</v>
      </c>
      <c r="F1262" s="424">
        <f>E1262*0.3</f>
        <v>42367.5</v>
      </c>
      <c r="J1262" s="23"/>
      <c r="K1262" s="23"/>
    </row>
    <row r="1263" spans="1:11" ht="48">
      <c r="A1263" s="1"/>
      <c r="C1263" s="409" t="s">
        <v>803</v>
      </c>
      <c r="J1263" s="23"/>
      <c r="K1263" s="23"/>
    </row>
    <row r="1264" spans="1:11">
      <c r="A1264" s="1"/>
      <c r="C1264" s="409" t="s">
        <v>804</v>
      </c>
      <c r="J1264" s="23"/>
      <c r="K1264" s="23"/>
    </row>
    <row r="1265" spans="1:11" ht="48">
      <c r="A1265" s="1"/>
      <c r="C1265" s="409" t="s">
        <v>805</v>
      </c>
      <c r="J1265" s="23"/>
      <c r="K1265" s="23"/>
    </row>
    <row r="1266" spans="1:11">
      <c r="A1266" s="1"/>
      <c r="C1266" s="409" t="s">
        <v>806</v>
      </c>
      <c r="J1266" s="23"/>
      <c r="K1266" s="23"/>
    </row>
    <row r="1267" spans="1:11">
      <c r="A1267" s="1"/>
      <c r="C1267" s="409" t="s">
        <v>807</v>
      </c>
      <c r="J1267" s="23"/>
      <c r="K1267" s="23"/>
    </row>
    <row r="1268" spans="1:11">
      <c r="A1268" s="1"/>
      <c r="C1268" s="409" t="s">
        <v>808</v>
      </c>
      <c r="J1268" s="23"/>
      <c r="K1268" s="23"/>
    </row>
    <row r="1269" spans="1:11" ht="48">
      <c r="A1269" s="1"/>
      <c r="C1269" s="410" t="s">
        <v>809</v>
      </c>
      <c r="D1269" s="421"/>
      <c r="E1269" s="18"/>
      <c r="F1269" s="18"/>
      <c r="J1269" s="23"/>
      <c r="K1269" s="23"/>
    </row>
    <row r="1270" spans="1:11">
      <c r="A1270" s="1"/>
      <c r="C1270" s="409" t="s">
        <v>831</v>
      </c>
      <c r="D1270" s="420" t="s">
        <v>2</v>
      </c>
      <c r="E1270" s="424">
        <v>288345</v>
      </c>
      <c r="F1270" s="424">
        <v>86503.5</v>
      </c>
      <c r="J1270" s="23"/>
      <c r="K1270" s="23"/>
    </row>
    <row r="1271" spans="1:11" ht="48">
      <c r="A1271" s="1"/>
      <c r="C1271" s="409" t="s">
        <v>810</v>
      </c>
      <c r="J1271" s="23"/>
      <c r="K1271" s="23"/>
    </row>
    <row r="1272" spans="1:11">
      <c r="A1272" s="1"/>
      <c r="C1272" s="409" t="s">
        <v>811</v>
      </c>
      <c r="J1272" s="23"/>
      <c r="K1272" s="23"/>
    </row>
    <row r="1273" spans="1:11">
      <c r="A1273" s="1"/>
      <c r="C1273" s="409" t="s">
        <v>812</v>
      </c>
      <c r="J1273" s="23"/>
      <c r="K1273" s="23"/>
    </row>
    <row r="1274" spans="1:11">
      <c r="A1274" s="1"/>
      <c r="C1274" s="409" t="s">
        <v>813</v>
      </c>
      <c r="J1274" s="23"/>
      <c r="K1274" s="23"/>
    </row>
    <row r="1275" spans="1:11">
      <c r="A1275" s="1"/>
      <c r="C1275" s="409" t="s">
        <v>814</v>
      </c>
      <c r="J1275" s="23"/>
      <c r="K1275" s="23"/>
    </row>
    <row r="1276" spans="1:11" ht="48">
      <c r="A1276" s="1"/>
      <c r="C1276" s="409" t="s">
        <v>815</v>
      </c>
      <c r="J1276" s="23"/>
      <c r="K1276" s="23"/>
    </row>
    <row r="1277" spans="1:11">
      <c r="A1277" s="1"/>
      <c r="C1277" s="409" t="s">
        <v>816</v>
      </c>
      <c r="J1277" s="23"/>
      <c r="K1277" s="23"/>
    </row>
    <row r="1278" spans="1:11">
      <c r="A1278" s="1"/>
      <c r="C1278" s="409" t="s">
        <v>817</v>
      </c>
      <c r="J1278" s="23"/>
      <c r="K1278" s="23"/>
    </row>
    <row r="1279" spans="1:11" ht="48">
      <c r="A1279" s="1"/>
      <c r="C1279" s="409" t="s">
        <v>818</v>
      </c>
      <c r="J1279" s="23"/>
      <c r="K1279" s="23"/>
    </row>
    <row r="1280" spans="1:11">
      <c r="A1280" s="1"/>
      <c r="C1280" s="409" t="s">
        <v>808</v>
      </c>
      <c r="J1280" s="23"/>
      <c r="K1280" s="23"/>
    </row>
    <row r="1281" spans="1:11" ht="48">
      <c r="A1281" s="1"/>
      <c r="C1281" s="410" t="s">
        <v>819</v>
      </c>
      <c r="D1281" s="421"/>
      <c r="E1281" s="18"/>
      <c r="F1281" s="18"/>
      <c r="J1281" s="23"/>
      <c r="K1281" s="23"/>
    </row>
    <row r="1282" spans="1:11">
      <c r="A1282" s="1"/>
      <c r="C1282" s="409" t="s">
        <v>832</v>
      </c>
      <c r="D1282" s="420" t="s">
        <v>2</v>
      </c>
      <c r="E1282" s="424">
        <v>271950</v>
      </c>
      <c r="F1282" s="424">
        <v>81585</v>
      </c>
      <c r="J1282" s="23"/>
      <c r="K1282" s="23"/>
    </row>
    <row r="1283" spans="1:11" ht="48">
      <c r="A1283" s="1"/>
      <c r="C1283" s="409" t="s">
        <v>820</v>
      </c>
      <c r="J1283" s="23"/>
      <c r="K1283" s="23"/>
    </row>
    <row r="1284" spans="1:11">
      <c r="A1284" s="1"/>
      <c r="C1284" s="409" t="s">
        <v>821</v>
      </c>
      <c r="J1284" s="23"/>
      <c r="K1284" s="23"/>
    </row>
    <row r="1285" spans="1:11" ht="48">
      <c r="A1285" s="1"/>
      <c r="C1285" s="409" t="s">
        <v>822</v>
      </c>
      <c r="J1285" s="23"/>
      <c r="K1285" s="23"/>
    </row>
    <row r="1286" spans="1:11">
      <c r="A1286" s="1"/>
      <c r="C1286" s="409" t="s">
        <v>823</v>
      </c>
      <c r="J1286" s="23"/>
      <c r="K1286" s="23"/>
    </row>
    <row r="1287" spans="1:11">
      <c r="A1287" s="1"/>
      <c r="C1287" s="409" t="s">
        <v>807</v>
      </c>
      <c r="J1287" s="23"/>
      <c r="K1287" s="23"/>
    </row>
    <row r="1288" spans="1:11" ht="48">
      <c r="A1288" s="1"/>
      <c r="C1288" s="409" t="s">
        <v>824</v>
      </c>
      <c r="J1288" s="23"/>
      <c r="K1288" s="23"/>
    </row>
    <row r="1289" spans="1:11">
      <c r="A1289" s="1"/>
      <c r="C1289" s="409" t="s">
        <v>808</v>
      </c>
      <c r="J1289" s="23"/>
      <c r="K1289" s="23"/>
    </row>
    <row r="1290" spans="1:11">
      <c r="A1290" s="1"/>
      <c r="C1290" s="410" t="s">
        <v>833</v>
      </c>
      <c r="D1290" s="421"/>
      <c r="E1290" s="18"/>
      <c r="F1290" s="18"/>
      <c r="J1290" s="23"/>
      <c r="K1290" s="23"/>
    </row>
    <row r="1291" spans="1:11">
      <c r="A1291" s="1"/>
      <c r="C1291" s="409" t="s">
        <v>825</v>
      </c>
      <c r="D1291" s="420" t="s">
        <v>2</v>
      </c>
      <c r="E1291" s="424">
        <v>1200000</v>
      </c>
      <c r="F1291" s="9">
        <v>0</v>
      </c>
      <c r="J1291" s="23"/>
      <c r="K1291" s="23"/>
    </row>
    <row r="1292" spans="1:11">
      <c r="A1292" s="1"/>
      <c r="C1292" s="409" t="s">
        <v>826</v>
      </c>
      <c r="E1292" s="9"/>
      <c r="F1292" s="9"/>
      <c r="J1292" s="23"/>
      <c r="K1292" s="23"/>
    </row>
    <row r="1293" spans="1:11">
      <c r="A1293" s="1"/>
      <c r="C1293" s="409" t="s">
        <v>827</v>
      </c>
      <c r="E1293" s="9"/>
      <c r="F1293" s="9"/>
      <c r="J1293" s="23"/>
      <c r="K1293" s="23"/>
    </row>
    <row r="1294" spans="1:11">
      <c r="A1294" s="1"/>
      <c r="C1294" s="409" t="s">
        <v>825</v>
      </c>
      <c r="D1294" s="420" t="s">
        <v>2</v>
      </c>
      <c r="E1294" s="424">
        <v>1317500</v>
      </c>
      <c r="F1294" s="9">
        <v>0</v>
      </c>
      <c r="J1294" s="23"/>
      <c r="K1294" s="23"/>
    </row>
    <row r="1295" spans="1:11">
      <c r="A1295" s="1"/>
      <c r="C1295" s="409" t="s">
        <v>826</v>
      </c>
      <c r="E1295" s="9"/>
      <c r="F1295" s="9"/>
      <c r="J1295" s="23"/>
      <c r="K1295" s="23"/>
    </row>
    <row r="1296" spans="1:11">
      <c r="A1296" s="1"/>
      <c r="C1296" s="409" t="s">
        <v>828</v>
      </c>
      <c r="E1296" s="9"/>
      <c r="F1296" s="9"/>
      <c r="J1296" s="23"/>
      <c r="K1296" s="23"/>
    </row>
    <row r="1297" spans="1:11" ht="48">
      <c r="A1297" s="1"/>
      <c r="C1297" s="409" t="s">
        <v>834</v>
      </c>
      <c r="D1297" s="420" t="s">
        <v>2</v>
      </c>
      <c r="E1297" s="424">
        <v>1700000</v>
      </c>
      <c r="F1297" s="9">
        <v>0</v>
      </c>
      <c r="J1297" s="23"/>
      <c r="K1297" s="23"/>
    </row>
    <row r="1298" spans="1:11">
      <c r="A1298" s="1"/>
      <c r="C1298" s="409" t="s">
        <v>826</v>
      </c>
      <c r="J1298" s="23"/>
      <c r="K1298" s="23"/>
    </row>
    <row r="1299" spans="1:11">
      <c r="A1299" s="1"/>
      <c r="C1299" s="409" t="s">
        <v>829</v>
      </c>
      <c r="J1299" s="23"/>
      <c r="K1299" s="23"/>
    </row>
  </sheetData>
  <mergeCells count="11">
    <mergeCell ref="G1025:G1032"/>
    <mergeCell ref="G101:G114"/>
    <mergeCell ref="G793:G803"/>
    <mergeCell ref="D1:D4"/>
    <mergeCell ref="A1:A4"/>
    <mergeCell ref="B1:C4"/>
    <mergeCell ref="G2:G4"/>
    <mergeCell ref="H2:H4"/>
    <mergeCell ref="I2:I4"/>
    <mergeCell ref="E1:E4"/>
    <mergeCell ref="F1:F4"/>
  </mergeCells>
  <pageMargins left="0.19685039370078741" right="0.19685039370078741" top="0.39370078740157483" bottom="0.19685039370078741" header="0.31496062992125984" footer="0.31496062992125984"/>
  <pageSetup paperSize="9" scale="50" orientation="landscape" r:id="rId1"/>
  <rowBreaks count="39" manualBreakCount="39">
    <brk id="40" max="319" man="1"/>
    <brk id="75" max="319" man="1"/>
    <brk id="114" max="319" man="1"/>
    <brk id="154" max="319" man="1"/>
    <brk id="192" max="319" man="1"/>
    <brk id="203" max="319" man="1"/>
    <brk id="227" max="319" man="1"/>
    <brk id="263" max="319" man="1"/>
    <brk id="301" max="319" man="1"/>
    <brk id="335" max="319" man="1"/>
    <brk id="363" max="319" man="1"/>
    <brk id="397" max="319" man="1"/>
    <brk id="436" max="319" man="1"/>
    <brk id="467" max="319" man="1"/>
    <brk id="508" max="317" man="1"/>
    <brk id="538" max="319" man="1"/>
    <brk id="568" max="319" man="1"/>
    <brk id="598" max="319" man="1"/>
    <brk id="642" max="319" man="1"/>
    <brk id="685" max="319" man="1"/>
    <brk id="729" max="319" man="1"/>
    <brk id="759" max="319" man="1"/>
    <brk id="791" max="319" man="1"/>
    <brk id="812" max="317" man="1"/>
    <brk id="854" max="319" man="1"/>
    <brk id="885" max="319" man="1"/>
    <brk id="921" max="317" man="1"/>
    <brk id="962" max="319" man="1"/>
    <brk id="1001" max="319" man="1"/>
    <brk id="1032" max="317" man="1"/>
    <brk id="1060" max="319" man="1"/>
    <brk id="1092" max="319" man="1"/>
    <brk id="1115" max="317" man="1"/>
    <brk id="1156" max="319" man="1"/>
    <brk id="1165" max="317" man="1"/>
    <brk id="1200" max="319" man="1"/>
    <brk id="1224" max="319" man="1"/>
    <brk id="1260" max="319" man="1"/>
    <brk id="1289" max="319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5"/>
  <sheetViews>
    <sheetView topLeftCell="A10" zoomScale="85" zoomScaleNormal="85" zoomScaleSheetLayoutView="100" workbookViewId="0">
      <selection activeCell="U23" sqref="U23"/>
    </sheetView>
  </sheetViews>
  <sheetFormatPr defaultRowHeight="23.25"/>
  <cols>
    <col min="1" max="1" width="13.5703125" style="26" customWidth="1"/>
    <col min="2" max="2" width="11" style="26" customWidth="1"/>
    <col min="3" max="3" width="3.28515625" style="26" customWidth="1"/>
    <col min="4" max="4" width="9.140625" style="26"/>
    <col min="5" max="5" width="2.42578125" style="26" customWidth="1"/>
    <col min="6" max="6" width="3.28515625" style="26" customWidth="1"/>
    <col min="7" max="7" width="5" style="26" customWidth="1"/>
    <col min="8" max="8" width="3.28515625" style="26" customWidth="1"/>
    <col min="9" max="9" width="5" style="26" customWidth="1"/>
    <col min="10" max="12" width="3.28515625" style="26" customWidth="1"/>
    <col min="13" max="13" width="5" style="26" customWidth="1"/>
    <col min="14" max="14" width="3.28515625" style="26" customWidth="1"/>
    <col min="15" max="15" width="5" style="26" customWidth="1"/>
    <col min="16" max="17" width="3.28515625" style="26" customWidth="1"/>
    <col min="18" max="18" width="2.42578125" style="26" customWidth="1"/>
    <col min="19" max="19" width="7.5703125" style="26" customWidth="1"/>
    <col min="20" max="20" width="9.140625" style="26"/>
    <col min="21" max="21" width="34.42578125" style="26" bestFit="1" customWidth="1"/>
    <col min="22" max="22" width="21.7109375" style="26" customWidth="1"/>
    <col min="23" max="256" width="9.140625" style="26"/>
    <col min="257" max="257" width="13.5703125" style="26" customWidth="1"/>
    <col min="258" max="258" width="11" style="26" customWidth="1"/>
    <col min="259" max="259" width="3.28515625" style="26" customWidth="1"/>
    <col min="260" max="260" width="9.140625" style="26"/>
    <col min="261" max="261" width="2.42578125" style="26" customWidth="1"/>
    <col min="262" max="262" width="3.28515625" style="26" customWidth="1"/>
    <col min="263" max="263" width="5" style="26" customWidth="1"/>
    <col min="264" max="264" width="3.28515625" style="26" customWidth="1"/>
    <col min="265" max="265" width="5" style="26" customWidth="1"/>
    <col min="266" max="268" width="3.28515625" style="26" customWidth="1"/>
    <col min="269" max="269" width="5" style="26" customWidth="1"/>
    <col min="270" max="270" width="3.28515625" style="26" customWidth="1"/>
    <col min="271" max="271" width="5" style="26" customWidth="1"/>
    <col min="272" max="273" width="3.28515625" style="26" customWidth="1"/>
    <col min="274" max="274" width="2.42578125" style="26" customWidth="1"/>
    <col min="275" max="275" width="7.5703125" style="26" customWidth="1"/>
    <col min="276" max="277" width="9.140625" style="26"/>
    <col min="278" max="278" width="21.7109375" style="26" customWidth="1"/>
    <col min="279" max="512" width="9.140625" style="26"/>
    <col min="513" max="513" width="13.5703125" style="26" customWidth="1"/>
    <col min="514" max="514" width="11" style="26" customWidth="1"/>
    <col min="515" max="515" width="3.28515625" style="26" customWidth="1"/>
    <col min="516" max="516" width="9.140625" style="26"/>
    <col min="517" max="517" width="2.42578125" style="26" customWidth="1"/>
    <col min="518" max="518" width="3.28515625" style="26" customWidth="1"/>
    <col min="519" max="519" width="5" style="26" customWidth="1"/>
    <col min="520" max="520" width="3.28515625" style="26" customWidth="1"/>
    <col min="521" max="521" width="5" style="26" customWidth="1"/>
    <col min="522" max="524" width="3.28515625" style="26" customWidth="1"/>
    <col min="525" max="525" width="5" style="26" customWidth="1"/>
    <col min="526" max="526" width="3.28515625" style="26" customWidth="1"/>
    <col min="527" max="527" width="5" style="26" customWidth="1"/>
    <col min="528" max="529" width="3.28515625" style="26" customWidth="1"/>
    <col min="530" max="530" width="2.42578125" style="26" customWidth="1"/>
    <col min="531" max="531" width="7.5703125" style="26" customWidth="1"/>
    <col min="532" max="533" width="9.140625" style="26"/>
    <col min="534" max="534" width="21.7109375" style="26" customWidth="1"/>
    <col min="535" max="768" width="9.140625" style="26"/>
    <col min="769" max="769" width="13.5703125" style="26" customWidth="1"/>
    <col min="770" max="770" width="11" style="26" customWidth="1"/>
    <col min="771" max="771" width="3.28515625" style="26" customWidth="1"/>
    <col min="772" max="772" width="9.140625" style="26"/>
    <col min="773" max="773" width="2.42578125" style="26" customWidth="1"/>
    <col min="774" max="774" width="3.28515625" style="26" customWidth="1"/>
    <col min="775" max="775" width="5" style="26" customWidth="1"/>
    <col min="776" max="776" width="3.28515625" style="26" customWidth="1"/>
    <col min="777" max="777" width="5" style="26" customWidth="1"/>
    <col min="778" max="780" width="3.28515625" style="26" customWidth="1"/>
    <col min="781" max="781" width="5" style="26" customWidth="1"/>
    <col min="782" max="782" width="3.28515625" style="26" customWidth="1"/>
    <col min="783" max="783" width="5" style="26" customWidth="1"/>
    <col min="784" max="785" width="3.28515625" style="26" customWidth="1"/>
    <col min="786" max="786" width="2.42578125" style="26" customWidth="1"/>
    <col min="787" max="787" width="7.5703125" style="26" customWidth="1"/>
    <col min="788" max="789" width="9.140625" style="26"/>
    <col min="790" max="790" width="21.7109375" style="26" customWidth="1"/>
    <col min="791" max="1024" width="9.140625" style="26"/>
    <col min="1025" max="1025" width="13.5703125" style="26" customWidth="1"/>
    <col min="1026" max="1026" width="11" style="26" customWidth="1"/>
    <col min="1027" max="1027" width="3.28515625" style="26" customWidth="1"/>
    <col min="1028" max="1028" width="9.140625" style="26"/>
    <col min="1029" max="1029" width="2.42578125" style="26" customWidth="1"/>
    <col min="1030" max="1030" width="3.28515625" style="26" customWidth="1"/>
    <col min="1031" max="1031" width="5" style="26" customWidth="1"/>
    <col min="1032" max="1032" width="3.28515625" style="26" customWidth="1"/>
    <col min="1033" max="1033" width="5" style="26" customWidth="1"/>
    <col min="1034" max="1036" width="3.28515625" style="26" customWidth="1"/>
    <col min="1037" max="1037" width="5" style="26" customWidth="1"/>
    <col min="1038" max="1038" width="3.28515625" style="26" customWidth="1"/>
    <col min="1039" max="1039" width="5" style="26" customWidth="1"/>
    <col min="1040" max="1041" width="3.28515625" style="26" customWidth="1"/>
    <col min="1042" max="1042" width="2.42578125" style="26" customWidth="1"/>
    <col min="1043" max="1043" width="7.5703125" style="26" customWidth="1"/>
    <col min="1044" max="1045" width="9.140625" style="26"/>
    <col min="1046" max="1046" width="21.7109375" style="26" customWidth="1"/>
    <col min="1047" max="1280" width="9.140625" style="26"/>
    <col min="1281" max="1281" width="13.5703125" style="26" customWidth="1"/>
    <col min="1282" max="1282" width="11" style="26" customWidth="1"/>
    <col min="1283" max="1283" width="3.28515625" style="26" customWidth="1"/>
    <col min="1284" max="1284" width="9.140625" style="26"/>
    <col min="1285" max="1285" width="2.42578125" style="26" customWidth="1"/>
    <col min="1286" max="1286" width="3.28515625" style="26" customWidth="1"/>
    <col min="1287" max="1287" width="5" style="26" customWidth="1"/>
    <col min="1288" max="1288" width="3.28515625" style="26" customWidth="1"/>
    <col min="1289" max="1289" width="5" style="26" customWidth="1"/>
    <col min="1290" max="1292" width="3.28515625" style="26" customWidth="1"/>
    <col min="1293" max="1293" width="5" style="26" customWidth="1"/>
    <col min="1294" max="1294" width="3.28515625" style="26" customWidth="1"/>
    <col min="1295" max="1295" width="5" style="26" customWidth="1"/>
    <col min="1296" max="1297" width="3.28515625" style="26" customWidth="1"/>
    <col min="1298" max="1298" width="2.42578125" style="26" customWidth="1"/>
    <col min="1299" max="1299" width="7.5703125" style="26" customWidth="1"/>
    <col min="1300" max="1301" width="9.140625" style="26"/>
    <col min="1302" max="1302" width="21.7109375" style="26" customWidth="1"/>
    <col min="1303" max="1536" width="9.140625" style="26"/>
    <col min="1537" max="1537" width="13.5703125" style="26" customWidth="1"/>
    <col min="1538" max="1538" width="11" style="26" customWidth="1"/>
    <col min="1539" max="1539" width="3.28515625" style="26" customWidth="1"/>
    <col min="1540" max="1540" width="9.140625" style="26"/>
    <col min="1541" max="1541" width="2.42578125" style="26" customWidth="1"/>
    <col min="1542" max="1542" width="3.28515625" style="26" customWidth="1"/>
    <col min="1543" max="1543" width="5" style="26" customWidth="1"/>
    <col min="1544" max="1544" width="3.28515625" style="26" customWidth="1"/>
    <col min="1545" max="1545" width="5" style="26" customWidth="1"/>
    <col min="1546" max="1548" width="3.28515625" style="26" customWidth="1"/>
    <col min="1549" max="1549" width="5" style="26" customWidth="1"/>
    <col min="1550" max="1550" width="3.28515625" style="26" customWidth="1"/>
    <col min="1551" max="1551" width="5" style="26" customWidth="1"/>
    <col min="1552" max="1553" width="3.28515625" style="26" customWidth="1"/>
    <col min="1554" max="1554" width="2.42578125" style="26" customWidth="1"/>
    <col min="1555" max="1555" width="7.5703125" style="26" customWidth="1"/>
    <col min="1556" max="1557" width="9.140625" style="26"/>
    <col min="1558" max="1558" width="21.7109375" style="26" customWidth="1"/>
    <col min="1559" max="1792" width="9.140625" style="26"/>
    <col min="1793" max="1793" width="13.5703125" style="26" customWidth="1"/>
    <col min="1794" max="1794" width="11" style="26" customWidth="1"/>
    <col min="1795" max="1795" width="3.28515625" style="26" customWidth="1"/>
    <col min="1796" max="1796" width="9.140625" style="26"/>
    <col min="1797" max="1797" width="2.42578125" style="26" customWidth="1"/>
    <col min="1798" max="1798" width="3.28515625" style="26" customWidth="1"/>
    <col min="1799" max="1799" width="5" style="26" customWidth="1"/>
    <col min="1800" max="1800" width="3.28515625" style="26" customWidth="1"/>
    <col min="1801" max="1801" width="5" style="26" customWidth="1"/>
    <col min="1802" max="1804" width="3.28515625" style="26" customWidth="1"/>
    <col min="1805" max="1805" width="5" style="26" customWidth="1"/>
    <col min="1806" max="1806" width="3.28515625" style="26" customWidth="1"/>
    <col min="1807" max="1807" width="5" style="26" customWidth="1"/>
    <col min="1808" max="1809" width="3.28515625" style="26" customWidth="1"/>
    <col min="1810" max="1810" width="2.42578125" style="26" customWidth="1"/>
    <col min="1811" max="1811" width="7.5703125" style="26" customWidth="1"/>
    <col min="1812" max="1813" width="9.140625" style="26"/>
    <col min="1814" max="1814" width="21.7109375" style="26" customWidth="1"/>
    <col min="1815" max="2048" width="9.140625" style="26"/>
    <col min="2049" max="2049" width="13.5703125" style="26" customWidth="1"/>
    <col min="2050" max="2050" width="11" style="26" customWidth="1"/>
    <col min="2051" max="2051" width="3.28515625" style="26" customWidth="1"/>
    <col min="2052" max="2052" width="9.140625" style="26"/>
    <col min="2053" max="2053" width="2.42578125" style="26" customWidth="1"/>
    <col min="2054" max="2054" width="3.28515625" style="26" customWidth="1"/>
    <col min="2055" max="2055" width="5" style="26" customWidth="1"/>
    <col min="2056" max="2056" width="3.28515625" style="26" customWidth="1"/>
    <col min="2057" max="2057" width="5" style="26" customWidth="1"/>
    <col min="2058" max="2060" width="3.28515625" style="26" customWidth="1"/>
    <col min="2061" max="2061" width="5" style="26" customWidth="1"/>
    <col min="2062" max="2062" width="3.28515625" style="26" customWidth="1"/>
    <col min="2063" max="2063" width="5" style="26" customWidth="1"/>
    <col min="2064" max="2065" width="3.28515625" style="26" customWidth="1"/>
    <col min="2066" max="2066" width="2.42578125" style="26" customWidth="1"/>
    <col min="2067" max="2067" width="7.5703125" style="26" customWidth="1"/>
    <col min="2068" max="2069" width="9.140625" style="26"/>
    <col min="2070" max="2070" width="21.7109375" style="26" customWidth="1"/>
    <col min="2071" max="2304" width="9.140625" style="26"/>
    <col min="2305" max="2305" width="13.5703125" style="26" customWidth="1"/>
    <col min="2306" max="2306" width="11" style="26" customWidth="1"/>
    <col min="2307" max="2307" width="3.28515625" style="26" customWidth="1"/>
    <col min="2308" max="2308" width="9.140625" style="26"/>
    <col min="2309" max="2309" width="2.42578125" style="26" customWidth="1"/>
    <col min="2310" max="2310" width="3.28515625" style="26" customWidth="1"/>
    <col min="2311" max="2311" width="5" style="26" customWidth="1"/>
    <col min="2312" max="2312" width="3.28515625" style="26" customWidth="1"/>
    <col min="2313" max="2313" width="5" style="26" customWidth="1"/>
    <col min="2314" max="2316" width="3.28515625" style="26" customWidth="1"/>
    <col min="2317" max="2317" width="5" style="26" customWidth="1"/>
    <col min="2318" max="2318" width="3.28515625" style="26" customWidth="1"/>
    <col min="2319" max="2319" width="5" style="26" customWidth="1"/>
    <col min="2320" max="2321" width="3.28515625" style="26" customWidth="1"/>
    <col min="2322" max="2322" width="2.42578125" style="26" customWidth="1"/>
    <col min="2323" max="2323" width="7.5703125" style="26" customWidth="1"/>
    <col min="2324" max="2325" width="9.140625" style="26"/>
    <col min="2326" max="2326" width="21.7109375" style="26" customWidth="1"/>
    <col min="2327" max="2560" width="9.140625" style="26"/>
    <col min="2561" max="2561" width="13.5703125" style="26" customWidth="1"/>
    <col min="2562" max="2562" width="11" style="26" customWidth="1"/>
    <col min="2563" max="2563" width="3.28515625" style="26" customWidth="1"/>
    <col min="2564" max="2564" width="9.140625" style="26"/>
    <col min="2565" max="2565" width="2.42578125" style="26" customWidth="1"/>
    <col min="2566" max="2566" width="3.28515625" style="26" customWidth="1"/>
    <col min="2567" max="2567" width="5" style="26" customWidth="1"/>
    <col min="2568" max="2568" width="3.28515625" style="26" customWidth="1"/>
    <col min="2569" max="2569" width="5" style="26" customWidth="1"/>
    <col min="2570" max="2572" width="3.28515625" style="26" customWidth="1"/>
    <col min="2573" max="2573" width="5" style="26" customWidth="1"/>
    <col min="2574" max="2574" width="3.28515625" style="26" customWidth="1"/>
    <col min="2575" max="2575" width="5" style="26" customWidth="1"/>
    <col min="2576" max="2577" width="3.28515625" style="26" customWidth="1"/>
    <col min="2578" max="2578" width="2.42578125" style="26" customWidth="1"/>
    <col min="2579" max="2579" width="7.5703125" style="26" customWidth="1"/>
    <col min="2580" max="2581" width="9.140625" style="26"/>
    <col min="2582" max="2582" width="21.7109375" style="26" customWidth="1"/>
    <col min="2583" max="2816" width="9.140625" style="26"/>
    <col min="2817" max="2817" width="13.5703125" style="26" customWidth="1"/>
    <col min="2818" max="2818" width="11" style="26" customWidth="1"/>
    <col min="2819" max="2819" width="3.28515625" style="26" customWidth="1"/>
    <col min="2820" max="2820" width="9.140625" style="26"/>
    <col min="2821" max="2821" width="2.42578125" style="26" customWidth="1"/>
    <col min="2822" max="2822" width="3.28515625" style="26" customWidth="1"/>
    <col min="2823" max="2823" width="5" style="26" customWidth="1"/>
    <col min="2824" max="2824" width="3.28515625" style="26" customWidth="1"/>
    <col min="2825" max="2825" width="5" style="26" customWidth="1"/>
    <col min="2826" max="2828" width="3.28515625" style="26" customWidth="1"/>
    <col min="2829" max="2829" width="5" style="26" customWidth="1"/>
    <col min="2830" max="2830" width="3.28515625" style="26" customWidth="1"/>
    <col min="2831" max="2831" width="5" style="26" customWidth="1"/>
    <col min="2832" max="2833" width="3.28515625" style="26" customWidth="1"/>
    <col min="2834" max="2834" width="2.42578125" style="26" customWidth="1"/>
    <col min="2835" max="2835" width="7.5703125" style="26" customWidth="1"/>
    <col min="2836" max="2837" width="9.140625" style="26"/>
    <col min="2838" max="2838" width="21.7109375" style="26" customWidth="1"/>
    <col min="2839" max="3072" width="9.140625" style="26"/>
    <col min="3073" max="3073" width="13.5703125" style="26" customWidth="1"/>
    <col min="3074" max="3074" width="11" style="26" customWidth="1"/>
    <col min="3075" max="3075" width="3.28515625" style="26" customWidth="1"/>
    <col min="3076" max="3076" width="9.140625" style="26"/>
    <col min="3077" max="3077" width="2.42578125" style="26" customWidth="1"/>
    <col min="3078" max="3078" width="3.28515625" style="26" customWidth="1"/>
    <col min="3079" max="3079" width="5" style="26" customWidth="1"/>
    <col min="3080" max="3080" width="3.28515625" style="26" customWidth="1"/>
    <col min="3081" max="3081" width="5" style="26" customWidth="1"/>
    <col min="3082" max="3084" width="3.28515625" style="26" customWidth="1"/>
    <col min="3085" max="3085" width="5" style="26" customWidth="1"/>
    <col min="3086" max="3086" width="3.28515625" style="26" customWidth="1"/>
    <col min="3087" max="3087" width="5" style="26" customWidth="1"/>
    <col min="3088" max="3089" width="3.28515625" style="26" customWidth="1"/>
    <col min="3090" max="3090" width="2.42578125" style="26" customWidth="1"/>
    <col min="3091" max="3091" width="7.5703125" style="26" customWidth="1"/>
    <col min="3092" max="3093" width="9.140625" style="26"/>
    <col min="3094" max="3094" width="21.7109375" style="26" customWidth="1"/>
    <col min="3095" max="3328" width="9.140625" style="26"/>
    <col min="3329" max="3329" width="13.5703125" style="26" customWidth="1"/>
    <col min="3330" max="3330" width="11" style="26" customWidth="1"/>
    <col min="3331" max="3331" width="3.28515625" style="26" customWidth="1"/>
    <col min="3332" max="3332" width="9.140625" style="26"/>
    <col min="3333" max="3333" width="2.42578125" style="26" customWidth="1"/>
    <col min="3334" max="3334" width="3.28515625" style="26" customWidth="1"/>
    <col min="3335" max="3335" width="5" style="26" customWidth="1"/>
    <col min="3336" max="3336" width="3.28515625" style="26" customWidth="1"/>
    <col min="3337" max="3337" width="5" style="26" customWidth="1"/>
    <col min="3338" max="3340" width="3.28515625" style="26" customWidth="1"/>
    <col min="3341" max="3341" width="5" style="26" customWidth="1"/>
    <col min="3342" max="3342" width="3.28515625" style="26" customWidth="1"/>
    <col min="3343" max="3343" width="5" style="26" customWidth="1"/>
    <col min="3344" max="3345" width="3.28515625" style="26" customWidth="1"/>
    <col min="3346" max="3346" width="2.42578125" style="26" customWidth="1"/>
    <col min="3347" max="3347" width="7.5703125" style="26" customWidth="1"/>
    <col min="3348" max="3349" width="9.140625" style="26"/>
    <col min="3350" max="3350" width="21.7109375" style="26" customWidth="1"/>
    <col min="3351" max="3584" width="9.140625" style="26"/>
    <col min="3585" max="3585" width="13.5703125" style="26" customWidth="1"/>
    <col min="3586" max="3586" width="11" style="26" customWidth="1"/>
    <col min="3587" max="3587" width="3.28515625" style="26" customWidth="1"/>
    <col min="3588" max="3588" width="9.140625" style="26"/>
    <col min="3589" max="3589" width="2.42578125" style="26" customWidth="1"/>
    <col min="3590" max="3590" width="3.28515625" style="26" customWidth="1"/>
    <col min="3591" max="3591" width="5" style="26" customWidth="1"/>
    <col min="3592" max="3592" width="3.28515625" style="26" customWidth="1"/>
    <col min="3593" max="3593" width="5" style="26" customWidth="1"/>
    <col min="3594" max="3596" width="3.28515625" style="26" customWidth="1"/>
    <col min="3597" max="3597" width="5" style="26" customWidth="1"/>
    <col min="3598" max="3598" width="3.28515625" style="26" customWidth="1"/>
    <col min="3599" max="3599" width="5" style="26" customWidth="1"/>
    <col min="3600" max="3601" width="3.28515625" style="26" customWidth="1"/>
    <col min="3602" max="3602" width="2.42578125" style="26" customWidth="1"/>
    <col min="3603" max="3603" width="7.5703125" style="26" customWidth="1"/>
    <col min="3604" max="3605" width="9.140625" style="26"/>
    <col min="3606" max="3606" width="21.7109375" style="26" customWidth="1"/>
    <col min="3607" max="3840" width="9.140625" style="26"/>
    <col min="3841" max="3841" width="13.5703125" style="26" customWidth="1"/>
    <col min="3842" max="3842" width="11" style="26" customWidth="1"/>
    <col min="3843" max="3843" width="3.28515625" style="26" customWidth="1"/>
    <col min="3844" max="3844" width="9.140625" style="26"/>
    <col min="3845" max="3845" width="2.42578125" style="26" customWidth="1"/>
    <col min="3846" max="3846" width="3.28515625" style="26" customWidth="1"/>
    <col min="3847" max="3847" width="5" style="26" customWidth="1"/>
    <col min="3848" max="3848" width="3.28515625" style="26" customWidth="1"/>
    <col min="3849" max="3849" width="5" style="26" customWidth="1"/>
    <col min="3850" max="3852" width="3.28515625" style="26" customWidth="1"/>
    <col min="3853" max="3853" width="5" style="26" customWidth="1"/>
    <col min="3854" max="3854" width="3.28515625" style="26" customWidth="1"/>
    <col min="3855" max="3855" width="5" style="26" customWidth="1"/>
    <col min="3856" max="3857" width="3.28515625" style="26" customWidth="1"/>
    <col min="3858" max="3858" width="2.42578125" style="26" customWidth="1"/>
    <col min="3859" max="3859" width="7.5703125" style="26" customWidth="1"/>
    <col min="3860" max="3861" width="9.140625" style="26"/>
    <col min="3862" max="3862" width="21.7109375" style="26" customWidth="1"/>
    <col min="3863" max="4096" width="9.140625" style="26"/>
    <col min="4097" max="4097" width="13.5703125" style="26" customWidth="1"/>
    <col min="4098" max="4098" width="11" style="26" customWidth="1"/>
    <col min="4099" max="4099" width="3.28515625" style="26" customWidth="1"/>
    <col min="4100" max="4100" width="9.140625" style="26"/>
    <col min="4101" max="4101" width="2.42578125" style="26" customWidth="1"/>
    <col min="4102" max="4102" width="3.28515625" style="26" customWidth="1"/>
    <col min="4103" max="4103" width="5" style="26" customWidth="1"/>
    <col min="4104" max="4104" width="3.28515625" style="26" customWidth="1"/>
    <col min="4105" max="4105" width="5" style="26" customWidth="1"/>
    <col min="4106" max="4108" width="3.28515625" style="26" customWidth="1"/>
    <col min="4109" max="4109" width="5" style="26" customWidth="1"/>
    <col min="4110" max="4110" width="3.28515625" style="26" customWidth="1"/>
    <col min="4111" max="4111" width="5" style="26" customWidth="1"/>
    <col min="4112" max="4113" width="3.28515625" style="26" customWidth="1"/>
    <col min="4114" max="4114" width="2.42578125" style="26" customWidth="1"/>
    <col min="4115" max="4115" width="7.5703125" style="26" customWidth="1"/>
    <col min="4116" max="4117" width="9.140625" style="26"/>
    <col min="4118" max="4118" width="21.7109375" style="26" customWidth="1"/>
    <col min="4119" max="4352" width="9.140625" style="26"/>
    <col min="4353" max="4353" width="13.5703125" style="26" customWidth="1"/>
    <col min="4354" max="4354" width="11" style="26" customWidth="1"/>
    <col min="4355" max="4355" width="3.28515625" style="26" customWidth="1"/>
    <col min="4356" max="4356" width="9.140625" style="26"/>
    <col min="4357" max="4357" width="2.42578125" style="26" customWidth="1"/>
    <col min="4358" max="4358" width="3.28515625" style="26" customWidth="1"/>
    <col min="4359" max="4359" width="5" style="26" customWidth="1"/>
    <col min="4360" max="4360" width="3.28515625" style="26" customWidth="1"/>
    <col min="4361" max="4361" width="5" style="26" customWidth="1"/>
    <col min="4362" max="4364" width="3.28515625" style="26" customWidth="1"/>
    <col min="4365" max="4365" width="5" style="26" customWidth="1"/>
    <col min="4366" max="4366" width="3.28515625" style="26" customWidth="1"/>
    <col min="4367" max="4367" width="5" style="26" customWidth="1"/>
    <col min="4368" max="4369" width="3.28515625" style="26" customWidth="1"/>
    <col min="4370" max="4370" width="2.42578125" style="26" customWidth="1"/>
    <col min="4371" max="4371" width="7.5703125" style="26" customWidth="1"/>
    <col min="4372" max="4373" width="9.140625" style="26"/>
    <col min="4374" max="4374" width="21.7109375" style="26" customWidth="1"/>
    <col min="4375" max="4608" width="9.140625" style="26"/>
    <col min="4609" max="4609" width="13.5703125" style="26" customWidth="1"/>
    <col min="4610" max="4610" width="11" style="26" customWidth="1"/>
    <col min="4611" max="4611" width="3.28515625" style="26" customWidth="1"/>
    <col min="4612" max="4612" width="9.140625" style="26"/>
    <col min="4613" max="4613" width="2.42578125" style="26" customWidth="1"/>
    <col min="4614" max="4614" width="3.28515625" style="26" customWidth="1"/>
    <col min="4615" max="4615" width="5" style="26" customWidth="1"/>
    <col min="4616" max="4616" width="3.28515625" style="26" customWidth="1"/>
    <col min="4617" max="4617" width="5" style="26" customWidth="1"/>
    <col min="4618" max="4620" width="3.28515625" style="26" customWidth="1"/>
    <col min="4621" max="4621" width="5" style="26" customWidth="1"/>
    <col min="4622" max="4622" width="3.28515625" style="26" customWidth="1"/>
    <col min="4623" max="4623" width="5" style="26" customWidth="1"/>
    <col min="4624" max="4625" width="3.28515625" style="26" customWidth="1"/>
    <col min="4626" max="4626" width="2.42578125" style="26" customWidth="1"/>
    <col min="4627" max="4627" width="7.5703125" style="26" customWidth="1"/>
    <col min="4628" max="4629" width="9.140625" style="26"/>
    <col min="4630" max="4630" width="21.7109375" style="26" customWidth="1"/>
    <col min="4631" max="4864" width="9.140625" style="26"/>
    <col min="4865" max="4865" width="13.5703125" style="26" customWidth="1"/>
    <col min="4866" max="4866" width="11" style="26" customWidth="1"/>
    <col min="4867" max="4867" width="3.28515625" style="26" customWidth="1"/>
    <col min="4868" max="4868" width="9.140625" style="26"/>
    <col min="4869" max="4869" width="2.42578125" style="26" customWidth="1"/>
    <col min="4870" max="4870" width="3.28515625" style="26" customWidth="1"/>
    <col min="4871" max="4871" width="5" style="26" customWidth="1"/>
    <col min="4872" max="4872" width="3.28515625" style="26" customWidth="1"/>
    <col min="4873" max="4873" width="5" style="26" customWidth="1"/>
    <col min="4874" max="4876" width="3.28515625" style="26" customWidth="1"/>
    <col min="4877" max="4877" width="5" style="26" customWidth="1"/>
    <col min="4878" max="4878" width="3.28515625" style="26" customWidth="1"/>
    <col min="4879" max="4879" width="5" style="26" customWidth="1"/>
    <col min="4880" max="4881" width="3.28515625" style="26" customWidth="1"/>
    <col min="4882" max="4882" width="2.42578125" style="26" customWidth="1"/>
    <col min="4883" max="4883" width="7.5703125" style="26" customWidth="1"/>
    <col min="4884" max="4885" width="9.140625" style="26"/>
    <col min="4886" max="4886" width="21.7109375" style="26" customWidth="1"/>
    <col min="4887" max="5120" width="9.140625" style="26"/>
    <col min="5121" max="5121" width="13.5703125" style="26" customWidth="1"/>
    <col min="5122" max="5122" width="11" style="26" customWidth="1"/>
    <col min="5123" max="5123" width="3.28515625" style="26" customWidth="1"/>
    <col min="5124" max="5124" width="9.140625" style="26"/>
    <col min="5125" max="5125" width="2.42578125" style="26" customWidth="1"/>
    <col min="5126" max="5126" width="3.28515625" style="26" customWidth="1"/>
    <col min="5127" max="5127" width="5" style="26" customWidth="1"/>
    <col min="5128" max="5128" width="3.28515625" style="26" customWidth="1"/>
    <col min="5129" max="5129" width="5" style="26" customWidth="1"/>
    <col min="5130" max="5132" width="3.28515625" style="26" customWidth="1"/>
    <col min="5133" max="5133" width="5" style="26" customWidth="1"/>
    <col min="5134" max="5134" width="3.28515625" style="26" customWidth="1"/>
    <col min="5135" max="5135" width="5" style="26" customWidth="1"/>
    <col min="5136" max="5137" width="3.28515625" style="26" customWidth="1"/>
    <col min="5138" max="5138" width="2.42578125" style="26" customWidth="1"/>
    <col min="5139" max="5139" width="7.5703125" style="26" customWidth="1"/>
    <col min="5140" max="5141" width="9.140625" style="26"/>
    <col min="5142" max="5142" width="21.7109375" style="26" customWidth="1"/>
    <col min="5143" max="5376" width="9.140625" style="26"/>
    <col min="5377" max="5377" width="13.5703125" style="26" customWidth="1"/>
    <col min="5378" max="5378" width="11" style="26" customWidth="1"/>
    <col min="5379" max="5379" width="3.28515625" style="26" customWidth="1"/>
    <col min="5380" max="5380" width="9.140625" style="26"/>
    <col min="5381" max="5381" width="2.42578125" style="26" customWidth="1"/>
    <col min="5382" max="5382" width="3.28515625" style="26" customWidth="1"/>
    <col min="5383" max="5383" width="5" style="26" customWidth="1"/>
    <col min="5384" max="5384" width="3.28515625" style="26" customWidth="1"/>
    <col min="5385" max="5385" width="5" style="26" customWidth="1"/>
    <col min="5386" max="5388" width="3.28515625" style="26" customWidth="1"/>
    <col min="5389" max="5389" width="5" style="26" customWidth="1"/>
    <col min="5390" max="5390" width="3.28515625" style="26" customWidth="1"/>
    <col min="5391" max="5391" width="5" style="26" customWidth="1"/>
    <col min="5392" max="5393" width="3.28515625" style="26" customWidth="1"/>
    <col min="5394" max="5394" width="2.42578125" style="26" customWidth="1"/>
    <col min="5395" max="5395" width="7.5703125" style="26" customWidth="1"/>
    <col min="5396" max="5397" width="9.140625" style="26"/>
    <col min="5398" max="5398" width="21.7109375" style="26" customWidth="1"/>
    <col min="5399" max="5632" width="9.140625" style="26"/>
    <col min="5633" max="5633" width="13.5703125" style="26" customWidth="1"/>
    <col min="5634" max="5634" width="11" style="26" customWidth="1"/>
    <col min="5635" max="5635" width="3.28515625" style="26" customWidth="1"/>
    <col min="5636" max="5636" width="9.140625" style="26"/>
    <col min="5637" max="5637" width="2.42578125" style="26" customWidth="1"/>
    <col min="5638" max="5638" width="3.28515625" style="26" customWidth="1"/>
    <col min="5639" max="5639" width="5" style="26" customWidth="1"/>
    <col min="5640" max="5640" width="3.28515625" style="26" customWidth="1"/>
    <col min="5641" max="5641" width="5" style="26" customWidth="1"/>
    <col min="5642" max="5644" width="3.28515625" style="26" customWidth="1"/>
    <col min="5645" max="5645" width="5" style="26" customWidth="1"/>
    <col min="5646" max="5646" width="3.28515625" style="26" customWidth="1"/>
    <col min="5647" max="5647" width="5" style="26" customWidth="1"/>
    <col min="5648" max="5649" width="3.28515625" style="26" customWidth="1"/>
    <col min="5650" max="5650" width="2.42578125" style="26" customWidth="1"/>
    <col min="5651" max="5651" width="7.5703125" style="26" customWidth="1"/>
    <col min="5652" max="5653" width="9.140625" style="26"/>
    <col min="5654" max="5654" width="21.7109375" style="26" customWidth="1"/>
    <col min="5655" max="5888" width="9.140625" style="26"/>
    <col min="5889" max="5889" width="13.5703125" style="26" customWidth="1"/>
    <col min="5890" max="5890" width="11" style="26" customWidth="1"/>
    <col min="5891" max="5891" width="3.28515625" style="26" customWidth="1"/>
    <col min="5892" max="5892" width="9.140625" style="26"/>
    <col min="5893" max="5893" width="2.42578125" style="26" customWidth="1"/>
    <col min="5894" max="5894" width="3.28515625" style="26" customWidth="1"/>
    <col min="5895" max="5895" width="5" style="26" customWidth="1"/>
    <col min="5896" max="5896" width="3.28515625" style="26" customWidth="1"/>
    <col min="5897" max="5897" width="5" style="26" customWidth="1"/>
    <col min="5898" max="5900" width="3.28515625" style="26" customWidth="1"/>
    <col min="5901" max="5901" width="5" style="26" customWidth="1"/>
    <col min="5902" max="5902" width="3.28515625" style="26" customWidth="1"/>
    <col min="5903" max="5903" width="5" style="26" customWidth="1"/>
    <col min="5904" max="5905" width="3.28515625" style="26" customWidth="1"/>
    <col min="5906" max="5906" width="2.42578125" style="26" customWidth="1"/>
    <col min="5907" max="5907" width="7.5703125" style="26" customWidth="1"/>
    <col min="5908" max="5909" width="9.140625" style="26"/>
    <col min="5910" max="5910" width="21.7109375" style="26" customWidth="1"/>
    <col min="5911" max="6144" width="9.140625" style="26"/>
    <col min="6145" max="6145" width="13.5703125" style="26" customWidth="1"/>
    <col min="6146" max="6146" width="11" style="26" customWidth="1"/>
    <col min="6147" max="6147" width="3.28515625" style="26" customWidth="1"/>
    <col min="6148" max="6148" width="9.140625" style="26"/>
    <col min="6149" max="6149" width="2.42578125" style="26" customWidth="1"/>
    <col min="6150" max="6150" width="3.28515625" style="26" customWidth="1"/>
    <col min="6151" max="6151" width="5" style="26" customWidth="1"/>
    <col min="6152" max="6152" width="3.28515625" style="26" customWidth="1"/>
    <col min="6153" max="6153" width="5" style="26" customWidth="1"/>
    <col min="6154" max="6156" width="3.28515625" style="26" customWidth="1"/>
    <col min="6157" max="6157" width="5" style="26" customWidth="1"/>
    <col min="6158" max="6158" width="3.28515625" style="26" customWidth="1"/>
    <col min="6159" max="6159" width="5" style="26" customWidth="1"/>
    <col min="6160" max="6161" width="3.28515625" style="26" customWidth="1"/>
    <col min="6162" max="6162" width="2.42578125" style="26" customWidth="1"/>
    <col min="6163" max="6163" width="7.5703125" style="26" customWidth="1"/>
    <col min="6164" max="6165" width="9.140625" style="26"/>
    <col min="6166" max="6166" width="21.7109375" style="26" customWidth="1"/>
    <col min="6167" max="6400" width="9.140625" style="26"/>
    <col min="6401" max="6401" width="13.5703125" style="26" customWidth="1"/>
    <col min="6402" max="6402" width="11" style="26" customWidth="1"/>
    <col min="6403" max="6403" width="3.28515625" style="26" customWidth="1"/>
    <col min="6404" max="6404" width="9.140625" style="26"/>
    <col min="6405" max="6405" width="2.42578125" style="26" customWidth="1"/>
    <col min="6406" max="6406" width="3.28515625" style="26" customWidth="1"/>
    <col min="6407" max="6407" width="5" style="26" customWidth="1"/>
    <col min="6408" max="6408" width="3.28515625" style="26" customWidth="1"/>
    <col min="6409" max="6409" width="5" style="26" customWidth="1"/>
    <col min="6410" max="6412" width="3.28515625" style="26" customWidth="1"/>
    <col min="6413" max="6413" width="5" style="26" customWidth="1"/>
    <col min="6414" max="6414" width="3.28515625" style="26" customWidth="1"/>
    <col min="6415" max="6415" width="5" style="26" customWidth="1"/>
    <col min="6416" max="6417" width="3.28515625" style="26" customWidth="1"/>
    <col min="6418" max="6418" width="2.42578125" style="26" customWidth="1"/>
    <col min="6419" max="6419" width="7.5703125" style="26" customWidth="1"/>
    <col min="6420" max="6421" width="9.140625" style="26"/>
    <col min="6422" max="6422" width="21.7109375" style="26" customWidth="1"/>
    <col min="6423" max="6656" width="9.140625" style="26"/>
    <col min="6657" max="6657" width="13.5703125" style="26" customWidth="1"/>
    <col min="6658" max="6658" width="11" style="26" customWidth="1"/>
    <col min="6659" max="6659" width="3.28515625" style="26" customWidth="1"/>
    <col min="6660" max="6660" width="9.140625" style="26"/>
    <col min="6661" max="6661" width="2.42578125" style="26" customWidth="1"/>
    <col min="6662" max="6662" width="3.28515625" style="26" customWidth="1"/>
    <col min="6663" max="6663" width="5" style="26" customWidth="1"/>
    <col min="6664" max="6664" width="3.28515625" style="26" customWidth="1"/>
    <col min="6665" max="6665" width="5" style="26" customWidth="1"/>
    <col min="6666" max="6668" width="3.28515625" style="26" customWidth="1"/>
    <col min="6669" max="6669" width="5" style="26" customWidth="1"/>
    <col min="6670" max="6670" width="3.28515625" style="26" customWidth="1"/>
    <col min="6671" max="6671" width="5" style="26" customWidth="1"/>
    <col min="6672" max="6673" width="3.28515625" style="26" customWidth="1"/>
    <col min="6674" max="6674" width="2.42578125" style="26" customWidth="1"/>
    <col min="6675" max="6675" width="7.5703125" style="26" customWidth="1"/>
    <col min="6676" max="6677" width="9.140625" style="26"/>
    <col min="6678" max="6678" width="21.7109375" style="26" customWidth="1"/>
    <col min="6679" max="6912" width="9.140625" style="26"/>
    <col min="6913" max="6913" width="13.5703125" style="26" customWidth="1"/>
    <col min="6914" max="6914" width="11" style="26" customWidth="1"/>
    <col min="6915" max="6915" width="3.28515625" style="26" customWidth="1"/>
    <col min="6916" max="6916" width="9.140625" style="26"/>
    <col min="6917" max="6917" width="2.42578125" style="26" customWidth="1"/>
    <col min="6918" max="6918" width="3.28515625" style="26" customWidth="1"/>
    <col min="6919" max="6919" width="5" style="26" customWidth="1"/>
    <col min="6920" max="6920" width="3.28515625" style="26" customWidth="1"/>
    <col min="6921" max="6921" width="5" style="26" customWidth="1"/>
    <col min="6922" max="6924" width="3.28515625" style="26" customWidth="1"/>
    <col min="6925" max="6925" width="5" style="26" customWidth="1"/>
    <col min="6926" max="6926" width="3.28515625" style="26" customWidth="1"/>
    <col min="6927" max="6927" width="5" style="26" customWidth="1"/>
    <col min="6928" max="6929" width="3.28515625" style="26" customWidth="1"/>
    <col min="6930" max="6930" width="2.42578125" style="26" customWidth="1"/>
    <col min="6931" max="6931" width="7.5703125" style="26" customWidth="1"/>
    <col min="6932" max="6933" width="9.140625" style="26"/>
    <col min="6934" max="6934" width="21.7109375" style="26" customWidth="1"/>
    <col min="6935" max="7168" width="9.140625" style="26"/>
    <col min="7169" max="7169" width="13.5703125" style="26" customWidth="1"/>
    <col min="7170" max="7170" width="11" style="26" customWidth="1"/>
    <col min="7171" max="7171" width="3.28515625" style="26" customWidth="1"/>
    <col min="7172" max="7172" width="9.140625" style="26"/>
    <col min="7173" max="7173" width="2.42578125" style="26" customWidth="1"/>
    <col min="7174" max="7174" width="3.28515625" style="26" customWidth="1"/>
    <col min="7175" max="7175" width="5" style="26" customWidth="1"/>
    <col min="7176" max="7176" width="3.28515625" style="26" customWidth="1"/>
    <col min="7177" max="7177" width="5" style="26" customWidth="1"/>
    <col min="7178" max="7180" width="3.28515625" style="26" customWidth="1"/>
    <col min="7181" max="7181" width="5" style="26" customWidth="1"/>
    <col min="7182" max="7182" width="3.28515625" style="26" customWidth="1"/>
    <col min="7183" max="7183" width="5" style="26" customWidth="1"/>
    <col min="7184" max="7185" width="3.28515625" style="26" customWidth="1"/>
    <col min="7186" max="7186" width="2.42578125" style="26" customWidth="1"/>
    <col min="7187" max="7187" width="7.5703125" style="26" customWidth="1"/>
    <col min="7188" max="7189" width="9.140625" style="26"/>
    <col min="7190" max="7190" width="21.7109375" style="26" customWidth="1"/>
    <col min="7191" max="7424" width="9.140625" style="26"/>
    <col min="7425" max="7425" width="13.5703125" style="26" customWidth="1"/>
    <col min="7426" max="7426" width="11" style="26" customWidth="1"/>
    <col min="7427" max="7427" width="3.28515625" style="26" customWidth="1"/>
    <col min="7428" max="7428" width="9.140625" style="26"/>
    <col min="7429" max="7429" width="2.42578125" style="26" customWidth="1"/>
    <col min="7430" max="7430" width="3.28515625" style="26" customWidth="1"/>
    <col min="7431" max="7431" width="5" style="26" customWidth="1"/>
    <col min="7432" max="7432" width="3.28515625" style="26" customWidth="1"/>
    <col min="7433" max="7433" width="5" style="26" customWidth="1"/>
    <col min="7434" max="7436" width="3.28515625" style="26" customWidth="1"/>
    <col min="7437" max="7437" width="5" style="26" customWidth="1"/>
    <col min="7438" max="7438" width="3.28515625" style="26" customWidth="1"/>
    <col min="7439" max="7439" width="5" style="26" customWidth="1"/>
    <col min="7440" max="7441" width="3.28515625" style="26" customWidth="1"/>
    <col min="7442" max="7442" width="2.42578125" style="26" customWidth="1"/>
    <col min="7443" max="7443" width="7.5703125" style="26" customWidth="1"/>
    <col min="7444" max="7445" width="9.140625" style="26"/>
    <col min="7446" max="7446" width="21.7109375" style="26" customWidth="1"/>
    <col min="7447" max="7680" width="9.140625" style="26"/>
    <col min="7681" max="7681" width="13.5703125" style="26" customWidth="1"/>
    <col min="7682" max="7682" width="11" style="26" customWidth="1"/>
    <col min="7683" max="7683" width="3.28515625" style="26" customWidth="1"/>
    <col min="7684" max="7684" width="9.140625" style="26"/>
    <col min="7685" max="7685" width="2.42578125" style="26" customWidth="1"/>
    <col min="7686" max="7686" width="3.28515625" style="26" customWidth="1"/>
    <col min="7687" max="7687" width="5" style="26" customWidth="1"/>
    <col min="7688" max="7688" width="3.28515625" style="26" customWidth="1"/>
    <col min="7689" max="7689" width="5" style="26" customWidth="1"/>
    <col min="7690" max="7692" width="3.28515625" style="26" customWidth="1"/>
    <col min="7693" max="7693" width="5" style="26" customWidth="1"/>
    <col min="7694" max="7694" width="3.28515625" style="26" customWidth="1"/>
    <col min="7695" max="7695" width="5" style="26" customWidth="1"/>
    <col min="7696" max="7697" width="3.28515625" style="26" customWidth="1"/>
    <col min="7698" max="7698" width="2.42578125" style="26" customWidth="1"/>
    <col min="7699" max="7699" width="7.5703125" style="26" customWidth="1"/>
    <col min="7700" max="7701" width="9.140625" style="26"/>
    <col min="7702" max="7702" width="21.7109375" style="26" customWidth="1"/>
    <col min="7703" max="7936" width="9.140625" style="26"/>
    <col min="7937" max="7937" width="13.5703125" style="26" customWidth="1"/>
    <col min="7938" max="7938" width="11" style="26" customWidth="1"/>
    <col min="7939" max="7939" width="3.28515625" style="26" customWidth="1"/>
    <col min="7940" max="7940" width="9.140625" style="26"/>
    <col min="7941" max="7941" width="2.42578125" style="26" customWidth="1"/>
    <col min="7942" max="7942" width="3.28515625" style="26" customWidth="1"/>
    <col min="7943" max="7943" width="5" style="26" customWidth="1"/>
    <col min="7944" max="7944" width="3.28515625" style="26" customWidth="1"/>
    <col min="7945" max="7945" width="5" style="26" customWidth="1"/>
    <col min="7946" max="7948" width="3.28515625" style="26" customWidth="1"/>
    <col min="7949" max="7949" width="5" style="26" customWidth="1"/>
    <col min="7950" max="7950" width="3.28515625" style="26" customWidth="1"/>
    <col min="7951" max="7951" width="5" style="26" customWidth="1"/>
    <col min="7952" max="7953" width="3.28515625" style="26" customWidth="1"/>
    <col min="7954" max="7954" width="2.42578125" style="26" customWidth="1"/>
    <col min="7955" max="7955" width="7.5703125" style="26" customWidth="1"/>
    <col min="7956" max="7957" width="9.140625" style="26"/>
    <col min="7958" max="7958" width="21.7109375" style="26" customWidth="1"/>
    <col min="7959" max="8192" width="9.140625" style="26"/>
    <col min="8193" max="8193" width="13.5703125" style="26" customWidth="1"/>
    <col min="8194" max="8194" width="11" style="26" customWidth="1"/>
    <col min="8195" max="8195" width="3.28515625" style="26" customWidth="1"/>
    <col min="8196" max="8196" width="9.140625" style="26"/>
    <col min="8197" max="8197" width="2.42578125" style="26" customWidth="1"/>
    <col min="8198" max="8198" width="3.28515625" style="26" customWidth="1"/>
    <col min="8199" max="8199" width="5" style="26" customWidth="1"/>
    <col min="8200" max="8200" width="3.28515625" style="26" customWidth="1"/>
    <col min="8201" max="8201" width="5" style="26" customWidth="1"/>
    <col min="8202" max="8204" width="3.28515625" style="26" customWidth="1"/>
    <col min="8205" max="8205" width="5" style="26" customWidth="1"/>
    <col min="8206" max="8206" width="3.28515625" style="26" customWidth="1"/>
    <col min="8207" max="8207" width="5" style="26" customWidth="1"/>
    <col min="8208" max="8209" width="3.28515625" style="26" customWidth="1"/>
    <col min="8210" max="8210" width="2.42578125" style="26" customWidth="1"/>
    <col min="8211" max="8211" width="7.5703125" style="26" customWidth="1"/>
    <col min="8212" max="8213" width="9.140625" style="26"/>
    <col min="8214" max="8214" width="21.7109375" style="26" customWidth="1"/>
    <col min="8215" max="8448" width="9.140625" style="26"/>
    <col min="8449" max="8449" width="13.5703125" style="26" customWidth="1"/>
    <col min="8450" max="8450" width="11" style="26" customWidth="1"/>
    <col min="8451" max="8451" width="3.28515625" style="26" customWidth="1"/>
    <col min="8452" max="8452" width="9.140625" style="26"/>
    <col min="8453" max="8453" width="2.42578125" style="26" customWidth="1"/>
    <col min="8454" max="8454" width="3.28515625" style="26" customWidth="1"/>
    <col min="8455" max="8455" width="5" style="26" customWidth="1"/>
    <col min="8456" max="8456" width="3.28515625" style="26" customWidth="1"/>
    <col min="8457" max="8457" width="5" style="26" customWidth="1"/>
    <col min="8458" max="8460" width="3.28515625" style="26" customWidth="1"/>
    <col min="8461" max="8461" width="5" style="26" customWidth="1"/>
    <col min="8462" max="8462" width="3.28515625" style="26" customWidth="1"/>
    <col min="8463" max="8463" width="5" style="26" customWidth="1"/>
    <col min="8464" max="8465" width="3.28515625" style="26" customWidth="1"/>
    <col min="8466" max="8466" width="2.42578125" style="26" customWidth="1"/>
    <col min="8467" max="8467" width="7.5703125" style="26" customWidth="1"/>
    <col min="8468" max="8469" width="9.140625" style="26"/>
    <col min="8470" max="8470" width="21.7109375" style="26" customWidth="1"/>
    <col min="8471" max="8704" width="9.140625" style="26"/>
    <col min="8705" max="8705" width="13.5703125" style="26" customWidth="1"/>
    <col min="8706" max="8706" width="11" style="26" customWidth="1"/>
    <col min="8707" max="8707" width="3.28515625" style="26" customWidth="1"/>
    <col min="8708" max="8708" width="9.140625" style="26"/>
    <col min="8709" max="8709" width="2.42578125" style="26" customWidth="1"/>
    <col min="8710" max="8710" width="3.28515625" style="26" customWidth="1"/>
    <col min="8711" max="8711" width="5" style="26" customWidth="1"/>
    <col min="8712" max="8712" width="3.28515625" style="26" customWidth="1"/>
    <col min="8713" max="8713" width="5" style="26" customWidth="1"/>
    <col min="8714" max="8716" width="3.28515625" style="26" customWidth="1"/>
    <col min="8717" max="8717" width="5" style="26" customWidth="1"/>
    <col min="8718" max="8718" width="3.28515625" style="26" customWidth="1"/>
    <col min="8719" max="8719" width="5" style="26" customWidth="1"/>
    <col min="8720" max="8721" width="3.28515625" style="26" customWidth="1"/>
    <col min="8722" max="8722" width="2.42578125" style="26" customWidth="1"/>
    <col min="8723" max="8723" width="7.5703125" style="26" customWidth="1"/>
    <col min="8724" max="8725" width="9.140625" style="26"/>
    <col min="8726" max="8726" width="21.7109375" style="26" customWidth="1"/>
    <col min="8727" max="8960" width="9.140625" style="26"/>
    <col min="8961" max="8961" width="13.5703125" style="26" customWidth="1"/>
    <col min="8962" max="8962" width="11" style="26" customWidth="1"/>
    <col min="8963" max="8963" width="3.28515625" style="26" customWidth="1"/>
    <col min="8964" max="8964" width="9.140625" style="26"/>
    <col min="8965" max="8965" width="2.42578125" style="26" customWidth="1"/>
    <col min="8966" max="8966" width="3.28515625" style="26" customWidth="1"/>
    <col min="8967" max="8967" width="5" style="26" customWidth="1"/>
    <col min="8968" max="8968" width="3.28515625" style="26" customWidth="1"/>
    <col min="8969" max="8969" width="5" style="26" customWidth="1"/>
    <col min="8970" max="8972" width="3.28515625" style="26" customWidth="1"/>
    <col min="8973" max="8973" width="5" style="26" customWidth="1"/>
    <col min="8974" max="8974" width="3.28515625" style="26" customWidth="1"/>
    <col min="8975" max="8975" width="5" style="26" customWidth="1"/>
    <col min="8976" max="8977" width="3.28515625" style="26" customWidth="1"/>
    <col min="8978" max="8978" width="2.42578125" style="26" customWidth="1"/>
    <col min="8979" max="8979" width="7.5703125" style="26" customWidth="1"/>
    <col min="8980" max="8981" width="9.140625" style="26"/>
    <col min="8982" max="8982" width="21.7109375" style="26" customWidth="1"/>
    <col min="8983" max="9216" width="9.140625" style="26"/>
    <col min="9217" max="9217" width="13.5703125" style="26" customWidth="1"/>
    <col min="9218" max="9218" width="11" style="26" customWidth="1"/>
    <col min="9219" max="9219" width="3.28515625" style="26" customWidth="1"/>
    <col min="9220" max="9220" width="9.140625" style="26"/>
    <col min="9221" max="9221" width="2.42578125" style="26" customWidth="1"/>
    <col min="9222" max="9222" width="3.28515625" style="26" customWidth="1"/>
    <col min="9223" max="9223" width="5" style="26" customWidth="1"/>
    <col min="9224" max="9224" width="3.28515625" style="26" customWidth="1"/>
    <col min="9225" max="9225" width="5" style="26" customWidth="1"/>
    <col min="9226" max="9228" width="3.28515625" style="26" customWidth="1"/>
    <col min="9229" max="9229" width="5" style="26" customWidth="1"/>
    <col min="9230" max="9230" width="3.28515625" style="26" customWidth="1"/>
    <col min="9231" max="9231" width="5" style="26" customWidth="1"/>
    <col min="9232" max="9233" width="3.28515625" style="26" customWidth="1"/>
    <col min="9234" max="9234" width="2.42578125" style="26" customWidth="1"/>
    <col min="9235" max="9235" width="7.5703125" style="26" customWidth="1"/>
    <col min="9236" max="9237" width="9.140625" style="26"/>
    <col min="9238" max="9238" width="21.7109375" style="26" customWidth="1"/>
    <col min="9239" max="9472" width="9.140625" style="26"/>
    <col min="9473" max="9473" width="13.5703125" style="26" customWidth="1"/>
    <col min="9474" max="9474" width="11" style="26" customWidth="1"/>
    <col min="9475" max="9475" width="3.28515625" style="26" customWidth="1"/>
    <col min="9476" max="9476" width="9.140625" style="26"/>
    <col min="9477" max="9477" width="2.42578125" style="26" customWidth="1"/>
    <col min="9478" max="9478" width="3.28515625" style="26" customWidth="1"/>
    <col min="9479" max="9479" width="5" style="26" customWidth="1"/>
    <col min="9480" max="9480" width="3.28515625" style="26" customWidth="1"/>
    <col min="9481" max="9481" width="5" style="26" customWidth="1"/>
    <col min="9482" max="9484" width="3.28515625" style="26" customWidth="1"/>
    <col min="9485" max="9485" width="5" style="26" customWidth="1"/>
    <col min="9486" max="9486" width="3.28515625" style="26" customWidth="1"/>
    <col min="9487" max="9487" width="5" style="26" customWidth="1"/>
    <col min="9488" max="9489" width="3.28515625" style="26" customWidth="1"/>
    <col min="9490" max="9490" width="2.42578125" style="26" customWidth="1"/>
    <col min="9491" max="9491" width="7.5703125" style="26" customWidth="1"/>
    <col min="9492" max="9493" width="9.140625" style="26"/>
    <col min="9494" max="9494" width="21.7109375" style="26" customWidth="1"/>
    <col min="9495" max="9728" width="9.140625" style="26"/>
    <col min="9729" max="9729" width="13.5703125" style="26" customWidth="1"/>
    <col min="9730" max="9730" width="11" style="26" customWidth="1"/>
    <col min="9731" max="9731" width="3.28515625" style="26" customWidth="1"/>
    <col min="9732" max="9732" width="9.140625" style="26"/>
    <col min="9733" max="9733" width="2.42578125" style="26" customWidth="1"/>
    <col min="9734" max="9734" width="3.28515625" style="26" customWidth="1"/>
    <col min="9735" max="9735" width="5" style="26" customWidth="1"/>
    <col min="9736" max="9736" width="3.28515625" style="26" customWidth="1"/>
    <col min="9737" max="9737" width="5" style="26" customWidth="1"/>
    <col min="9738" max="9740" width="3.28515625" style="26" customWidth="1"/>
    <col min="9741" max="9741" width="5" style="26" customWidth="1"/>
    <col min="9742" max="9742" width="3.28515625" style="26" customWidth="1"/>
    <col min="9743" max="9743" width="5" style="26" customWidth="1"/>
    <col min="9744" max="9745" width="3.28515625" style="26" customWidth="1"/>
    <col min="9746" max="9746" width="2.42578125" style="26" customWidth="1"/>
    <col min="9747" max="9747" width="7.5703125" style="26" customWidth="1"/>
    <col min="9748" max="9749" width="9.140625" style="26"/>
    <col min="9750" max="9750" width="21.7109375" style="26" customWidth="1"/>
    <col min="9751" max="9984" width="9.140625" style="26"/>
    <col min="9985" max="9985" width="13.5703125" style="26" customWidth="1"/>
    <col min="9986" max="9986" width="11" style="26" customWidth="1"/>
    <col min="9987" max="9987" width="3.28515625" style="26" customWidth="1"/>
    <col min="9988" max="9988" width="9.140625" style="26"/>
    <col min="9989" max="9989" width="2.42578125" style="26" customWidth="1"/>
    <col min="9990" max="9990" width="3.28515625" style="26" customWidth="1"/>
    <col min="9991" max="9991" width="5" style="26" customWidth="1"/>
    <col min="9992" max="9992" width="3.28515625" style="26" customWidth="1"/>
    <col min="9993" max="9993" width="5" style="26" customWidth="1"/>
    <col min="9994" max="9996" width="3.28515625" style="26" customWidth="1"/>
    <col min="9997" max="9997" width="5" style="26" customWidth="1"/>
    <col min="9998" max="9998" width="3.28515625" style="26" customWidth="1"/>
    <col min="9999" max="9999" width="5" style="26" customWidth="1"/>
    <col min="10000" max="10001" width="3.28515625" style="26" customWidth="1"/>
    <col min="10002" max="10002" width="2.42578125" style="26" customWidth="1"/>
    <col min="10003" max="10003" width="7.5703125" style="26" customWidth="1"/>
    <col min="10004" max="10005" width="9.140625" style="26"/>
    <col min="10006" max="10006" width="21.7109375" style="26" customWidth="1"/>
    <col min="10007" max="10240" width="9.140625" style="26"/>
    <col min="10241" max="10241" width="13.5703125" style="26" customWidth="1"/>
    <col min="10242" max="10242" width="11" style="26" customWidth="1"/>
    <col min="10243" max="10243" width="3.28515625" style="26" customWidth="1"/>
    <col min="10244" max="10244" width="9.140625" style="26"/>
    <col min="10245" max="10245" width="2.42578125" style="26" customWidth="1"/>
    <col min="10246" max="10246" width="3.28515625" style="26" customWidth="1"/>
    <col min="10247" max="10247" width="5" style="26" customWidth="1"/>
    <col min="10248" max="10248" width="3.28515625" style="26" customWidth="1"/>
    <col min="10249" max="10249" width="5" style="26" customWidth="1"/>
    <col min="10250" max="10252" width="3.28515625" style="26" customWidth="1"/>
    <col min="10253" max="10253" width="5" style="26" customWidth="1"/>
    <col min="10254" max="10254" width="3.28515625" style="26" customWidth="1"/>
    <col min="10255" max="10255" width="5" style="26" customWidth="1"/>
    <col min="10256" max="10257" width="3.28515625" style="26" customWidth="1"/>
    <col min="10258" max="10258" width="2.42578125" style="26" customWidth="1"/>
    <col min="10259" max="10259" width="7.5703125" style="26" customWidth="1"/>
    <col min="10260" max="10261" width="9.140625" style="26"/>
    <col min="10262" max="10262" width="21.7109375" style="26" customWidth="1"/>
    <col min="10263" max="10496" width="9.140625" style="26"/>
    <col min="10497" max="10497" width="13.5703125" style="26" customWidth="1"/>
    <col min="10498" max="10498" width="11" style="26" customWidth="1"/>
    <col min="10499" max="10499" width="3.28515625" style="26" customWidth="1"/>
    <col min="10500" max="10500" width="9.140625" style="26"/>
    <col min="10501" max="10501" width="2.42578125" style="26" customWidth="1"/>
    <col min="10502" max="10502" width="3.28515625" style="26" customWidth="1"/>
    <col min="10503" max="10503" width="5" style="26" customWidth="1"/>
    <col min="10504" max="10504" width="3.28515625" style="26" customWidth="1"/>
    <col min="10505" max="10505" width="5" style="26" customWidth="1"/>
    <col min="10506" max="10508" width="3.28515625" style="26" customWidth="1"/>
    <col min="10509" max="10509" width="5" style="26" customWidth="1"/>
    <col min="10510" max="10510" width="3.28515625" style="26" customWidth="1"/>
    <col min="10511" max="10511" width="5" style="26" customWidth="1"/>
    <col min="10512" max="10513" width="3.28515625" style="26" customWidth="1"/>
    <col min="10514" max="10514" width="2.42578125" style="26" customWidth="1"/>
    <col min="10515" max="10515" width="7.5703125" style="26" customWidth="1"/>
    <col min="10516" max="10517" width="9.140625" style="26"/>
    <col min="10518" max="10518" width="21.7109375" style="26" customWidth="1"/>
    <col min="10519" max="10752" width="9.140625" style="26"/>
    <col min="10753" max="10753" width="13.5703125" style="26" customWidth="1"/>
    <col min="10754" max="10754" width="11" style="26" customWidth="1"/>
    <col min="10755" max="10755" width="3.28515625" style="26" customWidth="1"/>
    <col min="10756" max="10756" width="9.140625" style="26"/>
    <col min="10757" max="10757" width="2.42578125" style="26" customWidth="1"/>
    <col min="10758" max="10758" width="3.28515625" style="26" customWidth="1"/>
    <col min="10759" max="10759" width="5" style="26" customWidth="1"/>
    <col min="10760" max="10760" width="3.28515625" style="26" customWidth="1"/>
    <col min="10761" max="10761" width="5" style="26" customWidth="1"/>
    <col min="10762" max="10764" width="3.28515625" style="26" customWidth="1"/>
    <col min="10765" max="10765" width="5" style="26" customWidth="1"/>
    <col min="10766" max="10766" width="3.28515625" style="26" customWidth="1"/>
    <col min="10767" max="10767" width="5" style="26" customWidth="1"/>
    <col min="10768" max="10769" width="3.28515625" style="26" customWidth="1"/>
    <col min="10770" max="10770" width="2.42578125" style="26" customWidth="1"/>
    <col min="10771" max="10771" width="7.5703125" style="26" customWidth="1"/>
    <col min="10772" max="10773" width="9.140625" style="26"/>
    <col min="10774" max="10774" width="21.7109375" style="26" customWidth="1"/>
    <col min="10775" max="11008" width="9.140625" style="26"/>
    <col min="11009" max="11009" width="13.5703125" style="26" customWidth="1"/>
    <col min="11010" max="11010" width="11" style="26" customWidth="1"/>
    <col min="11011" max="11011" width="3.28515625" style="26" customWidth="1"/>
    <col min="11012" max="11012" width="9.140625" style="26"/>
    <col min="11013" max="11013" width="2.42578125" style="26" customWidth="1"/>
    <col min="11014" max="11014" width="3.28515625" style="26" customWidth="1"/>
    <col min="11015" max="11015" width="5" style="26" customWidth="1"/>
    <col min="11016" max="11016" width="3.28515625" style="26" customWidth="1"/>
    <col min="11017" max="11017" width="5" style="26" customWidth="1"/>
    <col min="11018" max="11020" width="3.28515625" style="26" customWidth="1"/>
    <col min="11021" max="11021" width="5" style="26" customWidth="1"/>
    <col min="11022" max="11022" width="3.28515625" style="26" customWidth="1"/>
    <col min="11023" max="11023" width="5" style="26" customWidth="1"/>
    <col min="11024" max="11025" width="3.28515625" style="26" customWidth="1"/>
    <col min="11026" max="11026" width="2.42578125" style="26" customWidth="1"/>
    <col min="11027" max="11027" width="7.5703125" style="26" customWidth="1"/>
    <col min="11028" max="11029" width="9.140625" style="26"/>
    <col min="11030" max="11030" width="21.7109375" style="26" customWidth="1"/>
    <col min="11031" max="11264" width="9.140625" style="26"/>
    <col min="11265" max="11265" width="13.5703125" style="26" customWidth="1"/>
    <col min="11266" max="11266" width="11" style="26" customWidth="1"/>
    <col min="11267" max="11267" width="3.28515625" style="26" customWidth="1"/>
    <col min="11268" max="11268" width="9.140625" style="26"/>
    <col min="11269" max="11269" width="2.42578125" style="26" customWidth="1"/>
    <col min="11270" max="11270" width="3.28515625" style="26" customWidth="1"/>
    <col min="11271" max="11271" width="5" style="26" customWidth="1"/>
    <col min="11272" max="11272" width="3.28515625" style="26" customWidth="1"/>
    <col min="11273" max="11273" width="5" style="26" customWidth="1"/>
    <col min="11274" max="11276" width="3.28515625" style="26" customWidth="1"/>
    <col min="11277" max="11277" width="5" style="26" customWidth="1"/>
    <col min="11278" max="11278" width="3.28515625" style="26" customWidth="1"/>
    <col min="11279" max="11279" width="5" style="26" customWidth="1"/>
    <col min="11280" max="11281" width="3.28515625" style="26" customWidth="1"/>
    <col min="11282" max="11282" width="2.42578125" style="26" customWidth="1"/>
    <col min="11283" max="11283" width="7.5703125" style="26" customWidth="1"/>
    <col min="11284" max="11285" width="9.140625" style="26"/>
    <col min="11286" max="11286" width="21.7109375" style="26" customWidth="1"/>
    <col min="11287" max="11520" width="9.140625" style="26"/>
    <col min="11521" max="11521" width="13.5703125" style="26" customWidth="1"/>
    <col min="11522" max="11522" width="11" style="26" customWidth="1"/>
    <col min="11523" max="11523" width="3.28515625" style="26" customWidth="1"/>
    <col min="11524" max="11524" width="9.140625" style="26"/>
    <col min="11525" max="11525" width="2.42578125" style="26" customWidth="1"/>
    <col min="11526" max="11526" width="3.28515625" style="26" customWidth="1"/>
    <col min="11527" max="11527" width="5" style="26" customWidth="1"/>
    <col min="11528" max="11528" width="3.28515625" style="26" customWidth="1"/>
    <col min="11529" max="11529" width="5" style="26" customWidth="1"/>
    <col min="11530" max="11532" width="3.28515625" style="26" customWidth="1"/>
    <col min="11533" max="11533" width="5" style="26" customWidth="1"/>
    <col min="11534" max="11534" width="3.28515625" style="26" customWidth="1"/>
    <col min="11535" max="11535" width="5" style="26" customWidth="1"/>
    <col min="11536" max="11537" width="3.28515625" style="26" customWidth="1"/>
    <col min="11538" max="11538" width="2.42578125" style="26" customWidth="1"/>
    <col min="11539" max="11539" width="7.5703125" style="26" customWidth="1"/>
    <col min="11540" max="11541" width="9.140625" style="26"/>
    <col min="11542" max="11542" width="21.7109375" style="26" customWidth="1"/>
    <col min="11543" max="11776" width="9.140625" style="26"/>
    <col min="11777" max="11777" width="13.5703125" style="26" customWidth="1"/>
    <col min="11778" max="11778" width="11" style="26" customWidth="1"/>
    <col min="11779" max="11779" width="3.28515625" style="26" customWidth="1"/>
    <col min="11780" max="11780" width="9.140625" style="26"/>
    <col min="11781" max="11781" width="2.42578125" style="26" customWidth="1"/>
    <col min="11782" max="11782" width="3.28515625" style="26" customWidth="1"/>
    <col min="11783" max="11783" width="5" style="26" customWidth="1"/>
    <col min="11784" max="11784" width="3.28515625" style="26" customWidth="1"/>
    <col min="11785" max="11785" width="5" style="26" customWidth="1"/>
    <col min="11786" max="11788" width="3.28515625" style="26" customWidth="1"/>
    <col min="11789" max="11789" width="5" style="26" customWidth="1"/>
    <col min="11790" max="11790" width="3.28515625" style="26" customWidth="1"/>
    <col min="11791" max="11791" width="5" style="26" customWidth="1"/>
    <col min="11792" max="11793" width="3.28515625" style="26" customWidth="1"/>
    <col min="11794" max="11794" width="2.42578125" style="26" customWidth="1"/>
    <col min="11795" max="11795" width="7.5703125" style="26" customWidth="1"/>
    <col min="11796" max="11797" width="9.140625" style="26"/>
    <col min="11798" max="11798" width="21.7109375" style="26" customWidth="1"/>
    <col min="11799" max="12032" width="9.140625" style="26"/>
    <col min="12033" max="12033" width="13.5703125" style="26" customWidth="1"/>
    <col min="12034" max="12034" width="11" style="26" customWidth="1"/>
    <col min="12035" max="12035" width="3.28515625" style="26" customWidth="1"/>
    <col min="12036" max="12036" width="9.140625" style="26"/>
    <col min="12037" max="12037" width="2.42578125" style="26" customWidth="1"/>
    <col min="12038" max="12038" width="3.28515625" style="26" customWidth="1"/>
    <col min="12039" max="12039" width="5" style="26" customWidth="1"/>
    <col min="12040" max="12040" width="3.28515625" style="26" customWidth="1"/>
    <col min="12041" max="12041" width="5" style="26" customWidth="1"/>
    <col min="12042" max="12044" width="3.28515625" style="26" customWidth="1"/>
    <col min="12045" max="12045" width="5" style="26" customWidth="1"/>
    <col min="12046" max="12046" width="3.28515625" style="26" customWidth="1"/>
    <col min="12047" max="12047" width="5" style="26" customWidth="1"/>
    <col min="12048" max="12049" width="3.28515625" style="26" customWidth="1"/>
    <col min="12050" max="12050" width="2.42578125" style="26" customWidth="1"/>
    <col min="12051" max="12051" width="7.5703125" style="26" customWidth="1"/>
    <col min="12052" max="12053" width="9.140625" style="26"/>
    <col min="12054" max="12054" width="21.7109375" style="26" customWidth="1"/>
    <col min="12055" max="12288" width="9.140625" style="26"/>
    <col min="12289" max="12289" width="13.5703125" style="26" customWidth="1"/>
    <col min="12290" max="12290" width="11" style="26" customWidth="1"/>
    <col min="12291" max="12291" width="3.28515625" style="26" customWidth="1"/>
    <col min="12292" max="12292" width="9.140625" style="26"/>
    <col min="12293" max="12293" width="2.42578125" style="26" customWidth="1"/>
    <col min="12294" max="12294" width="3.28515625" style="26" customWidth="1"/>
    <col min="12295" max="12295" width="5" style="26" customWidth="1"/>
    <col min="12296" max="12296" width="3.28515625" style="26" customWidth="1"/>
    <col min="12297" max="12297" width="5" style="26" customWidth="1"/>
    <col min="12298" max="12300" width="3.28515625" style="26" customWidth="1"/>
    <col min="12301" max="12301" width="5" style="26" customWidth="1"/>
    <col min="12302" max="12302" width="3.28515625" style="26" customWidth="1"/>
    <col min="12303" max="12303" width="5" style="26" customWidth="1"/>
    <col min="12304" max="12305" width="3.28515625" style="26" customWidth="1"/>
    <col min="12306" max="12306" width="2.42578125" style="26" customWidth="1"/>
    <col min="12307" max="12307" width="7.5703125" style="26" customWidth="1"/>
    <col min="12308" max="12309" width="9.140625" style="26"/>
    <col min="12310" max="12310" width="21.7109375" style="26" customWidth="1"/>
    <col min="12311" max="12544" width="9.140625" style="26"/>
    <col min="12545" max="12545" width="13.5703125" style="26" customWidth="1"/>
    <col min="12546" max="12546" width="11" style="26" customWidth="1"/>
    <col min="12547" max="12547" width="3.28515625" style="26" customWidth="1"/>
    <col min="12548" max="12548" width="9.140625" style="26"/>
    <col min="12549" max="12549" width="2.42578125" style="26" customWidth="1"/>
    <col min="12550" max="12550" width="3.28515625" style="26" customWidth="1"/>
    <col min="12551" max="12551" width="5" style="26" customWidth="1"/>
    <col min="12552" max="12552" width="3.28515625" style="26" customWidth="1"/>
    <col min="12553" max="12553" width="5" style="26" customWidth="1"/>
    <col min="12554" max="12556" width="3.28515625" style="26" customWidth="1"/>
    <col min="12557" max="12557" width="5" style="26" customWidth="1"/>
    <col min="12558" max="12558" width="3.28515625" style="26" customWidth="1"/>
    <col min="12559" max="12559" width="5" style="26" customWidth="1"/>
    <col min="12560" max="12561" width="3.28515625" style="26" customWidth="1"/>
    <col min="12562" max="12562" width="2.42578125" style="26" customWidth="1"/>
    <col min="12563" max="12563" width="7.5703125" style="26" customWidth="1"/>
    <col min="12564" max="12565" width="9.140625" style="26"/>
    <col min="12566" max="12566" width="21.7109375" style="26" customWidth="1"/>
    <col min="12567" max="12800" width="9.140625" style="26"/>
    <col min="12801" max="12801" width="13.5703125" style="26" customWidth="1"/>
    <col min="12802" max="12802" width="11" style="26" customWidth="1"/>
    <col min="12803" max="12803" width="3.28515625" style="26" customWidth="1"/>
    <col min="12804" max="12804" width="9.140625" style="26"/>
    <col min="12805" max="12805" width="2.42578125" style="26" customWidth="1"/>
    <col min="12806" max="12806" width="3.28515625" style="26" customWidth="1"/>
    <col min="12807" max="12807" width="5" style="26" customWidth="1"/>
    <col min="12808" max="12808" width="3.28515625" style="26" customWidth="1"/>
    <col min="12809" max="12809" width="5" style="26" customWidth="1"/>
    <col min="12810" max="12812" width="3.28515625" style="26" customWidth="1"/>
    <col min="12813" max="12813" width="5" style="26" customWidth="1"/>
    <col min="12814" max="12814" width="3.28515625" style="26" customWidth="1"/>
    <col min="12815" max="12815" width="5" style="26" customWidth="1"/>
    <col min="12816" max="12817" width="3.28515625" style="26" customWidth="1"/>
    <col min="12818" max="12818" width="2.42578125" style="26" customWidth="1"/>
    <col min="12819" max="12819" width="7.5703125" style="26" customWidth="1"/>
    <col min="12820" max="12821" width="9.140625" style="26"/>
    <col min="12822" max="12822" width="21.7109375" style="26" customWidth="1"/>
    <col min="12823" max="13056" width="9.140625" style="26"/>
    <col min="13057" max="13057" width="13.5703125" style="26" customWidth="1"/>
    <col min="13058" max="13058" width="11" style="26" customWidth="1"/>
    <col min="13059" max="13059" width="3.28515625" style="26" customWidth="1"/>
    <col min="13060" max="13060" width="9.140625" style="26"/>
    <col min="13061" max="13061" width="2.42578125" style="26" customWidth="1"/>
    <col min="13062" max="13062" width="3.28515625" style="26" customWidth="1"/>
    <col min="13063" max="13063" width="5" style="26" customWidth="1"/>
    <col min="13064" max="13064" width="3.28515625" style="26" customWidth="1"/>
    <col min="13065" max="13065" width="5" style="26" customWidth="1"/>
    <col min="13066" max="13068" width="3.28515625" style="26" customWidth="1"/>
    <col min="13069" max="13069" width="5" style="26" customWidth="1"/>
    <col min="13070" max="13070" width="3.28515625" style="26" customWidth="1"/>
    <col min="13071" max="13071" width="5" style="26" customWidth="1"/>
    <col min="13072" max="13073" width="3.28515625" style="26" customWidth="1"/>
    <col min="13074" max="13074" width="2.42578125" style="26" customWidth="1"/>
    <col min="13075" max="13075" width="7.5703125" style="26" customWidth="1"/>
    <col min="13076" max="13077" width="9.140625" style="26"/>
    <col min="13078" max="13078" width="21.7109375" style="26" customWidth="1"/>
    <col min="13079" max="13312" width="9.140625" style="26"/>
    <col min="13313" max="13313" width="13.5703125" style="26" customWidth="1"/>
    <col min="13314" max="13314" width="11" style="26" customWidth="1"/>
    <col min="13315" max="13315" width="3.28515625" style="26" customWidth="1"/>
    <col min="13316" max="13316" width="9.140625" style="26"/>
    <col min="13317" max="13317" width="2.42578125" style="26" customWidth="1"/>
    <col min="13318" max="13318" width="3.28515625" style="26" customWidth="1"/>
    <col min="13319" max="13319" width="5" style="26" customWidth="1"/>
    <col min="13320" max="13320" width="3.28515625" style="26" customWidth="1"/>
    <col min="13321" max="13321" width="5" style="26" customWidth="1"/>
    <col min="13322" max="13324" width="3.28515625" style="26" customWidth="1"/>
    <col min="13325" max="13325" width="5" style="26" customWidth="1"/>
    <col min="13326" max="13326" width="3.28515625" style="26" customWidth="1"/>
    <col min="13327" max="13327" width="5" style="26" customWidth="1"/>
    <col min="13328" max="13329" width="3.28515625" style="26" customWidth="1"/>
    <col min="13330" max="13330" width="2.42578125" style="26" customWidth="1"/>
    <col min="13331" max="13331" width="7.5703125" style="26" customWidth="1"/>
    <col min="13332" max="13333" width="9.140625" style="26"/>
    <col min="13334" max="13334" width="21.7109375" style="26" customWidth="1"/>
    <col min="13335" max="13568" width="9.140625" style="26"/>
    <col min="13569" max="13569" width="13.5703125" style="26" customWidth="1"/>
    <col min="13570" max="13570" width="11" style="26" customWidth="1"/>
    <col min="13571" max="13571" width="3.28515625" style="26" customWidth="1"/>
    <col min="13572" max="13572" width="9.140625" style="26"/>
    <col min="13573" max="13573" width="2.42578125" style="26" customWidth="1"/>
    <col min="13574" max="13574" width="3.28515625" style="26" customWidth="1"/>
    <col min="13575" max="13575" width="5" style="26" customWidth="1"/>
    <col min="13576" max="13576" width="3.28515625" style="26" customWidth="1"/>
    <col min="13577" max="13577" width="5" style="26" customWidth="1"/>
    <col min="13578" max="13580" width="3.28515625" style="26" customWidth="1"/>
    <col min="13581" max="13581" width="5" style="26" customWidth="1"/>
    <col min="13582" max="13582" width="3.28515625" style="26" customWidth="1"/>
    <col min="13583" max="13583" width="5" style="26" customWidth="1"/>
    <col min="13584" max="13585" width="3.28515625" style="26" customWidth="1"/>
    <col min="13586" max="13586" width="2.42578125" style="26" customWidth="1"/>
    <col min="13587" max="13587" width="7.5703125" style="26" customWidth="1"/>
    <col min="13588" max="13589" width="9.140625" style="26"/>
    <col min="13590" max="13590" width="21.7109375" style="26" customWidth="1"/>
    <col min="13591" max="13824" width="9.140625" style="26"/>
    <col min="13825" max="13825" width="13.5703125" style="26" customWidth="1"/>
    <col min="13826" max="13826" width="11" style="26" customWidth="1"/>
    <col min="13827" max="13827" width="3.28515625" style="26" customWidth="1"/>
    <col min="13828" max="13828" width="9.140625" style="26"/>
    <col min="13829" max="13829" width="2.42578125" style="26" customWidth="1"/>
    <col min="13830" max="13830" width="3.28515625" style="26" customWidth="1"/>
    <col min="13831" max="13831" width="5" style="26" customWidth="1"/>
    <col min="13832" max="13832" width="3.28515625" style="26" customWidth="1"/>
    <col min="13833" max="13833" width="5" style="26" customWidth="1"/>
    <col min="13834" max="13836" width="3.28515625" style="26" customWidth="1"/>
    <col min="13837" max="13837" width="5" style="26" customWidth="1"/>
    <col min="13838" max="13838" width="3.28515625" style="26" customWidth="1"/>
    <col min="13839" max="13839" width="5" style="26" customWidth="1"/>
    <col min="13840" max="13841" width="3.28515625" style="26" customWidth="1"/>
    <col min="13842" max="13842" width="2.42578125" style="26" customWidth="1"/>
    <col min="13843" max="13843" width="7.5703125" style="26" customWidth="1"/>
    <col min="13844" max="13845" width="9.140625" style="26"/>
    <col min="13846" max="13846" width="21.7109375" style="26" customWidth="1"/>
    <col min="13847" max="14080" width="9.140625" style="26"/>
    <col min="14081" max="14081" width="13.5703125" style="26" customWidth="1"/>
    <col min="14082" max="14082" width="11" style="26" customWidth="1"/>
    <col min="14083" max="14083" width="3.28515625" style="26" customWidth="1"/>
    <col min="14084" max="14084" width="9.140625" style="26"/>
    <col min="14085" max="14085" width="2.42578125" style="26" customWidth="1"/>
    <col min="14086" max="14086" width="3.28515625" style="26" customWidth="1"/>
    <col min="14087" max="14087" width="5" style="26" customWidth="1"/>
    <col min="14088" max="14088" width="3.28515625" style="26" customWidth="1"/>
    <col min="14089" max="14089" width="5" style="26" customWidth="1"/>
    <col min="14090" max="14092" width="3.28515625" style="26" customWidth="1"/>
    <col min="14093" max="14093" width="5" style="26" customWidth="1"/>
    <col min="14094" max="14094" width="3.28515625" style="26" customWidth="1"/>
    <col min="14095" max="14095" width="5" style="26" customWidth="1"/>
    <col min="14096" max="14097" width="3.28515625" style="26" customWidth="1"/>
    <col min="14098" max="14098" width="2.42578125" style="26" customWidth="1"/>
    <col min="14099" max="14099" width="7.5703125" style="26" customWidth="1"/>
    <col min="14100" max="14101" width="9.140625" style="26"/>
    <col min="14102" max="14102" width="21.7109375" style="26" customWidth="1"/>
    <col min="14103" max="14336" width="9.140625" style="26"/>
    <col min="14337" max="14337" width="13.5703125" style="26" customWidth="1"/>
    <col min="14338" max="14338" width="11" style="26" customWidth="1"/>
    <col min="14339" max="14339" width="3.28515625" style="26" customWidth="1"/>
    <col min="14340" max="14340" width="9.140625" style="26"/>
    <col min="14341" max="14341" width="2.42578125" style="26" customWidth="1"/>
    <col min="14342" max="14342" width="3.28515625" style="26" customWidth="1"/>
    <col min="14343" max="14343" width="5" style="26" customWidth="1"/>
    <col min="14344" max="14344" width="3.28515625" style="26" customWidth="1"/>
    <col min="14345" max="14345" width="5" style="26" customWidth="1"/>
    <col min="14346" max="14348" width="3.28515625" style="26" customWidth="1"/>
    <col min="14349" max="14349" width="5" style="26" customWidth="1"/>
    <col min="14350" max="14350" width="3.28515625" style="26" customWidth="1"/>
    <col min="14351" max="14351" width="5" style="26" customWidth="1"/>
    <col min="14352" max="14353" width="3.28515625" style="26" customWidth="1"/>
    <col min="14354" max="14354" width="2.42578125" style="26" customWidth="1"/>
    <col min="14355" max="14355" width="7.5703125" style="26" customWidth="1"/>
    <col min="14356" max="14357" width="9.140625" style="26"/>
    <col min="14358" max="14358" width="21.7109375" style="26" customWidth="1"/>
    <col min="14359" max="14592" width="9.140625" style="26"/>
    <col min="14593" max="14593" width="13.5703125" style="26" customWidth="1"/>
    <col min="14594" max="14594" width="11" style="26" customWidth="1"/>
    <col min="14595" max="14595" width="3.28515625" style="26" customWidth="1"/>
    <col min="14596" max="14596" width="9.140625" style="26"/>
    <col min="14597" max="14597" width="2.42578125" style="26" customWidth="1"/>
    <col min="14598" max="14598" width="3.28515625" style="26" customWidth="1"/>
    <col min="14599" max="14599" width="5" style="26" customWidth="1"/>
    <col min="14600" max="14600" width="3.28515625" style="26" customWidth="1"/>
    <col min="14601" max="14601" width="5" style="26" customWidth="1"/>
    <col min="14602" max="14604" width="3.28515625" style="26" customWidth="1"/>
    <col min="14605" max="14605" width="5" style="26" customWidth="1"/>
    <col min="14606" max="14606" width="3.28515625" style="26" customWidth="1"/>
    <col min="14607" max="14607" width="5" style="26" customWidth="1"/>
    <col min="14608" max="14609" width="3.28515625" style="26" customWidth="1"/>
    <col min="14610" max="14610" width="2.42578125" style="26" customWidth="1"/>
    <col min="14611" max="14611" width="7.5703125" style="26" customWidth="1"/>
    <col min="14612" max="14613" width="9.140625" style="26"/>
    <col min="14614" max="14614" width="21.7109375" style="26" customWidth="1"/>
    <col min="14615" max="14848" width="9.140625" style="26"/>
    <col min="14849" max="14849" width="13.5703125" style="26" customWidth="1"/>
    <col min="14850" max="14850" width="11" style="26" customWidth="1"/>
    <col min="14851" max="14851" width="3.28515625" style="26" customWidth="1"/>
    <col min="14852" max="14852" width="9.140625" style="26"/>
    <col min="14853" max="14853" width="2.42578125" style="26" customWidth="1"/>
    <col min="14854" max="14854" width="3.28515625" style="26" customWidth="1"/>
    <col min="14855" max="14855" width="5" style="26" customWidth="1"/>
    <col min="14856" max="14856" width="3.28515625" style="26" customWidth="1"/>
    <col min="14857" max="14857" width="5" style="26" customWidth="1"/>
    <col min="14858" max="14860" width="3.28515625" style="26" customWidth="1"/>
    <col min="14861" max="14861" width="5" style="26" customWidth="1"/>
    <col min="14862" max="14862" width="3.28515625" style="26" customWidth="1"/>
    <col min="14863" max="14863" width="5" style="26" customWidth="1"/>
    <col min="14864" max="14865" width="3.28515625" style="26" customWidth="1"/>
    <col min="14866" max="14866" width="2.42578125" style="26" customWidth="1"/>
    <col min="14867" max="14867" width="7.5703125" style="26" customWidth="1"/>
    <col min="14868" max="14869" width="9.140625" style="26"/>
    <col min="14870" max="14870" width="21.7109375" style="26" customWidth="1"/>
    <col min="14871" max="15104" width="9.140625" style="26"/>
    <col min="15105" max="15105" width="13.5703125" style="26" customWidth="1"/>
    <col min="15106" max="15106" width="11" style="26" customWidth="1"/>
    <col min="15107" max="15107" width="3.28515625" style="26" customWidth="1"/>
    <col min="15108" max="15108" width="9.140625" style="26"/>
    <col min="15109" max="15109" width="2.42578125" style="26" customWidth="1"/>
    <col min="15110" max="15110" width="3.28515625" style="26" customWidth="1"/>
    <col min="15111" max="15111" width="5" style="26" customWidth="1"/>
    <col min="15112" max="15112" width="3.28515625" style="26" customWidth="1"/>
    <col min="15113" max="15113" width="5" style="26" customWidth="1"/>
    <col min="15114" max="15116" width="3.28515625" style="26" customWidth="1"/>
    <col min="15117" max="15117" width="5" style="26" customWidth="1"/>
    <col min="15118" max="15118" width="3.28515625" style="26" customWidth="1"/>
    <col min="15119" max="15119" width="5" style="26" customWidth="1"/>
    <col min="15120" max="15121" width="3.28515625" style="26" customWidth="1"/>
    <col min="15122" max="15122" width="2.42578125" style="26" customWidth="1"/>
    <col min="15123" max="15123" width="7.5703125" style="26" customWidth="1"/>
    <col min="15124" max="15125" width="9.140625" style="26"/>
    <col min="15126" max="15126" width="21.7109375" style="26" customWidth="1"/>
    <col min="15127" max="15360" width="9.140625" style="26"/>
    <col min="15361" max="15361" width="13.5703125" style="26" customWidth="1"/>
    <col min="15362" max="15362" width="11" style="26" customWidth="1"/>
    <col min="15363" max="15363" width="3.28515625" style="26" customWidth="1"/>
    <col min="15364" max="15364" width="9.140625" style="26"/>
    <col min="15365" max="15365" width="2.42578125" style="26" customWidth="1"/>
    <col min="15366" max="15366" width="3.28515625" style="26" customWidth="1"/>
    <col min="15367" max="15367" width="5" style="26" customWidth="1"/>
    <col min="15368" max="15368" width="3.28515625" style="26" customWidth="1"/>
    <col min="15369" max="15369" width="5" style="26" customWidth="1"/>
    <col min="15370" max="15372" width="3.28515625" style="26" customWidth="1"/>
    <col min="15373" max="15373" width="5" style="26" customWidth="1"/>
    <col min="15374" max="15374" width="3.28515625" style="26" customWidth="1"/>
    <col min="15375" max="15375" width="5" style="26" customWidth="1"/>
    <col min="15376" max="15377" width="3.28515625" style="26" customWidth="1"/>
    <col min="15378" max="15378" width="2.42578125" style="26" customWidth="1"/>
    <col min="15379" max="15379" width="7.5703125" style="26" customWidth="1"/>
    <col min="15380" max="15381" width="9.140625" style="26"/>
    <col min="15382" max="15382" width="21.7109375" style="26" customWidth="1"/>
    <col min="15383" max="15616" width="9.140625" style="26"/>
    <col min="15617" max="15617" width="13.5703125" style="26" customWidth="1"/>
    <col min="15618" max="15618" width="11" style="26" customWidth="1"/>
    <col min="15619" max="15619" width="3.28515625" style="26" customWidth="1"/>
    <col min="15620" max="15620" width="9.140625" style="26"/>
    <col min="15621" max="15621" width="2.42578125" style="26" customWidth="1"/>
    <col min="15622" max="15622" width="3.28515625" style="26" customWidth="1"/>
    <col min="15623" max="15623" width="5" style="26" customWidth="1"/>
    <col min="15624" max="15624" width="3.28515625" style="26" customWidth="1"/>
    <col min="15625" max="15625" width="5" style="26" customWidth="1"/>
    <col min="15626" max="15628" width="3.28515625" style="26" customWidth="1"/>
    <col min="15629" max="15629" width="5" style="26" customWidth="1"/>
    <col min="15630" max="15630" width="3.28515625" style="26" customWidth="1"/>
    <col min="15631" max="15631" width="5" style="26" customWidth="1"/>
    <col min="15632" max="15633" width="3.28515625" style="26" customWidth="1"/>
    <col min="15634" max="15634" width="2.42578125" style="26" customWidth="1"/>
    <col min="15635" max="15635" width="7.5703125" style="26" customWidth="1"/>
    <col min="15636" max="15637" width="9.140625" style="26"/>
    <col min="15638" max="15638" width="21.7109375" style="26" customWidth="1"/>
    <col min="15639" max="15872" width="9.140625" style="26"/>
    <col min="15873" max="15873" width="13.5703125" style="26" customWidth="1"/>
    <col min="15874" max="15874" width="11" style="26" customWidth="1"/>
    <col min="15875" max="15875" width="3.28515625" style="26" customWidth="1"/>
    <col min="15876" max="15876" width="9.140625" style="26"/>
    <col min="15877" max="15877" width="2.42578125" style="26" customWidth="1"/>
    <col min="15878" max="15878" width="3.28515625" style="26" customWidth="1"/>
    <col min="15879" max="15879" width="5" style="26" customWidth="1"/>
    <col min="15880" max="15880" width="3.28515625" style="26" customWidth="1"/>
    <col min="15881" max="15881" width="5" style="26" customWidth="1"/>
    <col min="15882" max="15884" width="3.28515625" style="26" customWidth="1"/>
    <col min="15885" max="15885" width="5" style="26" customWidth="1"/>
    <col min="15886" max="15886" width="3.28515625" style="26" customWidth="1"/>
    <col min="15887" max="15887" width="5" style="26" customWidth="1"/>
    <col min="15888" max="15889" width="3.28515625" style="26" customWidth="1"/>
    <col min="15890" max="15890" width="2.42578125" style="26" customWidth="1"/>
    <col min="15891" max="15891" width="7.5703125" style="26" customWidth="1"/>
    <col min="15892" max="15893" width="9.140625" style="26"/>
    <col min="15894" max="15894" width="21.7109375" style="26" customWidth="1"/>
    <col min="15895" max="16128" width="9.140625" style="26"/>
    <col min="16129" max="16129" width="13.5703125" style="26" customWidth="1"/>
    <col min="16130" max="16130" width="11" style="26" customWidth="1"/>
    <col min="16131" max="16131" width="3.28515625" style="26" customWidth="1"/>
    <col min="16132" max="16132" width="9.140625" style="26"/>
    <col min="16133" max="16133" width="2.42578125" style="26" customWidth="1"/>
    <col min="16134" max="16134" width="3.28515625" style="26" customWidth="1"/>
    <col min="16135" max="16135" width="5" style="26" customWidth="1"/>
    <col min="16136" max="16136" width="3.28515625" style="26" customWidth="1"/>
    <col min="16137" max="16137" width="5" style="26" customWidth="1"/>
    <col min="16138" max="16140" width="3.28515625" style="26" customWidth="1"/>
    <col min="16141" max="16141" width="5" style="26" customWidth="1"/>
    <col min="16142" max="16142" width="3.28515625" style="26" customWidth="1"/>
    <col min="16143" max="16143" width="5" style="26" customWidth="1"/>
    <col min="16144" max="16145" width="3.28515625" style="26" customWidth="1"/>
    <col min="16146" max="16146" width="2.42578125" style="26" customWidth="1"/>
    <col min="16147" max="16147" width="7.5703125" style="26" customWidth="1"/>
    <col min="16148" max="16149" width="9.140625" style="26"/>
    <col min="16150" max="16150" width="21.7109375" style="26" customWidth="1"/>
    <col min="16151" max="16384" width="9.140625" style="26"/>
  </cols>
  <sheetData>
    <row r="1" spans="1:22" ht="29.25">
      <c r="A1" s="654" t="s">
        <v>838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25"/>
    </row>
    <row r="2" spans="1:22" ht="29.25">
      <c r="A2" s="655" t="str">
        <f>[1]ปก!E4</f>
        <v>กลุ่มอาคารสนามกีฬากลาง (โครงการระยะที่ 1)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</row>
    <row r="4" spans="1:22" ht="21.75" customHeight="1">
      <c r="A4" s="26" t="s">
        <v>839</v>
      </c>
    </row>
    <row r="5" spans="1:22" hidden="1">
      <c r="A5" s="27" t="s">
        <v>840</v>
      </c>
      <c r="B5" s="26" t="s">
        <v>841</v>
      </c>
      <c r="K5" s="28" t="s">
        <v>842</v>
      </c>
      <c r="O5" s="28" t="s">
        <v>843</v>
      </c>
      <c r="R5" s="26" t="s">
        <v>844</v>
      </c>
    </row>
    <row r="6" spans="1:22">
      <c r="A6" s="27" t="s">
        <v>840</v>
      </c>
      <c r="B6" s="648" t="s">
        <v>845</v>
      </c>
      <c r="C6" s="649" t="s">
        <v>842</v>
      </c>
      <c r="D6" s="649" t="s">
        <v>846</v>
      </c>
      <c r="F6" s="29" t="s">
        <v>847</v>
      </c>
      <c r="G6" s="30" t="s">
        <v>848</v>
      </c>
      <c r="H6" s="30" t="s">
        <v>849</v>
      </c>
      <c r="I6" s="30" t="s">
        <v>850</v>
      </c>
      <c r="J6" s="31" t="s">
        <v>851</v>
      </c>
      <c r="K6" s="32"/>
      <c r="L6" s="29" t="s">
        <v>847</v>
      </c>
      <c r="M6" s="30" t="s">
        <v>843</v>
      </c>
      <c r="N6" s="30" t="s">
        <v>849</v>
      </c>
      <c r="O6" s="30" t="s">
        <v>852</v>
      </c>
      <c r="P6" s="31" t="s">
        <v>851</v>
      </c>
      <c r="U6" s="428" t="s">
        <v>2</v>
      </c>
      <c r="V6" s="428" t="s">
        <v>854</v>
      </c>
    </row>
    <row r="7" spans="1:22">
      <c r="A7" s="27"/>
      <c r="B7" s="648"/>
      <c r="C7" s="649"/>
      <c r="D7" s="649"/>
      <c r="F7" s="33"/>
      <c r="G7" s="33"/>
      <c r="H7" s="33" t="s">
        <v>847</v>
      </c>
      <c r="I7" s="34" t="s">
        <v>853</v>
      </c>
      <c r="J7" s="33"/>
      <c r="K7" s="34" t="s">
        <v>849</v>
      </c>
      <c r="L7" s="33"/>
      <c r="M7" s="34" t="s">
        <v>852</v>
      </c>
      <c r="N7" s="35" t="s">
        <v>851</v>
      </c>
      <c r="O7" s="33"/>
      <c r="P7" s="33"/>
      <c r="Q7" s="33"/>
      <c r="U7" s="26" t="s">
        <v>918</v>
      </c>
      <c r="V7" s="112">
        <f>'5.1.1'!D23</f>
        <v>0</v>
      </c>
    </row>
    <row r="8" spans="1:22">
      <c r="A8" s="27"/>
      <c r="B8" s="36"/>
      <c r="C8" s="37"/>
      <c r="D8" s="37"/>
      <c r="F8" s="33"/>
      <c r="G8" s="33"/>
      <c r="H8" s="33"/>
      <c r="I8" s="34"/>
      <c r="J8" s="33"/>
      <c r="K8" s="34"/>
      <c r="L8" s="33"/>
      <c r="M8" s="34"/>
      <c r="N8" s="35"/>
      <c r="O8" s="33"/>
      <c r="P8" s="33"/>
      <c r="Q8" s="33"/>
      <c r="U8" s="26" t="s">
        <v>917</v>
      </c>
      <c r="V8" s="111" t="e">
        <f>'5.2.1'!D23</f>
        <v>#REF!</v>
      </c>
    </row>
    <row r="9" spans="1:22">
      <c r="A9" s="27" t="s">
        <v>854</v>
      </c>
      <c r="B9" s="26" t="s">
        <v>855</v>
      </c>
      <c r="K9" s="28" t="s">
        <v>842</v>
      </c>
      <c r="N9" s="644" t="e">
        <f>V16</f>
        <v>#REF!</v>
      </c>
      <c r="O9" s="644"/>
      <c r="P9" s="644"/>
      <c r="Q9" s="644"/>
      <c r="R9" s="26" t="s">
        <v>844</v>
      </c>
      <c r="U9" s="26" t="s">
        <v>919</v>
      </c>
      <c r="V9" s="111" t="e">
        <f>'5.2.2'!D23</f>
        <v>#REF!</v>
      </c>
    </row>
    <row r="10" spans="1:22">
      <c r="K10" s="28"/>
      <c r="N10" s="653"/>
      <c r="O10" s="653"/>
      <c r="P10" s="653"/>
      <c r="Q10" s="653"/>
      <c r="U10" s="26" t="s">
        <v>920</v>
      </c>
      <c r="V10" s="111" t="e">
        <f>'5.2.3'!D23</f>
        <v>#REF!</v>
      </c>
    </row>
    <row r="11" spans="1:22">
      <c r="K11" s="28"/>
      <c r="P11" s="28"/>
      <c r="U11" s="26" t="s">
        <v>921</v>
      </c>
      <c r="V11" s="111" t="e">
        <f>'5.2.4'!D23</f>
        <v>#REF!</v>
      </c>
    </row>
    <row r="12" spans="1:22">
      <c r="B12" s="643" t="s">
        <v>856</v>
      </c>
      <c r="C12" s="643"/>
      <c r="D12" s="643"/>
      <c r="E12" s="643"/>
      <c r="F12" s="643"/>
      <c r="G12" s="643"/>
      <c r="H12" s="643"/>
      <c r="K12" s="34" t="s">
        <v>842</v>
      </c>
      <c r="N12" s="653" t="e">
        <f>N9</f>
        <v>#REF!</v>
      </c>
      <c r="O12" s="653"/>
      <c r="P12" s="653"/>
      <c r="Q12" s="653"/>
      <c r="R12" s="33" t="s">
        <v>844</v>
      </c>
      <c r="U12" s="26" t="s">
        <v>923</v>
      </c>
      <c r="V12" s="111" t="e">
        <f>'5.2.5'!D23</f>
        <v>#REF!</v>
      </c>
    </row>
    <row r="13" spans="1:22">
      <c r="U13" s="26" t="s">
        <v>924</v>
      </c>
      <c r="V13" s="111" t="e">
        <f>'5.2.07'!D23</f>
        <v>#REF!</v>
      </c>
    </row>
    <row r="14" spans="1:22">
      <c r="A14" s="33" t="s">
        <v>857</v>
      </c>
      <c r="B14" s="26" t="s">
        <v>858</v>
      </c>
      <c r="E14" s="656">
        <v>0.15</v>
      </c>
      <c r="F14" s="656"/>
      <c r="I14" s="26" t="s">
        <v>859</v>
      </c>
      <c r="O14" s="38">
        <v>0.06</v>
      </c>
      <c r="P14" s="26" t="s">
        <v>860</v>
      </c>
      <c r="U14" s="26" t="s">
        <v>922</v>
      </c>
      <c r="V14" s="111" t="e">
        <f>'5.2.08'!D23</f>
        <v>#REF!</v>
      </c>
    </row>
    <row r="15" spans="1:22">
      <c r="B15" s="26" t="s">
        <v>861</v>
      </c>
      <c r="E15" s="656">
        <v>0</v>
      </c>
      <c r="F15" s="656"/>
      <c r="I15" s="26" t="s">
        <v>862</v>
      </c>
      <c r="O15" s="38">
        <v>7.0000000000000007E-2</v>
      </c>
      <c r="V15" s="111" t="e">
        <f>'5.2.09'!D24</f>
        <v>#REF!</v>
      </c>
    </row>
    <row r="16" spans="1:22">
      <c r="V16" s="425" t="e">
        <f>SUM(V7:V15)</f>
        <v>#REF!</v>
      </c>
    </row>
    <row r="17" spans="1:30">
      <c r="A17" s="33" t="s">
        <v>863</v>
      </c>
      <c r="B17" s="26" t="s">
        <v>841</v>
      </c>
      <c r="H17" s="28" t="s">
        <v>842</v>
      </c>
      <c r="I17" s="28" t="s">
        <v>843</v>
      </c>
      <c r="L17" s="28" t="s">
        <v>842</v>
      </c>
      <c r="N17" s="653" t="e">
        <f>N9</f>
        <v>#REF!</v>
      </c>
      <c r="O17" s="653"/>
      <c r="P17" s="653"/>
      <c r="Q17" s="653"/>
      <c r="R17" s="26" t="s">
        <v>844</v>
      </c>
    </row>
    <row r="18" spans="1:30">
      <c r="B18" s="26" t="s">
        <v>864</v>
      </c>
      <c r="H18" s="28" t="s">
        <v>842</v>
      </c>
      <c r="I18" s="28" t="s">
        <v>852</v>
      </c>
      <c r="L18" s="28" t="s">
        <v>842</v>
      </c>
      <c r="N18" s="644">
        <v>300000000</v>
      </c>
      <c r="O18" s="644"/>
      <c r="P18" s="644"/>
      <c r="Q18" s="644"/>
      <c r="R18" s="26" t="s">
        <v>844</v>
      </c>
    </row>
    <row r="19" spans="1:30">
      <c r="B19" s="26" t="s">
        <v>865</v>
      </c>
      <c r="H19" s="28" t="s">
        <v>842</v>
      </c>
      <c r="I19" s="28" t="s">
        <v>853</v>
      </c>
      <c r="L19" s="28" t="s">
        <v>842</v>
      </c>
      <c r="N19" s="644">
        <v>350000000</v>
      </c>
      <c r="O19" s="644"/>
      <c r="P19" s="644"/>
      <c r="Q19" s="644"/>
      <c r="R19" s="26" t="s">
        <v>844</v>
      </c>
    </row>
    <row r="20" spans="1:30">
      <c r="B20" s="26" t="s">
        <v>866</v>
      </c>
      <c r="H20" s="28" t="s">
        <v>842</v>
      </c>
      <c r="I20" s="28" t="s">
        <v>848</v>
      </c>
      <c r="L20" s="28" t="s">
        <v>842</v>
      </c>
      <c r="N20" s="645">
        <v>1.1819</v>
      </c>
      <c r="O20" s="645"/>
      <c r="P20" s="645"/>
      <c r="Q20" s="645"/>
    </row>
    <row r="21" spans="1:30">
      <c r="B21" s="26" t="s">
        <v>867</v>
      </c>
      <c r="H21" s="28" t="s">
        <v>842</v>
      </c>
      <c r="I21" s="28" t="s">
        <v>850</v>
      </c>
      <c r="L21" s="28" t="s">
        <v>842</v>
      </c>
      <c r="N21" s="645">
        <v>1.1725000000000001</v>
      </c>
      <c r="O21" s="645"/>
      <c r="P21" s="645"/>
      <c r="Q21" s="645"/>
    </row>
    <row r="23" spans="1:30">
      <c r="A23" s="647" t="s">
        <v>868</v>
      </c>
      <c r="B23" s="648" t="s">
        <v>845</v>
      </c>
      <c r="C23" s="649" t="s">
        <v>842</v>
      </c>
      <c r="D23" s="650" t="str">
        <f>N20&amp;"-"</f>
        <v>1.1819-</v>
      </c>
      <c r="F23" s="651" t="str">
        <f>"("&amp;N20&amp;"-"&amp;N21&amp;")"</f>
        <v>(1.1819-1.1725)</v>
      </c>
      <c r="G23" s="651"/>
      <c r="H23" s="651"/>
      <c r="I23" s="651"/>
      <c r="J23" s="30" t="s">
        <v>869</v>
      </c>
      <c r="K23" s="646" t="e">
        <f>"("&amp;TEXT(N17,"#,##0.00")&amp;"-"&amp;TEXT(N18,"#,##0.00")&amp;")"</f>
        <v>#REF!</v>
      </c>
      <c r="L23" s="646"/>
      <c r="M23" s="646"/>
      <c r="N23" s="646"/>
      <c r="O23" s="646"/>
      <c r="P23" s="646"/>
      <c r="Q23" s="646"/>
    </row>
    <row r="24" spans="1:30">
      <c r="A24" s="647"/>
      <c r="B24" s="648"/>
      <c r="C24" s="649"/>
      <c r="D24" s="649"/>
      <c r="F24" s="33"/>
      <c r="G24" s="33"/>
      <c r="H24" s="652" t="str">
        <f>"("&amp;TEXT(N19,"#,##0.00")&amp;"-"&amp;TEXT(N18,"#,##0.00")&amp;")"</f>
        <v>(350,000,000.00-300,000,000.00)</v>
      </c>
      <c r="I24" s="652"/>
      <c r="J24" s="652"/>
      <c r="K24" s="652"/>
      <c r="L24" s="652"/>
      <c r="M24" s="652"/>
      <c r="N24" s="652"/>
      <c r="O24" s="33"/>
      <c r="P24" s="33"/>
      <c r="Q24" s="33"/>
    </row>
    <row r="25" spans="1:30" ht="24" thickBot="1">
      <c r="C25" s="39"/>
    </row>
    <row r="26" spans="1:30" ht="24" thickBot="1">
      <c r="B26" s="33" t="s">
        <v>870</v>
      </c>
      <c r="C26" s="40" t="s">
        <v>842</v>
      </c>
      <c r="D26" s="41" t="str">
        <f>D23</f>
        <v>1.1819-</v>
      </c>
      <c r="E26" s="639" t="e">
        <f>(((N20-N21)*(N17-N18))/(N19-N18))</f>
        <v>#REF!</v>
      </c>
      <c r="F26" s="639"/>
      <c r="G26" s="639"/>
      <c r="H26" s="639"/>
      <c r="I26" s="42"/>
      <c r="J26" s="42"/>
      <c r="K26" s="42"/>
      <c r="N26" s="640" t="e">
        <f>FLOOR(V26,0.0001)</f>
        <v>#REF!</v>
      </c>
      <c r="O26" s="641"/>
      <c r="P26" s="641"/>
      <c r="Q26" s="642"/>
      <c r="V26" s="43" t="e">
        <f>N20-E26</f>
        <v>#REF!</v>
      </c>
    </row>
    <row r="28" spans="1:30">
      <c r="M28" s="643"/>
      <c r="N28" s="643"/>
      <c r="O28" s="643"/>
      <c r="P28" s="643"/>
      <c r="Q28" s="643"/>
      <c r="R28" s="643"/>
      <c r="S28" s="643"/>
    </row>
    <row r="29" spans="1:30">
      <c r="B29" s="44"/>
      <c r="C29" s="44"/>
      <c r="D29" s="44"/>
      <c r="E29" s="44"/>
      <c r="F29" s="44"/>
      <c r="G29" s="44"/>
      <c r="H29" s="44"/>
      <c r="L29" s="44"/>
      <c r="M29" s="44"/>
      <c r="N29" s="44"/>
      <c r="O29" s="44"/>
      <c r="P29" s="44"/>
      <c r="Q29" s="44"/>
      <c r="R29" s="44"/>
      <c r="S29" s="34"/>
      <c r="T29" s="33"/>
      <c r="AC29" s="44"/>
      <c r="AD29" s="34"/>
    </row>
    <row r="31" spans="1:30">
      <c r="B31" s="45"/>
      <c r="C31" s="45"/>
      <c r="L31" s="45"/>
      <c r="M31" s="45"/>
    </row>
    <row r="33" spans="2:19">
      <c r="B33" s="44"/>
      <c r="C33" s="44"/>
      <c r="D33" s="44"/>
      <c r="E33" s="44"/>
      <c r="F33" s="44"/>
      <c r="G33" s="44"/>
      <c r="H33" s="44"/>
      <c r="L33" s="44"/>
      <c r="M33" s="44"/>
      <c r="N33" s="44"/>
      <c r="O33" s="44"/>
      <c r="P33" s="44"/>
      <c r="Q33" s="44"/>
    </row>
    <row r="34" spans="2:19">
      <c r="S34" s="26" t="s">
        <v>871</v>
      </c>
    </row>
    <row r="35" spans="2:19">
      <c r="B35" s="46"/>
      <c r="C35" s="45"/>
      <c r="L35" s="45"/>
      <c r="M35" s="45"/>
    </row>
  </sheetData>
  <mergeCells count="26">
    <mergeCell ref="N17:Q17"/>
    <mergeCell ref="A1:R1"/>
    <mergeCell ref="A2:R2"/>
    <mergeCell ref="B6:B7"/>
    <mergeCell ref="C6:C7"/>
    <mergeCell ref="D6:D7"/>
    <mergeCell ref="N9:Q9"/>
    <mergeCell ref="N10:Q10"/>
    <mergeCell ref="B12:H12"/>
    <mergeCell ref="N12:Q12"/>
    <mergeCell ref="E14:F14"/>
    <mergeCell ref="E15:F15"/>
    <mergeCell ref="A23:A24"/>
    <mergeCell ref="B23:B24"/>
    <mergeCell ref="C23:C24"/>
    <mergeCell ref="D23:D24"/>
    <mergeCell ref="F23:I23"/>
    <mergeCell ref="H24:N24"/>
    <mergeCell ref="E26:H26"/>
    <mergeCell ref="N26:Q26"/>
    <mergeCell ref="M28:S28"/>
    <mergeCell ref="N18:Q18"/>
    <mergeCell ref="N19:Q19"/>
    <mergeCell ref="N20:Q20"/>
    <mergeCell ref="N21:Q21"/>
    <mergeCell ref="K23:Q23"/>
  </mergeCells>
  <pageMargins left="0.70866141732283472" right="0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topLeftCell="A10" zoomScaleNormal="100" zoomScaleSheetLayoutView="100" workbookViewId="0">
      <selection activeCell="I21" sqref="I21"/>
    </sheetView>
  </sheetViews>
  <sheetFormatPr defaultColWidth="9.140625" defaultRowHeight="24"/>
  <cols>
    <col min="1" max="1" width="8.28515625" style="1" customWidth="1"/>
    <col min="2" max="2" width="3.5703125" style="1" customWidth="1"/>
    <col min="3" max="3" width="13.5703125" style="1" customWidth="1"/>
    <col min="4" max="4" width="27.42578125" style="1" customWidth="1"/>
    <col min="5" max="5" width="16" style="1" customWidth="1"/>
    <col min="6" max="6" width="24.28515625" style="1" customWidth="1"/>
    <col min="7" max="7" width="13.5703125" style="1" customWidth="1"/>
    <col min="8" max="8" width="3.5703125" style="1" customWidth="1"/>
    <col min="9" max="9" width="7.140625" style="1" customWidth="1"/>
    <col min="10" max="10" width="9.140625" style="1"/>
    <col min="11" max="11" width="16" style="1" bestFit="1" customWidth="1"/>
    <col min="12" max="16384" width="9.140625" style="1"/>
  </cols>
  <sheetData>
    <row r="1" spans="1:11" ht="75" customHeight="1"/>
    <row r="2" spans="1:11" ht="24.75" thickBot="1">
      <c r="A2" s="52"/>
      <c r="B2" s="52"/>
      <c r="C2" s="52"/>
      <c r="D2" s="52"/>
      <c r="E2" s="53" t="s">
        <v>885</v>
      </c>
      <c r="F2" s="52"/>
      <c r="G2" s="52"/>
      <c r="H2" s="52"/>
      <c r="I2" s="52"/>
    </row>
    <row r="3" spans="1:11">
      <c r="A3" s="54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3" s="54"/>
      <c r="C3" s="54"/>
      <c r="D3" s="54"/>
      <c r="E3" s="54"/>
      <c r="F3" s="54"/>
      <c r="G3" s="54"/>
      <c r="H3" s="54"/>
      <c r="I3" s="54"/>
    </row>
    <row r="4" spans="1:11">
      <c r="A4" s="56" t="s">
        <v>886</v>
      </c>
      <c r="B4" s="56"/>
      <c r="C4" s="56"/>
      <c r="D4" s="56"/>
      <c r="E4" s="56"/>
      <c r="F4" s="56"/>
      <c r="G4" s="56"/>
      <c r="H4" s="56"/>
      <c r="I4" s="56"/>
    </row>
    <row r="5" spans="1:11">
      <c r="A5" s="56" t="s">
        <v>887</v>
      </c>
      <c r="B5" s="56"/>
      <c r="C5" s="56"/>
      <c r="D5" s="56"/>
      <c r="E5" s="56"/>
      <c r="F5" s="56"/>
      <c r="G5" s="56"/>
      <c r="H5" s="56"/>
      <c r="I5" s="56"/>
    </row>
    <row r="6" spans="1:11">
      <c r="A6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6" s="56"/>
      <c r="C6" s="56"/>
      <c r="D6" s="56"/>
      <c r="E6" s="56"/>
      <c r="F6" s="56"/>
      <c r="G6" s="56"/>
      <c r="H6" s="56"/>
      <c r="I6" s="56"/>
    </row>
    <row r="7" spans="1:11">
      <c r="A7" s="56" t="str">
        <f>"คณะกรรมการกำหนดราคากลาง   "&amp;ปก!E10</f>
        <v xml:space="preserve">คณะกรรมการกำหนดราคากลาง   </v>
      </c>
      <c r="B7" s="56"/>
      <c r="C7" s="56"/>
      <c r="D7" s="56"/>
      <c r="E7" s="56"/>
      <c r="F7" s="56"/>
      <c r="G7" s="56"/>
      <c r="H7" s="56"/>
      <c r="I7" s="56"/>
    </row>
    <row r="8" spans="1:11">
      <c r="A8" s="56" t="s">
        <v>888</v>
      </c>
      <c r="B8" s="56"/>
      <c r="C8" s="56"/>
      <c r="D8" s="56"/>
      <c r="E8" s="92">
        <v>9</v>
      </c>
      <c r="F8" s="207" t="s">
        <v>603</v>
      </c>
      <c r="G8" s="93">
        <v>263</v>
      </c>
      <c r="H8" s="562" t="s">
        <v>889</v>
      </c>
      <c r="I8" s="562"/>
    </row>
    <row r="9" spans="1:11">
      <c r="A9" s="56" t="s">
        <v>890</v>
      </c>
      <c r="B9" s="56"/>
      <c r="C9" s="56"/>
      <c r="D9" s="56"/>
      <c r="E9" s="92">
        <v>1</v>
      </c>
      <c r="F9" s="207" t="s">
        <v>603</v>
      </c>
      <c r="G9" s="93">
        <v>7</v>
      </c>
      <c r="H9" s="562" t="s">
        <v>889</v>
      </c>
      <c r="I9" s="562"/>
    </row>
    <row r="10" spans="1:11" ht="24.75" thickBot="1">
      <c r="A10" s="58" t="s">
        <v>891</v>
      </c>
      <c r="B10" s="58"/>
      <c r="C10" s="58"/>
      <c r="D10" s="563"/>
      <c r="E10" s="563"/>
      <c r="F10" s="563"/>
      <c r="G10" s="58"/>
      <c r="H10" s="58"/>
      <c r="I10" s="94" t="s">
        <v>892</v>
      </c>
    </row>
    <row r="11" spans="1:11" ht="42" customHeight="1" thickTop="1" thickBot="1">
      <c r="A11" s="310" t="s">
        <v>164</v>
      </c>
      <c r="B11" s="564" t="s">
        <v>2</v>
      </c>
      <c r="C11" s="564"/>
      <c r="D11" s="564"/>
      <c r="E11" s="564"/>
      <c r="F11" s="311" t="s">
        <v>893</v>
      </c>
      <c r="G11" s="564" t="s">
        <v>894</v>
      </c>
      <c r="H11" s="564"/>
      <c r="I11" s="565"/>
    </row>
    <row r="12" spans="1:11" ht="24.75" thickTop="1">
      <c r="A12" s="60">
        <v>1</v>
      </c>
      <c r="B12" s="61" t="s">
        <v>895</v>
      </c>
      <c r="C12" s="62"/>
      <c r="D12" s="62"/>
      <c r="E12" s="63"/>
      <c r="F12" s="64"/>
      <c r="G12" s="671"/>
      <c r="H12" s="672"/>
      <c r="I12" s="673"/>
    </row>
    <row r="13" spans="1:11">
      <c r="A13" s="65">
        <v>1.1000000000000001</v>
      </c>
      <c r="B13" s="66"/>
      <c r="C13" s="221" t="s">
        <v>916</v>
      </c>
      <c r="D13" s="67"/>
      <c r="E13" s="68"/>
      <c r="F13" s="69" t="e">
        <f>'5.1.1'!F24</f>
        <v>#REF!</v>
      </c>
      <c r="G13" s="667"/>
      <c r="H13" s="668"/>
      <c r="I13" s="669"/>
      <c r="K13" s="70"/>
    </row>
    <row r="14" spans="1:11">
      <c r="A14" s="71">
        <v>2</v>
      </c>
      <c r="B14" s="66" t="s">
        <v>896</v>
      </c>
      <c r="C14" s="67"/>
      <c r="D14" s="67"/>
      <c r="E14" s="68"/>
      <c r="F14" s="69"/>
      <c r="G14" s="667"/>
      <c r="H14" s="668"/>
      <c r="I14" s="669"/>
    </row>
    <row r="15" spans="1:11">
      <c r="A15" s="65">
        <v>2.1</v>
      </c>
      <c r="B15" s="66"/>
      <c r="C15" s="221" t="s">
        <v>918</v>
      </c>
      <c r="D15" s="67"/>
      <c r="E15" s="68"/>
      <c r="F15" s="69" t="e">
        <f>'5.2.1'!F24</f>
        <v>#REF!</v>
      </c>
      <c r="G15" s="667"/>
      <c r="H15" s="668"/>
      <c r="I15" s="669"/>
      <c r="K15" s="23"/>
    </row>
    <row r="16" spans="1:11">
      <c r="A16" s="65">
        <v>2.2000000000000002</v>
      </c>
      <c r="B16" s="66"/>
      <c r="C16" s="221" t="s">
        <v>917</v>
      </c>
      <c r="D16" s="67"/>
      <c r="E16" s="68"/>
      <c r="F16" s="69" t="e">
        <f>'5.2.2'!F24</f>
        <v>#REF!</v>
      </c>
      <c r="G16" s="88"/>
      <c r="H16" s="89"/>
      <c r="I16" s="90"/>
      <c r="K16" s="23"/>
    </row>
    <row r="17" spans="1:9">
      <c r="A17" s="65">
        <v>2.2999999999999998</v>
      </c>
      <c r="B17" s="66"/>
      <c r="C17" s="221" t="s">
        <v>919</v>
      </c>
      <c r="D17" s="67"/>
      <c r="E17" s="68"/>
      <c r="F17" s="69" t="e">
        <f>'5.2.3'!F24</f>
        <v>#REF!</v>
      </c>
      <c r="G17" s="667"/>
      <c r="H17" s="668"/>
      <c r="I17" s="669"/>
    </row>
    <row r="18" spans="1:9">
      <c r="A18" s="65">
        <v>2.4</v>
      </c>
      <c r="B18" s="66"/>
      <c r="C18" s="221" t="s">
        <v>920</v>
      </c>
      <c r="D18" s="67"/>
      <c r="E18" s="68"/>
      <c r="F18" s="69" t="e">
        <f>'5.2.4'!F24</f>
        <v>#REF!</v>
      </c>
      <c r="G18" s="667"/>
      <c r="H18" s="668"/>
      <c r="I18" s="669"/>
    </row>
    <row r="19" spans="1:9">
      <c r="A19" s="65">
        <v>2.5</v>
      </c>
      <c r="B19" s="66"/>
      <c r="C19" s="221" t="s">
        <v>921</v>
      </c>
      <c r="D19" s="67"/>
      <c r="E19" s="68"/>
      <c r="F19" s="69" t="e">
        <f>'5.2.5'!F24</f>
        <v>#REF!</v>
      </c>
      <c r="G19" s="670"/>
      <c r="H19" s="668"/>
      <c r="I19" s="669"/>
    </row>
    <row r="20" spans="1:9">
      <c r="A20" s="65">
        <v>2.6</v>
      </c>
      <c r="B20" s="66"/>
      <c r="C20" s="221" t="s">
        <v>923</v>
      </c>
      <c r="D20" s="67"/>
      <c r="E20" s="68"/>
      <c r="F20" s="69" t="e">
        <f>'5.2.07'!F24</f>
        <v>#REF!</v>
      </c>
      <c r="G20" s="91"/>
      <c r="H20" s="89"/>
      <c r="I20" s="90"/>
    </row>
    <row r="21" spans="1:9">
      <c r="A21" s="65">
        <v>2.7</v>
      </c>
      <c r="B21" s="66"/>
      <c r="C21" s="221" t="s">
        <v>924</v>
      </c>
      <c r="D21" s="67"/>
      <c r="E21" s="68"/>
      <c r="F21" s="69" t="e">
        <f>'5.2.08'!F24</f>
        <v>#REF!</v>
      </c>
      <c r="G21" s="91"/>
      <c r="H21" s="89"/>
      <c r="I21" s="90"/>
    </row>
    <row r="22" spans="1:9">
      <c r="A22" s="65">
        <v>2.8</v>
      </c>
      <c r="B22" s="66"/>
      <c r="C22" s="221" t="s">
        <v>922</v>
      </c>
      <c r="D22" s="67"/>
      <c r="E22" s="68"/>
      <c r="F22" s="69" t="e">
        <f>'5.2.09'!F25</f>
        <v>#REF!</v>
      </c>
      <c r="G22" s="91"/>
      <c r="H22" s="89"/>
      <c r="I22" s="90"/>
    </row>
    <row r="23" spans="1:9">
      <c r="A23" s="71">
        <v>3</v>
      </c>
      <c r="B23" s="66" t="s">
        <v>897</v>
      </c>
      <c r="C23" s="67"/>
      <c r="D23" s="67"/>
      <c r="E23" s="68"/>
      <c r="F23" s="69"/>
      <c r="G23" s="667"/>
      <c r="H23" s="668"/>
      <c r="I23" s="669"/>
    </row>
    <row r="24" spans="1:9">
      <c r="A24" s="65">
        <v>3.1</v>
      </c>
      <c r="B24" s="66"/>
      <c r="C24" s="221" t="s">
        <v>926</v>
      </c>
      <c r="D24" s="67"/>
      <c r="E24" s="68"/>
      <c r="F24" s="69">
        <f>'5.3.1(ค)'!F13</f>
        <v>0</v>
      </c>
      <c r="G24" s="667"/>
      <c r="H24" s="668"/>
      <c r="I24" s="669"/>
    </row>
    <row r="25" spans="1:9" ht="24.75" thickBot="1">
      <c r="A25" s="72">
        <v>3.2</v>
      </c>
      <c r="B25" s="73"/>
      <c r="C25" s="233" t="s">
        <v>925</v>
      </c>
      <c r="D25" s="74"/>
      <c r="E25" s="75"/>
      <c r="F25" s="76">
        <f>'5.3.1(ค)'!F14</f>
        <v>0</v>
      </c>
      <c r="G25" s="657"/>
      <c r="H25" s="658"/>
      <c r="I25" s="659"/>
    </row>
    <row r="26" spans="1:9" ht="24.75" thickTop="1">
      <c r="A26" s="660" t="s">
        <v>898</v>
      </c>
      <c r="B26" s="77"/>
      <c r="C26" s="78"/>
      <c r="D26" s="78"/>
      <c r="E26" s="79" t="s">
        <v>899</v>
      </c>
      <c r="F26" s="80" t="e">
        <f>SUM(F12:F25)</f>
        <v>#REF!</v>
      </c>
      <c r="G26" s="663"/>
      <c r="H26" s="663"/>
      <c r="I26" s="664"/>
    </row>
    <row r="27" spans="1:9">
      <c r="A27" s="661"/>
      <c r="B27" s="81"/>
      <c r="C27" s="81"/>
      <c r="D27" s="81"/>
      <c r="E27" s="82" t="s">
        <v>900</v>
      </c>
      <c r="F27" s="83" t="e">
        <f>F26</f>
        <v>#REF!</v>
      </c>
      <c r="G27" s="665"/>
      <c r="H27" s="665"/>
      <c r="I27" s="666"/>
    </row>
    <row r="28" spans="1:9" ht="24.75" thickBot="1">
      <c r="A28" s="662"/>
      <c r="B28" s="84" t="s">
        <v>901</v>
      </c>
      <c r="C28" s="85"/>
      <c r="D28" s="86"/>
      <c r="E28" s="87"/>
      <c r="F28" s="87"/>
      <c r="G28" s="87"/>
      <c r="H28" s="87"/>
      <c r="I28" s="113" t="e">
        <f>BAHTTEXT(F27)</f>
        <v>#REF!</v>
      </c>
    </row>
    <row r="29" spans="1:9" ht="13.5" customHeight="1" thickTop="1"/>
    <row r="30" spans="1:9">
      <c r="A30" s="208"/>
      <c r="B30" s="208"/>
      <c r="C30" s="248"/>
      <c r="D30" s="208"/>
      <c r="E30" s="248"/>
      <c r="F30" s="208"/>
      <c r="G30" s="208"/>
      <c r="H30" s="208"/>
      <c r="I30" s="208"/>
    </row>
    <row r="31" spans="1:9">
      <c r="A31" s="208"/>
      <c r="B31" s="208"/>
      <c r="C31" s="248"/>
      <c r="D31" s="208"/>
      <c r="E31" s="248"/>
      <c r="F31" s="208"/>
      <c r="G31" s="248"/>
      <c r="H31" s="208"/>
      <c r="I31" s="208"/>
    </row>
    <row r="32" spans="1:9">
      <c r="A32" s="208"/>
      <c r="B32" s="208"/>
      <c r="C32" s="248"/>
      <c r="D32" s="208"/>
      <c r="E32" s="248"/>
      <c r="F32" s="208"/>
      <c r="G32" s="248"/>
      <c r="H32" s="208"/>
      <c r="I32" s="208"/>
    </row>
    <row r="33" spans="1:9" ht="10.5" customHeight="1">
      <c r="A33" s="208"/>
      <c r="B33" s="208"/>
      <c r="C33" s="208"/>
      <c r="D33" s="208"/>
      <c r="E33" s="208"/>
      <c r="F33" s="208"/>
      <c r="G33" s="208"/>
      <c r="H33" s="208"/>
      <c r="I33" s="208"/>
    </row>
    <row r="34" spans="1:9">
      <c r="A34" s="208"/>
      <c r="B34" s="248"/>
      <c r="C34" s="248"/>
      <c r="D34" s="208"/>
      <c r="E34" s="248"/>
      <c r="F34" s="208"/>
      <c r="G34" s="248"/>
      <c r="H34" s="208"/>
      <c r="I34" s="208"/>
    </row>
    <row r="35" spans="1:9">
      <c r="A35" s="208"/>
      <c r="B35" s="248"/>
      <c r="C35" s="248"/>
      <c r="D35" s="208"/>
      <c r="E35" s="248"/>
      <c r="F35" s="208"/>
      <c r="G35" s="248"/>
      <c r="H35" s="208"/>
      <c r="I35" s="208"/>
    </row>
    <row r="36" spans="1:9" ht="10.5" customHeight="1">
      <c r="A36" s="208"/>
      <c r="B36" s="208"/>
      <c r="C36" s="248"/>
      <c r="D36" s="208"/>
      <c r="E36" s="248"/>
      <c r="F36" s="208"/>
      <c r="G36" s="248"/>
      <c r="H36" s="208"/>
      <c r="I36" s="208"/>
    </row>
    <row r="37" spans="1:9">
      <c r="A37" s="208"/>
      <c r="B37" s="208"/>
      <c r="C37" s="248"/>
      <c r="D37" s="208"/>
      <c r="E37" s="248"/>
      <c r="F37" s="208"/>
      <c r="G37" s="248"/>
      <c r="H37" s="208"/>
      <c r="I37" s="208"/>
    </row>
    <row r="38" spans="1:9">
      <c r="A38" s="208"/>
      <c r="B38" s="208"/>
      <c r="C38" s="248"/>
      <c r="D38" s="208"/>
      <c r="E38" s="248"/>
      <c r="F38" s="208"/>
      <c r="G38" s="248"/>
      <c r="H38" s="208"/>
      <c r="I38" s="208"/>
    </row>
    <row r="39" spans="1:9" ht="10.5" customHeight="1">
      <c r="A39" s="208"/>
      <c r="B39" s="208"/>
      <c r="C39" s="248"/>
      <c r="D39" s="208"/>
      <c r="E39" s="248"/>
      <c r="F39" s="208"/>
      <c r="G39" s="248"/>
      <c r="H39" s="208"/>
      <c r="I39" s="208"/>
    </row>
    <row r="40" spans="1:9">
      <c r="A40" s="208"/>
      <c r="B40" s="208"/>
      <c r="C40" s="248"/>
      <c r="D40" s="208"/>
      <c r="E40" s="248"/>
      <c r="F40" s="208"/>
      <c r="G40" s="248"/>
      <c r="H40" s="208"/>
      <c r="I40" s="208"/>
    </row>
    <row r="41" spans="1:9">
      <c r="A41" s="208"/>
      <c r="B41" s="208"/>
      <c r="C41" s="248"/>
      <c r="D41" s="208"/>
      <c r="E41" s="248"/>
      <c r="F41" s="208"/>
      <c r="G41" s="248"/>
      <c r="H41" s="208"/>
      <c r="I41" s="208"/>
    </row>
    <row r="42" spans="1:9" ht="10.5" customHeight="1">
      <c r="A42" s="208"/>
      <c r="B42" s="208"/>
      <c r="C42" s="248"/>
      <c r="D42" s="208"/>
      <c r="E42" s="248"/>
      <c r="F42" s="208"/>
      <c r="G42" s="248"/>
      <c r="H42" s="208"/>
      <c r="I42" s="208"/>
    </row>
    <row r="43" spans="1:9">
      <c r="A43" s="208"/>
      <c r="B43" s="208"/>
      <c r="C43" s="248"/>
      <c r="D43" s="208"/>
      <c r="E43" s="248"/>
      <c r="F43" s="208"/>
      <c r="G43" s="248"/>
      <c r="H43" s="208"/>
      <c r="I43" s="208"/>
    </row>
    <row r="44" spans="1:9">
      <c r="A44" s="208"/>
      <c r="B44" s="208"/>
      <c r="C44" s="248"/>
      <c r="D44" s="208"/>
      <c r="E44" s="248"/>
      <c r="F44" s="208"/>
      <c r="G44" s="248"/>
      <c r="H44" s="208"/>
      <c r="I44" s="208"/>
    </row>
    <row r="45" spans="1:9" ht="10.5" customHeight="1">
      <c r="A45" s="208"/>
      <c r="B45" s="208"/>
      <c r="C45" s="208"/>
      <c r="D45" s="208"/>
      <c r="E45" s="208"/>
      <c r="F45" s="208"/>
      <c r="G45" s="208"/>
      <c r="H45" s="208"/>
      <c r="I45" s="208"/>
    </row>
    <row r="46" spans="1:9">
      <c r="A46" s="208"/>
      <c r="B46" s="208"/>
      <c r="C46" s="208"/>
      <c r="D46" s="248"/>
      <c r="E46" s="208"/>
      <c r="F46" s="248"/>
      <c r="G46" s="208"/>
      <c r="H46" s="208"/>
      <c r="I46" s="208"/>
    </row>
    <row r="47" spans="1:9">
      <c r="A47" s="208"/>
      <c r="B47" s="208"/>
      <c r="C47" s="208"/>
      <c r="D47" s="248"/>
      <c r="E47" s="208"/>
      <c r="F47" s="248"/>
      <c r="G47" s="208"/>
      <c r="H47" s="208"/>
      <c r="I47" s="208"/>
    </row>
  </sheetData>
  <mergeCells count="18">
    <mergeCell ref="G13:I13"/>
    <mergeCell ref="G14:I14"/>
    <mergeCell ref="H8:I8"/>
    <mergeCell ref="H9:I9"/>
    <mergeCell ref="D10:F10"/>
    <mergeCell ref="B11:E11"/>
    <mergeCell ref="G11:I11"/>
    <mergeCell ref="G12:I12"/>
    <mergeCell ref="G25:I25"/>
    <mergeCell ref="A26:A28"/>
    <mergeCell ref="G26:I26"/>
    <mergeCell ref="G27:I27"/>
    <mergeCell ref="G15:I15"/>
    <mergeCell ref="G17:I17"/>
    <mergeCell ref="G18:I18"/>
    <mergeCell ref="G19:I19"/>
    <mergeCell ref="G23:I23"/>
    <mergeCell ref="G24:I24"/>
  </mergeCells>
  <printOptions horizontalCentered="1"/>
  <pageMargins left="0.51181102362204722" right="0.23622047244094491" top="0" bottom="0" header="0.23622047244094491" footer="0.11811023622047245"/>
  <pageSetup paperSize="9" scale="79" orientation="portrait" r:id="rId1"/>
  <headerFooter>
    <oddHeader>&amp;R&amp;"TH Sarabun New,Regular"&amp;12แบบ ปร.6</oddHeader>
    <oddFooter>&amp;L&amp;"TH Sarabun New,Regular"กลุ่มอาคารมนุษย์ศาสตร์และสังคมศาสตร์ (อาคารเรียนรวมและปฏิบัติกลาง)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view="pageBreakPreview" topLeftCell="A7" zoomScaleNormal="100" zoomScaleSheetLayoutView="100" workbookViewId="0">
      <selection activeCell="G22" sqref="G22:H22"/>
    </sheetView>
  </sheetViews>
  <sheetFormatPr defaultColWidth="9.140625" defaultRowHeight="24"/>
  <cols>
    <col min="1" max="1" width="7.140625" style="1" customWidth="1"/>
    <col min="2" max="2" width="2.7109375" style="1" customWidth="1"/>
    <col min="3" max="3" width="30.85546875" style="1" customWidth="1"/>
    <col min="4" max="4" width="17.140625" style="1" customWidth="1"/>
    <col min="5" max="5" width="10" style="1" customWidth="1"/>
    <col min="6" max="6" width="17.140625" style="1" customWidth="1"/>
    <col min="7" max="7" width="13.5703125" style="1" customWidth="1"/>
    <col min="8" max="8" width="9.28515625" style="1" customWidth="1"/>
    <col min="9" max="16384" width="9.140625" style="1"/>
  </cols>
  <sheetData>
    <row r="1" spans="1:8" ht="75" customHeight="1">
      <c r="D1" s="682"/>
      <c r="E1" s="682"/>
    </row>
    <row r="2" spans="1:8" ht="24.75" thickBot="1">
      <c r="A2" s="683" t="s">
        <v>903</v>
      </c>
      <c r="B2" s="683"/>
      <c r="C2" s="683"/>
      <c r="D2" s="683"/>
      <c r="E2" s="683"/>
      <c r="F2" s="683"/>
      <c r="G2" s="683"/>
      <c r="H2" s="683"/>
    </row>
    <row r="3" spans="1:8">
      <c r="A3" s="95" t="str">
        <f>"รายการค่างานก่อสร้าง  "&amp;'6'!C13</f>
        <v>รายการค่างานก่อสร้าง  งานผังบริเวณ และระบบสาธารณูปโภคโดยรอบโครงการ</v>
      </c>
      <c r="B3" s="95"/>
      <c r="C3" s="96"/>
      <c r="D3" s="96"/>
      <c r="E3" s="96"/>
      <c r="F3" s="96"/>
      <c r="G3" s="96"/>
      <c r="H3" s="96"/>
    </row>
    <row r="4" spans="1:8">
      <c r="A4" s="56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56"/>
      <c r="C4" s="57"/>
      <c r="D4" s="57"/>
      <c r="E4" s="57"/>
      <c r="F4" s="57"/>
      <c r="G4" s="57"/>
      <c r="H4" s="57"/>
    </row>
    <row r="5" spans="1:8">
      <c r="A5" s="56" t="s">
        <v>886</v>
      </c>
      <c r="B5" s="56"/>
      <c r="C5" s="57"/>
      <c r="D5" s="57"/>
      <c r="E5" s="57"/>
      <c r="F5" s="57"/>
      <c r="G5" s="57"/>
      <c r="H5" s="57"/>
    </row>
    <row r="6" spans="1:8">
      <c r="A6" s="56" t="s">
        <v>887</v>
      </c>
      <c r="B6" s="56"/>
      <c r="C6" s="57"/>
      <c r="D6" s="57"/>
      <c r="E6" s="57"/>
      <c r="F6" s="57"/>
      <c r="G6" s="57"/>
      <c r="H6" s="57"/>
    </row>
    <row r="7" spans="1:8">
      <c r="A7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56"/>
      <c r="C7" s="57"/>
      <c r="D7" s="57"/>
      <c r="E7" s="57"/>
      <c r="F7" s="57"/>
      <c r="G7" s="57"/>
      <c r="H7" s="57"/>
    </row>
    <row r="8" spans="1:8">
      <c r="A8" s="56" t="str">
        <f>"คณะกรรมการกำหนดราคากลาง   "&amp;ปก!E10</f>
        <v xml:space="preserve">คณะกรรมการกำหนดราคากลาง   </v>
      </c>
      <c r="B8" s="56"/>
      <c r="C8" s="57"/>
      <c r="D8" s="57"/>
      <c r="E8" s="57"/>
      <c r="F8" s="57"/>
      <c r="G8" s="57"/>
      <c r="H8" s="57"/>
    </row>
    <row r="9" spans="1:8">
      <c r="A9" s="56" t="s">
        <v>904</v>
      </c>
      <c r="B9" s="56"/>
      <c r="C9" s="56"/>
      <c r="D9" s="93">
        <v>15</v>
      </c>
      <c r="E9" s="56" t="s">
        <v>889</v>
      </c>
      <c r="F9" s="56"/>
      <c r="G9" s="56"/>
      <c r="H9" s="56"/>
    </row>
    <row r="10" spans="1:8" ht="24.75" thickBot="1">
      <c r="A10" s="58" t="s">
        <v>891</v>
      </c>
      <c r="B10" s="58"/>
      <c r="C10" s="58"/>
      <c r="D10" s="563">
        <f>ปก!D12</f>
        <v>0</v>
      </c>
      <c r="E10" s="563"/>
      <c r="F10" s="563"/>
      <c r="G10" s="58"/>
      <c r="H10" s="94" t="s">
        <v>892</v>
      </c>
    </row>
    <row r="11" spans="1:8" ht="42" customHeight="1" thickTop="1" thickBot="1">
      <c r="A11" s="312" t="s">
        <v>905</v>
      </c>
      <c r="B11" s="684" t="s">
        <v>2</v>
      </c>
      <c r="C11" s="685"/>
      <c r="D11" s="311" t="s">
        <v>854</v>
      </c>
      <c r="E11" s="311" t="s">
        <v>906</v>
      </c>
      <c r="F11" s="311" t="s">
        <v>907</v>
      </c>
      <c r="G11" s="564" t="s">
        <v>894</v>
      </c>
      <c r="H11" s="565"/>
    </row>
    <row r="12" spans="1:8" ht="24.75" thickTop="1">
      <c r="A12" s="97"/>
      <c r="B12" s="686" t="s">
        <v>908</v>
      </c>
      <c r="C12" s="686"/>
      <c r="D12" s="97"/>
      <c r="E12" s="97"/>
      <c r="F12" s="97"/>
      <c r="G12" s="687"/>
      <c r="H12" s="687"/>
    </row>
    <row r="13" spans="1:8">
      <c r="A13" s="65">
        <v>1</v>
      </c>
      <c r="B13" s="98" t="str">
        <f>'6'!C13</f>
        <v>งานผังบริเวณ และระบบสาธารณูปโภคโดยรอบโครงการ</v>
      </c>
      <c r="C13" s="65"/>
      <c r="D13" s="65"/>
      <c r="E13" s="65"/>
      <c r="F13" s="65"/>
      <c r="G13" s="688" t="s">
        <v>909</v>
      </c>
      <c r="H13" s="688"/>
    </row>
    <row r="14" spans="1:8">
      <c r="A14" s="65">
        <v>1.1000000000000001</v>
      </c>
      <c r="B14" s="219" t="s">
        <v>159</v>
      </c>
      <c r="C14" s="219"/>
      <c r="D14" s="99"/>
      <c r="E14" s="100"/>
      <c r="F14" s="99"/>
      <c r="G14" s="688" t="s">
        <v>910</v>
      </c>
      <c r="H14" s="688"/>
    </row>
    <row r="15" spans="1:8">
      <c r="A15" s="65">
        <v>1.2</v>
      </c>
      <c r="B15" s="219" t="s">
        <v>160</v>
      </c>
      <c r="C15" s="219"/>
      <c r="D15" s="99">
        <f>'4.1.1.(2)'!J28</f>
        <v>0</v>
      </c>
      <c r="E15" s="100" t="e">
        <f t="shared" ref="E15:E20" si="0">$E$23</f>
        <v>#REF!</v>
      </c>
      <c r="F15" s="99" t="e">
        <f t="shared" ref="F15:F20" si="1">D15*E15</f>
        <v>#REF!</v>
      </c>
      <c r="G15" s="688" t="s">
        <v>911</v>
      </c>
      <c r="H15" s="688"/>
    </row>
    <row r="16" spans="1:8">
      <c r="A16" s="65">
        <v>1.3</v>
      </c>
      <c r="B16" s="219" t="s">
        <v>629</v>
      </c>
      <c r="C16" s="219"/>
      <c r="D16" s="99">
        <f>'4.1.1.(3)'!J28</f>
        <v>0</v>
      </c>
      <c r="E16" s="100" t="e">
        <f t="shared" si="0"/>
        <v>#REF!</v>
      </c>
      <c r="F16" s="99" t="e">
        <f t="shared" si="1"/>
        <v>#REF!</v>
      </c>
      <c r="G16" s="688" t="s">
        <v>1258</v>
      </c>
      <c r="H16" s="688"/>
    </row>
    <row r="17" spans="1:9">
      <c r="A17" s="65">
        <v>1.4</v>
      </c>
      <c r="B17" s="219" t="s">
        <v>161</v>
      </c>
      <c r="C17" s="219"/>
      <c r="D17" s="99">
        <f>'4.1.1.(4)'!J28</f>
        <v>0</v>
      </c>
      <c r="E17" s="100" t="e">
        <f t="shared" si="0"/>
        <v>#REF!</v>
      </c>
      <c r="F17" s="99" t="e">
        <f t="shared" si="1"/>
        <v>#REF!</v>
      </c>
      <c r="G17" s="688" t="s">
        <v>913</v>
      </c>
      <c r="H17" s="688"/>
    </row>
    <row r="18" spans="1:9">
      <c r="A18" s="65">
        <v>1.5</v>
      </c>
      <c r="B18" s="219" t="s">
        <v>162</v>
      </c>
      <c r="C18" s="219"/>
      <c r="D18" s="99">
        <f>'4.1.1.(5)'!J28</f>
        <v>0</v>
      </c>
      <c r="E18" s="100" t="e">
        <f t="shared" si="0"/>
        <v>#REF!</v>
      </c>
      <c r="F18" s="99" t="e">
        <f t="shared" si="1"/>
        <v>#REF!</v>
      </c>
      <c r="G18" s="677"/>
      <c r="H18" s="677"/>
    </row>
    <row r="19" spans="1:9">
      <c r="A19" s="65">
        <v>1.6</v>
      </c>
      <c r="B19" s="219" t="s">
        <v>914</v>
      </c>
      <c r="C19" s="219"/>
      <c r="D19" s="99">
        <f>'4.1.1.(6)'!J28</f>
        <v>0</v>
      </c>
      <c r="E19" s="100" t="e">
        <f t="shared" si="0"/>
        <v>#REF!</v>
      </c>
      <c r="F19" s="99" t="e">
        <f t="shared" si="1"/>
        <v>#REF!</v>
      </c>
      <c r="G19" s="677"/>
      <c r="H19" s="677"/>
    </row>
    <row r="20" spans="1:9">
      <c r="A20" s="65">
        <v>1.7</v>
      </c>
      <c r="B20" s="219" t="s">
        <v>927</v>
      </c>
      <c r="C20" s="219"/>
      <c r="D20" s="99">
        <f>'4.1.1.(7)'!J28</f>
        <v>0</v>
      </c>
      <c r="E20" s="100" t="e">
        <f t="shared" si="0"/>
        <v>#REF!</v>
      </c>
      <c r="F20" s="99" t="e">
        <f t="shared" si="1"/>
        <v>#REF!</v>
      </c>
      <c r="G20" s="677"/>
      <c r="H20" s="677"/>
    </row>
    <row r="21" spans="1:9">
      <c r="A21" s="65"/>
      <c r="B21" s="104"/>
      <c r="C21" s="68"/>
      <c r="D21" s="99"/>
      <c r="E21" s="100"/>
      <c r="F21" s="99"/>
      <c r="G21" s="677"/>
      <c r="H21" s="677"/>
    </row>
    <row r="22" spans="1:9" ht="24.75" thickBot="1">
      <c r="A22" s="101"/>
      <c r="B22" s="102"/>
      <c r="C22" s="103"/>
      <c r="D22" s="101"/>
      <c r="E22" s="101"/>
      <c r="F22" s="101"/>
      <c r="G22" s="678"/>
      <c r="H22" s="678"/>
    </row>
    <row r="23" spans="1:9" ht="24.75" thickTop="1">
      <c r="A23" s="679" t="str">
        <f>"รวม"&amp;B12</f>
        <v>รวมส่วนที่ 1 ค่างานก่อสร้างภายนอกอาคาร</v>
      </c>
      <c r="B23" s="680"/>
      <c r="C23" s="680"/>
      <c r="D23" s="313">
        <f>SUM(D12:D22)</f>
        <v>0</v>
      </c>
      <c r="E23" s="314" t="e">
        <f>สูตรF!N26</f>
        <v>#REF!</v>
      </c>
      <c r="F23" s="313" t="e">
        <f>SUM(F12:F22)</f>
        <v>#REF!</v>
      </c>
      <c r="G23" s="680"/>
      <c r="H23" s="681"/>
    </row>
    <row r="24" spans="1:9" ht="24.75" thickBot="1">
      <c r="A24" s="674" t="s">
        <v>915</v>
      </c>
      <c r="B24" s="675"/>
      <c r="C24" s="675"/>
      <c r="D24" s="675"/>
      <c r="E24" s="675"/>
      <c r="F24" s="315" t="e">
        <f>F23</f>
        <v>#REF!</v>
      </c>
      <c r="G24" s="675"/>
      <c r="H24" s="676"/>
    </row>
    <row r="25" spans="1:9" ht="13.5" customHeight="1" thickTop="1"/>
    <row r="26" spans="1:9">
      <c r="A26" s="208"/>
      <c r="B26" s="208"/>
      <c r="C26" s="208"/>
      <c r="D26" s="581"/>
      <c r="E26" s="581"/>
      <c r="F26" s="208"/>
      <c r="G26" s="208"/>
      <c r="H26" s="208"/>
      <c r="I26" s="208"/>
    </row>
    <row r="27" spans="1:9">
      <c r="A27" s="208"/>
      <c r="B27" s="208"/>
      <c r="C27" s="208"/>
      <c r="D27" s="581"/>
      <c r="E27" s="581"/>
      <c r="F27" s="208"/>
      <c r="G27" s="208"/>
      <c r="H27" s="208"/>
      <c r="I27" s="208"/>
    </row>
    <row r="28" spans="1:9">
      <c r="A28" s="208"/>
      <c r="B28" s="208"/>
      <c r="C28" s="208"/>
      <c r="D28" s="208"/>
      <c r="E28" s="208"/>
      <c r="F28" s="208"/>
      <c r="G28" s="208"/>
      <c r="H28" s="208"/>
      <c r="I28" s="208"/>
    </row>
    <row r="29" spans="1:9" ht="10.5" customHeight="1">
      <c r="A29" s="208"/>
      <c r="B29" s="208"/>
      <c r="C29" s="208"/>
      <c r="D29" s="208"/>
      <c r="E29" s="208"/>
      <c r="F29" s="208"/>
      <c r="G29" s="208"/>
      <c r="H29" s="208"/>
      <c r="I29" s="208"/>
    </row>
    <row r="30" spans="1:9">
      <c r="A30" s="581"/>
      <c r="B30" s="581"/>
      <c r="C30" s="581"/>
      <c r="D30" s="581"/>
      <c r="E30" s="581"/>
      <c r="F30" s="208"/>
      <c r="G30" s="248"/>
      <c r="H30" s="208"/>
      <c r="I30" s="208"/>
    </row>
    <row r="31" spans="1:9">
      <c r="A31" s="581"/>
      <c r="B31" s="581"/>
      <c r="C31" s="581"/>
      <c r="D31" s="581"/>
      <c r="E31" s="581"/>
      <c r="F31" s="208"/>
      <c r="G31" s="248"/>
      <c r="H31" s="208"/>
      <c r="I31" s="208"/>
    </row>
    <row r="32" spans="1:9" ht="10.5" customHeight="1">
      <c r="A32" s="208"/>
      <c r="B32" s="208"/>
      <c r="C32" s="208"/>
      <c r="D32" s="208"/>
      <c r="E32" s="208"/>
      <c r="F32" s="208"/>
      <c r="G32" s="208"/>
      <c r="H32" s="208"/>
      <c r="I32" s="208"/>
    </row>
    <row r="33" spans="1:9">
      <c r="A33" s="581"/>
      <c r="B33" s="581"/>
      <c r="C33" s="581"/>
      <c r="D33" s="581"/>
      <c r="E33" s="581"/>
      <c r="F33" s="208"/>
      <c r="G33" s="248"/>
      <c r="H33" s="208"/>
      <c r="I33" s="208"/>
    </row>
    <row r="34" spans="1:9">
      <c r="A34" s="581"/>
      <c r="B34" s="581"/>
      <c r="C34" s="581"/>
      <c r="D34" s="581"/>
      <c r="E34" s="581"/>
      <c r="F34" s="208"/>
      <c r="G34" s="248"/>
      <c r="H34" s="208"/>
      <c r="I34" s="208"/>
    </row>
    <row r="35" spans="1:9" ht="10.5" customHeight="1">
      <c r="A35" s="208"/>
      <c r="B35" s="208"/>
      <c r="C35" s="208"/>
      <c r="D35" s="208"/>
      <c r="E35" s="208"/>
      <c r="F35" s="208"/>
      <c r="G35" s="208"/>
      <c r="H35" s="208"/>
      <c r="I35" s="208"/>
    </row>
    <row r="36" spans="1:9">
      <c r="A36" s="581"/>
      <c r="B36" s="581"/>
      <c r="C36" s="581"/>
      <c r="D36" s="581"/>
      <c r="E36" s="581"/>
      <c r="F36" s="208"/>
      <c r="G36" s="248"/>
      <c r="H36" s="208"/>
      <c r="I36" s="208"/>
    </row>
    <row r="37" spans="1:9">
      <c r="A37" s="581"/>
      <c r="B37" s="581"/>
      <c r="C37" s="581"/>
      <c r="D37" s="581"/>
      <c r="E37" s="581"/>
      <c r="F37" s="208"/>
      <c r="G37" s="248"/>
      <c r="H37" s="208"/>
      <c r="I37" s="208"/>
    </row>
    <row r="38" spans="1:9" ht="10.5" customHeight="1">
      <c r="A38" s="208"/>
      <c r="B38" s="208"/>
      <c r="C38" s="208"/>
      <c r="D38" s="208"/>
      <c r="E38" s="208"/>
      <c r="F38" s="208"/>
      <c r="G38" s="208"/>
      <c r="H38" s="208"/>
      <c r="I38" s="208"/>
    </row>
    <row r="39" spans="1:9">
      <c r="A39" s="581"/>
      <c r="B39" s="581"/>
      <c r="C39" s="581"/>
      <c r="D39" s="581"/>
      <c r="E39" s="581"/>
      <c r="F39" s="208"/>
      <c r="G39" s="248"/>
      <c r="H39" s="208"/>
      <c r="I39" s="208"/>
    </row>
    <row r="40" spans="1:9">
      <c r="A40" s="581"/>
      <c r="B40" s="581"/>
      <c r="C40" s="581"/>
      <c r="D40" s="581"/>
      <c r="E40" s="581"/>
      <c r="F40" s="208"/>
      <c r="G40" s="248"/>
      <c r="H40" s="208"/>
      <c r="I40" s="208"/>
    </row>
    <row r="41" spans="1:9" ht="10.5" customHeight="1">
      <c r="A41" s="208"/>
      <c r="B41" s="208"/>
      <c r="C41" s="208"/>
      <c r="D41" s="208"/>
      <c r="E41" s="208"/>
      <c r="F41" s="208"/>
      <c r="G41" s="208"/>
      <c r="H41" s="208"/>
      <c r="I41" s="208"/>
    </row>
    <row r="42" spans="1:9">
      <c r="A42" s="208"/>
      <c r="B42" s="208"/>
      <c r="C42" s="581"/>
      <c r="D42" s="581"/>
      <c r="E42" s="581"/>
      <c r="F42" s="581"/>
      <c r="G42" s="581"/>
      <c r="H42" s="208"/>
      <c r="I42" s="208"/>
    </row>
    <row r="43" spans="1:9">
      <c r="A43" s="208"/>
      <c r="B43" s="208"/>
      <c r="C43" s="581"/>
      <c r="D43" s="581"/>
      <c r="E43" s="581"/>
      <c r="F43" s="581"/>
      <c r="G43" s="581"/>
      <c r="H43" s="208"/>
      <c r="I43" s="208"/>
    </row>
  </sheetData>
  <mergeCells count="43">
    <mergeCell ref="G18:H18"/>
    <mergeCell ref="D1:E1"/>
    <mergeCell ref="A2:H2"/>
    <mergeCell ref="D10:F10"/>
    <mergeCell ref="B11:C11"/>
    <mergeCell ref="G11:H11"/>
    <mergeCell ref="B12:C12"/>
    <mergeCell ref="G12:H12"/>
    <mergeCell ref="G13:H13"/>
    <mergeCell ref="G14:H14"/>
    <mergeCell ref="G15:H15"/>
    <mergeCell ref="G16:H16"/>
    <mergeCell ref="G17:H17"/>
    <mergeCell ref="G19:H19"/>
    <mergeCell ref="G20:H20"/>
    <mergeCell ref="G21:H21"/>
    <mergeCell ref="G22:H22"/>
    <mergeCell ref="A23:C23"/>
    <mergeCell ref="G23:H23"/>
    <mergeCell ref="A24:E24"/>
    <mergeCell ref="G24:H24"/>
    <mergeCell ref="D26:E26"/>
    <mergeCell ref="D27:E27"/>
    <mergeCell ref="A30:C30"/>
    <mergeCell ref="D30:E30"/>
    <mergeCell ref="A36:C36"/>
    <mergeCell ref="D36:E36"/>
    <mergeCell ref="A37:C37"/>
    <mergeCell ref="D37:E37"/>
    <mergeCell ref="A31:C31"/>
    <mergeCell ref="D31:E31"/>
    <mergeCell ref="A33:C33"/>
    <mergeCell ref="D33:E33"/>
    <mergeCell ref="A34:C34"/>
    <mergeCell ref="D34:E34"/>
    <mergeCell ref="C42:D42"/>
    <mergeCell ref="E42:G42"/>
    <mergeCell ref="C43:D43"/>
    <mergeCell ref="E43:G43"/>
    <mergeCell ref="A39:C39"/>
    <mergeCell ref="D39:E39"/>
    <mergeCell ref="A40:C40"/>
    <mergeCell ref="D40:E40"/>
  </mergeCells>
  <printOptions horizontalCentered="1"/>
  <pageMargins left="0.47244094488188981" right="0.19685039370078741" top="0.19685039370078741" bottom="0" header="0.31496062992125984" footer="0.31496062992125984"/>
  <pageSetup paperSize="9" scale="83" orientation="portrait" r:id="rId1"/>
  <headerFooter>
    <oddHeader>&amp;R&amp;"TH Sarabun New,Regular"&amp;12ปร.5.1.1</oddHeader>
    <oddFooter xml:space="preserve">&amp;L&amp;"TH Sarabun New,Regular"&amp;12กลุ่มอาคารมนุษย์ศาสตร์และสังคมศาสตร์ (อาคารเรียนรวมและปฏิบัติกลาง)&amp;C&amp;"TH Sarabun New,Regular"&amp;12ส่วนที่ 1 ค่างานก่อสร้างภายนอกอาคาร&amp;R&amp;"TH Sarabun New,Regular"&amp;12งานผังบริเวณ และระบบสาธารณูปโภคโดยรอบโครงการ 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view="pageBreakPreview" topLeftCell="A16" zoomScaleNormal="100" zoomScaleSheetLayoutView="100" workbookViewId="0">
      <selection activeCell="I21" sqref="I21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1 ค่างานก่อสร้างภายนอกอาคาร     "&amp;'6'!C13</f>
        <v>ส่วนที่ 1 ค่างานก่อสร้างภายนอกอาคาร     งานผังบริเวณ และระบบสาธารณูปโภคโดยรอบโครงการ</v>
      </c>
      <c r="B2" s="95"/>
      <c r="C2" s="96"/>
      <c r="D2" s="250"/>
      <c r="E2" s="438"/>
      <c r="F2" s="439"/>
      <c r="G2" s="441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4"/>
      <c r="E3" s="524"/>
      <c r="F3" s="521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601"/>
      <c r="E4" s="602"/>
      <c r="F4" s="602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ht="24.75" thickTop="1">
      <c r="A9" s="443">
        <v>1.2</v>
      </c>
      <c r="B9" s="280"/>
      <c r="C9" s="281" t="str">
        <f>'5.1.1'!B15</f>
        <v>งานถนนรอบโครงการ</v>
      </c>
      <c r="D9" s="282"/>
      <c r="E9" s="283"/>
      <c r="F9" s="282"/>
      <c r="G9" s="282"/>
      <c r="H9" s="282"/>
      <c r="I9" s="282"/>
      <c r="J9" s="282"/>
      <c r="K9" s="282"/>
    </row>
    <row r="10" spans="1:11">
      <c r="A10" s="284" t="s">
        <v>943</v>
      </c>
      <c r="B10" s="221" t="s">
        <v>50</v>
      </c>
      <c r="C10" s="222"/>
      <c r="D10" s="254"/>
      <c r="E10" s="285"/>
      <c r="F10" s="254"/>
      <c r="G10" s="254">
        <f>G36</f>
        <v>0</v>
      </c>
      <c r="H10" s="254"/>
      <c r="I10" s="254">
        <f>I36</f>
        <v>0</v>
      </c>
      <c r="J10" s="254">
        <f>G10+I10</f>
        <v>0</v>
      </c>
      <c r="K10" s="219"/>
    </row>
    <row r="11" spans="1:11">
      <c r="A11" s="284" t="s">
        <v>944</v>
      </c>
      <c r="B11" s="221" t="s">
        <v>47</v>
      </c>
      <c r="C11" s="222"/>
      <c r="D11" s="254"/>
      <c r="E11" s="285"/>
      <c r="F11" s="254"/>
      <c r="G11" s="254">
        <f>G48</f>
        <v>0</v>
      </c>
      <c r="H11" s="254"/>
      <c r="I11" s="254">
        <f>I48</f>
        <v>0</v>
      </c>
      <c r="J11" s="254">
        <f>G11+I11</f>
        <v>0</v>
      </c>
      <c r="K11" s="219"/>
    </row>
    <row r="12" spans="1:11">
      <c r="A12" s="284" t="s">
        <v>945</v>
      </c>
      <c r="B12" s="221" t="s">
        <v>8</v>
      </c>
      <c r="C12" s="222"/>
      <c r="D12" s="254"/>
      <c r="E12" s="285"/>
      <c r="F12" s="254"/>
      <c r="G12" s="254">
        <f>G54</f>
        <v>0</v>
      </c>
      <c r="H12" s="254"/>
      <c r="I12" s="254">
        <f>I54</f>
        <v>0</v>
      </c>
      <c r="J12" s="254">
        <f>G12+I12</f>
        <v>0</v>
      </c>
      <c r="K12" s="219"/>
    </row>
    <row r="13" spans="1:11">
      <c r="A13" s="219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>
      <c r="A14" s="219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>
      <c r="A15" s="219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>
      <c r="A21" s="219"/>
      <c r="B21" s="221"/>
      <c r="C21" s="222"/>
      <c r="D21" s="254"/>
      <c r="E21" s="285"/>
      <c r="F21" s="254"/>
      <c r="G21" s="254"/>
      <c r="H21" s="254"/>
      <c r="I21" s="254"/>
      <c r="J21" s="254"/>
      <c r="K21" s="219"/>
    </row>
    <row r="22" spans="1:1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ht="24.75" thickBot="1">
      <c r="A28" s="291"/>
      <c r="B28" s="605" t="str">
        <f>"รวม "&amp;C9</f>
        <v>รวม งานถนนรอบโครงการ</v>
      </c>
      <c r="C28" s="605"/>
      <c r="D28" s="292"/>
      <c r="E28" s="293"/>
      <c r="F28" s="292"/>
      <c r="G28" s="292">
        <f>SUM(G9:G27)</f>
        <v>0</v>
      </c>
      <c r="H28" s="292"/>
      <c r="I28" s="292">
        <f>SUM(I9:I27)</f>
        <v>0</v>
      </c>
      <c r="J28" s="292">
        <f>SUM(J9:J27)</f>
        <v>0</v>
      </c>
      <c r="K28" s="294"/>
    </row>
    <row r="29" spans="1:11" ht="24.75" thickTop="1">
      <c r="A29" s="295" t="s">
        <v>943</v>
      </c>
      <c r="B29" s="296" t="str">
        <f>B10</f>
        <v>หมวดงานโยธา ,เตรียมงานวิศวกรรม</v>
      </c>
      <c r="C29" s="222"/>
      <c r="D29" s="219"/>
      <c r="E29" s="297"/>
      <c r="F29" s="219"/>
      <c r="G29" s="219"/>
      <c r="H29" s="219"/>
      <c r="I29" s="219"/>
      <c r="J29" s="219"/>
      <c r="K29" s="219"/>
    </row>
    <row r="30" spans="1:11" hidden="1">
      <c r="A30" s="219"/>
      <c r="B30" s="221"/>
      <c r="C30" s="222" t="str">
        <f>'Data information'!C8</f>
        <v xml:space="preserve"> - ปรับพื้นที่พร้อมขนย้ายวัชพืชและวางผัง</v>
      </c>
      <c r="D30" s="254"/>
      <c r="E30" s="285" t="str">
        <f>'Data information'!D8</f>
        <v>ตร.ม.</v>
      </c>
      <c r="F30" s="254">
        <f>'Data information'!E8</f>
        <v>0</v>
      </c>
      <c r="G30" s="254">
        <f>D30*F30</f>
        <v>0</v>
      </c>
      <c r="H30" s="254">
        <f>'Data information'!F8</f>
        <v>4.99</v>
      </c>
      <c r="I30" s="254">
        <f>D30*H30</f>
        <v>0</v>
      </c>
      <c r="J30" s="254">
        <f>G30+I30</f>
        <v>0</v>
      </c>
      <c r="K30" s="254"/>
    </row>
    <row r="31" spans="1:11" hidden="1">
      <c r="A31" s="219"/>
      <c r="B31" s="221"/>
      <c r="C31" s="222" t="str">
        <f>'Data information'!C9</f>
        <v xml:space="preserve"> - งานดินตัดพร้อมขนย้าย</v>
      </c>
      <c r="D31" s="254"/>
      <c r="E31" s="285" t="str">
        <f>'Data information'!D9</f>
        <v>ลบ.ม.</v>
      </c>
      <c r="F31" s="254">
        <f>'Data information'!E9</f>
        <v>0</v>
      </c>
      <c r="G31" s="254">
        <f>D31*F31</f>
        <v>0</v>
      </c>
      <c r="H31" s="254">
        <f>'Data information'!F9</f>
        <v>28.92</v>
      </c>
      <c r="I31" s="254">
        <f>D31*H31</f>
        <v>0</v>
      </c>
      <c r="J31" s="254">
        <f>G31+I31</f>
        <v>0</v>
      </c>
      <c r="K31" s="219"/>
    </row>
    <row r="32" spans="1:11" hidden="1">
      <c r="A32" s="219"/>
      <c r="B32" s="221"/>
      <c r="C32" s="222" t="str">
        <f>'Data information'!C10</f>
        <v xml:space="preserve"> - งานดินถม (จากดินตัด) พร้อมบดอัด</v>
      </c>
      <c r="D32" s="254"/>
      <c r="E32" s="285" t="str">
        <f>'Data information'!D10</f>
        <v>ลบ.ม.</v>
      </c>
      <c r="F32" s="254">
        <f>'Data information'!E10</f>
        <v>0</v>
      </c>
      <c r="G32" s="254">
        <f>D32*F32</f>
        <v>0</v>
      </c>
      <c r="H32" s="254">
        <f>'Data information'!F10</f>
        <v>41.43</v>
      </c>
      <c r="I32" s="254">
        <f>D32*H32</f>
        <v>0</v>
      </c>
      <c r="J32" s="254">
        <f>G32+I32</f>
        <v>0</v>
      </c>
      <c r="K32" s="219"/>
    </row>
    <row r="33" spans="1:11">
      <c r="A33" s="219"/>
      <c r="B33" s="221"/>
      <c r="C33" s="222" t="str">
        <f>'Data information'!C11</f>
        <v xml:space="preserve"> - บดอัดชั้นดินเดิม</v>
      </c>
      <c r="D33" s="254"/>
      <c r="E33" s="285" t="str">
        <f>'Data information'!D11</f>
        <v>ตร.ม.</v>
      </c>
      <c r="F33" s="254">
        <f>'Data information'!E11</f>
        <v>0</v>
      </c>
      <c r="G33" s="254">
        <f>D33*F33</f>
        <v>0</v>
      </c>
      <c r="H33" s="254">
        <f>'Data information'!F11</f>
        <v>41.43</v>
      </c>
      <c r="I33" s="254">
        <f>D33*H33</f>
        <v>0</v>
      </c>
      <c r="J33" s="254">
        <f>G33+I33</f>
        <v>0</v>
      </c>
      <c r="K33" s="219"/>
    </row>
    <row r="34" spans="1:11">
      <c r="A34" s="219"/>
      <c r="B34" s="221"/>
      <c r="C34" s="222" t="str">
        <f>'Data information'!C12</f>
        <v xml:space="preserve"> - งานทรายหยาบรองพื้น</v>
      </c>
      <c r="D34" s="254"/>
      <c r="E34" s="285" t="str">
        <f>'Data information'!D12</f>
        <v>ลบ.ม.</v>
      </c>
      <c r="F34" s="254">
        <f>'Data information'!E12</f>
        <v>370</v>
      </c>
      <c r="G34" s="254">
        <f>D34*F34</f>
        <v>0</v>
      </c>
      <c r="H34" s="254">
        <f>'Data information'!F12</f>
        <v>104</v>
      </c>
      <c r="I34" s="254">
        <f>D34*H34</f>
        <v>0</v>
      </c>
      <c r="J34" s="254">
        <f>G34+I34</f>
        <v>0</v>
      </c>
      <c r="K34" s="219"/>
    </row>
    <row r="35" spans="1:11">
      <c r="A35" s="231"/>
      <c r="B35" s="233"/>
      <c r="C35" s="234"/>
      <c r="D35" s="231"/>
      <c r="E35" s="298"/>
      <c r="F35" s="231"/>
      <c r="G35" s="231"/>
      <c r="H35" s="231"/>
      <c r="I35" s="231"/>
      <c r="J35" s="231"/>
      <c r="K35" s="231"/>
    </row>
    <row r="36" spans="1:11">
      <c r="A36" s="299"/>
      <c r="B36" s="606" t="str">
        <f>"รวม"&amp;B29</f>
        <v>รวมหมวดงานโยธา ,เตรียมงานวิศวกรรม</v>
      </c>
      <c r="C36" s="606"/>
      <c r="D36" s="300"/>
      <c r="E36" s="301"/>
      <c r="F36" s="300"/>
      <c r="G36" s="300">
        <f>SUM(G29:G35)</f>
        <v>0</v>
      </c>
      <c r="H36" s="300"/>
      <c r="I36" s="300">
        <f>SUM(I29:I35)</f>
        <v>0</v>
      </c>
      <c r="J36" s="300">
        <f>SUM(J29:J35)</f>
        <v>0</v>
      </c>
      <c r="K36" s="299"/>
    </row>
    <row r="37" spans="1:11">
      <c r="A37" s="295" t="s">
        <v>944</v>
      </c>
      <c r="B37" s="296" t="str">
        <f>B11</f>
        <v>หมวดงานวิศวกรรมโครงสร้าง</v>
      </c>
      <c r="C37" s="222"/>
      <c r="D37" s="219"/>
      <c r="E37" s="297"/>
      <c r="F37" s="219"/>
      <c r="G37" s="219"/>
      <c r="H37" s="219"/>
      <c r="I37" s="219"/>
      <c r="J37" s="219"/>
      <c r="K37" s="219"/>
    </row>
    <row r="38" spans="1:11">
      <c r="A38" s="219"/>
      <c r="B38" s="221"/>
      <c r="C38" s="222" t="str">
        <f>'Data information'!C14</f>
        <v xml:space="preserve"> - คอนกรีตโครงสร้าง  fc'= 280 ksc. ทรงลูกบาศก์</v>
      </c>
      <c r="D38" s="254"/>
      <c r="E38" s="285" t="str">
        <f>'Data information'!D14</f>
        <v>ลบ.ม.</v>
      </c>
      <c r="F38" s="254">
        <f>'Data information'!E14</f>
        <v>1971.96</v>
      </c>
      <c r="G38" s="254">
        <f t="shared" ref="G38:G46" si="0">D38*F38</f>
        <v>0</v>
      </c>
      <c r="H38" s="254">
        <f>'Data information'!F14</f>
        <v>327</v>
      </c>
      <c r="I38" s="254">
        <f>D38*H38</f>
        <v>0</v>
      </c>
      <c r="J38" s="254">
        <f>G38+I38</f>
        <v>0</v>
      </c>
      <c r="K38" s="219"/>
    </row>
    <row r="39" spans="1:11">
      <c r="A39" s="219"/>
      <c r="B39" s="221"/>
      <c r="C39" s="222" t="str">
        <f>'Data information'!C15</f>
        <v xml:space="preserve"> - ไม้แบบหล่อคอนกรีต</v>
      </c>
      <c r="D39" s="254"/>
      <c r="E39" s="285" t="str">
        <f>'Data information'!D15</f>
        <v>ตร.ม.</v>
      </c>
      <c r="F39" s="254">
        <f>'Data information'!E15</f>
        <v>300</v>
      </c>
      <c r="G39" s="254">
        <f t="shared" si="0"/>
        <v>0</v>
      </c>
      <c r="H39" s="254">
        <f>'Data information'!F15</f>
        <v>0</v>
      </c>
      <c r="I39" s="254">
        <f t="shared" ref="I39:I46" si="1">D39*H39</f>
        <v>0</v>
      </c>
      <c r="J39" s="254">
        <f t="shared" ref="J39:J46" si="2">G39+I39</f>
        <v>0</v>
      </c>
      <c r="K39" s="219"/>
    </row>
    <row r="40" spans="1:11">
      <c r="A40" s="219"/>
      <c r="B40" s="221"/>
      <c r="C40" s="222" t="str">
        <f>'Data information'!C16</f>
        <v xml:space="preserve"> - ค่าแรงประกอบไม้แบบ</v>
      </c>
      <c r="D40" s="254"/>
      <c r="E40" s="285" t="str">
        <f>'Data information'!D16</f>
        <v>ตร.ม.</v>
      </c>
      <c r="F40" s="254">
        <f>'Data information'!E16</f>
        <v>0</v>
      </c>
      <c r="G40" s="254">
        <f t="shared" si="0"/>
        <v>0</v>
      </c>
      <c r="H40" s="254">
        <f>'Data information'!F16</f>
        <v>121</v>
      </c>
      <c r="I40" s="254">
        <f t="shared" si="1"/>
        <v>0</v>
      </c>
      <c r="J40" s="254">
        <f t="shared" si="2"/>
        <v>0</v>
      </c>
      <c r="K40" s="219"/>
    </row>
    <row r="41" spans="1:11">
      <c r="A41" s="219"/>
      <c r="B41" s="221"/>
      <c r="C41" s="222" t="str">
        <f>'Data information'!C17</f>
        <v xml:space="preserve"> - ไม้คร่าวยึดแบบหล่อคอนกรีต </v>
      </c>
      <c r="D41" s="254"/>
      <c r="E41" s="285" t="str">
        <f>'Data information'!D17</f>
        <v>ตร.ม.</v>
      </c>
      <c r="F41" s="254">
        <f>'Data information'!E17</f>
        <v>300</v>
      </c>
      <c r="G41" s="254">
        <f t="shared" si="0"/>
        <v>0</v>
      </c>
      <c r="H41" s="254">
        <f>'Data information'!F17</f>
        <v>0</v>
      </c>
      <c r="I41" s="254">
        <f t="shared" si="1"/>
        <v>0</v>
      </c>
      <c r="J41" s="254">
        <f t="shared" si="2"/>
        <v>0</v>
      </c>
      <c r="K41" s="219"/>
    </row>
    <row r="42" spans="1:11">
      <c r="A42" s="219"/>
      <c r="B42" s="221"/>
      <c r="C42" s="222" t="str">
        <f>'Data information'!C18</f>
        <v xml:space="preserve"> - ตะปู</v>
      </c>
      <c r="D42" s="254"/>
      <c r="E42" s="285" t="str">
        <f>'Data information'!D18</f>
        <v>กก.</v>
      </c>
      <c r="F42" s="254">
        <f>'Data information'!E18</f>
        <v>58.88</v>
      </c>
      <c r="G42" s="254">
        <f t="shared" si="0"/>
        <v>0</v>
      </c>
      <c r="H42" s="254">
        <f>'Data information'!F18</f>
        <v>0</v>
      </c>
      <c r="I42" s="254">
        <f t="shared" si="1"/>
        <v>0</v>
      </c>
      <c r="J42" s="254">
        <f t="shared" si="2"/>
        <v>0</v>
      </c>
      <c r="K42" s="219"/>
    </row>
    <row r="43" spans="1:11">
      <c r="A43" s="219"/>
      <c r="B43" s="221"/>
      <c r="C43" s="222" t="str">
        <f>'Data information'!C19</f>
        <v xml:space="preserve"> - เหล็กเส้น Tie Bar, DB16 (SD.40) @ 0.60 ม.</v>
      </c>
      <c r="D43" s="254"/>
      <c r="E43" s="285" t="str">
        <f>'Data information'!D19</f>
        <v>กก.</v>
      </c>
      <c r="F43" s="254">
        <f>'Data information'!E19</f>
        <v>20.14</v>
      </c>
      <c r="G43" s="254">
        <f t="shared" si="0"/>
        <v>0</v>
      </c>
      <c r="H43" s="254">
        <f>'Data information'!F19</f>
        <v>3.6</v>
      </c>
      <c r="I43" s="254">
        <f t="shared" si="1"/>
        <v>0</v>
      </c>
      <c r="J43" s="254">
        <f t="shared" si="2"/>
        <v>0</v>
      </c>
      <c r="K43" s="219"/>
    </row>
    <row r="44" spans="1:11">
      <c r="A44" s="219"/>
      <c r="B44" s="221"/>
      <c r="C44" s="222" t="str">
        <f>'Data information'!C20</f>
        <v xml:space="preserve"> - เหล็ก Wire Mesh  Dia 6 มม.@ 0.30x0.30 ม. </v>
      </c>
      <c r="D44" s="254"/>
      <c r="E44" s="285" t="str">
        <f>'Data information'!D20</f>
        <v>ตร.ม.</v>
      </c>
      <c r="F44" s="254">
        <f>'Data information'!E20</f>
        <v>50</v>
      </c>
      <c r="G44" s="254">
        <f t="shared" si="0"/>
        <v>0</v>
      </c>
      <c r="H44" s="254">
        <f>'Data information'!F20</f>
        <v>5</v>
      </c>
      <c r="I44" s="254">
        <f t="shared" si="1"/>
        <v>0</v>
      </c>
      <c r="J44" s="254">
        <f t="shared" si="2"/>
        <v>0</v>
      </c>
      <c r="K44" s="219"/>
    </row>
    <row r="45" spans="1:11" hidden="1">
      <c r="A45" s="219"/>
      <c r="B45" s="221"/>
      <c r="C45" s="222" t="str">
        <f>'Data information'!C21</f>
        <v xml:space="preserve"> - เหล็ก Wire Mesh  Dia 4 มม.@ 0.30 ม. </v>
      </c>
      <c r="D45" s="254"/>
      <c r="E45" s="285" t="str">
        <f>'Data information'!D21</f>
        <v>ตร.ม.</v>
      </c>
      <c r="F45" s="254">
        <f>'Data information'!E21</f>
        <v>24.61</v>
      </c>
      <c r="G45" s="254">
        <f t="shared" si="0"/>
        <v>0</v>
      </c>
      <c r="H45" s="254">
        <f>'Data information'!F21</f>
        <v>5</v>
      </c>
      <c r="I45" s="254">
        <f t="shared" si="1"/>
        <v>0</v>
      </c>
      <c r="J45" s="254">
        <f t="shared" si="2"/>
        <v>0</v>
      </c>
      <c r="K45" s="219"/>
    </row>
    <row r="46" spans="1:11">
      <c r="A46" s="219"/>
      <c r="B46" s="221"/>
      <c r="C46" s="222" t="str">
        <f>'Data information'!C22</f>
        <v xml:space="preserve"> - ลวดผูกเหล็ก</v>
      </c>
      <c r="D46" s="254"/>
      <c r="E46" s="285" t="str">
        <f>'Data information'!D22</f>
        <v>กก.</v>
      </c>
      <c r="F46" s="254">
        <f>'Data information'!E22</f>
        <v>34.42</v>
      </c>
      <c r="G46" s="254">
        <f t="shared" si="0"/>
        <v>0</v>
      </c>
      <c r="H46" s="254">
        <f>'Data information'!F22</f>
        <v>0</v>
      </c>
      <c r="I46" s="254">
        <f t="shared" si="1"/>
        <v>0</v>
      </c>
      <c r="J46" s="254">
        <f t="shared" si="2"/>
        <v>0</v>
      </c>
      <c r="K46" s="219"/>
    </row>
    <row r="47" spans="1:11">
      <c r="A47" s="231"/>
      <c r="B47" s="233"/>
      <c r="C47" s="234"/>
      <c r="D47" s="231"/>
      <c r="E47" s="298"/>
      <c r="F47" s="231"/>
      <c r="G47" s="231"/>
      <c r="H47" s="231"/>
      <c r="I47" s="231"/>
      <c r="J47" s="231"/>
      <c r="K47" s="231"/>
    </row>
    <row r="48" spans="1:11">
      <c r="A48" s="299"/>
      <c r="B48" s="606" t="str">
        <f>"รวม"&amp;B37</f>
        <v>รวมหมวดงานวิศวกรรมโครงสร้าง</v>
      </c>
      <c r="C48" s="606"/>
      <c r="D48" s="300"/>
      <c r="E48" s="301"/>
      <c r="F48" s="300"/>
      <c r="G48" s="300">
        <f>SUM(G37:G47)</f>
        <v>0</v>
      </c>
      <c r="H48" s="300"/>
      <c r="I48" s="300">
        <f>SUM(I37:I47)</f>
        <v>0</v>
      </c>
      <c r="J48" s="300">
        <f>SUM(J37:J47)</f>
        <v>0</v>
      </c>
      <c r="K48" s="299"/>
    </row>
    <row r="49" spans="1:11">
      <c r="A49" s="295" t="s">
        <v>945</v>
      </c>
      <c r="B49" s="296" t="str">
        <f>B12</f>
        <v>หมวดงานสถาปัตยกรรม</v>
      </c>
      <c r="C49" s="222"/>
      <c r="D49" s="219"/>
      <c r="E49" s="297"/>
      <c r="F49" s="219"/>
      <c r="G49" s="219"/>
      <c r="H49" s="219"/>
      <c r="I49" s="219"/>
      <c r="J49" s="219"/>
      <c r="K49" s="219"/>
    </row>
    <row r="50" spans="1:11">
      <c r="A50" s="219"/>
      <c r="B50" s="221"/>
      <c r="C50" s="222" t="str">
        <f>'Data information'!C24</f>
        <v xml:space="preserve"> - งานขอบคันหินสำเร็จรูป ขนาด 15x100x30 ซม.</v>
      </c>
      <c r="D50" s="254"/>
      <c r="E50" s="285" t="str">
        <f>'Data information'!D24</f>
        <v>ม.</v>
      </c>
      <c r="F50" s="254">
        <f>'Data information'!E24</f>
        <v>200</v>
      </c>
      <c r="G50" s="254">
        <f>D50*F50</f>
        <v>0</v>
      </c>
      <c r="H50" s="254">
        <f>'Data information'!F24</f>
        <v>60</v>
      </c>
      <c r="I50" s="254">
        <f>D50*H50</f>
        <v>0</v>
      </c>
      <c r="J50" s="254">
        <f>G50+I50</f>
        <v>0</v>
      </c>
      <c r="K50" s="219"/>
    </row>
    <row r="51" spans="1:11" hidden="1">
      <c r="A51" s="219"/>
      <c r="B51" s="221"/>
      <c r="C51" s="222" t="str">
        <f>'Data information'!C25</f>
        <v xml:space="preserve"> - หินเกล็ด 3/8" </v>
      </c>
      <c r="D51" s="254"/>
      <c r="E51" s="285" t="str">
        <f>'Data information'!D25</f>
        <v>ตร.ม.</v>
      </c>
      <c r="F51" s="254">
        <f>'Data information'!E25</f>
        <v>22</v>
      </c>
      <c r="G51" s="254">
        <f>D51*F51</f>
        <v>0</v>
      </c>
      <c r="H51" s="254">
        <f>'Data information'!F25</f>
        <v>9.1</v>
      </c>
      <c r="I51" s="254">
        <f>D51*H51</f>
        <v>0</v>
      </c>
      <c r="J51" s="254">
        <f>G51+I51</f>
        <v>0</v>
      </c>
      <c r="K51" s="219"/>
    </row>
    <row r="52" spans="1:11" hidden="1">
      <c r="A52" s="219"/>
      <c r="B52" s="221"/>
      <c r="C52" s="222" t="str">
        <f>'Data information'!C26</f>
        <v xml:space="preserve"> - งานคอนกรีตปั่นหยาบลงฟอง**</v>
      </c>
      <c r="D52" s="254"/>
      <c r="E52" s="285" t="str">
        <f>'Data information'!D26</f>
        <v>ตร.ม.</v>
      </c>
      <c r="F52" s="254">
        <f>'Data information'!E26</f>
        <v>10</v>
      </c>
      <c r="G52" s="254">
        <f>D52*F52</f>
        <v>0</v>
      </c>
      <c r="H52" s="254">
        <f>'Data information'!F26</f>
        <v>30</v>
      </c>
      <c r="I52" s="254">
        <f>D52*H52</f>
        <v>0</v>
      </c>
      <c r="J52" s="254">
        <f>G52+I52</f>
        <v>0</v>
      </c>
      <c r="K52" s="219"/>
    </row>
    <row r="53" spans="1:11">
      <c r="A53" s="231"/>
      <c r="B53" s="233"/>
      <c r="C53" s="234"/>
      <c r="D53" s="231"/>
      <c r="E53" s="298"/>
      <c r="F53" s="231"/>
      <c r="G53" s="231"/>
      <c r="H53" s="231"/>
      <c r="I53" s="231"/>
      <c r="J53" s="231"/>
      <c r="K53" s="231"/>
    </row>
    <row r="54" spans="1:11">
      <c r="A54" s="299"/>
      <c r="B54" s="606" t="str">
        <f>"รวม"&amp;B49</f>
        <v>รวมหมวดงานสถาปัตยกรรม</v>
      </c>
      <c r="C54" s="606"/>
      <c r="D54" s="300"/>
      <c r="E54" s="301"/>
      <c r="F54" s="300"/>
      <c r="G54" s="300">
        <f>SUM(G49:G53)</f>
        <v>0</v>
      </c>
      <c r="H54" s="300"/>
      <c r="I54" s="300">
        <f>SUM(I49:I53)</f>
        <v>0</v>
      </c>
      <c r="J54" s="300">
        <f>SUM(J49:J53)</f>
        <v>0</v>
      </c>
      <c r="K54" s="299"/>
    </row>
  </sheetData>
  <mergeCells count="16">
    <mergeCell ref="F6:H6"/>
    <mergeCell ref="A1:K1"/>
    <mergeCell ref="K2:K5"/>
    <mergeCell ref="D4:F4"/>
    <mergeCell ref="D5:F5"/>
    <mergeCell ref="A7:A8"/>
    <mergeCell ref="B7:C8"/>
    <mergeCell ref="D7:D8"/>
    <mergeCell ref="E7:E8"/>
    <mergeCell ref="F7:G7"/>
    <mergeCell ref="K7:K8"/>
    <mergeCell ref="B28:C28"/>
    <mergeCell ref="B36:C36"/>
    <mergeCell ref="B48:C48"/>
    <mergeCell ref="B54:C54"/>
    <mergeCell ref="H7:I7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ปร.4.1.1(2)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New,Regular"&amp;12งานผังบริเวณ และระบบสาธารณูปโภคโดยรอบโครงการ&amp;R&amp;"TH Sarabun New,Regular"&amp;12งานถนนรอบโครงการ</oddFooter>
  </headerFooter>
  <rowBreaks count="1" manualBreakCount="1">
    <brk id="2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view="pageBreakPreview" zoomScaleNormal="100" zoomScaleSheetLayoutView="100" workbookViewId="0">
      <selection activeCell="I21" sqref="I21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1 ค่างานก่อสร้างภายนอกอาคาร     "&amp;'6'!C13</f>
        <v>ส่วนที่ 1 ค่างานก่อสร้างภายนอกอาคาร     งานผังบริเวณ และระบบสาธารณูปโภคโดยรอบโครงการ</v>
      </c>
      <c r="B2" s="95"/>
      <c r="C2" s="96"/>
      <c r="D2" s="250"/>
      <c r="E2" s="438"/>
      <c r="F2" s="439"/>
      <c r="G2" s="441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4"/>
      <c r="E3" s="524"/>
      <c r="F3" s="521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601"/>
      <c r="E4" s="602"/>
      <c r="F4" s="602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ht="24.75" thickTop="1">
      <c r="A9" s="443">
        <v>1.3</v>
      </c>
      <c r="B9" s="280"/>
      <c r="C9" s="281" t="str">
        <f>'5.1.1'!B16</f>
        <v>งานทางเท้า</v>
      </c>
      <c r="D9" s="282"/>
      <c r="E9" s="283"/>
      <c r="F9" s="282"/>
      <c r="G9" s="282"/>
      <c r="H9" s="282"/>
      <c r="I9" s="282"/>
      <c r="J9" s="282"/>
      <c r="K9" s="282"/>
    </row>
    <row r="10" spans="1:11">
      <c r="A10" s="284" t="s">
        <v>954</v>
      </c>
      <c r="B10" s="221" t="s">
        <v>50</v>
      </c>
      <c r="C10" s="222"/>
      <c r="D10" s="254"/>
      <c r="E10" s="285"/>
      <c r="F10" s="254"/>
      <c r="G10" s="254">
        <f>G36</f>
        <v>0</v>
      </c>
      <c r="H10" s="254"/>
      <c r="I10" s="254">
        <f>I36</f>
        <v>0</v>
      </c>
      <c r="J10" s="254">
        <f>G10+I10</f>
        <v>0</v>
      </c>
      <c r="K10" s="219"/>
    </row>
    <row r="11" spans="1:11">
      <c r="A11" s="284" t="s">
        <v>955</v>
      </c>
      <c r="B11" s="221" t="s">
        <v>47</v>
      </c>
      <c r="C11" s="222"/>
      <c r="D11" s="254"/>
      <c r="E11" s="285"/>
      <c r="F11" s="254"/>
      <c r="G11" s="254">
        <f>G48</f>
        <v>0</v>
      </c>
      <c r="H11" s="254"/>
      <c r="I11" s="254">
        <f>I48</f>
        <v>0</v>
      </c>
      <c r="J11" s="254">
        <f>G11+I11</f>
        <v>0</v>
      </c>
      <c r="K11" s="219"/>
    </row>
    <row r="12" spans="1:11">
      <c r="A12" s="284" t="s">
        <v>956</v>
      </c>
      <c r="B12" s="221" t="s">
        <v>8</v>
      </c>
      <c r="C12" s="222"/>
      <c r="D12" s="254"/>
      <c r="E12" s="285"/>
      <c r="F12" s="254"/>
      <c r="G12" s="254">
        <f>G54</f>
        <v>0</v>
      </c>
      <c r="H12" s="254"/>
      <c r="I12" s="254">
        <f>I54</f>
        <v>0</v>
      </c>
      <c r="J12" s="254">
        <f>G12+I12</f>
        <v>0</v>
      </c>
      <c r="K12" s="219"/>
    </row>
    <row r="13" spans="1:11">
      <c r="A13" s="219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>
      <c r="A14" s="219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>
      <c r="A15" s="219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>
      <c r="A21" s="219"/>
      <c r="B21" s="221"/>
      <c r="C21" s="222"/>
      <c r="D21" s="254"/>
      <c r="E21" s="285"/>
      <c r="F21" s="254"/>
      <c r="G21" s="254"/>
      <c r="H21" s="254"/>
      <c r="I21" s="254"/>
      <c r="J21" s="254"/>
      <c r="K21" s="219"/>
    </row>
    <row r="22" spans="1:1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ht="24.75" thickBot="1">
      <c r="A28" s="291"/>
      <c r="B28" s="605" t="str">
        <f>"รวม "&amp;C9</f>
        <v>รวม งานทางเท้า</v>
      </c>
      <c r="C28" s="605"/>
      <c r="D28" s="292"/>
      <c r="E28" s="293"/>
      <c r="F28" s="292"/>
      <c r="G28" s="292">
        <f>SUM(G9:G27)</f>
        <v>0</v>
      </c>
      <c r="H28" s="292"/>
      <c r="I28" s="292">
        <f>SUM(I9:I27)</f>
        <v>0</v>
      </c>
      <c r="J28" s="292">
        <f>SUM(J9:J27)</f>
        <v>0</v>
      </c>
      <c r="K28" s="294"/>
    </row>
    <row r="29" spans="1:11" ht="24.75" thickTop="1">
      <c r="A29" s="295" t="s">
        <v>954</v>
      </c>
      <c r="B29" s="296" t="str">
        <f>B10</f>
        <v>หมวดงานโยธา ,เตรียมงานวิศวกรรม</v>
      </c>
      <c r="C29" s="222"/>
      <c r="D29" s="219"/>
      <c r="E29" s="297"/>
      <c r="F29" s="219"/>
      <c r="G29" s="219"/>
      <c r="H29" s="219"/>
      <c r="I29" s="219"/>
      <c r="J29" s="219"/>
      <c r="K29" s="219"/>
    </row>
    <row r="30" spans="1:11" hidden="1">
      <c r="A30" s="219"/>
      <c r="B30" s="221"/>
      <c r="C30" s="222" t="str">
        <f>'Data information'!C8</f>
        <v xml:space="preserve"> - ปรับพื้นที่พร้อมขนย้ายวัชพืชและวางผัง</v>
      </c>
      <c r="D30" s="254"/>
      <c r="E30" s="285" t="str">
        <f>'Data information'!D8</f>
        <v>ตร.ม.</v>
      </c>
      <c r="F30" s="254">
        <f>'Data information'!E8</f>
        <v>0</v>
      </c>
      <c r="G30" s="254">
        <f>D30*F30</f>
        <v>0</v>
      </c>
      <c r="H30" s="254">
        <f>'Data information'!F8</f>
        <v>4.99</v>
      </c>
      <c r="I30" s="254">
        <f>D30*H30</f>
        <v>0</v>
      </c>
      <c r="J30" s="254">
        <f>G30+I30</f>
        <v>0</v>
      </c>
      <c r="K30" s="254"/>
    </row>
    <row r="31" spans="1:11" hidden="1">
      <c r="A31" s="219"/>
      <c r="B31" s="221"/>
      <c r="C31" s="222" t="str">
        <f>'Data information'!C9</f>
        <v xml:space="preserve"> - งานดินตัดพร้อมขนย้าย</v>
      </c>
      <c r="D31" s="254"/>
      <c r="E31" s="285" t="str">
        <f>'Data information'!D9</f>
        <v>ลบ.ม.</v>
      </c>
      <c r="F31" s="254">
        <f>'Data information'!E9</f>
        <v>0</v>
      </c>
      <c r="G31" s="254">
        <f>D31*F31</f>
        <v>0</v>
      </c>
      <c r="H31" s="254">
        <f>'Data information'!F9</f>
        <v>28.92</v>
      </c>
      <c r="I31" s="254">
        <f>D31*H31</f>
        <v>0</v>
      </c>
      <c r="J31" s="254">
        <f>G31+I31</f>
        <v>0</v>
      </c>
      <c r="K31" s="219"/>
    </row>
    <row r="32" spans="1:11" hidden="1">
      <c r="A32" s="219"/>
      <c r="B32" s="221"/>
      <c r="C32" s="222" t="str">
        <f>'Data information'!C10</f>
        <v xml:space="preserve"> - งานดินถม (จากดินตัด) พร้อมบดอัด</v>
      </c>
      <c r="D32" s="254"/>
      <c r="E32" s="285" t="str">
        <f>'Data information'!D10</f>
        <v>ลบ.ม.</v>
      </c>
      <c r="F32" s="254">
        <f>'Data information'!E10</f>
        <v>0</v>
      </c>
      <c r="G32" s="254">
        <f>D32*F32</f>
        <v>0</v>
      </c>
      <c r="H32" s="254">
        <f>'Data information'!F10</f>
        <v>41.43</v>
      </c>
      <c r="I32" s="254">
        <f>D32*H32</f>
        <v>0</v>
      </c>
      <c r="J32" s="254">
        <f>G32+I32</f>
        <v>0</v>
      </c>
      <c r="K32" s="219"/>
    </row>
    <row r="33" spans="1:11">
      <c r="A33" s="219"/>
      <c r="B33" s="221"/>
      <c r="C33" s="222" t="str">
        <f>'Data information'!C11</f>
        <v xml:space="preserve"> - บดอัดชั้นดินเดิม</v>
      </c>
      <c r="D33" s="254"/>
      <c r="E33" s="285" t="str">
        <f>'Data information'!D11</f>
        <v>ตร.ม.</v>
      </c>
      <c r="F33" s="254">
        <f>'Data information'!E11</f>
        <v>0</v>
      </c>
      <c r="G33" s="254">
        <f>D33*F33</f>
        <v>0</v>
      </c>
      <c r="H33" s="254">
        <f>'Data information'!F11</f>
        <v>41.43</v>
      </c>
      <c r="I33" s="254">
        <f>D33*H33</f>
        <v>0</v>
      </c>
      <c r="J33" s="254">
        <f>G33+I33</f>
        <v>0</v>
      </c>
      <c r="K33" s="219"/>
    </row>
    <row r="34" spans="1:11">
      <c r="A34" s="219"/>
      <c r="B34" s="221"/>
      <c r="C34" s="222" t="str">
        <f>'Data information'!C12</f>
        <v xml:space="preserve"> - งานทรายหยาบรองพื้น</v>
      </c>
      <c r="D34" s="254"/>
      <c r="E34" s="285" t="str">
        <f>'Data information'!D12</f>
        <v>ลบ.ม.</v>
      </c>
      <c r="F34" s="254">
        <f>'Data information'!E12</f>
        <v>370</v>
      </c>
      <c r="G34" s="254">
        <f>D34*F34</f>
        <v>0</v>
      </c>
      <c r="H34" s="254">
        <f>'Data information'!F12</f>
        <v>104</v>
      </c>
      <c r="I34" s="254">
        <f>D34*H34</f>
        <v>0</v>
      </c>
      <c r="J34" s="254">
        <f>G34+I34</f>
        <v>0</v>
      </c>
      <c r="K34" s="219"/>
    </row>
    <row r="35" spans="1:11">
      <c r="A35" s="231"/>
      <c r="B35" s="233"/>
      <c r="C35" s="234"/>
      <c r="D35" s="231"/>
      <c r="E35" s="298"/>
      <c r="F35" s="231"/>
      <c r="G35" s="231"/>
      <c r="H35" s="231"/>
      <c r="I35" s="231"/>
      <c r="J35" s="231"/>
      <c r="K35" s="231"/>
    </row>
    <row r="36" spans="1:11">
      <c r="A36" s="299"/>
      <c r="B36" s="606" t="str">
        <f>"รวม"&amp;B29</f>
        <v>รวมหมวดงานโยธา ,เตรียมงานวิศวกรรม</v>
      </c>
      <c r="C36" s="606"/>
      <c r="D36" s="300"/>
      <c r="E36" s="301"/>
      <c r="F36" s="300"/>
      <c r="G36" s="300">
        <f>SUM(G29:G35)</f>
        <v>0</v>
      </c>
      <c r="H36" s="300"/>
      <c r="I36" s="300">
        <f>SUM(I29:I35)</f>
        <v>0</v>
      </c>
      <c r="J36" s="300">
        <f>SUM(J29:J35)</f>
        <v>0</v>
      </c>
      <c r="K36" s="299"/>
    </row>
    <row r="37" spans="1:11">
      <c r="A37" s="295" t="s">
        <v>955</v>
      </c>
      <c r="B37" s="296" t="str">
        <f>B11</f>
        <v>หมวดงานวิศวกรรมโครงสร้าง</v>
      </c>
      <c r="C37" s="222"/>
      <c r="D37" s="219"/>
      <c r="E37" s="297"/>
      <c r="F37" s="219"/>
      <c r="G37" s="219"/>
      <c r="H37" s="219"/>
      <c r="I37" s="219"/>
      <c r="J37" s="219"/>
      <c r="K37" s="219"/>
    </row>
    <row r="38" spans="1:11">
      <c r="A38" s="219"/>
      <c r="B38" s="221"/>
      <c r="C38" s="222" t="str">
        <f>'Data information'!C14</f>
        <v xml:space="preserve"> - คอนกรีตโครงสร้าง  fc'= 280 ksc. ทรงลูกบาศก์</v>
      </c>
      <c r="D38" s="254"/>
      <c r="E38" s="285" t="str">
        <f>'Data information'!D14</f>
        <v>ลบ.ม.</v>
      </c>
      <c r="F38" s="254">
        <f>'Data information'!E14</f>
        <v>1971.96</v>
      </c>
      <c r="G38" s="254">
        <f t="shared" ref="G38:G46" si="0">D38*F38</f>
        <v>0</v>
      </c>
      <c r="H38" s="254">
        <f>'Data information'!F14</f>
        <v>327</v>
      </c>
      <c r="I38" s="254">
        <f t="shared" ref="I38:I46" si="1">D38*H38</f>
        <v>0</v>
      </c>
      <c r="J38" s="254">
        <f t="shared" ref="J38:J46" si="2">G38+I38</f>
        <v>0</v>
      </c>
      <c r="K38" s="219"/>
    </row>
    <row r="39" spans="1:11" hidden="1">
      <c r="A39" s="219"/>
      <c r="B39" s="221"/>
      <c r="C39" s="222" t="str">
        <f>'Data information'!C15</f>
        <v xml:space="preserve"> - ไม้แบบหล่อคอนกรีต</v>
      </c>
      <c r="D39" s="254"/>
      <c r="E39" s="285" t="str">
        <f>'Data information'!D15</f>
        <v>ตร.ม.</v>
      </c>
      <c r="F39" s="254">
        <f>'Data information'!E15</f>
        <v>300</v>
      </c>
      <c r="G39" s="254">
        <f t="shared" si="0"/>
        <v>0</v>
      </c>
      <c r="H39" s="254">
        <f>'Data information'!F15</f>
        <v>0</v>
      </c>
      <c r="I39" s="254">
        <f t="shared" si="1"/>
        <v>0</v>
      </c>
      <c r="J39" s="254">
        <f t="shared" si="2"/>
        <v>0</v>
      </c>
      <c r="K39" s="219"/>
    </row>
    <row r="40" spans="1:11" hidden="1">
      <c r="A40" s="219"/>
      <c r="B40" s="221"/>
      <c r="C40" s="222" t="str">
        <f>'Data information'!C16</f>
        <v xml:space="preserve"> - ค่าแรงประกอบไม้แบบ</v>
      </c>
      <c r="D40" s="254"/>
      <c r="E40" s="285" t="str">
        <f>'Data information'!D16</f>
        <v>ตร.ม.</v>
      </c>
      <c r="F40" s="254">
        <f>'Data information'!E16</f>
        <v>0</v>
      </c>
      <c r="G40" s="254">
        <f t="shared" si="0"/>
        <v>0</v>
      </c>
      <c r="H40" s="254">
        <f>'Data information'!F16</f>
        <v>121</v>
      </c>
      <c r="I40" s="254">
        <f t="shared" si="1"/>
        <v>0</v>
      </c>
      <c r="J40" s="254">
        <f t="shared" si="2"/>
        <v>0</v>
      </c>
      <c r="K40" s="219"/>
    </row>
    <row r="41" spans="1:11" hidden="1">
      <c r="A41" s="219"/>
      <c r="B41" s="221"/>
      <c r="C41" s="222" t="str">
        <f>'Data information'!C17</f>
        <v xml:space="preserve"> - ไม้คร่าวยึดแบบหล่อคอนกรีต </v>
      </c>
      <c r="D41" s="254"/>
      <c r="E41" s="285" t="str">
        <f>'Data information'!D17</f>
        <v>ตร.ม.</v>
      </c>
      <c r="F41" s="254">
        <f>'Data information'!E17</f>
        <v>300</v>
      </c>
      <c r="G41" s="254">
        <f t="shared" si="0"/>
        <v>0</v>
      </c>
      <c r="H41" s="254">
        <f>'Data information'!F17</f>
        <v>0</v>
      </c>
      <c r="I41" s="254">
        <f t="shared" si="1"/>
        <v>0</v>
      </c>
      <c r="J41" s="254">
        <f t="shared" si="2"/>
        <v>0</v>
      </c>
      <c r="K41" s="219"/>
    </row>
    <row r="42" spans="1:11" hidden="1">
      <c r="A42" s="219"/>
      <c r="B42" s="221"/>
      <c r="C42" s="222" t="str">
        <f>'Data information'!C18</f>
        <v xml:space="preserve"> - ตะปู</v>
      </c>
      <c r="D42" s="254"/>
      <c r="E42" s="285" t="str">
        <f>'Data information'!D18</f>
        <v>กก.</v>
      </c>
      <c r="F42" s="254">
        <f>'Data information'!E18</f>
        <v>58.88</v>
      </c>
      <c r="G42" s="254">
        <f t="shared" si="0"/>
        <v>0</v>
      </c>
      <c r="H42" s="254">
        <f>'Data information'!F18</f>
        <v>0</v>
      </c>
      <c r="I42" s="254">
        <f t="shared" si="1"/>
        <v>0</v>
      </c>
      <c r="J42" s="254">
        <f t="shared" si="2"/>
        <v>0</v>
      </c>
      <c r="K42" s="219"/>
    </row>
    <row r="43" spans="1:11">
      <c r="A43" s="219"/>
      <c r="B43" s="221"/>
      <c r="C43" s="222" t="str">
        <f>'Data information'!C19</f>
        <v xml:space="preserve"> - เหล็กเส้น Tie Bar, DB16 (SD.40) @ 0.60 ม.</v>
      </c>
      <c r="D43" s="254"/>
      <c r="E43" s="285" t="str">
        <f>'Data information'!D19</f>
        <v>กก.</v>
      </c>
      <c r="F43" s="254">
        <f>'Data information'!E19</f>
        <v>20.14</v>
      </c>
      <c r="G43" s="254">
        <f t="shared" si="0"/>
        <v>0</v>
      </c>
      <c r="H43" s="254">
        <f>'Data information'!F19</f>
        <v>3.6</v>
      </c>
      <c r="I43" s="254">
        <f t="shared" si="1"/>
        <v>0</v>
      </c>
      <c r="J43" s="254">
        <f t="shared" si="2"/>
        <v>0</v>
      </c>
      <c r="K43" s="219"/>
    </row>
    <row r="44" spans="1:11" hidden="1">
      <c r="A44" s="219"/>
      <c r="B44" s="221"/>
      <c r="C44" s="222" t="str">
        <f>'Data information'!C20</f>
        <v xml:space="preserve"> - เหล็ก Wire Mesh  Dia 6 มม.@ 0.30x0.30 ม. </v>
      </c>
      <c r="D44" s="254"/>
      <c r="E44" s="285" t="str">
        <f>'Data information'!D20</f>
        <v>ตร.ม.</v>
      </c>
      <c r="F44" s="254">
        <f>'Data information'!E20</f>
        <v>50</v>
      </c>
      <c r="G44" s="254">
        <f t="shared" si="0"/>
        <v>0</v>
      </c>
      <c r="H44" s="254">
        <f>'Data information'!F20</f>
        <v>5</v>
      </c>
      <c r="I44" s="254">
        <f t="shared" si="1"/>
        <v>0</v>
      </c>
      <c r="J44" s="254">
        <f t="shared" si="2"/>
        <v>0</v>
      </c>
      <c r="K44" s="219"/>
    </row>
    <row r="45" spans="1:11" hidden="1">
      <c r="A45" s="219"/>
      <c r="B45" s="221"/>
      <c r="C45" s="222" t="str">
        <f>'Data information'!C21</f>
        <v xml:space="preserve"> - เหล็ก Wire Mesh  Dia 4 มม.@ 0.30 ม. </v>
      </c>
      <c r="D45" s="254"/>
      <c r="E45" s="285" t="str">
        <f>'Data information'!D21</f>
        <v>ตร.ม.</v>
      </c>
      <c r="F45" s="254">
        <f>'Data information'!E21</f>
        <v>24.61</v>
      </c>
      <c r="G45" s="254">
        <f t="shared" si="0"/>
        <v>0</v>
      </c>
      <c r="H45" s="254">
        <f>'Data information'!F21</f>
        <v>5</v>
      </c>
      <c r="I45" s="254">
        <f t="shared" si="1"/>
        <v>0</v>
      </c>
      <c r="J45" s="254">
        <f t="shared" si="2"/>
        <v>0</v>
      </c>
      <c r="K45" s="219"/>
    </row>
    <row r="46" spans="1:11" hidden="1">
      <c r="A46" s="219"/>
      <c r="B46" s="221"/>
      <c r="C46" s="222" t="str">
        <f>'Data information'!C22</f>
        <v xml:space="preserve"> - ลวดผูกเหล็ก</v>
      </c>
      <c r="D46" s="254"/>
      <c r="E46" s="285" t="str">
        <f>'Data information'!D22</f>
        <v>กก.</v>
      </c>
      <c r="F46" s="254">
        <f>'Data information'!E22</f>
        <v>34.42</v>
      </c>
      <c r="G46" s="254">
        <f t="shared" si="0"/>
        <v>0</v>
      </c>
      <c r="H46" s="254">
        <f>'Data information'!F22</f>
        <v>0</v>
      </c>
      <c r="I46" s="254">
        <f t="shared" si="1"/>
        <v>0</v>
      </c>
      <c r="J46" s="254">
        <f t="shared" si="2"/>
        <v>0</v>
      </c>
      <c r="K46" s="219"/>
    </row>
    <row r="47" spans="1:11">
      <c r="A47" s="231"/>
      <c r="B47" s="233"/>
      <c r="C47" s="234"/>
      <c r="D47" s="231"/>
      <c r="E47" s="298"/>
      <c r="F47" s="231"/>
      <c r="G47" s="231"/>
      <c r="H47" s="231"/>
      <c r="I47" s="231"/>
      <c r="J47" s="231"/>
      <c r="K47" s="231"/>
    </row>
    <row r="48" spans="1:11">
      <c r="A48" s="299"/>
      <c r="B48" s="606" t="str">
        <f>"รวม"&amp;B37</f>
        <v>รวมหมวดงานวิศวกรรมโครงสร้าง</v>
      </c>
      <c r="C48" s="606"/>
      <c r="D48" s="300"/>
      <c r="E48" s="301"/>
      <c r="F48" s="300"/>
      <c r="G48" s="300">
        <f>SUM(G37:G47)</f>
        <v>0</v>
      </c>
      <c r="H48" s="300"/>
      <c r="I48" s="300">
        <f>SUM(I37:I47)</f>
        <v>0</v>
      </c>
      <c r="J48" s="300">
        <f>SUM(J37:J47)</f>
        <v>0</v>
      </c>
      <c r="K48" s="299"/>
    </row>
    <row r="49" spans="1:11">
      <c r="A49" s="295" t="s">
        <v>956</v>
      </c>
      <c r="B49" s="296" t="str">
        <f>B12</f>
        <v>หมวดงานสถาปัตยกรรม</v>
      </c>
      <c r="C49" s="222"/>
      <c r="D49" s="219"/>
      <c r="E49" s="297"/>
      <c r="F49" s="219"/>
      <c r="G49" s="219"/>
      <c r="H49" s="219"/>
      <c r="I49" s="219"/>
      <c r="J49" s="219"/>
      <c r="K49" s="219"/>
    </row>
    <row r="50" spans="1:11">
      <c r="A50" s="219"/>
      <c r="B50" s="221"/>
      <c r="C50" s="222" t="str">
        <f>'Data information'!C24</f>
        <v xml:space="preserve"> - งานขอบคันหินสำเร็จรูป ขนาด 15x100x30 ซม.</v>
      </c>
      <c r="D50" s="254"/>
      <c r="E50" s="285" t="str">
        <f>'Data information'!D24</f>
        <v>ม.</v>
      </c>
      <c r="F50" s="254">
        <f>'Data information'!E24</f>
        <v>200</v>
      </c>
      <c r="G50" s="254">
        <f>D50*F50</f>
        <v>0</v>
      </c>
      <c r="H50" s="254">
        <f>'Data information'!F24</f>
        <v>60</v>
      </c>
      <c r="I50" s="254">
        <f>D50*H50</f>
        <v>0</v>
      </c>
      <c r="J50" s="254">
        <f>G50+I50</f>
        <v>0</v>
      </c>
      <c r="K50" s="219"/>
    </row>
    <row r="51" spans="1:11" hidden="1">
      <c r="A51" s="219"/>
      <c r="B51" s="221"/>
      <c r="C51" s="222" t="str">
        <f>'Data information'!C25</f>
        <v xml:space="preserve"> - หินเกล็ด 3/8" </v>
      </c>
      <c r="D51" s="254"/>
      <c r="E51" s="285" t="str">
        <f>'Data information'!D25</f>
        <v>ตร.ม.</v>
      </c>
      <c r="F51" s="254">
        <f>'Data information'!E25</f>
        <v>22</v>
      </c>
      <c r="G51" s="254">
        <f>D51*F51</f>
        <v>0</v>
      </c>
      <c r="H51" s="254">
        <f>'Data information'!F25</f>
        <v>9.1</v>
      </c>
      <c r="I51" s="254">
        <f>D51*H51</f>
        <v>0</v>
      </c>
      <c r="J51" s="254">
        <f>G51+I51</f>
        <v>0</v>
      </c>
      <c r="K51" s="219"/>
    </row>
    <row r="52" spans="1:11">
      <c r="A52" s="219"/>
      <c r="B52" s="221"/>
      <c r="C52" s="222" t="str">
        <f>'Data information'!C26</f>
        <v xml:space="preserve"> - งานคอนกรีตปั่นหยาบลงฟอง**</v>
      </c>
      <c r="D52" s="254"/>
      <c r="E52" s="285" t="str">
        <f>'Data information'!D26</f>
        <v>ตร.ม.</v>
      </c>
      <c r="F52" s="254">
        <f>'Data information'!E26</f>
        <v>10</v>
      </c>
      <c r="G52" s="254">
        <f>D52*F52</f>
        <v>0</v>
      </c>
      <c r="H52" s="254">
        <f>'Data information'!F26</f>
        <v>30</v>
      </c>
      <c r="I52" s="254">
        <f>D52*H52</f>
        <v>0</v>
      </c>
      <c r="J52" s="254">
        <f>G52+I52</f>
        <v>0</v>
      </c>
      <c r="K52" s="219"/>
    </row>
    <row r="53" spans="1:11">
      <c r="A53" s="231"/>
      <c r="B53" s="233"/>
      <c r="C53" s="234"/>
      <c r="D53" s="231"/>
      <c r="E53" s="298"/>
      <c r="F53" s="231"/>
      <c r="G53" s="231"/>
      <c r="H53" s="231"/>
      <c r="I53" s="231"/>
      <c r="J53" s="231"/>
      <c r="K53" s="231"/>
    </row>
    <row r="54" spans="1:11">
      <c r="A54" s="299"/>
      <c r="B54" s="606" t="str">
        <f>"รวม"&amp;B49</f>
        <v>รวมหมวดงานสถาปัตยกรรม</v>
      </c>
      <c r="C54" s="606"/>
      <c r="D54" s="300"/>
      <c r="E54" s="301"/>
      <c r="F54" s="300"/>
      <c r="G54" s="300">
        <f>SUM(G49:G53)</f>
        <v>0</v>
      </c>
      <c r="H54" s="300"/>
      <c r="I54" s="300">
        <f>SUM(I49:I53)</f>
        <v>0</v>
      </c>
      <c r="J54" s="300">
        <f>SUM(J49:J53)</f>
        <v>0</v>
      </c>
      <c r="K54" s="299"/>
    </row>
  </sheetData>
  <mergeCells count="16">
    <mergeCell ref="F6:H6"/>
    <mergeCell ref="A1:K1"/>
    <mergeCell ref="K2:K5"/>
    <mergeCell ref="D4:F4"/>
    <mergeCell ref="D5:F5"/>
    <mergeCell ref="A7:A8"/>
    <mergeCell ref="B7:C8"/>
    <mergeCell ref="D7:D8"/>
    <mergeCell ref="E7:E8"/>
    <mergeCell ref="F7:G7"/>
    <mergeCell ref="K7:K8"/>
    <mergeCell ref="B28:C28"/>
    <mergeCell ref="B36:C36"/>
    <mergeCell ref="B48:C48"/>
    <mergeCell ref="B54:C54"/>
    <mergeCell ref="H7:I7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ปร.4.1.1(3)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New,Regular"&amp;12งานผังบริเวณ และระบบสาธารณูปโภคโดยรอบโครงการ&amp;R&amp;"TH Sarabun New,Regular"&amp;12งานทางเท้า</oddFooter>
  </headerFooter>
  <rowBreaks count="1" manualBreakCount="1">
    <brk id="2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view="pageBreakPreview" zoomScaleNormal="100" zoomScaleSheetLayoutView="100" workbookViewId="0">
      <selection activeCell="D9" sqref="D9:D54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1 ค่างานก่อสร้างภายนอกอาคาร     "&amp;'6'!C13</f>
        <v>ส่วนที่ 1 ค่างานก่อสร้างภายนอกอาคาร     งานผังบริเวณ และระบบสาธารณูปโภคโดยรอบโครงการ</v>
      </c>
      <c r="B2" s="95"/>
      <c r="C2" s="96"/>
      <c r="D2" s="250"/>
      <c r="E2" s="438"/>
      <c r="F2" s="439"/>
      <c r="G2" s="441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4"/>
      <c r="E3" s="524"/>
      <c r="F3" s="521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601"/>
      <c r="E4" s="602"/>
      <c r="F4" s="602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ht="24.75" thickTop="1">
      <c r="A9" s="443">
        <v>1.4</v>
      </c>
      <c r="B9" s="280"/>
      <c r="C9" s="281" t="str">
        <f>'5.1.1'!B17</f>
        <v>งานลานจอดรถ</v>
      </c>
      <c r="D9" s="282"/>
      <c r="E9" s="283"/>
      <c r="F9" s="282"/>
      <c r="G9" s="282"/>
      <c r="H9" s="282"/>
      <c r="I9" s="282"/>
      <c r="J9" s="282"/>
      <c r="K9" s="282"/>
    </row>
    <row r="10" spans="1:11">
      <c r="A10" s="284" t="s">
        <v>951</v>
      </c>
      <c r="B10" s="221" t="s">
        <v>50</v>
      </c>
      <c r="C10" s="222"/>
      <c r="D10" s="254"/>
      <c r="E10" s="285"/>
      <c r="F10" s="254"/>
      <c r="G10" s="254">
        <f>G36</f>
        <v>0</v>
      </c>
      <c r="H10" s="254"/>
      <c r="I10" s="254">
        <f>I36</f>
        <v>0</v>
      </c>
      <c r="J10" s="254">
        <f>G10+I10</f>
        <v>0</v>
      </c>
      <c r="K10" s="219"/>
    </row>
    <row r="11" spans="1:11">
      <c r="A11" s="284" t="s">
        <v>952</v>
      </c>
      <c r="B11" s="221" t="s">
        <v>47</v>
      </c>
      <c r="C11" s="222"/>
      <c r="D11" s="254"/>
      <c r="E11" s="285"/>
      <c r="F11" s="254"/>
      <c r="G11" s="254">
        <f>G48</f>
        <v>0</v>
      </c>
      <c r="H11" s="254"/>
      <c r="I11" s="254">
        <f>I48</f>
        <v>0</v>
      </c>
      <c r="J11" s="254">
        <f>G11+I11</f>
        <v>0</v>
      </c>
      <c r="K11" s="219"/>
    </row>
    <row r="12" spans="1:11">
      <c r="A12" s="284" t="s">
        <v>953</v>
      </c>
      <c r="B12" s="221" t="s">
        <v>8</v>
      </c>
      <c r="C12" s="222"/>
      <c r="D12" s="254"/>
      <c r="E12" s="285"/>
      <c r="F12" s="254"/>
      <c r="G12" s="254">
        <f>G54</f>
        <v>0</v>
      </c>
      <c r="H12" s="254"/>
      <c r="I12" s="254">
        <f>I54</f>
        <v>0</v>
      </c>
      <c r="J12" s="254">
        <f>G12+I12</f>
        <v>0</v>
      </c>
      <c r="K12" s="219"/>
    </row>
    <row r="13" spans="1:11">
      <c r="A13" s="219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>
      <c r="A14" s="219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>
      <c r="A15" s="219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>
      <c r="A21" s="219"/>
      <c r="B21" s="221"/>
      <c r="C21" s="222"/>
      <c r="D21" s="254"/>
      <c r="E21" s="285"/>
      <c r="F21" s="254"/>
      <c r="G21" s="254"/>
      <c r="H21" s="254"/>
      <c r="I21" s="254"/>
      <c r="J21" s="254"/>
      <c r="K21" s="219"/>
    </row>
    <row r="22" spans="1:1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ht="24.75" thickBot="1">
      <c r="A28" s="291"/>
      <c r="B28" s="605" t="str">
        <f>"รวม "&amp;C9</f>
        <v>รวม งานลานจอดรถ</v>
      </c>
      <c r="C28" s="605"/>
      <c r="D28" s="292"/>
      <c r="E28" s="293"/>
      <c r="F28" s="292"/>
      <c r="G28" s="292">
        <f>SUM(G9:G27)</f>
        <v>0</v>
      </c>
      <c r="H28" s="292"/>
      <c r="I28" s="292">
        <f>SUM(I9:I27)</f>
        <v>0</v>
      </c>
      <c r="J28" s="292">
        <f>SUM(J9:J27)</f>
        <v>0</v>
      </c>
      <c r="K28" s="294"/>
    </row>
    <row r="29" spans="1:11" ht="24.75" thickTop="1">
      <c r="A29" s="295" t="s">
        <v>951</v>
      </c>
      <c r="B29" s="296" t="str">
        <f>B10</f>
        <v>หมวดงานโยธา ,เตรียมงานวิศวกรรม</v>
      </c>
      <c r="C29" s="222"/>
      <c r="D29" s="219"/>
      <c r="E29" s="297"/>
      <c r="F29" s="219"/>
      <c r="G29" s="219"/>
      <c r="H29" s="219"/>
      <c r="I29" s="219"/>
      <c r="J29" s="219"/>
      <c r="K29" s="219"/>
    </row>
    <row r="30" spans="1:11" hidden="1">
      <c r="A30" s="219"/>
      <c r="B30" s="221"/>
      <c r="C30" s="222" t="str">
        <f>'Data information'!C8</f>
        <v xml:space="preserve"> - ปรับพื้นที่พร้อมขนย้ายวัชพืชและวางผัง</v>
      </c>
      <c r="D30" s="254"/>
      <c r="E30" s="285" t="str">
        <f>'Data information'!D8</f>
        <v>ตร.ม.</v>
      </c>
      <c r="F30" s="254">
        <f>'Data information'!E8</f>
        <v>0</v>
      </c>
      <c r="G30" s="254">
        <f>D30*F30</f>
        <v>0</v>
      </c>
      <c r="H30" s="254">
        <f>'Data information'!F8</f>
        <v>4.99</v>
      </c>
      <c r="I30" s="254">
        <f>D30*H30</f>
        <v>0</v>
      </c>
      <c r="J30" s="254">
        <f>G30+I30</f>
        <v>0</v>
      </c>
      <c r="K30" s="254"/>
    </row>
    <row r="31" spans="1:11" hidden="1">
      <c r="A31" s="219"/>
      <c r="B31" s="221"/>
      <c r="C31" s="222" t="str">
        <f>'Data information'!C9</f>
        <v xml:space="preserve"> - งานดินตัดพร้อมขนย้าย</v>
      </c>
      <c r="D31" s="254"/>
      <c r="E31" s="285" t="str">
        <f>'Data information'!D9</f>
        <v>ลบ.ม.</v>
      </c>
      <c r="F31" s="254">
        <f>'Data information'!E9</f>
        <v>0</v>
      </c>
      <c r="G31" s="254">
        <f>D31*F31</f>
        <v>0</v>
      </c>
      <c r="H31" s="254">
        <f>'Data information'!F9</f>
        <v>28.92</v>
      </c>
      <c r="I31" s="254">
        <f>D31*H31</f>
        <v>0</v>
      </c>
      <c r="J31" s="254">
        <f>G31+I31</f>
        <v>0</v>
      </c>
      <c r="K31" s="219"/>
    </row>
    <row r="32" spans="1:11" hidden="1">
      <c r="A32" s="219"/>
      <c r="B32" s="221"/>
      <c r="C32" s="222" t="str">
        <f>'Data information'!C10</f>
        <v xml:space="preserve"> - งานดินถม (จากดินตัด) พร้อมบดอัด</v>
      </c>
      <c r="D32" s="254"/>
      <c r="E32" s="285" t="str">
        <f>'Data information'!D10</f>
        <v>ลบ.ม.</v>
      </c>
      <c r="F32" s="254">
        <f>'Data information'!E10</f>
        <v>0</v>
      </c>
      <c r="G32" s="254">
        <f>D32*F32</f>
        <v>0</v>
      </c>
      <c r="H32" s="254">
        <f>'Data information'!F10</f>
        <v>41.43</v>
      </c>
      <c r="I32" s="254">
        <f>D32*H32</f>
        <v>0</v>
      </c>
      <c r="J32" s="254">
        <f>G32+I32</f>
        <v>0</v>
      </c>
      <c r="K32" s="219"/>
    </row>
    <row r="33" spans="1:11">
      <c r="A33" s="219"/>
      <c r="B33" s="221"/>
      <c r="C33" s="222" t="str">
        <f>'Data information'!C11</f>
        <v xml:space="preserve"> - บดอัดชั้นดินเดิม</v>
      </c>
      <c r="D33" s="254"/>
      <c r="E33" s="285" t="str">
        <f>'Data information'!D11</f>
        <v>ตร.ม.</v>
      </c>
      <c r="F33" s="254">
        <f>'Data information'!E11</f>
        <v>0</v>
      </c>
      <c r="G33" s="254">
        <f>D33*F33</f>
        <v>0</v>
      </c>
      <c r="H33" s="254">
        <f>'Data information'!F11</f>
        <v>41.43</v>
      </c>
      <c r="I33" s="254">
        <f>D33*H33</f>
        <v>0</v>
      </c>
      <c r="J33" s="254">
        <f>G33+I33</f>
        <v>0</v>
      </c>
      <c r="K33" s="219"/>
    </row>
    <row r="34" spans="1:11">
      <c r="A34" s="219"/>
      <c r="B34" s="221"/>
      <c r="C34" s="222" t="str">
        <f>'Data information'!C12</f>
        <v xml:space="preserve"> - งานทรายหยาบรองพื้น</v>
      </c>
      <c r="D34" s="254"/>
      <c r="E34" s="285" t="str">
        <f>'Data information'!D12</f>
        <v>ลบ.ม.</v>
      </c>
      <c r="F34" s="254">
        <f>'Data information'!E12</f>
        <v>370</v>
      </c>
      <c r="G34" s="254">
        <f>D34*F34</f>
        <v>0</v>
      </c>
      <c r="H34" s="254">
        <f>'Data information'!F12</f>
        <v>104</v>
      </c>
      <c r="I34" s="254">
        <f>D34*H34</f>
        <v>0</v>
      </c>
      <c r="J34" s="254">
        <f>G34+I34</f>
        <v>0</v>
      </c>
      <c r="K34" s="219"/>
    </row>
    <row r="35" spans="1:11">
      <c r="A35" s="231"/>
      <c r="B35" s="233"/>
      <c r="C35" s="234"/>
      <c r="D35" s="231"/>
      <c r="E35" s="298"/>
      <c r="F35" s="231"/>
      <c r="G35" s="231"/>
      <c r="H35" s="231"/>
      <c r="I35" s="231"/>
      <c r="J35" s="231"/>
      <c r="K35" s="231"/>
    </row>
    <row r="36" spans="1:11">
      <c r="A36" s="299"/>
      <c r="B36" s="606" t="str">
        <f>"รวม"&amp;B29</f>
        <v>รวมหมวดงานโยธา ,เตรียมงานวิศวกรรม</v>
      </c>
      <c r="C36" s="606"/>
      <c r="D36" s="300"/>
      <c r="E36" s="301"/>
      <c r="F36" s="300"/>
      <c r="G36" s="300">
        <f>SUM(G29:G35)</f>
        <v>0</v>
      </c>
      <c r="H36" s="300"/>
      <c r="I36" s="300">
        <f>SUM(I29:I35)</f>
        <v>0</v>
      </c>
      <c r="J36" s="300">
        <f>SUM(J29:J35)</f>
        <v>0</v>
      </c>
      <c r="K36" s="299"/>
    </row>
    <row r="37" spans="1:11">
      <c r="A37" s="295" t="s">
        <v>952</v>
      </c>
      <c r="B37" s="296" t="str">
        <f>B11</f>
        <v>หมวดงานวิศวกรรมโครงสร้าง</v>
      </c>
      <c r="C37" s="222"/>
      <c r="D37" s="219"/>
      <c r="E37" s="297"/>
      <c r="F37" s="219"/>
      <c r="G37" s="219"/>
      <c r="H37" s="219"/>
      <c r="I37" s="219"/>
      <c r="J37" s="219"/>
      <c r="K37" s="219"/>
    </row>
    <row r="38" spans="1:11">
      <c r="A38" s="219"/>
      <c r="B38" s="221"/>
      <c r="C38" s="222" t="str">
        <f>'Data information'!C14</f>
        <v xml:space="preserve"> - คอนกรีตโครงสร้าง  fc'= 280 ksc. ทรงลูกบาศก์</v>
      </c>
      <c r="D38" s="254"/>
      <c r="E38" s="285" t="str">
        <f>'Data information'!D14</f>
        <v>ลบ.ม.</v>
      </c>
      <c r="F38" s="254">
        <f>'Data information'!E14</f>
        <v>1971.96</v>
      </c>
      <c r="G38" s="254">
        <f t="shared" ref="G38:G46" si="0">D38*F38</f>
        <v>0</v>
      </c>
      <c r="H38" s="254">
        <f>'Data information'!F14</f>
        <v>327</v>
      </c>
      <c r="I38" s="254">
        <f t="shared" ref="I38:I46" si="1">D38*H38</f>
        <v>0</v>
      </c>
      <c r="J38" s="254">
        <f t="shared" ref="J38:J46" si="2">G38+I38</f>
        <v>0</v>
      </c>
      <c r="K38" s="219"/>
    </row>
    <row r="39" spans="1:11">
      <c r="A39" s="219"/>
      <c r="B39" s="221"/>
      <c r="C39" s="222" t="str">
        <f>'Data information'!C15</f>
        <v xml:space="preserve"> - ไม้แบบหล่อคอนกรีต</v>
      </c>
      <c r="D39" s="254"/>
      <c r="E39" s="285" t="str">
        <f>'Data information'!D15</f>
        <v>ตร.ม.</v>
      </c>
      <c r="F39" s="254">
        <f>'Data information'!E15</f>
        <v>300</v>
      </c>
      <c r="G39" s="254">
        <f t="shared" si="0"/>
        <v>0</v>
      </c>
      <c r="H39" s="254">
        <f>'Data information'!F15</f>
        <v>0</v>
      </c>
      <c r="I39" s="254">
        <f t="shared" si="1"/>
        <v>0</v>
      </c>
      <c r="J39" s="254">
        <f t="shared" si="2"/>
        <v>0</v>
      </c>
      <c r="K39" s="219"/>
    </row>
    <row r="40" spans="1:11">
      <c r="A40" s="219"/>
      <c r="B40" s="221"/>
      <c r="C40" s="222" t="str">
        <f>'Data information'!C16</f>
        <v xml:space="preserve"> - ค่าแรงประกอบไม้แบบ</v>
      </c>
      <c r="D40" s="254"/>
      <c r="E40" s="285" t="str">
        <f>'Data information'!D16</f>
        <v>ตร.ม.</v>
      </c>
      <c r="F40" s="254">
        <f>'Data information'!E16</f>
        <v>0</v>
      </c>
      <c r="G40" s="254">
        <f t="shared" si="0"/>
        <v>0</v>
      </c>
      <c r="H40" s="254">
        <f>'Data information'!F16</f>
        <v>121</v>
      </c>
      <c r="I40" s="254">
        <f t="shared" si="1"/>
        <v>0</v>
      </c>
      <c r="J40" s="254">
        <f t="shared" si="2"/>
        <v>0</v>
      </c>
      <c r="K40" s="219"/>
    </row>
    <row r="41" spans="1:11">
      <c r="A41" s="219"/>
      <c r="B41" s="221"/>
      <c r="C41" s="222" t="str">
        <f>'Data information'!C17</f>
        <v xml:space="preserve"> - ไม้คร่าวยึดแบบหล่อคอนกรีต </v>
      </c>
      <c r="D41" s="254"/>
      <c r="E41" s="285" t="str">
        <f>'Data information'!D17</f>
        <v>ตร.ม.</v>
      </c>
      <c r="F41" s="254">
        <f>'Data information'!E17</f>
        <v>300</v>
      </c>
      <c r="G41" s="254">
        <f t="shared" si="0"/>
        <v>0</v>
      </c>
      <c r="H41" s="254">
        <f>'Data information'!F17</f>
        <v>0</v>
      </c>
      <c r="I41" s="254">
        <f t="shared" si="1"/>
        <v>0</v>
      </c>
      <c r="J41" s="254">
        <f t="shared" si="2"/>
        <v>0</v>
      </c>
      <c r="K41" s="219"/>
    </row>
    <row r="42" spans="1:11">
      <c r="A42" s="219"/>
      <c r="B42" s="221"/>
      <c r="C42" s="222" t="str">
        <f>'Data information'!C18</f>
        <v xml:space="preserve"> - ตะปู</v>
      </c>
      <c r="D42" s="254"/>
      <c r="E42" s="285" t="str">
        <f>'Data information'!D18</f>
        <v>กก.</v>
      </c>
      <c r="F42" s="254">
        <f>'Data information'!E18</f>
        <v>58.88</v>
      </c>
      <c r="G42" s="254">
        <f t="shared" si="0"/>
        <v>0</v>
      </c>
      <c r="H42" s="254">
        <f>'Data information'!F18</f>
        <v>0</v>
      </c>
      <c r="I42" s="254">
        <f t="shared" si="1"/>
        <v>0</v>
      </c>
      <c r="J42" s="254">
        <f t="shared" si="2"/>
        <v>0</v>
      </c>
      <c r="K42" s="219"/>
    </row>
    <row r="43" spans="1:11" hidden="1">
      <c r="A43" s="219"/>
      <c r="B43" s="221"/>
      <c r="C43" s="222" t="str">
        <f>'Data information'!C19</f>
        <v xml:space="preserve"> - เหล็กเส้น Tie Bar, DB16 (SD.40) @ 0.60 ม.</v>
      </c>
      <c r="D43" s="254"/>
      <c r="E43" s="285" t="str">
        <f>'Data information'!D19</f>
        <v>กก.</v>
      </c>
      <c r="F43" s="254">
        <f>'Data information'!E19</f>
        <v>20.14</v>
      </c>
      <c r="G43" s="254">
        <f t="shared" si="0"/>
        <v>0</v>
      </c>
      <c r="H43" s="254">
        <f>'Data information'!F19</f>
        <v>3.6</v>
      </c>
      <c r="I43" s="254">
        <f t="shared" si="1"/>
        <v>0</v>
      </c>
      <c r="J43" s="254">
        <f t="shared" si="2"/>
        <v>0</v>
      </c>
      <c r="K43" s="219"/>
    </row>
    <row r="44" spans="1:11">
      <c r="A44" s="219"/>
      <c r="B44" s="221"/>
      <c r="C44" s="222" t="str">
        <f>'Data information'!C20</f>
        <v xml:space="preserve"> - เหล็ก Wire Mesh  Dia 6 มม.@ 0.30x0.30 ม. </v>
      </c>
      <c r="D44" s="254"/>
      <c r="E44" s="285" t="str">
        <f>'Data information'!D20</f>
        <v>ตร.ม.</v>
      </c>
      <c r="F44" s="254">
        <f>'Data information'!E20</f>
        <v>50</v>
      </c>
      <c r="G44" s="254">
        <f t="shared" si="0"/>
        <v>0</v>
      </c>
      <c r="H44" s="254">
        <f>'Data information'!F20</f>
        <v>5</v>
      </c>
      <c r="I44" s="254">
        <f t="shared" si="1"/>
        <v>0</v>
      </c>
      <c r="J44" s="254">
        <f t="shared" si="2"/>
        <v>0</v>
      </c>
      <c r="K44" s="219"/>
    </row>
    <row r="45" spans="1:11" hidden="1">
      <c r="A45" s="219"/>
      <c r="B45" s="221"/>
      <c r="C45" s="222" t="str">
        <f>'Data information'!C21</f>
        <v xml:space="preserve"> - เหล็ก Wire Mesh  Dia 4 มม.@ 0.30 ม. </v>
      </c>
      <c r="D45" s="254"/>
      <c r="E45" s="285" t="str">
        <f>'Data information'!D21</f>
        <v>ตร.ม.</v>
      </c>
      <c r="F45" s="254">
        <f>'Data information'!E21</f>
        <v>24.61</v>
      </c>
      <c r="G45" s="254">
        <f t="shared" si="0"/>
        <v>0</v>
      </c>
      <c r="H45" s="254">
        <f>'Data information'!F21</f>
        <v>5</v>
      </c>
      <c r="I45" s="254">
        <f t="shared" si="1"/>
        <v>0</v>
      </c>
      <c r="J45" s="254">
        <f t="shared" si="2"/>
        <v>0</v>
      </c>
      <c r="K45" s="219"/>
    </row>
    <row r="46" spans="1:11" hidden="1">
      <c r="A46" s="219"/>
      <c r="B46" s="221"/>
      <c r="C46" s="222" t="str">
        <f>'Data information'!C22</f>
        <v xml:space="preserve"> - ลวดผูกเหล็ก</v>
      </c>
      <c r="D46" s="254"/>
      <c r="E46" s="285" t="str">
        <f>'Data information'!D22</f>
        <v>กก.</v>
      </c>
      <c r="F46" s="254">
        <f>'Data information'!E22</f>
        <v>34.42</v>
      </c>
      <c r="G46" s="254">
        <f t="shared" si="0"/>
        <v>0</v>
      </c>
      <c r="H46" s="254">
        <f>'Data information'!F22</f>
        <v>0</v>
      </c>
      <c r="I46" s="254">
        <f t="shared" si="1"/>
        <v>0</v>
      </c>
      <c r="J46" s="254">
        <f t="shared" si="2"/>
        <v>0</v>
      </c>
      <c r="K46" s="219"/>
    </row>
    <row r="47" spans="1:11">
      <c r="A47" s="231"/>
      <c r="B47" s="233"/>
      <c r="C47" s="234"/>
      <c r="D47" s="231"/>
      <c r="E47" s="298"/>
      <c r="F47" s="231"/>
      <c r="G47" s="231"/>
      <c r="H47" s="231"/>
      <c r="I47" s="231"/>
      <c r="J47" s="231"/>
      <c r="K47" s="231"/>
    </row>
    <row r="48" spans="1:11">
      <c r="A48" s="299"/>
      <c r="B48" s="606" t="str">
        <f>"รวม"&amp;B37</f>
        <v>รวมหมวดงานวิศวกรรมโครงสร้าง</v>
      </c>
      <c r="C48" s="606"/>
      <c r="D48" s="300"/>
      <c r="E48" s="301"/>
      <c r="F48" s="300"/>
      <c r="G48" s="300">
        <f>SUM(G37:G47)</f>
        <v>0</v>
      </c>
      <c r="H48" s="300"/>
      <c r="I48" s="300">
        <f>SUM(I37:I47)</f>
        <v>0</v>
      </c>
      <c r="J48" s="300">
        <f>SUM(J37:J47)</f>
        <v>0</v>
      </c>
      <c r="K48" s="299"/>
    </row>
    <row r="49" spans="1:11">
      <c r="A49" s="295" t="s">
        <v>952</v>
      </c>
      <c r="B49" s="296" t="str">
        <f>B12</f>
        <v>หมวดงานสถาปัตยกรรม</v>
      </c>
      <c r="C49" s="222"/>
      <c r="D49" s="219"/>
      <c r="E49" s="297"/>
      <c r="F49" s="219"/>
      <c r="G49" s="219"/>
      <c r="H49" s="219"/>
      <c r="I49" s="219"/>
      <c r="J49" s="219"/>
      <c r="K49" s="219"/>
    </row>
    <row r="50" spans="1:11">
      <c r="A50" s="219"/>
      <c r="B50" s="221"/>
      <c r="C50" s="222" t="str">
        <f>'Data information'!C24</f>
        <v xml:space="preserve"> - งานขอบคันหินสำเร็จรูป ขนาด 15x100x30 ซม.</v>
      </c>
      <c r="D50" s="254"/>
      <c r="E50" s="285" t="str">
        <f>'Data information'!D24</f>
        <v>ม.</v>
      </c>
      <c r="F50" s="254">
        <f>'Data information'!E24</f>
        <v>200</v>
      </c>
      <c r="G50" s="254">
        <f>D50*F50</f>
        <v>0</v>
      </c>
      <c r="H50" s="254">
        <f>'Data information'!F24</f>
        <v>60</v>
      </c>
      <c r="I50" s="254">
        <f>D50*H50</f>
        <v>0</v>
      </c>
      <c r="J50" s="254">
        <f>G50+I50</f>
        <v>0</v>
      </c>
      <c r="K50" s="219"/>
    </row>
    <row r="51" spans="1:11">
      <c r="A51" s="219"/>
      <c r="B51" s="221"/>
      <c r="C51" s="222" t="str">
        <f>'Data information'!C25</f>
        <v xml:space="preserve"> - หินเกล็ด 3/8" </v>
      </c>
      <c r="D51" s="254"/>
      <c r="E51" s="285" t="str">
        <f>'Data information'!D25</f>
        <v>ตร.ม.</v>
      </c>
      <c r="F51" s="254">
        <f>'Data information'!E25</f>
        <v>22</v>
      </c>
      <c r="G51" s="254">
        <f>D51*F51</f>
        <v>0</v>
      </c>
      <c r="H51" s="254">
        <f>'Data information'!F25</f>
        <v>9.1</v>
      </c>
      <c r="I51" s="254">
        <f>D51*H51</f>
        <v>0</v>
      </c>
      <c r="J51" s="254">
        <f>G51+I51</f>
        <v>0</v>
      </c>
      <c r="K51" s="219"/>
    </row>
    <row r="52" spans="1:11" hidden="1">
      <c r="A52" s="219"/>
      <c r="B52" s="221"/>
      <c r="C52" s="222" t="str">
        <f>'Data information'!C26</f>
        <v xml:space="preserve"> - งานคอนกรีตปั่นหยาบลงฟอง**</v>
      </c>
      <c r="D52" s="254"/>
      <c r="E52" s="285" t="str">
        <f>'Data information'!D26</f>
        <v>ตร.ม.</v>
      </c>
      <c r="F52" s="254">
        <f>'Data information'!E26</f>
        <v>10</v>
      </c>
      <c r="G52" s="254">
        <f>D52*F52</f>
        <v>0</v>
      </c>
      <c r="H52" s="254">
        <f>'Data information'!F26</f>
        <v>30</v>
      </c>
      <c r="I52" s="254">
        <f>D52*H52</f>
        <v>0</v>
      </c>
      <c r="J52" s="254">
        <f>G52+I52</f>
        <v>0</v>
      </c>
      <c r="K52" s="219"/>
    </row>
    <row r="53" spans="1:11">
      <c r="A53" s="231"/>
      <c r="B53" s="233"/>
      <c r="C53" s="234"/>
      <c r="D53" s="231"/>
      <c r="E53" s="298"/>
      <c r="F53" s="231"/>
      <c r="G53" s="231"/>
      <c r="H53" s="231"/>
      <c r="I53" s="231"/>
      <c r="J53" s="231"/>
      <c r="K53" s="231"/>
    </row>
    <row r="54" spans="1:11">
      <c r="A54" s="299"/>
      <c r="B54" s="606" t="str">
        <f>"รวม"&amp;B49</f>
        <v>รวมหมวดงานสถาปัตยกรรม</v>
      </c>
      <c r="C54" s="606"/>
      <c r="D54" s="300"/>
      <c r="E54" s="301"/>
      <c r="F54" s="300"/>
      <c r="G54" s="300">
        <f>SUM(G49:G53)</f>
        <v>0</v>
      </c>
      <c r="H54" s="300"/>
      <c r="I54" s="300">
        <f>SUM(I49:I53)</f>
        <v>0</v>
      </c>
      <c r="J54" s="300">
        <f>SUM(J49:J53)</f>
        <v>0</v>
      </c>
      <c r="K54" s="299"/>
    </row>
  </sheetData>
  <mergeCells count="16">
    <mergeCell ref="K7:K8"/>
    <mergeCell ref="B28:C28"/>
    <mergeCell ref="B36:C36"/>
    <mergeCell ref="B48:C48"/>
    <mergeCell ref="B54:C54"/>
    <mergeCell ref="H7:I7"/>
    <mergeCell ref="A7:A8"/>
    <mergeCell ref="B7:C8"/>
    <mergeCell ref="D7:D8"/>
    <mergeCell ref="E7:E8"/>
    <mergeCell ref="F7:G7"/>
    <mergeCell ref="F6:H6"/>
    <mergeCell ref="A1:K1"/>
    <mergeCell ref="K2:K5"/>
    <mergeCell ref="D4:F4"/>
    <mergeCell ref="D5:F5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ปร.4.1.1(4)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New,Regular"&amp;12งานผังบริเวณ และระบบสาธารณูปโภคโดยรอบโครงการ&amp;R&amp;"TH Sarabun New,Regular"&amp;12งานลานจอดรถ</oddFooter>
  </headerFooter>
  <rowBreaks count="1" manualBreakCount="1">
    <brk id="2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2"/>
  <sheetViews>
    <sheetView view="pageBreakPreview" zoomScaleNormal="100" zoomScaleSheetLayoutView="100" workbookViewId="0">
      <selection activeCell="C226" sqref="C225:C226"/>
    </sheetView>
  </sheetViews>
  <sheetFormatPr defaultColWidth="9.140625" defaultRowHeight="15"/>
  <cols>
    <col min="1" max="1" width="6.5703125" style="114" bestFit="1" customWidth="1"/>
    <col min="2" max="2" width="3.85546875" style="114" hidden="1" customWidth="1"/>
    <col min="3" max="3" width="89.42578125" style="114" customWidth="1"/>
    <col min="4" max="4" width="11.42578125" style="114" bestFit="1" customWidth="1"/>
    <col min="5" max="5" width="16.5703125" style="114" bestFit="1" customWidth="1"/>
    <col min="6" max="16384" width="9.140625" style="114"/>
  </cols>
  <sheetData>
    <row r="1" spans="1:10" ht="24">
      <c r="A1" s="547" t="s">
        <v>1048</v>
      </c>
      <c r="B1" s="547"/>
      <c r="C1" s="547"/>
      <c r="D1" s="547"/>
      <c r="E1" s="547"/>
    </row>
    <row r="2" spans="1:10" ht="24">
      <c r="A2" s="548" t="s">
        <v>1017</v>
      </c>
      <c r="B2" s="548"/>
      <c r="C2" s="548"/>
      <c r="D2" s="548"/>
      <c r="E2" s="548"/>
    </row>
    <row r="3" spans="1:10" ht="24">
      <c r="A3" s="139" t="s">
        <v>1018</v>
      </c>
      <c r="B3" s="549" t="s">
        <v>2</v>
      </c>
      <c r="C3" s="550"/>
      <c r="D3" s="139" t="s">
        <v>1049</v>
      </c>
      <c r="E3" s="139" t="s">
        <v>1050</v>
      </c>
    </row>
    <row r="4" spans="1:10" ht="21.75">
      <c r="A4" s="140" t="s">
        <v>1030</v>
      </c>
      <c r="B4" s="551" t="s">
        <v>1031</v>
      </c>
      <c r="C4" s="552"/>
      <c r="D4" s="140" t="s">
        <v>1032</v>
      </c>
      <c r="E4" s="140" t="s">
        <v>1033</v>
      </c>
    </row>
    <row r="5" spans="1:10" ht="24">
      <c r="A5" s="170">
        <v>1</v>
      </c>
      <c r="B5" s="171" t="s">
        <v>1051</v>
      </c>
      <c r="C5" s="172" t="s">
        <v>1052</v>
      </c>
      <c r="D5" s="173">
        <v>0.2</v>
      </c>
      <c r="E5" s="174" t="e">
        <f>#REF!*'เพิ่มเติม 2'!D5</f>
        <v>#REF!</v>
      </c>
      <c r="F5" s="165"/>
      <c r="G5" s="165"/>
      <c r="H5" s="165"/>
    </row>
    <row r="6" spans="1:10" ht="46.5" hidden="1" customHeight="1">
      <c r="A6" s="175"/>
      <c r="B6" s="176"/>
      <c r="C6" s="177" t="s">
        <v>1053</v>
      </c>
      <c r="D6" s="178"/>
      <c r="E6" s="179"/>
      <c r="F6" s="180"/>
      <c r="G6" s="180"/>
      <c r="H6" s="180"/>
      <c r="I6" s="181"/>
      <c r="J6" s="181"/>
    </row>
    <row r="7" spans="1:10" ht="24.75" hidden="1">
      <c r="A7" s="175"/>
      <c r="B7" s="182" t="s">
        <v>1054</v>
      </c>
      <c r="C7" s="183"/>
      <c r="D7" s="178"/>
      <c r="E7" s="179"/>
      <c r="F7" s="180"/>
      <c r="G7" s="180"/>
      <c r="H7" s="180"/>
      <c r="I7" s="181"/>
      <c r="J7" s="181"/>
    </row>
    <row r="8" spans="1:10" ht="24.75" hidden="1">
      <c r="A8" s="175"/>
      <c r="B8" s="176"/>
      <c r="C8" s="177" t="s">
        <v>1055</v>
      </c>
      <c r="D8" s="178"/>
      <c r="E8" s="179"/>
      <c r="F8" s="180"/>
      <c r="G8" s="180"/>
      <c r="H8" s="180"/>
      <c r="I8" s="181"/>
      <c r="J8" s="181"/>
    </row>
    <row r="9" spans="1:10" ht="24.75" hidden="1">
      <c r="A9" s="175"/>
      <c r="B9" s="176"/>
      <c r="C9" s="177" t="s">
        <v>1056</v>
      </c>
      <c r="D9" s="178"/>
      <c r="E9" s="179"/>
      <c r="F9" s="180"/>
      <c r="G9" s="180"/>
      <c r="H9" s="180"/>
      <c r="I9" s="181"/>
      <c r="J9" s="181"/>
    </row>
    <row r="10" spans="1:10" ht="24.75" hidden="1">
      <c r="A10" s="175"/>
      <c r="B10" s="176"/>
      <c r="C10" s="177" t="s">
        <v>1057</v>
      </c>
      <c r="D10" s="178"/>
      <c r="E10" s="179"/>
      <c r="F10" s="180"/>
      <c r="G10" s="180"/>
      <c r="H10" s="180"/>
      <c r="I10" s="181"/>
      <c r="J10" s="181"/>
    </row>
    <row r="11" spans="1:10" ht="24.75" hidden="1">
      <c r="A11" s="175"/>
      <c r="B11" s="176"/>
      <c r="C11" s="177" t="s">
        <v>1058</v>
      </c>
      <c r="D11" s="178"/>
      <c r="E11" s="179"/>
      <c r="F11" s="180"/>
      <c r="G11" s="180"/>
      <c r="H11" s="180"/>
      <c r="I11" s="181"/>
      <c r="J11" s="181"/>
    </row>
    <row r="12" spans="1:10" ht="24.75" hidden="1">
      <c r="A12" s="175"/>
      <c r="B12" s="176"/>
      <c r="C12" s="177" t="s">
        <v>1059</v>
      </c>
      <c r="D12" s="178"/>
      <c r="E12" s="179"/>
      <c r="F12" s="180"/>
      <c r="G12" s="180"/>
      <c r="H12" s="180"/>
      <c r="I12" s="181"/>
      <c r="J12" s="181"/>
    </row>
    <row r="13" spans="1:10" ht="24.75" hidden="1">
      <c r="A13" s="175"/>
      <c r="B13" s="176"/>
      <c r="C13" s="177" t="s">
        <v>1060</v>
      </c>
      <c r="D13" s="178"/>
      <c r="E13" s="179"/>
      <c r="F13" s="180"/>
      <c r="G13" s="180"/>
      <c r="H13" s="180"/>
      <c r="I13" s="181"/>
      <c r="J13" s="181"/>
    </row>
    <row r="14" spans="1:10" ht="24.75" hidden="1">
      <c r="A14" s="175"/>
      <c r="B14" s="176"/>
      <c r="C14" s="177" t="s">
        <v>1061</v>
      </c>
      <c r="D14" s="178"/>
      <c r="E14" s="179"/>
      <c r="F14" s="180"/>
      <c r="G14" s="180"/>
      <c r="H14" s="180"/>
      <c r="I14" s="181"/>
      <c r="J14" s="181"/>
    </row>
    <row r="15" spans="1:10" ht="24.75" hidden="1">
      <c r="A15" s="175"/>
      <c r="B15" s="176"/>
      <c r="C15" s="177" t="s">
        <v>1062</v>
      </c>
      <c r="D15" s="178"/>
      <c r="E15" s="179"/>
      <c r="F15" s="180"/>
      <c r="G15" s="180"/>
      <c r="H15" s="180"/>
      <c r="I15" s="181"/>
      <c r="J15" s="181"/>
    </row>
    <row r="16" spans="1:10" ht="24.75" hidden="1">
      <c r="A16" s="175"/>
      <c r="B16" s="176"/>
      <c r="C16" s="177" t="s">
        <v>1063</v>
      </c>
      <c r="D16" s="178"/>
      <c r="E16" s="179"/>
      <c r="F16" s="180"/>
      <c r="G16" s="180"/>
      <c r="H16" s="180"/>
      <c r="I16" s="181"/>
      <c r="J16" s="181"/>
    </row>
    <row r="17" spans="1:11" ht="24.75" hidden="1">
      <c r="A17" s="175"/>
      <c r="B17" s="176"/>
      <c r="C17" s="177" t="s">
        <v>1064</v>
      </c>
      <c r="D17" s="178"/>
      <c r="E17" s="179"/>
      <c r="F17" s="180"/>
      <c r="G17" s="180"/>
      <c r="H17" s="180"/>
      <c r="I17" s="181"/>
      <c r="J17" s="181"/>
    </row>
    <row r="18" spans="1:11" ht="24.75" hidden="1">
      <c r="A18" s="175"/>
      <c r="B18" s="176"/>
      <c r="C18" s="177" t="s">
        <v>1065</v>
      </c>
      <c r="D18" s="178"/>
      <c r="E18" s="179"/>
      <c r="F18" s="180"/>
      <c r="G18" s="180"/>
      <c r="H18" s="180"/>
      <c r="I18" s="181"/>
      <c r="J18" s="181"/>
    </row>
    <row r="19" spans="1:11" ht="24.75" hidden="1">
      <c r="A19" s="175"/>
      <c r="B19" s="176"/>
      <c r="C19" s="177" t="s">
        <v>1066</v>
      </c>
      <c r="D19" s="178"/>
      <c r="E19" s="179"/>
      <c r="F19" s="180"/>
      <c r="G19" s="180"/>
      <c r="H19" s="180"/>
      <c r="I19" s="181"/>
      <c r="J19" s="181"/>
    </row>
    <row r="20" spans="1:11" ht="24.75" hidden="1">
      <c r="A20" s="175"/>
      <c r="B20" s="176"/>
      <c r="C20" s="177" t="s">
        <v>1067</v>
      </c>
      <c r="D20" s="178"/>
      <c r="E20" s="179"/>
      <c r="F20" s="180"/>
      <c r="G20" s="180"/>
      <c r="H20" s="180"/>
      <c r="I20" s="181"/>
      <c r="J20" s="181"/>
    </row>
    <row r="21" spans="1:11" ht="24.75" hidden="1">
      <c r="A21" s="175"/>
      <c r="B21" s="176"/>
      <c r="C21" s="177" t="s">
        <v>1068</v>
      </c>
      <c r="D21" s="178"/>
      <c r="E21" s="179"/>
      <c r="F21" s="180"/>
      <c r="G21" s="180"/>
      <c r="H21" s="180"/>
      <c r="I21" s="181"/>
      <c r="J21" s="181"/>
    </row>
    <row r="22" spans="1:11" ht="24.75" hidden="1">
      <c r="A22" s="175"/>
      <c r="B22" s="176"/>
      <c r="C22" s="177" t="s">
        <v>1069</v>
      </c>
      <c r="D22" s="178"/>
      <c r="E22" s="179"/>
      <c r="F22" s="180"/>
      <c r="G22" s="180"/>
      <c r="H22" s="180"/>
      <c r="I22" s="181"/>
      <c r="J22" s="181"/>
    </row>
    <row r="23" spans="1:11" ht="24.75" hidden="1">
      <c r="A23" s="175"/>
      <c r="B23" s="176"/>
      <c r="C23" s="177" t="s">
        <v>1070</v>
      </c>
      <c r="D23" s="178"/>
      <c r="E23" s="179"/>
      <c r="F23" s="180"/>
      <c r="G23" s="180"/>
      <c r="H23" s="180"/>
      <c r="I23" s="181"/>
      <c r="J23" s="181"/>
    </row>
    <row r="24" spans="1:11" ht="24.75" hidden="1">
      <c r="A24" s="175"/>
      <c r="B24" s="182" t="s">
        <v>1071</v>
      </c>
      <c r="C24" s="183"/>
      <c r="D24" s="178"/>
      <c r="E24" s="179"/>
      <c r="F24" s="180"/>
      <c r="G24" s="180"/>
      <c r="H24" s="180"/>
      <c r="I24" s="181"/>
      <c r="J24" s="181"/>
      <c r="K24" s="181"/>
    </row>
    <row r="25" spans="1:11" ht="24.75" hidden="1">
      <c r="A25" s="175"/>
      <c r="B25" s="176"/>
      <c r="C25" s="177" t="s">
        <v>1072</v>
      </c>
      <c r="D25" s="178"/>
      <c r="E25" s="179"/>
      <c r="F25" s="180"/>
      <c r="G25" s="180"/>
      <c r="H25" s="180"/>
      <c r="I25" s="181"/>
      <c r="J25" s="181"/>
      <c r="K25" s="181"/>
    </row>
    <row r="26" spans="1:11" ht="24.75" hidden="1">
      <c r="A26" s="175"/>
      <c r="B26" s="176"/>
      <c r="C26" s="177" t="s">
        <v>1073</v>
      </c>
      <c r="D26" s="178"/>
      <c r="E26" s="179"/>
      <c r="F26" s="180"/>
      <c r="G26" s="180"/>
      <c r="H26" s="180"/>
      <c r="I26" s="181"/>
      <c r="J26" s="181"/>
      <c r="K26" s="181"/>
    </row>
    <row r="27" spans="1:11" ht="24.75" hidden="1">
      <c r="A27" s="175"/>
      <c r="B27" s="176"/>
      <c r="C27" s="177" t="s">
        <v>1074</v>
      </c>
      <c r="D27" s="178"/>
      <c r="E27" s="179"/>
      <c r="F27" s="180"/>
      <c r="G27" s="180"/>
      <c r="H27" s="180"/>
      <c r="I27" s="181"/>
      <c r="J27" s="181"/>
      <c r="K27" s="181"/>
    </row>
    <row r="28" spans="1:11" ht="24.75" hidden="1">
      <c r="A28" s="175"/>
      <c r="B28" s="176"/>
      <c r="C28" s="177" t="s">
        <v>1075</v>
      </c>
      <c r="D28" s="178"/>
      <c r="E28" s="179"/>
      <c r="F28" s="180"/>
      <c r="G28" s="180"/>
      <c r="H28" s="180"/>
      <c r="I28" s="181"/>
      <c r="J28" s="181"/>
      <c r="K28" s="181"/>
    </row>
    <row r="29" spans="1:11" ht="24.75" hidden="1">
      <c r="A29" s="175"/>
      <c r="B29" s="176"/>
      <c r="C29" s="177" t="s">
        <v>1076</v>
      </c>
      <c r="D29" s="178"/>
      <c r="E29" s="179"/>
      <c r="F29" s="180"/>
      <c r="G29" s="180"/>
      <c r="H29" s="180"/>
      <c r="I29" s="181"/>
      <c r="J29" s="181"/>
      <c r="K29" s="181"/>
    </row>
    <row r="30" spans="1:11" ht="24.75" hidden="1">
      <c r="A30" s="175"/>
      <c r="B30" s="176"/>
      <c r="C30" s="177" t="s">
        <v>1077</v>
      </c>
      <c r="D30" s="178"/>
      <c r="E30" s="179"/>
      <c r="F30" s="180"/>
      <c r="G30" s="180"/>
      <c r="H30" s="180"/>
      <c r="I30" s="181"/>
      <c r="J30" s="181"/>
      <c r="K30" s="181"/>
    </row>
    <row r="31" spans="1:11" ht="24.75" hidden="1">
      <c r="A31" s="175"/>
      <c r="B31" s="176"/>
      <c r="C31" s="177" t="s">
        <v>1078</v>
      </c>
      <c r="D31" s="178"/>
      <c r="E31" s="179"/>
      <c r="F31" s="180"/>
      <c r="G31" s="180"/>
      <c r="H31" s="180"/>
      <c r="I31" s="181"/>
      <c r="J31" s="181"/>
      <c r="K31" s="181"/>
    </row>
    <row r="32" spans="1:11" ht="24.75" hidden="1">
      <c r="A32" s="175"/>
      <c r="B32" s="176"/>
      <c r="C32" s="177" t="s">
        <v>1079</v>
      </c>
      <c r="D32" s="178"/>
      <c r="E32" s="179"/>
      <c r="F32" s="180"/>
      <c r="G32" s="180"/>
      <c r="H32" s="180"/>
      <c r="I32" s="181"/>
      <c r="J32" s="181"/>
      <c r="K32" s="181"/>
    </row>
    <row r="33" spans="1:11" ht="24.75" hidden="1">
      <c r="A33" s="175"/>
      <c r="B33" s="176"/>
      <c r="C33" s="177" t="s">
        <v>1080</v>
      </c>
      <c r="D33" s="178"/>
      <c r="E33" s="179"/>
      <c r="F33" s="180"/>
      <c r="G33" s="180"/>
      <c r="H33" s="180"/>
      <c r="I33" s="181"/>
      <c r="J33" s="181"/>
      <c r="K33" s="181"/>
    </row>
    <row r="34" spans="1:11" ht="24.75" hidden="1">
      <c r="A34" s="175"/>
      <c r="B34" s="176"/>
      <c r="C34" s="177" t="s">
        <v>1081</v>
      </c>
      <c r="D34" s="178"/>
      <c r="E34" s="179"/>
      <c r="F34" s="180"/>
      <c r="G34" s="180"/>
      <c r="H34" s="180"/>
      <c r="I34" s="181"/>
      <c r="J34" s="181"/>
      <c r="K34" s="181"/>
    </row>
    <row r="35" spans="1:11" ht="24.75" hidden="1">
      <c r="A35" s="175"/>
      <c r="B35" s="176"/>
      <c r="C35" s="177" t="s">
        <v>1082</v>
      </c>
      <c r="D35" s="178"/>
      <c r="E35" s="179"/>
      <c r="F35" s="180"/>
      <c r="G35" s="180"/>
      <c r="H35" s="180"/>
      <c r="I35" s="181"/>
      <c r="J35" s="181"/>
      <c r="K35" s="181"/>
    </row>
    <row r="36" spans="1:11" ht="24.75" hidden="1">
      <c r="A36" s="175"/>
      <c r="B36" s="176"/>
      <c r="C36" s="177" t="s">
        <v>1083</v>
      </c>
      <c r="D36" s="178"/>
      <c r="E36" s="179"/>
      <c r="F36" s="180"/>
      <c r="G36" s="180"/>
      <c r="H36" s="180"/>
      <c r="I36" s="181"/>
      <c r="J36" s="181"/>
      <c r="K36" s="181"/>
    </row>
    <row r="37" spans="1:11" ht="24.75" hidden="1">
      <c r="A37" s="175"/>
      <c r="B37" s="176"/>
      <c r="C37" s="177" t="s">
        <v>1084</v>
      </c>
      <c r="D37" s="178"/>
      <c r="E37" s="179"/>
      <c r="F37" s="180"/>
      <c r="G37" s="180"/>
      <c r="H37" s="180"/>
      <c r="I37" s="181"/>
      <c r="J37" s="181"/>
      <c r="K37" s="181"/>
    </row>
    <row r="38" spans="1:11" ht="24.75" hidden="1">
      <c r="A38" s="175"/>
      <c r="B38" s="176"/>
      <c r="C38" s="177" t="s">
        <v>1085</v>
      </c>
      <c r="D38" s="178"/>
      <c r="E38" s="179"/>
      <c r="F38" s="180"/>
      <c r="G38" s="180"/>
      <c r="H38" s="180"/>
      <c r="I38" s="181"/>
      <c r="J38" s="181"/>
      <c r="K38" s="181"/>
    </row>
    <row r="39" spans="1:11" ht="24.75" hidden="1">
      <c r="A39" s="175"/>
      <c r="B39" s="176"/>
      <c r="C39" s="177" t="s">
        <v>1086</v>
      </c>
      <c r="D39" s="178"/>
      <c r="E39" s="179"/>
      <c r="F39" s="180"/>
      <c r="G39" s="180"/>
      <c r="H39" s="180"/>
      <c r="I39" s="181"/>
      <c r="J39" s="181"/>
      <c r="K39" s="181"/>
    </row>
    <row r="40" spans="1:11" ht="24.75" hidden="1">
      <c r="A40" s="175"/>
      <c r="B40" s="176"/>
      <c r="C40" s="177" t="s">
        <v>1087</v>
      </c>
      <c r="D40" s="178"/>
      <c r="E40" s="179"/>
      <c r="F40" s="180"/>
      <c r="G40" s="180"/>
      <c r="H40" s="180"/>
      <c r="I40" s="181"/>
      <c r="J40" s="181"/>
      <c r="K40" s="181"/>
    </row>
    <row r="41" spans="1:11" ht="24.75" hidden="1">
      <c r="A41" s="175"/>
      <c r="B41" s="182" t="s">
        <v>1088</v>
      </c>
      <c r="C41" s="183"/>
      <c r="D41" s="178"/>
      <c r="E41" s="179"/>
      <c r="F41" s="180"/>
      <c r="G41" s="180"/>
      <c r="H41" s="180"/>
      <c r="I41" s="181"/>
      <c r="J41" s="181"/>
      <c r="K41" s="181"/>
    </row>
    <row r="42" spans="1:11" ht="24.75" hidden="1">
      <c r="A42" s="175"/>
      <c r="B42" s="176"/>
      <c r="C42" s="177" t="s">
        <v>1089</v>
      </c>
      <c r="D42" s="178"/>
      <c r="E42" s="179"/>
      <c r="F42" s="180"/>
      <c r="G42" s="180"/>
      <c r="H42" s="180"/>
      <c r="I42" s="181"/>
      <c r="J42" s="181"/>
      <c r="K42" s="181"/>
    </row>
    <row r="43" spans="1:11" ht="24.75" hidden="1">
      <c r="A43" s="175"/>
      <c r="B43" s="176"/>
      <c r="C43" s="177" t="s">
        <v>1090</v>
      </c>
      <c r="D43" s="178"/>
      <c r="E43" s="179"/>
      <c r="F43" s="180"/>
      <c r="G43" s="180"/>
      <c r="H43" s="180"/>
      <c r="I43" s="181"/>
      <c r="J43" s="181"/>
      <c r="K43" s="181"/>
    </row>
    <row r="44" spans="1:11" ht="24.75" hidden="1">
      <c r="A44" s="175"/>
      <c r="B44" s="176"/>
      <c r="C44" s="177" t="s">
        <v>1091</v>
      </c>
      <c r="D44" s="178"/>
      <c r="E44" s="179"/>
      <c r="F44" s="180"/>
      <c r="G44" s="180"/>
      <c r="H44" s="180"/>
      <c r="I44" s="181"/>
      <c r="J44" s="181"/>
      <c r="K44" s="181"/>
    </row>
    <row r="45" spans="1:11" ht="24.75" hidden="1">
      <c r="A45" s="175"/>
      <c r="B45" s="176"/>
      <c r="C45" s="177" t="s">
        <v>1092</v>
      </c>
      <c r="D45" s="178"/>
      <c r="E45" s="179"/>
      <c r="F45" s="180"/>
      <c r="G45" s="180"/>
      <c r="H45" s="180"/>
      <c r="I45" s="181"/>
      <c r="J45" s="181"/>
      <c r="K45" s="181"/>
    </row>
    <row r="46" spans="1:11" ht="24.75" hidden="1">
      <c r="A46" s="175"/>
      <c r="B46" s="176"/>
      <c r="C46" s="177" t="s">
        <v>1093</v>
      </c>
      <c r="D46" s="178"/>
      <c r="E46" s="179"/>
      <c r="F46" s="180"/>
      <c r="G46" s="180"/>
      <c r="H46" s="180"/>
      <c r="I46" s="181"/>
      <c r="J46" s="181"/>
      <c r="K46" s="181"/>
    </row>
    <row r="47" spans="1:11" ht="24.75" hidden="1">
      <c r="A47" s="175"/>
      <c r="B47" s="176"/>
      <c r="C47" s="177" t="s">
        <v>1094</v>
      </c>
      <c r="D47" s="178"/>
      <c r="E47" s="179"/>
      <c r="F47" s="180"/>
      <c r="G47" s="180"/>
      <c r="H47" s="180"/>
      <c r="I47" s="181"/>
      <c r="J47" s="181"/>
      <c r="K47" s="181"/>
    </row>
    <row r="48" spans="1:11" ht="24.75" hidden="1">
      <c r="A48" s="175"/>
      <c r="B48" s="176"/>
      <c r="C48" s="177" t="s">
        <v>1095</v>
      </c>
      <c r="D48" s="178"/>
      <c r="E48" s="179"/>
      <c r="F48" s="180"/>
      <c r="G48" s="180"/>
      <c r="H48" s="180"/>
      <c r="I48" s="181"/>
      <c r="J48" s="181"/>
      <c r="K48" s="181"/>
    </row>
    <row r="49" spans="1:11" ht="24.75" hidden="1">
      <c r="A49" s="175"/>
      <c r="B49" s="176"/>
      <c r="C49" s="177" t="s">
        <v>1096</v>
      </c>
      <c r="D49" s="178"/>
      <c r="E49" s="179"/>
      <c r="F49" s="180"/>
      <c r="G49" s="180"/>
      <c r="H49" s="180"/>
      <c r="I49" s="181"/>
      <c r="J49" s="181"/>
      <c r="K49" s="181"/>
    </row>
    <row r="50" spans="1:11" ht="24.75" hidden="1">
      <c r="A50" s="175"/>
      <c r="B50" s="176"/>
      <c r="C50" s="177" t="s">
        <v>1097</v>
      </c>
      <c r="D50" s="178"/>
      <c r="E50" s="179"/>
      <c r="F50" s="180"/>
      <c r="G50" s="180"/>
      <c r="H50" s="180"/>
      <c r="I50" s="181"/>
      <c r="J50" s="181"/>
      <c r="K50" s="181"/>
    </row>
    <row r="51" spans="1:11" ht="24.75" hidden="1">
      <c r="A51" s="175"/>
      <c r="B51" s="176"/>
      <c r="C51" s="177" t="s">
        <v>1098</v>
      </c>
      <c r="D51" s="178"/>
      <c r="E51" s="179"/>
      <c r="F51" s="180"/>
      <c r="G51" s="180"/>
      <c r="H51" s="180"/>
      <c r="I51" s="181"/>
      <c r="J51" s="181"/>
      <c r="K51" s="181"/>
    </row>
    <row r="52" spans="1:11" ht="24.75" hidden="1">
      <c r="A52" s="175"/>
      <c r="B52" s="176"/>
      <c r="C52" s="177" t="s">
        <v>1099</v>
      </c>
      <c r="D52" s="178"/>
      <c r="E52" s="179"/>
      <c r="F52" s="180"/>
      <c r="G52" s="180"/>
      <c r="H52" s="180"/>
      <c r="I52" s="181"/>
      <c r="J52" s="181"/>
      <c r="K52" s="181"/>
    </row>
    <row r="53" spans="1:11" ht="24.75" hidden="1">
      <c r="A53" s="175"/>
      <c r="B53" s="176"/>
      <c r="C53" s="177" t="s">
        <v>1100</v>
      </c>
      <c r="D53" s="178"/>
      <c r="E53" s="179"/>
      <c r="F53" s="180"/>
      <c r="G53" s="180"/>
      <c r="H53" s="180"/>
      <c r="I53" s="181"/>
      <c r="J53" s="181"/>
      <c r="K53" s="181"/>
    </row>
    <row r="54" spans="1:11" ht="24.75" hidden="1">
      <c r="A54" s="175"/>
      <c r="B54" s="176"/>
      <c r="C54" s="177" t="s">
        <v>1101</v>
      </c>
      <c r="D54" s="178"/>
      <c r="E54" s="179"/>
      <c r="F54" s="180"/>
      <c r="G54" s="180"/>
      <c r="H54" s="180"/>
      <c r="I54" s="181"/>
      <c r="J54" s="181"/>
      <c r="K54" s="181"/>
    </row>
    <row r="55" spans="1:11" ht="24.75" hidden="1">
      <c r="A55" s="175"/>
      <c r="B55" s="176"/>
      <c r="C55" s="177" t="s">
        <v>1102</v>
      </c>
      <c r="D55" s="178"/>
      <c r="E55" s="179"/>
      <c r="F55" s="180"/>
      <c r="G55" s="180"/>
      <c r="H55" s="180"/>
      <c r="I55" s="181"/>
      <c r="J55" s="181"/>
      <c r="K55" s="181"/>
    </row>
    <row r="56" spans="1:11" ht="24.75" hidden="1">
      <c r="A56" s="175"/>
      <c r="B56" s="176"/>
      <c r="C56" s="177" t="s">
        <v>1103</v>
      </c>
      <c r="D56" s="178"/>
      <c r="E56" s="179"/>
      <c r="F56" s="180"/>
      <c r="G56" s="180"/>
      <c r="H56" s="180"/>
      <c r="I56" s="181"/>
      <c r="J56" s="181"/>
      <c r="K56" s="181"/>
    </row>
    <row r="57" spans="1:11" ht="24.75" hidden="1">
      <c r="A57" s="175"/>
      <c r="B57" s="176"/>
      <c r="C57" s="177" t="s">
        <v>1104</v>
      </c>
      <c r="D57" s="178"/>
      <c r="E57" s="179"/>
      <c r="F57" s="180"/>
      <c r="G57" s="180"/>
      <c r="H57" s="180"/>
      <c r="I57" s="181"/>
      <c r="J57" s="181"/>
      <c r="K57" s="181"/>
    </row>
    <row r="58" spans="1:11" ht="24.75" hidden="1">
      <c r="A58" s="175"/>
      <c r="B58" s="182" t="s">
        <v>1105</v>
      </c>
      <c r="C58" s="183"/>
      <c r="D58" s="178"/>
      <c r="E58" s="179"/>
      <c r="F58" s="180"/>
      <c r="G58" s="180"/>
      <c r="H58" s="180"/>
      <c r="I58" s="181"/>
      <c r="J58" s="181"/>
      <c r="K58" s="181"/>
    </row>
    <row r="59" spans="1:11" ht="24.75" hidden="1">
      <c r="A59" s="175"/>
      <c r="B59" s="176"/>
      <c r="C59" s="177" t="s">
        <v>1106</v>
      </c>
      <c r="D59" s="178"/>
      <c r="E59" s="179"/>
      <c r="F59" s="180"/>
      <c r="G59" s="180"/>
      <c r="H59" s="180"/>
      <c r="I59" s="181"/>
      <c r="J59" s="181"/>
      <c r="K59" s="181"/>
    </row>
    <row r="60" spans="1:11" ht="24.75" hidden="1">
      <c r="A60" s="175"/>
      <c r="B60" s="176"/>
      <c r="C60" s="177" t="s">
        <v>1107</v>
      </c>
      <c r="D60" s="178"/>
      <c r="E60" s="179"/>
      <c r="F60" s="180"/>
      <c r="G60" s="180"/>
      <c r="H60" s="180"/>
      <c r="I60" s="181"/>
      <c r="J60" s="181"/>
      <c r="K60" s="181"/>
    </row>
    <row r="61" spans="1:11" ht="24.75" hidden="1">
      <c r="A61" s="175"/>
      <c r="B61" s="176"/>
      <c r="C61" s="177" t="s">
        <v>1108</v>
      </c>
      <c r="D61" s="178"/>
      <c r="E61" s="179"/>
      <c r="F61" s="180"/>
      <c r="G61" s="180"/>
      <c r="H61" s="180"/>
      <c r="I61" s="181"/>
      <c r="J61" s="181"/>
      <c r="K61" s="181"/>
    </row>
    <row r="62" spans="1:11" ht="24.75" hidden="1">
      <c r="A62" s="175"/>
      <c r="B62" s="176"/>
      <c r="C62" s="177" t="s">
        <v>1109</v>
      </c>
      <c r="D62" s="178"/>
      <c r="E62" s="179"/>
      <c r="F62" s="180"/>
      <c r="G62" s="180"/>
      <c r="H62" s="180"/>
      <c r="I62" s="181"/>
      <c r="J62" s="181"/>
      <c r="K62" s="181"/>
    </row>
    <row r="63" spans="1:11" ht="24.75" hidden="1">
      <c r="A63" s="175"/>
      <c r="B63" s="176"/>
      <c r="C63" s="177" t="s">
        <v>1110</v>
      </c>
      <c r="D63" s="178"/>
      <c r="E63" s="179"/>
      <c r="F63" s="180"/>
      <c r="G63" s="180"/>
      <c r="H63" s="180"/>
      <c r="I63" s="181"/>
      <c r="J63" s="181"/>
      <c r="K63" s="181"/>
    </row>
    <row r="64" spans="1:11" ht="24.75" hidden="1">
      <c r="A64" s="175"/>
      <c r="B64" s="176"/>
      <c r="C64" s="177" t="s">
        <v>1111</v>
      </c>
      <c r="D64" s="178"/>
      <c r="E64" s="179"/>
      <c r="F64" s="180"/>
      <c r="G64" s="180"/>
      <c r="H64" s="180"/>
      <c r="I64" s="181"/>
      <c r="J64" s="181"/>
      <c r="K64" s="181"/>
    </row>
    <row r="65" spans="1:11" ht="24.75" hidden="1">
      <c r="A65" s="175"/>
      <c r="B65" s="176"/>
      <c r="C65" s="177" t="s">
        <v>1112</v>
      </c>
      <c r="D65" s="178"/>
      <c r="E65" s="179"/>
      <c r="F65" s="180"/>
      <c r="G65" s="180"/>
      <c r="H65" s="180"/>
      <c r="I65" s="181"/>
      <c r="J65" s="181"/>
      <c r="K65" s="181"/>
    </row>
    <row r="66" spans="1:11" ht="24.75" hidden="1">
      <c r="A66" s="175"/>
      <c r="B66" s="176"/>
      <c r="C66" s="177" t="s">
        <v>1113</v>
      </c>
      <c r="D66" s="178"/>
      <c r="E66" s="179"/>
      <c r="F66" s="180"/>
      <c r="G66" s="180"/>
      <c r="H66" s="180"/>
      <c r="I66" s="181"/>
      <c r="J66" s="181"/>
      <c r="K66" s="181"/>
    </row>
    <row r="67" spans="1:11" ht="24.75" hidden="1">
      <c r="A67" s="175"/>
      <c r="B67" s="176"/>
      <c r="C67" s="177" t="s">
        <v>1114</v>
      </c>
      <c r="D67" s="178"/>
      <c r="E67" s="179"/>
      <c r="F67" s="180"/>
      <c r="G67" s="180"/>
      <c r="H67" s="180"/>
      <c r="I67" s="181"/>
      <c r="J67" s="181"/>
      <c r="K67" s="181"/>
    </row>
    <row r="68" spans="1:11" ht="24.75" hidden="1">
      <c r="A68" s="175"/>
      <c r="B68" s="176"/>
      <c r="C68" s="177" t="s">
        <v>1115</v>
      </c>
      <c r="D68" s="178"/>
      <c r="E68" s="179"/>
      <c r="F68" s="180"/>
      <c r="G68" s="180"/>
      <c r="H68" s="180"/>
      <c r="I68" s="181"/>
      <c r="J68" s="181"/>
      <c r="K68" s="181"/>
    </row>
    <row r="69" spans="1:11" ht="24.75" hidden="1">
      <c r="A69" s="175"/>
      <c r="B69" s="176"/>
      <c r="C69" s="177" t="s">
        <v>1116</v>
      </c>
      <c r="D69" s="178"/>
      <c r="E69" s="179"/>
      <c r="F69" s="180"/>
      <c r="G69" s="180"/>
      <c r="H69" s="180"/>
      <c r="I69" s="181"/>
      <c r="J69" s="181"/>
      <c r="K69" s="181"/>
    </row>
    <row r="70" spans="1:11" ht="24.75" hidden="1">
      <c r="A70" s="175"/>
      <c r="B70" s="176"/>
      <c r="C70" s="177" t="s">
        <v>1117</v>
      </c>
      <c r="D70" s="178"/>
      <c r="E70" s="179"/>
      <c r="F70" s="180"/>
      <c r="G70" s="180"/>
      <c r="H70" s="180"/>
      <c r="I70" s="181"/>
      <c r="J70" s="181"/>
      <c r="K70" s="181"/>
    </row>
    <row r="71" spans="1:11" ht="24.75" hidden="1">
      <c r="A71" s="175"/>
      <c r="B71" s="182" t="s">
        <v>1118</v>
      </c>
      <c r="C71" s="183"/>
      <c r="D71" s="178"/>
      <c r="E71" s="179"/>
      <c r="F71" s="180"/>
      <c r="G71" s="180"/>
      <c r="H71" s="180"/>
      <c r="I71" s="181"/>
      <c r="J71" s="181"/>
      <c r="K71" s="181"/>
    </row>
    <row r="72" spans="1:11" ht="24.75" hidden="1">
      <c r="A72" s="175"/>
      <c r="B72" s="176"/>
      <c r="C72" s="177" t="s">
        <v>1119</v>
      </c>
      <c r="D72" s="178"/>
      <c r="E72" s="179"/>
      <c r="F72" s="180"/>
      <c r="G72" s="180"/>
      <c r="H72" s="180"/>
      <c r="I72" s="181"/>
      <c r="J72" s="181"/>
      <c r="K72" s="181"/>
    </row>
    <row r="73" spans="1:11" ht="24.75" hidden="1">
      <c r="A73" s="175"/>
      <c r="B73" s="176"/>
      <c r="C73" s="177" t="s">
        <v>1120</v>
      </c>
      <c r="D73" s="178"/>
      <c r="E73" s="179"/>
      <c r="F73" s="180"/>
      <c r="G73" s="180"/>
      <c r="H73" s="180"/>
      <c r="I73" s="181"/>
      <c r="J73" s="181"/>
      <c r="K73" s="181"/>
    </row>
    <row r="74" spans="1:11" ht="24.75" hidden="1">
      <c r="A74" s="175"/>
      <c r="B74" s="176"/>
      <c r="C74" s="177" t="s">
        <v>1121</v>
      </c>
      <c r="D74" s="178"/>
      <c r="E74" s="179"/>
      <c r="F74" s="180"/>
      <c r="G74" s="180"/>
      <c r="H74" s="180"/>
      <c r="I74" s="181"/>
      <c r="J74" s="181"/>
      <c r="K74" s="181"/>
    </row>
    <row r="75" spans="1:11" ht="24.75" hidden="1">
      <c r="A75" s="175"/>
      <c r="B75" s="176"/>
      <c r="C75" s="177" t="s">
        <v>1122</v>
      </c>
      <c r="D75" s="178"/>
      <c r="E75" s="179"/>
      <c r="F75" s="180"/>
      <c r="G75" s="180"/>
      <c r="H75" s="180"/>
      <c r="I75" s="181"/>
      <c r="J75" s="181"/>
      <c r="K75" s="181"/>
    </row>
    <row r="76" spans="1:11" ht="24.75" hidden="1">
      <c r="A76" s="175"/>
      <c r="B76" s="176"/>
      <c r="C76" s="177" t="s">
        <v>1123</v>
      </c>
      <c r="D76" s="178"/>
      <c r="E76" s="179"/>
      <c r="F76" s="180"/>
      <c r="G76" s="180"/>
      <c r="H76" s="180"/>
      <c r="I76" s="181"/>
      <c r="J76" s="181"/>
      <c r="K76" s="181"/>
    </row>
    <row r="77" spans="1:11" ht="24.75" hidden="1">
      <c r="A77" s="175"/>
      <c r="B77" s="176"/>
      <c r="C77" s="177" t="s">
        <v>1124</v>
      </c>
      <c r="D77" s="178"/>
      <c r="E77" s="179"/>
      <c r="F77" s="180"/>
      <c r="G77" s="180"/>
      <c r="H77" s="180"/>
      <c r="I77" s="181"/>
      <c r="J77" s="181"/>
      <c r="K77" s="181"/>
    </row>
    <row r="78" spans="1:11" ht="24.75" hidden="1">
      <c r="A78" s="175"/>
      <c r="B78" s="176"/>
      <c r="C78" s="177" t="s">
        <v>1125</v>
      </c>
      <c r="D78" s="178"/>
      <c r="E78" s="179"/>
      <c r="F78" s="180"/>
      <c r="G78" s="180"/>
      <c r="H78" s="180"/>
      <c r="I78" s="181"/>
      <c r="J78" s="181"/>
      <c r="K78" s="181"/>
    </row>
    <row r="79" spans="1:11" ht="24.75" hidden="1">
      <c r="A79" s="175"/>
      <c r="B79" s="176"/>
      <c r="C79" s="177" t="s">
        <v>1126</v>
      </c>
      <c r="D79" s="178"/>
      <c r="E79" s="179"/>
      <c r="F79" s="180"/>
      <c r="G79" s="180"/>
      <c r="H79" s="180"/>
      <c r="I79" s="181"/>
      <c r="J79" s="181"/>
      <c r="K79" s="181"/>
    </row>
    <row r="80" spans="1:11" ht="24.75" hidden="1">
      <c r="A80" s="175"/>
      <c r="B80" s="176"/>
      <c r="C80" s="177" t="s">
        <v>1127</v>
      </c>
      <c r="D80" s="178"/>
      <c r="E80" s="179"/>
      <c r="F80" s="180"/>
      <c r="G80" s="180"/>
      <c r="H80" s="180"/>
      <c r="I80" s="181"/>
      <c r="J80" s="181"/>
      <c r="K80" s="181"/>
    </row>
    <row r="81" spans="1:11" ht="24.75" hidden="1">
      <c r="A81" s="175"/>
      <c r="B81" s="176"/>
      <c r="C81" s="177" t="s">
        <v>1128</v>
      </c>
      <c r="D81" s="178"/>
      <c r="E81" s="179"/>
      <c r="F81" s="180"/>
      <c r="G81" s="180"/>
      <c r="H81" s="180"/>
      <c r="I81" s="181"/>
      <c r="J81" s="181"/>
      <c r="K81" s="181"/>
    </row>
    <row r="82" spans="1:11" ht="24.75" hidden="1">
      <c r="A82" s="175"/>
      <c r="B82" s="176"/>
      <c r="C82" s="177" t="s">
        <v>1129</v>
      </c>
      <c r="D82" s="178"/>
      <c r="E82" s="179"/>
      <c r="F82" s="180"/>
      <c r="G82" s="180"/>
      <c r="H82" s="180"/>
      <c r="I82" s="181"/>
      <c r="J82" s="181"/>
      <c r="K82" s="181"/>
    </row>
    <row r="83" spans="1:11" ht="24.75" hidden="1">
      <c r="A83" s="184"/>
      <c r="B83" s="185"/>
      <c r="C83" s="186" t="s">
        <v>1130</v>
      </c>
      <c r="D83" s="187"/>
      <c r="E83" s="188"/>
      <c r="F83" s="180"/>
      <c r="G83" s="180"/>
      <c r="H83" s="180"/>
      <c r="I83" s="181"/>
      <c r="J83" s="181"/>
      <c r="K83" s="181"/>
    </row>
    <row r="84" spans="1:11" ht="24.75">
      <c r="A84" s="189">
        <v>2</v>
      </c>
      <c r="B84" s="171" t="s">
        <v>1051</v>
      </c>
      <c r="C84" s="172" t="s">
        <v>1052</v>
      </c>
      <c r="D84" s="173">
        <v>0.1</v>
      </c>
      <c r="E84" s="174" t="e">
        <f>#REF!*'เพิ่มเติม 2'!D84</f>
        <v>#REF!</v>
      </c>
      <c r="F84" s="180"/>
      <c r="G84" s="180"/>
      <c r="H84" s="180"/>
      <c r="I84" s="181"/>
      <c r="J84" s="181"/>
      <c r="K84" s="181"/>
    </row>
    <row r="85" spans="1:11" ht="24" hidden="1">
      <c r="A85" s="190"/>
      <c r="B85" s="182"/>
      <c r="C85" s="177" t="s">
        <v>1131</v>
      </c>
      <c r="D85" s="178"/>
      <c r="E85" s="179"/>
      <c r="F85" s="180"/>
      <c r="G85" s="165"/>
      <c r="H85" s="165"/>
    </row>
    <row r="86" spans="1:11" ht="24" hidden="1">
      <c r="A86" s="190"/>
      <c r="B86" s="182" t="s">
        <v>1132</v>
      </c>
      <c r="C86" s="177"/>
      <c r="D86" s="178"/>
      <c r="E86" s="179"/>
      <c r="F86" s="180"/>
      <c r="G86" s="165"/>
      <c r="H86" s="165"/>
    </row>
    <row r="87" spans="1:11" ht="24" hidden="1">
      <c r="A87" s="190"/>
      <c r="B87" s="182"/>
      <c r="C87" s="177" t="s">
        <v>1133</v>
      </c>
      <c r="D87" s="178"/>
      <c r="E87" s="179"/>
      <c r="F87" s="180"/>
      <c r="G87" s="165"/>
      <c r="H87" s="165"/>
    </row>
    <row r="88" spans="1:11" ht="24" hidden="1">
      <c r="A88" s="190"/>
      <c r="B88" s="182"/>
      <c r="C88" s="177" t="s">
        <v>1134</v>
      </c>
      <c r="D88" s="178"/>
      <c r="E88" s="179"/>
      <c r="F88" s="180"/>
      <c r="G88" s="165"/>
      <c r="H88" s="165"/>
    </row>
    <row r="89" spans="1:11" ht="24" hidden="1">
      <c r="A89" s="190"/>
      <c r="B89" s="182" t="s">
        <v>1071</v>
      </c>
      <c r="C89" s="177"/>
      <c r="D89" s="178"/>
      <c r="E89" s="179"/>
      <c r="F89" s="180"/>
      <c r="G89" s="165"/>
      <c r="H89" s="165"/>
    </row>
    <row r="90" spans="1:11" ht="24" hidden="1">
      <c r="A90" s="190"/>
      <c r="B90" s="182"/>
      <c r="C90" s="177" t="s">
        <v>1135</v>
      </c>
      <c r="D90" s="178"/>
      <c r="E90" s="179"/>
      <c r="F90" s="180"/>
      <c r="G90" s="165"/>
      <c r="H90" s="165"/>
    </row>
    <row r="91" spans="1:11" ht="24" hidden="1">
      <c r="A91" s="190"/>
      <c r="B91" s="182"/>
      <c r="C91" s="177" t="s">
        <v>1136</v>
      </c>
      <c r="D91" s="178"/>
      <c r="E91" s="179"/>
      <c r="F91" s="180"/>
      <c r="G91" s="165"/>
      <c r="H91" s="165"/>
    </row>
    <row r="92" spans="1:11" ht="24" hidden="1">
      <c r="A92" s="190"/>
      <c r="B92" s="182" t="s">
        <v>1088</v>
      </c>
      <c r="C92" s="177"/>
      <c r="D92" s="178"/>
      <c r="E92" s="179"/>
      <c r="F92" s="180"/>
      <c r="G92" s="165"/>
      <c r="H92" s="165"/>
    </row>
    <row r="93" spans="1:11" ht="24" hidden="1">
      <c r="A93" s="190"/>
      <c r="B93" s="182"/>
      <c r="C93" s="177" t="s">
        <v>1137</v>
      </c>
      <c r="D93" s="178"/>
      <c r="E93" s="179"/>
      <c r="F93" s="180"/>
      <c r="G93" s="165"/>
      <c r="H93" s="165"/>
    </row>
    <row r="94" spans="1:11" ht="24" hidden="1">
      <c r="A94" s="190"/>
      <c r="B94" s="182"/>
      <c r="C94" s="177" t="s">
        <v>1138</v>
      </c>
      <c r="D94" s="178"/>
      <c r="E94" s="179"/>
      <c r="F94" s="180"/>
      <c r="G94" s="165"/>
      <c r="H94" s="165"/>
    </row>
    <row r="95" spans="1:11" ht="24" hidden="1">
      <c r="A95" s="190"/>
      <c r="B95" s="182" t="s">
        <v>1105</v>
      </c>
      <c r="C95" s="177"/>
      <c r="D95" s="178"/>
      <c r="E95" s="179"/>
      <c r="F95" s="180"/>
      <c r="G95" s="165"/>
      <c r="H95" s="165"/>
    </row>
    <row r="96" spans="1:11" ht="24" hidden="1">
      <c r="A96" s="190"/>
      <c r="B96" s="182"/>
      <c r="C96" s="177" t="s">
        <v>1139</v>
      </c>
      <c r="D96" s="178"/>
      <c r="E96" s="179"/>
      <c r="F96" s="180"/>
      <c r="G96" s="165"/>
      <c r="H96" s="165"/>
    </row>
    <row r="97" spans="1:8" ht="24" hidden="1">
      <c r="A97" s="190"/>
      <c r="B97" s="182"/>
      <c r="C97" s="177" t="s">
        <v>1140</v>
      </c>
      <c r="D97" s="178"/>
      <c r="E97" s="179"/>
      <c r="F97" s="180"/>
      <c r="G97" s="165"/>
      <c r="H97" s="165"/>
    </row>
    <row r="98" spans="1:8" ht="24" hidden="1">
      <c r="A98" s="190"/>
      <c r="B98" s="182" t="s">
        <v>1141</v>
      </c>
      <c r="C98" s="177"/>
      <c r="D98" s="178"/>
      <c r="E98" s="179"/>
      <c r="F98" s="180"/>
      <c r="G98" s="165"/>
      <c r="H98" s="165"/>
    </row>
    <row r="99" spans="1:8" ht="24" hidden="1">
      <c r="A99" s="190"/>
      <c r="B99" s="182"/>
      <c r="C99" s="177" t="s">
        <v>1142</v>
      </c>
      <c r="D99" s="178"/>
      <c r="E99" s="179"/>
      <c r="F99" s="180"/>
      <c r="G99" s="165"/>
      <c r="H99" s="165"/>
    </row>
    <row r="100" spans="1:8" ht="24" hidden="1">
      <c r="A100" s="190"/>
      <c r="B100" s="182"/>
      <c r="C100" s="177" t="s">
        <v>1143</v>
      </c>
      <c r="D100" s="178"/>
      <c r="E100" s="179"/>
      <c r="F100" s="180"/>
      <c r="G100" s="165"/>
      <c r="H100" s="165"/>
    </row>
    <row r="101" spans="1:8" ht="24" hidden="1">
      <c r="A101" s="190"/>
      <c r="B101" s="182" t="s">
        <v>1144</v>
      </c>
      <c r="C101" s="177"/>
      <c r="D101" s="178"/>
      <c r="E101" s="179"/>
      <c r="F101" s="180"/>
      <c r="G101" s="165"/>
      <c r="H101" s="165"/>
    </row>
    <row r="102" spans="1:8" ht="24" hidden="1">
      <c r="A102" s="190"/>
      <c r="B102" s="182"/>
      <c r="C102" s="177" t="s">
        <v>1145</v>
      </c>
      <c r="D102" s="178"/>
      <c r="E102" s="179"/>
      <c r="F102" s="180"/>
      <c r="G102" s="165"/>
      <c r="H102" s="165"/>
    </row>
    <row r="103" spans="1:8" ht="24" hidden="1">
      <c r="A103" s="191"/>
      <c r="B103" s="192"/>
      <c r="C103" s="186" t="s">
        <v>1146</v>
      </c>
      <c r="D103" s="187"/>
      <c r="E103" s="188"/>
      <c r="F103" s="180"/>
      <c r="G103" s="165"/>
      <c r="H103" s="165"/>
    </row>
    <row r="104" spans="1:8" ht="24">
      <c r="A104" s="189">
        <v>3</v>
      </c>
      <c r="B104" s="171" t="s">
        <v>1051</v>
      </c>
      <c r="C104" s="172" t="s">
        <v>1052</v>
      </c>
      <c r="D104" s="173">
        <v>0.1</v>
      </c>
      <c r="E104" s="174" t="e">
        <f>#REF!*'เพิ่มเติม 2'!D104</f>
        <v>#REF!</v>
      </c>
      <c r="F104" s="180"/>
      <c r="G104" s="165"/>
      <c r="H104" s="165"/>
    </row>
    <row r="105" spans="1:8" ht="24" hidden="1">
      <c r="A105" s="190"/>
      <c r="B105" s="182"/>
      <c r="C105" s="177" t="s">
        <v>1147</v>
      </c>
      <c r="D105" s="178"/>
      <c r="E105" s="179"/>
      <c r="F105" s="180"/>
      <c r="G105" s="165"/>
      <c r="H105" s="165"/>
    </row>
    <row r="106" spans="1:8" ht="24" hidden="1">
      <c r="A106" s="190"/>
      <c r="B106" s="182" t="s">
        <v>1054</v>
      </c>
      <c r="C106" s="177"/>
      <c r="D106" s="178"/>
      <c r="E106" s="179"/>
      <c r="F106" s="180"/>
      <c r="G106" s="165"/>
      <c r="H106" s="165"/>
    </row>
    <row r="107" spans="1:8" ht="24" hidden="1">
      <c r="A107" s="190"/>
      <c r="B107" s="182"/>
      <c r="C107" s="177" t="s">
        <v>1148</v>
      </c>
      <c r="D107" s="178"/>
      <c r="E107" s="179"/>
      <c r="F107" s="180"/>
      <c r="G107" s="165"/>
      <c r="H107" s="165"/>
    </row>
    <row r="108" spans="1:8" ht="24" hidden="1">
      <c r="A108" s="190"/>
      <c r="B108" s="182"/>
      <c r="C108" s="177" t="s">
        <v>1149</v>
      </c>
      <c r="D108" s="178"/>
      <c r="E108" s="179"/>
      <c r="F108" s="180"/>
      <c r="G108" s="165"/>
      <c r="H108" s="165"/>
    </row>
    <row r="109" spans="1:8" ht="24" hidden="1">
      <c r="A109" s="190"/>
      <c r="B109" s="182" t="s">
        <v>1150</v>
      </c>
      <c r="C109" s="177"/>
      <c r="D109" s="178"/>
      <c r="E109" s="179"/>
      <c r="F109" s="180"/>
      <c r="G109" s="165"/>
      <c r="H109" s="165"/>
    </row>
    <row r="110" spans="1:8" ht="24" hidden="1">
      <c r="A110" s="190"/>
      <c r="B110" s="182"/>
      <c r="C110" s="177" t="s">
        <v>1151</v>
      </c>
      <c r="D110" s="178"/>
      <c r="E110" s="179"/>
      <c r="F110" s="180"/>
      <c r="G110" s="165"/>
      <c r="H110" s="165"/>
    </row>
    <row r="111" spans="1:8" ht="24" hidden="1">
      <c r="A111" s="191"/>
      <c r="B111" s="192"/>
      <c r="C111" s="186" t="s">
        <v>1152</v>
      </c>
      <c r="D111" s="187"/>
      <c r="E111" s="188"/>
      <c r="F111" s="180"/>
      <c r="G111" s="165"/>
      <c r="H111" s="165"/>
    </row>
    <row r="112" spans="1:8" ht="24">
      <c r="A112" s="189">
        <v>4</v>
      </c>
      <c r="B112" s="171" t="s">
        <v>1051</v>
      </c>
      <c r="C112" s="172" t="s">
        <v>1052</v>
      </c>
      <c r="D112" s="173">
        <v>0.08</v>
      </c>
      <c r="E112" s="174" t="e">
        <f>#REF!*'เพิ่มเติม 2'!D112</f>
        <v>#REF!</v>
      </c>
      <c r="F112" s="180"/>
      <c r="G112" s="165"/>
      <c r="H112" s="165"/>
    </row>
    <row r="113" spans="1:8" ht="24" hidden="1">
      <c r="A113" s="190"/>
      <c r="B113" s="182"/>
      <c r="C113" s="177" t="s">
        <v>1153</v>
      </c>
      <c r="D113" s="178"/>
      <c r="E113" s="179"/>
      <c r="F113" s="180"/>
      <c r="G113" s="165"/>
      <c r="H113" s="165"/>
    </row>
    <row r="114" spans="1:8" ht="24" hidden="1">
      <c r="A114" s="190"/>
      <c r="B114" s="182" t="s">
        <v>1154</v>
      </c>
      <c r="C114" s="177"/>
      <c r="D114" s="178"/>
      <c r="E114" s="179"/>
      <c r="F114" s="180"/>
      <c r="G114" s="165"/>
      <c r="H114" s="165"/>
    </row>
    <row r="115" spans="1:8" ht="24" hidden="1">
      <c r="A115" s="190"/>
      <c r="B115" s="182"/>
      <c r="C115" s="177" t="s">
        <v>1155</v>
      </c>
      <c r="D115" s="178"/>
      <c r="E115" s="179"/>
      <c r="F115" s="180"/>
      <c r="G115" s="165"/>
      <c r="H115" s="165"/>
    </row>
    <row r="116" spans="1:8" ht="24" hidden="1">
      <c r="A116" s="190"/>
      <c r="B116" s="182"/>
      <c r="C116" s="177" t="s">
        <v>1156</v>
      </c>
      <c r="D116" s="178"/>
      <c r="E116" s="179"/>
      <c r="F116" s="180"/>
      <c r="G116" s="165"/>
      <c r="H116" s="165"/>
    </row>
    <row r="117" spans="1:8" ht="24" hidden="1">
      <c r="A117" s="190"/>
      <c r="B117" s="182" t="s">
        <v>1157</v>
      </c>
      <c r="C117" s="177"/>
      <c r="D117" s="178"/>
      <c r="E117" s="179"/>
      <c r="F117" s="180"/>
      <c r="G117" s="165"/>
      <c r="H117" s="165"/>
    </row>
    <row r="118" spans="1:8" ht="24" hidden="1">
      <c r="A118" s="190"/>
      <c r="B118" s="182"/>
      <c r="C118" s="177" t="s">
        <v>1158</v>
      </c>
      <c r="D118" s="178"/>
      <c r="E118" s="179"/>
      <c r="F118" s="180"/>
      <c r="G118" s="165"/>
      <c r="H118" s="165"/>
    </row>
    <row r="119" spans="1:8" ht="24" hidden="1">
      <c r="A119" s="190"/>
      <c r="B119" s="182"/>
      <c r="C119" s="177" t="s">
        <v>1159</v>
      </c>
      <c r="D119" s="178"/>
      <c r="E119" s="179"/>
      <c r="F119" s="180"/>
      <c r="G119" s="165"/>
      <c r="H119" s="165"/>
    </row>
    <row r="120" spans="1:8" ht="24" hidden="1">
      <c r="A120" s="190"/>
      <c r="B120" s="182" t="s">
        <v>1160</v>
      </c>
      <c r="C120" s="177"/>
      <c r="D120" s="178"/>
      <c r="E120" s="179"/>
      <c r="F120" s="180"/>
      <c r="G120" s="165"/>
      <c r="H120" s="165"/>
    </row>
    <row r="121" spans="1:8" ht="24" hidden="1">
      <c r="A121" s="190"/>
      <c r="B121" s="182"/>
      <c r="C121" s="177" t="s">
        <v>1161</v>
      </c>
      <c r="D121" s="178"/>
      <c r="E121" s="179"/>
      <c r="F121" s="180"/>
      <c r="G121" s="165"/>
      <c r="H121" s="165"/>
    </row>
    <row r="122" spans="1:8" ht="24" hidden="1">
      <c r="A122" s="190"/>
      <c r="B122" s="182"/>
      <c r="C122" s="177" t="s">
        <v>1162</v>
      </c>
      <c r="D122" s="178"/>
      <c r="E122" s="179"/>
      <c r="F122" s="180"/>
      <c r="G122" s="165"/>
      <c r="H122" s="165"/>
    </row>
    <row r="123" spans="1:8" ht="24" hidden="1">
      <c r="A123" s="190"/>
      <c r="B123" s="182" t="s">
        <v>1144</v>
      </c>
      <c r="C123" s="177"/>
      <c r="D123" s="178"/>
      <c r="E123" s="179"/>
      <c r="F123" s="180"/>
      <c r="G123" s="165"/>
      <c r="H123" s="165"/>
    </row>
    <row r="124" spans="1:8" ht="24" hidden="1">
      <c r="A124" s="191"/>
      <c r="B124" s="192"/>
      <c r="C124" s="186" t="s">
        <v>1163</v>
      </c>
      <c r="D124" s="187"/>
      <c r="E124" s="188"/>
      <c r="F124" s="180"/>
      <c r="G124" s="165"/>
      <c r="H124" s="165"/>
    </row>
    <row r="125" spans="1:8" ht="24">
      <c r="A125" s="189">
        <v>5</v>
      </c>
      <c r="B125" s="171" t="s">
        <v>1051</v>
      </c>
      <c r="C125" s="172" t="s">
        <v>1052</v>
      </c>
      <c r="D125" s="173">
        <v>0.05</v>
      </c>
      <c r="E125" s="174" t="e">
        <f>#REF!*'เพิ่มเติม 2'!D125</f>
        <v>#REF!</v>
      </c>
      <c r="F125" s="180"/>
      <c r="G125" s="165"/>
      <c r="H125" s="165"/>
    </row>
    <row r="126" spans="1:8" ht="24" hidden="1">
      <c r="A126" s="190"/>
      <c r="B126" s="182"/>
      <c r="C126" s="177" t="s">
        <v>1164</v>
      </c>
      <c r="D126" s="178"/>
      <c r="E126" s="179"/>
      <c r="F126" s="180"/>
      <c r="G126" s="165"/>
      <c r="H126" s="165"/>
    </row>
    <row r="127" spans="1:8" ht="24" hidden="1">
      <c r="A127" s="190"/>
      <c r="B127" s="182" t="s">
        <v>1054</v>
      </c>
      <c r="C127" s="177"/>
      <c r="D127" s="178"/>
      <c r="E127" s="179"/>
      <c r="F127" s="180"/>
      <c r="G127" s="165"/>
      <c r="H127" s="165"/>
    </row>
    <row r="128" spans="1:8" ht="24" hidden="1">
      <c r="A128" s="190"/>
      <c r="B128" s="182"/>
      <c r="C128" s="177" t="s">
        <v>1165</v>
      </c>
      <c r="D128" s="178"/>
      <c r="E128" s="179"/>
      <c r="F128" s="180"/>
      <c r="G128" s="165"/>
      <c r="H128" s="165"/>
    </row>
    <row r="129" spans="1:8" ht="24" hidden="1">
      <c r="A129" s="190"/>
      <c r="B129" s="182" t="s">
        <v>1150</v>
      </c>
      <c r="C129" s="177"/>
      <c r="D129" s="178"/>
      <c r="E129" s="179"/>
      <c r="F129" s="180"/>
      <c r="G129" s="165"/>
      <c r="H129" s="165"/>
    </row>
    <row r="130" spans="1:8" ht="24" hidden="1">
      <c r="A130" s="191"/>
      <c r="B130" s="192"/>
      <c r="C130" s="186" t="s">
        <v>1166</v>
      </c>
      <c r="D130" s="187"/>
      <c r="E130" s="188"/>
      <c r="F130" s="180"/>
      <c r="G130" s="165"/>
      <c r="H130" s="165"/>
    </row>
    <row r="131" spans="1:8" ht="24">
      <c r="A131" s="189">
        <v>6</v>
      </c>
      <c r="B131" s="171" t="s">
        <v>1051</v>
      </c>
      <c r="C131" s="172" t="s">
        <v>1052</v>
      </c>
      <c r="D131" s="173">
        <v>7.0000000000000007E-2</v>
      </c>
      <c r="E131" s="174" t="e">
        <f>#REF!*'เพิ่มเติม 2'!D131</f>
        <v>#REF!</v>
      </c>
      <c r="F131" s="180"/>
      <c r="G131" s="165"/>
      <c r="H131" s="165"/>
    </row>
    <row r="132" spans="1:8" ht="24" hidden="1">
      <c r="A132" s="190"/>
      <c r="B132" s="182"/>
      <c r="C132" s="177" t="s">
        <v>1167</v>
      </c>
      <c r="D132" s="178"/>
      <c r="E132" s="179"/>
      <c r="F132" s="180"/>
      <c r="G132" s="165"/>
      <c r="H132" s="165"/>
    </row>
    <row r="133" spans="1:8" ht="24" hidden="1">
      <c r="A133" s="190"/>
      <c r="B133" s="182" t="s">
        <v>1154</v>
      </c>
      <c r="C133" s="177"/>
      <c r="D133" s="178"/>
      <c r="E133" s="179"/>
      <c r="F133" s="180"/>
      <c r="G133" s="165"/>
      <c r="H133" s="165"/>
    </row>
    <row r="134" spans="1:8" ht="24" hidden="1">
      <c r="A134" s="190"/>
      <c r="B134" s="182"/>
      <c r="C134" s="177" t="s">
        <v>1168</v>
      </c>
      <c r="D134" s="178"/>
      <c r="E134" s="179"/>
      <c r="F134" s="180"/>
      <c r="G134" s="165"/>
      <c r="H134" s="165"/>
    </row>
    <row r="135" spans="1:8" ht="24" hidden="1">
      <c r="A135" s="190"/>
      <c r="B135" s="182" t="s">
        <v>1157</v>
      </c>
      <c r="C135" s="177"/>
      <c r="D135" s="178"/>
      <c r="E135" s="179"/>
      <c r="F135" s="180"/>
      <c r="G135" s="165"/>
      <c r="H135" s="165"/>
    </row>
    <row r="136" spans="1:8" ht="24" hidden="1">
      <c r="A136" s="190"/>
      <c r="B136" s="182"/>
      <c r="C136" s="177" t="s">
        <v>1169</v>
      </c>
      <c r="D136" s="178"/>
      <c r="E136" s="179"/>
      <c r="F136" s="180"/>
      <c r="G136" s="165"/>
      <c r="H136" s="165"/>
    </row>
    <row r="137" spans="1:8" ht="24" hidden="1">
      <c r="A137" s="190"/>
      <c r="B137" s="182" t="s">
        <v>1160</v>
      </c>
      <c r="C137" s="177"/>
      <c r="D137" s="178"/>
      <c r="E137" s="179"/>
      <c r="F137" s="180"/>
      <c r="G137" s="165"/>
      <c r="H137" s="165"/>
    </row>
    <row r="138" spans="1:8" ht="24" hidden="1">
      <c r="A138" s="190"/>
      <c r="B138" s="182"/>
      <c r="C138" s="177" t="s">
        <v>1170</v>
      </c>
      <c r="D138" s="178"/>
      <c r="E138" s="179"/>
      <c r="F138" s="180"/>
      <c r="G138" s="165"/>
      <c r="H138" s="165"/>
    </row>
    <row r="139" spans="1:8" ht="24" hidden="1">
      <c r="A139" s="190"/>
      <c r="B139" s="182" t="s">
        <v>1144</v>
      </c>
      <c r="C139" s="177"/>
      <c r="D139" s="178"/>
      <c r="E139" s="179"/>
      <c r="F139" s="180"/>
      <c r="G139" s="165"/>
      <c r="H139" s="165"/>
    </row>
    <row r="140" spans="1:8" ht="24" hidden="1">
      <c r="A140" s="190"/>
      <c r="B140" s="182"/>
      <c r="C140" s="177" t="s">
        <v>1171</v>
      </c>
      <c r="D140" s="178"/>
      <c r="E140" s="179"/>
      <c r="F140" s="180"/>
      <c r="G140" s="165"/>
      <c r="H140" s="165"/>
    </row>
    <row r="141" spans="1:8" ht="24" hidden="1">
      <c r="A141" s="190"/>
      <c r="B141" s="182"/>
      <c r="C141" s="177" t="s">
        <v>1172</v>
      </c>
      <c r="D141" s="178"/>
      <c r="E141" s="179"/>
      <c r="F141" s="180"/>
      <c r="G141" s="165"/>
      <c r="H141" s="165"/>
    </row>
    <row r="142" spans="1:8" ht="24" hidden="1">
      <c r="A142" s="190"/>
      <c r="B142" s="182" t="s">
        <v>1173</v>
      </c>
      <c r="C142" s="177"/>
      <c r="D142" s="178"/>
      <c r="E142" s="179"/>
      <c r="F142" s="180"/>
      <c r="G142" s="165"/>
      <c r="H142" s="165"/>
    </row>
    <row r="143" spans="1:8" ht="24" hidden="1">
      <c r="A143" s="190"/>
      <c r="B143" s="182"/>
      <c r="C143" s="177" t="s">
        <v>1174</v>
      </c>
      <c r="D143" s="178"/>
      <c r="E143" s="179"/>
      <c r="F143" s="180"/>
      <c r="G143" s="165"/>
      <c r="H143" s="165"/>
    </row>
    <row r="144" spans="1:8" ht="24" hidden="1">
      <c r="A144" s="190"/>
      <c r="B144" s="182" t="s">
        <v>1150</v>
      </c>
      <c r="C144" s="177"/>
      <c r="D144" s="178"/>
      <c r="E144" s="179"/>
      <c r="F144" s="180"/>
      <c r="G144" s="165"/>
      <c r="H144" s="165"/>
    </row>
    <row r="145" spans="1:8" ht="24" hidden="1">
      <c r="A145" s="191"/>
      <c r="B145" s="192"/>
      <c r="C145" s="186" t="s">
        <v>1175</v>
      </c>
      <c r="D145" s="187"/>
      <c r="E145" s="188"/>
      <c r="F145" s="180"/>
      <c r="G145" s="165"/>
      <c r="H145" s="165"/>
    </row>
    <row r="146" spans="1:8" ht="24">
      <c r="A146" s="189">
        <v>7</v>
      </c>
      <c r="B146" s="171" t="s">
        <v>1051</v>
      </c>
      <c r="C146" s="172" t="s">
        <v>1052</v>
      </c>
      <c r="D146" s="173">
        <v>7.0000000000000007E-2</v>
      </c>
      <c r="E146" s="174" t="e">
        <f>#REF!*'เพิ่มเติม 2'!D146</f>
        <v>#REF!</v>
      </c>
      <c r="F146" s="180"/>
      <c r="G146" s="165"/>
      <c r="H146" s="165"/>
    </row>
    <row r="147" spans="1:8" ht="24" hidden="1">
      <c r="A147" s="190"/>
      <c r="B147" s="182"/>
      <c r="C147" s="177" t="s">
        <v>1176</v>
      </c>
      <c r="D147" s="178"/>
      <c r="E147" s="179"/>
      <c r="F147" s="180"/>
      <c r="G147" s="165"/>
      <c r="H147" s="165"/>
    </row>
    <row r="148" spans="1:8" ht="24" hidden="1">
      <c r="A148" s="190"/>
      <c r="B148" s="182" t="s">
        <v>1054</v>
      </c>
      <c r="C148" s="177"/>
      <c r="D148" s="178"/>
      <c r="E148" s="179"/>
      <c r="F148" s="180"/>
      <c r="G148" s="165"/>
      <c r="H148" s="165"/>
    </row>
    <row r="149" spans="1:8" ht="24" hidden="1">
      <c r="A149" s="190"/>
      <c r="B149" s="182"/>
      <c r="C149" s="177" t="s">
        <v>1177</v>
      </c>
      <c r="D149" s="178"/>
      <c r="E149" s="179"/>
      <c r="F149" s="180"/>
      <c r="G149" s="165"/>
      <c r="H149" s="165"/>
    </row>
    <row r="150" spans="1:8" ht="24" hidden="1">
      <c r="A150" s="190"/>
      <c r="B150" s="182" t="s">
        <v>1150</v>
      </c>
      <c r="C150" s="177"/>
      <c r="D150" s="178"/>
      <c r="E150" s="179"/>
      <c r="F150" s="180"/>
      <c r="G150" s="165"/>
      <c r="H150" s="165"/>
    </row>
    <row r="151" spans="1:8" ht="24" hidden="1">
      <c r="A151" s="190"/>
      <c r="B151" s="182"/>
      <c r="C151" s="177" t="s">
        <v>1178</v>
      </c>
      <c r="D151" s="178"/>
      <c r="E151" s="179"/>
      <c r="F151" s="180"/>
      <c r="G151" s="165"/>
      <c r="H151" s="165"/>
    </row>
    <row r="152" spans="1:8" ht="24" hidden="1">
      <c r="A152" s="190"/>
      <c r="B152" s="182" t="s">
        <v>1154</v>
      </c>
      <c r="C152" s="177"/>
      <c r="D152" s="178"/>
      <c r="E152" s="179"/>
      <c r="F152" s="180"/>
      <c r="G152" s="165"/>
      <c r="H152" s="165"/>
    </row>
    <row r="153" spans="1:8" ht="24" hidden="1">
      <c r="A153" s="190"/>
      <c r="B153" s="182"/>
      <c r="C153" s="177" t="s">
        <v>1179</v>
      </c>
      <c r="D153" s="178"/>
      <c r="E153" s="179"/>
      <c r="F153" s="180"/>
      <c r="G153" s="165"/>
      <c r="H153" s="165"/>
    </row>
    <row r="154" spans="1:8" ht="24" hidden="1">
      <c r="A154" s="190"/>
      <c r="B154" s="182"/>
      <c r="C154" s="177" t="s">
        <v>1180</v>
      </c>
      <c r="D154" s="178"/>
      <c r="E154" s="179"/>
      <c r="F154" s="180"/>
      <c r="G154" s="165"/>
      <c r="H154" s="165"/>
    </row>
    <row r="155" spans="1:8" ht="24" hidden="1">
      <c r="A155" s="190"/>
      <c r="B155" s="182" t="s">
        <v>1157</v>
      </c>
      <c r="C155" s="177"/>
      <c r="D155" s="178"/>
      <c r="E155" s="179"/>
      <c r="F155" s="180"/>
      <c r="G155" s="165"/>
      <c r="H155" s="165"/>
    </row>
    <row r="156" spans="1:8" ht="24" hidden="1">
      <c r="A156" s="190"/>
      <c r="B156" s="182"/>
      <c r="C156" s="177" t="s">
        <v>1181</v>
      </c>
      <c r="D156" s="178"/>
      <c r="E156" s="179"/>
      <c r="F156" s="180"/>
      <c r="G156" s="165"/>
      <c r="H156" s="165"/>
    </row>
    <row r="157" spans="1:8" ht="24" hidden="1">
      <c r="A157" s="190"/>
      <c r="B157" s="182"/>
      <c r="C157" s="177" t="s">
        <v>1182</v>
      </c>
      <c r="D157" s="178"/>
      <c r="E157" s="179"/>
      <c r="F157" s="180"/>
      <c r="G157" s="165"/>
      <c r="H157" s="165"/>
    </row>
    <row r="158" spans="1:8" ht="24" hidden="1">
      <c r="A158" s="190"/>
      <c r="B158" s="182"/>
      <c r="C158" s="177" t="s">
        <v>1183</v>
      </c>
      <c r="D158" s="178"/>
      <c r="E158" s="179"/>
      <c r="F158" s="180"/>
      <c r="G158" s="165"/>
      <c r="H158" s="165"/>
    </row>
    <row r="159" spans="1:8" ht="24" hidden="1">
      <c r="A159" s="190"/>
      <c r="B159" s="182" t="s">
        <v>1160</v>
      </c>
      <c r="C159" s="177"/>
      <c r="D159" s="178"/>
      <c r="E159" s="179"/>
      <c r="F159" s="180"/>
      <c r="G159" s="165"/>
      <c r="H159" s="165"/>
    </row>
    <row r="160" spans="1:8" ht="24" hidden="1">
      <c r="A160" s="190"/>
      <c r="B160" s="182"/>
      <c r="C160" s="177" t="s">
        <v>1184</v>
      </c>
      <c r="D160" s="178"/>
      <c r="E160" s="179"/>
      <c r="F160" s="180"/>
      <c r="G160" s="165"/>
      <c r="H160" s="165"/>
    </row>
    <row r="161" spans="1:8" ht="24" hidden="1">
      <c r="A161" s="190"/>
      <c r="B161" s="182"/>
      <c r="C161" s="177" t="s">
        <v>1185</v>
      </c>
      <c r="D161" s="178"/>
      <c r="E161" s="179"/>
      <c r="F161" s="180"/>
      <c r="G161" s="165"/>
      <c r="H161" s="165"/>
    </row>
    <row r="162" spans="1:8" ht="24" hidden="1">
      <c r="A162" s="190"/>
      <c r="B162" s="182"/>
      <c r="C162" s="177" t="s">
        <v>1186</v>
      </c>
      <c r="D162" s="178"/>
      <c r="E162" s="179"/>
      <c r="F162" s="180"/>
      <c r="G162" s="165"/>
      <c r="H162" s="165"/>
    </row>
    <row r="163" spans="1:8" ht="24" hidden="1">
      <c r="A163" s="190"/>
      <c r="B163" s="182" t="s">
        <v>1144</v>
      </c>
      <c r="C163" s="177"/>
      <c r="D163" s="178"/>
      <c r="E163" s="179"/>
      <c r="F163" s="180"/>
      <c r="G163" s="165"/>
      <c r="H163" s="165"/>
    </row>
    <row r="164" spans="1:8" ht="24" hidden="1">
      <c r="A164" s="191"/>
      <c r="B164" s="192"/>
      <c r="C164" s="186" t="s">
        <v>1187</v>
      </c>
      <c r="D164" s="187"/>
      <c r="E164" s="188"/>
      <c r="F164" s="180"/>
      <c r="G164" s="165"/>
      <c r="H164" s="165"/>
    </row>
    <row r="165" spans="1:8" ht="24">
      <c r="A165" s="189">
        <v>8</v>
      </c>
      <c r="B165" s="171" t="s">
        <v>1051</v>
      </c>
      <c r="C165" s="172" t="s">
        <v>1052</v>
      </c>
      <c r="D165" s="173">
        <v>0.15</v>
      </c>
      <c r="E165" s="174" t="e">
        <f>#REF!*'เพิ่มเติม 2'!D165</f>
        <v>#REF!</v>
      </c>
      <c r="F165" s="180"/>
      <c r="G165" s="165"/>
      <c r="H165" s="165"/>
    </row>
    <row r="166" spans="1:8" ht="24" hidden="1">
      <c r="A166" s="190"/>
      <c r="B166" s="182"/>
      <c r="C166" s="177" t="s">
        <v>1188</v>
      </c>
      <c r="D166" s="178"/>
      <c r="E166" s="179"/>
      <c r="F166" s="180"/>
      <c r="G166" s="165"/>
      <c r="H166" s="165"/>
    </row>
    <row r="167" spans="1:8" ht="24" hidden="1">
      <c r="A167" s="190"/>
      <c r="B167" s="182" t="s">
        <v>1144</v>
      </c>
      <c r="C167" s="177"/>
      <c r="D167" s="178"/>
      <c r="E167" s="179"/>
      <c r="F167" s="180"/>
      <c r="G167" s="165"/>
      <c r="H167" s="165"/>
    </row>
    <row r="168" spans="1:8" ht="24" hidden="1">
      <c r="A168" s="190"/>
      <c r="B168" s="182"/>
      <c r="C168" s="177" t="s">
        <v>1189</v>
      </c>
      <c r="D168" s="178"/>
      <c r="E168" s="179"/>
      <c r="F168" s="180"/>
      <c r="G168" s="165"/>
      <c r="H168" s="165"/>
    </row>
    <row r="169" spans="1:8" ht="24" hidden="1">
      <c r="A169" s="190"/>
      <c r="B169" s="182"/>
      <c r="C169" s="177" t="s">
        <v>1190</v>
      </c>
      <c r="D169" s="178"/>
      <c r="E169" s="179"/>
      <c r="F169" s="180"/>
      <c r="G169" s="165"/>
      <c r="H169" s="165"/>
    </row>
    <row r="170" spans="1:8" ht="24" hidden="1">
      <c r="A170" s="190"/>
      <c r="B170" s="182"/>
      <c r="C170" s="177" t="s">
        <v>1191</v>
      </c>
      <c r="D170" s="178"/>
      <c r="E170" s="179"/>
      <c r="F170" s="180"/>
      <c r="G170" s="165"/>
      <c r="H170" s="165"/>
    </row>
    <row r="171" spans="1:8" ht="24" hidden="1">
      <c r="A171" s="190"/>
      <c r="B171" s="182"/>
      <c r="C171" s="177" t="s">
        <v>1192</v>
      </c>
      <c r="D171" s="178"/>
      <c r="E171" s="179"/>
      <c r="F171" s="180"/>
      <c r="G171" s="165"/>
      <c r="H171" s="165"/>
    </row>
    <row r="172" spans="1:8" ht="24" hidden="1">
      <c r="A172" s="190"/>
      <c r="B172" s="182" t="s">
        <v>1054</v>
      </c>
      <c r="C172" s="177"/>
      <c r="D172" s="178"/>
      <c r="E172" s="179"/>
      <c r="F172" s="180"/>
      <c r="G172" s="165"/>
      <c r="H172" s="165"/>
    </row>
    <row r="173" spans="1:8" ht="24" hidden="1">
      <c r="A173" s="190"/>
      <c r="B173" s="182"/>
      <c r="C173" s="177" t="s">
        <v>1193</v>
      </c>
      <c r="D173" s="178"/>
      <c r="E173" s="179"/>
      <c r="F173" s="180"/>
      <c r="G173" s="165"/>
      <c r="H173" s="165"/>
    </row>
    <row r="174" spans="1:8" ht="24" hidden="1">
      <c r="A174" s="190"/>
      <c r="B174" s="182" t="s">
        <v>1150</v>
      </c>
      <c r="C174" s="177"/>
      <c r="D174" s="178"/>
      <c r="E174" s="179"/>
      <c r="F174" s="180"/>
      <c r="G174" s="165"/>
      <c r="H174" s="165"/>
    </row>
    <row r="175" spans="1:8" ht="24" hidden="1">
      <c r="A175" s="190"/>
      <c r="B175" s="182"/>
      <c r="C175" s="177" t="s">
        <v>1194</v>
      </c>
      <c r="D175" s="178"/>
      <c r="E175" s="179"/>
      <c r="F175" s="180"/>
      <c r="G175" s="165"/>
      <c r="H175" s="165"/>
    </row>
    <row r="176" spans="1:8" ht="24" hidden="1">
      <c r="A176" s="190"/>
      <c r="B176" s="182" t="s">
        <v>1154</v>
      </c>
      <c r="C176" s="177"/>
      <c r="D176" s="178"/>
      <c r="E176" s="179"/>
      <c r="F176" s="180"/>
      <c r="G176" s="165"/>
      <c r="H176" s="165"/>
    </row>
    <row r="177" spans="1:8" ht="24" hidden="1">
      <c r="A177" s="190"/>
      <c r="B177" s="182"/>
      <c r="C177" s="177" t="s">
        <v>1195</v>
      </c>
      <c r="D177" s="178"/>
      <c r="E177" s="179"/>
      <c r="F177" s="180"/>
      <c r="G177" s="165"/>
      <c r="H177" s="165"/>
    </row>
    <row r="178" spans="1:8" ht="24" hidden="1">
      <c r="A178" s="190"/>
      <c r="B178" s="182" t="s">
        <v>1157</v>
      </c>
      <c r="C178" s="177"/>
      <c r="D178" s="178"/>
      <c r="E178" s="179"/>
      <c r="F178" s="180"/>
      <c r="G178" s="165"/>
      <c r="H178" s="165"/>
    </row>
    <row r="179" spans="1:8" ht="24" hidden="1">
      <c r="A179" s="190"/>
      <c r="B179" s="182"/>
      <c r="C179" s="177" t="s">
        <v>1196</v>
      </c>
      <c r="D179" s="178"/>
      <c r="E179" s="179"/>
      <c r="F179" s="180"/>
      <c r="G179" s="165"/>
      <c r="H179" s="165"/>
    </row>
    <row r="180" spans="1:8" ht="24" hidden="1">
      <c r="A180" s="190"/>
      <c r="B180" s="182" t="s">
        <v>1197</v>
      </c>
      <c r="C180" s="177"/>
      <c r="D180" s="178"/>
      <c r="E180" s="179"/>
      <c r="F180" s="180"/>
      <c r="G180" s="165"/>
      <c r="H180" s="165"/>
    </row>
    <row r="181" spans="1:8" ht="24" hidden="1">
      <c r="A181" s="191"/>
      <c r="B181" s="192"/>
      <c r="C181" s="186" t="s">
        <v>1198</v>
      </c>
      <c r="D181" s="187"/>
      <c r="E181" s="188"/>
      <c r="F181" s="180"/>
      <c r="G181" s="165"/>
      <c r="H181" s="165"/>
    </row>
    <row r="182" spans="1:8" ht="24">
      <c r="A182" s="189">
        <v>9</v>
      </c>
      <c r="B182" s="171" t="s">
        <v>1051</v>
      </c>
      <c r="C182" s="172" t="s">
        <v>1052</v>
      </c>
      <c r="D182" s="173">
        <v>0.18</v>
      </c>
      <c r="E182" s="174" t="e">
        <f>#REF!*'เพิ่มเติม 2'!D182</f>
        <v>#REF!</v>
      </c>
      <c r="F182" s="180"/>
      <c r="G182" s="165"/>
      <c r="H182" s="165"/>
    </row>
    <row r="183" spans="1:8" ht="24" hidden="1">
      <c r="A183" s="193"/>
      <c r="B183" s="182"/>
      <c r="C183" s="177" t="s">
        <v>1199</v>
      </c>
      <c r="D183" s="178"/>
      <c r="E183" s="179"/>
      <c r="F183" s="180"/>
      <c r="G183" s="165"/>
      <c r="H183" s="165"/>
    </row>
    <row r="184" spans="1:8" ht="24" hidden="1">
      <c r="A184" s="193"/>
      <c r="B184" s="182" t="s">
        <v>1054</v>
      </c>
      <c r="C184" s="177"/>
      <c r="D184" s="178"/>
      <c r="E184" s="179"/>
      <c r="F184" s="180"/>
      <c r="G184" s="165"/>
      <c r="H184" s="165"/>
    </row>
    <row r="185" spans="1:8" ht="24" hidden="1">
      <c r="A185" s="193"/>
      <c r="B185" s="182"/>
      <c r="C185" s="177" t="s">
        <v>1200</v>
      </c>
      <c r="D185" s="178"/>
      <c r="E185" s="179"/>
      <c r="F185" s="180"/>
      <c r="G185" s="165"/>
      <c r="H185" s="165"/>
    </row>
    <row r="186" spans="1:8" ht="24" hidden="1">
      <c r="A186" s="193"/>
      <c r="B186" s="182"/>
      <c r="C186" s="177" t="s">
        <v>1201</v>
      </c>
      <c r="D186" s="178"/>
      <c r="E186" s="179"/>
      <c r="F186" s="180"/>
      <c r="G186" s="165"/>
      <c r="H186" s="165"/>
    </row>
    <row r="187" spans="1:8" ht="24" hidden="1">
      <c r="A187" s="193"/>
      <c r="B187" s="182"/>
      <c r="C187" s="177" t="s">
        <v>1202</v>
      </c>
      <c r="D187" s="178"/>
      <c r="E187" s="179"/>
      <c r="F187" s="180"/>
      <c r="G187" s="165"/>
      <c r="H187" s="165"/>
    </row>
    <row r="188" spans="1:8" ht="24" hidden="1">
      <c r="A188" s="193"/>
      <c r="B188" s="182"/>
      <c r="C188" s="177" t="s">
        <v>1203</v>
      </c>
      <c r="D188" s="178"/>
      <c r="E188" s="179"/>
      <c r="F188" s="180"/>
      <c r="G188" s="165"/>
      <c r="H188" s="165"/>
    </row>
    <row r="189" spans="1:8" ht="24" hidden="1">
      <c r="A189" s="193"/>
      <c r="B189" s="182" t="s">
        <v>1150</v>
      </c>
      <c r="C189" s="177"/>
      <c r="D189" s="178"/>
      <c r="E189" s="179"/>
      <c r="F189" s="180"/>
      <c r="G189" s="165"/>
      <c r="H189" s="165"/>
    </row>
    <row r="190" spans="1:8" ht="24" hidden="1">
      <c r="A190" s="193"/>
      <c r="B190" s="182"/>
      <c r="C190" s="177" t="s">
        <v>1204</v>
      </c>
      <c r="D190" s="178"/>
      <c r="E190" s="179"/>
      <c r="F190" s="180"/>
      <c r="G190" s="165"/>
      <c r="H190" s="165"/>
    </row>
    <row r="191" spans="1:8" ht="24" hidden="1">
      <c r="A191" s="193"/>
      <c r="B191" s="182"/>
      <c r="C191" s="177" t="s">
        <v>1205</v>
      </c>
      <c r="D191" s="178"/>
      <c r="E191" s="179"/>
      <c r="F191" s="180"/>
      <c r="G191" s="165"/>
      <c r="H191" s="165"/>
    </row>
    <row r="192" spans="1:8" ht="24" hidden="1">
      <c r="A192" s="193"/>
      <c r="B192" s="182"/>
      <c r="C192" s="177" t="s">
        <v>1206</v>
      </c>
      <c r="D192" s="178"/>
      <c r="E192" s="179"/>
      <c r="F192" s="180"/>
      <c r="G192" s="165"/>
      <c r="H192" s="165"/>
    </row>
    <row r="193" spans="1:8" ht="24" hidden="1">
      <c r="A193" s="193"/>
      <c r="B193" s="182"/>
      <c r="C193" s="177" t="s">
        <v>1207</v>
      </c>
      <c r="D193" s="178"/>
      <c r="E193" s="179"/>
      <c r="F193" s="180"/>
      <c r="G193" s="165"/>
      <c r="H193" s="165"/>
    </row>
    <row r="194" spans="1:8" ht="24" hidden="1">
      <c r="A194" s="193"/>
      <c r="B194" s="182" t="s">
        <v>1208</v>
      </c>
      <c r="C194" s="177"/>
      <c r="D194" s="178"/>
      <c r="E194" s="179"/>
      <c r="F194" s="180"/>
      <c r="G194" s="165"/>
      <c r="H194" s="165"/>
    </row>
    <row r="195" spans="1:8" ht="24" hidden="1">
      <c r="A195" s="193"/>
      <c r="B195" s="182"/>
      <c r="C195" s="177" t="s">
        <v>1209</v>
      </c>
      <c r="D195" s="178"/>
      <c r="E195" s="179"/>
      <c r="F195" s="180"/>
      <c r="G195" s="165"/>
      <c r="H195" s="165"/>
    </row>
    <row r="196" spans="1:8" ht="24" hidden="1">
      <c r="A196" s="193"/>
      <c r="B196" s="182"/>
      <c r="C196" s="177" t="s">
        <v>1210</v>
      </c>
      <c r="D196" s="178"/>
      <c r="E196" s="179"/>
      <c r="F196" s="180"/>
      <c r="G196" s="165"/>
      <c r="H196" s="165"/>
    </row>
    <row r="197" spans="1:8" ht="24" hidden="1">
      <c r="A197" s="193"/>
      <c r="B197" s="182"/>
      <c r="C197" s="177" t="s">
        <v>1211</v>
      </c>
      <c r="D197" s="178"/>
      <c r="E197" s="179"/>
      <c r="F197" s="180"/>
      <c r="G197" s="165"/>
      <c r="H197" s="165"/>
    </row>
    <row r="198" spans="1:8" ht="24" hidden="1">
      <c r="A198" s="193"/>
      <c r="B198" s="182"/>
      <c r="C198" s="177" t="s">
        <v>1212</v>
      </c>
      <c r="D198" s="178"/>
      <c r="E198" s="179"/>
      <c r="F198" s="180"/>
      <c r="G198" s="165"/>
      <c r="H198" s="165"/>
    </row>
    <row r="199" spans="1:8" ht="24" hidden="1">
      <c r="A199" s="193"/>
      <c r="B199" s="182" t="s">
        <v>1157</v>
      </c>
      <c r="C199" s="177"/>
      <c r="D199" s="178"/>
      <c r="E199" s="179"/>
      <c r="F199" s="180"/>
      <c r="G199" s="165"/>
      <c r="H199" s="165"/>
    </row>
    <row r="200" spans="1:8" ht="24" hidden="1">
      <c r="A200" s="193"/>
      <c r="B200" s="182"/>
      <c r="C200" s="177" t="s">
        <v>1213</v>
      </c>
      <c r="D200" s="178"/>
      <c r="E200" s="179"/>
      <c r="F200" s="180"/>
      <c r="G200" s="165"/>
      <c r="H200" s="165"/>
    </row>
    <row r="201" spans="1:8" ht="24" hidden="1">
      <c r="A201" s="193"/>
      <c r="B201" s="182"/>
      <c r="C201" s="177" t="s">
        <v>1214</v>
      </c>
      <c r="D201" s="178"/>
      <c r="E201" s="179"/>
      <c r="F201" s="180"/>
      <c r="G201" s="165"/>
      <c r="H201" s="165"/>
    </row>
    <row r="202" spans="1:8" ht="24" hidden="1">
      <c r="A202" s="193"/>
      <c r="B202" s="182"/>
      <c r="C202" s="177" t="s">
        <v>1215</v>
      </c>
      <c r="D202" s="178"/>
      <c r="E202" s="179"/>
      <c r="F202" s="180"/>
      <c r="G202" s="165"/>
      <c r="H202" s="165"/>
    </row>
    <row r="203" spans="1:8" ht="24" hidden="1">
      <c r="A203" s="193"/>
      <c r="B203" s="182"/>
      <c r="C203" s="177" t="s">
        <v>1216</v>
      </c>
      <c r="D203" s="178"/>
      <c r="E203" s="179"/>
      <c r="F203" s="180"/>
      <c r="G203" s="165"/>
      <c r="H203" s="165"/>
    </row>
    <row r="204" spans="1:8" ht="24" hidden="1">
      <c r="A204" s="193"/>
      <c r="B204" s="182" t="s">
        <v>1197</v>
      </c>
      <c r="C204" s="177"/>
      <c r="D204" s="178"/>
      <c r="E204" s="179"/>
      <c r="F204" s="180"/>
      <c r="G204" s="165"/>
      <c r="H204" s="165"/>
    </row>
    <row r="205" spans="1:8" ht="24" hidden="1">
      <c r="A205" s="193"/>
      <c r="B205" s="182"/>
      <c r="C205" s="177" t="s">
        <v>1217</v>
      </c>
      <c r="D205" s="178"/>
      <c r="E205" s="179"/>
      <c r="F205" s="180"/>
      <c r="G205" s="165"/>
      <c r="H205" s="165"/>
    </row>
    <row r="206" spans="1:8" ht="24" hidden="1">
      <c r="A206" s="193"/>
      <c r="B206" s="182"/>
      <c r="C206" s="177" t="s">
        <v>1218</v>
      </c>
      <c r="D206" s="178"/>
      <c r="E206" s="179"/>
      <c r="F206" s="180"/>
      <c r="G206" s="165"/>
      <c r="H206" s="165"/>
    </row>
    <row r="207" spans="1:8" ht="24" hidden="1">
      <c r="A207" s="193"/>
      <c r="B207" s="182"/>
      <c r="C207" s="177" t="s">
        <v>1219</v>
      </c>
      <c r="D207" s="178"/>
      <c r="E207" s="179"/>
      <c r="F207" s="180"/>
      <c r="G207" s="165"/>
      <c r="H207" s="165"/>
    </row>
    <row r="208" spans="1:8" ht="24" hidden="1">
      <c r="A208" s="193"/>
      <c r="B208" s="182"/>
      <c r="C208" s="177" t="s">
        <v>1220</v>
      </c>
      <c r="D208" s="178"/>
      <c r="E208" s="179"/>
      <c r="F208" s="180"/>
      <c r="G208" s="165"/>
      <c r="H208" s="165"/>
    </row>
    <row r="209" spans="1:8" ht="24" hidden="1">
      <c r="A209" s="193"/>
      <c r="B209" s="182" t="s">
        <v>1144</v>
      </c>
      <c r="C209" s="177"/>
      <c r="D209" s="178"/>
      <c r="E209" s="179"/>
      <c r="F209" s="180"/>
      <c r="G209" s="165"/>
      <c r="H209" s="165"/>
    </row>
    <row r="210" spans="1:8" ht="24" hidden="1">
      <c r="A210" s="193"/>
      <c r="B210" s="182"/>
      <c r="C210" s="177" t="s">
        <v>1221</v>
      </c>
      <c r="D210" s="178"/>
      <c r="E210" s="179"/>
      <c r="F210" s="180"/>
      <c r="G210" s="165"/>
      <c r="H210" s="165"/>
    </row>
    <row r="211" spans="1:8" ht="24" hidden="1">
      <c r="A211" s="194"/>
      <c r="B211" s="192"/>
      <c r="C211" s="186" t="s">
        <v>1222</v>
      </c>
      <c r="D211" s="187"/>
      <c r="E211" s="188"/>
      <c r="F211" s="180"/>
      <c r="G211" s="165"/>
      <c r="H211" s="165"/>
    </row>
    <row r="212" spans="1:8" ht="53.25" customHeight="1">
      <c r="A212" s="553" t="s">
        <v>163</v>
      </c>
      <c r="B212" s="554"/>
      <c r="C212" s="555"/>
      <c r="D212" s="195">
        <f>SUM(D5:D211)</f>
        <v>1.0000000000000002</v>
      </c>
      <c r="E212" s="196" t="e">
        <f>SUM(E5:E211)</f>
        <v>#REF!</v>
      </c>
      <c r="F212" s="181"/>
    </row>
  </sheetData>
  <mergeCells count="5">
    <mergeCell ref="A1:E1"/>
    <mergeCell ref="A2:E2"/>
    <mergeCell ref="B3:C3"/>
    <mergeCell ref="B4:C4"/>
    <mergeCell ref="A212:C212"/>
  </mergeCells>
  <pageMargins left="1" right="0.5" top="1" bottom="0.5" header="0.3" footer="0.3"/>
  <pageSetup paperSize="9" scale="6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view="pageBreakPreview" topLeftCell="A22" zoomScaleNormal="100" zoomScaleSheetLayoutView="100" workbookViewId="0">
      <selection activeCell="D9" sqref="D9:D54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1 ค่างานก่อสร้างภายนอกอาคาร     "&amp;'6'!C13</f>
        <v>ส่วนที่ 1 ค่างานก่อสร้างภายนอกอาคาร     งานผังบริเวณ และระบบสาธารณูปโภคโดยรอบโครงการ</v>
      </c>
      <c r="B2" s="95"/>
      <c r="C2" s="96"/>
      <c r="D2" s="250"/>
      <c r="E2" s="438"/>
      <c r="F2" s="439"/>
      <c r="G2" s="441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4"/>
      <c r="E3" s="524"/>
      <c r="F3" s="521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601"/>
      <c r="E4" s="602"/>
      <c r="F4" s="602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ht="24.75" thickTop="1">
      <c r="A9" s="443">
        <v>1.5</v>
      </c>
      <c r="B9" s="280"/>
      <c r="C9" s="281" t="str">
        <f>'5.1.1'!B18</f>
        <v>แท่นประติมากรรมหลัก</v>
      </c>
      <c r="D9" s="282"/>
      <c r="E9" s="283"/>
      <c r="F9" s="282"/>
      <c r="G9" s="282"/>
      <c r="H9" s="282"/>
      <c r="I9" s="282"/>
      <c r="J9" s="282"/>
      <c r="K9" s="282"/>
    </row>
    <row r="10" spans="1:11">
      <c r="A10" s="284" t="s">
        <v>957</v>
      </c>
      <c r="B10" s="221" t="s">
        <v>50</v>
      </c>
      <c r="C10" s="222"/>
      <c r="D10" s="254"/>
      <c r="E10" s="285"/>
      <c r="F10" s="254"/>
      <c r="G10" s="254">
        <f>G36</f>
        <v>0</v>
      </c>
      <c r="H10" s="254"/>
      <c r="I10" s="254">
        <f>I36</f>
        <v>0</v>
      </c>
      <c r="J10" s="254">
        <f>G10+I10</f>
        <v>0</v>
      </c>
      <c r="K10" s="219"/>
    </row>
    <row r="11" spans="1:11">
      <c r="A11" s="284" t="s">
        <v>958</v>
      </c>
      <c r="B11" s="221" t="s">
        <v>47</v>
      </c>
      <c r="C11" s="222"/>
      <c r="D11" s="254"/>
      <c r="E11" s="285"/>
      <c r="F11" s="254"/>
      <c r="G11" s="254">
        <f>G48</f>
        <v>0</v>
      </c>
      <c r="H11" s="254"/>
      <c r="I11" s="254">
        <f>I48</f>
        <v>0</v>
      </c>
      <c r="J11" s="254">
        <f>G11+I11</f>
        <v>0</v>
      </c>
      <c r="K11" s="219"/>
    </row>
    <row r="12" spans="1:11">
      <c r="A12" s="284" t="s">
        <v>959</v>
      </c>
      <c r="B12" s="221" t="s">
        <v>8</v>
      </c>
      <c r="C12" s="222"/>
      <c r="D12" s="254"/>
      <c r="E12" s="285"/>
      <c r="F12" s="254"/>
      <c r="G12" s="254">
        <f>G54</f>
        <v>0</v>
      </c>
      <c r="H12" s="254"/>
      <c r="I12" s="254">
        <f>I54</f>
        <v>0</v>
      </c>
      <c r="J12" s="254">
        <f>G12+I12</f>
        <v>0</v>
      </c>
      <c r="K12" s="219"/>
    </row>
    <row r="13" spans="1:11">
      <c r="A13" s="219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>
      <c r="A14" s="219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>
      <c r="A15" s="219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>
      <c r="A21" s="219"/>
      <c r="B21" s="221"/>
      <c r="C21" s="222"/>
      <c r="D21" s="254"/>
      <c r="E21" s="285"/>
      <c r="F21" s="254"/>
      <c r="G21" s="254"/>
      <c r="H21" s="254"/>
      <c r="I21" s="254"/>
      <c r="J21" s="254"/>
      <c r="K21" s="219"/>
    </row>
    <row r="22" spans="1:1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ht="24.75" thickBot="1">
      <c r="A28" s="291"/>
      <c r="B28" s="605" t="str">
        <f>"รวม "&amp;C9</f>
        <v>รวม แท่นประติมากรรมหลัก</v>
      </c>
      <c r="C28" s="605"/>
      <c r="D28" s="292"/>
      <c r="E28" s="293"/>
      <c r="F28" s="292"/>
      <c r="G28" s="292">
        <f>SUM(G9:G27)</f>
        <v>0</v>
      </c>
      <c r="H28" s="292"/>
      <c r="I28" s="292">
        <f>SUM(I9:I27)</f>
        <v>0</v>
      </c>
      <c r="J28" s="292">
        <f>SUM(J9:J27)</f>
        <v>0</v>
      </c>
      <c r="K28" s="294"/>
    </row>
    <row r="29" spans="1:11" ht="24.75" thickTop="1">
      <c r="A29" s="295" t="s">
        <v>957</v>
      </c>
      <c r="B29" s="296" t="str">
        <f>B10</f>
        <v>หมวดงานโยธา ,เตรียมงานวิศวกรรม</v>
      </c>
      <c r="C29" s="222"/>
      <c r="D29" s="219"/>
      <c r="E29" s="297"/>
      <c r="F29" s="219"/>
      <c r="G29" s="219"/>
      <c r="H29" s="219"/>
      <c r="I29" s="219"/>
      <c r="J29" s="219"/>
      <c r="K29" s="219"/>
    </row>
    <row r="30" spans="1:11" hidden="1">
      <c r="A30" s="219"/>
      <c r="B30" s="221"/>
      <c r="C30" s="222" t="str">
        <f>'Data information'!C8</f>
        <v xml:space="preserve"> - ปรับพื้นที่พร้อมขนย้ายวัชพืชและวางผัง</v>
      </c>
      <c r="D30" s="254"/>
      <c r="E30" s="285" t="str">
        <f>'Data information'!D8</f>
        <v>ตร.ม.</v>
      </c>
      <c r="F30" s="254">
        <f>'Data information'!E8</f>
        <v>0</v>
      </c>
      <c r="G30" s="254">
        <f>D30*F30</f>
        <v>0</v>
      </c>
      <c r="H30" s="254">
        <f>'Data information'!F8</f>
        <v>4.99</v>
      </c>
      <c r="I30" s="254">
        <f>D30*H30</f>
        <v>0</v>
      </c>
      <c r="J30" s="254">
        <f>G30+I30</f>
        <v>0</v>
      </c>
      <c r="K30" s="254"/>
    </row>
    <row r="31" spans="1:11" hidden="1">
      <c r="A31" s="219"/>
      <c r="B31" s="221"/>
      <c r="C31" s="222" t="str">
        <f>'Data information'!C9</f>
        <v xml:space="preserve"> - งานดินตัดพร้อมขนย้าย</v>
      </c>
      <c r="D31" s="254"/>
      <c r="E31" s="285" t="str">
        <f>'Data information'!D9</f>
        <v>ลบ.ม.</v>
      </c>
      <c r="F31" s="254">
        <f>'Data information'!E9</f>
        <v>0</v>
      </c>
      <c r="G31" s="254">
        <f>D31*F31</f>
        <v>0</v>
      </c>
      <c r="H31" s="254">
        <f>'Data information'!F9</f>
        <v>28.92</v>
      </c>
      <c r="I31" s="254">
        <f>D31*H31</f>
        <v>0</v>
      </c>
      <c r="J31" s="254">
        <f>G31+I31</f>
        <v>0</v>
      </c>
      <c r="K31" s="219"/>
    </row>
    <row r="32" spans="1:11" hidden="1">
      <c r="A32" s="219"/>
      <c r="B32" s="221"/>
      <c r="C32" s="222" t="str">
        <f>'Data information'!C10</f>
        <v xml:space="preserve"> - งานดินถม (จากดินตัด) พร้อมบดอัด</v>
      </c>
      <c r="D32" s="254"/>
      <c r="E32" s="285" t="str">
        <f>'Data information'!D10</f>
        <v>ลบ.ม.</v>
      </c>
      <c r="F32" s="254">
        <f>'Data information'!E10</f>
        <v>0</v>
      </c>
      <c r="G32" s="254">
        <f>D32*F32</f>
        <v>0</v>
      </c>
      <c r="H32" s="254">
        <f>'Data information'!F10</f>
        <v>41.43</v>
      </c>
      <c r="I32" s="254">
        <f>D32*H32</f>
        <v>0</v>
      </c>
      <c r="J32" s="254">
        <f>G32+I32</f>
        <v>0</v>
      </c>
      <c r="K32" s="219"/>
    </row>
    <row r="33" spans="1:11">
      <c r="A33" s="219"/>
      <c r="B33" s="221"/>
      <c r="C33" s="222" t="str">
        <f>'Data information'!C11</f>
        <v xml:space="preserve"> - บดอัดชั้นดินเดิม</v>
      </c>
      <c r="D33" s="254"/>
      <c r="E33" s="285" t="str">
        <f>'Data information'!D11</f>
        <v>ตร.ม.</v>
      </c>
      <c r="F33" s="254">
        <f>'Data information'!E11</f>
        <v>0</v>
      </c>
      <c r="G33" s="254">
        <f>D33*F33</f>
        <v>0</v>
      </c>
      <c r="H33" s="254">
        <f>'Data information'!F11</f>
        <v>41.43</v>
      </c>
      <c r="I33" s="254">
        <f>D33*H33</f>
        <v>0</v>
      </c>
      <c r="J33" s="254">
        <f>G33+I33</f>
        <v>0</v>
      </c>
      <c r="K33" s="219"/>
    </row>
    <row r="34" spans="1:11">
      <c r="A34" s="219"/>
      <c r="B34" s="221"/>
      <c r="C34" s="222" t="str">
        <f>'Data information'!C12</f>
        <v xml:space="preserve"> - งานทรายหยาบรองพื้น</v>
      </c>
      <c r="D34" s="254"/>
      <c r="E34" s="285" t="str">
        <f>'Data information'!D12</f>
        <v>ลบ.ม.</v>
      </c>
      <c r="F34" s="254">
        <f>'Data information'!E12</f>
        <v>370</v>
      </c>
      <c r="G34" s="254">
        <f>D34*F34</f>
        <v>0</v>
      </c>
      <c r="H34" s="254">
        <f>'Data information'!F12</f>
        <v>104</v>
      </c>
      <c r="I34" s="254">
        <f>D34*H34</f>
        <v>0</v>
      </c>
      <c r="J34" s="254">
        <f>G34+I34</f>
        <v>0</v>
      </c>
      <c r="K34" s="219"/>
    </row>
    <row r="35" spans="1:11">
      <c r="A35" s="231"/>
      <c r="B35" s="233"/>
      <c r="C35" s="234"/>
      <c r="D35" s="231"/>
      <c r="E35" s="298"/>
      <c r="F35" s="231"/>
      <c r="G35" s="231"/>
      <c r="H35" s="231"/>
      <c r="I35" s="231"/>
      <c r="J35" s="231"/>
      <c r="K35" s="231"/>
    </row>
    <row r="36" spans="1:11">
      <c r="A36" s="299"/>
      <c r="B36" s="606" t="str">
        <f>"รวม"&amp;B29</f>
        <v>รวมหมวดงานโยธา ,เตรียมงานวิศวกรรม</v>
      </c>
      <c r="C36" s="606"/>
      <c r="D36" s="300"/>
      <c r="E36" s="301"/>
      <c r="F36" s="300"/>
      <c r="G36" s="300">
        <f>SUM(G29:G35)</f>
        <v>0</v>
      </c>
      <c r="H36" s="300"/>
      <c r="I36" s="300">
        <f>SUM(I29:I35)</f>
        <v>0</v>
      </c>
      <c r="J36" s="300">
        <f>SUM(J29:J35)</f>
        <v>0</v>
      </c>
      <c r="K36" s="299"/>
    </row>
    <row r="37" spans="1:11">
      <c r="A37" s="295" t="s">
        <v>958</v>
      </c>
      <c r="B37" s="296" t="str">
        <f>B11</f>
        <v>หมวดงานวิศวกรรมโครงสร้าง</v>
      </c>
      <c r="C37" s="222"/>
      <c r="D37" s="219"/>
      <c r="E37" s="297"/>
      <c r="F37" s="219"/>
      <c r="G37" s="219"/>
      <c r="H37" s="219"/>
      <c r="I37" s="219"/>
      <c r="J37" s="219"/>
      <c r="K37" s="219"/>
    </row>
    <row r="38" spans="1:11">
      <c r="A38" s="219"/>
      <c r="B38" s="221"/>
      <c r="C38" s="222" t="str">
        <f>'Data information'!C14</f>
        <v xml:space="preserve"> - คอนกรีตโครงสร้าง  fc'= 280 ksc. ทรงลูกบาศก์</v>
      </c>
      <c r="D38" s="254"/>
      <c r="E38" s="285" t="str">
        <f>'Data information'!D14</f>
        <v>ลบ.ม.</v>
      </c>
      <c r="F38" s="254">
        <f>'Data information'!E14</f>
        <v>1971.96</v>
      </c>
      <c r="G38" s="254">
        <f t="shared" ref="G38:G46" si="0">D38*F38</f>
        <v>0</v>
      </c>
      <c r="H38" s="254">
        <f>'Data information'!F14</f>
        <v>327</v>
      </c>
      <c r="I38" s="254">
        <f t="shared" ref="I38:I46" si="1">D38*H38</f>
        <v>0</v>
      </c>
      <c r="J38" s="254">
        <f t="shared" ref="J38:J46" si="2">G38+I38</f>
        <v>0</v>
      </c>
      <c r="K38" s="219"/>
    </row>
    <row r="39" spans="1:11" hidden="1">
      <c r="A39" s="219"/>
      <c r="B39" s="221"/>
      <c r="C39" s="222" t="str">
        <f>'Data information'!C15</f>
        <v xml:space="preserve"> - ไม้แบบหล่อคอนกรีต</v>
      </c>
      <c r="D39" s="254"/>
      <c r="E39" s="285" t="str">
        <f>'Data information'!D15</f>
        <v>ตร.ม.</v>
      </c>
      <c r="F39" s="254">
        <f>'Data information'!E15</f>
        <v>300</v>
      </c>
      <c r="G39" s="254">
        <f t="shared" si="0"/>
        <v>0</v>
      </c>
      <c r="H39" s="254">
        <f>'Data information'!F15</f>
        <v>0</v>
      </c>
      <c r="I39" s="254">
        <f t="shared" si="1"/>
        <v>0</v>
      </c>
      <c r="J39" s="254">
        <f t="shared" si="2"/>
        <v>0</v>
      </c>
      <c r="K39" s="219"/>
    </row>
    <row r="40" spans="1:11" hidden="1">
      <c r="A40" s="219"/>
      <c r="B40" s="221"/>
      <c r="C40" s="222" t="str">
        <f>'Data information'!C16</f>
        <v xml:space="preserve"> - ค่าแรงประกอบไม้แบบ</v>
      </c>
      <c r="D40" s="254"/>
      <c r="E40" s="285" t="str">
        <f>'Data information'!D16</f>
        <v>ตร.ม.</v>
      </c>
      <c r="F40" s="254">
        <f>'Data information'!E16</f>
        <v>0</v>
      </c>
      <c r="G40" s="254">
        <f t="shared" si="0"/>
        <v>0</v>
      </c>
      <c r="H40" s="254">
        <f>'Data information'!F16</f>
        <v>121</v>
      </c>
      <c r="I40" s="254">
        <f t="shared" si="1"/>
        <v>0</v>
      </c>
      <c r="J40" s="254">
        <f t="shared" si="2"/>
        <v>0</v>
      </c>
      <c r="K40" s="219"/>
    </row>
    <row r="41" spans="1:11" hidden="1">
      <c r="A41" s="219"/>
      <c r="B41" s="221"/>
      <c r="C41" s="222" t="str">
        <f>'Data information'!C17</f>
        <v xml:space="preserve"> - ไม้คร่าวยึดแบบหล่อคอนกรีต </v>
      </c>
      <c r="D41" s="254"/>
      <c r="E41" s="285" t="str">
        <f>'Data information'!D17</f>
        <v>ตร.ม.</v>
      </c>
      <c r="F41" s="254">
        <f>'Data information'!E17</f>
        <v>300</v>
      </c>
      <c r="G41" s="254">
        <f t="shared" si="0"/>
        <v>0</v>
      </c>
      <c r="H41" s="254">
        <f>'Data information'!F17</f>
        <v>0</v>
      </c>
      <c r="I41" s="254">
        <f t="shared" si="1"/>
        <v>0</v>
      </c>
      <c r="J41" s="254">
        <f t="shared" si="2"/>
        <v>0</v>
      </c>
      <c r="K41" s="219"/>
    </row>
    <row r="42" spans="1:11" hidden="1">
      <c r="A42" s="219"/>
      <c r="B42" s="221"/>
      <c r="C42" s="222" t="str">
        <f>'Data information'!C18</f>
        <v xml:space="preserve"> - ตะปู</v>
      </c>
      <c r="D42" s="254"/>
      <c r="E42" s="285" t="str">
        <f>'Data information'!D18</f>
        <v>กก.</v>
      </c>
      <c r="F42" s="254">
        <f>'Data information'!E18</f>
        <v>58.88</v>
      </c>
      <c r="G42" s="254">
        <f t="shared" si="0"/>
        <v>0</v>
      </c>
      <c r="H42" s="254">
        <f>'Data information'!F18</f>
        <v>0</v>
      </c>
      <c r="I42" s="254">
        <f t="shared" si="1"/>
        <v>0</v>
      </c>
      <c r="J42" s="254">
        <f t="shared" si="2"/>
        <v>0</v>
      </c>
      <c r="K42" s="219"/>
    </row>
    <row r="43" spans="1:11" hidden="1">
      <c r="A43" s="219"/>
      <c r="B43" s="221"/>
      <c r="C43" s="222" t="str">
        <f>'Data information'!C19</f>
        <v xml:space="preserve"> - เหล็กเส้น Tie Bar, DB16 (SD.40) @ 0.60 ม.</v>
      </c>
      <c r="D43" s="254"/>
      <c r="E43" s="285" t="str">
        <f>'Data information'!D19</f>
        <v>กก.</v>
      </c>
      <c r="F43" s="254">
        <f>'Data information'!E19</f>
        <v>20.14</v>
      </c>
      <c r="G43" s="254">
        <f t="shared" si="0"/>
        <v>0</v>
      </c>
      <c r="H43" s="254">
        <f>'Data information'!F19</f>
        <v>3.6</v>
      </c>
      <c r="I43" s="254">
        <f t="shared" si="1"/>
        <v>0</v>
      </c>
      <c r="J43" s="254">
        <f t="shared" si="2"/>
        <v>0</v>
      </c>
      <c r="K43" s="219"/>
    </row>
    <row r="44" spans="1:11">
      <c r="A44" s="219"/>
      <c r="B44" s="221"/>
      <c r="C44" s="222" t="str">
        <f>'Data information'!C20</f>
        <v xml:space="preserve"> - เหล็ก Wire Mesh  Dia 6 มม.@ 0.30x0.30 ม. </v>
      </c>
      <c r="D44" s="254"/>
      <c r="E44" s="285" t="str">
        <f>'Data information'!D20</f>
        <v>ตร.ม.</v>
      </c>
      <c r="F44" s="254">
        <f>'Data information'!E20</f>
        <v>50</v>
      </c>
      <c r="G44" s="254">
        <f t="shared" si="0"/>
        <v>0</v>
      </c>
      <c r="H44" s="254">
        <f>'Data information'!F20</f>
        <v>5</v>
      </c>
      <c r="I44" s="254">
        <f t="shared" si="1"/>
        <v>0</v>
      </c>
      <c r="J44" s="254">
        <f t="shared" si="2"/>
        <v>0</v>
      </c>
      <c r="K44" s="219"/>
    </row>
    <row r="45" spans="1:11">
      <c r="A45" s="219"/>
      <c r="B45" s="221"/>
      <c r="C45" s="222" t="str">
        <f>'Data information'!C21</f>
        <v xml:space="preserve"> - เหล็ก Wire Mesh  Dia 4 มม.@ 0.30 ม. </v>
      </c>
      <c r="D45" s="254"/>
      <c r="E45" s="285" t="str">
        <f>'Data information'!D21</f>
        <v>ตร.ม.</v>
      </c>
      <c r="F45" s="254">
        <f>'Data information'!E21</f>
        <v>24.61</v>
      </c>
      <c r="G45" s="254">
        <f t="shared" si="0"/>
        <v>0</v>
      </c>
      <c r="H45" s="254">
        <f>'Data information'!F21</f>
        <v>5</v>
      </c>
      <c r="I45" s="254">
        <f t="shared" si="1"/>
        <v>0</v>
      </c>
      <c r="J45" s="254">
        <f t="shared" si="2"/>
        <v>0</v>
      </c>
      <c r="K45" s="219"/>
    </row>
    <row r="46" spans="1:11" hidden="1">
      <c r="A46" s="219"/>
      <c r="B46" s="221"/>
      <c r="C46" s="222" t="str">
        <f>'Data information'!C22</f>
        <v xml:space="preserve"> - ลวดผูกเหล็ก</v>
      </c>
      <c r="D46" s="254"/>
      <c r="E46" s="285" t="str">
        <f>'Data information'!D22</f>
        <v>กก.</v>
      </c>
      <c r="F46" s="254">
        <f>'Data information'!E22</f>
        <v>34.42</v>
      </c>
      <c r="G46" s="254">
        <f t="shared" si="0"/>
        <v>0</v>
      </c>
      <c r="H46" s="254">
        <f>'Data information'!F22</f>
        <v>0</v>
      </c>
      <c r="I46" s="254">
        <f t="shared" si="1"/>
        <v>0</v>
      </c>
      <c r="J46" s="254">
        <f t="shared" si="2"/>
        <v>0</v>
      </c>
      <c r="K46" s="219"/>
    </row>
    <row r="47" spans="1:11">
      <c r="A47" s="231"/>
      <c r="B47" s="233"/>
      <c r="C47" s="234"/>
      <c r="D47" s="231"/>
      <c r="E47" s="298"/>
      <c r="F47" s="231"/>
      <c r="G47" s="231"/>
      <c r="H47" s="231"/>
      <c r="I47" s="231"/>
      <c r="J47" s="231"/>
      <c r="K47" s="231"/>
    </row>
    <row r="48" spans="1:11">
      <c r="A48" s="299"/>
      <c r="B48" s="606" t="str">
        <f>"รวม"&amp;B37</f>
        <v>รวมหมวดงานวิศวกรรมโครงสร้าง</v>
      </c>
      <c r="C48" s="606"/>
      <c r="D48" s="300"/>
      <c r="E48" s="301"/>
      <c r="F48" s="300"/>
      <c r="G48" s="300">
        <f>SUM(G37:G47)</f>
        <v>0</v>
      </c>
      <c r="H48" s="300"/>
      <c r="I48" s="300">
        <f>SUM(I37:I47)</f>
        <v>0</v>
      </c>
      <c r="J48" s="300">
        <f>SUM(J37:J47)</f>
        <v>0</v>
      </c>
      <c r="K48" s="299"/>
    </row>
    <row r="49" spans="1:11">
      <c r="A49" s="295" t="s">
        <v>958</v>
      </c>
      <c r="B49" s="296" t="str">
        <f>B12</f>
        <v>หมวดงานสถาปัตยกรรม</v>
      </c>
      <c r="C49" s="222"/>
      <c r="D49" s="219"/>
      <c r="E49" s="297"/>
      <c r="F49" s="219"/>
      <c r="G49" s="219"/>
      <c r="H49" s="219"/>
      <c r="I49" s="219"/>
      <c r="J49" s="219"/>
      <c r="K49" s="219"/>
    </row>
    <row r="50" spans="1:11">
      <c r="A50" s="219"/>
      <c r="B50" s="221"/>
      <c r="C50" s="222" t="str">
        <f>'Data information'!C24</f>
        <v xml:space="preserve"> - งานขอบคันหินสำเร็จรูป ขนาด 15x100x30 ซม.</v>
      </c>
      <c r="D50" s="254"/>
      <c r="E50" s="285" t="str">
        <f>'Data information'!D24</f>
        <v>ม.</v>
      </c>
      <c r="F50" s="254">
        <f>'Data information'!E24</f>
        <v>200</v>
      </c>
      <c r="G50" s="254">
        <f>D50*F50</f>
        <v>0</v>
      </c>
      <c r="H50" s="254">
        <f>'Data information'!F24</f>
        <v>60</v>
      </c>
      <c r="I50" s="254">
        <f>D50*H50</f>
        <v>0</v>
      </c>
      <c r="J50" s="254">
        <f>G50+I50</f>
        <v>0</v>
      </c>
      <c r="K50" s="219"/>
    </row>
    <row r="51" spans="1:11" hidden="1">
      <c r="A51" s="219"/>
      <c r="B51" s="221"/>
      <c r="C51" s="222" t="str">
        <f>'Data information'!C25</f>
        <v xml:space="preserve"> - หินเกล็ด 3/8" </v>
      </c>
      <c r="D51" s="254"/>
      <c r="E51" s="285" t="str">
        <f>'Data information'!D25</f>
        <v>ตร.ม.</v>
      </c>
      <c r="F51" s="254">
        <f>'Data information'!E25</f>
        <v>22</v>
      </c>
      <c r="G51" s="254">
        <f>D51*F51</f>
        <v>0</v>
      </c>
      <c r="H51" s="254">
        <f>'Data information'!F25</f>
        <v>9.1</v>
      </c>
      <c r="I51" s="254">
        <f>D51*H51</f>
        <v>0</v>
      </c>
      <c r="J51" s="254">
        <f>G51+I51</f>
        <v>0</v>
      </c>
      <c r="K51" s="219"/>
    </row>
    <row r="52" spans="1:11">
      <c r="A52" s="219"/>
      <c r="B52" s="221"/>
      <c r="C52" s="222" t="str">
        <f>'Data information'!C26</f>
        <v xml:space="preserve"> - งานคอนกรีตปั่นหยาบลงฟอง**</v>
      </c>
      <c r="D52" s="254"/>
      <c r="E52" s="285" t="str">
        <f>'Data information'!D26</f>
        <v>ตร.ม.</v>
      </c>
      <c r="F52" s="254">
        <f>'Data information'!E26</f>
        <v>10</v>
      </c>
      <c r="G52" s="254">
        <f>D52*F52</f>
        <v>0</v>
      </c>
      <c r="H52" s="254">
        <f>'Data information'!F26</f>
        <v>30</v>
      </c>
      <c r="I52" s="254">
        <f>D52*H52</f>
        <v>0</v>
      </c>
      <c r="J52" s="254">
        <f>G52+I52</f>
        <v>0</v>
      </c>
      <c r="K52" s="219"/>
    </row>
    <row r="53" spans="1:11">
      <c r="A53" s="231"/>
      <c r="B53" s="233"/>
      <c r="C53" s="234"/>
      <c r="D53" s="231"/>
      <c r="E53" s="298"/>
      <c r="F53" s="231"/>
      <c r="G53" s="231"/>
      <c r="H53" s="231"/>
      <c r="I53" s="231"/>
      <c r="J53" s="231"/>
      <c r="K53" s="231"/>
    </row>
    <row r="54" spans="1:11">
      <c r="A54" s="299"/>
      <c r="B54" s="606" t="str">
        <f>"รวม"&amp;B49</f>
        <v>รวมหมวดงานสถาปัตยกรรม</v>
      </c>
      <c r="C54" s="606"/>
      <c r="D54" s="300"/>
      <c r="E54" s="301"/>
      <c r="F54" s="300"/>
      <c r="G54" s="300">
        <f>SUM(G49:G53)</f>
        <v>0</v>
      </c>
      <c r="H54" s="300"/>
      <c r="I54" s="300">
        <f>SUM(I49:I53)</f>
        <v>0</v>
      </c>
      <c r="J54" s="300">
        <f>SUM(J49:J53)</f>
        <v>0</v>
      </c>
      <c r="K54" s="299"/>
    </row>
  </sheetData>
  <mergeCells count="16">
    <mergeCell ref="K7:K8"/>
    <mergeCell ref="B28:C28"/>
    <mergeCell ref="B36:C36"/>
    <mergeCell ref="B48:C48"/>
    <mergeCell ref="B54:C54"/>
    <mergeCell ref="H7:I7"/>
    <mergeCell ref="A7:A8"/>
    <mergeCell ref="B7:C8"/>
    <mergeCell ref="D7:D8"/>
    <mergeCell ref="E7:E8"/>
    <mergeCell ref="F7:G7"/>
    <mergeCell ref="F6:H6"/>
    <mergeCell ref="A1:K1"/>
    <mergeCell ref="K2:K5"/>
    <mergeCell ref="D4:F4"/>
    <mergeCell ref="D5:F5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ปร.4.1.1(5)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New,Regular"&amp;12งานผังบริเวณ และระบบสาธารณูปโภคโดยรอบโครงการ&amp;R&amp;"TH Sarabun New,Regular"&amp;12แท่นประติมากรรมหลัก</oddFooter>
  </headerFooter>
  <rowBreaks count="1" manualBreakCount="1">
    <brk id="2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"/>
  <sheetViews>
    <sheetView view="pageBreakPreview" zoomScaleNormal="100" zoomScaleSheetLayoutView="100" workbookViewId="0">
      <selection activeCell="F73" sqref="F73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1 ค่างานก่อสร้างภายนอกอาคาร     "&amp;'6'!C13</f>
        <v>ส่วนที่ 1 ค่างานก่อสร้างภายนอกอาคาร     งานผังบริเวณ และระบบสาธารณูปโภคโดยรอบโครงการ</v>
      </c>
      <c r="B2" s="95"/>
      <c r="C2" s="96"/>
      <c r="D2" s="250"/>
      <c r="E2" s="438"/>
      <c r="F2" s="439"/>
      <c r="G2" s="441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4"/>
      <c r="E3" s="524"/>
      <c r="F3" s="521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601"/>
      <c r="E4" s="602"/>
      <c r="F4" s="602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ht="24.75" thickTop="1">
      <c r="A9" s="443">
        <v>1.6</v>
      </c>
      <c r="B9" s="280"/>
      <c r="C9" s="281" t="str">
        <f>'5.1.1'!B19</f>
        <v>งานระบบวิศวกรรมไฟฟ้า โดยรอบโครงการ</v>
      </c>
      <c r="D9" s="282"/>
      <c r="E9" s="283"/>
      <c r="F9" s="282"/>
      <c r="G9" s="282"/>
      <c r="H9" s="282"/>
      <c r="I9" s="282"/>
      <c r="J9" s="282"/>
      <c r="K9" s="282"/>
    </row>
    <row r="10" spans="1:11">
      <c r="A10" s="284" t="s">
        <v>960</v>
      </c>
      <c r="B10" s="221" t="s">
        <v>48</v>
      </c>
      <c r="C10" s="222"/>
      <c r="D10" s="254"/>
      <c r="E10" s="285"/>
      <c r="F10" s="254"/>
      <c r="G10" s="254"/>
      <c r="H10" s="254"/>
      <c r="I10" s="254">
        <f>I79</f>
        <v>0</v>
      </c>
      <c r="J10" s="254">
        <f>G10+I10</f>
        <v>0</v>
      </c>
      <c r="K10" s="219"/>
    </row>
    <row r="11" spans="1:11">
      <c r="A11" s="284"/>
      <c r="B11" s="221"/>
      <c r="C11" s="222"/>
      <c r="D11" s="254"/>
      <c r="E11" s="285"/>
      <c r="F11" s="254"/>
      <c r="G11" s="254"/>
      <c r="H11" s="254"/>
      <c r="I11" s="254"/>
      <c r="J11" s="254"/>
      <c r="K11" s="219"/>
    </row>
    <row r="12" spans="1:11">
      <c r="A12" s="284"/>
      <c r="B12" s="221"/>
      <c r="C12" s="222"/>
      <c r="D12" s="254"/>
      <c r="E12" s="285"/>
      <c r="F12" s="254"/>
      <c r="G12" s="254"/>
      <c r="H12" s="254"/>
      <c r="I12" s="254"/>
      <c r="J12" s="254"/>
      <c r="K12" s="219"/>
    </row>
    <row r="13" spans="1:11">
      <c r="A13" s="219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>
      <c r="A14" s="219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>
      <c r="A15" s="219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>
      <c r="A21" s="219"/>
      <c r="B21" s="221"/>
      <c r="C21" s="222"/>
      <c r="D21" s="254"/>
      <c r="E21" s="285"/>
      <c r="F21" s="254"/>
      <c r="G21" s="254"/>
      <c r="H21" s="254"/>
      <c r="I21" s="254"/>
      <c r="J21" s="254"/>
      <c r="K21" s="219"/>
    </row>
    <row r="22" spans="1:1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ht="24.75" thickBot="1">
      <c r="A28" s="291"/>
      <c r="B28" s="605" t="str">
        <f>"รวม "&amp;C9</f>
        <v>รวม งานระบบวิศวกรรมไฟฟ้า โดยรอบโครงการ</v>
      </c>
      <c r="C28" s="605"/>
      <c r="D28" s="292"/>
      <c r="E28" s="293"/>
      <c r="F28" s="292"/>
      <c r="G28" s="292">
        <f>SUM(G9:G27)</f>
        <v>0</v>
      </c>
      <c r="H28" s="292"/>
      <c r="I28" s="292">
        <f>SUM(I9:I27)</f>
        <v>0</v>
      </c>
      <c r="J28" s="292">
        <f>SUM(J9:J27)</f>
        <v>0</v>
      </c>
      <c r="K28" s="294"/>
    </row>
    <row r="29" spans="1:11" ht="24.75" thickTop="1">
      <c r="A29" s="444" t="s">
        <v>960</v>
      </c>
      <c r="B29" s="445" t="str">
        <f>B10</f>
        <v>หมวดงานวิศวกรรมไฟฟ้า</v>
      </c>
      <c r="C29" s="217"/>
      <c r="D29" s="252"/>
      <c r="E29" s="430"/>
      <c r="F29" s="252"/>
      <c r="G29" s="252"/>
      <c r="H29" s="252"/>
      <c r="I29" s="252"/>
      <c r="J29" s="252"/>
      <c r="K29" s="252"/>
    </row>
    <row r="30" spans="1:11">
      <c r="A30" s="219"/>
      <c r="B30" s="221"/>
      <c r="C30" s="319" t="str">
        <f>'Data information'!C28</f>
        <v xml:space="preserve"> ระบบไฟฟ้าแรงสูง-OH</v>
      </c>
      <c r="D30" s="254"/>
      <c r="E30" s="285"/>
      <c r="F30" s="254"/>
      <c r="G30" s="254"/>
      <c r="H30" s="254"/>
      <c r="I30" s="254"/>
      <c r="J30" s="254"/>
      <c r="K30" s="254"/>
    </row>
    <row r="31" spans="1:11">
      <c r="A31" s="219"/>
      <c r="B31" s="221"/>
      <c r="C31" s="321" t="str">
        <f>'Data information'!C29</f>
        <v xml:space="preserve"> -  เสาคอนกรีตอัดแรงขนาด 12 ม.</v>
      </c>
      <c r="D31" s="254"/>
      <c r="E31" s="285" t="str">
        <f>'Data information'!D29</f>
        <v>ต้น</v>
      </c>
      <c r="F31" s="254">
        <f>'Data information'!E29</f>
        <v>9500</v>
      </c>
      <c r="G31" s="254">
        <f t="shared" ref="G31:G77" si="0">D31*F31</f>
        <v>0</v>
      </c>
      <c r="H31" s="254">
        <f>'Data information'!F29</f>
        <v>3000</v>
      </c>
      <c r="I31" s="254">
        <f t="shared" ref="I31:I77" si="1">D31*H31</f>
        <v>0</v>
      </c>
      <c r="J31" s="254">
        <f t="shared" ref="J31:J77" si="2">G31+I31</f>
        <v>0</v>
      </c>
      <c r="K31" s="219"/>
    </row>
    <row r="32" spans="1:11">
      <c r="A32" s="219"/>
      <c r="B32" s="221"/>
      <c r="C32" s="321" t="str">
        <f>'Data information'!C30</f>
        <v xml:space="preserve"> -  CROSSARM  CONCRETE 2.00 M.</v>
      </c>
      <c r="D32" s="254"/>
      <c r="E32" s="285" t="str">
        <f>'Data information'!D30</f>
        <v>ท่อน</v>
      </c>
      <c r="F32" s="254">
        <f>'Data information'!E30</f>
        <v>750</v>
      </c>
      <c r="G32" s="254">
        <f t="shared" si="0"/>
        <v>0</v>
      </c>
      <c r="H32" s="254">
        <f>'Data information'!F30</f>
        <v>225</v>
      </c>
      <c r="I32" s="254">
        <f t="shared" si="1"/>
        <v>0</v>
      </c>
      <c r="J32" s="254">
        <f t="shared" si="2"/>
        <v>0</v>
      </c>
      <c r="K32" s="219"/>
    </row>
    <row r="33" spans="1:11">
      <c r="A33" s="219"/>
      <c r="B33" s="221"/>
      <c r="C33" s="321" t="str">
        <f>'Data information'!C31</f>
        <v xml:space="preserve"> -  CROSSARM  CONCRETE 2.50 M.</v>
      </c>
      <c r="D33" s="254"/>
      <c r="E33" s="285" t="str">
        <f>'Data information'!D31</f>
        <v>ท่อน</v>
      </c>
      <c r="F33" s="254">
        <f>'Data information'!E31</f>
        <v>800</v>
      </c>
      <c r="G33" s="254">
        <f t="shared" si="0"/>
        <v>0</v>
      </c>
      <c r="H33" s="254">
        <f>'Data information'!F31</f>
        <v>240</v>
      </c>
      <c r="I33" s="254">
        <f t="shared" si="1"/>
        <v>0</v>
      </c>
      <c r="J33" s="254">
        <f t="shared" si="2"/>
        <v>0</v>
      </c>
      <c r="K33" s="219"/>
    </row>
    <row r="34" spans="1:11">
      <c r="A34" s="219"/>
      <c r="B34" s="221"/>
      <c r="C34" s="321" t="str">
        <f>'Data information'!C32</f>
        <v xml:space="preserve"> -  เหล็กคอนเคเบิ้ลอากาศ</v>
      </c>
      <c r="D34" s="254"/>
      <c r="E34" s="285" t="str">
        <f>'Data information'!D32</f>
        <v>ท่อน</v>
      </c>
      <c r="F34" s="254">
        <f>'Data information'!E32</f>
        <v>1800</v>
      </c>
      <c r="G34" s="254">
        <f t="shared" si="0"/>
        <v>0</v>
      </c>
      <c r="H34" s="254">
        <f>'Data information'!F32</f>
        <v>400</v>
      </c>
      <c r="I34" s="254">
        <f t="shared" si="1"/>
        <v>0</v>
      </c>
      <c r="J34" s="254">
        <f t="shared" si="2"/>
        <v>0</v>
      </c>
      <c r="K34" s="219"/>
    </row>
    <row r="35" spans="1:11">
      <c r="A35" s="219"/>
      <c r="B35" s="221"/>
      <c r="C35" s="321" t="str">
        <f>'Data information'!C33</f>
        <v xml:space="preserve"> -  สายเคเบิ้ลอากาศขนาด 50  ตร.มม.</v>
      </c>
      <c r="D35" s="254"/>
      <c r="E35" s="285" t="str">
        <f>'Data information'!D33</f>
        <v>ม.</v>
      </c>
      <c r="F35" s="254">
        <f>'Data information'!E33</f>
        <v>135</v>
      </c>
      <c r="G35" s="254">
        <f t="shared" si="0"/>
        <v>0</v>
      </c>
      <c r="H35" s="254">
        <f>'Data information'!F33</f>
        <v>40</v>
      </c>
      <c r="I35" s="254">
        <f t="shared" si="1"/>
        <v>0</v>
      </c>
      <c r="J35" s="254">
        <f t="shared" si="2"/>
        <v>0</v>
      </c>
      <c r="K35" s="219"/>
    </row>
    <row r="36" spans="1:11">
      <c r="A36" s="219"/>
      <c r="B36" s="221"/>
      <c r="C36" s="321" t="str">
        <f>'Data information'!C34</f>
        <v xml:space="preserve"> -  โอเวอร์เฮตกราวด์</v>
      </c>
      <c r="D36" s="254"/>
      <c r="E36" s="285" t="str">
        <f>'Data information'!D34</f>
        <v>ม.</v>
      </c>
      <c r="F36" s="254">
        <f>'Data information'!E34</f>
        <v>25</v>
      </c>
      <c r="G36" s="254">
        <f t="shared" si="0"/>
        <v>0</v>
      </c>
      <c r="H36" s="254">
        <f>'Data information'!F34</f>
        <v>25</v>
      </c>
      <c r="I36" s="254">
        <f t="shared" si="1"/>
        <v>0</v>
      </c>
      <c r="J36" s="254">
        <f t="shared" si="2"/>
        <v>0</v>
      </c>
      <c r="K36" s="219"/>
    </row>
    <row r="37" spans="1:11">
      <c r="A37" s="219"/>
      <c r="B37" s="221"/>
      <c r="C37" s="321" t="str">
        <f>'Data information'!C35</f>
        <v xml:space="preserve"> -  ลูกถ้วยแขวน</v>
      </c>
      <c r="D37" s="254"/>
      <c r="E37" s="285" t="str">
        <f>'Data information'!D35</f>
        <v>อัน</v>
      </c>
      <c r="F37" s="254">
        <f>'Data information'!E35</f>
        <v>460</v>
      </c>
      <c r="G37" s="254">
        <f t="shared" si="0"/>
        <v>0</v>
      </c>
      <c r="H37" s="254">
        <f>'Data information'!F35</f>
        <v>50</v>
      </c>
      <c r="I37" s="254">
        <f t="shared" si="1"/>
        <v>0</v>
      </c>
      <c r="J37" s="254">
        <f t="shared" si="2"/>
        <v>0</v>
      </c>
      <c r="K37" s="219"/>
    </row>
    <row r="38" spans="1:11">
      <c r="A38" s="219"/>
      <c r="B38" s="221"/>
      <c r="C38" s="321" t="str">
        <f>'Data information'!C36</f>
        <v xml:space="preserve"> -  ลูกถ้วยไลน์โพสท์</v>
      </c>
      <c r="D38" s="254"/>
      <c r="E38" s="285" t="str">
        <f>'Data information'!D36</f>
        <v>อัน</v>
      </c>
      <c r="F38" s="254">
        <f>'Data information'!E36</f>
        <v>970</v>
      </c>
      <c r="G38" s="254">
        <f t="shared" si="0"/>
        <v>0</v>
      </c>
      <c r="H38" s="254">
        <f>'Data information'!F36</f>
        <v>100</v>
      </c>
      <c r="I38" s="254">
        <f t="shared" si="1"/>
        <v>0</v>
      </c>
      <c r="J38" s="254">
        <f t="shared" si="2"/>
        <v>0</v>
      </c>
      <c r="K38" s="219"/>
    </row>
    <row r="39" spans="1:11">
      <c r="A39" s="219"/>
      <c r="B39" s="221"/>
      <c r="C39" s="321" t="str">
        <f>'Data information'!C37</f>
        <v xml:space="preserve"> -  ดรอปเอาท์  22  เค.วี  - ฟิวส์แรงสูง</v>
      </c>
      <c r="D39" s="254"/>
      <c r="E39" s="285" t="str">
        <f>'Data information'!D37</f>
        <v>ชุด</v>
      </c>
      <c r="F39" s="254">
        <f>'Data information'!E37</f>
        <v>4500</v>
      </c>
      <c r="G39" s="254">
        <f t="shared" si="0"/>
        <v>0</v>
      </c>
      <c r="H39" s="254">
        <f>'Data information'!F37</f>
        <v>500</v>
      </c>
      <c r="I39" s="254">
        <f t="shared" si="1"/>
        <v>0</v>
      </c>
      <c r="J39" s="254">
        <f t="shared" si="2"/>
        <v>0</v>
      </c>
      <c r="K39" s="219"/>
    </row>
    <row r="40" spans="1:11">
      <c r="A40" s="219"/>
      <c r="B40" s="221"/>
      <c r="C40" s="321" t="str">
        <f>'Data information'!C38</f>
        <v xml:space="preserve"> -  ล่อฟ้าแรงสูง  21  เค.วี. 5 เคเอ</v>
      </c>
      <c r="D40" s="254"/>
      <c r="E40" s="285" t="str">
        <f>'Data information'!D38</f>
        <v>ชุด</v>
      </c>
      <c r="F40" s="254">
        <f>'Data information'!E38</f>
        <v>4100</v>
      </c>
      <c r="G40" s="254">
        <f t="shared" si="0"/>
        <v>0</v>
      </c>
      <c r="H40" s="254">
        <f>'Data information'!F38</f>
        <v>500</v>
      </c>
      <c r="I40" s="254">
        <f t="shared" si="1"/>
        <v>0</v>
      </c>
      <c r="J40" s="254">
        <f t="shared" si="2"/>
        <v>0</v>
      </c>
      <c r="K40" s="219"/>
    </row>
    <row r="41" spans="1:11">
      <c r="A41" s="219"/>
      <c r="B41" s="221"/>
      <c r="C41" s="321" t="str">
        <f>'Data information'!C39</f>
        <v xml:space="preserve"> -  ระบบกราวด์</v>
      </c>
      <c r="D41" s="254"/>
      <c r="E41" s="285" t="str">
        <f>'Data information'!D39</f>
        <v>ชุด</v>
      </c>
      <c r="F41" s="254">
        <f>'Data information'!E39</f>
        <v>4500</v>
      </c>
      <c r="G41" s="254">
        <f t="shared" si="0"/>
        <v>0</v>
      </c>
      <c r="H41" s="254">
        <f>'Data information'!F39</f>
        <v>2000</v>
      </c>
      <c r="I41" s="254">
        <f t="shared" si="1"/>
        <v>0</v>
      </c>
      <c r="J41" s="254">
        <f t="shared" si="2"/>
        <v>0</v>
      </c>
      <c r="K41" s="219"/>
    </row>
    <row r="42" spans="1:11">
      <c r="A42" s="219"/>
      <c r="B42" s="221"/>
      <c r="C42" s="321" t="str">
        <f>'Data information'!C40</f>
        <v xml:space="preserve"> -  อุปกรณ์ประกอบสายไฟฟ้า</v>
      </c>
      <c r="D42" s="254"/>
      <c r="E42" s="285" t="str">
        <f>'Data information'!D40</f>
        <v>รายการ</v>
      </c>
      <c r="F42" s="254">
        <f>'Data information'!E40</f>
        <v>8532</v>
      </c>
      <c r="G42" s="254">
        <f t="shared" si="0"/>
        <v>0</v>
      </c>
      <c r="H42" s="254">
        <f>'Data information'!F40</f>
        <v>0</v>
      </c>
      <c r="I42" s="254">
        <f t="shared" si="1"/>
        <v>0</v>
      </c>
      <c r="J42" s="254">
        <f t="shared" si="2"/>
        <v>0</v>
      </c>
      <c r="K42" s="219"/>
    </row>
    <row r="43" spans="1:11">
      <c r="A43" s="219"/>
      <c r="B43" s="221"/>
      <c r="C43" s="319" t="str">
        <f>'Data information'!C41</f>
        <v xml:space="preserve"> ระบบไฟฟ้าแรงต่ำ - UG</v>
      </c>
      <c r="D43" s="254"/>
      <c r="E43" s="285"/>
      <c r="F43" s="254"/>
      <c r="G43" s="254"/>
      <c r="H43" s="254"/>
      <c r="I43" s="254"/>
      <c r="J43" s="254"/>
      <c r="K43" s="219"/>
    </row>
    <row r="44" spans="1:11">
      <c r="A44" s="219"/>
      <c r="B44" s="221"/>
      <c r="C44" s="321" t="str">
        <f>'Data information'!C42</f>
        <v xml:space="preserve"> -  สาย CV #  300 sq.mm.</v>
      </c>
      <c r="D44" s="254"/>
      <c r="E44" s="285" t="str">
        <f>'Data information'!D42</f>
        <v>ม.</v>
      </c>
      <c r="F44" s="254">
        <f>'Data information'!E42</f>
        <v>781</v>
      </c>
      <c r="G44" s="254">
        <f t="shared" si="0"/>
        <v>0</v>
      </c>
      <c r="H44" s="254">
        <f>'Data information'!F42</f>
        <v>110</v>
      </c>
      <c r="I44" s="254">
        <f t="shared" si="1"/>
        <v>0</v>
      </c>
      <c r="J44" s="254">
        <f t="shared" si="2"/>
        <v>0</v>
      </c>
      <c r="K44" s="219"/>
    </row>
    <row r="45" spans="1:11">
      <c r="A45" s="219"/>
      <c r="B45" s="221"/>
      <c r="C45" s="321" t="str">
        <f>'Data information'!C43</f>
        <v xml:space="preserve"> -  ท่อ  HDPE  110 mm.</v>
      </c>
      <c r="D45" s="254"/>
      <c r="E45" s="285" t="str">
        <f>'Data information'!D43</f>
        <v>ม.</v>
      </c>
      <c r="F45" s="254">
        <f>'Data information'!E43</f>
        <v>228</v>
      </c>
      <c r="G45" s="254">
        <f t="shared" si="0"/>
        <v>0</v>
      </c>
      <c r="H45" s="254">
        <f>'Data information'!F43</f>
        <v>34</v>
      </c>
      <c r="I45" s="254">
        <f t="shared" si="1"/>
        <v>0</v>
      </c>
      <c r="J45" s="254">
        <f t="shared" si="2"/>
        <v>0</v>
      </c>
      <c r="K45" s="219"/>
    </row>
    <row r="46" spans="1:11">
      <c r="A46" s="219"/>
      <c r="B46" s="221"/>
      <c r="C46" s="321" t="str">
        <f>'Data information'!C44</f>
        <v xml:space="preserve"> -  ท่อ  HDPE  63 mm.</v>
      </c>
      <c r="D46" s="254"/>
      <c r="E46" s="285" t="str">
        <f>'Data information'!D44</f>
        <v>ม.</v>
      </c>
      <c r="F46" s="254">
        <f>'Data information'!E44</f>
        <v>78</v>
      </c>
      <c r="G46" s="254">
        <f t="shared" si="0"/>
        <v>0</v>
      </c>
      <c r="H46" s="254">
        <f>'Data information'!F44</f>
        <v>25</v>
      </c>
      <c r="I46" s="254">
        <f t="shared" si="1"/>
        <v>0</v>
      </c>
      <c r="J46" s="254">
        <f t="shared" si="2"/>
        <v>0</v>
      </c>
      <c r="K46" s="219"/>
    </row>
    <row r="47" spans="1:11">
      <c r="A47" s="219"/>
      <c r="B47" s="221"/>
      <c r="C47" s="321" t="str">
        <f>'Data information'!C45</f>
        <v xml:space="preserve"> -  บ่อเมนโฮ พร้อมฝา</v>
      </c>
      <c r="D47" s="254"/>
      <c r="E47" s="285" t="str">
        <f>'Data information'!D45</f>
        <v>บ่อ</v>
      </c>
      <c r="F47" s="254">
        <f>'Data information'!E45</f>
        <v>30000</v>
      </c>
      <c r="G47" s="254">
        <f t="shared" si="0"/>
        <v>0</v>
      </c>
      <c r="H47" s="254">
        <f>'Data information'!F45</f>
        <v>3000</v>
      </c>
      <c r="I47" s="254">
        <f t="shared" si="1"/>
        <v>0</v>
      </c>
      <c r="J47" s="254">
        <f t="shared" si="2"/>
        <v>0</v>
      </c>
      <c r="K47" s="219"/>
    </row>
    <row r="48" spans="1:11" hidden="1">
      <c r="A48" s="219"/>
      <c r="B48" s="221"/>
      <c r="C48" s="321" t="str">
        <f>'Data information'!C46</f>
        <v xml:space="preserve"> -  บ่อแฮนด์โฮ พร้อมฝา</v>
      </c>
      <c r="D48" s="254"/>
      <c r="E48" s="285" t="str">
        <f>'Data information'!D46</f>
        <v>บ่อ</v>
      </c>
      <c r="F48" s="254">
        <f>'Data information'!E46</f>
        <v>0</v>
      </c>
      <c r="G48" s="254">
        <f t="shared" si="0"/>
        <v>0</v>
      </c>
      <c r="H48" s="254">
        <f>'Data information'!F46</f>
        <v>0</v>
      </c>
      <c r="I48" s="254">
        <f t="shared" si="1"/>
        <v>0</v>
      </c>
      <c r="J48" s="254">
        <f t="shared" si="2"/>
        <v>0</v>
      </c>
      <c r="K48" s="219"/>
    </row>
    <row r="49" spans="1:11">
      <c r="A49" s="219"/>
      <c r="B49" s="221"/>
      <c r="C49" s="321" t="str">
        <f>'Data information'!C47</f>
        <v xml:space="preserve"> -  งานทรายหยาบอัดแน่น หนา 0.30 ม.</v>
      </c>
      <c r="D49" s="254"/>
      <c r="E49" s="285" t="str">
        <f>'Data information'!D47</f>
        <v>ลบ.ม.</v>
      </c>
      <c r="F49" s="254">
        <f>'Data information'!E47</f>
        <v>514.02</v>
      </c>
      <c r="G49" s="254">
        <f t="shared" si="0"/>
        <v>0</v>
      </c>
      <c r="H49" s="254">
        <f>'Data information'!F47</f>
        <v>104</v>
      </c>
      <c r="I49" s="254">
        <f t="shared" si="1"/>
        <v>0</v>
      </c>
      <c r="J49" s="254">
        <f t="shared" si="2"/>
        <v>0</v>
      </c>
      <c r="K49" s="219"/>
    </row>
    <row r="50" spans="1:11">
      <c r="A50" s="219"/>
      <c r="B50" s="221"/>
      <c r="C50" s="321" t="str">
        <f>'Data information'!C48</f>
        <v xml:space="preserve"> -  คอนกรีตโครงสร้าง ( 240 ksc. Cylinder )</v>
      </c>
      <c r="D50" s="254"/>
      <c r="E50" s="285" t="str">
        <f>'Data information'!D48</f>
        <v>ลบ.ม.</v>
      </c>
      <c r="F50" s="254">
        <f>'Data information'!E48</f>
        <v>1971.96</v>
      </c>
      <c r="G50" s="254">
        <f t="shared" si="0"/>
        <v>0</v>
      </c>
      <c r="H50" s="254">
        <f>'Data information'!F48</f>
        <v>327</v>
      </c>
      <c r="I50" s="254">
        <f t="shared" si="1"/>
        <v>0</v>
      </c>
      <c r="J50" s="254">
        <f t="shared" si="2"/>
        <v>0</v>
      </c>
      <c r="K50" s="219"/>
    </row>
    <row r="51" spans="1:11">
      <c r="A51" s="219"/>
      <c r="B51" s="221"/>
      <c r="C51" s="321" t="str">
        <f>'Data information'!C49</f>
        <v xml:space="preserve"> -  หินเบอร์ 2 ความหนา &gt;= 10 cm.</v>
      </c>
      <c r="D51" s="254"/>
      <c r="E51" s="285" t="str">
        <f>'Data information'!D49</f>
        <v>ลบ.ม.</v>
      </c>
      <c r="F51" s="254">
        <f>'Data information'!E49</f>
        <v>560</v>
      </c>
      <c r="G51" s="254">
        <f t="shared" si="0"/>
        <v>0</v>
      </c>
      <c r="H51" s="254">
        <f>'Data information'!F49</f>
        <v>0</v>
      </c>
      <c r="I51" s="254">
        <f t="shared" si="1"/>
        <v>0</v>
      </c>
      <c r="J51" s="254">
        <f t="shared" si="2"/>
        <v>0</v>
      </c>
      <c r="K51" s="219"/>
    </row>
    <row r="52" spans="1:11">
      <c r="A52" s="219"/>
      <c r="B52" s="221"/>
      <c r="C52" s="321" t="str">
        <f>'Data information'!C50</f>
        <v xml:space="preserve"> -  เหล็กเสริมคอนกรีต ข้ออ้อย SD-40 DB 12 mm.</v>
      </c>
      <c r="D52" s="254"/>
      <c r="E52" s="285" t="str">
        <f>'Data information'!D50</f>
        <v>กก.</v>
      </c>
      <c r="F52" s="254">
        <f>'Data information'!E50</f>
        <v>20.2</v>
      </c>
      <c r="G52" s="254">
        <f t="shared" si="0"/>
        <v>0</v>
      </c>
      <c r="H52" s="254">
        <f>'Data information'!F50</f>
        <v>0</v>
      </c>
      <c r="I52" s="254">
        <f t="shared" si="1"/>
        <v>0</v>
      </c>
      <c r="J52" s="254">
        <f t="shared" si="2"/>
        <v>0</v>
      </c>
      <c r="K52" s="219"/>
    </row>
    <row r="53" spans="1:11">
      <c r="A53" s="219"/>
      <c r="B53" s="221"/>
      <c r="C53" s="321" t="str">
        <f>'Data information'!C51</f>
        <v xml:space="preserve"> -  รั้ว Wire-Mesh Galnized 2 x 5 m.</v>
      </c>
      <c r="D53" s="254"/>
      <c r="E53" s="285" t="str">
        <f>'Data information'!D51</f>
        <v>ม.</v>
      </c>
      <c r="F53" s="254">
        <f>'Data information'!E51</f>
        <v>2000</v>
      </c>
      <c r="G53" s="254">
        <f t="shared" si="0"/>
        <v>0</v>
      </c>
      <c r="H53" s="254">
        <f>'Data information'!F51</f>
        <v>0</v>
      </c>
      <c r="I53" s="254">
        <f t="shared" si="1"/>
        <v>0</v>
      </c>
      <c r="J53" s="254">
        <f t="shared" si="2"/>
        <v>0</v>
      </c>
      <c r="K53" s="219"/>
    </row>
    <row r="54" spans="1:11">
      <c r="A54" s="219"/>
      <c r="B54" s="221"/>
      <c r="C54" s="321" t="str">
        <f>'Data information'!C52</f>
        <v xml:space="preserve"> -  DUCK BANK 3X4</v>
      </c>
      <c r="D54" s="254"/>
      <c r="E54" s="285" t="str">
        <f>'Data information'!D52</f>
        <v>ม.</v>
      </c>
      <c r="F54" s="254">
        <f>'Data information'!E52</f>
        <v>2500</v>
      </c>
      <c r="G54" s="254">
        <f t="shared" si="0"/>
        <v>0</v>
      </c>
      <c r="H54" s="254">
        <f>'Data information'!F52</f>
        <v>600</v>
      </c>
      <c r="I54" s="254">
        <f t="shared" si="1"/>
        <v>0</v>
      </c>
      <c r="J54" s="254">
        <f t="shared" si="2"/>
        <v>0</v>
      </c>
      <c r="K54" s="219"/>
    </row>
    <row r="55" spans="1:11">
      <c r="A55" s="219"/>
      <c r="B55" s="221"/>
      <c r="C55" s="321" t="str">
        <f>'Data information'!C53</f>
        <v xml:space="preserve"> -  เทปเตือนภัย</v>
      </c>
      <c r="D55" s="254"/>
      <c r="E55" s="285" t="str">
        <f>'Data information'!D53</f>
        <v>ม.</v>
      </c>
      <c r="F55" s="254">
        <f>'Data information'!E53</f>
        <v>8</v>
      </c>
      <c r="G55" s="254">
        <f t="shared" si="0"/>
        <v>0</v>
      </c>
      <c r="H55" s="254">
        <f>'Data information'!F53</f>
        <v>5</v>
      </c>
      <c r="I55" s="254">
        <f t="shared" si="1"/>
        <v>0</v>
      </c>
      <c r="J55" s="254">
        <f t="shared" si="2"/>
        <v>0</v>
      </c>
      <c r="K55" s="219"/>
    </row>
    <row r="56" spans="1:11">
      <c r="A56" s="219"/>
      <c r="B56" s="221"/>
      <c r="C56" s="321" t="str">
        <f>'Data information'!C54</f>
        <v xml:space="preserve"> -  ป้ายแจ้งเตือนอันตราย</v>
      </c>
      <c r="D56" s="254"/>
      <c r="E56" s="285" t="str">
        <f>'Data information'!D54</f>
        <v>อัน</v>
      </c>
      <c r="F56" s="254">
        <f>'Data information'!E54</f>
        <v>187</v>
      </c>
      <c r="G56" s="254">
        <f t="shared" si="0"/>
        <v>0</v>
      </c>
      <c r="H56" s="254">
        <f>'Data information'!F54</f>
        <v>0</v>
      </c>
      <c r="I56" s="254">
        <f t="shared" si="1"/>
        <v>0</v>
      </c>
      <c r="J56" s="254">
        <f t="shared" si="2"/>
        <v>0</v>
      </c>
      <c r="K56" s="219"/>
    </row>
    <row r="57" spans="1:11">
      <c r="A57" s="219"/>
      <c r="B57" s="221"/>
      <c r="C57" s="321" t="str">
        <f>'Data information'!C55</f>
        <v xml:space="preserve"> -  หลักบอกแนวแรงสูง</v>
      </c>
      <c r="D57" s="254"/>
      <c r="E57" s="285" t="str">
        <f>'Data information'!D55</f>
        <v>อัน</v>
      </c>
      <c r="F57" s="254">
        <f>'Data information'!E55</f>
        <v>100</v>
      </c>
      <c r="G57" s="254">
        <f t="shared" si="0"/>
        <v>0</v>
      </c>
      <c r="H57" s="254">
        <f>'Data information'!F55</f>
        <v>30</v>
      </c>
      <c r="I57" s="254">
        <f t="shared" si="1"/>
        <v>0</v>
      </c>
      <c r="J57" s="254">
        <f t="shared" si="2"/>
        <v>0</v>
      </c>
      <c r="K57" s="219"/>
    </row>
    <row r="58" spans="1:11">
      <c r="A58" s="219"/>
      <c r="B58" s="221"/>
      <c r="C58" s="321" t="str">
        <f>'Data information'!C56</f>
        <v xml:space="preserve"> -  ระบบกราว์ด</v>
      </c>
      <c r="D58" s="254"/>
      <c r="E58" s="285" t="str">
        <f>'Data information'!D56</f>
        <v>ชุด</v>
      </c>
      <c r="F58" s="254">
        <f>'Data information'!E56</f>
        <v>2250</v>
      </c>
      <c r="G58" s="254">
        <f t="shared" si="0"/>
        <v>0</v>
      </c>
      <c r="H58" s="254">
        <f>'Data information'!F56</f>
        <v>1000</v>
      </c>
      <c r="I58" s="254">
        <f t="shared" si="1"/>
        <v>0</v>
      </c>
      <c r="J58" s="254">
        <f t="shared" si="2"/>
        <v>0</v>
      </c>
      <c r="K58" s="219"/>
    </row>
    <row r="59" spans="1:11">
      <c r="A59" s="219"/>
      <c r="B59" s="221"/>
      <c r="C59" s="321" t="str">
        <f>'Data information'!C57</f>
        <v xml:space="preserve"> -  งาน ขุด และ ถมคืน</v>
      </c>
      <c r="D59" s="254"/>
      <c r="E59" s="285" t="str">
        <f>'Data information'!D57</f>
        <v>ลบ.ม.</v>
      </c>
      <c r="F59" s="254">
        <f>'Data information'!E57</f>
        <v>0</v>
      </c>
      <c r="G59" s="254">
        <f t="shared" si="0"/>
        <v>0</v>
      </c>
      <c r="H59" s="254">
        <f>'Data information'!F57</f>
        <v>112</v>
      </c>
      <c r="I59" s="254">
        <f t="shared" si="1"/>
        <v>0</v>
      </c>
      <c r="J59" s="254">
        <f t="shared" si="2"/>
        <v>0</v>
      </c>
      <c r="K59" s="219"/>
    </row>
    <row r="60" spans="1:11">
      <c r="A60" s="219"/>
      <c r="B60" s="221"/>
      <c r="C60" s="321" t="str">
        <f>'Data information'!C58</f>
        <v xml:space="preserve"> -  อุปกรณ์ประกอบสายไฟฟ้า</v>
      </c>
      <c r="D60" s="254"/>
      <c r="E60" s="285" t="str">
        <f>'Data information'!D58</f>
        <v>รายการ</v>
      </c>
      <c r="F60" s="254">
        <f>'Data information'!E58</f>
        <v>165337.70000000001</v>
      </c>
      <c r="G60" s="254">
        <f t="shared" si="0"/>
        <v>0</v>
      </c>
      <c r="H60" s="254">
        <f>'Data information'!F58</f>
        <v>0</v>
      </c>
      <c r="I60" s="254">
        <f t="shared" si="1"/>
        <v>0</v>
      </c>
      <c r="J60" s="254">
        <f t="shared" si="2"/>
        <v>0</v>
      </c>
      <c r="K60" s="219"/>
    </row>
    <row r="61" spans="1:11">
      <c r="A61" s="219"/>
      <c r="B61" s="221"/>
      <c r="C61" s="321" t="str">
        <f>'Data information'!C59</f>
        <v xml:space="preserve"> -  อุปกรณ์ประกอบท่อไฟฟ้า</v>
      </c>
      <c r="D61" s="254"/>
      <c r="E61" s="285" t="str">
        <f>'Data information'!D59</f>
        <v>รายการ</v>
      </c>
      <c r="F61" s="254">
        <f>'Data information'!E59</f>
        <v>13904.400000000001</v>
      </c>
      <c r="G61" s="254">
        <f t="shared" si="0"/>
        <v>0</v>
      </c>
      <c r="H61" s="254">
        <f>'Data information'!F59</f>
        <v>0</v>
      </c>
      <c r="I61" s="254">
        <f t="shared" si="1"/>
        <v>0</v>
      </c>
      <c r="J61" s="254">
        <f t="shared" si="2"/>
        <v>0</v>
      </c>
      <c r="K61" s="219"/>
    </row>
    <row r="62" spans="1:11">
      <c r="A62" s="219"/>
      <c r="B62" s="221"/>
      <c r="C62" s="319" t="str">
        <f>'Data information'!C60</f>
        <v xml:space="preserve"> ตู้ DB และ ตู้ PANEL BOARD</v>
      </c>
      <c r="D62" s="254"/>
      <c r="E62" s="285"/>
      <c r="F62" s="254"/>
      <c r="G62" s="254"/>
      <c r="H62" s="254"/>
      <c r="I62" s="254"/>
      <c r="J62" s="254"/>
      <c r="K62" s="219"/>
    </row>
    <row r="63" spans="1:11">
      <c r="A63" s="219"/>
      <c r="B63" s="221"/>
      <c r="C63" s="321" t="str">
        <f>'Data information'!C61</f>
        <v xml:space="preserve"> -  ตู้ควมคุมไฟภูมิทัศน์</v>
      </c>
      <c r="D63" s="254"/>
      <c r="E63" s="285" t="str">
        <f>'Data information'!D61</f>
        <v>ตู้</v>
      </c>
      <c r="F63" s="254">
        <f>'Data information'!E61</f>
        <v>744</v>
      </c>
      <c r="G63" s="254">
        <f t="shared" si="0"/>
        <v>0</v>
      </c>
      <c r="H63" s="254">
        <f>'Data information'!F61</f>
        <v>223.2</v>
      </c>
      <c r="I63" s="254">
        <f t="shared" si="1"/>
        <v>0</v>
      </c>
      <c r="J63" s="254">
        <f t="shared" si="2"/>
        <v>0</v>
      </c>
      <c r="K63" s="219"/>
    </row>
    <row r="64" spans="1:11">
      <c r="A64" s="219"/>
      <c r="B64" s="221"/>
      <c r="C64" s="319" t="str">
        <f>'Data information'!C62</f>
        <v xml:space="preserve"> ท่อ และ ราง</v>
      </c>
      <c r="D64" s="254"/>
      <c r="E64" s="285"/>
      <c r="F64" s="254"/>
      <c r="G64" s="254"/>
      <c r="H64" s="254"/>
      <c r="I64" s="254"/>
      <c r="J64" s="254"/>
      <c r="K64" s="219"/>
    </row>
    <row r="65" spans="1:11">
      <c r="A65" s="219"/>
      <c r="B65" s="221"/>
      <c r="C65" s="321" t="str">
        <f>'Data information'!C63</f>
        <v xml:space="preserve"> - ท่อ HDPE  32 mm.</v>
      </c>
      <c r="D65" s="254"/>
      <c r="E65" s="285" t="str">
        <f>'Data information'!D63</f>
        <v>ม.</v>
      </c>
      <c r="F65" s="254">
        <f>'Data information'!E63</f>
        <v>21</v>
      </c>
      <c r="G65" s="254">
        <f t="shared" si="0"/>
        <v>0</v>
      </c>
      <c r="H65" s="254">
        <f>'Data information'!F63</f>
        <v>19</v>
      </c>
      <c r="I65" s="254">
        <f t="shared" si="1"/>
        <v>0</v>
      </c>
      <c r="J65" s="254">
        <f t="shared" si="2"/>
        <v>0</v>
      </c>
      <c r="K65" s="219"/>
    </row>
    <row r="66" spans="1:11">
      <c r="A66" s="219"/>
      <c r="B66" s="221"/>
      <c r="C66" s="321" t="str">
        <f>'Data information'!C64</f>
        <v xml:space="preserve"> -  งาน ขุด และ ถมคืน</v>
      </c>
      <c r="D66" s="254"/>
      <c r="E66" s="285" t="str">
        <f>'Data information'!D64</f>
        <v>ลบ.ม.</v>
      </c>
      <c r="F66" s="254">
        <f>'Data information'!E64</f>
        <v>0</v>
      </c>
      <c r="G66" s="254">
        <f t="shared" si="0"/>
        <v>0</v>
      </c>
      <c r="H66" s="254">
        <f>'Data information'!F64</f>
        <v>112</v>
      </c>
      <c r="I66" s="254">
        <f t="shared" si="1"/>
        <v>0</v>
      </c>
      <c r="J66" s="254">
        <f t="shared" si="2"/>
        <v>0</v>
      </c>
      <c r="K66" s="219"/>
    </row>
    <row r="67" spans="1:11">
      <c r="A67" s="219"/>
      <c r="B67" s="221"/>
      <c r="C67" s="321" t="str">
        <f>'Data information'!C65</f>
        <v xml:space="preserve"> -  อุปกรณ์ประกอบท่อไฟฟ้า</v>
      </c>
      <c r="D67" s="254"/>
      <c r="E67" s="285" t="str">
        <f>'Data information'!D65</f>
        <v>รายการ</v>
      </c>
      <c r="F67" s="254">
        <f>'Data information'!E65</f>
        <v>3112.2000000000003</v>
      </c>
      <c r="G67" s="254">
        <f t="shared" si="0"/>
        <v>0</v>
      </c>
      <c r="H67" s="254">
        <f>'Data information'!F65</f>
        <v>0</v>
      </c>
      <c r="I67" s="254">
        <f t="shared" si="1"/>
        <v>0</v>
      </c>
      <c r="J67" s="254">
        <f t="shared" si="2"/>
        <v>0</v>
      </c>
      <c r="K67" s="219"/>
    </row>
    <row r="68" spans="1:11">
      <c r="A68" s="219"/>
      <c r="B68" s="221"/>
      <c r="C68" s="319" t="str">
        <f>'Data information'!C66</f>
        <v xml:space="preserve"> สายไฟฟ้า</v>
      </c>
      <c r="D68" s="254"/>
      <c r="E68" s="285"/>
      <c r="F68" s="254"/>
      <c r="G68" s="254"/>
      <c r="H68" s="254"/>
      <c r="I68" s="254"/>
      <c r="J68" s="254"/>
      <c r="K68" s="219"/>
    </row>
    <row r="69" spans="1:11">
      <c r="A69" s="219"/>
      <c r="B69" s="221"/>
      <c r="C69" s="321" t="str">
        <f>'Data information'!C67</f>
        <v xml:space="preserve"> -  VCT-G #  2C -4/G SQ.MM.</v>
      </c>
      <c r="D69" s="254"/>
      <c r="E69" s="285" t="str">
        <f>'Data information'!D67</f>
        <v>ม.</v>
      </c>
      <c r="F69" s="254">
        <f>'Data information'!E67</f>
        <v>60.24</v>
      </c>
      <c r="G69" s="254">
        <f t="shared" si="0"/>
        <v>0</v>
      </c>
      <c r="H69" s="254">
        <f>'Data information'!F67</f>
        <v>13</v>
      </c>
      <c r="I69" s="254">
        <f t="shared" si="1"/>
        <v>0</v>
      </c>
      <c r="J69" s="254">
        <f t="shared" si="2"/>
        <v>0</v>
      </c>
      <c r="K69" s="219"/>
    </row>
    <row r="70" spans="1:11">
      <c r="A70" s="219"/>
      <c r="B70" s="221"/>
      <c r="C70" s="321" t="str">
        <f>'Data information'!C68</f>
        <v xml:space="preserve"> -  อุปกรณ์ประกอบสายไฟฟ้า</v>
      </c>
      <c r="D70" s="254"/>
      <c r="E70" s="285" t="str">
        <f>'Data information'!D68</f>
        <v>รายการ</v>
      </c>
      <c r="F70" s="254">
        <f>'Data information'!E68</f>
        <v>16915.392000000003</v>
      </c>
      <c r="G70" s="254">
        <f t="shared" si="0"/>
        <v>0</v>
      </c>
      <c r="H70" s="254">
        <f>'Data information'!F68</f>
        <v>0</v>
      </c>
      <c r="I70" s="254">
        <f t="shared" si="1"/>
        <v>0</v>
      </c>
      <c r="J70" s="254">
        <f t="shared" si="2"/>
        <v>0</v>
      </c>
      <c r="K70" s="219"/>
    </row>
    <row r="71" spans="1:11">
      <c r="A71" s="219"/>
      <c r="B71" s="221"/>
      <c r="C71" s="319" t="str">
        <f>'Data information'!C69</f>
        <v xml:space="preserve"> โคมไฟ</v>
      </c>
      <c r="D71" s="254"/>
      <c r="E71" s="285"/>
      <c r="F71" s="254"/>
      <c r="G71" s="254"/>
      <c r="H71" s="254"/>
      <c r="I71" s="254"/>
      <c r="J71" s="254"/>
      <c r="K71" s="219"/>
    </row>
    <row r="72" spans="1:11" hidden="1">
      <c r="A72" s="219"/>
      <c r="B72" s="221"/>
      <c r="C72" s="321" t="str">
        <f>'Data information'!C70</f>
        <v xml:space="preserve"> -  โคมไฟ UL01</v>
      </c>
      <c r="D72" s="254"/>
      <c r="E72" s="285" t="str">
        <f>'Data information'!D70</f>
        <v>ชุด</v>
      </c>
      <c r="F72" s="254" t="e">
        <f>'Data information'!E70</f>
        <v>#REF!</v>
      </c>
      <c r="G72" s="254" t="e">
        <f t="shared" si="0"/>
        <v>#REF!</v>
      </c>
      <c r="H72" s="254">
        <f>'Data information'!F70</f>
        <v>165</v>
      </c>
      <c r="I72" s="254">
        <f t="shared" si="1"/>
        <v>0</v>
      </c>
      <c r="J72" s="254" t="e">
        <f t="shared" si="2"/>
        <v>#REF!</v>
      </c>
      <c r="K72" s="219"/>
    </row>
    <row r="73" spans="1:11">
      <c r="A73" s="219"/>
      <c r="B73" s="221"/>
      <c r="C73" s="321" t="str">
        <f>'Data information'!C71</f>
        <v xml:space="preserve"> -  โคมไฟ BL01</v>
      </c>
      <c r="D73" s="254"/>
      <c r="E73" s="285" t="str">
        <f>'Data information'!D71</f>
        <v>ชุด</v>
      </c>
      <c r="F73" s="254" t="e">
        <f>'Data information'!E71</f>
        <v>#REF!</v>
      </c>
      <c r="G73" s="254" t="e">
        <f t="shared" si="0"/>
        <v>#REF!</v>
      </c>
      <c r="H73" s="254">
        <f>'Data information'!F71</f>
        <v>165</v>
      </c>
      <c r="I73" s="254">
        <f t="shared" si="1"/>
        <v>0</v>
      </c>
      <c r="J73" s="254" t="e">
        <f t="shared" si="2"/>
        <v>#REF!</v>
      </c>
      <c r="K73" s="219"/>
    </row>
    <row r="74" spans="1:11" hidden="1">
      <c r="A74" s="219"/>
      <c r="B74" s="221"/>
      <c r="C74" s="321" t="str">
        <f>'Data information'!C72</f>
        <v xml:space="preserve"> -  โคมไฟ WM01</v>
      </c>
      <c r="D74" s="254"/>
      <c r="E74" s="285" t="str">
        <f>'Data information'!D72</f>
        <v>ชุด</v>
      </c>
      <c r="F74" s="254" t="e">
        <f>'Data information'!E72</f>
        <v>#REF!</v>
      </c>
      <c r="G74" s="254" t="e">
        <f t="shared" si="0"/>
        <v>#REF!</v>
      </c>
      <c r="H74" s="254">
        <f>'Data information'!F72</f>
        <v>165</v>
      </c>
      <c r="I74" s="254">
        <f t="shared" si="1"/>
        <v>0</v>
      </c>
      <c r="J74" s="254" t="e">
        <f t="shared" si="2"/>
        <v>#REF!</v>
      </c>
      <c r="K74" s="219"/>
    </row>
    <row r="75" spans="1:11">
      <c r="A75" s="219"/>
      <c r="B75" s="221"/>
      <c r="C75" s="321" t="str">
        <f>'Data information'!C73</f>
        <v xml:space="preserve"> -  โคมไฟ PL01</v>
      </c>
      <c r="D75" s="254"/>
      <c r="E75" s="285" t="str">
        <f>'Data information'!D73</f>
        <v>ชุด</v>
      </c>
      <c r="F75" s="254" t="e">
        <f>'Data information'!E73</f>
        <v>#REF!</v>
      </c>
      <c r="G75" s="254" t="e">
        <f t="shared" si="0"/>
        <v>#REF!</v>
      </c>
      <c r="H75" s="254">
        <f>'Data information'!F73</f>
        <v>550</v>
      </c>
      <c r="I75" s="254">
        <f t="shared" si="1"/>
        <v>0</v>
      </c>
      <c r="J75" s="254" t="e">
        <f t="shared" si="2"/>
        <v>#REF!</v>
      </c>
      <c r="K75" s="219"/>
    </row>
    <row r="76" spans="1:11">
      <c r="A76" s="219"/>
      <c r="B76" s="221"/>
      <c r="C76" s="321" t="str">
        <f>'Data information'!C74</f>
        <v xml:space="preserve"> -  โคมไฟ SL01</v>
      </c>
      <c r="D76" s="254"/>
      <c r="E76" s="285" t="str">
        <f>'Data information'!D74</f>
        <v>ชุด</v>
      </c>
      <c r="F76" s="254" t="e">
        <f>'Data information'!E74</f>
        <v>#REF!</v>
      </c>
      <c r="G76" s="254" t="e">
        <f t="shared" si="0"/>
        <v>#REF!</v>
      </c>
      <c r="H76" s="254">
        <f>'Data information'!F74</f>
        <v>1250</v>
      </c>
      <c r="I76" s="254">
        <f t="shared" si="1"/>
        <v>0</v>
      </c>
      <c r="J76" s="254" t="e">
        <f t="shared" si="2"/>
        <v>#REF!</v>
      </c>
      <c r="K76" s="219"/>
    </row>
    <row r="77" spans="1:11">
      <c r="A77" s="219"/>
      <c r="B77" s="221"/>
      <c r="C77" s="321" t="str">
        <f>'Data information'!C75</f>
        <v xml:space="preserve"> -  โคมไฟ SL02</v>
      </c>
      <c r="D77" s="254"/>
      <c r="E77" s="285" t="str">
        <f>'Data information'!D75</f>
        <v>ชุด</v>
      </c>
      <c r="F77" s="254" t="e">
        <f>'Data information'!E75</f>
        <v>#REF!</v>
      </c>
      <c r="G77" s="254" t="e">
        <f t="shared" si="0"/>
        <v>#REF!</v>
      </c>
      <c r="H77" s="254">
        <f>'Data information'!F75</f>
        <v>1250</v>
      </c>
      <c r="I77" s="254">
        <f t="shared" si="1"/>
        <v>0</v>
      </c>
      <c r="J77" s="254" t="e">
        <f t="shared" si="2"/>
        <v>#REF!</v>
      </c>
      <c r="K77" s="219"/>
    </row>
    <row r="78" spans="1:11">
      <c r="A78" s="231"/>
      <c r="B78" s="233"/>
      <c r="C78" s="234"/>
      <c r="D78" s="231"/>
      <c r="E78" s="298"/>
      <c r="F78" s="231"/>
      <c r="G78" s="231"/>
      <c r="H78" s="231"/>
      <c r="I78" s="231"/>
      <c r="J78" s="231"/>
      <c r="K78" s="231"/>
    </row>
    <row r="79" spans="1:11">
      <c r="A79" s="299"/>
      <c r="B79" s="606" t="str">
        <f>"รวม"&amp;B29</f>
        <v>รวมหมวดงานวิศวกรรมไฟฟ้า</v>
      </c>
      <c r="C79" s="606"/>
      <c r="D79" s="300"/>
      <c r="E79" s="301"/>
      <c r="F79" s="300"/>
      <c r="G79" s="300" t="e">
        <f>SUM(G29:G78)</f>
        <v>#REF!</v>
      </c>
      <c r="H79" s="300"/>
      <c r="I79" s="300">
        <f>SUM(I29:I78)</f>
        <v>0</v>
      </c>
      <c r="J79" s="300" t="e">
        <f>SUM(J29:J78)</f>
        <v>#REF!</v>
      </c>
      <c r="K79" s="299"/>
    </row>
  </sheetData>
  <mergeCells count="14">
    <mergeCell ref="K7:K8"/>
    <mergeCell ref="B28:C28"/>
    <mergeCell ref="B79:C79"/>
    <mergeCell ref="A7:A8"/>
    <mergeCell ref="B7:C8"/>
    <mergeCell ref="D7:D8"/>
    <mergeCell ref="E7:E8"/>
    <mergeCell ref="F7:G7"/>
    <mergeCell ref="H7:I7"/>
    <mergeCell ref="F6:H6"/>
    <mergeCell ref="A1:K1"/>
    <mergeCell ref="K2:K5"/>
    <mergeCell ref="D4:F4"/>
    <mergeCell ref="D5:F5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ปร.4.1.1(6)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New,Regular"&amp;12งานผังบริเวณ และระบบสาธารณูปโภคโดยรอบโครงการ&amp;R&amp;"TH Sarabun New,Regular"&amp;12งานระบบวิศวกรรมไฟฟ้า โดยรอบโครงการ</oddFooter>
  </headerFooter>
  <rowBreaks count="2" manualBreakCount="2">
    <brk id="28" max="16383" man="1"/>
    <brk id="67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view="pageBreakPreview" zoomScaleNormal="100" zoomScaleSheetLayoutView="100" workbookViewId="0">
      <selection activeCell="D53" sqref="D9:D53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1 ค่างานก่อสร้างภายนอกอาคาร     "&amp;'6'!C13</f>
        <v>ส่วนที่ 1 ค่างานก่อสร้างภายนอกอาคาร     งานผังบริเวณ และระบบสาธารณูปโภคโดยรอบโครงการ</v>
      </c>
      <c r="B2" s="95"/>
      <c r="C2" s="96"/>
      <c r="D2" s="250"/>
      <c r="E2" s="438"/>
      <c r="F2" s="439"/>
      <c r="G2" s="441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4"/>
      <c r="E3" s="524"/>
      <c r="F3" s="521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601"/>
      <c r="E4" s="602"/>
      <c r="F4" s="602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ht="24.75" thickTop="1">
      <c r="A9" s="443">
        <v>1.7</v>
      </c>
      <c r="B9" s="280"/>
      <c r="C9" s="281" t="str">
        <f>'5.1.1'!B20</f>
        <v>งานระบบวิศวกรรมสุขาภิบาล โดยรอบโครงการ</v>
      </c>
      <c r="D9" s="282"/>
      <c r="E9" s="283"/>
      <c r="F9" s="282"/>
      <c r="G9" s="282"/>
      <c r="H9" s="282"/>
      <c r="I9" s="282"/>
      <c r="J9" s="282"/>
      <c r="K9" s="282"/>
    </row>
    <row r="10" spans="1:11">
      <c r="A10" s="284" t="s">
        <v>961</v>
      </c>
      <c r="B10" s="221" t="s">
        <v>646</v>
      </c>
      <c r="C10" s="222"/>
      <c r="D10" s="254"/>
      <c r="E10" s="285"/>
      <c r="F10" s="254"/>
      <c r="G10" s="254">
        <f>G53</f>
        <v>0</v>
      </c>
      <c r="H10" s="254"/>
      <c r="I10" s="254">
        <f>I53</f>
        <v>0</v>
      </c>
      <c r="J10" s="254">
        <f>G10+I10</f>
        <v>0</v>
      </c>
      <c r="K10" s="219"/>
    </row>
    <row r="11" spans="1:11">
      <c r="A11" s="284"/>
      <c r="B11" s="221"/>
      <c r="C11" s="222"/>
      <c r="D11" s="254"/>
      <c r="E11" s="285"/>
      <c r="F11" s="254"/>
      <c r="G11" s="254"/>
      <c r="H11" s="254"/>
      <c r="I11" s="254"/>
      <c r="J11" s="254"/>
      <c r="K11" s="219"/>
    </row>
    <row r="12" spans="1:11">
      <c r="A12" s="284"/>
      <c r="B12" s="221"/>
      <c r="C12" s="222"/>
      <c r="D12" s="254"/>
      <c r="E12" s="285"/>
      <c r="F12" s="254"/>
      <c r="G12" s="254"/>
      <c r="H12" s="254"/>
      <c r="I12" s="254"/>
      <c r="J12" s="254"/>
      <c r="K12" s="219"/>
    </row>
    <row r="13" spans="1:11">
      <c r="A13" s="219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>
      <c r="A14" s="219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>
      <c r="A15" s="219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>
      <c r="A21" s="219"/>
      <c r="B21" s="221"/>
      <c r="C21" s="222"/>
      <c r="D21" s="254"/>
      <c r="E21" s="285"/>
      <c r="F21" s="254"/>
      <c r="G21" s="254"/>
      <c r="H21" s="254"/>
      <c r="I21" s="254"/>
      <c r="J21" s="254"/>
      <c r="K21" s="219"/>
    </row>
    <row r="22" spans="1:1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ht="24.75" thickBot="1">
      <c r="A28" s="291"/>
      <c r="B28" s="605" t="str">
        <f>"รวม "&amp;C9</f>
        <v>รวม งานระบบวิศวกรรมสุขาภิบาล โดยรอบโครงการ</v>
      </c>
      <c r="C28" s="605"/>
      <c r="D28" s="292"/>
      <c r="E28" s="293"/>
      <c r="F28" s="292"/>
      <c r="G28" s="292">
        <f>SUM(G9:G27)</f>
        <v>0</v>
      </c>
      <c r="H28" s="292"/>
      <c r="I28" s="292">
        <f>SUM(I9:I27)</f>
        <v>0</v>
      </c>
      <c r="J28" s="292">
        <f>SUM(J9:J27)</f>
        <v>0</v>
      </c>
      <c r="K28" s="294"/>
    </row>
    <row r="29" spans="1:11" ht="24.75" thickTop="1">
      <c r="A29" s="444" t="s">
        <v>961</v>
      </c>
      <c r="B29" s="445" t="str">
        <f>B10</f>
        <v>หมวดงานวิศวกรรมสุขาภิบาลภายนอกอาคาร</v>
      </c>
      <c r="C29" s="217"/>
      <c r="D29" s="252"/>
      <c r="E29" s="430"/>
      <c r="F29" s="252"/>
      <c r="G29" s="252"/>
      <c r="H29" s="252"/>
      <c r="I29" s="252"/>
      <c r="J29" s="252"/>
      <c r="K29" s="252"/>
    </row>
    <row r="30" spans="1:11">
      <c r="A30" s="219"/>
      <c r="B30" s="221"/>
      <c r="C30" s="319" t="str">
        <f>'Data information'!C77</f>
        <v>งานท่อระบายน้ำและบ่อพัก</v>
      </c>
      <c r="D30" s="254"/>
      <c r="E30" s="285"/>
      <c r="F30" s="254"/>
      <c r="G30" s="254"/>
      <c r="H30" s="254"/>
      <c r="I30" s="254"/>
      <c r="J30" s="254"/>
      <c r="K30" s="254"/>
    </row>
    <row r="31" spans="1:11">
      <c r="A31" s="219"/>
      <c r="B31" s="221"/>
      <c r="C31" s="321" t="str">
        <f>'Data information'!C78</f>
        <v xml:space="preserve"> - งานขุดดินแนวท่อ พร้อมถมคืน และบดอัด</v>
      </c>
      <c r="D31" s="254"/>
      <c r="E31" s="285" t="str">
        <f>'Data information'!D78</f>
        <v>ลบ.ม.</v>
      </c>
      <c r="F31" s="254">
        <f>'Data information'!E78</f>
        <v>0</v>
      </c>
      <c r="G31" s="254">
        <f t="shared" ref="G31:G47" si="0">D31*F31</f>
        <v>0</v>
      </c>
      <c r="H31" s="254">
        <f>'Data information'!F78</f>
        <v>112</v>
      </c>
      <c r="I31" s="254">
        <f t="shared" ref="I31:I47" si="1">D31*H31</f>
        <v>0</v>
      </c>
      <c r="J31" s="254">
        <f t="shared" ref="J31:J47" si="2">G31+I31</f>
        <v>0</v>
      </c>
      <c r="K31" s="219"/>
    </row>
    <row r="32" spans="1:11">
      <c r="A32" s="219"/>
      <c r="B32" s="221"/>
      <c r="C32" s="321" t="str">
        <f>'Data information'!C79</f>
        <v xml:space="preserve"> - ทรายถมรองพื้น</v>
      </c>
      <c r="D32" s="254"/>
      <c r="E32" s="285" t="str">
        <f>'Data information'!D79</f>
        <v>ลบ.ม.</v>
      </c>
      <c r="F32" s="254">
        <f>'Data information'!E79</f>
        <v>370</v>
      </c>
      <c r="G32" s="254">
        <f t="shared" si="0"/>
        <v>0</v>
      </c>
      <c r="H32" s="254">
        <f>'Data information'!F79</f>
        <v>104</v>
      </c>
      <c r="I32" s="254">
        <f t="shared" si="1"/>
        <v>0</v>
      </c>
      <c r="J32" s="254">
        <f t="shared" si="2"/>
        <v>0</v>
      </c>
      <c r="K32" s="219"/>
    </row>
    <row r="33" spans="1:11">
      <c r="A33" s="219"/>
      <c r="B33" s="221"/>
      <c r="C33" s="321" t="str">
        <f>'Data information'!C80</f>
        <v xml:space="preserve"> - คอนกรีตหยาบรองพื้น fc'=180 ksc.</v>
      </c>
      <c r="D33" s="254"/>
      <c r="E33" s="285" t="str">
        <f>'Data information'!D80</f>
        <v>ลบ.ม.</v>
      </c>
      <c r="F33" s="254">
        <f>'Data information'!E80</f>
        <v>1827.1</v>
      </c>
      <c r="G33" s="254">
        <f t="shared" si="0"/>
        <v>0</v>
      </c>
      <c r="H33" s="254">
        <f>'Data information'!F80</f>
        <v>327</v>
      </c>
      <c r="I33" s="254">
        <f t="shared" si="1"/>
        <v>0</v>
      </c>
      <c r="J33" s="254">
        <f t="shared" si="2"/>
        <v>0</v>
      </c>
      <c r="K33" s="219"/>
    </row>
    <row r="34" spans="1:11">
      <c r="A34" s="219"/>
      <c r="B34" s="221"/>
      <c r="C34" s="321" t="str">
        <f>'Data information'!C81</f>
        <v xml:space="preserve"> - ปูนทรายยาแนวรอบต่อท่อ</v>
      </c>
      <c r="D34" s="254"/>
      <c r="E34" s="285" t="str">
        <f>'Data information'!D81</f>
        <v>ท่อน</v>
      </c>
      <c r="F34" s="254">
        <f>'Data information'!E81</f>
        <v>43.6</v>
      </c>
      <c r="G34" s="254">
        <f t="shared" si="0"/>
        <v>0</v>
      </c>
      <c r="H34" s="254">
        <f>'Data information'!F81</f>
        <v>10.9</v>
      </c>
      <c r="I34" s="254">
        <f t="shared" si="1"/>
        <v>0</v>
      </c>
      <c r="J34" s="254">
        <f t="shared" si="2"/>
        <v>0</v>
      </c>
      <c r="K34" s="219"/>
    </row>
    <row r="35" spans="1:11">
      <c r="A35" s="219"/>
      <c r="B35" s="221"/>
      <c r="C35" s="321" t="str">
        <f>'Data information'!C82</f>
        <v xml:space="preserve"> - งานท่อระบายน้ำคอนกรีตเสริมเหล็ก ปากลิ้นราง ชั้นที่ 2 ยาว 1.00 ม. Dia.0.80 m.</v>
      </c>
      <c r="D35" s="254"/>
      <c r="E35" s="285" t="str">
        <f>'Data information'!D82</f>
        <v>ม.</v>
      </c>
      <c r="F35" s="254">
        <f>'Data information'!E82</f>
        <v>1203.23</v>
      </c>
      <c r="G35" s="254">
        <f t="shared" si="0"/>
        <v>0</v>
      </c>
      <c r="H35" s="254">
        <f>'Data information'!F82</f>
        <v>327.22000000000003</v>
      </c>
      <c r="I35" s="254">
        <f t="shared" si="1"/>
        <v>0</v>
      </c>
      <c r="J35" s="254">
        <f t="shared" si="2"/>
        <v>0</v>
      </c>
      <c r="K35" s="219"/>
    </row>
    <row r="36" spans="1:11">
      <c r="A36" s="219"/>
      <c r="B36" s="221"/>
      <c r="C36" s="321" t="str">
        <f>'Data information'!C83</f>
        <v xml:space="preserve"> - งานท่อระบายน้ำคอนกรีตเสริมเหล็ก ปากลิ้นราง ชั้นที่ 2 ยาว 1.00 ม. Dia.0.60 m.</v>
      </c>
      <c r="D36" s="254"/>
      <c r="E36" s="285" t="str">
        <f>'Data information'!D83</f>
        <v>ม.</v>
      </c>
      <c r="F36" s="254">
        <f>'Data information'!E83</f>
        <v>625.26</v>
      </c>
      <c r="G36" s="254">
        <f t="shared" si="0"/>
        <v>0</v>
      </c>
      <c r="H36" s="254">
        <f>'Data information'!F83</f>
        <v>197.78</v>
      </c>
      <c r="I36" s="254">
        <f t="shared" si="1"/>
        <v>0</v>
      </c>
      <c r="J36" s="254">
        <f t="shared" si="2"/>
        <v>0</v>
      </c>
      <c r="K36" s="219"/>
    </row>
    <row r="37" spans="1:11">
      <c r="A37" s="219"/>
      <c r="B37" s="221"/>
      <c r="C37" s="321" t="str">
        <f>'Data information'!C84</f>
        <v xml:space="preserve"> - งานท่อระบายน้ำคอนกรีตเสริมเหล็ก ปากลิ้นราง ชั้นที่ 2 ยาว 1.00 ม. Dia.0.40 m.</v>
      </c>
      <c r="D37" s="254"/>
      <c r="E37" s="285" t="str">
        <f>'Data information'!D84</f>
        <v>ม.</v>
      </c>
      <c r="F37" s="254">
        <f>'Data information'!E84</f>
        <v>375.26</v>
      </c>
      <c r="G37" s="254">
        <f t="shared" si="0"/>
        <v>0</v>
      </c>
      <c r="H37" s="254">
        <f>'Data information'!F84</f>
        <v>105</v>
      </c>
      <c r="I37" s="254">
        <f t="shared" si="1"/>
        <v>0</v>
      </c>
      <c r="J37" s="254">
        <f t="shared" si="2"/>
        <v>0</v>
      </c>
      <c r="K37" s="219"/>
    </row>
    <row r="38" spans="1:11">
      <c r="A38" s="219"/>
      <c r="B38" s="221"/>
      <c r="C38" s="321" t="str">
        <f>'Data information'!C85</f>
        <v xml:space="preserve"> - รางระบายน้ำแบบเปิด</v>
      </c>
      <c r="D38" s="254"/>
      <c r="E38" s="285" t="str">
        <f>'Data information'!D85</f>
        <v>ม.</v>
      </c>
      <c r="F38" s="254">
        <f>'Data information'!E85</f>
        <v>1285</v>
      </c>
      <c r="G38" s="254">
        <f t="shared" si="0"/>
        <v>0</v>
      </c>
      <c r="H38" s="254">
        <f>'Data information'!F85</f>
        <v>0</v>
      </c>
      <c r="I38" s="254">
        <f t="shared" si="1"/>
        <v>0</v>
      </c>
      <c r="J38" s="254">
        <f t="shared" si="2"/>
        <v>0</v>
      </c>
      <c r="K38" s="219"/>
    </row>
    <row r="39" spans="1:11">
      <c r="A39" s="219"/>
      <c r="B39" s="221"/>
      <c r="C39" s="321" t="str">
        <f>'Data information'!C86</f>
        <v xml:space="preserve"> - รางระบายน้ำแบบปิด </v>
      </c>
      <c r="D39" s="254"/>
      <c r="E39" s="285" t="str">
        <f>'Data information'!D86</f>
        <v>ม.</v>
      </c>
      <c r="F39" s="254">
        <f>'Data information'!E86</f>
        <v>1287</v>
      </c>
      <c r="G39" s="254">
        <f t="shared" si="0"/>
        <v>0</v>
      </c>
      <c r="H39" s="254">
        <f>'Data information'!F86</f>
        <v>0</v>
      </c>
      <c r="I39" s="254">
        <f t="shared" si="1"/>
        <v>0</v>
      </c>
      <c r="J39" s="254">
        <f t="shared" si="2"/>
        <v>0</v>
      </c>
      <c r="K39" s="219"/>
    </row>
    <row r="40" spans="1:11">
      <c r="A40" s="219"/>
      <c r="B40" s="221"/>
      <c r="C40" s="321" t="str">
        <f>'Data information'!C87</f>
        <v xml:space="preserve"> - ฝาปิดตะแกรงเหล็ก</v>
      </c>
      <c r="D40" s="254"/>
      <c r="E40" s="285" t="str">
        <f>'Data information'!D87</f>
        <v>ม.</v>
      </c>
      <c r="F40" s="254">
        <f>'Data information'!E87</f>
        <v>447</v>
      </c>
      <c r="G40" s="254">
        <f t="shared" si="0"/>
        <v>0</v>
      </c>
      <c r="H40" s="254">
        <f>'Data information'!F87</f>
        <v>0</v>
      </c>
      <c r="I40" s="254">
        <f t="shared" si="1"/>
        <v>0</v>
      </c>
      <c r="J40" s="254">
        <f t="shared" si="2"/>
        <v>0</v>
      </c>
      <c r="K40" s="219"/>
    </row>
    <row r="41" spans="1:11">
      <c r="A41" s="219"/>
      <c r="B41" s="221"/>
      <c r="C41" s="321" t="str">
        <f>'Data information'!C88</f>
        <v xml:space="preserve"> - บ่อพัก คสล. ศก. 0.80 ม.พร้อมฝา</v>
      </c>
      <c r="D41" s="254"/>
      <c r="E41" s="285" t="str">
        <f>'Data information'!D88</f>
        <v>บ่อ</v>
      </c>
      <c r="F41" s="254">
        <f>'Data information'!E88</f>
        <v>4525</v>
      </c>
      <c r="G41" s="254">
        <f t="shared" si="0"/>
        <v>0</v>
      </c>
      <c r="H41" s="254">
        <f>'Data information'!F88</f>
        <v>1357.5</v>
      </c>
      <c r="I41" s="254">
        <f t="shared" si="1"/>
        <v>0</v>
      </c>
      <c r="J41" s="254">
        <f t="shared" si="2"/>
        <v>0</v>
      </c>
      <c r="K41" s="219"/>
    </row>
    <row r="42" spans="1:11">
      <c r="A42" s="219"/>
      <c r="B42" s="221"/>
      <c r="C42" s="321" t="str">
        <f>'Data information'!C89</f>
        <v xml:space="preserve"> - บ่อพัก คสล. ศก. 0.60 ม.พร้อมฝา</v>
      </c>
      <c r="D42" s="254"/>
      <c r="E42" s="285" t="str">
        <f>'Data information'!D89</f>
        <v>บ่อ</v>
      </c>
      <c r="F42" s="254">
        <f>'Data information'!E89</f>
        <v>2900</v>
      </c>
      <c r="G42" s="254">
        <f t="shared" si="0"/>
        <v>0</v>
      </c>
      <c r="H42" s="254">
        <f>'Data information'!F89</f>
        <v>870</v>
      </c>
      <c r="I42" s="254">
        <f t="shared" si="1"/>
        <v>0</v>
      </c>
      <c r="J42" s="254">
        <f t="shared" si="2"/>
        <v>0</v>
      </c>
      <c r="K42" s="219"/>
    </row>
    <row r="43" spans="1:11">
      <c r="A43" s="219"/>
      <c r="B43" s="221"/>
      <c r="C43" s="321" t="str">
        <f>'Data information'!C90</f>
        <v xml:space="preserve"> - บ่อพัก คสล. ศก. 0.40 ม.พร้อมฝา</v>
      </c>
      <c r="D43" s="254"/>
      <c r="E43" s="285" t="str">
        <f>'Data information'!D90</f>
        <v>บ่อ</v>
      </c>
      <c r="F43" s="254">
        <f>'Data information'!E90</f>
        <v>2150</v>
      </c>
      <c r="G43" s="254">
        <f t="shared" si="0"/>
        <v>0</v>
      </c>
      <c r="H43" s="254">
        <f>'Data information'!F90</f>
        <v>645</v>
      </c>
      <c r="I43" s="254">
        <f t="shared" si="1"/>
        <v>0</v>
      </c>
      <c r="J43" s="254">
        <f t="shared" si="2"/>
        <v>0</v>
      </c>
      <c r="K43" s="219"/>
    </row>
    <row r="44" spans="1:11">
      <c r="A44" s="219"/>
      <c r="B44" s="221"/>
      <c r="C44" s="319" t="str">
        <f>'Data information'!C91</f>
        <v>งานระบบประปาภายนอกอาคาร</v>
      </c>
      <c r="D44" s="254"/>
      <c r="E44" s="285"/>
      <c r="F44" s="254"/>
      <c r="G44" s="254"/>
      <c r="H44" s="254"/>
      <c r="I44" s="254"/>
      <c r="J44" s="254"/>
      <c r="K44" s="219"/>
    </row>
    <row r="45" spans="1:11">
      <c r="A45" s="219"/>
      <c r="B45" s="221"/>
      <c r="C45" s="321" t="str">
        <f>'Data information'!C92</f>
        <v xml:space="preserve"> - ก๊อกสนาม ขนาด 3/4"</v>
      </c>
      <c r="D45" s="254"/>
      <c r="E45" s="285" t="str">
        <f>'Data information'!D92</f>
        <v>ชุด</v>
      </c>
      <c r="F45" s="254">
        <f>'Data information'!E92</f>
        <v>222</v>
      </c>
      <c r="G45" s="254">
        <f t="shared" si="0"/>
        <v>0</v>
      </c>
      <c r="H45" s="254">
        <f>'Data information'!F92</f>
        <v>50</v>
      </c>
      <c r="I45" s="254">
        <f t="shared" si="1"/>
        <v>0</v>
      </c>
      <c r="J45" s="254">
        <f t="shared" si="2"/>
        <v>0</v>
      </c>
      <c r="K45" s="219"/>
    </row>
    <row r="46" spans="1:11">
      <c r="A46" s="219"/>
      <c r="B46" s="221"/>
      <c r="C46" s="321" t="str">
        <f>'Data information'!C93</f>
        <v xml:space="preserve"> - Gate Valve 2"</v>
      </c>
      <c r="D46" s="254"/>
      <c r="E46" s="285" t="str">
        <f>'Data information'!D93</f>
        <v>ชุด</v>
      </c>
      <c r="F46" s="254">
        <f>'Data information'!E93</f>
        <v>1040</v>
      </c>
      <c r="G46" s="254">
        <f t="shared" si="0"/>
        <v>0</v>
      </c>
      <c r="H46" s="254">
        <f>'Data information'!F93</f>
        <v>200</v>
      </c>
      <c r="I46" s="254">
        <f t="shared" si="1"/>
        <v>0</v>
      </c>
      <c r="J46" s="254">
        <f t="shared" si="2"/>
        <v>0</v>
      </c>
      <c r="K46" s="219"/>
    </row>
    <row r="47" spans="1:11">
      <c r="A47" s="219"/>
      <c r="B47" s="221"/>
      <c r="C47" s="321" t="str">
        <f>'Data information'!C94</f>
        <v xml:space="preserve"> - Water Meter  ขนาดเส้นผ่าศูนย์กลาง 2" </v>
      </c>
      <c r="D47" s="254"/>
      <c r="E47" s="285" t="str">
        <f>'Data information'!D94</f>
        <v>ชุด</v>
      </c>
      <c r="F47" s="254">
        <f>'Data information'!E94</f>
        <v>5965</v>
      </c>
      <c r="G47" s="254">
        <f t="shared" si="0"/>
        <v>0</v>
      </c>
      <c r="H47" s="254">
        <f>'Data information'!F94</f>
        <v>400</v>
      </c>
      <c r="I47" s="254">
        <f t="shared" si="1"/>
        <v>0</v>
      </c>
      <c r="J47" s="254">
        <f t="shared" si="2"/>
        <v>0</v>
      </c>
      <c r="K47" s="219"/>
    </row>
    <row r="48" spans="1:11">
      <c r="A48" s="219"/>
      <c r="B48" s="221"/>
      <c r="C48" s="321" t="str">
        <f>'Data information'!C95</f>
        <v xml:space="preserve"> - ท่อ HDPE ชั้นคุณภาพ PN10 ขนาด Dia.4" (63mm.)</v>
      </c>
      <c r="D48" s="254"/>
      <c r="E48" s="285" t="str">
        <f>'Data information'!D95</f>
        <v>ม.</v>
      </c>
      <c r="F48" s="254">
        <f>'Data information'!E95</f>
        <v>337</v>
      </c>
      <c r="G48" s="254">
        <f>D48*F48</f>
        <v>0</v>
      </c>
      <c r="H48" s="254">
        <f>'Data information'!F95</f>
        <v>150</v>
      </c>
      <c r="I48" s="254">
        <f>D48*H48</f>
        <v>0</v>
      </c>
      <c r="J48" s="254">
        <f>G48+I48</f>
        <v>0</v>
      </c>
      <c r="K48" s="219"/>
    </row>
    <row r="49" spans="1:11">
      <c r="A49" s="219"/>
      <c r="B49" s="221"/>
      <c r="C49" s="321" t="str">
        <f>'Data information'!C96</f>
        <v xml:space="preserve"> - ท่อ HDPE ชั้นคุณภาพ PN10 ขนาด Dia.2" (63mm.)</v>
      </c>
      <c r="D49" s="254"/>
      <c r="E49" s="285" t="str">
        <f>'Data information'!D96</f>
        <v>ม.</v>
      </c>
      <c r="F49" s="254">
        <f>'Data information'!E96</f>
        <v>119</v>
      </c>
      <c r="G49" s="254">
        <f>D49*F49</f>
        <v>0</v>
      </c>
      <c r="H49" s="254">
        <f>'Data information'!F96</f>
        <v>75</v>
      </c>
      <c r="I49" s="254">
        <f>D49*H49</f>
        <v>0</v>
      </c>
      <c r="J49" s="254">
        <f>G49+I49</f>
        <v>0</v>
      </c>
      <c r="K49" s="219"/>
    </row>
    <row r="50" spans="1:11">
      <c r="A50" s="219"/>
      <c r="B50" s="221"/>
      <c r="C50" s="321" t="str">
        <f>'Data information'!C97</f>
        <v xml:space="preserve"> - ท่อ HDPE ชั้นคุณภาพ PN10 ขนาด Dia.1" (32mm.)</v>
      </c>
      <c r="D50" s="254"/>
      <c r="E50" s="285" t="str">
        <f>'Data information'!D97</f>
        <v>ม.</v>
      </c>
      <c r="F50" s="254">
        <f>'Data information'!E97</f>
        <v>33</v>
      </c>
      <c r="G50" s="254">
        <f>D50*F50</f>
        <v>0</v>
      </c>
      <c r="H50" s="254">
        <f>'Data information'!F97</f>
        <v>30</v>
      </c>
      <c r="I50" s="254">
        <f>D50*H50</f>
        <v>0</v>
      </c>
      <c r="J50" s="254">
        <f>G50+I50</f>
        <v>0</v>
      </c>
      <c r="K50" s="219"/>
    </row>
    <row r="51" spans="1:11">
      <c r="A51" s="219"/>
      <c r="B51" s="221"/>
      <c r="C51" s="321" t="str">
        <f>'Data information'!C98</f>
        <v xml:space="preserve"> - ท่อ HDPE ชั้นคุณภาพ PN10 ขนาด Dia.3/4" (25mm.)</v>
      </c>
      <c r="D51" s="254"/>
      <c r="E51" s="285" t="str">
        <f>'Data information'!D98</f>
        <v>ม.</v>
      </c>
      <c r="F51" s="254">
        <f>'Data information'!E98</f>
        <v>22</v>
      </c>
      <c r="G51" s="254">
        <f>D51*F51</f>
        <v>0</v>
      </c>
      <c r="H51" s="254">
        <f>'Data information'!F98</f>
        <v>30</v>
      </c>
      <c r="I51" s="254">
        <f>D51*H51</f>
        <v>0</v>
      </c>
      <c r="J51" s="254">
        <f>G51+I51</f>
        <v>0</v>
      </c>
      <c r="K51" s="219"/>
    </row>
    <row r="52" spans="1:11">
      <c r="A52" s="231"/>
      <c r="B52" s="233"/>
      <c r="C52" s="234"/>
      <c r="D52" s="231"/>
      <c r="E52" s="298"/>
      <c r="F52" s="231"/>
      <c r="G52" s="231"/>
      <c r="H52" s="231"/>
      <c r="I52" s="231"/>
      <c r="J52" s="231"/>
      <c r="K52" s="231"/>
    </row>
    <row r="53" spans="1:11">
      <c r="A53" s="299"/>
      <c r="B53" s="606" t="str">
        <f>"รวม"&amp;B29</f>
        <v>รวมหมวดงานวิศวกรรมสุขาภิบาลภายนอกอาคาร</v>
      </c>
      <c r="C53" s="606"/>
      <c r="D53" s="300"/>
      <c r="E53" s="301"/>
      <c r="F53" s="300"/>
      <c r="G53" s="300">
        <f>SUM(G29:G52)</f>
        <v>0</v>
      </c>
      <c r="H53" s="300"/>
      <c r="I53" s="300">
        <f>SUM(I29:I52)</f>
        <v>0</v>
      </c>
      <c r="J53" s="300">
        <f>SUM(J29:J52)</f>
        <v>0</v>
      </c>
      <c r="K53" s="299"/>
    </row>
  </sheetData>
  <mergeCells count="14">
    <mergeCell ref="K7:K8"/>
    <mergeCell ref="B28:C28"/>
    <mergeCell ref="B53:C53"/>
    <mergeCell ref="A7:A8"/>
    <mergeCell ref="B7:C8"/>
    <mergeCell ref="D7:D8"/>
    <mergeCell ref="E7:E8"/>
    <mergeCell ref="F7:G7"/>
    <mergeCell ref="H7:I7"/>
    <mergeCell ref="F6:H6"/>
    <mergeCell ref="A1:K1"/>
    <mergeCell ref="K2:K5"/>
    <mergeCell ref="D4:F4"/>
    <mergeCell ref="D5:F5"/>
  </mergeCells>
  <printOptions horizontalCentered="1"/>
  <pageMargins left="0.23622047244094491" right="0.23622047244094491" top="0.35433070866141736" bottom="0" header="0.23622047244094491" footer="0.23622047244094491"/>
  <pageSetup paperSize="9" scale="79" orientation="landscape" r:id="rId1"/>
  <headerFooter>
    <oddHeader>&amp;C&amp;"TH Sarabun New,Regular"&amp;12แผ่นที่  &amp;P  จาก  &amp;N&amp;R&amp;"TH Sarabun New,Regular"&amp;12แบบ ปร.4.1.1(7)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New,Regular"&amp;12งานผังบริเวณ และระบบสาธารณูปโภคโดยรอบโครงการ&amp;R&amp;"TH Sarabun New,Regular"&amp;12งานระบบวิศวกรรมสุขาภิบาล โดยรอบโครงการ</oddFooter>
  </headerFooter>
  <rowBreaks count="2" manualBreakCount="2">
    <brk id="28" max="16383" man="1"/>
    <brk id="4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BreakPreview" topLeftCell="A16" zoomScaleNormal="100" zoomScaleSheetLayoutView="100" workbookViewId="0">
      <selection activeCell="A26" sqref="A26:H42"/>
    </sheetView>
  </sheetViews>
  <sheetFormatPr defaultColWidth="9.140625" defaultRowHeight="24"/>
  <cols>
    <col min="1" max="1" width="7.140625" style="1" customWidth="1"/>
    <col min="2" max="2" width="2.7109375" style="1" customWidth="1"/>
    <col min="3" max="3" width="30.85546875" style="1" customWidth="1"/>
    <col min="4" max="4" width="17.140625" style="1" customWidth="1"/>
    <col min="5" max="5" width="10" style="1" customWidth="1"/>
    <col min="6" max="6" width="17.140625" style="1" customWidth="1"/>
    <col min="7" max="7" width="13.5703125" style="1" customWidth="1"/>
    <col min="8" max="8" width="9.28515625" style="1" customWidth="1"/>
    <col min="9" max="16384" width="9.140625" style="1"/>
  </cols>
  <sheetData>
    <row r="1" spans="1:8" ht="75" customHeight="1">
      <c r="D1" s="682"/>
      <c r="E1" s="682"/>
    </row>
    <row r="2" spans="1:8" ht="24.75" thickBot="1">
      <c r="A2" s="683" t="s">
        <v>996</v>
      </c>
      <c r="B2" s="683"/>
      <c r="C2" s="683"/>
      <c r="D2" s="683"/>
      <c r="E2" s="683"/>
      <c r="F2" s="683"/>
      <c r="G2" s="683"/>
      <c r="H2" s="683"/>
    </row>
    <row r="3" spans="1:8">
      <c r="A3" s="95" t="str">
        <f>"รายการค่างานก่อสร้าง  "&amp;'6'!B23</f>
        <v>รายการค่างานก่อสร้าง  งานครุภัณฑ์</v>
      </c>
      <c r="B3" s="95"/>
      <c r="C3" s="96"/>
      <c r="D3" s="96"/>
      <c r="E3" s="96"/>
      <c r="F3" s="96"/>
      <c r="G3" s="96"/>
      <c r="H3" s="96"/>
    </row>
    <row r="4" spans="1:8">
      <c r="A4" s="56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56"/>
      <c r="C4" s="57"/>
      <c r="D4" s="57"/>
      <c r="E4" s="57"/>
      <c r="F4" s="57"/>
      <c r="G4" s="57"/>
      <c r="H4" s="57"/>
    </row>
    <row r="5" spans="1:8">
      <c r="A5" s="56" t="s">
        <v>886</v>
      </c>
      <c r="B5" s="56"/>
      <c r="C5" s="57"/>
      <c r="D5" s="57"/>
      <c r="E5" s="57"/>
      <c r="F5" s="57"/>
      <c r="G5" s="57"/>
      <c r="H5" s="57"/>
    </row>
    <row r="6" spans="1:8">
      <c r="A6" s="56" t="s">
        <v>887</v>
      </c>
      <c r="B6" s="56"/>
      <c r="C6" s="57"/>
      <c r="D6" s="57"/>
      <c r="E6" s="57"/>
      <c r="F6" s="57"/>
      <c r="G6" s="57"/>
      <c r="H6" s="57"/>
    </row>
    <row r="7" spans="1:8">
      <c r="A7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56"/>
      <c r="C7" s="57"/>
      <c r="D7" s="57"/>
      <c r="E7" s="57"/>
      <c r="F7" s="57"/>
      <c r="G7" s="57"/>
      <c r="H7" s="57"/>
    </row>
    <row r="8" spans="1:8">
      <c r="A8" s="56" t="str">
        <f>"คณะกรรมการกำหนดราคากลาง   "&amp;ปก!E10</f>
        <v xml:space="preserve">คณะกรรมการกำหนดราคากลาง   </v>
      </c>
      <c r="B8" s="56"/>
      <c r="C8" s="57"/>
      <c r="D8" s="57"/>
      <c r="E8" s="57"/>
      <c r="F8" s="57"/>
      <c r="G8" s="57"/>
      <c r="H8" s="57"/>
    </row>
    <row r="9" spans="1:8">
      <c r="A9" s="56" t="s">
        <v>904</v>
      </c>
      <c r="B9" s="56"/>
      <c r="C9" s="56"/>
      <c r="D9" s="93">
        <v>6</v>
      </c>
      <c r="E9" s="56" t="s">
        <v>889</v>
      </c>
      <c r="F9" s="56"/>
      <c r="G9" s="56"/>
      <c r="H9" s="56"/>
    </row>
    <row r="10" spans="1:8" ht="24.75" thickBot="1">
      <c r="A10" s="58" t="s">
        <v>891</v>
      </c>
      <c r="B10" s="58"/>
      <c r="C10" s="58"/>
      <c r="D10" s="563">
        <f>ปก!D12</f>
        <v>0</v>
      </c>
      <c r="E10" s="563"/>
      <c r="F10" s="563"/>
      <c r="G10" s="58"/>
      <c r="H10" s="94" t="s">
        <v>892</v>
      </c>
    </row>
    <row r="11" spans="1:8" ht="42" customHeight="1" thickTop="1" thickBot="1">
      <c r="A11" s="312" t="s">
        <v>905</v>
      </c>
      <c r="B11" s="684" t="s">
        <v>2</v>
      </c>
      <c r="C11" s="685"/>
      <c r="D11" s="429" t="s">
        <v>854</v>
      </c>
      <c r="E11" s="429" t="s">
        <v>998</v>
      </c>
      <c r="F11" s="429" t="s">
        <v>907</v>
      </c>
      <c r="G11" s="564" t="s">
        <v>894</v>
      </c>
      <c r="H11" s="565"/>
    </row>
    <row r="12" spans="1:8" ht="24.75" thickTop="1">
      <c r="A12" s="97"/>
      <c r="B12" s="686" t="s">
        <v>997</v>
      </c>
      <c r="C12" s="686"/>
      <c r="D12" s="97"/>
      <c r="E12" s="97"/>
      <c r="F12" s="97"/>
      <c r="G12" s="687"/>
      <c r="H12" s="687"/>
    </row>
    <row r="13" spans="1:8">
      <c r="A13" s="65">
        <v>1</v>
      </c>
      <c r="B13" s="219" t="str">
        <f>'6'!C24</f>
        <v>งานครุภัณฑ์ภายนอกอาคาร</v>
      </c>
      <c r="C13" s="219"/>
      <c r="D13" s="110">
        <f>'4.3.1.(ค)'!J10</f>
        <v>0</v>
      </c>
      <c r="E13" s="65">
        <v>1.07</v>
      </c>
      <c r="F13" s="110">
        <f>D13*E13</f>
        <v>0</v>
      </c>
      <c r="G13" s="688"/>
      <c r="H13" s="688"/>
    </row>
    <row r="14" spans="1:8">
      <c r="A14" s="65">
        <v>2</v>
      </c>
      <c r="B14" s="219" t="str">
        <f>'6'!C25</f>
        <v>งานครุภัณฑ์ตัวอาคาร</v>
      </c>
      <c r="C14" s="219"/>
      <c r="D14" s="99">
        <f>'4.3.1.(ค)'!J11</f>
        <v>0</v>
      </c>
      <c r="E14" s="65">
        <v>1.07</v>
      </c>
      <c r="F14" s="99">
        <f>D14*E14</f>
        <v>0</v>
      </c>
      <c r="G14" s="677"/>
      <c r="H14" s="677"/>
    </row>
    <row r="15" spans="1:8">
      <c r="A15" s="65"/>
      <c r="B15" s="104"/>
      <c r="C15" s="68"/>
      <c r="D15" s="99"/>
      <c r="E15" s="100"/>
      <c r="F15" s="99"/>
      <c r="G15" s="677"/>
      <c r="H15" s="677"/>
    </row>
    <row r="16" spans="1:8">
      <c r="A16" s="65"/>
      <c r="B16" s="104"/>
      <c r="C16" s="68"/>
      <c r="D16" s="99"/>
      <c r="E16" s="100"/>
      <c r="F16" s="99"/>
      <c r="G16" s="677"/>
      <c r="H16" s="677"/>
    </row>
    <row r="17" spans="1:8">
      <c r="A17" s="65"/>
      <c r="B17" s="104"/>
      <c r="C17" s="68"/>
      <c r="D17" s="99"/>
      <c r="E17" s="100"/>
      <c r="F17" s="99"/>
      <c r="G17" s="677"/>
      <c r="H17" s="677"/>
    </row>
    <row r="18" spans="1:8">
      <c r="A18" s="65"/>
      <c r="B18" s="104"/>
      <c r="C18" s="68"/>
      <c r="D18" s="99"/>
      <c r="E18" s="100"/>
      <c r="F18" s="99"/>
      <c r="G18" s="677"/>
      <c r="H18" s="677"/>
    </row>
    <row r="19" spans="1:8">
      <c r="A19" s="65"/>
      <c r="B19" s="104"/>
      <c r="C19" s="68"/>
      <c r="D19" s="99"/>
      <c r="E19" s="100"/>
      <c r="F19" s="99"/>
      <c r="G19" s="677"/>
      <c r="H19" s="677"/>
    </row>
    <row r="20" spans="1:8">
      <c r="A20" s="65"/>
      <c r="B20" s="104"/>
      <c r="C20" s="68"/>
      <c r="D20" s="99"/>
      <c r="E20" s="100"/>
      <c r="F20" s="99"/>
      <c r="G20" s="677"/>
      <c r="H20" s="677"/>
    </row>
    <row r="21" spans="1:8">
      <c r="A21" s="65"/>
      <c r="B21" s="104"/>
      <c r="C21" s="68"/>
      <c r="D21" s="99"/>
      <c r="E21" s="100"/>
      <c r="F21" s="99"/>
      <c r="G21" s="677"/>
      <c r="H21" s="677"/>
    </row>
    <row r="22" spans="1:8">
      <c r="A22" s="65"/>
      <c r="B22" s="104"/>
      <c r="C22" s="68"/>
      <c r="D22" s="99"/>
      <c r="E22" s="100"/>
      <c r="F22" s="99"/>
      <c r="G22" s="677"/>
      <c r="H22" s="677"/>
    </row>
    <row r="23" spans="1:8" ht="24.75" thickBot="1">
      <c r="A23" s="109"/>
      <c r="B23" s="102"/>
      <c r="C23" s="103"/>
      <c r="D23" s="99"/>
      <c r="E23" s="100"/>
      <c r="F23" s="99"/>
      <c r="G23" s="677"/>
      <c r="H23" s="677"/>
    </row>
    <row r="24" spans="1:8" ht="24.75" thickTop="1">
      <c r="A24" s="679" t="str">
        <f>"รวม"&amp;B12</f>
        <v>รวมส่วนที่ 3 งานครุภัณฑ์</v>
      </c>
      <c r="B24" s="680"/>
      <c r="C24" s="680"/>
      <c r="D24" s="313">
        <f>SUM(D12:D22)</f>
        <v>0</v>
      </c>
      <c r="E24" s="314">
        <v>1.07</v>
      </c>
      <c r="F24" s="313">
        <f>SUM(F12:F22)</f>
        <v>0</v>
      </c>
      <c r="G24" s="680"/>
      <c r="H24" s="681"/>
    </row>
    <row r="25" spans="1:8" ht="24.75" thickBot="1">
      <c r="A25" s="674" t="s">
        <v>915</v>
      </c>
      <c r="B25" s="675"/>
      <c r="C25" s="675"/>
      <c r="D25" s="675"/>
      <c r="E25" s="675"/>
      <c r="F25" s="315">
        <f>F24</f>
        <v>0</v>
      </c>
      <c r="G25" s="675"/>
      <c r="H25" s="676"/>
    </row>
    <row r="26" spans="1:8" ht="13.5" customHeight="1" thickTop="1">
      <c r="A26" s="208"/>
      <c r="B26" s="208"/>
      <c r="C26" s="208"/>
      <c r="D26" s="208"/>
      <c r="E26" s="208"/>
      <c r="F26" s="208"/>
      <c r="G26" s="208"/>
      <c r="H26" s="208"/>
    </row>
    <row r="27" spans="1:8">
      <c r="A27" s="208"/>
      <c r="B27" s="208"/>
      <c r="C27" s="208"/>
      <c r="D27" s="581"/>
      <c r="E27" s="581"/>
      <c r="F27" s="208"/>
      <c r="G27" s="208"/>
      <c r="H27" s="208"/>
    </row>
    <row r="28" spans="1:8">
      <c r="A28" s="208"/>
      <c r="B28" s="208"/>
      <c r="C28" s="208"/>
      <c r="D28" s="581"/>
      <c r="E28" s="581"/>
      <c r="F28" s="208"/>
      <c r="G28" s="208"/>
      <c r="H28" s="208"/>
    </row>
    <row r="29" spans="1:8">
      <c r="A29" s="208"/>
      <c r="B29" s="208"/>
      <c r="C29" s="208"/>
      <c r="D29" s="208"/>
      <c r="E29" s="208"/>
      <c r="F29" s="208"/>
      <c r="G29" s="208"/>
      <c r="H29" s="208"/>
    </row>
    <row r="30" spans="1:8" ht="10.5" customHeight="1">
      <c r="A30" s="208"/>
      <c r="B30" s="208"/>
      <c r="C30" s="208"/>
      <c r="D30" s="208"/>
      <c r="E30" s="208"/>
      <c r="F30" s="208"/>
      <c r="G30" s="208"/>
      <c r="H30" s="208"/>
    </row>
    <row r="31" spans="1:8">
      <c r="A31" s="581"/>
      <c r="B31" s="581"/>
      <c r="C31" s="581"/>
      <c r="D31" s="581"/>
      <c r="E31" s="581"/>
      <c r="F31" s="208"/>
      <c r="G31" s="248"/>
      <c r="H31" s="208"/>
    </row>
    <row r="32" spans="1:8">
      <c r="A32" s="581"/>
      <c r="B32" s="581"/>
      <c r="C32" s="581"/>
      <c r="D32" s="581"/>
      <c r="E32" s="581"/>
      <c r="F32" s="208"/>
      <c r="G32" s="248"/>
      <c r="H32" s="208"/>
    </row>
    <row r="33" spans="1:8" ht="10.5" customHeight="1">
      <c r="A33" s="208"/>
      <c r="B33" s="208"/>
      <c r="C33" s="208"/>
      <c r="D33" s="208"/>
      <c r="E33" s="208"/>
      <c r="F33" s="208"/>
      <c r="G33" s="208"/>
      <c r="H33" s="208"/>
    </row>
    <row r="34" spans="1:8">
      <c r="A34" s="581"/>
      <c r="B34" s="581"/>
      <c r="C34" s="581"/>
      <c r="D34" s="581"/>
      <c r="E34" s="581"/>
      <c r="F34" s="208"/>
      <c r="G34" s="248"/>
      <c r="H34" s="208"/>
    </row>
    <row r="35" spans="1:8">
      <c r="A35" s="581"/>
      <c r="B35" s="581"/>
      <c r="C35" s="581"/>
      <c r="D35" s="581"/>
      <c r="E35" s="581"/>
      <c r="F35" s="208"/>
      <c r="G35" s="248"/>
      <c r="H35" s="208"/>
    </row>
    <row r="36" spans="1:8" ht="10.5" customHeight="1">
      <c r="A36" s="208"/>
      <c r="B36" s="208"/>
      <c r="C36" s="208"/>
      <c r="D36" s="208"/>
      <c r="E36" s="208"/>
      <c r="F36" s="208"/>
      <c r="G36" s="208"/>
      <c r="H36" s="208"/>
    </row>
    <row r="37" spans="1:8">
      <c r="A37" s="581"/>
      <c r="B37" s="581"/>
      <c r="C37" s="581"/>
      <c r="D37" s="581"/>
      <c r="E37" s="581"/>
      <c r="F37" s="208"/>
      <c r="G37" s="248"/>
      <c r="H37" s="208"/>
    </row>
    <row r="38" spans="1:8">
      <c r="A38" s="581"/>
      <c r="B38" s="581"/>
      <c r="C38" s="581"/>
      <c r="D38" s="581"/>
      <c r="E38" s="581"/>
      <c r="F38" s="208"/>
      <c r="G38" s="248"/>
      <c r="H38" s="208"/>
    </row>
    <row r="39" spans="1:8" ht="10.5" customHeight="1">
      <c r="A39" s="208"/>
      <c r="B39" s="208"/>
      <c r="C39" s="208"/>
      <c r="D39" s="208"/>
      <c r="E39" s="208"/>
      <c r="F39" s="208"/>
      <c r="G39" s="208"/>
      <c r="H39" s="208"/>
    </row>
    <row r="40" spans="1:8">
      <c r="A40" s="581"/>
      <c r="B40" s="581"/>
      <c r="C40" s="581"/>
      <c r="D40" s="581"/>
      <c r="E40" s="581"/>
      <c r="F40" s="208"/>
      <c r="G40" s="248"/>
      <c r="H40" s="208"/>
    </row>
    <row r="41" spans="1:8">
      <c r="A41" s="581"/>
      <c r="B41" s="581"/>
      <c r="C41" s="581"/>
      <c r="D41" s="581"/>
      <c r="E41" s="581"/>
      <c r="F41" s="208"/>
      <c r="G41" s="248"/>
      <c r="H41" s="208"/>
    </row>
    <row r="42" spans="1:8" ht="10.5" customHeight="1">
      <c r="A42" s="208"/>
      <c r="B42" s="208"/>
      <c r="C42" s="208"/>
      <c r="D42" s="208"/>
      <c r="E42" s="208"/>
      <c r="F42" s="208"/>
      <c r="G42" s="208"/>
      <c r="H42" s="208"/>
    </row>
    <row r="43" spans="1:8">
      <c r="C43" s="682"/>
      <c r="D43" s="682"/>
      <c r="E43" s="682"/>
      <c r="F43" s="682"/>
      <c r="G43" s="682"/>
    </row>
    <row r="44" spans="1:8">
      <c r="C44" s="682"/>
      <c r="D44" s="682"/>
      <c r="E44" s="682"/>
      <c r="F44" s="682"/>
      <c r="G44" s="682"/>
    </row>
  </sheetData>
  <mergeCells count="44">
    <mergeCell ref="A41:C41"/>
    <mergeCell ref="D41:E41"/>
    <mergeCell ref="C43:D43"/>
    <mergeCell ref="E43:G43"/>
    <mergeCell ref="C44:D44"/>
    <mergeCell ref="E44:G44"/>
    <mergeCell ref="A37:C37"/>
    <mergeCell ref="D37:E37"/>
    <mergeCell ref="A38:C38"/>
    <mergeCell ref="D38:E38"/>
    <mergeCell ref="A40:C40"/>
    <mergeCell ref="D40:E40"/>
    <mergeCell ref="A32:C32"/>
    <mergeCell ref="D32:E32"/>
    <mergeCell ref="A34:C34"/>
    <mergeCell ref="D34:E34"/>
    <mergeCell ref="A35:C35"/>
    <mergeCell ref="D35:E35"/>
    <mergeCell ref="A25:E25"/>
    <mergeCell ref="G25:H25"/>
    <mergeCell ref="D27:E27"/>
    <mergeCell ref="D28:E28"/>
    <mergeCell ref="A31:C31"/>
    <mergeCell ref="D31:E31"/>
    <mergeCell ref="A24:C24"/>
    <mergeCell ref="G24:H24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B12:C12"/>
    <mergeCell ref="G12:H12"/>
    <mergeCell ref="D1:E1"/>
    <mergeCell ref="A2:H2"/>
    <mergeCell ref="D10:F10"/>
    <mergeCell ref="B11:C11"/>
    <mergeCell ref="G11:H11"/>
  </mergeCells>
  <printOptions horizontalCentered="1"/>
  <pageMargins left="0.47244094488188981" right="0.19685039370078741" top="0.19685039370078741" bottom="0" header="0.31496062992125984" footer="0.31496062992125984"/>
  <pageSetup paperSize="9" scale="83" orientation="portrait" r:id="rId1"/>
  <headerFooter>
    <oddHeader>&amp;R&amp;"TH Sarabun New,Regular"&amp;12ปร.5.3.1</oddHeader>
    <oddFooter xml:space="preserve">&amp;L&amp;"TH Sarabun New,Regular"&amp;12กลุ่มอาคารมนุษย์ศาสตร์และสังคมศาสตร์ (อาคารเรียนรวมและปฏิบัติกลาง)&amp;C&amp;"TH Sarabun New,Regular"&amp;12ส่วนที่ 3 งานครุภัณฑ์&amp;R&amp;"TH Sarabun New,Regular"&amp;12 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9"/>
  <sheetViews>
    <sheetView tabSelected="1" view="pageBreakPreview" topLeftCell="A4" zoomScaleNormal="100" zoomScaleSheetLayoutView="100" workbookViewId="0">
      <selection activeCell="D9" sqref="D9:D169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3      "&amp;'6'!B23</f>
        <v>ส่วนที่ 3      งานครุภัณฑ์</v>
      </c>
      <c r="B2" s="95"/>
      <c r="C2" s="96"/>
      <c r="D2" s="250"/>
      <c r="E2" s="438"/>
      <c r="F2" s="439"/>
      <c r="G2" s="441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4"/>
      <c r="E3" s="524"/>
      <c r="F3" s="521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601"/>
      <c r="E4" s="602"/>
      <c r="F4" s="602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ht="24.75" thickTop="1">
      <c r="A9" s="279">
        <v>1</v>
      </c>
      <c r="B9" s="280"/>
      <c r="C9" s="281" t="str">
        <f>'6'!B23</f>
        <v>งานครุภัณฑ์</v>
      </c>
      <c r="D9" s="282"/>
      <c r="E9" s="283"/>
      <c r="F9" s="282"/>
      <c r="G9" s="282"/>
      <c r="H9" s="282"/>
      <c r="I9" s="282"/>
      <c r="J9" s="282"/>
      <c r="K9" s="282"/>
    </row>
    <row r="10" spans="1:11">
      <c r="A10" s="284">
        <v>1.1000000000000001</v>
      </c>
      <c r="B10" s="221" t="s">
        <v>926</v>
      </c>
      <c r="C10" s="222"/>
      <c r="D10" s="254"/>
      <c r="E10" s="285"/>
      <c r="F10" s="254"/>
      <c r="G10" s="254">
        <f>G33</f>
        <v>0</v>
      </c>
      <c r="H10" s="254"/>
      <c r="I10" s="254">
        <f>I33</f>
        <v>0</v>
      </c>
      <c r="J10" s="254">
        <f>G10+I10</f>
        <v>0</v>
      </c>
      <c r="K10" s="219"/>
    </row>
    <row r="11" spans="1:11">
      <c r="A11" s="219">
        <v>1.2</v>
      </c>
      <c r="B11" s="221" t="s">
        <v>925</v>
      </c>
      <c r="C11" s="222"/>
      <c r="D11" s="254"/>
      <c r="E11" s="285"/>
      <c r="F11" s="254"/>
      <c r="G11" s="254">
        <f>G169</f>
        <v>0</v>
      </c>
      <c r="H11" s="254">
        <f>H169</f>
        <v>0</v>
      </c>
      <c r="I11" s="254">
        <f>I169</f>
        <v>0</v>
      </c>
      <c r="J11" s="254">
        <f>J169</f>
        <v>0</v>
      </c>
      <c r="K11" s="219"/>
    </row>
    <row r="12" spans="1:11">
      <c r="A12" s="219"/>
      <c r="B12" s="221"/>
      <c r="C12" s="222"/>
      <c r="D12" s="254"/>
      <c r="E12" s="285"/>
      <c r="F12" s="254"/>
      <c r="G12" s="254"/>
      <c r="H12" s="254"/>
      <c r="I12" s="254"/>
      <c r="J12" s="254"/>
      <c r="K12" s="219"/>
    </row>
    <row r="13" spans="1:11">
      <c r="A13" s="219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>
      <c r="A14" s="219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>
      <c r="A15" s="219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>
      <c r="A21" s="219"/>
      <c r="B21" s="221"/>
      <c r="C21" s="222"/>
      <c r="D21" s="254"/>
      <c r="E21" s="285"/>
      <c r="F21" s="208"/>
      <c r="G21" s="254"/>
      <c r="H21" s="254"/>
      <c r="I21" s="254"/>
      <c r="J21" s="254"/>
      <c r="K21" s="219"/>
    </row>
    <row r="22" spans="1:1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ht="24.75" thickBot="1">
      <c r="A28" s="291"/>
      <c r="B28" s="605" t="str">
        <f>"รวม "&amp;C9</f>
        <v>รวม งานครุภัณฑ์</v>
      </c>
      <c r="C28" s="605"/>
      <c r="D28" s="292"/>
      <c r="E28" s="293"/>
      <c r="F28" s="292"/>
      <c r="G28" s="292">
        <f>SUM(G9:G27)</f>
        <v>0</v>
      </c>
      <c r="H28" s="292"/>
      <c r="I28" s="292">
        <f>SUM(I9:I27)</f>
        <v>0</v>
      </c>
      <c r="J28" s="292">
        <f>SUM(J9:J27)</f>
        <v>0</v>
      </c>
      <c r="K28" s="294"/>
    </row>
    <row r="29" spans="1:11" ht="24.75" thickTop="1">
      <c r="A29" s="295">
        <v>1.1000000000000001</v>
      </c>
      <c r="B29" s="296" t="str">
        <f>B10</f>
        <v>งานครุภัณฑ์ภายนอกอาคาร</v>
      </c>
      <c r="C29" s="222"/>
      <c r="D29" s="219"/>
      <c r="E29" s="297"/>
      <c r="F29" s="219"/>
      <c r="G29" s="219"/>
      <c r="H29" s="219"/>
      <c r="I29" s="219"/>
      <c r="J29" s="219"/>
      <c r="K29" s="219"/>
    </row>
    <row r="30" spans="1:11">
      <c r="A30" s="219"/>
      <c r="B30" s="221"/>
      <c r="C30" s="222" t="str">
        <f>'Data information'!C116</f>
        <v xml:space="preserve"> -  หม้อแปลงไฟฟ้า ขนาด 2500 KVA</v>
      </c>
      <c r="D30" s="254"/>
      <c r="E30" s="285" t="str">
        <f>'Data information'!D116</f>
        <v>ชุด</v>
      </c>
      <c r="F30" s="254">
        <f>'Data information'!E116</f>
        <v>940000</v>
      </c>
      <c r="G30" s="254">
        <f>D30*F30</f>
        <v>0</v>
      </c>
      <c r="H30" s="254">
        <f>'Data information'!F116</f>
        <v>5000</v>
      </c>
      <c r="I30" s="254">
        <f>D30*H30</f>
        <v>0</v>
      </c>
      <c r="J30" s="254">
        <f>G30+I30</f>
        <v>0</v>
      </c>
      <c r="K30" s="254"/>
    </row>
    <row r="31" spans="1:11">
      <c r="A31" s="219"/>
      <c r="B31" s="221"/>
      <c r="C31" s="222"/>
      <c r="D31" s="254"/>
      <c r="E31" s="285"/>
      <c r="F31" s="254"/>
      <c r="G31" s="254"/>
      <c r="H31" s="254"/>
      <c r="I31" s="254"/>
      <c r="J31" s="254"/>
      <c r="K31" s="219"/>
    </row>
    <row r="32" spans="1:11">
      <c r="A32" s="231"/>
      <c r="B32" s="233"/>
      <c r="C32" s="234"/>
      <c r="D32" s="231"/>
      <c r="E32" s="298"/>
      <c r="F32" s="231"/>
      <c r="G32" s="231"/>
      <c r="H32" s="231"/>
      <c r="I32" s="231"/>
      <c r="J32" s="231"/>
      <c r="K32" s="231"/>
    </row>
    <row r="33" spans="1:11">
      <c r="A33" s="299"/>
      <c r="B33" s="606" t="str">
        <f>"รวม"&amp;B29</f>
        <v>รวมงานครุภัณฑ์ภายนอกอาคาร</v>
      </c>
      <c r="C33" s="606"/>
      <c r="D33" s="300"/>
      <c r="E33" s="301"/>
      <c r="F33" s="300"/>
      <c r="G33" s="300">
        <f>SUM(G29:G32)</f>
        <v>0</v>
      </c>
      <c r="H33" s="300"/>
      <c r="I33" s="300">
        <f>SUM(I29:I32)</f>
        <v>0</v>
      </c>
      <c r="J33" s="300">
        <f>SUM(J29:J32)</f>
        <v>0</v>
      </c>
      <c r="K33" s="299"/>
    </row>
    <row r="34" spans="1:11">
      <c r="A34" s="295">
        <v>1.2</v>
      </c>
      <c r="B34" s="296" t="str">
        <f>B11</f>
        <v>งานครุภัณฑ์ตัวอาคาร</v>
      </c>
      <c r="C34" s="222"/>
      <c r="D34" s="219"/>
      <c r="E34" s="297"/>
      <c r="F34" s="219"/>
      <c r="G34" s="219"/>
      <c r="H34" s="219"/>
      <c r="I34" s="219"/>
      <c r="J34" s="219"/>
      <c r="K34" s="219"/>
    </row>
    <row r="35" spans="1:11">
      <c r="A35" s="284" t="s">
        <v>943</v>
      </c>
      <c r="B35" s="221"/>
      <c r="C35" s="319" t="str">
        <f>'Data information'!C1167</f>
        <v>ครุภัณฑ์งานระบบวิศวกรรมไฟฟ้า</v>
      </c>
      <c r="D35" s="254"/>
      <c r="E35" s="285"/>
      <c r="F35" s="254"/>
      <c r="G35" s="254"/>
      <c r="H35" s="254"/>
      <c r="I35" s="254"/>
      <c r="J35" s="254"/>
      <c r="K35" s="254"/>
    </row>
    <row r="36" spans="1:11">
      <c r="A36" s="284"/>
      <c r="B36" s="221"/>
      <c r="C36" s="321" t="str">
        <f>'Data information'!C1168</f>
        <v xml:space="preserve"> -  ไฟฉุกเฉิน</v>
      </c>
      <c r="D36" s="254"/>
      <c r="E36" s="285" t="str">
        <f>'Data information'!D1168</f>
        <v>อัน</v>
      </c>
      <c r="F36" s="254">
        <f>'Data information'!E1168</f>
        <v>1650</v>
      </c>
      <c r="G36" s="254">
        <f t="shared" ref="G36:G43" si="0">D36*F36</f>
        <v>0</v>
      </c>
      <c r="H36" s="254">
        <f>'Data information'!F1168</f>
        <v>115</v>
      </c>
      <c r="I36" s="254">
        <f t="shared" ref="I36:I43" si="1">D36*H36</f>
        <v>0</v>
      </c>
      <c r="J36" s="254">
        <f t="shared" ref="J36:J43" si="2">G36+I36</f>
        <v>0</v>
      </c>
      <c r="K36" s="219"/>
    </row>
    <row r="37" spans="1:11">
      <c r="A37" s="284"/>
      <c r="B37" s="221"/>
      <c r="C37" s="321" t="str">
        <f>'Data information'!C1169</f>
        <v xml:space="preserve"> -  ป้ายทางออก</v>
      </c>
      <c r="D37" s="254"/>
      <c r="E37" s="285" t="str">
        <f>'Data information'!D1169</f>
        <v>ป้าย</v>
      </c>
      <c r="F37" s="254">
        <f>'Data information'!E1169</f>
        <v>1880</v>
      </c>
      <c r="G37" s="254">
        <f t="shared" si="0"/>
        <v>0</v>
      </c>
      <c r="H37" s="254">
        <f>'Data information'!F1169</f>
        <v>115</v>
      </c>
      <c r="I37" s="254">
        <f t="shared" si="1"/>
        <v>0</v>
      </c>
      <c r="J37" s="254">
        <f t="shared" si="2"/>
        <v>0</v>
      </c>
      <c r="K37" s="219"/>
    </row>
    <row r="38" spans="1:11" hidden="1">
      <c r="A38" s="284"/>
      <c r="B38" s="221"/>
      <c r="C38" s="321" t="str">
        <f>'Data information'!C1170</f>
        <v xml:space="preserve">   Distribution Switch + Uplink 10Gbps. 24 Port</v>
      </c>
      <c r="D38" s="254"/>
      <c r="E38" s="285" t="str">
        <f>'Data information'!D1170</f>
        <v>ชุด</v>
      </c>
      <c r="F38" s="254">
        <f>'Data information'!E1170</f>
        <v>158500</v>
      </c>
      <c r="G38" s="254">
        <f t="shared" si="0"/>
        <v>0</v>
      </c>
      <c r="H38" s="254">
        <f>'Data information'!F1170</f>
        <v>10000</v>
      </c>
      <c r="I38" s="254">
        <f t="shared" si="1"/>
        <v>0</v>
      </c>
      <c r="J38" s="254">
        <f t="shared" si="2"/>
        <v>0</v>
      </c>
      <c r="K38" s="219"/>
    </row>
    <row r="39" spans="1:11" hidden="1">
      <c r="A39" s="284"/>
      <c r="B39" s="221"/>
      <c r="C39" s="321" t="str">
        <f>'Data information'!C1171</f>
        <v xml:space="preserve"> - Gigabit Switch 10/100/1000 Mbps. 48 Port. POE SFP</v>
      </c>
      <c r="D39" s="254"/>
      <c r="E39" s="285" t="str">
        <f>'Data information'!D1171</f>
        <v>ชุด</v>
      </c>
      <c r="F39" s="254">
        <f>'Data information'!E1171</f>
        <v>35450</v>
      </c>
      <c r="G39" s="254">
        <f t="shared" si="0"/>
        <v>0</v>
      </c>
      <c r="H39" s="254">
        <f>'Data information'!F1171</f>
        <v>3800</v>
      </c>
      <c r="I39" s="254">
        <f t="shared" si="1"/>
        <v>0</v>
      </c>
      <c r="J39" s="254">
        <f t="shared" si="2"/>
        <v>0</v>
      </c>
      <c r="K39" s="219"/>
    </row>
    <row r="40" spans="1:11" hidden="1">
      <c r="A40" s="284"/>
      <c r="B40" s="221"/>
      <c r="C40" s="321" t="str">
        <f>'Data information'!C1172</f>
        <v xml:space="preserve"> - Gigabit Switch 10/100/1000 Mbps. 24 Port. POE SFP</v>
      </c>
      <c r="D40" s="254"/>
      <c r="E40" s="285" t="str">
        <f>'Data information'!D1172</f>
        <v>ชุด</v>
      </c>
      <c r="F40" s="254">
        <f>'Data information'!E1172</f>
        <v>20300</v>
      </c>
      <c r="G40" s="254">
        <f t="shared" si="0"/>
        <v>0</v>
      </c>
      <c r="H40" s="254">
        <f>'Data information'!F1172</f>
        <v>3000</v>
      </c>
      <c r="I40" s="254">
        <f t="shared" si="1"/>
        <v>0</v>
      </c>
      <c r="J40" s="254">
        <f t="shared" si="2"/>
        <v>0</v>
      </c>
      <c r="K40" s="219"/>
    </row>
    <row r="41" spans="1:11" hidden="1">
      <c r="A41" s="284"/>
      <c r="B41" s="221"/>
      <c r="C41" s="321" t="str">
        <f>'Data information'!C1173</f>
        <v xml:space="preserve"> - Main Distribution Switch 10Gbps. 20Port  SFP</v>
      </c>
      <c r="D41" s="254"/>
      <c r="E41" s="285" t="str">
        <f>'Data information'!D1173</f>
        <v>ชุด</v>
      </c>
      <c r="F41" s="254">
        <f>'Data information'!E1173</f>
        <v>779900</v>
      </c>
      <c r="G41" s="254">
        <f t="shared" si="0"/>
        <v>0</v>
      </c>
      <c r="H41" s="254">
        <f>'Data information'!F1173</f>
        <v>20000</v>
      </c>
      <c r="I41" s="254">
        <f t="shared" si="1"/>
        <v>0</v>
      </c>
      <c r="J41" s="254">
        <f t="shared" si="2"/>
        <v>0</v>
      </c>
      <c r="K41" s="219"/>
    </row>
    <row r="42" spans="1:11" hidden="1">
      <c r="A42" s="284"/>
      <c r="B42" s="221"/>
      <c r="C42" s="321" t="str">
        <f>'Data information'!C1174</f>
        <v xml:space="preserve"> - Access Point Wireless</v>
      </c>
      <c r="D42" s="254"/>
      <c r="E42" s="285" t="str">
        <f>'Data information'!D1174</f>
        <v>ชุด</v>
      </c>
      <c r="F42" s="254">
        <f>'Data information'!E1174</f>
        <v>18000</v>
      </c>
      <c r="G42" s="254">
        <f t="shared" si="0"/>
        <v>0</v>
      </c>
      <c r="H42" s="254">
        <f>'Data information'!F1174</f>
        <v>2000</v>
      </c>
      <c r="I42" s="254">
        <f t="shared" si="1"/>
        <v>0</v>
      </c>
      <c r="J42" s="254">
        <f t="shared" si="2"/>
        <v>0</v>
      </c>
      <c r="K42" s="219"/>
    </row>
    <row r="43" spans="1:11" hidden="1">
      <c r="A43" s="284"/>
      <c r="B43" s="221"/>
      <c r="C43" s="321" t="str">
        <f>'Data information'!C1175</f>
        <v>- IP CAMERA 2MP POE</v>
      </c>
      <c r="D43" s="254"/>
      <c r="E43" s="285" t="str">
        <f>'Data information'!D1175</f>
        <v>ชุด</v>
      </c>
      <c r="F43" s="254">
        <f>'Data information'!E1175</f>
        <v>5550</v>
      </c>
      <c r="G43" s="254">
        <f t="shared" si="0"/>
        <v>0</v>
      </c>
      <c r="H43" s="254">
        <f>'Data information'!F1175</f>
        <v>1000</v>
      </c>
      <c r="I43" s="254">
        <f t="shared" si="1"/>
        <v>0</v>
      </c>
      <c r="J43" s="254">
        <f t="shared" si="2"/>
        <v>0</v>
      </c>
      <c r="K43" s="219"/>
    </row>
    <row r="44" spans="1:11" hidden="1">
      <c r="A44" s="284"/>
      <c r="B44" s="221"/>
      <c r="C44" s="321" t="str">
        <f>'Data information'!C1176</f>
        <v>- NVR (IP Camera) 32 Ch Poe with HD 2TB</v>
      </c>
      <c r="D44" s="254"/>
      <c r="E44" s="285" t="str">
        <f>'Data information'!D1176</f>
        <v>ชุด</v>
      </c>
      <c r="F44" s="254">
        <f>'Data information'!E1176</f>
        <v>27950</v>
      </c>
      <c r="G44" s="254">
        <f t="shared" ref="G44:G51" si="3">D44*F44</f>
        <v>0</v>
      </c>
      <c r="H44" s="254">
        <f>'Data information'!F1176</f>
        <v>3500</v>
      </c>
      <c r="I44" s="254">
        <f t="shared" ref="I44:I51" si="4">D44*H44</f>
        <v>0</v>
      </c>
      <c r="J44" s="254">
        <f t="shared" ref="J44:J51" si="5">G44+I44</f>
        <v>0</v>
      </c>
      <c r="K44" s="219"/>
    </row>
    <row r="45" spans="1:11" hidden="1">
      <c r="A45" s="284"/>
      <c r="B45" s="221"/>
      <c r="C45" s="321" t="str">
        <f>'Data information'!C1177</f>
        <v>- LED MONITOR 32"&amp; Support</v>
      </c>
      <c r="D45" s="254"/>
      <c r="E45" s="285" t="str">
        <f>'Data information'!D1177</f>
        <v>ชุด</v>
      </c>
      <c r="F45" s="254">
        <f>'Data information'!E1177</f>
        <v>14090</v>
      </c>
      <c r="G45" s="254">
        <f t="shared" si="3"/>
        <v>0</v>
      </c>
      <c r="H45" s="254">
        <f>'Data information'!F1177</f>
        <v>1000</v>
      </c>
      <c r="I45" s="254">
        <f t="shared" si="4"/>
        <v>0</v>
      </c>
      <c r="J45" s="254">
        <f t="shared" si="5"/>
        <v>0</v>
      </c>
      <c r="K45" s="219"/>
    </row>
    <row r="46" spans="1:11" hidden="1">
      <c r="A46" s="284"/>
      <c r="B46" s="221"/>
      <c r="C46" s="321" t="str">
        <f>'Data information'!C1178</f>
        <v xml:space="preserve">- UPS 800VA </v>
      </c>
      <c r="D46" s="254"/>
      <c r="E46" s="285" t="str">
        <f>'Data information'!D1178</f>
        <v>ชุด</v>
      </c>
      <c r="F46" s="254">
        <f>'Data information'!E1178</f>
        <v>15290</v>
      </c>
      <c r="G46" s="254">
        <f t="shared" si="3"/>
        <v>0</v>
      </c>
      <c r="H46" s="254">
        <f>'Data information'!F1178</f>
        <v>1500</v>
      </c>
      <c r="I46" s="254">
        <f t="shared" si="4"/>
        <v>0</v>
      </c>
      <c r="J46" s="254">
        <f t="shared" si="5"/>
        <v>0</v>
      </c>
      <c r="K46" s="219"/>
    </row>
    <row r="47" spans="1:11" hidden="1">
      <c r="A47" s="284"/>
      <c r="B47" s="221"/>
      <c r="C47" s="321" t="str">
        <f>'Data information'!C1179</f>
        <v xml:space="preserve"> - ชุดรับสัญญาณดาวเทียม KU Band พร้อมจานดาวเทียม</v>
      </c>
      <c r="D47" s="254"/>
      <c r="E47" s="285" t="str">
        <f>'Data information'!D1179</f>
        <v>ชุด</v>
      </c>
      <c r="F47" s="254">
        <f>'Data information'!E1179</f>
        <v>2300</v>
      </c>
      <c r="G47" s="254">
        <f t="shared" si="3"/>
        <v>0</v>
      </c>
      <c r="H47" s="254">
        <f>'Data information'!F1179</f>
        <v>700</v>
      </c>
      <c r="I47" s="254">
        <f t="shared" si="4"/>
        <v>0</v>
      </c>
      <c r="J47" s="254">
        <f t="shared" si="5"/>
        <v>0</v>
      </c>
      <c r="K47" s="219"/>
    </row>
    <row r="48" spans="1:11" hidden="1">
      <c r="A48" s="284"/>
      <c r="B48" s="221"/>
      <c r="C48" s="321" t="str">
        <f>'Data information'!C1180</f>
        <v xml:space="preserve"> - ชุดรับสัญญาณดาวเทียม C Band พร้อมจานดาวเทียม</v>
      </c>
      <c r="D48" s="254"/>
      <c r="E48" s="285" t="str">
        <f>'Data information'!D1180</f>
        <v>ชุด</v>
      </c>
      <c r="F48" s="254">
        <f>'Data information'!E1180</f>
        <v>1600</v>
      </c>
      <c r="G48" s="254">
        <f t="shared" si="3"/>
        <v>0</v>
      </c>
      <c r="H48" s="254">
        <f>'Data information'!F1180</f>
        <v>560</v>
      </c>
      <c r="I48" s="254">
        <f t="shared" si="4"/>
        <v>0</v>
      </c>
      <c r="J48" s="254">
        <f t="shared" si="5"/>
        <v>0</v>
      </c>
      <c r="K48" s="219"/>
    </row>
    <row r="49" spans="1:11" hidden="1">
      <c r="A49" s="284"/>
      <c r="B49" s="221"/>
      <c r="C49" s="321" t="str">
        <f>'Data information'!C1181</f>
        <v xml:space="preserve"> - เสาอากาศ TV DIGITAL ขนาด 29E</v>
      </c>
      <c r="D49" s="254"/>
      <c r="E49" s="285" t="str">
        <f>'Data information'!D1181</f>
        <v>ชุด</v>
      </c>
      <c r="F49" s="254">
        <f>'Data information'!E1181</f>
        <v>1130</v>
      </c>
      <c r="G49" s="254">
        <f t="shared" si="3"/>
        <v>0</v>
      </c>
      <c r="H49" s="254">
        <f>'Data information'!F1181</f>
        <v>340</v>
      </c>
      <c r="I49" s="254">
        <f t="shared" si="4"/>
        <v>0</v>
      </c>
      <c r="J49" s="254">
        <f t="shared" si="5"/>
        <v>0</v>
      </c>
      <c r="K49" s="219"/>
    </row>
    <row r="50" spans="1:11" hidden="1">
      <c r="A50" s="284"/>
      <c r="B50" s="221"/>
      <c r="C50" s="321" t="str">
        <f>'Data information'!C1182</f>
        <v xml:space="preserve"> - ชุด 10 CH MATV Broadcast System</v>
      </c>
      <c r="D50" s="254"/>
      <c r="E50" s="285" t="str">
        <f>'Data information'!D1182</f>
        <v>ชุด</v>
      </c>
      <c r="F50" s="254">
        <f>'Data information'!E1182</f>
        <v>39500</v>
      </c>
      <c r="G50" s="254">
        <f t="shared" si="3"/>
        <v>0</v>
      </c>
      <c r="H50" s="254">
        <f>'Data information'!F1182</f>
        <v>5000</v>
      </c>
      <c r="I50" s="254">
        <f t="shared" si="4"/>
        <v>0</v>
      </c>
      <c r="J50" s="254">
        <f t="shared" si="5"/>
        <v>0</v>
      </c>
      <c r="K50" s="219"/>
    </row>
    <row r="51" spans="1:11" hidden="1">
      <c r="A51" s="284"/>
      <c r="B51" s="221"/>
      <c r="C51" s="321" t="str">
        <f>'Data information'!C1183</f>
        <v xml:space="preserve"> - Digital TV Booster AMP.</v>
      </c>
      <c r="D51" s="254"/>
      <c r="E51" s="285" t="str">
        <f>'Data information'!D1183</f>
        <v>ชุด</v>
      </c>
      <c r="F51" s="254">
        <f>'Data information'!E1183</f>
        <v>1500</v>
      </c>
      <c r="G51" s="254">
        <f t="shared" si="3"/>
        <v>0</v>
      </c>
      <c r="H51" s="254">
        <f>'Data information'!F1183</f>
        <v>350</v>
      </c>
      <c r="I51" s="254">
        <f t="shared" si="4"/>
        <v>0</v>
      </c>
      <c r="J51" s="254">
        <f t="shared" si="5"/>
        <v>0</v>
      </c>
      <c r="K51" s="219"/>
    </row>
    <row r="52" spans="1:11" hidden="1">
      <c r="A52" s="284"/>
      <c r="B52" s="221"/>
      <c r="C52" s="321" t="str">
        <f>'Data information'!C1184</f>
        <v xml:space="preserve"> - RF MIXER</v>
      </c>
      <c r="D52" s="254"/>
      <c r="E52" s="285" t="str">
        <f>'Data information'!D1184</f>
        <v>ชุด</v>
      </c>
      <c r="F52" s="254">
        <f>'Data information'!E1184</f>
        <v>200</v>
      </c>
      <c r="G52" s="254">
        <f t="shared" ref="G52:G58" si="6">D52*F52</f>
        <v>0</v>
      </c>
      <c r="H52" s="254">
        <f>'Data information'!F1184</f>
        <v>50</v>
      </c>
      <c r="I52" s="254">
        <f t="shared" ref="I52:I58" si="7">D52*H52</f>
        <v>0</v>
      </c>
      <c r="J52" s="254">
        <f t="shared" ref="J52:J58" si="8">G52+I52</f>
        <v>0</v>
      </c>
      <c r="K52" s="219"/>
    </row>
    <row r="53" spans="1:11">
      <c r="A53" s="284" t="s">
        <v>944</v>
      </c>
      <c r="B53" s="221"/>
      <c r="C53" s="319" t="str">
        <f>'Data information'!C1185</f>
        <v>ครุภัณฑ์งานระบบวิศวกรรมสุขาภิบาล</v>
      </c>
      <c r="D53" s="254"/>
      <c r="E53" s="285">
        <f>'Data information'!D1185</f>
        <v>0</v>
      </c>
      <c r="F53" s="254">
        <f>'Data information'!E1185</f>
        <v>0</v>
      </c>
      <c r="G53" s="254">
        <f t="shared" si="6"/>
        <v>0</v>
      </c>
      <c r="H53" s="254">
        <f>'Data information'!F1185</f>
        <v>0</v>
      </c>
      <c r="I53" s="254">
        <f t="shared" si="7"/>
        <v>0</v>
      </c>
      <c r="J53" s="254">
        <f t="shared" si="8"/>
        <v>0</v>
      </c>
      <c r="K53" s="219"/>
    </row>
    <row r="54" spans="1:11">
      <c r="A54" s="284"/>
      <c r="B54" s="221"/>
      <c r="C54" s="319" t="str">
        <f>'Data information'!C1186</f>
        <v xml:space="preserve">ระบบปั๊มสูบน้ำพร้อมตู้ และอุปกรณ์ </v>
      </c>
      <c r="D54" s="254"/>
      <c r="E54" s="285">
        <f>'Data information'!D1186</f>
        <v>0</v>
      </c>
      <c r="F54" s="254">
        <f>'Data information'!E1186</f>
        <v>0</v>
      </c>
      <c r="G54" s="254">
        <f t="shared" si="6"/>
        <v>0</v>
      </c>
      <c r="H54" s="254">
        <f>'Data information'!F1186</f>
        <v>0</v>
      </c>
      <c r="I54" s="254">
        <f t="shared" si="7"/>
        <v>0</v>
      </c>
      <c r="J54" s="254">
        <f t="shared" si="8"/>
        <v>0</v>
      </c>
      <c r="K54" s="219"/>
    </row>
    <row r="55" spans="1:11">
      <c r="A55" s="284"/>
      <c r="B55" s="221"/>
      <c r="C55" s="321" t="str">
        <f>'Data information'!C1187</f>
        <v xml:space="preserve">   -  BOOSTER PUMP SET CWBP-1,CWBP-1</v>
      </c>
      <c r="D55" s="254"/>
      <c r="E55" s="285" t="str">
        <f>'Data information'!D1187</f>
        <v>ชุด</v>
      </c>
      <c r="F55" s="254">
        <f>'Data information'!E1187</f>
        <v>165000</v>
      </c>
      <c r="G55" s="254">
        <f t="shared" si="6"/>
        <v>0</v>
      </c>
      <c r="H55" s="254">
        <f>'Data information'!F1187</f>
        <v>16500</v>
      </c>
      <c r="I55" s="254">
        <f t="shared" si="7"/>
        <v>0</v>
      </c>
      <c r="J55" s="254">
        <f t="shared" si="8"/>
        <v>0</v>
      </c>
      <c r="K55" s="219"/>
    </row>
    <row r="56" spans="1:11">
      <c r="A56" s="284"/>
      <c r="B56" s="221"/>
      <c r="C56" s="321" t="str">
        <f>'Data information'!C1188</f>
        <v xml:space="preserve">   -  TRANSFER PUMP SET CWP-1,CWP-1</v>
      </c>
      <c r="D56" s="254"/>
      <c r="E56" s="285" t="str">
        <f>'Data information'!D1188</f>
        <v>ชุด</v>
      </c>
      <c r="F56" s="254">
        <f>'Data information'!E1188</f>
        <v>125800</v>
      </c>
      <c r="G56" s="254">
        <f t="shared" si="6"/>
        <v>0</v>
      </c>
      <c r="H56" s="254">
        <f>'Data information'!F1188</f>
        <v>12580</v>
      </c>
      <c r="I56" s="254">
        <f t="shared" si="7"/>
        <v>0</v>
      </c>
      <c r="J56" s="254">
        <f t="shared" si="8"/>
        <v>0</v>
      </c>
      <c r="K56" s="219"/>
    </row>
    <row r="57" spans="1:11">
      <c r="A57" s="284"/>
      <c r="B57" s="221"/>
      <c r="C57" s="321" t="str">
        <f>'Data information'!C1189</f>
        <v xml:space="preserve"> - ถังดักไขมัน ชนิดติดตั้งใต้ซิ้งค์ ขนาด 40 ลิตร</v>
      </c>
      <c r="D57" s="254"/>
      <c r="E57" s="285" t="str">
        <f>'Data information'!D1189</f>
        <v>ชุด</v>
      </c>
      <c r="F57" s="254">
        <f>'Data information'!E1189</f>
        <v>1720</v>
      </c>
      <c r="G57" s="254">
        <f t="shared" si="6"/>
        <v>0</v>
      </c>
      <c r="H57" s="254">
        <f>'Data information'!F1189</f>
        <v>300</v>
      </c>
      <c r="I57" s="254">
        <f t="shared" si="7"/>
        <v>0</v>
      </c>
      <c r="J57" s="254">
        <f t="shared" si="8"/>
        <v>0</v>
      </c>
      <c r="K57" s="219"/>
    </row>
    <row r="58" spans="1:11">
      <c r="A58" s="284"/>
      <c r="B58" s="221"/>
      <c r="C58" s="321" t="str">
        <f>'Data information'!C1190</f>
        <v>ตู้เก็บถังดับเพลิงเคมีแห้ง (FEC)</v>
      </c>
      <c r="D58" s="254"/>
      <c r="E58" s="285" t="str">
        <f>'Data information'!D1190</f>
        <v>ชุด</v>
      </c>
      <c r="F58" s="254">
        <f>'Data information'!E1190</f>
        <v>990</v>
      </c>
      <c r="G58" s="254">
        <f t="shared" si="6"/>
        <v>0</v>
      </c>
      <c r="H58" s="254">
        <f>'Data information'!F1190</f>
        <v>200</v>
      </c>
      <c r="I58" s="254">
        <f t="shared" si="7"/>
        <v>0</v>
      </c>
      <c r="J58" s="254">
        <f t="shared" si="8"/>
        <v>0</v>
      </c>
      <c r="K58" s="219"/>
    </row>
    <row r="59" spans="1:11">
      <c r="A59" s="284" t="s">
        <v>945</v>
      </c>
      <c r="B59" s="221"/>
      <c r="C59" s="319" t="str">
        <f>'Data information'!C1191</f>
        <v>ครุภัณฑ์งานระบบวิศวกรรมเครื่องกล</v>
      </c>
      <c r="D59" s="254"/>
      <c r="E59" s="285"/>
      <c r="F59" s="254"/>
      <c r="G59" s="254"/>
      <c r="H59" s="254"/>
      <c r="I59" s="254"/>
      <c r="J59" s="254"/>
      <c r="K59" s="219"/>
    </row>
    <row r="60" spans="1:11">
      <c r="A60" s="219"/>
      <c r="B60" s="221"/>
      <c r="C60" s="319" t="str">
        <f>'Data information'!C1192</f>
        <v>งานเครื่องเป่าลมเย็น VRF</v>
      </c>
      <c r="D60" s="254"/>
      <c r="E60" s="285"/>
      <c r="F60" s="254"/>
      <c r="G60" s="254"/>
      <c r="H60" s="254"/>
      <c r="I60" s="254"/>
      <c r="J60" s="254"/>
      <c r="K60" s="219"/>
    </row>
    <row r="61" spans="1:11" hidden="1">
      <c r="A61" s="219"/>
      <c r="B61" s="221"/>
      <c r="C61" s="321" t="str">
        <f>'Data information'!C1193</f>
        <v xml:space="preserve"> - เครื่องเป่าลมเย็น ขนาดไม่น้อยกว่า 7,500 บีทียู  แบบติดผนัง (Wall Type)</v>
      </c>
      <c r="D61" s="254"/>
      <c r="E61" s="285" t="str">
        <f>'Data information'!D1193</f>
        <v>ชุด</v>
      </c>
      <c r="F61" s="254">
        <f>'Data information'!E1193</f>
        <v>9800</v>
      </c>
      <c r="G61" s="254">
        <f>D61*F61</f>
        <v>0</v>
      </c>
      <c r="H61" s="254">
        <f>'Data information'!F1193</f>
        <v>1500</v>
      </c>
      <c r="I61" s="254">
        <f>D61*H61</f>
        <v>0</v>
      </c>
      <c r="J61" s="254">
        <f>G61+I61</f>
        <v>0</v>
      </c>
      <c r="K61" s="219"/>
    </row>
    <row r="62" spans="1:11" hidden="1">
      <c r="A62" s="219"/>
      <c r="B62" s="221"/>
      <c r="C62" s="321" t="str">
        <f>'Data information'!C1194</f>
        <v xml:space="preserve"> - เครื่องเป่าลมเย็น ขนาดไม่น้อยกว่า 9,500 บีทียู แบบติดผนัง (Wall Type)</v>
      </c>
      <c r="D62" s="254"/>
      <c r="E62" s="285" t="str">
        <f>'Data information'!D1194</f>
        <v>ชุด</v>
      </c>
      <c r="F62" s="254">
        <f>'Data information'!E1194</f>
        <v>10000</v>
      </c>
      <c r="G62" s="254">
        <f>D62*F62</f>
        <v>0</v>
      </c>
      <c r="H62" s="254">
        <f>'Data information'!F1194</f>
        <v>1500</v>
      </c>
      <c r="I62" s="254">
        <f>D62*H62</f>
        <v>0</v>
      </c>
      <c r="J62" s="254">
        <f>G62+I62</f>
        <v>0</v>
      </c>
      <c r="K62" s="219"/>
    </row>
    <row r="63" spans="1:11">
      <c r="A63" s="219"/>
      <c r="B63" s="221"/>
      <c r="C63" s="321" t="str">
        <f>'Data information'!C1195</f>
        <v xml:space="preserve"> - เครื่องเป่าลมเย็น ขนาดไม่น้อยกว่า 12,200 บีทียู แบบติดผนัง (Wall Type)</v>
      </c>
      <c r="D63" s="254"/>
      <c r="E63" s="285" t="str">
        <f>'Data information'!D1195</f>
        <v>ชุด</v>
      </c>
      <c r="F63" s="254">
        <f>'Data information'!E1195</f>
        <v>10200</v>
      </c>
      <c r="G63" s="254">
        <f>D63*F63</f>
        <v>0</v>
      </c>
      <c r="H63" s="254">
        <f>'Data information'!F1195</f>
        <v>1500</v>
      </c>
      <c r="I63" s="254">
        <f>D63*H63</f>
        <v>0</v>
      </c>
      <c r="J63" s="254">
        <f>G63+I63</f>
        <v>0</v>
      </c>
      <c r="K63" s="219"/>
    </row>
    <row r="64" spans="1:11" hidden="1">
      <c r="A64" s="219"/>
      <c r="B64" s="221"/>
      <c r="C64" s="321" t="str">
        <f>'Data information'!C1196</f>
        <v xml:space="preserve"> - เครื่องเป่าลมเย็น ขนาดไม่น้อยกว่า 15,300 บีทียู แบบติดผนัง (Wall Type)</v>
      </c>
      <c r="D64" s="254"/>
      <c r="E64" s="285" t="str">
        <f>'Data information'!D1196</f>
        <v>ชุด</v>
      </c>
      <c r="F64" s="254">
        <f>'Data information'!E1196</f>
        <v>10880</v>
      </c>
      <c r="G64" s="254">
        <f t="shared" ref="G64:G118" si="9">D64*F64</f>
        <v>0</v>
      </c>
      <c r="H64" s="254">
        <f>'Data information'!F1196</f>
        <v>1500</v>
      </c>
      <c r="I64" s="254">
        <f t="shared" ref="I64:I118" si="10">D64*H64</f>
        <v>0</v>
      </c>
      <c r="J64" s="254">
        <f t="shared" ref="J64:J118" si="11">G64+I64</f>
        <v>0</v>
      </c>
      <c r="K64" s="219"/>
    </row>
    <row r="65" spans="1:11">
      <c r="A65" s="219"/>
      <c r="B65" s="221"/>
      <c r="C65" s="321" t="str">
        <f>'Data information'!C1197</f>
        <v xml:space="preserve"> - เครื่องเป่าลมเย็น ขนาดไม่น้อยกว่า 19,100 บีทียู แบบติดผนัง (Wall Type)</v>
      </c>
      <c r="D65" s="254"/>
      <c r="E65" s="285" t="str">
        <f>'Data information'!D1197</f>
        <v>ชุด</v>
      </c>
      <c r="F65" s="254">
        <f>'Data information'!E1197</f>
        <v>11320</v>
      </c>
      <c r="G65" s="254">
        <f t="shared" si="9"/>
        <v>0</v>
      </c>
      <c r="H65" s="254">
        <f>'Data information'!F1197</f>
        <v>1500</v>
      </c>
      <c r="I65" s="254">
        <f t="shared" si="10"/>
        <v>0</v>
      </c>
      <c r="J65" s="254">
        <f t="shared" si="11"/>
        <v>0</v>
      </c>
      <c r="K65" s="219"/>
    </row>
    <row r="66" spans="1:11" hidden="1">
      <c r="A66" s="219"/>
      <c r="B66" s="221"/>
      <c r="C66" s="321" t="str">
        <f>'Data information'!C1198</f>
        <v xml:space="preserve"> - เครื่องเป่าลมเย็น ขนาดไม่น้อยกว่า 19,100 บีทียู  แบบฝังฝ้า (Cassette Type)</v>
      </c>
      <c r="D66" s="254"/>
      <c r="E66" s="285" t="str">
        <f>'Data information'!D1198</f>
        <v>ชุด</v>
      </c>
      <c r="F66" s="254">
        <f>'Data information'!E1198</f>
        <v>18000</v>
      </c>
      <c r="G66" s="254">
        <f t="shared" si="9"/>
        <v>0</v>
      </c>
      <c r="H66" s="254">
        <f>'Data information'!F1198</f>
        <v>1500</v>
      </c>
      <c r="I66" s="254">
        <f t="shared" si="10"/>
        <v>0</v>
      </c>
      <c r="J66" s="254">
        <f t="shared" si="11"/>
        <v>0</v>
      </c>
      <c r="K66" s="219"/>
    </row>
    <row r="67" spans="1:11" hidden="1">
      <c r="A67" s="219"/>
      <c r="B67" s="221"/>
      <c r="C67" s="321" t="str">
        <f>'Data information'!C1199</f>
        <v xml:space="preserve"> - เครื่องเป่าลมเย็น ขนาดไม่น้อยกว่า 24,200 บีทียู แบบติดผนัง (Wall Type)</v>
      </c>
      <c r="D67" s="254"/>
      <c r="E67" s="285" t="str">
        <f>'Data information'!D1199</f>
        <v>ชุด</v>
      </c>
      <c r="F67" s="254">
        <f>'Data information'!E1199</f>
        <v>11760</v>
      </c>
      <c r="G67" s="254">
        <f t="shared" si="9"/>
        <v>0</v>
      </c>
      <c r="H67" s="254">
        <f>'Data information'!F1199</f>
        <v>1500</v>
      </c>
      <c r="I67" s="254">
        <f t="shared" si="10"/>
        <v>0</v>
      </c>
      <c r="J67" s="254">
        <f t="shared" si="11"/>
        <v>0</v>
      </c>
      <c r="K67" s="219"/>
    </row>
    <row r="68" spans="1:11" hidden="1">
      <c r="A68" s="219"/>
      <c r="B68" s="221"/>
      <c r="C68" s="321" t="str">
        <f>'Data information'!C1200</f>
        <v xml:space="preserve"> - เครื่องเป่าลมเย็น ขนาดไม่น้อยกว่า 27,300 บีทียู แบบติดผนัง (Wall Type)</v>
      </c>
      <c r="D68" s="254"/>
      <c r="E68" s="285" t="str">
        <f>'Data information'!D1200</f>
        <v>ชุด</v>
      </c>
      <c r="F68" s="254">
        <f>'Data information'!E1200</f>
        <v>12600</v>
      </c>
      <c r="G68" s="254">
        <f t="shared" si="9"/>
        <v>0</v>
      </c>
      <c r="H68" s="254">
        <f>'Data information'!F1200</f>
        <v>1500</v>
      </c>
      <c r="I68" s="254">
        <f t="shared" si="10"/>
        <v>0</v>
      </c>
      <c r="J68" s="254">
        <f t="shared" si="11"/>
        <v>0</v>
      </c>
      <c r="K68" s="219"/>
    </row>
    <row r="69" spans="1:11">
      <c r="A69" s="219"/>
      <c r="B69" s="221"/>
      <c r="C69" s="321" t="str">
        <f>'Data information'!C1201</f>
        <v xml:space="preserve"> - เครื่องเป่าลมเย็น ขนาดไม่น้อยกว่า 30,700 บีทียู แบบฝังฝ้า (Cassette Type)</v>
      </c>
      <c r="D69" s="254"/>
      <c r="E69" s="285" t="str">
        <f>'Data information'!D1201</f>
        <v>ชุด</v>
      </c>
      <c r="F69" s="254">
        <f>'Data information'!E1201</f>
        <v>19600</v>
      </c>
      <c r="G69" s="254">
        <f t="shared" si="9"/>
        <v>0</v>
      </c>
      <c r="H69" s="254">
        <f>'Data information'!F1201</f>
        <v>1500</v>
      </c>
      <c r="I69" s="254">
        <f t="shared" si="10"/>
        <v>0</v>
      </c>
      <c r="J69" s="254">
        <f t="shared" si="11"/>
        <v>0</v>
      </c>
      <c r="K69" s="219"/>
    </row>
    <row r="70" spans="1:11">
      <c r="A70" s="219"/>
      <c r="B70" s="221"/>
      <c r="C70" s="321" t="str">
        <f>'Data information'!C1202</f>
        <v xml:space="preserve"> - เครื่องเป่าลมเย็น ขนาดไม่น้อยกว่า 30,700 บีทียู แบบฝังฝ้า (Celing Type)</v>
      </c>
      <c r="D70" s="254"/>
      <c r="E70" s="285" t="str">
        <f>'Data information'!D1202</f>
        <v>ชุด</v>
      </c>
      <c r="F70" s="254">
        <f>'Data information'!E1202</f>
        <v>18400</v>
      </c>
      <c r="G70" s="254">
        <f t="shared" si="9"/>
        <v>0</v>
      </c>
      <c r="H70" s="254">
        <f>'Data information'!F1202</f>
        <v>1500</v>
      </c>
      <c r="I70" s="254">
        <f t="shared" si="10"/>
        <v>0</v>
      </c>
      <c r="J70" s="254">
        <f t="shared" si="11"/>
        <v>0</v>
      </c>
      <c r="K70" s="219"/>
    </row>
    <row r="71" spans="1:11">
      <c r="A71" s="219"/>
      <c r="B71" s="221"/>
      <c r="C71" s="321" t="str">
        <f>'Data information'!C1203</f>
        <v xml:space="preserve"> - เครื่องเป่าลมเย็น ขนาดไม่น้อยกว่า 38,200 บีทียู แบบฝังฝ้า (Cassette Type)</v>
      </c>
      <c r="D71" s="254"/>
      <c r="E71" s="285" t="str">
        <f>'Data information'!D1203</f>
        <v>ชุด</v>
      </c>
      <c r="F71" s="254">
        <f>'Data information'!E1203</f>
        <v>20400</v>
      </c>
      <c r="G71" s="254">
        <f t="shared" si="9"/>
        <v>0</v>
      </c>
      <c r="H71" s="254">
        <f>'Data information'!F1203</f>
        <v>2000</v>
      </c>
      <c r="I71" s="254">
        <f t="shared" si="10"/>
        <v>0</v>
      </c>
      <c r="J71" s="254">
        <f t="shared" si="11"/>
        <v>0</v>
      </c>
      <c r="K71" s="219"/>
    </row>
    <row r="72" spans="1:11" hidden="1">
      <c r="A72" s="219"/>
      <c r="B72" s="221"/>
      <c r="C72" s="321" t="str">
        <f>'Data information'!C1204</f>
        <v xml:space="preserve"> - เครื่องเป่าลมเย็น ขนาดไม่น้อยกว่า 38,200 บีทียู แบบแขวนใต้ฝ้า (Ceiling Type)</v>
      </c>
      <c r="D72" s="254"/>
      <c r="E72" s="285" t="str">
        <f>'Data information'!D1204</f>
        <v>ชุด</v>
      </c>
      <c r="F72" s="254">
        <f>'Data information'!E1204</f>
        <v>18800</v>
      </c>
      <c r="G72" s="254">
        <f t="shared" si="9"/>
        <v>0</v>
      </c>
      <c r="H72" s="254">
        <f>'Data information'!F1204</f>
        <v>2000</v>
      </c>
      <c r="I72" s="254">
        <f t="shared" si="10"/>
        <v>0</v>
      </c>
      <c r="J72" s="254">
        <f t="shared" si="11"/>
        <v>0</v>
      </c>
      <c r="K72" s="219"/>
    </row>
    <row r="73" spans="1:11">
      <c r="A73" s="219"/>
      <c r="B73" s="221"/>
      <c r="C73" s="321" t="str">
        <f>'Data information'!C1205</f>
        <v xml:space="preserve"> - เครื่องเป่าลมเย็น ขนาดไม่น้อยกว่า 42,600 บีทียู แบบฝังฝ้า (Cassette Type)</v>
      </c>
      <c r="D73" s="254"/>
      <c r="E73" s="285" t="str">
        <f>'Data information'!D1205</f>
        <v>ชุด</v>
      </c>
      <c r="F73" s="254">
        <f>'Data information'!E1205</f>
        <v>21200</v>
      </c>
      <c r="G73" s="254">
        <f t="shared" si="9"/>
        <v>0</v>
      </c>
      <c r="H73" s="254">
        <f>'Data information'!F1205</f>
        <v>2000</v>
      </c>
      <c r="I73" s="254">
        <f t="shared" si="10"/>
        <v>0</v>
      </c>
      <c r="J73" s="254">
        <f t="shared" si="11"/>
        <v>0</v>
      </c>
      <c r="K73" s="219"/>
    </row>
    <row r="74" spans="1:11" hidden="1">
      <c r="A74" s="219"/>
      <c r="B74" s="221"/>
      <c r="C74" s="321" t="str">
        <f>'Data information'!C1206</f>
        <v xml:space="preserve"> - เครื่องเป่าลมเย็น ขนาดไม่น้อยกว่า 42,600 บีทียู แบบแขวนใต้ฝ้า (Ceiling Type)</v>
      </c>
      <c r="D74" s="254"/>
      <c r="E74" s="285" t="str">
        <f>'Data information'!D1206</f>
        <v>ชุด</v>
      </c>
      <c r="F74" s="254">
        <f>'Data information'!E1206</f>
        <v>19200</v>
      </c>
      <c r="G74" s="254">
        <f t="shared" si="9"/>
        <v>0</v>
      </c>
      <c r="H74" s="254">
        <f>'Data information'!F1206</f>
        <v>2000</v>
      </c>
      <c r="I74" s="254">
        <f t="shared" si="10"/>
        <v>0</v>
      </c>
      <c r="J74" s="254">
        <f t="shared" si="11"/>
        <v>0</v>
      </c>
      <c r="K74" s="219"/>
    </row>
    <row r="75" spans="1:11">
      <c r="A75" s="219"/>
      <c r="B75" s="221"/>
      <c r="C75" s="321" t="str">
        <f>'Data information'!C1207</f>
        <v xml:space="preserve"> - เครื่องเป่าลมเย็น ขนาดไม่น้อยกว่า 47,700 บีทียู แบบฝังฝ้า (Cassette Type)</v>
      </c>
      <c r="D75" s="254"/>
      <c r="E75" s="285" t="str">
        <f>'Data information'!D1207</f>
        <v>ชุด</v>
      </c>
      <c r="F75" s="254">
        <f>'Data information'!E1207</f>
        <v>22000</v>
      </c>
      <c r="G75" s="254">
        <f t="shared" si="9"/>
        <v>0</v>
      </c>
      <c r="H75" s="254">
        <f>'Data information'!F1207</f>
        <v>2000</v>
      </c>
      <c r="I75" s="254">
        <f t="shared" si="10"/>
        <v>0</v>
      </c>
      <c r="J75" s="254">
        <f t="shared" si="11"/>
        <v>0</v>
      </c>
      <c r="K75" s="219"/>
    </row>
    <row r="76" spans="1:11" hidden="1">
      <c r="A76" s="219"/>
      <c r="B76" s="221"/>
      <c r="C76" s="321" t="str">
        <f>'Data information'!C1208</f>
        <v xml:space="preserve"> - เครื่องเป่าลมเย็น ขนาดไม่น้อยกว่า 47,700 บีทียู แบบแขวนใต้ฝ้า (Ceiling Type)</v>
      </c>
      <c r="D76" s="254"/>
      <c r="E76" s="285" t="str">
        <f>'Data information'!D1208</f>
        <v>ชุด</v>
      </c>
      <c r="F76" s="254">
        <f>'Data information'!E1208</f>
        <v>19600</v>
      </c>
      <c r="G76" s="254">
        <f t="shared" si="9"/>
        <v>0</v>
      </c>
      <c r="H76" s="254">
        <f>'Data information'!F1208</f>
        <v>2000</v>
      </c>
      <c r="I76" s="254">
        <f t="shared" si="10"/>
        <v>0</v>
      </c>
      <c r="J76" s="254">
        <f t="shared" si="11"/>
        <v>0</v>
      </c>
      <c r="K76" s="219"/>
    </row>
    <row r="77" spans="1:11">
      <c r="A77" s="219"/>
      <c r="B77" s="221"/>
      <c r="C77" s="321" t="str">
        <f>'Data information'!C1209</f>
        <v xml:space="preserve"> - Remote  Controller </v>
      </c>
      <c r="D77" s="254"/>
      <c r="E77" s="285" t="str">
        <f>'Data information'!D1209</f>
        <v>ชุด</v>
      </c>
      <c r="F77" s="254">
        <f>'Data information'!E1209</f>
        <v>1880</v>
      </c>
      <c r="G77" s="254">
        <f t="shared" si="9"/>
        <v>0</v>
      </c>
      <c r="H77" s="254">
        <f>'Data information'!F1209</f>
        <v>350</v>
      </c>
      <c r="I77" s="254">
        <f t="shared" si="10"/>
        <v>0</v>
      </c>
      <c r="J77" s="254">
        <f t="shared" si="11"/>
        <v>0</v>
      </c>
      <c r="K77" s="219"/>
    </row>
    <row r="78" spans="1:11">
      <c r="A78" s="219"/>
      <c r="B78" s="221"/>
      <c r="C78" s="321" t="str">
        <f>'Data information'!C1210</f>
        <v xml:space="preserve"> - Central  Controller </v>
      </c>
      <c r="D78" s="254"/>
      <c r="E78" s="285" t="str">
        <f>'Data information'!D1210</f>
        <v>ชุด</v>
      </c>
      <c r="F78" s="254">
        <f>'Data information'!E1210</f>
        <v>38000</v>
      </c>
      <c r="G78" s="254">
        <f t="shared" si="9"/>
        <v>0</v>
      </c>
      <c r="H78" s="254">
        <f>'Data information'!F1210</f>
        <v>2500</v>
      </c>
      <c r="I78" s="254">
        <f t="shared" si="10"/>
        <v>0</v>
      </c>
      <c r="J78" s="254">
        <f t="shared" si="11"/>
        <v>0</v>
      </c>
      <c r="K78" s="219"/>
    </row>
    <row r="79" spans="1:11">
      <c r="A79" s="219"/>
      <c r="B79" s="221"/>
      <c r="C79" s="319" t="str">
        <f>'Data information'!C1211</f>
        <v>งานเครื่องระบายความร้อน VRF</v>
      </c>
      <c r="D79" s="254"/>
      <c r="E79" s="285"/>
      <c r="F79" s="254"/>
      <c r="G79" s="254"/>
      <c r="H79" s="254"/>
      <c r="I79" s="254"/>
      <c r="J79" s="254"/>
      <c r="K79" s="219"/>
    </row>
    <row r="80" spans="1:11">
      <c r="A80" s="219"/>
      <c r="B80" s="221"/>
      <c r="C80" s="321" t="str">
        <f>'Data information'!C1212</f>
        <v xml:space="preserve"> - เครื่องระบายความร้อน ขนาดไม่น้อยกว่า 191,000 บีทียู</v>
      </c>
      <c r="D80" s="254"/>
      <c r="E80" s="285" t="str">
        <f>'Data information'!D1212</f>
        <v>ชุด</v>
      </c>
      <c r="F80" s="254">
        <f>'Data information'!E1212</f>
        <v>199500</v>
      </c>
      <c r="G80" s="254">
        <f t="shared" si="9"/>
        <v>0</v>
      </c>
      <c r="H80" s="254">
        <f>'Data information'!F1212</f>
        <v>15000</v>
      </c>
      <c r="I80" s="254">
        <f t="shared" si="10"/>
        <v>0</v>
      </c>
      <c r="J80" s="254">
        <f t="shared" si="11"/>
        <v>0</v>
      </c>
      <c r="K80" s="219"/>
    </row>
    <row r="81" spans="1:11" hidden="1">
      <c r="A81" s="219"/>
      <c r="B81" s="221"/>
      <c r="C81" s="321" t="str">
        <f>'Data information'!C1213</f>
        <v xml:space="preserve"> - เครื่องระบายความร้อน ขนาดไม่น้อยกว่า 290,000 บีทียู</v>
      </c>
      <c r="D81" s="254"/>
      <c r="E81" s="285" t="str">
        <f>'Data information'!D1213</f>
        <v>ชุด</v>
      </c>
      <c r="F81" s="254">
        <f>'Data information'!E1213</f>
        <v>285200</v>
      </c>
      <c r="G81" s="254">
        <f t="shared" si="9"/>
        <v>0</v>
      </c>
      <c r="H81" s="254">
        <f>'Data information'!F1213</f>
        <v>15000</v>
      </c>
      <c r="I81" s="254">
        <f t="shared" si="10"/>
        <v>0</v>
      </c>
      <c r="J81" s="254">
        <f t="shared" si="11"/>
        <v>0</v>
      </c>
      <c r="K81" s="219"/>
    </row>
    <row r="82" spans="1:11" hidden="1">
      <c r="A82" s="219"/>
      <c r="B82" s="221"/>
      <c r="C82" s="321" t="str">
        <f>'Data information'!C1214</f>
        <v xml:space="preserve"> - เครื่องระบายความร้อน ขนาดไม่น้อยกว่า 307,000 บีทียู</v>
      </c>
      <c r="D82" s="254"/>
      <c r="E82" s="285" t="str">
        <f>'Data information'!D1214</f>
        <v>ชุด</v>
      </c>
      <c r="F82" s="254">
        <f>'Data information'!E1214</f>
        <v>304000</v>
      </c>
      <c r="G82" s="254">
        <f t="shared" si="9"/>
        <v>0</v>
      </c>
      <c r="H82" s="254">
        <f>'Data information'!F1214</f>
        <v>20000</v>
      </c>
      <c r="I82" s="254">
        <f t="shared" si="10"/>
        <v>0</v>
      </c>
      <c r="J82" s="254">
        <f t="shared" si="11"/>
        <v>0</v>
      </c>
      <c r="K82" s="219"/>
    </row>
    <row r="83" spans="1:11" hidden="1">
      <c r="A83" s="219"/>
      <c r="B83" s="221"/>
      <c r="C83" s="321" t="str">
        <f>'Data information'!C1215</f>
        <v xml:space="preserve"> - เครื่องระบายความร้อน ขนาดไม่น้อยกว่า 324,000 บีทียู</v>
      </c>
      <c r="D83" s="254"/>
      <c r="E83" s="285" t="str">
        <f>'Data information'!D1215</f>
        <v>ชุด</v>
      </c>
      <c r="F83" s="254">
        <f>'Data information'!E1215</f>
        <v>310000</v>
      </c>
      <c r="G83" s="254">
        <f t="shared" si="9"/>
        <v>0</v>
      </c>
      <c r="H83" s="254">
        <f>'Data information'!F1215</f>
        <v>20000</v>
      </c>
      <c r="I83" s="254">
        <f t="shared" si="10"/>
        <v>0</v>
      </c>
      <c r="J83" s="254">
        <f t="shared" si="11"/>
        <v>0</v>
      </c>
      <c r="K83" s="219"/>
    </row>
    <row r="84" spans="1:11" hidden="1">
      <c r="A84" s="219"/>
      <c r="B84" s="221"/>
      <c r="C84" s="321" t="str">
        <f>'Data information'!C1216</f>
        <v xml:space="preserve"> - เครื่องระบายความร้อน ขนาดไม่น้อยกว่า 341,000 บีทียู</v>
      </c>
      <c r="D84" s="254"/>
      <c r="E84" s="285" t="str">
        <f>'Data information'!D1216</f>
        <v>ชุด</v>
      </c>
      <c r="F84" s="254">
        <f>'Data information'!E1216</f>
        <v>316000</v>
      </c>
      <c r="G84" s="254">
        <f t="shared" si="9"/>
        <v>0</v>
      </c>
      <c r="H84" s="254">
        <f>'Data information'!F1216</f>
        <v>20000</v>
      </c>
      <c r="I84" s="254">
        <f t="shared" si="10"/>
        <v>0</v>
      </c>
      <c r="J84" s="254">
        <f t="shared" si="11"/>
        <v>0</v>
      </c>
      <c r="K84" s="219"/>
    </row>
    <row r="85" spans="1:11" hidden="1">
      <c r="A85" s="219"/>
      <c r="B85" s="221"/>
      <c r="C85" s="321" t="str">
        <f>'Data information'!C1217</f>
        <v xml:space="preserve"> - เครื่องระบายความร้อน ขนาดไม่น้อยกว่า 361,600 บีทียู</v>
      </c>
      <c r="D85" s="254"/>
      <c r="E85" s="285" t="str">
        <f>'Data information'!D1217</f>
        <v>ชุด</v>
      </c>
      <c r="F85" s="254">
        <f>'Data information'!E1217</f>
        <v>358000</v>
      </c>
      <c r="G85" s="254">
        <f t="shared" si="9"/>
        <v>0</v>
      </c>
      <c r="H85" s="254">
        <f>'Data information'!F1217</f>
        <v>20000</v>
      </c>
      <c r="I85" s="254">
        <f t="shared" si="10"/>
        <v>0</v>
      </c>
      <c r="J85" s="254">
        <f t="shared" si="11"/>
        <v>0</v>
      </c>
      <c r="K85" s="219"/>
    </row>
    <row r="86" spans="1:11" hidden="1">
      <c r="A86" s="219"/>
      <c r="B86" s="221"/>
      <c r="C86" s="321" t="str">
        <f>'Data information'!C1218</f>
        <v xml:space="preserve"> - เครื่องระบายความร้อน ขนาดไม่น้อยกว่า 385,500 บีทียู</v>
      </c>
      <c r="D86" s="254"/>
      <c r="E86" s="285" t="str">
        <f>'Data information'!D1218</f>
        <v>ชุด</v>
      </c>
      <c r="F86" s="254">
        <f>'Data information'!E1218</f>
        <v>385200</v>
      </c>
      <c r="G86" s="254">
        <f t="shared" si="9"/>
        <v>0</v>
      </c>
      <c r="H86" s="254">
        <f>'Data information'!F1218</f>
        <v>20000</v>
      </c>
      <c r="I86" s="254">
        <f t="shared" si="10"/>
        <v>0</v>
      </c>
      <c r="J86" s="254">
        <f t="shared" si="11"/>
        <v>0</v>
      </c>
      <c r="K86" s="219"/>
    </row>
    <row r="87" spans="1:11" hidden="1">
      <c r="A87" s="219"/>
      <c r="B87" s="221"/>
      <c r="C87" s="321" t="str">
        <f>'Data information'!C1219</f>
        <v xml:space="preserve"> - เครื่องระบายความร้อน ขนาดไม่น้อยกว่า 402,600 บีทียู</v>
      </c>
      <c r="D87" s="254"/>
      <c r="E87" s="285" t="str">
        <f>'Data information'!D1219</f>
        <v>ชุด</v>
      </c>
      <c r="F87" s="254">
        <f>'Data information'!E1219</f>
        <v>404000</v>
      </c>
      <c r="G87" s="254">
        <f t="shared" si="9"/>
        <v>0</v>
      </c>
      <c r="H87" s="254">
        <f>'Data information'!F1219</f>
        <v>20000</v>
      </c>
      <c r="I87" s="254">
        <f t="shared" si="10"/>
        <v>0</v>
      </c>
      <c r="J87" s="254">
        <f t="shared" si="11"/>
        <v>0</v>
      </c>
      <c r="K87" s="219"/>
    </row>
    <row r="88" spans="1:11" hidden="1">
      <c r="A88" s="219"/>
      <c r="B88" s="221"/>
      <c r="C88" s="321" t="str">
        <f>'Data information'!C1220</f>
        <v xml:space="preserve"> - เครื่องระบายความร้อน ขนาดไม่น้อยกว่า 419,600 บีทียู</v>
      </c>
      <c r="D88" s="254"/>
      <c r="E88" s="285" t="str">
        <f>'Data information'!D1220</f>
        <v>ชุด</v>
      </c>
      <c r="F88" s="254">
        <f>'Data information'!E1220</f>
        <v>410000</v>
      </c>
      <c r="G88" s="254">
        <f t="shared" si="9"/>
        <v>0</v>
      </c>
      <c r="H88" s="254">
        <f>'Data information'!F1220</f>
        <v>20000</v>
      </c>
      <c r="I88" s="254">
        <f t="shared" si="10"/>
        <v>0</v>
      </c>
      <c r="J88" s="254">
        <f t="shared" si="11"/>
        <v>0</v>
      </c>
      <c r="K88" s="219"/>
    </row>
    <row r="89" spans="1:11" hidden="1">
      <c r="A89" s="219"/>
      <c r="B89" s="221"/>
      <c r="C89" s="321" t="str">
        <f>'Data information'!C1221</f>
        <v xml:space="preserve"> - เครื่องระบายความร้อน ขนาดไม่น้อยกว่า 436,700 บีทียู</v>
      </c>
      <c r="D89" s="254"/>
      <c r="E89" s="285" t="str">
        <f>'Data information'!D1221</f>
        <v>ชุด</v>
      </c>
      <c r="F89" s="254">
        <f>'Data information'!E1221</f>
        <v>416000</v>
      </c>
      <c r="G89" s="254">
        <f t="shared" si="9"/>
        <v>0</v>
      </c>
      <c r="H89" s="254">
        <f>'Data information'!F1221</f>
        <v>20000</v>
      </c>
      <c r="I89" s="254">
        <f t="shared" si="10"/>
        <v>0</v>
      </c>
      <c r="J89" s="254">
        <f t="shared" si="11"/>
        <v>0</v>
      </c>
      <c r="K89" s="219"/>
    </row>
    <row r="90" spans="1:11" hidden="1">
      <c r="A90" s="219"/>
      <c r="B90" s="221"/>
      <c r="C90" s="321" t="str">
        <f>'Data information'!C1222</f>
        <v xml:space="preserve"> - เครื่องระบายความร้อน ขนาดไม่น้อยกว่า 460,750 บีทียู</v>
      </c>
      <c r="D90" s="254"/>
      <c r="E90" s="285" t="str">
        <f>'Data information'!D1222</f>
        <v>ชุด</v>
      </c>
      <c r="F90" s="254">
        <f>'Data information'!E1222</f>
        <v>456000</v>
      </c>
      <c r="G90" s="254">
        <f t="shared" si="9"/>
        <v>0</v>
      </c>
      <c r="H90" s="254">
        <f>'Data information'!F1222</f>
        <v>20000</v>
      </c>
      <c r="I90" s="254">
        <f t="shared" si="10"/>
        <v>0</v>
      </c>
      <c r="J90" s="254">
        <f t="shared" si="11"/>
        <v>0</v>
      </c>
      <c r="K90" s="219"/>
    </row>
    <row r="91" spans="1:11">
      <c r="A91" s="219"/>
      <c r="B91" s="221"/>
      <c r="C91" s="321" t="str">
        <f>'Data information'!C1223</f>
        <v xml:space="preserve"> - เครื่องระบายความร้อน ขนาดไม่น้อยกว่า 477,600 บีทียู</v>
      </c>
      <c r="D91" s="254"/>
      <c r="E91" s="285" t="str">
        <f>'Data information'!D1223</f>
        <v>ชุด</v>
      </c>
      <c r="F91" s="254">
        <f>'Data information'!E1223</f>
        <v>462000</v>
      </c>
      <c r="G91" s="254">
        <f t="shared" si="9"/>
        <v>0</v>
      </c>
      <c r="H91" s="254">
        <f>'Data information'!F1223</f>
        <v>20000</v>
      </c>
      <c r="I91" s="254">
        <f t="shared" si="10"/>
        <v>0</v>
      </c>
      <c r="J91" s="254">
        <f t="shared" si="11"/>
        <v>0</v>
      </c>
      <c r="K91" s="219"/>
    </row>
    <row r="92" spans="1:11">
      <c r="A92" s="219"/>
      <c r="B92" s="221"/>
      <c r="C92" s="321" t="str">
        <f>'Data information'!C1224</f>
        <v xml:space="preserve"> - เครื่องระบายความร้อน ขนาดไม่น้อยกว่า 511,800 บีทียู</v>
      </c>
      <c r="D92" s="254"/>
      <c r="E92" s="285" t="str">
        <f>'Data information'!D1224</f>
        <v>ชุด</v>
      </c>
      <c r="F92" s="254">
        <f>'Data information'!E1224</f>
        <v>474000</v>
      </c>
      <c r="G92" s="254">
        <f t="shared" si="9"/>
        <v>0</v>
      </c>
      <c r="H92" s="254">
        <f>'Data information'!F1224</f>
        <v>25000</v>
      </c>
      <c r="I92" s="254">
        <f t="shared" si="10"/>
        <v>0</v>
      </c>
      <c r="J92" s="254">
        <f t="shared" si="11"/>
        <v>0</v>
      </c>
      <c r="K92" s="219"/>
    </row>
    <row r="93" spans="1:11">
      <c r="A93" s="219"/>
      <c r="B93" s="221"/>
      <c r="C93" s="319" t="str">
        <f>'Data information'!C1225</f>
        <v>งานพัดลมระบายอากาศ</v>
      </c>
      <c r="D93" s="254"/>
      <c r="E93" s="285"/>
      <c r="F93" s="254"/>
      <c r="G93" s="254"/>
      <c r="H93" s="254"/>
      <c r="I93" s="254"/>
      <c r="J93" s="254"/>
      <c r="K93" s="219"/>
    </row>
    <row r="94" spans="1:11">
      <c r="A94" s="219"/>
      <c r="B94" s="221"/>
      <c r="C94" s="321" t="str">
        <f>'Data information'!C1226</f>
        <v xml:space="preserve"> - Ceiling Mount   30 CFM</v>
      </c>
      <c r="D94" s="254"/>
      <c r="E94" s="285" t="str">
        <f>'Data information'!D1226</f>
        <v>ชุด</v>
      </c>
      <c r="F94" s="254">
        <f>'Data information'!E1226</f>
        <v>1964</v>
      </c>
      <c r="G94" s="254">
        <f t="shared" si="9"/>
        <v>0</v>
      </c>
      <c r="H94" s="254">
        <f>'Data information'!F1226</f>
        <v>650</v>
      </c>
      <c r="I94" s="254">
        <f t="shared" si="10"/>
        <v>0</v>
      </c>
      <c r="J94" s="254">
        <f t="shared" si="11"/>
        <v>0</v>
      </c>
      <c r="K94" s="219"/>
    </row>
    <row r="95" spans="1:11">
      <c r="A95" s="219"/>
      <c r="B95" s="221"/>
      <c r="C95" s="321" t="str">
        <f>'Data information'!C1227</f>
        <v xml:space="preserve"> - Ceiling Mount   50 CFM</v>
      </c>
      <c r="D95" s="254"/>
      <c r="E95" s="285" t="str">
        <f>'Data information'!D1227</f>
        <v>ชุด</v>
      </c>
      <c r="F95" s="254">
        <f>'Data information'!E1227</f>
        <v>2311</v>
      </c>
      <c r="G95" s="254">
        <f t="shared" si="9"/>
        <v>0</v>
      </c>
      <c r="H95" s="254">
        <f>'Data information'!F1227</f>
        <v>650</v>
      </c>
      <c r="I95" s="254">
        <f t="shared" si="10"/>
        <v>0</v>
      </c>
      <c r="J95" s="254">
        <f t="shared" si="11"/>
        <v>0</v>
      </c>
      <c r="K95" s="219"/>
    </row>
    <row r="96" spans="1:11">
      <c r="A96" s="219"/>
      <c r="B96" s="221"/>
      <c r="C96" s="321" t="str">
        <f>'Data information'!C1228</f>
        <v xml:space="preserve"> - Ceiling Mount   100 CFM</v>
      </c>
      <c r="D96" s="254"/>
      <c r="E96" s="285" t="str">
        <f>'Data information'!D1228</f>
        <v>ชุด</v>
      </c>
      <c r="F96" s="254">
        <f>'Data information'!E1228</f>
        <v>3072</v>
      </c>
      <c r="G96" s="254">
        <f t="shared" si="9"/>
        <v>0</v>
      </c>
      <c r="H96" s="254">
        <f>'Data information'!F1228</f>
        <v>650</v>
      </c>
      <c r="I96" s="254">
        <f t="shared" si="10"/>
        <v>0</v>
      </c>
      <c r="J96" s="254">
        <f t="shared" si="11"/>
        <v>0</v>
      </c>
      <c r="K96" s="219"/>
    </row>
    <row r="97" spans="1:11">
      <c r="A97" s="219"/>
      <c r="B97" s="221"/>
      <c r="C97" s="321" t="str">
        <f>'Data information'!C1229</f>
        <v xml:space="preserve"> - Ceiling Mount   150 CFM</v>
      </c>
      <c r="D97" s="254"/>
      <c r="E97" s="285" t="str">
        <f>'Data information'!D1229</f>
        <v>ชุด</v>
      </c>
      <c r="F97" s="254">
        <f>'Data information'!E1229</f>
        <v>4428</v>
      </c>
      <c r="G97" s="254">
        <f t="shared" si="9"/>
        <v>0</v>
      </c>
      <c r="H97" s="254">
        <f>'Data information'!F1229</f>
        <v>650</v>
      </c>
      <c r="I97" s="254">
        <f t="shared" si="10"/>
        <v>0</v>
      </c>
      <c r="J97" s="254">
        <f t="shared" si="11"/>
        <v>0</v>
      </c>
      <c r="K97" s="219"/>
    </row>
    <row r="98" spans="1:11">
      <c r="A98" s="219"/>
      <c r="B98" s="221"/>
      <c r="C98" s="321" t="str">
        <f>'Data information'!C1230</f>
        <v xml:space="preserve"> - Wall Mount   30 CFM</v>
      </c>
      <c r="D98" s="254"/>
      <c r="E98" s="285" t="str">
        <f>'Data information'!D1230</f>
        <v>ชุด</v>
      </c>
      <c r="F98" s="254">
        <f>'Data information'!E1230</f>
        <v>700</v>
      </c>
      <c r="G98" s="254">
        <f t="shared" si="9"/>
        <v>0</v>
      </c>
      <c r="H98" s="254">
        <f>'Data information'!F1230</f>
        <v>400</v>
      </c>
      <c r="I98" s="254">
        <f t="shared" si="10"/>
        <v>0</v>
      </c>
      <c r="J98" s="254">
        <f t="shared" si="11"/>
        <v>0</v>
      </c>
      <c r="K98" s="219"/>
    </row>
    <row r="99" spans="1:11">
      <c r="A99" s="219"/>
      <c r="B99" s="221"/>
      <c r="C99" s="321" t="str">
        <f>'Data information'!C1231</f>
        <v xml:space="preserve"> - Wall Mount   40 CFM</v>
      </c>
      <c r="D99" s="254"/>
      <c r="E99" s="285" t="str">
        <f>'Data information'!D1231</f>
        <v>ชุด</v>
      </c>
      <c r="F99" s="254">
        <f>'Data information'!E1231</f>
        <v>700</v>
      </c>
      <c r="G99" s="254">
        <f t="shared" si="9"/>
        <v>0</v>
      </c>
      <c r="H99" s="254">
        <f>'Data information'!F1231</f>
        <v>400</v>
      </c>
      <c r="I99" s="254">
        <f t="shared" si="10"/>
        <v>0</v>
      </c>
      <c r="J99" s="254">
        <f t="shared" si="11"/>
        <v>0</v>
      </c>
      <c r="K99" s="219"/>
    </row>
    <row r="100" spans="1:11">
      <c r="A100" s="219"/>
      <c r="B100" s="221"/>
      <c r="C100" s="321" t="str">
        <f>'Data information'!C1232</f>
        <v xml:space="preserve"> - Wall Mount   50 CFM</v>
      </c>
      <c r="D100" s="254"/>
      <c r="E100" s="285" t="str">
        <f>'Data information'!D1232</f>
        <v>ชุด</v>
      </c>
      <c r="F100" s="254">
        <f>'Data information'!E1232</f>
        <v>750</v>
      </c>
      <c r="G100" s="254">
        <f t="shared" si="9"/>
        <v>0</v>
      </c>
      <c r="H100" s="254">
        <f>'Data information'!F1232</f>
        <v>400</v>
      </c>
      <c r="I100" s="254">
        <f t="shared" si="10"/>
        <v>0</v>
      </c>
      <c r="J100" s="254">
        <f t="shared" si="11"/>
        <v>0</v>
      </c>
      <c r="K100" s="219"/>
    </row>
    <row r="101" spans="1:11">
      <c r="A101" s="219"/>
      <c r="B101" s="221"/>
      <c r="C101" s="321" t="str">
        <f>'Data information'!C1233</f>
        <v xml:space="preserve"> - Wall Mount   60 CFM</v>
      </c>
      <c r="D101" s="254"/>
      <c r="E101" s="285" t="str">
        <f>'Data information'!D1233</f>
        <v>ชุด</v>
      </c>
      <c r="F101" s="254">
        <f>'Data information'!E1233</f>
        <v>800</v>
      </c>
      <c r="G101" s="254">
        <f t="shared" si="9"/>
        <v>0</v>
      </c>
      <c r="H101" s="254">
        <f>'Data information'!F1233</f>
        <v>400</v>
      </c>
      <c r="I101" s="254">
        <f t="shared" si="10"/>
        <v>0</v>
      </c>
      <c r="J101" s="254">
        <f t="shared" si="11"/>
        <v>0</v>
      </c>
      <c r="K101" s="219"/>
    </row>
    <row r="102" spans="1:11">
      <c r="A102" s="219"/>
      <c r="B102" s="221"/>
      <c r="C102" s="321" t="str">
        <f>'Data information'!C1234</f>
        <v xml:space="preserve"> - Wall Mount   70 CFM</v>
      </c>
      <c r="D102" s="254"/>
      <c r="E102" s="285" t="str">
        <f>'Data information'!D1234</f>
        <v>ชุด</v>
      </c>
      <c r="F102" s="254">
        <f>'Data information'!E1234</f>
        <v>800</v>
      </c>
      <c r="G102" s="254">
        <f t="shared" si="9"/>
        <v>0</v>
      </c>
      <c r="H102" s="254">
        <f>'Data information'!F1234</f>
        <v>400</v>
      </c>
      <c r="I102" s="254">
        <f t="shared" si="10"/>
        <v>0</v>
      </c>
      <c r="J102" s="254">
        <f t="shared" si="11"/>
        <v>0</v>
      </c>
      <c r="K102" s="219"/>
    </row>
    <row r="103" spans="1:11">
      <c r="A103" s="219"/>
      <c r="B103" s="221"/>
      <c r="C103" s="321" t="str">
        <f>'Data information'!C1235</f>
        <v xml:space="preserve"> - Wall Mount   75 CFM</v>
      </c>
      <c r="D103" s="254"/>
      <c r="E103" s="285" t="str">
        <f>'Data information'!D1235</f>
        <v>ชุด</v>
      </c>
      <c r="F103" s="254">
        <f>'Data information'!E1235</f>
        <v>800</v>
      </c>
      <c r="G103" s="254">
        <f t="shared" si="9"/>
        <v>0</v>
      </c>
      <c r="H103" s="254">
        <f>'Data information'!F1235</f>
        <v>400</v>
      </c>
      <c r="I103" s="254">
        <f t="shared" si="10"/>
        <v>0</v>
      </c>
      <c r="J103" s="254">
        <f t="shared" si="11"/>
        <v>0</v>
      </c>
      <c r="K103" s="219"/>
    </row>
    <row r="104" spans="1:11">
      <c r="A104" s="219"/>
      <c r="B104" s="221"/>
      <c r="C104" s="321" t="str">
        <f>'Data information'!C1236</f>
        <v xml:space="preserve"> - Wall Mount   80 CFM</v>
      </c>
      <c r="D104" s="254"/>
      <c r="E104" s="285" t="str">
        <f>'Data information'!D1236</f>
        <v>ชุด</v>
      </c>
      <c r="F104" s="254">
        <f>'Data information'!E1236</f>
        <v>850</v>
      </c>
      <c r="G104" s="254">
        <f t="shared" si="9"/>
        <v>0</v>
      </c>
      <c r="H104" s="254">
        <f>'Data information'!F1236</f>
        <v>400</v>
      </c>
      <c r="I104" s="254">
        <f t="shared" si="10"/>
        <v>0</v>
      </c>
      <c r="J104" s="254">
        <f t="shared" si="11"/>
        <v>0</v>
      </c>
      <c r="K104" s="219"/>
    </row>
    <row r="105" spans="1:11">
      <c r="A105" s="219"/>
      <c r="B105" s="221"/>
      <c r="C105" s="321" t="str">
        <f>'Data information'!C1237</f>
        <v xml:space="preserve"> - Wall Mount   100 CFM</v>
      </c>
      <c r="D105" s="254"/>
      <c r="E105" s="285" t="str">
        <f>'Data information'!D1237</f>
        <v>ชุด</v>
      </c>
      <c r="F105" s="254">
        <f>'Data information'!E1237</f>
        <v>950</v>
      </c>
      <c r="G105" s="254">
        <f t="shared" si="9"/>
        <v>0</v>
      </c>
      <c r="H105" s="254">
        <f>'Data information'!F1237</f>
        <v>400</v>
      </c>
      <c r="I105" s="254">
        <f t="shared" si="10"/>
        <v>0</v>
      </c>
      <c r="J105" s="254">
        <f t="shared" si="11"/>
        <v>0</v>
      </c>
      <c r="K105" s="219"/>
    </row>
    <row r="106" spans="1:11">
      <c r="A106" s="219"/>
      <c r="B106" s="221"/>
      <c r="C106" s="321" t="str">
        <f>'Data information'!C1238</f>
        <v xml:space="preserve"> - Wall Mount   120 CFM</v>
      </c>
      <c r="D106" s="254"/>
      <c r="E106" s="285" t="str">
        <f>'Data information'!D1238</f>
        <v>ชุด</v>
      </c>
      <c r="F106" s="254">
        <f>'Data information'!E1238</f>
        <v>1000</v>
      </c>
      <c r="G106" s="254">
        <f t="shared" si="9"/>
        <v>0</v>
      </c>
      <c r="H106" s="254">
        <f>'Data information'!F1238</f>
        <v>400</v>
      </c>
      <c r="I106" s="254">
        <f t="shared" si="10"/>
        <v>0</v>
      </c>
      <c r="J106" s="254">
        <f t="shared" si="11"/>
        <v>0</v>
      </c>
      <c r="K106" s="219"/>
    </row>
    <row r="107" spans="1:11">
      <c r="A107" s="219"/>
      <c r="B107" s="221"/>
      <c r="C107" s="321" t="str">
        <f>'Data information'!C1239</f>
        <v xml:space="preserve"> - Wall Mount   140 CFM</v>
      </c>
      <c r="D107" s="254"/>
      <c r="E107" s="285" t="str">
        <f>'Data information'!D1239</f>
        <v>ชุด</v>
      </c>
      <c r="F107" s="254">
        <f>'Data information'!E1239</f>
        <v>1000</v>
      </c>
      <c r="G107" s="254">
        <f t="shared" si="9"/>
        <v>0</v>
      </c>
      <c r="H107" s="254">
        <f>'Data information'!F1239</f>
        <v>400</v>
      </c>
      <c r="I107" s="254">
        <f t="shared" si="10"/>
        <v>0</v>
      </c>
      <c r="J107" s="254">
        <f t="shared" si="11"/>
        <v>0</v>
      </c>
      <c r="K107" s="219"/>
    </row>
    <row r="108" spans="1:11">
      <c r="A108" s="219"/>
      <c r="B108" s="221"/>
      <c r="C108" s="321" t="str">
        <f>'Data information'!C1240</f>
        <v xml:space="preserve"> - Wall Mount   150 CFM</v>
      </c>
      <c r="D108" s="254"/>
      <c r="E108" s="285" t="str">
        <f>'Data information'!D1240</f>
        <v>ชุด</v>
      </c>
      <c r="F108" s="254">
        <f>'Data information'!E1240</f>
        <v>1050</v>
      </c>
      <c r="G108" s="254">
        <f t="shared" si="9"/>
        <v>0</v>
      </c>
      <c r="H108" s="254">
        <f>'Data information'!F1240</f>
        <v>400</v>
      </c>
      <c r="I108" s="254">
        <f t="shared" si="10"/>
        <v>0</v>
      </c>
      <c r="J108" s="254">
        <f t="shared" si="11"/>
        <v>0</v>
      </c>
      <c r="K108" s="219"/>
    </row>
    <row r="109" spans="1:11">
      <c r="A109" s="219"/>
      <c r="B109" s="221"/>
      <c r="C109" s="321" t="str">
        <f>'Data information'!C1241</f>
        <v xml:space="preserve"> - Wall Mount   175 CFM</v>
      </c>
      <c r="D109" s="254"/>
      <c r="E109" s="285" t="str">
        <f>'Data information'!D1241</f>
        <v>ชุด</v>
      </c>
      <c r="F109" s="254">
        <f>'Data information'!E1241</f>
        <v>1050</v>
      </c>
      <c r="G109" s="254">
        <f t="shared" si="9"/>
        <v>0</v>
      </c>
      <c r="H109" s="254">
        <f>'Data information'!F1241</f>
        <v>400</v>
      </c>
      <c r="I109" s="254">
        <f t="shared" si="10"/>
        <v>0</v>
      </c>
      <c r="J109" s="254">
        <f t="shared" si="11"/>
        <v>0</v>
      </c>
      <c r="K109" s="219"/>
    </row>
    <row r="110" spans="1:11">
      <c r="A110" s="219"/>
      <c r="B110" s="221"/>
      <c r="C110" s="321" t="str">
        <f>'Data information'!C1242</f>
        <v xml:space="preserve"> - Wall Mount   180 CFM</v>
      </c>
      <c r="D110" s="254"/>
      <c r="E110" s="285" t="str">
        <f>'Data information'!D1242</f>
        <v>ชุด</v>
      </c>
      <c r="F110" s="254">
        <f>'Data information'!E1242</f>
        <v>1050</v>
      </c>
      <c r="G110" s="254">
        <f t="shared" si="9"/>
        <v>0</v>
      </c>
      <c r="H110" s="254">
        <f>'Data information'!F1242</f>
        <v>400</v>
      </c>
      <c r="I110" s="254">
        <f t="shared" si="10"/>
        <v>0</v>
      </c>
      <c r="J110" s="254">
        <f t="shared" si="11"/>
        <v>0</v>
      </c>
      <c r="K110" s="219"/>
    </row>
    <row r="111" spans="1:11">
      <c r="A111" s="219"/>
      <c r="B111" s="221"/>
      <c r="C111" s="321" t="str">
        <f>'Data information'!C1243</f>
        <v xml:space="preserve"> - Wall Mount   200 CFM</v>
      </c>
      <c r="D111" s="254"/>
      <c r="E111" s="285" t="str">
        <f>'Data information'!D1243</f>
        <v>ชุด</v>
      </c>
      <c r="F111" s="254">
        <f>'Data information'!E1243</f>
        <v>1050</v>
      </c>
      <c r="G111" s="254">
        <f t="shared" si="9"/>
        <v>0</v>
      </c>
      <c r="H111" s="254">
        <f>'Data information'!F1243</f>
        <v>400</v>
      </c>
      <c r="I111" s="254">
        <f t="shared" si="10"/>
        <v>0</v>
      </c>
      <c r="J111" s="254">
        <f t="shared" si="11"/>
        <v>0</v>
      </c>
      <c r="K111" s="219"/>
    </row>
    <row r="112" spans="1:11">
      <c r="A112" s="219"/>
      <c r="B112" s="221"/>
      <c r="C112" s="321" t="str">
        <f>'Data information'!C1244</f>
        <v xml:space="preserve"> - Wall Mount   250 CFM</v>
      </c>
      <c r="D112" s="254"/>
      <c r="E112" s="285" t="str">
        <f>'Data information'!D1244</f>
        <v>ชุด</v>
      </c>
      <c r="F112" s="254">
        <f>'Data information'!E1244</f>
        <v>1050</v>
      </c>
      <c r="G112" s="254">
        <f t="shared" si="9"/>
        <v>0</v>
      </c>
      <c r="H112" s="254">
        <f>'Data information'!F1244</f>
        <v>400</v>
      </c>
      <c r="I112" s="254">
        <f t="shared" si="10"/>
        <v>0</v>
      </c>
      <c r="J112" s="254">
        <f t="shared" si="11"/>
        <v>0</v>
      </c>
      <c r="K112" s="219"/>
    </row>
    <row r="113" spans="1:11">
      <c r="A113" s="219"/>
      <c r="B113" s="221"/>
      <c r="C113" s="321" t="str">
        <f>'Data information'!C1245</f>
        <v xml:space="preserve"> - Wall Mount   280 CFM</v>
      </c>
      <c r="D113" s="254"/>
      <c r="E113" s="285" t="str">
        <f>'Data information'!D1245</f>
        <v>ชุด</v>
      </c>
      <c r="F113" s="254">
        <f>'Data information'!E1245</f>
        <v>1200</v>
      </c>
      <c r="G113" s="254">
        <f t="shared" si="9"/>
        <v>0</v>
      </c>
      <c r="H113" s="254">
        <f>'Data information'!F1245</f>
        <v>400</v>
      </c>
      <c r="I113" s="254">
        <f t="shared" si="10"/>
        <v>0</v>
      </c>
      <c r="J113" s="254">
        <f t="shared" si="11"/>
        <v>0</v>
      </c>
      <c r="K113" s="219"/>
    </row>
    <row r="114" spans="1:11">
      <c r="A114" s="219"/>
      <c r="B114" s="221"/>
      <c r="C114" s="321" t="str">
        <f>'Data information'!C1246</f>
        <v xml:space="preserve"> - Wall Mount   300 CFM</v>
      </c>
      <c r="D114" s="254"/>
      <c r="E114" s="285" t="str">
        <f>'Data information'!D1246</f>
        <v>ชุด</v>
      </c>
      <c r="F114" s="254">
        <f>'Data information'!E1246</f>
        <v>1200</v>
      </c>
      <c r="G114" s="254">
        <f t="shared" si="9"/>
        <v>0</v>
      </c>
      <c r="H114" s="254">
        <f>'Data information'!F1246</f>
        <v>400</v>
      </c>
      <c r="I114" s="254">
        <f t="shared" si="10"/>
        <v>0</v>
      </c>
      <c r="J114" s="254">
        <f t="shared" si="11"/>
        <v>0</v>
      </c>
      <c r="K114" s="219"/>
    </row>
    <row r="115" spans="1:11">
      <c r="A115" s="219"/>
      <c r="B115" s="221"/>
      <c r="C115" s="321" t="str">
        <f>'Data information'!C1247</f>
        <v xml:space="preserve"> - Wall Mount   350 CFM</v>
      </c>
      <c r="D115" s="254"/>
      <c r="E115" s="285" t="str">
        <f>'Data information'!D1247</f>
        <v>ชุด</v>
      </c>
      <c r="F115" s="254">
        <f>'Data information'!E1247</f>
        <v>1250</v>
      </c>
      <c r="G115" s="254">
        <f t="shared" si="9"/>
        <v>0</v>
      </c>
      <c r="H115" s="254">
        <f>'Data information'!F1247</f>
        <v>450</v>
      </c>
      <c r="I115" s="254">
        <f t="shared" si="10"/>
        <v>0</v>
      </c>
      <c r="J115" s="254">
        <f t="shared" si="11"/>
        <v>0</v>
      </c>
      <c r="K115" s="219"/>
    </row>
    <row r="116" spans="1:11">
      <c r="A116" s="219"/>
      <c r="B116" s="221"/>
      <c r="C116" s="321" t="str">
        <f>'Data information'!C1248</f>
        <v xml:space="preserve"> - Wall Mount   400 CFM</v>
      </c>
      <c r="D116" s="254"/>
      <c r="E116" s="285" t="str">
        <f>'Data information'!D1248</f>
        <v>ชุด</v>
      </c>
      <c r="F116" s="254">
        <f>'Data information'!E1248</f>
        <v>1350</v>
      </c>
      <c r="G116" s="254">
        <f t="shared" si="9"/>
        <v>0</v>
      </c>
      <c r="H116" s="254">
        <f>'Data information'!F1248</f>
        <v>450</v>
      </c>
      <c r="I116" s="254">
        <f t="shared" si="10"/>
        <v>0</v>
      </c>
      <c r="J116" s="254">
        <f t="shared" si="11"/>
        <v>0</v>
      </c>
      <c r="K116" s="219"/>
    </row>
    <row r="117" spans="1:11">
      <c r="A117" s="219"/>
      <c r="B117" s="221"/>
      <c r="C117" s="321" t="str">
        <f>'Data information'!C1249</f>
        <v xml:space="preserve"> - Wall Mount   450 CFM</v>
      </c>
      <c r="D117" s="254"/>
      <c r="E117" s="285" t="str">
        <f>'Data information'!D1249</f>
        <v>ชุด</v>
      </c>
      <c r="F117" s="254">
        <f>'Data information'!E1249</f>
        <v>1450</v>
      </c>
      <c r="G117" s="254">
        <f t="shared" si="9"/>
        <v>0</v>
      </c>
      <c r="H117" s="254">
        <f>'Data information'!F1249</f>
        <v>450</v>
      </c>
      <c r="I117" s="254">
        <f t="shared" si="10"/>
        <v>0</v>
      </c>
      <c r="J117" s="254">
        <f t="shared" si="11"/>
        <v>0</v>
      </c>
      <c r="K117" s="219"/>
    </row>
    <row r="118" spans="1:11">
      <c r="A118" s="219"/>
      <c r="B118" s="221"/>
      <c r="C118" s="321" t="str">
        <f>'Data information'!C1250</f>
        <v xml:space="preserve"> - Wall Mount   475 CFM</v>
      </c>
      <c r="D118" s="254"/>
      <c r="E118" s="285" t="str">
        <f>'Data information'!D1250</f>
        <v>ชุด</v>
      </c>
      <c r="F118" s="254">
        <f>'Data information'!E1250</f>
        <v>1450</v>
      </c>
      <c r="G118" s="254">
        <f t="shared" si="9"/>
        <v>0</v>
      </c>
      <c r="H118" s="254">
        <f>'Data information'!F1250</f>
        <v>450</v>
      </c>
      <c r="I118" s="254">
        <f t="shared" si="10"/>
        <v>0</v>
      </c>
      <c r="J118" s="254">
        <f t="shared" si="11"/>
        <v>0</v>
      </c>
      <c r="K118" s="219"/>
    </row>
    <row r="119" spans="1:11">
      <c r="A119" s="219"/>
      <c r="B119" s="221"/>
      <c r="C119" s="321" t="str">
        <f>'Data information'!C1251</f>
        <v xml:space="preserve"> - Wall Mount   500 CFM</v>
      </c>
      <c r="D119" s="254"/>
      <c r="E119" s="285" t="str">
        <f>'Data information'!D1251</f>
        <v>ชุด</v>
      </c>
      <c r="F119" s="254">
        <f>'Data information'!E1251</f>
        <v>1550</v>
      </c>
      <c r="G119" s="254">
        <f t="shared" ref="G119:G138" si="12">D119*F119</f>
        <v>0</v>
      </c>
      <c r="H119" s="254">
        <f>'Data information'!F1251</f>
        <v>450</v>
      </c>
      <c r="I119" s="254">
        <f t="shared" ref="I119:I138" si="13">D119*H119</f>
        <v>0</v>
      </c>
      <c r="J119" s="254">
        <f t="shared" ref="J119:J138" si="14">G119+I119</f>
        <v>0</v>
      </c>
      <c r="K119" s="219"/>
    </row>
    <row r="120" spans="1:11">
      <c r="A120" s="219"/>
      <c r="B120" s="221"/>
      <c r="C120" s="321" t="str">
        <f>'Data information'!C1252</f>
        <v xml:space="preserve"> - Wall Mount   540CFM</v>
      </c>
      <c r="D120" s="254"/>
      <c r="E120" s="285" t="str">
        <f>'Data information'!D1252</f>
        <v>ชุด</v>
      </c>
      <c r="F120" s="254">
        <f>'Data information'!E1252</f>
        <v>1550</v>
      </c>
      <c r="G120" s="254">
        <f t="shared" si="12"/>
        <v>0</v>
      </c>
      <c r="H120" s="254">
        <f>'Data information'!F1252</f>
        <v>450</v>
      </c>
      <c r="I120" s="254">
        <f t="shared" si="13"/>
        <v>0</v>
      </c>
      <c r="J120" s="254">
        <f t="shared" si="14"/>
        <v>0</v>
      </c>
      <c r="K120" s="219"/>
    </row>
    <row r="121" spans="1:11">
      <c r="A121" s="219"/>
      <c r="B121" s="221"/>
      <c r="C121" s="321" t="str">
        <f>'Data information'!C1253</f>
        <v xml:space="preserve"> - Wall Mount   600 CFM</v>
      </c>
      <c r="D121" s="254"/>
      <c r="E121" s="285" t="str">
        <f>'Data information'!D1253</f>
        <v>ชุด</v>
      </c>
      <c r="F121" s="254">
        <f>'Data information'!E1253</f>
        <v>1650</v>
      </c>
      <c r="G121" s="254">
        <f t="shared" si="12"/>
        <v>0</v>
      </c>
      <c r="H121" s="254">
        <f>'Data information'!F1253</f>
        <v>450</v>
      </c>
      <c r="I121" s="254">
        <f t="shared" si="13"/>
        <v>0</v>
      </c>
      <c r="J121" s="254">
        <f t="shared" si="14"/>
        <v>0</v>
      </c>
      <c r="K121" s="219"/>
    </row>
    <row r="122" spans="1:11">
      <c r="A122" s="219"/>
      <c r="B122" s="221"/>
      <c r="C122" s="321" t="str">
        <f>'Data information'!C1254</f>
        <v xml:space="preserve"> - Wall Mount   650 CFM</v>
      </c>
      <c r="D122" s="254"/>
      <c r="E122" s="285" t="str">
        <f>'Data information'!D1254</f>
        <v>ชุด</v>
      </c>
      <c r="F122" s="254">
        <f>'Data information'!E1254</f>
        <v>1750</v>
      </c>
      <c r="G122" s="254">
        <f t="shared" si="12"/>
        <v>0</v>
      </c>
      <c r="H122" s="254">
        <f>'Data information'!F1254</f>
        <v>450</v>
      </c>
      <c r="I122" s="254">
        <f t="shared" si="13"/>
        <v>0</v>
      </c>
      <c r="J122" s="254">
        <f t="shared" si="14"/>
        <v>0</v>
      </c>
      <c r="K122" s="219"/>
    </row>
    <row r="123" spans="1:11">
      <c r="A123" s="219"/>
      <c r="B123" s="221"/>
      <c r="C123" s="321" t="str">
        <f>'Data information'!C1255</f>
        <v xml:space="preserve"> - Blower Exhaust Air  3000  CFM</v>
      </c>
      <c r="D123" s="254"/>
      <c r="E123" s="285" t="str">
        <f>'Data information'!D1255</f>
        <v>ชุด</v>
      </c>
      <c r="F123" s="254">
        <f>'Data information'!E1255</f>
        <v>23500</v>
      </c>
      <c r="G123" s="254">
        <f t="shared" si="12"/>
        <v>0</v>
      </c>
      <c r="H123" s="254">
        <f>'Data information'!F1255</f>
        <v>3850</v>
      </c>
      <c r="I123" s="254">
        <f t="shared" si="13"/>
        <v>0</v>
      </c>
      <c r="J123" s="254">
        <f t="shared" si="14"/>
        <v>0</v>
      </c>
      <c r="K123" s="219"/>
    </row>
    <row r="124" spans="1:11">
      <c r="A124" s="219"/>
      <c r="B124" s="221"/>
      <c r="C124" s="321" t="str">
        <f>'Data information'!C1256</f>
        <v xml:space="preserve"> - Blower Fresh Air  4300  CFM</v>
      </c>
      <c r="D124" s="254"/>
      <c r="E124" s="285" t="str">
        <f>'Data information'!D1256</f>
        <v>ชุด</v>
      </c>
      <c r="F124" s="254">
        <f>'Data information'!E1256</f>
        <v>28050</v>
      </c>
      <c r="G124" s="254">
        <f t="shared" si="12"/>
        <v>0</v>
      </c>
      <c r="H124" s="254">
        <f>'Data information'!F1256</f>
        <v>4850</v>
      </c>
      <c r="I124" s="254">
        <f t="shared" si="13"/>
        <v>0</v>
      </c>
      <c r="J124" s="254">
        <f t="shared" si="14"/>
        <v>0</v>
      </c>
      <c r="K124" s="219"/>
    </row>
    <row r="125" spans="1:11">
      <c r="A125" s="219"/>
      <c r="B125" s="221"/>
      <c r="C125" s="321" t="str">
        <f>'Data information'!C1257</f>
        <v xml:space="preserve"> - Blower Exhaust Air  5400  CFM</v>
      </c>
      <c r="D125" s="254"/>
      <c r="E125" s="285" t="str">
        <f>'Data information'!D1257</f>
        <v>ชุด</v>
      </c>
      <c r="F125" s="254">
        <f>'Data information'!E1257</f>
        <v>34200</v>
      </c>
      <c r="G125" s="254">
        <f t="shared" si="12"/>
        <v>0</v>
      </c>
      <c r="H125" s="254">
        <f>'Data information'!F1257</f>
        <v>5750</v>
      </c>
      <c r="I125" s="254">
        <f t="shared" si="13"/>
        <v>0</v>
      </c>
      <c r="J125" s="254">
        <f t="shared" si="14"/>
        <v>0</v>
      </c>
      <c r="K125" s="219"/>
    </row>
    <row r="126" spans="1:11" hidden="1">
      <c r="A126" s="219"/>
      <c r="B126" s="221"/>
      <c r="C126" s="319" t="str">
        <f>'Data information'!C1258</f>
        <v>งานเครื่องปรับอากาศชนิดแยกส่วน</v>
      </c>
      <c r="D126" s="254"/>
      <c r="E126" s="285">
        <f>'Data information'!D1258</f>
        <v>0</v>
      </c>
      <c r="F126" s="254">
        <f>'Data information'!E1258</f>
        <v>0</v>
      </c>
      <c r="G126" s="254">
        <f t="shared" si="12"/>
        <v>0</v>
      </c>
      <c r="H126" s="254">
        <f>'Data information'!F1258</f>
        <v>0</v>
      </c>
      <c r="I126" s="254">
        <f t="shared" si="13"/>
        <v>0</v>
      </c>
      <c r="J126" s="254">
        <f t="shared" si="14"/>
        <v>0</v>
      </c>
      <c r="K126" s="219"/>
    </row>
    <row r="127" spans="1:11" hidden="1">
      <c r="A127" s="219"/>
      <c r="B127" s="221"/>
      <c r="C127" s="321" t="str">
        <f>'Data information'!C1259</f>
        <v xml:space="preserve"> - เครื่องอากาศ ขนาดไม่น้อยกว่า 11,171 บีทียู  Inverter แบบติดผนัง (Wall Type)</v>
      </c>
      <c r="D127" s="254"/>
      <c r="E127" s="285" t="str">
        <f>'Data information'!D1259</f>
        <v>ชุด</v>
      </c>
      <c r="F127" s="254">
        <f>'Data information'!E1259</f>
        <v>15705</v>
      </c>
      <c r="G127" s="254">
        <f t="shared" si="12"/>
        <v>0</v>
      </c>
      <c r="H127" s="254">
        <f>'Data information'!F1259</f>
        <v>1500</v>
      </c>
      <c r="I127" s="254">
        <f t="shared" si="13"/>
        <v>0</v>
      </c>
      <c r="J127" s="254">
        <f t="shared" si="14"/>
        <v>0</v>
      </c>
      <c r="K127" s="219"/>
    </row>
    <row r="128" spans="1:11" hidden="1">
      <c r="A128" s="219"/>
      <c r="B128" s="221"/>
      <c r="C128" s="321" t="str">
        <f>'Data information'!C1260</f>
        <v xml:space="preserve"> - เครื่องอากาศ ขนาดไม่น้อยกว่า 24,200 บีทียู  Inverter แบบติดผนัง (Wall Type)</v>
      </c>
      <c r="D128" s="254"/>
      <c r="E128" s="285" t="str">
        <f>'Data information'!D1260</f>
        <v>ชุด</v>
      </c>
      <c r="F128" s="254">
        <f>'Data information'!E1260</f>
        <v>33747</v>
      </c>
      <c r="G128" s="254">
        <f t="shared" si="12"/>
        <v>0</v>
      </c>
      <c r="H128" s="254">
        <f>'Data information'!F1260</f>
        <v>1500</v>
      </c>
      <c r="I128" s="254">
        <f t="shared" si="13"/>
        <v>0</v>
      </c>
      <c r="J128" s="254">
        <f t="shared" si="14"/>
        <v>0</v>
      </c>
      <c r="K128" s="219"/>
    </row>
    <row r="129" spans="1:11">
      <c r="A129" s="219"/>
      <c r="B129" s="221"/>
      <c r="C129" s="319" t="str">
        <f>'Data information'!C1261</f>
        <v>งานติดตั้งระบบดูดควันห้องอาหาร พร้อมติดตั้งใช้งาน</v>
      </c>
      <c r="D129" s="254"/>
      <c r="E129" s="285"/>
      <c r="F129" s="254"/>
      <c r="G129" s="254"/>
      <c r="H129" s="254"/>
      <c r="I129" s="254"/>
      <c r="J129" s="254"/>
      <c r="K129" s="219"/>
    </row>
    <row r="130" spans="1:11">
      <c r="A130" s="219"/>
      <c r="B130" s="221"/>
      <c r="C130" s="321" t="str">
        <f>'Data information'!C1262</f>
        <v xml:space="preserve"> - ระบบดูดควันห้องอาหาร ประกอบด้วย</v>
      </c>
      <c r="D130" s="254"/>
      <c r="E130" s="285" t="str">
        <f>'Data information'!D1262</f>
        <v>รายการ</v>
      </c>
      <c r="F130" s="254">
        <f>'Data information'!E1262</f>
        <v>141225</v>
      </c>
      <c r="G130" s="254">
        <f t="shared" si="12"/>
        <v>0</v>
      </c>
      <c r="H130" s="254">
        <f>'Data information'!F1262</f>
        <v>42367.5</v>
      </c>
      <c r="I130" s="254">
        <f t="shared" si="13"/>
        <v>0</v>
      </c>
      <c r="J130" s="254">
        <f t="shared" si="14"/>
        <v>0</v>
      </c>
      <c r="K130" s="219"/>
    </row>
    <row r="131" spans="1:11" hidden="1">
      <c r="A131" s="219"/>
      <c r="B131" s="221"/>
      <c r="C131" s="321" t="str">
        <f>'Data information'!C1263</f>
        <v xml:space="preserve">    - Kitchen Hood  (ประกอบด้วยฟิลเตอร์/โคมไฟและสวิตซ์ และถ้วยรองน้ำมัน)  4  ชุด</v>
      </c>
      <c r="D131" s="254"/>
      <c r="E131" s="285">
        <f>'Data information'!D1263</f>
        <v>0</v>
      </c>
      <c r="F131" s="254">
        <f>'Data information'!E1263</f>
        <v>0</v>
      </c>
      <c r="G131" s="254">
        <f t="shared" si="12"/>
        <v>0</v>
      </c>
      <c r="H131" s="254">
        <f>'Data information'!F1263</f>
        <v>0</v>
      </c>
      <c r="I131" s="254">
        <f t="shared" si="13"/>
        <v>0</v>
      </c>
      <c r="J131" s="254">
        <f t="shared" si="14"/>
        <v>0</v>
      </c>
      <c r="K131" s="219"/>
    </row>
    <row r="132" spans="1:11" hidden="1">
      <c r="A132" s="219"/>
      <c r="B132" s="221"/>
      <c r="C132" s="321" t="str">
        <f>'Data information'!C1264</f>
        <v xml:space="preserve">    - งานติดตั้งฝาชีดูดอากาศ 4 ชุด</v>
      </c>
      <c r="D132" s="254"/>
      <c r="E132" s="285">
        <f>'Data information'!D1264</f>
        <v>0</v>
      </c>
      <c r="F132" s="254">
        <f>'Data information'!E1264</f>
        <v>0</v>
      </c>
      <c r="G132" s="254">
        <f t="shared" si="12"/>
        <v>0</v>
      </c>
      <c r="H132" s="254">
        <f>'Data information'!F1264</f>
        <v>0</v>
      </c>
      <c r="I132" s="254">
        <f t="shared" si="13"/>
        <v>0</v>
      </c>
      <c r="J132" s="254">
        <f t="shared" si="14"/>
        <v>0</v>
      </c>
      <c r="K132" s="219"/>
    </row>
    <row r="133" spans="1:11" hidden="1">
      <c r="A133" s="219"/>
      <c r="B133" s="221"/>
      <c r="C133" s="321" t="str">
        <f>'Data information'!C1265</f>
        <v xml:space="preserve">    - งานระบบท่อลม(Duct Works) Galv.Sheet NO.24  1  ชุด</v>
      </c>
      <c r="D133" s="254"/>
      <c r="E133" s="285">
        <f>'Data information'!D1265</f>
        <v>0</v>
      </c>
      <c r="F133" s="254">
        <f>'Data information'!E1265</f>
        <v>0</v>
      </c>
      <c r="G133" s="254">
        <f t="shared" si="12"/>
        <v>0</v>
      </c>
      <c r="H133" s="254">
        <f>'Data information'!F1265</f>
        <v>0</v>
      </c>
      <c r="I133" s="254">
        <f t="shared" si="13"/>
        <v>0</v>
      </c>
      <c r="J133" s="254">
        <f t="shared" si="14"/>
        <v>0</v>
      </c>
      <c r="K133" s="219"/>
    </row>
    <row r="134" spans="1:11" hidden="1">
      <c r="A134" s="219"/>
      <c r="B134" s="221"/>
      <c r="C134" s="321" t="str">
        <f>'Data information'!C1266</f>
        <v xml:space="preserve">    - บานปรับลม (Volume Damper : VD ) 4 ชุด</v>
      </c>
      <c r="D134" s="254"/>
      <c r="E134" s="285">
        <f>'Data information'!D1266</f>
        <v>0</v>
      </c>
      <c r="F134" s="254">
        <f>'Data information'!E1266</f>
        <v>0</v>
      </c>
      <c r="G134" s="254">
        <f t="shared" si="12"/>
        <v>0</v>
      </c>
      <c r="H134" s="254">
        <f>'Data information'!F1266</f>
        <v>0</v>
      </c>
      <c r="I134" s="254">
        <f t="shared" si="13"/>
        <v>0</v>
      </c>
      <c r="J134" s="254">
        <f t="shared" si="14"/>
        <v>0</v>
      </c>
      <c r="K134" s="219"/>
    </row>
    <row r="135" spans="1:11" hidden="1">
      <c r="A135" s="219"/>
      <c r="B135" s="221"/>
      <c r="C135" s="321" t="str">
        <f>'Data information'!C1267</f>
        <v xml:space="preserve">    - งานระบบไฟฟ้า(Electrical Control) 1 รายการ</v>
      </c>
      <c r="D135" s="254"/>
      <c r="E135" s="285">
        <f>'Data information'!D1267</f>
        <v>0</v>
      </c>
      <c r="F135" s="254">
        <f>'Data information'!E1267</f>
        <v>0</v>
      </c>
      <c r="G135" s="254">
        <f t="shared" si="12"/>
        <v>0</v>
      </c>
      <c r="H135" s="254">
        <f>'Data information'!F1267</f>
        <v>0</v>
      </c>
      <c r="I135" s="254">
        <f t="shared" si="13"/>
        <v>0</v>
      </c>
      <c r="J135" s="254">
        <f t="shared" si="14"/>
        <v>0</v>
      </c>
      <c r="K135" s="219"/>
    </row>
    <row r="136" spans="1:11" hidden="1">
      <c r="A136" s="219"/>
      <c r="B136" s="221"/>
      <c r="C136" s="321" t="str">
        <f>'Data information'!C1268</f>
        <v xml:space="preserve">    - อุปกรณ์สิ้นเปลือง 1 รายการ</v>
      </c>
      <c r="D136" s="254"/>
      <c r="E136" s="285">
        <f>'Data information'!D1268</f>
        <v>0</v>
      </c>
      <c r="F136" s="254">
        <f>'Data information'!E1268</f>
        <v>0</v>
      </c>
      <c r="G136" s="254">
        <f t="shared" si="12"/>
        <v>0</v>
      </c>
      <c r="H136" s="254">
        <f>'Data information'!F1268</f>
        <v>0</v>
      </c>
      <c r="I136" s="254">
        <f t="shared" si="13"/>
        <v>0</v>
      </c>
      <c r="J136" s="254">
        <f t="shared" si="14"/>
        <v>0</v>
      </c>
      <c r="K136" s="219"/>
    </row>
    <row r="137" spans="1:11" hidden="1">
      <c r="A137" s="219"/>
      <c r="B137" s="221"/>
      <c r="C137" s="321" t="str">
        <f>'Data information'!C1269</f>
        <v>งานติดตั้งระบบแก๊สหุงต้มห้องอาหาร พร้อมติดตั้งใช้งาน</v>
      </c>
      <c r="D137" s="254"/>
      <c r="E137" s="285">
        <f>'Data information'!D1269</f>
        <v>0</v>
      </c>
      <c r="F137" s="254">
        <f>'Data information'!E1269</f>
        <v>0</v>
      </c>
      <c r="G137" s="254">
        <f t="shared" si="12"/>
        <v>0</v>
      </c>
      <c r="H137" s="254">
        <f>'Data information'!F1269</f>
        <v>0</v>
      </c>
      <c r="I137" s="254">
        <f t="shared" si="13"/>
        <v>0</v>
      </c>
      <c r="J137" s="254">
        <f t="shared" si="14"/>
        <v>0</v>
      </c>
      <c r="K137" s="219"/>
    </row>
    <row r="138" spans="1:11" hidden="1">
      <c r="A138" s="219"/>
      <c r="B138" s="221"/>
      <c r="C138" s="321" t="str">
        <f>'Data information'!C1270</f>
        <v xml:space="preserve"> - ระบบแก๊สหุงต้มห้องอาหาร ประกอบด้วย </v>
      </c>
      <c r="D138" s="254"/>
      <c r="E138" s="285" t="str">
        <f>'Data information'!D1270</f>
        <v>รายการ</v>
      </c>
      <c r="F138" s="254">
        <f>'Data information'!E1270</f>
        <v>288345</v>
      </c>
      <c r="G138" s="254">
        <f t="shared" si="12"/>
        <v>0</v>
      </c>
      <c r="H138" s="254">
        <f>'Data information'!F1270</f>
        <v>86503.5</v>
      </c>
      <c r="I138" s="254">
        <f t="shared" si="13"/>
        <v>0</v>
      </c>
      <c r="J138" s="254">
        <f t="shared" si="14"/>
        <v>0</v>
      </c>
      <c r="K138" s="219"/>
    </row>
    <row r="139" spans="1:11" hidden="1">
      <c r="A139" s="219"/>
      <c r="B139" s="221"/>
      <c r="C139" s="321" t="str">
        <f>'Data information'!C1271</f>
        <v xml:space="preserve">    -  ท่อแก๊สชนิดเหล็กดำไร้ตะเข็บ (SEAMLESS STEEL SCH-40)</v>
      </c>
      <c r="D139" s="254"/>
      <c r="E139" s="285">
        <f>'Data information'!D1271</f>
        <v>0</v>
      </c>
      <c r="F139" s="254">
        <f>'Data information'!E1271</f>
        <v>0</v>
      </c>
      <c r="G139" s="254">
        <f t="shared" ref="G139:G156" si="15">D139*F139</f>
        <v>0</v>
      </c>
      <c r="H139" s="254">
        <f>'Data information'!F1271</f>
        <v>0</v>
      </c>
      <c r="I139" s="254">
        <f t="shared" ref="I139:I156" si="16">D139*H139</f>
        <v>0</v>
      </c>
      <c r="J139" s="254">
        <f t="shared" ref="J139:J156" si="17">G139+I139</f>
        <v>0</v>
      </c>
      <c r="K139" s="219"/>
    </row>
    <row r="140" spans="1:11" hidden="1">
      <c r="A140" s="219"/>
      <c r="B140" s="221"/>
      <c r="C140" s="321" t="str">
        <f>'Data information'!C1272</f>
        <v xml:space="preserve">    - วาล์วแก๊สทุกตัวให้ใช้ที่พิกัด 600 PSI</v>
      </c>
      <c r="D140" s="254"/>
      <c r="E140" s="285">
        <f>'Data information'!D1272</f>
        <v>0</v>
      </c>
      <c r="F140" s="254">
        <f>'Data information'!E1272</f>
        <v>0</v>
      </c>
      <c r="G140" s="254">
        <f t="shared" si="15"/>
        <v>0</v>
      </c>
      <c r="H140" s="254">
        <f>'Data information'!F1272</f>
        <v>0</v>
      </c>
      <c r="I140" s="254">
        <f t="shared" si="16"/>
        <v>0</v>
      </c>
      <c r="J140" s="254">
        <f t="shared" si="17"/>
        <v>0</v>
      </c>
      <c r="K140" s="219"/>
    </row>
    <row r="141" spans="1:11" hidden="1">
      <c r="A141" s="219"/>
      <c r="B141" s="221"/>
      <c r="C141" s="321" t="str">
        <f>'Data information'!C1273</f>
        <v xml:space="preserve">    - มาตรวัดความดันแก๊ส  (0-60 PSI/0-30 P5I)  </v>
      </c>
      <c r="D141" s="254"/>
      <c r="E141" s="285">
        <f>'Data information'!D1273</f>
        <v>0</v>
      </c>
      <c r="F141" s="254">
        <f>'Data information'!E1273</f>
        <v>0</v>
      </c>
      <c r="G141" s="254">
        <f t="shared" si="15"/>
        <v>0</v>
      </c>
      <c r="H141" s="254">
        <f>'Data information'!F1273</f>
        <v>0</v>
      </c>
      <c r="I141" s="254">
        <f t="shared" si="16"/>
        <v>0</v>
      </c>
      <c r="J141" s="254">
        <f t="shared" si="17"/>
        <v>0</v>
      </c>
      <c r="K141" s="219"/>
    </row>
    <row r="142" spans="1:11" hidden="1">
      <c r="A142" s="219"/>
      <c r="B142" s="221"/>
      <c r="C142" s="321" t="str">
        <f>'Data information'!C1274</f>
        <v xml:space="preserve">    - มิเตอร์วัดปริมาณการใช้แก๊สระบบแรงดันตํ่า</v>
      </c>
      <c r="D142" s="254"/>
      <c r="E142" s="285">
        <f>'Data information'!D1274</f>
        <v>0</v>
      </c>
      <c r="F142" s="254">
        <f>'Data information'!E1274</f>
        <v>0</v>
      </c>
      <c r="G142" s="254">
        <f t="shared" si="15"/>
        <v>0</v>
      </c>
      <c r="H142" s="254">
        <f>'Data information'!F1274</f>
        <v>0</v>
      </c>
      <c r="I142" s="254">
        <f t="shared" si="16"/>
        <v>0</v>
      </c>
      <c r="J142" s="254">
        <f t="shared" si="17"/>
        <v>0</v>
      </c>
      <c r="K142" s="219"/>
    </row>
    <row r="143" spans="1:11" hidden="1">
      <c r="A143" s="219"/>
      <c r="B143" s="221"/>
      <c r="C143" s="321" t="str">
        <f>'Data information'!C1275</f>
        <v xml:space="preserve">    - หัวปรับความดันแก๊ส (Regulator)</v>
      </c>
      <c r="D143" s="254"/>
      <c r="E143" s="285">
        <f>'Data information'!D1275</f>
        <v>0</v>
      </c>
      <c r="F143" s="254">
        <f>'Data information'!E1275</f>
        <v>0</v>
      </c>
      <c r="G143" s="254">
        <f t="shared" si="15"/>
        <v>0</v>
      </c>
      <c r="H143" s="254">
        <f>'Data information'!F1275</f>
        <v>0</v>
      </c>
      <c r="I143" s="254">
        <f t="shared" si="16"/>
        <v>0</v>
      </c>
      <c r="J143" s="254">
        <f t="shared" si="17"/>
        <v>0</v>
      </c>
      <c r="K143" s="219"/>
    </row>
    <row r="144" spans="1:11" hidden="1">
      <c r="A144" s="219"/>
      <c r="B144" s="221"/>
      <c r="C144" s="321" t="str">
        <f>'Data information'!C1276</f>
        <v xml:space="preserve">    - ตัวตรวจจับแก๊สรั่ว (Gas Detector) พร้อมสายสัญญาณและไฟหมุน</v>
      </c>
      <c r="D144" s="254"/>
      <c r="E144" s="285">
        <f>'Data information'!D1276</f>
        <v>0</v>
      </c>
      <c r="F144" s="254">
        <f>'Data information'!E1276</f>
        <v>0</v>
      </c>
      <c r="G144" s="254">
        <f t="shared" si="15"/>
        <v>0</v>
      </c>
      <c r="H144" s="254">
        <f>'Data information'!F1276</f>
        <v>0</v>
      </c>
      <c r="I144" s="254">
        <f t="shared" si="16"/>
        <v>0</v>
      </c>
      <c r="J144" s="254">
        <f t="shared" si="17"/>
        <v>0</v>
      </c>
      <c r="K144" s="219"/>
    </row>
    <row r="145" spans="1:11" hidden="1">
      <c r="A145" s="219"/>
      <c r="B145" s="221"/>
      <c r="C145" s="321" t="str">
        <f>'Data information'!C1277</f>
        <v xml:space="preserve">   - ชุด Rack for Gas Cylinder</v>
      </c>
      <c r="D145" s="254"/>
      <c r="E145" s="285">
        <f>'Data information'!D1277</f>
        <v>0</v>
      </c>
      <c r="F145" s="254">
        <f>'Data information'!E1277</f>
        <v>0</v>
      </c>
      <c r="G145" s="254">
        <f t="shared" si="15"/>
        <v>0</v>
      </c>
      <c r="H145" s="254">
        <f>'Data information'!F1277</f>
        <v>0</v>
      </c>
      <c r="I145" s="254">
        <f t="shared" si="16"/>
        <v>0</v>
      </c>
      <c r="J145" s="254">
        <f t="shared" si="17"/>
        <v>0</v>
      </c>
      <c r="K145" s="219"/>
    </row>
    <row r="146" spans="1:11" hidden="1">
      <c r="A146" s="219"/>
      <c r="B146" s="221"/>
      <c r="C146" s="321" t="str">
        <f>'Data information'!C1278</f>
        <v xml:space="preserve">    - ถังแก๊ส  ขนาด 48 กก. พร้อมแก๊ส</v>
      </c>
      <c r="D146" s="254"/>
      <c r="E146" s="285">
        <f>'Data information'!D1278</f>
        <v>0</v>
      </c>
      <c r="F146" s="254">
        <f>'Data information'!E1278</f>
        <v>0</v>
      </c>
      <c r="G146" s="254">
        <f t="shared" si="15"/>
        <v>0</v>
      </c>
      <c r="H146" s="254">
        <f>'Data information'!F1278</f>
        <v>0</v>
      </c>
      <c r="I146" s="254">
        <f t="shared" si="16"/>
        <v>0</v>
      </c>
      <c r="J146" s="254">
        <f t="shared" si="17"/>
        <v>0</v>
      </c>
      <c r="K146" s="219"/>
    </row>
    <row r="147" spans="1:11" hidden="1">
      <c r="A147" s="219"/>
      <c r="B147" s="221"/>
      <c r="C147" s="321" t="str">
        <f>'Data information'!C1279</f>
        <v xml:space="preserve">    - โรงเรือน LPG GAS STATION (กว้าง 1 ม. ยาว 3 ม. สูง 1 ม.)</v>
      </c>
      <c r="D147" s="254"/>
      <c r="E147" s="285">
        <f>'Data information'!D1279</f>
        <v>0</v>
      </c>
      <c r="F147" s="254">
        <f>'Data information'!E1279</f>
        <v>0</v>
      </c>
      <c r="G147" s="254">
        <f t="shared" si="15"/>
        <v>0</v>
      </c>
      <c r="H147" s="254">
        <f>'Data information'!F1279</f>
        <v>0</v>
      </c>
      <c r="I147" s="254">
        <f t="shared" si="16"/>
        <v>0</v>
      </c>
      <c r="J147" s="254">
        <f t="shared" si="17"/>
        <v>0</v>
      </c>
      <c r="K147" s="219"/>
    </row>
    <row r="148" spans="1:11" hidden="1">
      <c r="A148" s="219"/>
      <c r="B148" s="221"/>
      <c r="C148" s="321" t="str">
        <f>'Data information'!C1280</f>
        <v xml:space="preserve">    - อุปกรณ์สิ้นเปลือง 1 รายการ</v>
      </c>
      <c r="D148" s="254"/>
      <c r="E148" s="285">
        <f>'Data information'!D1280</f>
        <v>0</v>
      </c>
      <c r="F148" s="254">
        <f>'Data information'!E1280</f>
        <v>0</v>
      </c>
      <c r="G148" s="254">
        <f t="shared" si="15"/>
        <v>0</v>
      </c>
      <c r="H148" s="254">
        <f>'Data information'!F1280</f>
        <v>0</v>
      </c>
      <c r="I148" s="254">
        <f t="shared" si="16"/>
        <v>0</v>
      </c>
      <c r="J148" s="254">
        <f t="shared" si="17"/>
        <v>0</v>
      </c>
      <c r="K148" s="219"/>
    </row>
    <row r="149" spans="1:11" hidden="1">
      <c r="A149" s="219"/>
      <c r="B149" s="221"/>
      <c r="C149" s="321" t="str">
        <f>'Data information'!C1281</f>
        <v>งานติดตั้งระบบดูดควันห้องครัว และห้องเบเกอรี่ พร้อมติดตั้งใช้งาน</v>
      </c>
      <c r="D149" s="254"/>
      <c r="E149" s="285">
        <f>'Data information'!D1281</f>
        <v>0</v>
      </c>
      <c r="F149" s="254">
        <f>'Data information'!E1281</f>
        <v>0</v>
      </c>
      <c r="G149" s="254">
        <f t="shared" si="15"/>
        <v>0</v>
      </c>
      <c r="H149" s="254">
        <f>'Data information'!F1281</f>
        <v>0</v>
      </c>
      <c r="I149" s="254">
        <f t="shared" si="16"/>
        <v>0</v>
      </c>
      <c r="J149" s="254">
        <f t="shared" si="17"/>
        <v>0</v>
      </c>
      <c r="K149" s="219"/>
    </row>
    <row r="150" spans="1:11" hidden="1">
      <c r="A150" s="219"/>
      <c r="B150" s="221"/>
      <c r="C150" s="321" t="str">
        <f>'Data information'!C1282</f>
        <v xml:space="preserve"> - ระบบดูดควันห้องครัวและห้องเบเกอรี่  ประกอบด้วย</v>
      </c>
      <c r="D150" s="254"/>
      <c r="E150" s="285" t="str">
        <f>'Data information'!D1282</f>
        <v>รายการ</v>
      </c>
      <c r="F150" s="254">
        <f>'Data information'!E1282</f>
        <v>271950</v>
      </c>
      <c r="G150" s="254">
        <f t="shared" si="15"/>
        <v>0</v>
      </c>
      <c r="H150" s="254">
        <f>'Data information'!F1282</f>
        <v>81585</v>
      </c>
      <c r="I150" s="254">
        <f t="shared" si="16"/>
        <v>0</v>
      </c>
      <c r="J150" s="254">
        <f t="shared" si="17"/>
        <v>0</v>
      </c>
      <c r="K150" s="219"/>
    </row>
    <row r="151" spans="1:11" hidden="1">
      <c r="A151" s="219"/>
      <c r="B151" s="221"/>
      <c r="C151" s="321" t="str">
        <f>'Data information'!C1283</f>
        <v xml:space="preserve">    - Kitchen Hood (W/Fresh Air) (ประกอบด้วยฟิลเตอร์/โคมไฟและสวิตซ์ และถ้วยรองน้ำมัน)  2  ชุด</v>
      </c>
      <c r="D151" s="254"/>
      <c r="E151" s="285">
        <f>'Data information'!D1283</f>
        <v>0</v>
      </c>
      <c r="F151" s="254">
        <f>'Data information'!E1283</f>
        <v>0</v>
      </c>
      <c r="G151" s="254">
        <f t="shared" si="15"/>
        <v>0</v>
      </c>
      <c r="H151" s="254">
        <f>'Data information'!F1283</f>
        <v>0</v>
      </c>
      <c r="I151" s="254">
        <f t="shared" si="16"/>
        <v>0</v>
      </c>
      <c r="J151" s="254">
        <f t="shared" si="17"/>
        <v>0</v>
      </c>
      <c r="K151" s="219"/>
    </row>
    <row r="152" spans="1:11" hidden="1">
      <c r="A152" s="219"/>
      <c r="B152" s="221"/>
      <c r="C152" s="321" t="str">
        <f>'Data information'!C1284</f>
        <v xml:space="preserve">    - งานติดตั้งฝาชีดูดอากาศ 2 ชุด</v>
      </c>
      <c r="D152" s="254"/>
      <c r="E152" s="285">
        <f>'Data information'!D1284</f>
        <v>0</v>
      </c>
      <c r="F152" s="254">
        <f>'Data information'!E1284</f>
        <v>0</v>
      </c>
      <c r="G152" s="254">
        <f t="shared" si="15"/>
        <v>0</v>
      </c>
      <c r="H152" s="254">
        <f>'Data information'!F1284</f>
        <v>0</v>
      </c>
      <c r="I152" s="254">
        <f t="shared" si="16"/>
        <v>0</v>
      </c>
      <c r="J152" s="254">
        <f t="shared" si="17"/>
        <v>0</v>
      </c>
      <c r="K152" s="219"/>
    </row>
    <row r="153" spans="1:11" hidden="1">
      <c r="A153" s="219"/>
      <c r="B153" s="221"/>
      <c r="C153" s="321" t="str">
        <f>'Data information'!C1285</f>
        <v xml:space="preserve">    - งานระบบท่อลม(Duct Works) Fresh air Galv.Sheet 2 ชุด ,   Exhaust air แผ่นเหล็กดำ 2 ชุด </v>
      </c>
      <c r="D153" s="254"/>
      <c r="E153" s="285">
        <f>'Data information'!D1285</f>
        <v>0</v>
      </c>
      <c r="F153" s="254">
        <f>'Data information'!E1285</f>
        <v>0</v>
      </c>
      <c r="G153" s="254">
        <f t="shared" si="15"/>
        <v>0</v>
      </c>
      <c r="H153" s="254">
        <f>'Data information'!F1285</f>
        <v>0</v>
      </c>
      <c r="I153" s="254">
        <f t="shared" si="16"/>
        <v>0</v>
      </c>
      <c r="J153" s="254">
        <f t="shared" si="17"/>
        <v>0</v>
      </c>
      <c r="K153" s="219"/>
    </row>
    <row r="154" spans="1:11" hidden="1">
      <c r="A154" s="219"/>
      <c r="B154" s="221"/>
      <c r="C154" s="321" t="str">
        <f>'Data information'!C1286</f>
        <v xml:space="preserve">    - บานปรับลม (Volume Damper : VD ) 8 ชุด</v>
      </c>
      <c r="D154" s="254"/>
      <c r="E154" s="285">
        <f>'Data information'!D1286</f>
        <v>0</v>
      </c>
      <c r="F154" s="254">
        <f>'Data information'!E1286</f>
        <v>0</v>
      </c>
      <c r="G154" s="254">
        <f t="shared" si="15"/>
        <v>0</v>
      </c>
      <c r="H154" s="254">
        <f>'Data information'!F1286</f>
        <v>0</v>
      </c>
      <c r="I154" s="254">
        <f t="shared" si="16"/>
        <v>0</v>
      </c>
      <c r="J154" s="254">
        <f t="shared" si="17"/>
        <v>0</v>
      </c>
      <c r="K154" s="219"/>
    </row>
    <row r="155" spans="1:11" hidden="1">
      <c r="A155" s="219"/>
      <c r="B155" s="221"/>
      <c r="C155" s="321" t="str">
        <f>'Data information'!C1287</f>
        <v xml:space="preserve">    - งานระบบไฟฟ้า(Electrical Control) 1 รายการ</v>
      </c>
      <c r="D155" s="254"/>
      <c r="E155" s="285">
        <f>'Data information'!D1287</f>
        <v>0</v>
      </c>
      <c r="F155" s="254">
        <f>'Data information'!E1287</f>
        <v>0</v>
      </c>
      <c r="G155" s="254">
        <f t="shared" si="15"/>
        <v>0</v>
      </c>
      <c r="H155" s="254">
        <f>'Data information'!F1287</f>
        <v>0</v>
      </c>
      <c r="I155" s="254">
        <f t="shared" si="16"/>
        <v>0</v>
      </c>
      <c r="J155" s="254">
        <f t="shared" si="17"/>
        <v>0</v>
      </c>
      <c r="K155" s="219"/>
    </row>
    <row r="156" spans="1:11" hidden="1">
      <c r="A156" s="219"/>
      <c r="B156" s="221"/>
      <c r="C156" s="321" t="str">
        <f>'Data information'!C1288</f>
        <v xml:space="preserve">      มีอุปกรณ์ป้องกัน/เบอร์เกอร์/แม็กเนติกส์/โอเวอร์โหลด/ไฟโชว์สถานะ/ใช้ปุ่มกด</v>
      </c>
      <c r="D156" s="254"/>
      <c r="E156" s="285">
        <f>'Data information'!D1288</f>
        <v>0</v>
      </c>
      <c r="F156" s="254">
        <f>'Data information'!E1288</f>
        <v>0</v>
      </c>
      <c r="G156" s="254">
        <f t="shared" si="15"/>
        <v>0</v>
      </c>
      <c r="H156" s="254">
        <f>'Data information'!F1288</f>
        <v>0</v>
      </c>
      <c r="I156" s="254">
        <f t="shared" si="16"/>
        <v>0</v>
      </c>
      <c r="J156" s="254">
        <f t="shared" si="17"/>
        <v>0</v>
      </c>
      <c r="K156" s="219"/>
    </row>
    <row r="157" spans="1:11" hidden="1">
      <c r="A157" s="219"/>
      <c r="B157" s="221"/>
      <c r="C157" s="321" t="str">
        <f>'Data information'!C1289</f>
        <v xml:space="preserve">    - อุปกรณ์สิ้นเปลือง 1 รายการ</v>
      </c>
      <c r="D157" s="254"/>
      <c r="E157" s="285">
        <f>'Data information'!D1289</f>
        <v>0</v>
      </c>
      <c r="F157" s="254">
        <f>'Data information'!E1289</f>
        <v>0</v>
      </c>
      <c r="G157" s="254">
        <f t="shared" ref="G157:G165" si="18">D157*F157</f>
        <v>0</v>
      </c>
      <c r="H157" s="254">
        <f>'Data information'!F1289</f>
        <v>0</v>
      </c>
      <c r="I157" s="254">
        <f t="shared" ref="I157:I165" si="19">D157*H157</f>
        <v>0</v>
      </c>
      <c r="J157" s="254">
        <f t="shared" ref="J157:J165" si="20">G157+I157</f>
        <v>0</v>
      </c>
      <c r="K157" s="219"/>
    </row>
    <row r="158" spans="1:11">
      <c r="A158" s="219"/>
      <c r="B158" s="221"/>
      <c r="C158" s="319" t="str">
        <f>'Data information'!C1290</f>
        <v xml:space="preserve">งานลิฟท์โดยสาร </v>
      </c>
      <c r="D158" s="254"/>
      <c r="E158" s="285"/>
      <c r="F158" s="254"/>
      <c r="G158" s="254"/>
      <c r="H158" s="254"/>
      <c r="I158" s="254"/>
      <c r="J158" s="254"/>
      <c r="K158" s="219"/>
    </row>
    <row r="159" spans="1:11">
      <c r="A159" s="219"/>
      <c r="B159" s="221"/>
      <c r="C159" s="321" t="str">
        <f>'Data information'!C1291</f>
        <v xml:space="preserve"> - ลิฟท์โดยสาร ขนาดน้ำหนักบรรทุก 1000 kg.</v>
      </c>
      <c r="D159" s="254"/>
      <c r="E159" s="285" t="str">
        <f>'Data information'!D1291</f>
        <v>รายการ</v>
      </c>
      <c r="F159" s="254">
        <f>'Data information'!E1291</f>
        <v>1200000</v>
      </c>
      <c r="G159" s="254">
        <f t="shared" si="18"/>
        <v>0</v>
      </c>
      <c r="H159" s="254">
        <f>'Data information'!F1291</f>
        <v>0</v>
      </c>
      <c r="I159" s="254">
        <f t="shared" si="19"/>
        <v>0</v>
      </c>
      <c r="J159" s="254">
        <f t="shared" si="20"/>
        <v>0</v>
      </c>
      <c r="K159" s="219"/>
    </row>
    <row r="160" spans="1:11">
      <c r="A160" s="219"/>
      <c r="B160" s="221"/>
      <c r="C160" s="321" t="str">
        <f>'Data information'!C1292</f>
        <v>ความเร็ว 60 เมตร/นาที่</v>
      </c>
      <c r="D160" s="254"/>
      <c r="E160" s="285"/>
      <c r="F160" s="254"/>
      <c r="G160" s="254"/>
      <c r="H160" s="254"/>
      <c r="I160" s="254"/>
      <c r="J160" s="254"/>
      <c r="K160" s="219"/>
    </row>
    <row r="161" spans="1:11">
      <c r="A161" s="219"/>
      <c r="B161" s="221"/>
      <c r="C161" s="321" t="str">
        <f>'Data information'!C1293</f>
        <v>5 ชั้น จอดรับ-รับส่ง 5 ประตู</v>
      </c>
      <c r="D161" s="254"/>
      <c r="E161" s="285"/>
      <c r="F161" s="254"/>
      <c r="G161" s="254"/>
      <c r="H161" s="254"/>
      <c r="I161" s="254"/>
      <c r="J161" s="254"/>
      <c r="K161" s="219"/>
    </row>
    <row r="162" spans="1:11" hidden="1">
      <c r="A162" s="219"/>
      <c r="B162" s="221"/>
      <c r="C162" s="321" t="str">
        <f>'Data information'!C1294</f>
        <v xml:space="preserve"> - ลิฟท์โดยสาร ขนาดน้ำหนักบรรทุก 1000 kg.</v>
      </c>
      <c r="D162" s="254"/>
      <c r="E162" s="285" t="str">
        <f>'Data information'!D1294</f>
        <v>รายการ</v>
      </c>
      <c r="F162" s="254">
        <f>'Data information'!E1294</f>
        <v>1317500</v>
      </c>
      <c r="G162" s="254">
        <f t="shared" si="18"/>
        <v>0</v>
      </c>
      <c r="H162" s="254">
        <f>'Data information'!F1294</f>
        <v>0</v>
      </c>
      <c r="I162" s="254">
        <f t="shared" si="19"/>
        <v>0</v>
      </c>
      <c r="J162" s="254">
        <f t="shared" si="20"/>
        <v>0</v>
      </c>
      <c r="K162" s="219"/>
    </row>
    <row r="163" spans="1:11" hidden="1">
      <c r="A163" s="219"/>
      <c r="B163" s="221"/>
      <c r="C163" s="321" t="str">
        <f>'Data information'!C1295</f>
        <v>ความเร็ว 60 เมตร/นาที่</v>
      </c>
      <c r="D163" s="254"/>
      <c r="E163" s="285">
        <f>'Data information'!D1295</f>
        <v>0</v>
      </c>
      <c r="F163" s="254">
        <f>'Data information'!E1295</f>
        <v>0</v>
      </c>
      <c r="G163" s="254">
        <f t="shared" si="18"/>
        <v>0</v>
      </c>
      <c r="H163" s="254">
        <f>'Data information'!F1295</f>
        <v>0</v>
      </c>
      <c r="I163" s="254">
        <f t="shared" si="19"/>
        <v>0</v>
      </c>
      <c r="J163" s="254">
        <f t="shared" si="20"/>
        <v>0</v>
      </c>
      <c r="K163" s="219"/>
    </row>
    <row r="164" spans="1:11" hidden="1">
      <c r="A164" s="219"/>
      <c r="B164" s="221"/>
      <c r="C164" s="321" t="str">
        <f>'Data information'!C1296</f>
        <v>6 ชั้น จอดรับ-รับส่ง 6 ประตู</v>
      </c>
      <c r="D164" s="254"/>
      <c r="E164" s="285">
        <f>'Data information'!D1296</f>
        <v>0</v>
      </c>
      <c r="F164" s="254">
        <f>'Data information'!E1296</f>
        <v>0</v>
      </c>
      <c r="G164" s="254">
        <f t="shared" si="18"/>
        <v>0</v>
      </c>
      <c r="H164" s="254">
        <f>'Data information'!F1296</f>
        <v>0</v>
      </c>
      <c r="I164" s="254">
        <f t="shared" si="19"/>
        <v>0</v>
      </c>
      <c r="J164" s="254">
        <f t="shared" si="20"/>
        <v>0</v>
      </c>
      <c r="K164" s="219"/>
    </row>
    <row r="165" spans="1:11">
      <c r="A165" s="219"/>
      <c r="B165" s="221"/>
      <c r="C165" s="321" t="str">
        <f>'Data information'!C1297</f>
        <v xml:space="preserve"> - ลิฟท์โดยสาร (ผนังกระจก 3 ด้าน) ขนาดน้ำหนักบรรทุก 800 kg.</v>
      </c>
      <c r="D165" s="254"/>
      <c r="E165" s="285" t="str">
        <f>'Data information'!D1297</f>
        <v>รายการ</v>
      </c>
      <c r="F165" s="254">
        <f>'Data information'!E1297</f>
        <v>1700000</v>
      </c>
      <c r="G165" s="254">
        <f t="shared" si="18"/>
        <v>0</v>
      </c>
      <c r="H165" s="254">
        <f>'Data information'!F1297</f>
        <v>0</v>
      </c>
      <c r="I165" s="254">
        <f t="shared" si="19"/>
        <v>0</v>
      </c>
      <c r="J165" s="254">
        <f t="shared" si="20"/>
        <v>0</v>
      </c>
      <c r="K165" s="219"/>
    </row>
    <row r="166" spans="1:11">
      <c r="A166" s="219"/>
      <c r="B166" s="221"/>
      <c r="C166" s="321" t="str">
        <f>'Data information'!C1298</f>
        <v>ความเร็ว 60 เมตร/นาที่</v>
      </c>
      <c r="D166" s="254"/>
      <c r="E166" s="285"/>
      <c r="F166" s="254"/>
      <c r="G166" s="254"/>
      <c r="H166" s="254"/>
      <c r="I166" s="254"/>
      <c r="J166" s="254"/>
      <c r="K166" s="219"/>
    </row>
    <row r="167" spans="1:11">
      <c r="A167" s="219"/>
      <c r="B167" s="221"/>
      <c r="C167" s="321" t="str">
        <f>'Data information'!C1299</f>
        <v>4 ชั้น จอดรับ-รับส่ง 4 ประตู</v>
      </c>
      <c r="D167" s="254"/>
      <c r="E167" s="285"/>
      <c r="F167" s="254"/>
      <c r="G167" s="254"/>
      <c r="H167" s="254"/>
      <c r="I167" s="254"/>
      <c r="J167" s="254"/>
      <c r="K167" s="219"/>
    </row>
    <row r="168" spans="1:11">
      <c r="A168" s="231"/>
      <c r="B168" s="233"/>
      <c r="C168" s="234"/>
      <c r="D168" s="231"/>
      <c r="E168" s="298"/>
      <c r="F168" s="231"/>
      <c r="G168" s="231"/>
      <c r="H168" s="231"/>
      <c r="I168" s="231"/>
      <c r="J168" s="231"/>
      <c r="K168" s="231"/>
    </row>
    <row r="169" spans="1:11">
      <c r="A169" s="299"/>
      <c r="B169" s="606" t="str">
        <f>"รวม"&amp;B34</f>
        <v>รวมงานครุภัณฑ์ตัวอาคาร</v>
      </c>
      <c r="C169" s="606"/>
      <c r="D169" s="300"/>
      <c r="E169" s="301"/>
      <c r="F169" s="300"/>
      <c r="G169" s="300">
        <f>SUM(G34:G168)</f>
        <v>0</v>
      </c>
      <c r="H169" s="300"/>
      <c r="I169" s="300">
        <f>SUM(I34:I168)</f>
        <v>0</v>
      </c>
      <c r="J169" s="300">
        <f>SUM(J34:J168)</f>
        <v>0</v>
      </c>
      <c r="K169" s="299"/>
    </row>
  </sheetData>
  <mergeCells count="15">
    <mergeCell ref="K7:K8"/>
    <mergeCell ref="B28:C28"/>
    <mergeCell ref="B33:C33"/>
    <mergeCell ref="B169:C169"/>
    <mergeCell ref="A7:A8"/>
    <mergeCell ref="B7:C8"/>
    <mergeCell ref="D7:D8"/>
    <mergeCell ref="E7:E8"/>
    <mergeCell ref="F7:G7"/>
    <mergeCell ref="H7:I7"/>
    <mergeCell ref="F6:H6"/>
    <mergeCell ref="A1:K1"/>
    <mergeCell ref="K2:K5"/>
    <mergeCell ref="D4:F4"/>
    <mergeCell ref="D5:F5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ปร.4.3.1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New,Regular"&amp;12งานครุภัณฑ์</oddFooter>
  </headerFooter>
  <rowBreaks count="4" manualBreakCount="4">
    <brk id="28" max="16383" man="1"/>
    <brk id="33" max="16383" man="1"/>
    <brk id="73" max="16383" man="1"/>
    <brk id="12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view="pageBreakPreview" topLeftCell="A10" zoomScaleNormal="100" zoomScaleSheetLayoutView="100" workbookViewId="0">
      <selection activeCell="A25" sqref="A25:H42"/>
    </sheetView>
  </sheetViews>
  <sheetFormatPr defaultColWidth="9.140625" defaultRowHeight="24"/>
  <cols>
    <col min="1" max="1" width="7.140625" style="1" customWidth="1"/>
    <col min="2" max="2" width="2.7109375" style="1" customWidth="1"/>
    <col min="3" max="3" width="30.85546875" style="1" customWidth="1"/>
    <col min="4" max="4" width="17.140625" style="1" customWidth="1"/>
    <col min="5" max="5" width="10" style="1" customWidth="1"/>
    <col min="6" max="6" width="17.140625" style="1" customWidth="1"/>
    <col min="7" max="7" width="13.5703125" style="1" customWidth="1"/>
    <col min="8" max="8" width="9.28515625" style="1" customWidth="1"/>
    <col min="9" max="16384" width="9.140625" style="1"/>
  </cols>
  <sheetData>
    <row r="1" spans="1:8" ht="75" customHeight="1">
      <c r="D1" s="682"/>
      <c r="E1" s="682"/>
    </row>
    <row r="2" spans="1:8" ht="24.75" thickBot="1">
      <c r="A2" s="683" t="s">
        <v>903</v>
      </c>
      <c r="B2" s="683"/>
      <c r="C2" s="683"/>
      <c r="D2" s="683"/>
      <c r="E2" s="683"/>
      <c r="F2" s="683"/>
      <c r="G2" s="683"/>
      <c r="H2" s="683"/>
    </row>
    <row r="3" spans="1:8">
      <c r="A3" s="95" t="str">
        <f>"รายการค่างานก่อสร้าง  "&amp;'6'!C15</f>
        <v>รายการค่างานก่อสร้าง  อาคารเรียนรวม</v>
      </c>
      <c r="B3" s="95"/>
      <c r="C3" s="96"/>
      <c r="D3" s="96"/>
      <c r="E3" s="96"/>
      <c r="F3" s="96"/>
      <c r="G3" s="96"/>
      <c r="H3" s="96"/>
    </row>
    <row r="4" spans="1:8">
      <c r="A4" s="56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56"/>
      <c r="C4" s="57"/>
      <c r="D4" s="57"/>
      <c r="E4" s="57"/>
      <c r="F4" s="57"/>
      <c r="G4" s="57"/>
      <c r="H4" s="57"/>
    </row>
    <row r="5" spans="1:8">
      <c r="A5" s="56" t="s">
        <v>886</v>
      </c>
      <c r="B5" s="56"/>
      <c r="C5" s="57"/>
      <c r="D5" s="57"/>
      <c r="E5" s="57"/>
      <c r="F5" s="57"/>
      <c r="G5" s="57"/>
      <c r="H5" s="57"/>
    </row>
    <row r="6" spans="1:8">
      <c r="A6" s="56" t="s">
        <v>887</v>
      </c>
      <c r="B6" s="56"/>
      <c r="C6" s="57"/>
      <c r="D6" s="57"/>
      <c r="E6" s="57"/>
      <c r="F6" s="57"/>
      <c r="G6" s="57"/>
      <c r="H6" s="57"/>
    </row>
    <row r="7" spans="1:8">
      <c r="A7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56"/>
      <c r="C7" s="57"/>
      <c r="D7" s="57"/>
      <c r="E7" s="57"/>
      <c r="F7" s="57"/>
      <c r="G7" s="57"/>
      <c r="H7" s="57"/>
    </row>
    <row r="8" spans="1:8">
      <c r="A8" s="56" t="str">
        <f>"คณะกรรมการกำหนดราคากลาง   "&amp;ปก!E10</f>
        <v xml:space="preserve">คณะกรรมการกำหนดราคากลาง   </v>
      </c>
      <c r="B8" s="56"/>
      <c r="C8" s="57"/>
      <c r="D8" s="57"/>
      <c r="E8" s="57"/>
      <c r="F8" s="57"/>
      <c r="G8" s="57"/>
      <c r="H8" s="57"/>
    </row>
    <row r="9" spans="1:8">
      <c r="A9" s="56" t="s">
        <v>904</v>
      </c>
      <c r="B9" s="56"/>
      <c r="C9" s="56"/>
      <c r="D9" s="93">
        <v>34</v>
      </c>
      <c r="E9" s="56" t="s">
        <v>889</v>
      </c>
      <c r="F9" s="56"/>
      <c r="G9" s="56"/>
      <c r="H9" s="56"/>
    </row>
    <row r="10" spans="1:8" ht="24.75" thickBot="1">
      <c r="A10" s="58" t="s">
        <v>891</v>
      </c>
      <c r="B10" s="58"/>
      <c r="C10" s="58"/>
      <c r="D10" s="563">
        <f>ปก!D12</f>
        <v>0</v>
      </c>
      <c r="E10" s="563"/>
      <c r="F10" s="563"/>
      <c r="G10" s="58"/>
      <c r="H10" s="94" t="s">
        <v>892</v>
      </c>
    </row>
    <row r="11" spans="1:8" ht="42" customHeight="1" thickTop="1" thickBot="1">
      <c r="A11" s="312" t="s">
        <v>905</v>
      </c>
      <c r="B11" s="684" t="s">
        <v>2</v>
      </c>
      <c r="C11" s="685"/>
      <c r="D11" s="311" t="s">
        <v>854</v>
      </c>
      <c r="E11" s="311" t="s">
        <v>906</v>
      </c>
      <c r="F11" s="311" t="s">
        <v>907</v>
      </c>
      <c r="G11" s="564" t="s">
        <v>894</v>
      </c>
      <c r="H11" s="565"/>
    </row>
    <row r="12" spans="1:8" ht="24.75" thickTop="1">
      <c r="A12" s="97"/>
      <c r="B12" s="686" t="s">
        <v>962</v>
      </c>
      <c r="C12" s="686"/>
      <c r="D12" s="97"/>
      <c r="E12" s="97"/>
      <c r="F12" s="97"/>
      <c r="G12" s="687"/>
      <c r="H12" s="687"/>
    </row>
    <row r="13" spans="1:8">
      <c r="A13" s="65">
        <v>1</v>
      </c>
      <c r="B13" s="98" t="str">
        <f>'6'!C15</f>
        <v>อาคารเรียนรวม</v>
      </c>
      <c r="C13" s="65"/>
      <c r="D13" s="65"/>
      <c r="E13" s="65"/>
      <c r="F13" s="65"/>
      <c r="G13" s="688" t="s">
        <v>909</v>
      </c>
      <c r="H13" s="688"/>
    </row>
    <row r="14" spans="1:8">
      <c r="A14" s="65">
        <v>1.1000000000000001</v>
      </c>
      <c r="B14" s="219" t="s">
        <v>23</v>
      </c>
      <c r="C14" s="219"/>
      <c r="D14" s="99">
        <f>'4.2.1'!J10</f>
        <v>0</v>
      </c>
      <c r="E14" s="100" t="e">
        <f t="shared" ref="E14:E19" si="0">$E$23</f>
        <v>#REF!</v>
      </c>
      <c r="F14" s="99" t="e">
        <f t="shared" ref="F14:F19" si="1">D14*E14</f>
        <v>#REF!</v>
      </c>
      <c r="G14" s="688" t="s">
        <v>910</v>
      </c>
      <c r="H14" s="688"/>
    </row>
    <row r="15" spans="1:8">
      <c r="A15" s="65">
        <v>1.2</v>
      </c>
      <c r="B15" s="219" t="s">
        <v>47</v>
      </c>
      <c r="C15" s="219"/>
      <c r="D15" s="99">
        <f>'4.2.1'!J11</f>
        <v>0</v>
      </c>
      <c r="E15" s="100" t="e">
        <f t="shared" si="0"/>
        <v>#REF!</v>
      </c>
      <c r="F15" s="99" t="e">
        <f t="shared" si="1"/>
        <v>#REF!</v>
      </c>
      <c r="G15" s="688" t="s">
        <v>911</v>
      </c>
      <c r="H15" s="688"/>
    </row>
    <row r="16" spans="1:8">
      <c r="A16" s="65">
        <v>1.3</v>
      </c>
      <c r="B16" s="219" t="s">
        <v>8</v>
      </c>
      <c r="C16" s="219"/>
      <c r="D16" s="99">
        <f>'4.2.1'!J12</f>
        <v>0</v>
      </c>
      <c r="E16" s="100" t="e">
        <f t="shared" si="0"/>
        <v>#REF!</v>
      </c>
      <c r="F16" s="99" t="e">
        <f t="shared" si="1"/>
        <v>#REF!</v>
      </c>
      <c r="G16" s="688" t="s">
        <v>1258</v>
      </c>
      <c r="H16" s="688"/>
    </row>
    <row r="17" spans="1:8">
      <c r="A17" s="65">
        <v>1.4</v>
      </c>
      <c r="B17" s="219" t="s">
        <v>963</v>
      </c>
      <c r="C17" s="219"/>
      <c r="D17" s="99" t="e">
        <f>'4.2.1'!J13</f>
        <v>#REF!</v>
      </c>
      <c r="E17" s="100" t="e">
        <f t="shared" si="0"/>
        <v>#REF!</v>
      </c>
      <c r="F17" s="99" t="e">
        <f t="shared" si="1"/>
        <v>#REF!</v>
      </c>
      <c r="G17" s="688" t="s">
        <v>913</v>
      </c>
      <c r="H17" s="688"/>
    </row>
    <row r="18" spans="1:8">
      <c r="A18" s="65">
        <v>1.5</v>
      </c>
      <c r="B18" s="219" t="s">
        <v>49</v>
      </c>
      <c r="C18" s="219"/>
      <c r="D18" s="99">
        <f>'4.2.1'!J14</f>
        <v>0</v>
      </c>
      <c r="E18" s="100" t="e">
        <f t="shared" si="0"/>
        <v>#REF!</v>
      </c>
      <c r="F18" s="99" t="e">
        <f t="shared" si="1"/>
        <v>#REF!</v>
      </c>
      <c r="G18" s="677"/>
      <c r="H18" s="677"/>
    </row>
    <row r="19" spans="1:8">
      <c r="A19" s="65">
        <v>1.6</v>
      </c>
      <c r="B19" s="219" t="s">
        <v>964</v>
      </c>
      <c r="C19" s="219"/>
      <c r="D19" s="99">
        <f>'4.2.1'!J15</f>
        <v>0</v>
      </c>
      <c r="E19" s="100" t="e">
        <f t="shared" si="0"/>
        <v>#REF!</v>
      </c>
      <c r="F19" s="99" t="e">
        <f t="shared" si="1"/>
        <v>#REF!</v>
      </c>
      <c r="G19" s="677"/>
      <c r="H19" s="677"/>
    </row>
    <row r="20" spans="1:8">
      <c r="A20" s="65"/>
      <c r="B20" s="104"/>
      <c r="C20" s="68"/>
      <c r="D20" s="99"/>
      <c r="E20" s="100"/>
      <c r="F20" s="99"/>
      <c r="G20" s="677"/>
      <c r="H20" s="677"/>
    </row>
    <row r="21" spans="1:8">
      <c r="A21" s="65"/>
      <c r="B21" s="104"/>
      <c r="C21" s="68"/>
      <c r="D21" s="99"/>
      <c r="E21" s="100"/>
      <c r="F21" s="99"/>
      <c r="G21" s="677"/>
      <c r="H21" s="677"/>
    </row>
    <row r="22" spans="1:8" ht="24.75" thickBot="1">
      <c r="A22" s="101"/>
      <c r="B22" s="102"/>
      <c r="C22" s="103"/>
      <c r="D22" s="101"/>
      <c r="E22" s="101"/>
      <c r="F22" s="101"/>
      <c r="G22" s="678"/>
      <c r="H22" s="678"/>
    </row>
    <row r="23" spans="1:8" ht="24.75" thickTop="1">
      <c r="A23" s="679" t="str">
        <f>"รวม"&amp;B12</f>
        <v>รวมส่วนที่ 2 ค่างานก่อสร้างตัวอาคาร</v>
      </c>
      <c r="B23" s="680"/>
      <c r="C23" s="680"/>
      <c r="D23" s="313" t="e">
        <f>SUM(D12:D22)</f>
        <v>#REF!</v>
      </c>
      <c r="E23" s="314" t="e">
        <f>สูตรF!N26</f>
        <v>#REF!</v>
      </c>
      <c r="F23" s="313" t="e">
        <f>SUM(F12:F22)</f>
        <v>#REF!</v>
      </c>
      <c r="G23" s="680"/>
      <c r="H23" s="681"/>
    </row>
    <row r="24" spans="1:8" ht="24.75" thickBot="1">
      <c r="A24" s="674" t="s">
        <v>915</v>
      </c>
      <c r="B24" s="675"/>
      <c r="C24" s="675"/>
      <c r="D24" s="675"/>
      <c r="E24" s="675"/>
      <c r="F24" s="315" t="e">
        <f>F23</f>
        <v>#REF!</v>
      </c>
      <c r="G24" s="675"/>
      <c r="H24" s="676"/>
    </row>
    <row r="25" spans="1:8" ht="13.5" customHeight="1" thickTop="1"/>
    <row r="26" spans="1:8">
      <c r="A26" s="208"/>
      <c r="B26" s="208"/>
      <c r="C26" s="208"/>
      <c r="D26" s="581"/>
      <c r="E26" s="581"/>
      <c r="F26" s="208"/>
      <c r="G26" s="208"/>
      <c r="H26" s="208"/>
    </row>
    <row r="27" spans="1:8">
      <c r="A27" s="208"/>
      <c r="B27" s="208"/>
      <c r="C27" s="208"/>
      <c r="D27" s="581"/>
      <c r="E27" s="581"/>
      <c r="F27" s="208"/>
      <c r="G27" s="208"/>
      <c r="H27" s="208"/>
    </row>
    <row r="28" spans="1:8">
      <c r="A28" s="208"/>
      <c r="B28" s="208"/>
      <c r="C28" s="208"/>
      <c r="D28" s="208"/>
      <c r="E28" s="208"/>
      <c r="F28" s="208"/>
      <c r="G28" s="208"/>
      <c r="H28" s="208"/>
    </row>
    <row r="29" spans="1:8" ht="10.5" customHeight="1">
      <c r="A29" s="208"/>
      <c r="B29" s="208"/>
      <c r="C29" s="208"/>
      <c r="D29" s="208"/>
      <c r="E29" s="208"/>
      <c r="F29" s="208"/>
      <c r="G29" s="208"/>
      <c r="H29" s="208"/>
    </row>
    <row r="30" spans="1:8">
      <c r="A30" s="581"/>
      <c r="B30" s="581"/>
      <c r="C30" s="581"/>
      <c r="D30" s="581"/>
      <c r="E30" s="581"/>
      <c r="F30" s="208"/>
      <c r="G30" s="248"/>
      <c r="H30" s="208"/>
    </row>
    <row r="31" spans="1:8">
      <c r="A31" s="581"/>
      <c r="B31" s="581"/>
      <c r="C31" s="581"/>
      <c r="D31" s="581"/>
      <c r="E31" s="581"/>
      <c r="F31" s="208"/>
      <c r="G31" s="248"/>
      <c r="H31" s="208"/>
    </row>
    <row r="32" spans="1:8" ht="10.5" customHeight="1">
      <c r="A32" s="208"/>
      <c r="B32" s="208"/>
      <c r="C32" s="208"/>
      <c r="D32" s="208"/>
      <c r="E32" s="208"/>
      <c r="F32" s="208"/>
      <c r="G32" s="208"/>
      <c r="H32" s="208"/>
    </row>
    <row r="33" spans="1:8">
      <c r="A33" s="581"/>
      <c r="B33" s="581"/>
      <c r="C33" s="581"/>
      <c r="D33" s="581"/>
      <c r="E33" s="581"/>
      <c r="F33" s="208"/>
      <c r="G33" s="248"/>
      <c r="H33" s="208"/>
    </row>
    <row r="34" spans="1:8">
      <c r="A34" s="581"/>
      <c r="B34" s="581"/>
      <c r="C34" s="581"/>
      <c r="D34" s="581"/>
      <c r="E34" s="581"/>
      <c r="F34" s="208"/>
      <c r="G34" s="248"/>
      <c r="H34" s="208"/>
    </row>
    <row r="35" spans="1:8" ht="10.5" customHeight="1">
      <c r="A35" s="208"/>
      <c r="B35" s="208"/>
      <c r="C35" s="208"/>
      <c r="D35" s="208"/>
      <c r="E35" s="208"/>
      <c r="F35" s="208"/>
      <c r="G35" s="208"/>
      <c r="H35" s="208"/>
    </row>
    <row r="36" spans="1:8">
      <c r="A36" s="581"/>
      <c r="B36" s="581"/>
      <c r="C36" s="581"/>
      <c r="D36" s="581"/>
      <c r="E36" s="581"/>
      <c r="F36" s="208"/>
      <c r="G36" s="248"/>
      <c r="H36" s="208"/>
    </row>
    <row r="37" spans="1:8">
      <c r="A37" s="581"/>
      <c r="B37" s="581"/>
      <c r="C37" s="581"/>
      <c r="D37" s="581"/>
      <c r="E37" s="581"/>
      <c r="F37" s="208"/>
      <c r="G37" s="248"/>
      <c r="H37" s="208"/>
    </row>
    <row r="38" spans="1:8" ht="10.5" customHeight="1">
      <c r="A38" s="208"/>
      <c r="B38" s="208"/>
      <c r="C38" s="208"/>
      <c r="D38" s="208"/>
      <c r="E38" s="208"/>
      <c r="F38" s="208"/>
      <c r="G38" s="208"/>
      <c r="H38" s="208"/>
    </row>
    <row r="39" spans="1:8">
      <c r="A39" s="581"/>
      <c r="B39" s="581"/>
      <c r="C39" s="581"/>
      <c r="D39" s="581"/>
      <c r="E39" s="581"/>
      <c r="F39" s="208"/>
      <c r="G39" s="248"/>
      <c r="H39" s="208"/>
    </row>
    <row r="40" spans="1:8">
      <c r="A40" s="581"/>
      <c r="B40" s="581"/>
      <c r="C40" s="581"/>
      <c r="D40" s="581"/>
      <c r="E40" s="581"/>
      <c r="F40" s="208"/>
      <c r="G40" s="248"/>
      <c r="H40" s="208"/>
    </row>
    <row r="41" spans="1:8" ht="10.5" customHeight="1">
      <c r="A41" s="208"/>
      <c r="B41" s="208"/>
      <c r="C41" s="208"/>
      <c r="D41" s="208"/>
      <c r="E41" s="208"/>
      <c r="F41" s="208"/>
      <c r="G41" s="208"/>
      <c r="H41" s="208"/>
    </row>
    <row r="42" spans="1:8">
      <c r="A42" s="208"/>
      <c r="B42" s="208"/>
      <c r="C42" s="581"/>
      <c r="D42" s="581"/>
      <c r="E42" s="581"/>
      <c r="F42" s="581"/>
      <c r="G42" s="581"/>
      <c r="H42" s="208"/>
    </row>
    <row r="43" spans="1:8">
      <c r="C43" s="682"/>
      <c r="D43" s="682"/>
      <c r="E43" s="682"/>
      <c r="F43" s="682"/>
      <c r="G43" s="682"/>
    </row>
  </sheetData>
  <mergeCells count="43">
    <mergeCell ref="A40:C40"/>
    <mergeCell ref="D40:E40"/>
    <mergeCell ref="C42:D42"/>
    <mergeCell ref="E42:G42"/>
    <mergeCell ref="C43:D43"/>
    <mergeCell ref="E43:G43"/>
    <mergeCell ref="A36:C36"/>
    <mergeCell ref="D36:E36"/>
    <mergeCell ref="A37:C37"/>
    <mergeCell ref="D37:E37"/>
    <mergeCell ref="A39:C39"/>
    <mergeCell ref="D39:E39"/>
    <mergeCell ref="A31:C31"/>
    <mergeCell ref="D31:E31"/>
    <mergeCell ref="A33:C33"/>
    <mergeCell ref="D33:E33"/>
    <mergeCell ref="A34:C34"/>
    <mergeCell ref="D34:E34"/>
    <mergeCell ref="A24:E24"/>
    <mergeCell ref="G24:H24"/>
    <mergeCell ref="D26:E26"/>
    <mergeCell ref="D27:E27"/>
    <mergeCell ref="A30:C30"/>
    <mergeCell ref="D30:E30"/>
    <mergeCell ref="G19:H19"/>
    <mergeCell ref="G20:H20"/>
    <mergeCell ref="G21:H21"/>
    <mergeCell ref="G22:H22"/>
    <mergeCell ref="A23:C23"/>
    <mergeCell ref="G23:H23"/>
    <mergeCell ref="G18:H18"/>
    <mergeCell ref="D1:E1"/>
    <mergeCell ref="A2:H2"/>
    <mergeCell ref="D10:F10"/>
    <mergeCell ref="B11:C11"/>
    <mergeCell ref="G11:H11"/>
    <mergeCell ref="B12:C12"/>
    <mergeCell ref="G12:H12"/>
    <mergeCell ref="G13:H13"/>
    <mergeCell ref="G14:H14"/>
    <mergeCell ref="G15:H15"/>
    <mergeCell ref="G16:H16"/>
    <mergeCell ref="G17:H17"/>
  </mergeCells>
  <printOptions horizontalCentered="1"/>
  <pageMargins left="0.47244094488188981" right="0.19685039370078741" top="0.19685039370078741" bottom="0" header="0.31496062992125984" footer="0.31496062992125984"/>
  <pageSetup paperSize="9" scale="83" orientation="portrait" r:id="rId1"/>
  <headerFooter>
    <oddHeader>&amp;R&amp;"TH Sarabun New,Regular"&amp;12ปร.5.2.1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New,Regular"&amp;12ส่วนที่ 2 ค่างานก่อสร้างตัวอาคาร&amp;R&amp;"TH Sarabun New,Regular"&amp;12 1.อาคารเรียนรวม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56"/>
  <sheetViews>
    <sheetView topLeftCell="A19" zoomScaleNormal="100" zoomScaleSheetLayoutView="100" workbookViewId="0">
      <selection activeCell="D9" sqref="D9:D956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2" width="9.140625" style="1"/>
    <col min="13" max="13" width="15.5703125" style="1" bestFit="1" customWidth="1"/>
    <col min="14" max="16384" width="9.140625" style="1"/>
  </cols>
  <sheetData>
    <row r="1" spans="1:13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3" ht="31.5" customHeight="1">
      <c r="A2" s="95" t="str">
        <f>"ส่วนที่ 2 ค่างานก่อสร้างตัวอาคาร     "&amp;'6'!C15</f>
        <v>ส่วนที่ 2 ค่างานก่อสร้างตัวอาคาร     อาคารเรียนรวม</v>
      </c>
      <c r="B2" s="95"/>
      <c r="C2" s="96"/>
      <c r="D2" s="250"/>
      <c r="E2" s="438"/>
      <c r="F2" s="439"/>
      <c r="G2" s="441"/>
      <c r="H2" s="440" t="s">
        <v>941</v>
      </c>
      <c r="I2" s="265"/>
      <c r="J2" s="267" t="s">
        <v>929</v>
      </c>
      <c r="K2" s="690"/>
    </row>
    <row r="3" spans="1:13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4"/>
      <c r="E3" s="524"/>
      <c r="F3" s="521"/>
      <c r="G3" s="208" t="s">
        <v>940</v>
      </c>
      <c r="H3" s="208"/>
      <c r="I3" s="431" t="s">
        <v>938</v>
      </c>
      <c r="J3" s="269" t="s">
        <v>929</v>
      </c>
      <c r="K3" s="691"/>
    </row>
    <row r="4" spans="1:13">
      <c r="A4" s="56" t="s">
        <v>887</v>
      </c>
      <c r="B4" s="56"/>
      <c r="C4" s="57"/>
      <c r="D4" s="519"/>
      <c r="E4" s="520"/>
      <c r="F4" s="520"/>
      <c r="G4" s="208" t="s">
        <v>940</v>
      </c>
      <c r="H4" s="208"/>
      <c r="I4" s="431" t="s">
        <v>938</v>
      </c>
      <c r="J4" s="269" t="s">
        <v>929</v>
      </c>
      <c r="K4" s="691"/>
    </row>
    <row r="5" spans="1:13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3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3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3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3" s="497" customFormat="1" ht="24.75" thickTop="1">
      <c r="A9" s="492">
        <v>1</v>
      </c>
      <c r="B9" s="493"/>
      <c r="C9" s="494" t="str">
        <f>'5.2.1'!B13</f>
        <v>อาคารเรียนรวม</v>
      </c>
      <c r="D9" s="495"/>
      <c r="E9" s="496"/>
      <c r="F9" s="495"/>
      <c r="G9" s="495"/>
      <c r="H9" s="495"/>
      <c r="I9" s="495"/>
      <c r="J9" s="495"/>
      <c r="K9" s="495"/>
    </row>
    <row r="10" spans="1:13" s="497" customFormat="1">
      <c r="A10" s="474">
        <v>1.1000000000000001</v>
      </c>
      <c r="B10" s="475" t="s">
        <v>23</v>
      </c>
      <c r="C10" s="476"/>
      <c r="D10" s="449"/>
      <c r="E10" s="450"/>
      <c r="F10" s="449"/>
      <c r="G10" s="449">
        <f>G35</f>
        <v>0</v>
      </c>
      <c r="H10" s="449"/>
      <c r="I10" s="449">
        <f>I35</f>
        <v>0</v>
      </c>
      <c r="J10" s="449">
        <f t="shared" ref="J10:J15" si="0">G10+I10</f>
        <v>0</v>
      </c>
      <c r="K10" s="451"/>
    </row>
    <row r="11" spans="1:13" s="497" customFormat="1">
      <c r="A11" s="451">
        <v>1.2</v>
      </c>
      <c r="B11" s="475" t="s">
        <v>47</v>
      </c>
      <c r="C11" s="476"/>
      <c r="D11" s="449"/>
      <c r="E11" s="450"/>
      <c r="F11" s="449"/>
      <c r="G11" s="449">
        <f>G120</f>
        <v>0</v>
      </c>
      <c r="H11" s="449"/>
      <c r="I11" s="449">
        <f>I120</f>
        <v>0</v>
      </c>
      <c r="J11" s="449">
        <f t="shared" si="0"/>
        <v>0</v>
      </c>
      <c r="K11" s="451"/>
      <c r="M11" s="498">
        <f t="shared" ref="M11" si="1">J11+L11</f>
        <v>0</v>
      </c>
    </row>
    <row r="12" spans="1:13" s="497" customFormat="1">
      <c r="A12" s="451">
        <v>1.3</v>
      </c>
      <c r="B12" s="475" t="s">
        <v>8</v>
      </c>
      <c r="C12" s="476"/>
      <c r="D12" s="449"/>
      <c r="E12" s="450"/>
      <c r="F12" s="449"/>
      <c r="G12" s="449">
        <f>G597</f>
        <v>0</v>
      </c>
      <c r="H12" s="449"/>
      <c r="I12" s="449">
        <f>I597</f>
        <v>0</v>
      </c>
      <c r="J12" s="449">
        <f t="shared" si="0"/>
        <v>0</v>
      </c>
      <c r="K12" s="451"/>
    </row>
    <row r="13" spans="1:13" s="497" customFormat="1">
      <c r="A13" s="451">
        <v>1.4</v>
      </c>
      <c r="B13" s="475" t="s">
        <v>963</v>
      </c>
      <c r="C13" s="476"/>
      <c r="D13" s="449"/>
      <c r="E13" s="450"/>
      <c r="F13" s="449"/>
      <c r="G13" s="449" t="e">
        <f>G819</f>
        <v>#REF!</v>
      </c>
      <c r="H13" s="449"/>
      <c r="I13" s="449">
        <f>I819</f>
        <v>0</v>
      </c>
      <c r="J13" s="449" t="e">
        <f t="shared" si="0"/>
        <v>#REF!</v>
      </c>
      <c r="K13" s="451"/>
    </row>
    <row r="14" spans="1:13" s="497" customFormat="1">
      <c r="A14" s="451">
        <v>1.5</v>
      </c>
      <c r="B14" s="475" t="s">
        <v>49</v>
      </c>
      <c r="C14" s="476"/>
      <c r="D14" s="449"/>
      <c r="E14" s="450"/>
      <c r="F14" s="449"/>
      <c r="G14" s="449">
        <f>G904</f>
        <v>0</v>
      </c>
      <c r="H14" s="449"/>
      <c r="I14" s="449">
        <f>I904</f>
        <v>0</v>
      </c>
      <c r="J14" s="449">
        <f t="shared" si="0"/>
        <v>0</v>
      </c>
      <c r="K14" s="451"/>
    </row>
    <row r="15" spans="1:13" s="497" customFormat="1">
      <c r="A15" s="451">
        <v>1.6</v>
      </c>
      <c r="B15" s="475" t="s">
        <v>964</v>
      </c>
      <c r="C15" s="476"/>
      <c r="D15" s="449"/>
      <c r="E15" s="450"/>
      <c r="F15" s="449"/>
      <c r="G15" s="449">
        <f>G956</f>
        <v>0</v>
      </c>
      <c r="H15" s="449"/>
      <c r="I15" s="449">
        <f>I956</f>
        <v>0</v>
      </c>
      <c r="J15" s="449">
        <f t="shared" si="0"/>
        <v>0</v>
      </c>
      <c r="K15" s="451"/>
    </row>
    <row r="16" spans="1:13" s="497" customFormat="1">
      <c r="A16" s="451"/>
      <c r="B16" s="475"/>
      <c r="C16" s="476"/>
      <c r="D16" s="449"/>
      <c r="E16" s="450"/>
      <c r="F16" s="449"/>
      <c r="G16" s="449"/>
      <c r="H16" s="449"/>
      <c r="I16" s="449"/>
      <c r="J16" s="449"/>
      <c r="K16" s="451"/>
    </row>
    <row r="17" spans="1:11" s="497" customFormat="1">
      <c r="A17" s="451"/>
      <c r="B17" s="475"/>
      <c r="C17" s="476"/>
      <c r="D17" s="449"/>
      <c r="E17" s="450"/>
      <c r="F17" s="449"/>
      <c r="G17" s="449"/>
      <c r="H17" s="449"/>
      <c r="I17" s="449"/>
      <c r="J17" s="449"/>
      <c r="K17" s="451"/>
    </row>
    <row r="18" spans="1:11" s="497" customFormat="1">
      <c r="A18" s="451"/>
      <c r="B18" s="475"/>
      <c r="C18" s="476"/>
      <c r="D18" s="449"/>
      <c r="E18" s="450"/>
      <c r="F18" s="449"/>
      <c r="G18" s="449"/>
      <c r="H18" s="449"/>
      <c r="I18" s="449"/>
      <c r="J18" s="449"/>
      <c r="K18" s="451"/>
    </row>
    <row r="19" spans="1:11" s="497" customFormat="1">
      <c r="A19" s="451"/>
      <c r="B19" s="475"/>
      <c r="C19" s="476"/>
      <c r="D19" s="449"/>
      <c r="E19" s="450"/>
      <c r="F19" s="449"/>
      <c r="G19" s="449"/>
      <c r="H19" s="449"/>
      <c r="I19" s="449"/>
      <c r="J19" s="449"/>
      <c r="K19" s="451"/>
    </row>
    <row r="20" spans="1:11" s="497" customFormat="1">
      <c r="A20" s="451"/>
      <c r="B20" s="475"/>
      <c r="C20" s="476"/>
      <c r="D20" s="449"/>
      <c r="E20" s="450"/>
      <c r="F20" s="449"/>
      <c r="G20" s="449"/>
      <c r="H20" s="449"/>
      <c r="I20" s="449"/>
      <c r="J20" s="449"/>
      <c r="K20" s="451"/>
    </row>
    <row r="21" spans="1:11" s="497" customFormat="1">
      <c r="A21" s="451"/>
      <c r="B21" s="475"/>
      <c r="C21" s="476"/>
      <c r="D21" s="449"/>
      <c r="E21" s="450"/>
      <c r="F21" s="449"/>
      <c r="G21" s="449"/>
      <c r="H21" s="449"/>
      <c r="I21" s="449"/>
      <c r="J21" s="449"/>
      <c r="K21" s="451"/>
    </row>
    <row r="22" spans="1:11" s="497" customFormat="1">
      <c r="A22" s="451"/>
      <c r="B22" s="475"/>
      <c r="C22" s="476"/>
      <c r="D22" s="449"/>
      <c r="E22" s="450"/>
      <c r="F22" s="449"/>
      <c r="G22" s="449"/>
      <c r="H22" s="449"/>
      <c r="I22" s="449"/>
      <c r="J22" s="449"/>
      <c r="K22" s="451"/>
    </row>
    <row r="23" spans="1:11" s="497" customFormat="1">
      <c r="A23" s="451"/>
      <c r="B23" s="475"/>
      <c r="C23" s="476"/>
      <c r="D23" s="449"/>
      <c r="E23" s="450"/>
      <c r="F23" s="449"/>
      <c r="G23" s="449"/>
      <c r="H23" s="449"/>
      <c r="I23" s="449"/>
      <c r="J23" s="449"/>
      <c r="K23" s="451"/>
    </row>
    <row r="24" spans="1:11" s="497" customFormat="1">
      <c r="A24" s="451"/>
      <c r="B24" s="475"/>
      <c r="C24" s="476"/>
      <c r="D24" s="449"/>
      <c r="E24" s="450"/>
      <c r="F24" s="449"/>
      <c r="G24" s="449"/>
      <c r="H24" s="449"/>
      <c r="I24" s="449"/>
      <c r="J24" s="449"/>
      <c r="K24" s="451"/>
    </row>
    <row r="25" spans="1:11" s="497" customFormat="1">
      <c r="A25" s="451"/>
      <c r="B25" s="475"/>
      <c r="C25" s="476"/>
      <c r="D25" s="449"/>
      <c r="E25" s="450"/>
      <c r="F25" s="449"/>
      <c r="G25" s="449"/>
      <c r="H25" s="449"/>
      <c r="I25" s="449"/>
      <c r="J25" s="449"/>
      <c r="K25" s="451"/>
    </row>
    <row r="26" spans="1:11" s="497" customFormat="1">
      <c r="A26" s="451"/>
      <c r="B26" s="475"/>
      <c r="C26" s="476"/>
      <c r="D26" s="449"/>
      <c r="E26" s="450"/>
      <c r="F26" s="449"/>
      <c r="G26" s="449"/>
      <c r="H26" s="449"/>
      <c r="I26" s="449"/>
      <c r="J26" s="449"/>
      <c r="K26" s="451"/>
    </row>
    <row r="27" spans="1:11" s="497" customFormat="1">
      <c r="A27" s="454"/>
      <c r="B27" s="477"/>
      <c r="C27" s="478"/>
      <c r="D27" s="452"/>
      <c r="E27" s="453"/>
      <c r="F27" s="452"/>
      <c r="G27" s="452"/>
      <c r="H27" s="452"/>
      <c r="I27" s="452"/>
      <c r="J27" s="452"/>
      <c r="K27" s="454"/>
    </row>
    <row r="28" spans="1:11" s="497" customFormat="1" ht="24.75" thickBot="1">
      <c r="A28" s="479"/>
      <c r="B28" s="702" t="str">
        <f>"รวม "&amp;C9</f>
        <v>รวม อาคารเรียนรวม</v>
      </c>
      <c r="C28" s="702"/>
      <c r="D28" s="455"/>
      <c r="E28" s="456"/>
      <c r="F28" s="455"/>
      <c r="G28" s="455" t="e">
        <f>SUM(G9:G27)</f>
        <v>#REF!</v>
      </c>
      <c r="H28" s="455"/>
      <c r="I28" s="455">
        <f>SUM(I9:I27)</f>
        <v>0</v>
      </c>
      <c r="J28" s="455" t="e">
        <f>SUM(J9:J27)</f>
        <v>#REF!</v>
      </c>
      <c r="K28" s="457"/>
    </row>
    <row r="29" spans="1:11" s="497" customFormat="1" ht="24.75" thickTop="1">
      <c r="A29" s="480">
        <v>1.1000000000000001</v>
      </c>
      <c r="B29" s="481" t="str">
        <f>B10</f>
        <v>หมวดเตรียมงานวิศวกรรม</v>
      </c>
      <c r="C29" s="476"/>
      <c r="D29" s="451"/>
      <c r="E29" s="458"/>
      <c r="F29" s="451"/>
      <c r="G29" s="451"/>
      <c r="H29" s="451"/>
      <c r="I29" s="451"/>
      <c r="J29" s="451"/>
      <c r="K29" s="451"/>
    </row>
    <row r="30" spans="1:11" s="497" customFormat="1" hidden="1">
      <c r="A30" s="451"/>
      <c r="B30" s="475"/>
      <c r="C30" s="476" t="str">
        <f>'Data information'!C120</f>
        <v xml:space="preserve"> - งานทดสอบชั้นดิน Soil Boring Test</v>
      </c>
      <c r="D30" s="459"/>
      <c r="E30" s="450" t="str">
        <f>'Data information'!D120</f>
        <v>จุด</v>
      </c>
      <c r="F30" s="449">
        <f>'Data information'!E120</f>
        <v>0</v>
      </c>
      <c r="G30" s="449">
        <f>D30*F30</f>
        <v>0</v>
      </c>
      <c r="H30" s="449">
        <f>'Data information'!F120</f>
        <v>12500</v>
      </c>
      <c r="I30" s="449">
        <f>D30*H30</f>
        <v>0</v>
      </c>
      <c r="J30" s="449">
        <f>G30+I30</f>
        <v>0</v>
      </c>
      <c r="K30" s="449"/>
    </row>
    <row r="31" spans="1:11" s="497" customFormat="1">
      <c r="A31" s="451"/>
      <c r="B31" s="475"/>
      <c r="C31" s="476" t="str">
        <f>'Data information'!C121</f>
        <v xml:space="preserve"> - งานขุดดินฐานรากและถมคืน</v>
      </c>
      <c r="D31" s="449"/>
      <c r="E31" s="450" t="str">
        <f>'Data information'!D121</f>
        <v>ลบ.ม.</v>
      </c>
      <c r="F31" s="449">
        <f>'Data information'!E121</f>
        <v>0</v>
      </c>
      <c r="G31" s="449">
        <f>D31*F31</f>
        <v>0</v>
      </c>
      <c r="H31" s="449">
        <f>'Data information'!F121</f>
        <v>112</v>
      </c>
      <c r="I31" s="449">
        <f>D31*H31</f>
        <v>0</v>
      </c>
      <c r="J31" s="449">
        <f>G31+I31</f>
        <v>0</v>
      </c>
      <c r="K31" s="451"/>
    </row>
    <row r="32" spans="1:11" s="497" customFormat="1">
      <c r="A32" s="451"/>
      <c r="B32" s="475"/>
      <c r="C32" s="476" t="str">
        <f>'Data information'!C122</f>
        <v xml:space="preserve"> - งานทรายหยาบรองพื้น</v>
      </c>
      <c r="D32" s="449"/>
      <c r="E32" s="450" t="str">
        <f>'Data information'!D122</f>
        <v>ลบ.ม.</v>
      </c>
      <c r="F32" s="449">
        <f>'Data information'!E122</f>
        <v>514.02</v>
      </c>
      <c r="G32" s="449">
        <f>D32*F32</f>
        <v>0</v>
      </c>
      <c r="H32" s="449">
        <f>'Data information'!F122</f>
        <v>104</v>
      </c>
      <c r="I32" s="449">
        <f>D32*H32</f>
        <v>0</v>
      </c>
      <c r="J32" s="449">
        <f>G32+I32</f>
        <v>0</v>
      </c>
      <c r="K32" s="451"/>
    </row>
    <row r="33" spans="1:11" s="497" customFormat="1">
      <c r="A33" s="451"/>
      <c r="B33" s="475"/>
      <c r="C33" s="476" t="str">
        <f>'Data information'!C123</f>
        <v xml:space="preserve"> - งานคอนกรีตหยาบรองพื้น fc'=180 ksc.</v>
      </c>
      <c r="D33" s="449"/>
      <c r="E33" s="450" t="str">
        <f>'Data information'!D123</f>
        <v>ลบ.ม.</v>
      </c>
      <c r="F33" s="449">
        <f>'Data information'!E123</f>
        <v>1827.1</v>
      </c>
      <c r="G33" s="449">
        <f>D33*F33</f>
        <v>0</v>
      </c>
      <c r="H33" s="449">
        <f>'Data information'!F123</f>
        <v>327</v>
      </c>
      <c r="I33" s="449">
        <f>D33*H33</f>
        <v>0</v>
      </c>
      <c r="J33" s="449">
        <f>G33+I33</f>
        <v>0</v>
      </c>
      <c r="K33" s="451"/>
    </row>
    <row r="34" spans="1:11" s="497" customFormat="1">
      <c r="A34" s="460"/>
      <c r="B34" s="482"/>
      <c r="C34" s="483"/>
      <c r="D34" s="460"/>
      <c r="E34" s="461"/>
      <c r="F34" s="460"/>
      <c r="G34" s="460"/>
      <c r="H34" s="460"/>
      <c r="I34" s="460"/>
      <c r="J34" s="460"/>
      <c r="K34" s="460"/>
    </row>
    <row r="35" spans="1:11" s="497" customFormat="1">
      <c r="A35" s="464"/>
      <c r="B35" s="703" t="str">
        <f>"รวม"&amp;B29</f>
        <v>รวมหมวดเตรียมงานวิศวกรรม</v>
      </c>
      <c r="C35" s="703"/>
      <c r="D35" s="462"/>
      <c r="E35" s="463"/>
      <c r="F35" s="462"/>
      <c r="G35" s="462">
        <f>SUM(G29:G34)</f>
        <v>0</v>
      </c>
      <c r="H35" s="462"/>
      <c r="I35" s="462">
        <f>SUM(I29:I34)</f>
        <v>0</v>
      </c>
      <c r="J35" s="462">
        <f>SUM(J29:J34)</f>
        <v>0</v>
      </c>
      <c r="K35" s="464"/>
    </row>
    <row r="36" spans="1:11" s="497" customFormat="1">
      <c r="A36" s="480">
        <v>1.2</v>
      </c>
      <c r="B36" s="481" t="str">
        <f>B11</f>
        <v>หมวดงานวิศวกรรมโครงสร้าง</v>
      </c>
      <c r="C36" s="476"/>
      <c r="D36" s="451"/>
      <c r="E36" s="458"/>
      <c r="F36" s="451"/>
      <c r="G36" s="451"/>
      <c r="H36" s="451"/>
      <c r="I36" s="451"/>
      <c r="J36" s="451"/>
      <c r="K36" s="451"/>
    </row>
    <row r="37" spans="1:11" s="497" customFormat="1">
      <c r="A37" s="480"/>
      <c r="B37" s="481"/>
      <c r="C37" s="484" t="str">
        <f>'Data information'!C126</f>
        <v>งานโครงสร้างเสาเข็มเจาะ</v>
      </c>
      <c r="D37" s="451"/>
      <c r="E37" s="458"/>
      <c r="F37" s="451"/>
      <c r="G37" s="451"/>
      <c r="H37" s="451"/>
      <c r="I37" s="451"/>
      <c r="J37" s="451"/>
      <c r="K37" s="451"/>
    </row>
    <row r="38" spans="1:11" s="497" customFormat="1" hidden="1">
      <c r="A38" s="451"/>
      <c r="B38" s="475"/>
      <c r="C38" s="476" t="str">
        <f>'Data information'!C127</f>
        <v xml:space="preserve"> - งานเสาเข็มเจาะ Dia.0.35 x 6.00 ม.</v>
      </c>
      <c r="D38" s="449"/>
      <c r="E38" s="450" t="str">
        <f>'Data information'!D127</f>
        <v>ต้น</v>
      </c>
      <c r="F38" s="449">
        <f>'Data information'!E127</f>
        <v>6720</v>
      </c>
      <c r="G38" s="449">
        <f>D38*F38</f>
        <v>0</v>
      </c>
      <c r="H38" s="449">
        <f>'Data information'!F127</f>
        <v>0</v>
      </c>
      <c r="I38" s="449">
        <f>D38*H38</f>
        <v>0</v>
      </c>
      <c r="J38" s="449">
        <f>G38+I38</f>
        <v>0</v>
      </c>
      <c r="K38" s="449"/>
    </row>
    <row r="39" spans="1:11" s="497" customFormat="1" hidden="1">
      <c r="A39" s="451"/>
      <c r="B39" s="475"/>
      <c r="C39" s="476" t="str">
        <f>'Data information'!C128</f>
        <v xml:space="preserve"> - งานเสาเข็มเจาะ Dia.0.60 x 6.00 ม.</v>
      </c>
      <c r="D39" s="459"/>
      <c r="E39" s="450" t="str">
        <f>'Data information'!D128</f>
        <v>ต้น</v>
      </c>
      <c r="F39" s="449">
        <f>'Data information'!E128</f>
        <v>12240</v>
      </c>
      <c r="G39" s="449">
        <f t="shared" ref="G39:G46" si="2">D39*F39</f>
        <v>0</v>
      </c>
      <c r="H39" s="449">
        <f>'Data information'!F128</f>
        <v>0</v>
      </c>
      <c r="I39" s="449">
        <f t="shared" ref="I39:I46" si="3">D39*H39</f>
        <v>0</v>
      </c>
      <c r="J39" s="449">
        <f t="shared" ref="J39:J46" si="4">G39+I39</f>
        <v>0</v>
      </c>
      <c r="K39" s="451"/>
    </row>
    <row r="40" spans="1:11" s="497" customFormat="1" hidden="1">
      <c r="A40" s="451"/>
      <c r="B40" s="475"/>
      <c r="C40" s="476" t="str">
        <f>'Data information'!C129</f>
        <v xml:space="preserve"> - ค่าสกัดหัวเสาเข็มเจาะ  (Dia.0.35 m.)</v>
      </c>
      <c r="D40" s="449"/>
      <c r="E40" s="450" t="str">
        <f>'Data information'!D129</f>
        <v>ต้น</v>
      </c>
      <c r="F40" s="449">
        <f>'Data information'!E129</f>
        <v>0</v>
      </c>
      <c r="G40" s="449">
        <f t="shared" si="2"/>
        <v>0</v>
      </c>
      <c r="H40" s="449">
        <f>'Data information'!F129</f>
        <v>350</v>
      </c>
      <c r="I40" s="449">
        <f t="shared" si="3"/>
        <v>0</v>
      </c>
      <c r="J40" s="449">
        <f t="shared" si="4"/>
        <v>0</v>
      </c>
      <c r="K40" s="451"/>
    </row>
    <row r="41" spans="1:11" s="497" customFormat="1">
      <c r="A41" s="451"/>
      <c r="B41" s="475"/>
      <c r="C41" s="476" t="str">
        <f>'Data information'!C130</f>
        <v xml:space="preserve"> - ค่าสกัดหัวเสาเข็มเจาะ  (Dia.0.60 m.)</v>
      </c>
      <c r="D41" s="449"/>
      <c r="E41" s="450" t="str">
        <f>'Data information'!D130</f>
        <v>ต้น</v>
      </c>
      <c r="F41" s="449">
        <f>'Data information'!E130</f>
        <v>0</v>
      </c>
      <c r="G41" s="449">
        <f t="shared" si="2"/>
        <v>0</v>
      </c>
      <c r="H41" s="449">
        <f>'Data information'!F130</f>
        <v>600</v>
      </c>
      <c r="I41" s="449">
        <f t="shared" si="3"/>
        <v>0</v>
      </c>
      <c r="J41" s="449">
        <f t="shared" si="4"/>
        <v>0</v>
      </c>
      <c r="K41" s="451"/>
    </row>
    <row r="42" spans="1:11" s="497" customFormat="1" hidden="1">
      <c r="A42" s="451"/>
      <c r="B42" s="475"/>
      <c r="C42" s="484" t="str">
        <f>'Data information'!C131</f>
        <v>งานทดสอบการรับน้ำหนักเสาเข็ม</v>
      </c>
      <c r="D42" s="449"/>
      <c r="E42" s="450"/>
      <c r="F42" s="449"/>
      <c r="G42" s="449"/>
      <c r="H42" s="449"/>
      <c r="I42" s="449"/>
      <c r="J42" s="449"/>
      <c r="K42" s="451"/>
    </row>
    <row r="43" spans="1:11" s="497" customFormat="1" hidden="1">
      <c r="A43" s="451"/>
      <c r="B43" s="475"/>
      <c r="C43" s="476" t="str">
        <f>'Data information'!C132</f>
        <v xml:space="preserve"> - งานทดสอบการรับน้ำหนักเสาเข็มโดยวิธี Dynamic Load Test  (Dia.0.35 m.=23 Ton)</v>
      </c>
      <c r="D43" s="449"/>
      <c r="E43" s="450" t="str">
        <f>'Data information'!D132</f>
        <v>ต้น</v>
      </c>
      <c r="F43" s="449">
        <f>'Data information'!E132</f>
        <v>0</v>
      </c>
      <c r="G43" s="449">
        <f t="shared" si="2"/>
        <v>0</v>
      </c>
      <c r="H43" s="449">
        <f>'Data information'!F132</f>
        <v>10000</v>
      </c>
      <c r="I43" s="449">
        <f t="shared" si="3"/>
        <v>0</v>
      </c>
      <c r="J43" s="449">
        <f t="shared" si="4"/>
        <v>0</v>
      </c>
      <c r="K43" s="451"/>
    </row>
    <row r="44" spans="1:11" s="497" customFormat="1" hidden="1">
      <c r="A44" s="451"/>
      <c r="B44" s="475"/>
      <c r="C44" s="476" t="str">
        <f>'Data information'!C133</f>
        <v xml:space="preserve"> - งานทดสอบการรับน้ำหนักเสาเข็มโดยวิธี Dynamic Load Test  (Dia.0.60 m.=54 Ton)</v>
      </c>
      <c r="D44" s="459"/>
      <c r="E44" s="450" t="str">
        <f>'Data information'!D133</f>
        <v>ต้น</v>
      </c>
      <c r="F44" s="449">
        <f>'Data information'!E133</f>
        <v>0</v>
      </c>
      <c r="G44" s="449">
        <f t="shared" si="2"/>
        <v>0</v>
      </c>
      <c r="H44" s="449">
        <f>'Data information'!F133</f>
        <v>10000</v>
      </c>
      <c r="I44" s="449">
        <f t="shared" si="3"/>
        <v>0</v>
      </c>
      <c r="J44" s="449">
        <f t="shared" si="4"/>
        <v>0</v>
      </c>
      <c r="K44" s="451"/>
    </row>
    <row r="45" spans="1:11" s="497" customFormat="1" hidden="1">
      <c r="A45" s="451"/>
      <c r="B45" s="475"/>
      <c r="C45" s="476" t="str">
        <f>'Data information'!C134</f>
        <v xml:space="preserve"> - งานทดสอบการรับน้ำหนักเสาเข็มโดยวิธี Static Load Test</v>
      </c>
      <c r="D45" s="459"/>
      <c r="E45" s="450">
        <f>'Data information'!D134</f>
        <v>0</v>
      </c>
      <c r="F45" s="449">
        <f>'Data information'!E134</f>
        <v>0</v>
      </c>
      <c r="G45" s="449">
        <f t="shared" si="2"/>
        <v>0</v>
      </c>
      <c r="H45" s="449">
        <f>'Data information'!F134</f>
        <v>0</v>
      </c>
      <c r="I45" s="449">
        <f t="shared" si="3"/>
        <v>0</v>
      </c>
      <c r="J45" s="449">
        <f t="shared" si="4"/>
        <v>0</v>
      </c>
      <c r="K45" s="451"/>
    </row>
    <row r="46" spans="1:11" s="497" customFormat="1" hidden="1">
      <c r="A46" s="451"/>
      <c r="B46" s="475"/>
      <c r="C46" s="476" t="str">
        <f>'Data information'!C135</f>
        <v xml:space="preserve"> - งานทดสอบความสมบูรณ์ของเสาเข็มโดยวิธี Seismic Test</v>
      </c>
      <c r="D46" s="459"/>
      <c r="E46" s="450" t="str">
        <f>'Data information'!D135</f>
        <v>ต้น</v>
      </c>
      <c r="F46" s="449">
        <f>'Data information'!E135</f>
        <v>0</v>
      </c>
      <c r="G46" s="449">
        <f t="shared" si="2"/>
        <v>0</v>
      </c>
      <c r="H46" s="449">
        <f>'Data information'!F135</f>
        <v>250</v>
      </c>
      <c r="I46" s="449">
        <f t="shared" si="3"/>
        <v>0</v>
      </c>
      <c r="J46" s="449">
        <f t="shared" si="4"/>
        <v>0</v>
      </c>
      <c r="K46" s="451"/>
    </row>
    <row r="47" spans="1:11" s="497" customFormat="1">
      <c r="A47" s="451"/>
      <c r="B47" s="475"/>
      <c r="C47" s="485" t="str">
        <f>'Data information'!C136</f>
        <v>งานคอนกรีตโครงสร้าง</v>
      </c>
      <c r="D47" s="449"/>
      <c r="E47" s="450"/>
      <c r="F47" s="449"/>
      <c r="G47" s="449"/>
      <c r="H47" s="449"/>
      <c r="I47" s="449"/>
      <c r="J47" s="449"/>
      <c r="K47" s="451"/>
    </row>
    <row r="48" spans="1:11" s="497" customFormat="1">
      <c r="A48" s="451"/>
      <c r="B48" s="475"/>
      <c r="C48" s="476" t="str">
        <f>'Data information'!C137</f>
        <v xml:space="preserve"> - คอนกรีตโครงสร้าง  fc'= 280 ksc. ทรงกระบอก</v>
      </c>
      <c r="D48" s="449"/>
      <c r="E48" s="450" t="str">
        <f>'Data information'!D137</f>
        <v>ลบ.ม.</v>
      </c>
      <c r="F48" s="449">
        <f>'Data information'!E137</f>
        <v>2046.73</v>
      </c>
      <c r="G48" s="449">
        <f t="shared" ref="G48:G65" si="5">D48*F48</f>
        <v>0</v>
      </c>
      <c r="H48" s="449">
        <f>'Data information'!F137</f>
        <v>519</v>
      </c>
      <c r="I48" s="449">
        <f t="shared" ref="I48:I65" si="6">D48*H48</f>
        <v>0</v>
      </c>
      <c r="J48" s="449">
        <f t="shared" ref="J48:J65" si="7">G48+I48</f>
        <v>0</v>
      </c>
      <c r="K48" s="451"/>
    </row>
    <row r="49" spans="1:11" s="497" customFormat="1">
      <c r="A49" s="451"/>
      <c r="B49" s="475"/>
      <c r="C49" s="476" t="str">
        <f>'Data information'!C138</f>
        <v xml:space="preserve"> - คอนกรีตโครงสร้าง  fc'=320 ksc. ทรงกระบอก</v>
      </c>
      <c r="D49" s="449"/>
      <c r="E49" s="450" t="str">
        <f>'Data information'!D138</f>
        <v>ลบ.ม.</v>
      </c>
      <c r="F49" s="449">
        <f>'Data information'!E138</f>
        <v>2149.5300000000002</v>
      </c>
      <c r="G49" s="449">
        <f t="shared" si="5"/>
        <v>0</v>
      </c>
      <c r="H49" s="449">
        <f>'Data information'!F138</f>
        <v>519</v>
      </c>
      <c r="I49" s="449">
        <f t="shared" si="6"/>
        <v>0</v>
      </c>
      <c r="J49" s="449">
        <f t="shared" si="7"/>
        <v>0</v>
      </c>
      <c r="K49" s="451"/>
    </row>
    <row r="50" spans="1:11" s="497" customFormat="1">
      <c r="A50" s="451"/>
      <c r="B50" s="475"/>
      <c r="C50" s="484" t="str">
        <f>'Data information'!C139</f>
        <v>งานแบบหล่อคอนกรีต</v>
      </c>
      <c r="D50" s="449"/>
      <c r="E50" s="450"/>
      <c r="F50" s="449"/>
      <c r="G50" s="449"/>
      <c r="H50" s="449"/>
      <c r="I50" s="449"/>
      <c r="J50" s="449"/>
      <c r="K50" s="451"/>
    </row>
    <row r="51" spans="1:11" s="497" customFormat="1">
      <c r="A51" s="451"/>
      <c r="B51" s="475"/>
      <c r="C51" s="476" t="str">
        <f>'Data information'!C140</f>
        <v xml:space="preserve"> - ไม้แบบทั่วไป  </v>
      </c>
      <c r="D51" s="449"/>
      <c r="E51" s="450" t="str">
        <f>'Data information'!D140</f>
        <v>ตร.ม.</v>
      </c>
      <c r="F51" s="449">
        <f>'Data information'!E140</f>
        <v>300</v>
      </c>
      <c r="G51" s="449">
        <f t="shared" si="5"/>
        <v>0</v>
      </c>
      <c r="H51" s="449">
        <f>'Data information'!F140</f>
        <v>0</v>
      </c>
      <c r="I51" s="449">
        <f t="shared" si="6"/>
        <v>0</v>
      </c>
      <c r="J51" s="449">
        <f t="shared" si="7"/>
        <v>0</v>
      </c>
      <c r="K51" s="451"/>
    </row>
    <row r="52" spans="1:11" s="497" customFormat="1">
      <c r="A52" s="451"/>
      <c r="B52" s="475"/>
      <c r="C52" s="476" t="str">
        <f>'Data information'!C141</f>
        <v xml:space="preserve"> - ค่าแรงไม้แบบ</v>
      </c>
      <c r="D52" s="449"/>
      <c r="E52" s="450" t="str">
        <f>'Data information'!D141</f>
        <v>ตร.ม.</v>
      </c>
      <c r="F52" s="449">
        <f>'Data information'!E141</f>
        <v>0</v>
      </c>
      <c r="G52" s="449">
        <f t="shared" si="5"/>
        <v>0</v>
      </c>
      <c r="H52" s="449">
        <f>'Data information'!F141</f>
        <v>121</v>
      </c>
      <c r="I52" s="449">
        <f t="shared" si="6"/>
        <v>0</v>
      </c>
      <c r="J52" s="449">
        <f t="shared" si="7"/>
        <v>0</v>
      </c>
      <c r="K52" s="451"/>
    </row>
    <row r="53" spans="1:11" s="497" customFormat="1">
      <c r="A53" s="451"/>
      <c r="B53" s="475"/>
      <c r="C53" s="476" t="str">
        <f>'Data information'!C142</f>
        <v xml:space="preserve"> - ไม้คร่าวยึดแบบหล่อคอนกรีต </v>
      </c>
      <c r="D53" s="449"/>
      <c r="E53" s="450" t="str">
        <f>'Data information'!D142</f>
        <v>ตร.ม.</v>
      </c>
      <c r="F53" s="449">
        <f>'Data information'!E142</f>
        <v>300</v>
      </c>
      <c r="G53" s="449">
        <f t="shared" si="5"/>
        <v>0</v>
      </c>
      <c r="H53" s="449">
        <f>'Data information'!F142</f>
        <v>0</v>
      </c>
      <c r="I53" s="449">
        <f t="shared" si="6"/>
        <v>0</v>
      </c>
      <c r="J53" s="449">
        <f t="shared" si="7"/>
        <v>0</v>
      </c>
      <c r="K53" s="451"/>
    </row>
    <row r="54" spans="1:11" s="497" customFormat="1">
      <c r="A54" s="451"/>
      <c r="B54" s="475"/>
      <c r="C54" s="476" t="str">
        <f>'Data information'!C143</f>
        <v xml:space="preserve"> - ไม้ค้ำยันแบบหล่อคอนกรีต </v>
      </c>
      <c r="D54" s="449"/>
      <c r="E54" s="450" t="str">
        <f>'Data information'!D143</f>
        <v>ต้น</v>
      </c>
      <c r="F54" s="449">
        <f>'Data information'!E143</f>
        <v>15</v>
      </c>
      <c r="G54" s="449">
        <f t="shared" si="5"/>
        <v>0</v>
      </c>
      <c r="H54" s="449">
        <f>'Data information'!F143</f>
        <v>0</v>
      </c>
      <c r="I54" s="449">
        <f t="shared" si="6"/>
        <v>0</v>
      </c>
      <c r="J54" s="449">
        <f t="shared" si="7"/>
        <v>0</v>
      </c>
      <c r="K54" s="451"/>
    </row>
    <row r="55" spans="1:11" s="497" customFormat="1">
      <c r="A55" s="451"/>
      <c r="B55" s="475"/>
      <c r="C55" s="476" t="str">
        <f>'Data information'!C144</f>
        <v xml:space="preserve"> - ตะปู</v>
      </c>
      <c r="D55" s="449"/>
      <c r="E55" s="450" t="str">
        <f>'Data information'!D144</f>
        <v>กก.</v>
      </c>
      <c r="F55" s="449">
        <f>'Data information'!E144</f>
        <v>58.88</v>
      </c>
      <c r="G55" s="449">
        <f t="shared" si="5"/>
        <v>0</v>
      </c>
      <c r="H55" s="449">
        <f>'Data information'!F144</f>
        <v>0</v>
      </c>
      <c r="I55" s="449">
        <f t="shared" si="6"/>
        <v>0</v>
      </c>
      <c r="J55" s="449">
        <f t="shared" si="7"/>
        <v>0</v>
      </c>
      <c r="K55" s="451"/>
    </row>
    <row r="56" spans="1:11" s="497" customFormat="1">
      <c r="A56" s="451"/>
      <c r="B56" s="475"/>
      <c r="C56" s="485" t="str">
        <f>'Data information'!C145</f>
        <v>งานเหล็กเสริมคอนกรีต</v>
      </c>
      <c r="D56" s="449"/>
      <c r="E56" s="450"/>
      <c r="F56" s="449"/>
      <c r="G56" s="449"/>
      <c r="H56" s="449"/>
      <c r="I56" s="449"/>
      <c r="J56" s="449"/>
      <c r="K56" s="451"/>
    </row>
    <row r="57" spans="1:11" s="497" customFormat="1">
      <c r="A57" s="451"/>
      <c r="B57" s="475"/>
      <c r="C57" s="476" t="str">
        <f>'Data information'!C146</f>
        <v xml:space="preserve"> - เหล็กเส้นกลมผิวเรียบ SR.24 RB6 มม.</v>
      </c>
      <c r="D57" s="449"/>
      <c r="E57" s="450" t="str">
        <f>'Data information'!D146</f>
        <v>กก.</v>
      </c>
      <c r="F57" s="449">
        <f>'Data information'!E146</f>
        <v>21.47</v>
      </c>
      <c r="G57" s="449">
        <f t="shared" si="5"/>
        <v>0</v>
      </c>
      <c r="H57" s="449">
        <f>'Data information'!F146</f>
        <v>4.4000000000000004</v>
      </c>
      <c r="I57" s="449">
        <f t="shared" si="6"/>
        <v>0</v>
      </c>
      <c r="J57" s="449">
        <f t="shared" si="7"/>
        <v>0</v>
      </c>
      <c r="K57" s="451"/>
    </row>
    <row r="58" spans="1:11" s="497" customFormat="1">
      <c r="A58" s="451"/>
      <c r="B58" s="475"/>
      <c r="C58" s="476" t="str">
        <f>'Data information'!C147</f>
        <v xml:space="preserve"> - เหล็กเส้นกลมผิวเรียบ SR.24 RB9 มม.</v>
      </c>
      <c r="D58" s="449"/>
      <c r="E58" s="450" t="str">
        <f>'Data information'!D147</f>
        <v>กก.</v>
      </c>
      <c r="F58" s="449">
        <f>'Data information'!E147</f>
        <v>20.79</v>
      </c>
      <c r="G58" s="449">
        <f t="shared" si="5"/>
        <v>0</v>
      </c>
      <c r="H58" s="449">
        <f>'Data information'!F147</f>
        <v>4.4000000000000004</v>
      </c>
      <c r="I58" s="449">
        <f t="shared" si="6"/>
        <v>0</v>
      </c>
      <c r="J58" s="449">
        <f t="shared" si="7"/>
        <v>0</v>
      </c>
      <c r="K58" s="451"/>
    </row>
    <row r="59" spans="1:11" s="497" customFormat="1">
      <c r="A59" s="451"/>
      <c r="B59" s="475"/>
      <c r="C59" s="476" t="str">
        <f>'Data information'!C148</f>
        <v xml:space="preserve"> - เหล็กเส้นกลมผิวข้ออ้อย SD.40 DB12 มม.</v>
      </c>
      <c r="D59" s="449"/>
      <c r="E59" s="450" t="str">
        <f>'Data information'!D148</f>
        <v>กก.</v>
      </c>
      <c r="F59" s="449">
        <f>'Data information'!E148</f>
        <v>20.2</v>
      </c>
      <c r="G59" s="449">
        <f t="shared" si="5"/>
        <v>0</v>
      </c>
      <c r="H59" s="449">
        <f>'Data information'!F148</f>
        <v>3.6</v>
      </c>
      <c r="I59" s="449">
        <f t="shared" si="6"/>
        <v>0</v>
      </c>
      <c r="J59" s="449">
        <f t="shared" si="7"/>
        <v>0</v>
      </c>
      <c r="K59" s="451"/>
    </row>
    <row r="60" spans="1:11" s="497" customFormat="1">
      <c r="A60" s="451"/>
      <c r="B60" s="475"/>
      <c r="C60" s="476" t="str">
        <f>'Data information'!C149</f>
        <v xml:space="preserve"> - เหล็กเส้นกลมผิวข้ออ้อย SD.40 DB16 มม.</v>
      </c>
      <c r="D60" s="449"/>
      <c r="E60" s="450" t="str">
        <f>'Data information'!D149</f>
        <v>กก.</v>
      </c>
      <c r="F60" s="449">
        <f>'Data information'!E149</f>
        <v>20.14</v>
      </c>
      <c r="G60" s="449">
        <f t="shared" si="5"/>
        <v>0</v>
      </c>
      <c r="H60" s="449">
        <f>'Data information'!F149</f>
        <v>3.6</v>
      </c>
      <c r="I60" s="449">
        <f t="shared" si="6"/>
        <v>0</v>
      </c>
      <c r="J60" s="449">
        <f t="shared" si="7"/>
        <v>0</v>
      </c>
      <c r="K60" s="451"/>
    </row>
    <row r="61" spans="1:11" s="497" customFormat="1">
      <c r="A61" s="451"/>
      <c r="B61" s="475"/>
      <c r="C61" s="476" t="str">
        <f>'Data information'!C150</f>
        <v xml:space="preserve"> - เหล็กเส้นกลมผิวข้ออ้อย SD.40 DB20 มม.</v>
      </c>
      <c r="D61" s="449"/>
      <c r="E61" s="450" t="str">
        <f>'Data information'!D150</f>
        <v>กก.</v>
      </c>
      <c r="F61" s="449">
        <f>'Data information'!E150</f>
        <v>20.18</v>
      </c>
      <c r="G61" s="449">
        <f t="shared" si="5"/>
        <v>0</v>
      </c>
      <c r="H61" s="449">
        <f>'Data information'!F150</f>
        <v>3.1</v>
      </c>
      <c r="I61" s="449">
        <f t="shared" si="6"/>
        <v>0</v>
      </c>
      <c r="J61" s="449">
        <f t="shared" si="7"/>
        <v>0</v>
      </c>
      <c r="K61" s="451"/>
    </row>
    <row r="62" spans="1:11" s="497" customFormat="1">
      <c r="A62" s="451"/>
      <c r="B62" s="475"/>
      <c r="C62" s="476" t="str">
        <f>'Data information'!C151</f>
        <v xml:space="preserve"> - เหล็กเส้นกลมผิวข้ออ้อย SD.40 DB25 มม.</v>
      </c>
      <c r="D62" s="449"/>
      <c r="E62" s="450" t="str">
        <f>'Data information'!D151</f>
        <v>กก.</v>
      </c>
      <c r="F62" s="449">
        <f>'Data information'!E151</f>
        <v>20.41</v>
      </c>
      <c r="G62" s="449">
        <f t="shared" si="5"/>
        <v>0</v>
      </c>
      <c r="H62" s="449">
        <f>'Data information'!F151</f>
        <v>3.1</v>
      </c>
      <c r="I62" s="449">
        <f t="shared" si="6"/>
        <v>0</v>
      </c>
      <c r="J62" s="449">
        <f t="shared" si="7"/>
        <v>0</v>
      </c>
      <c r="K62" s="451"/>
    </row>
    <row r="63" spans="1:11" s="497" customFormat="1">
      <c r="A63" s="451"/>
      <c r="B63" s="475"/>
      <c r="C63" s="476" t="str">
        <f>'Data information'!C152</f>
        <v xml:space="preserve"> - เหล็กเส้นกลมผิวข้ออ้อย SD.40 DB28 มม.</v>
      </c>
      <c r="D63" s="449"/>
      <c r="E63" s="450" t="str">
        <f>'Data information'!D152</f>
        <v>กก.</v>
      </c>
      <c r="F63" s="449">
        <f>'Data information'!E152</f>
        <v>20.41</v>
      </c>
      <c r="G63" s="449">
        <f t="shared" si="5"/>
        <v>0</v>
      </c>
      <c r="H63" s="449">
        <f>'Data information'!F152</f>
        <v>3.1</v>
      </c>
      <c r="I63" s="449">
        <f t="shared" si="6"/>
        <v>0</v>
      </c>
      <c r="J63" s="449">
        <f t="shared" si="7"/>
        <v>0</v>
      </c>
      <c r="K63" s="451"/>
    </row>
    <row r="64" spans="1:11" s="497" customFormat="1" hidden="1">
      <c r="A64" s="451"/>
      <c r="B64" s="475"/>
      <c r="C64" s="476" t="str">
        <f>'Data information'!C153</f>
        <v xml:space="preserve"> - เหล็กเส้นกลมผิวข้ออ้อย SD.40 DB32 มม.</v>
      </c>
      <c r="D64" s="449"/>
      <c r="E64" s="450" t="str">
        <f>'Data information'!D153</f>
        <v>กก.</v>
      </c>
      <c r="F64" s="449">
        <f>'Data information'!E153</f>
        <v>20.41</v>
      </c>
      <c r="G64" s="449">
        <f t="shared" si="5"/>
        <v>0</v>
      </c>
      <c r="H64" s="449">
        <f>'Data information'!F153</f>
        <v>3.1</v>
      </c>
      <c r="I64" s="449">
        <f t="shared" si="6"/>
        <v>0</v>
      </c>
      <c r="J64" s="449">
        <f t="shared" si="7"/>
        <v>0</v>
      </c>
      <c r="K64" s="451"/>
    </row>
    <row r="65" spans="1:11" s="497" customFormat="1">
      <c r="A65" s="451"/>
      <c r="B65" s="475"/>
      <c r="C65" s="476" t="str">
        <f>'Data information'!C154</f>
        <v xml:space="preserve"> - ลวดผูกเหล็ก</v>
      </c>
      <c r="D65" s="449"/>
      <c r="E65" s="450" t="str">
        <f>'Data information'!D154</f>
        <v>กก.</v>
      </c>
      <c r="F65" s="449">
        <f>'Data information'!E154</f>
        <v>34.42</v>
      </c>
      <c r="G65" s="449">
        <f t="shared" si="5"/>
        <v>0</v>
      </c>
      <c r="H65" s="449">
        <f>'Data information'!F154</f>
        <v>0</v>
      </c>
      <c r="I65" s="449">
        <f t="shared" si="6"/>
        <v>0</v>
      </c>
      <c r="J65" s="449">
        <f t="shared" si="7"/>
        <v>0</v>
      </c>
      <c r="K65" s="451"/>
    </row>
    <row r="66" spans="1:11" s="497" customFormat="1">
      <c r="A66" s="451"/>
      <c r="B66" s="475"/>
      <c r="C66" s="485" t="str">
        <f>'Data information'!C155</f>
        <v>งานโครงสร้างสำเร็จรูป ,โครงสร้างอื่นๆ</v>
      </c>
      <c r="D66" s="449"/>
      <c r="E66" s="450"/>
      <c r="F66" s="449"/>
      <c r="G66" s="449"/>
      <c r="H66" s="449"/>
      <c r="I66" s="449"/>
      <c r="J66" s="449"/>
      <c r="K66" s="451"/>
    </row>
    <row r="67" spans="1:11" s="497" customFormat="1">
      <c r="A67" s="451"/>
      <c r="B67" s="475"/>
      <c r="C67" s="476" t="str">
        <f>'Data information'!C156</f>
        <v xml:space="preserve"> - งานระบบพื้น Post - tension</v>
      </c>
      <c r="D67" s="449"/>
      <c r="E67" s="450" t="str">
        <f>'Data information'!D156</f>
        <v>ตร.ม.</v>
      </c>
      <c r="F67" s="449">
        <f>'Data information'!E156</f>
        <v>375</v>
      </c>
      <c r="G67" s="449">
        <f t="shared" ref="G67:G72" si="8">D67*F67</f>
        <v>0</v>
      </c>
      <c r="H67" s="449">
        <f>'Data information'!F156</f>
        <v>0</v>
      </c>
      <c r="I67" s="449">
        <f t="shared" ref="I67:I72" si="9">D67*H67</f>
        <v>0</v>
      </c>
      <c r="J67" s="449">
        <f t="shared" ref="J67:J72" si="10">G67+I67</f>
        <v>0</v>
      </c>
      <c r="K67" s="451"/>
    </row>
    <row r="68" spans="1:11" s="497" customFormat="1" hidden="1">
      <c r="A68" s="451"/>
      <c r="B68" s="475"/>
      <c r="C68" s="476" t="str">
        <f>'Data information'!C157</f>
        <v xml:space="preserve"> - พื้นสำเร็จรูปชนิดกลวง HC 200x1200 mm. LIVE LOAD 300 kg./sq.m.</v>
      </c>
      <c r="D68" s="449"/>
      <c r="E68" s="450" t="str">
        <f>'Data information'!D157</f>
        <v>ตร.ม.</v>
      </c>
      <c r="F68" s="449">
        <f>'Data information'!E157</f>
        <v>785</v>
      </c>
      <c r="G68" s="449">
        <f t="shared" si="8"/>
        <v>0</v>
      </c>
      <c r="H68" s="449">
        <f>'Data information'!F157</f>
        <v>60</v>
      </c>
      <c r="I68" s="449">
        <f t="shared" si="9"/>
        <v>0</v>
      </c>
      <c r="J68" s="449">
        <f t="shared" si="10"/>
        <v>0</v>
      </c>
      <c r="K68" s="451"/>
    </row>
    <row r="69" spans="1:11" s="497" customFormat="1" hidden="1">
      <c r="A69" s="451"/>
      <c r="B69" s="475"/>
      <c r="C69" s="476" t="str">
        <f>'Data information'!C158</f>
        <v xml:space="preserve"> - พื้นสำเร็จรูปชนิดกลวง HC 200x1200 mm. LIVE LOAD 400 kg./sq.m.</v>
      </c>
      <c r="D69" s="449"/>
      <c r="E69" s="450" t="str">
        <f>'Data information'!D158</f>
        <v>ตร.ม.</v>
      </c>
      <c r="F69" s="449">
        <f>'Data information'!E158</f>
        <v>785</v>
      </c>
      <c r="G69" s="449">
        <f t="shared" si="8"/>
        <v>0</v>
      </c>
      <c r="H69" s="449">
        <f>'Data information'!F158</f>
        <v>60</v>
      </c>
      <c r="I69" s="449">
        <f t="shared" si="9"/>
        <v>0</v>
      </c>
      <c r="J69" s="449">
        <f t="shared" si="10"/>
        <v>0</v>
      </c>
      <c r="K69" s="451"/>
    </row>
    <row r="70" spans="1:11" s="497" customFormat="1" hidden="1">
      <c r="A70" s="451"/>
      <c r="B70" s="475"/>
      <c r="C70" s="476" t="str">
        <f>'Data information'!C159</f>
        <v xml:space="preserve"> - Metal Steel Deck</v>
      </c>
      <c r="D70" s="449"/>
      <c r="E70" s="450" t="str">
        <f>'Data information'!D159</f>
        <v>ตร.ม.</v>
      </c>
      <c r="F70" s="449">
        <f>'Data information'!E159</f>
        <v>430.55</v>
      </c>
      <c r="G70" s="449">
        <f t="shared" si="8"/>
        <v>0</v>
      </c>
      <c r="H70" s="449">
        <f>'Data information'!F159</f>
        <v>60</v>
      </c>
      <c r="I70" s="449">
        <f t="shared" si="9"/>
        <v>0</v>
      </c>
      <c r="J70" s="449">
        <f t="shared" si="10"/>
        <v>0</v>
      </c>
      <c r="K70" s="451"/>
    </row>
    <row r="71" spans="1:11" s="497" customFormat="1" hidden="1">
      <c r="A71" s="460"/>
      <c r="B71" s="475"/>
      <c r="C71" s="476" t="str">
        <f>'Data information'!C160</f>
        <v xml:space="preserve"> - ROD Dia. 100 mm.</v>
      </c>
      <c r="D71" s="449"/>
      <c r="E71" s="450" t="str">
        <f>'Data information'!D160</f>
        <v>ม.</v>
      </c>
      <c r="F71" s="449">
        <f>'Data information'!E160</f>
        <v>300</v>
      </c>
      <c r="G71" s="449">
        <f t="shared" si="8"/>
        <v>0</v>
      </c>
      <c r="H71" s="449">
        <f>'Data information'!F160</f>
        <v>0</v>
      </c>
      <c r="I71" s="449">
        <f t="shared" si="9"/>
        <v>0</v>
      </c>
      <c r="J71" s="449">
        <f t="shared" si="10"/>
        <v>0</v>
      </c>
      <c r="K71" s="460"/>
    </row>
    <row r="72" spans="1:11" s="497" customFormat="1" hidden="1">
      <c r="A72" s="460"/>
      <c r="B72" s="475"/>
      <c r="C72" s="476" t="str">
        <f>'Data information'!C161</f>
        <v xml:space="preserve"> - เหล็ก Wire Mesh  Dia 4 มม.@ 0.20x0.20 ม. </v>
      </c>
      <c r="D72" s="449"/>
      <c r="E72" s="450" t="str">
        <f>'Data information'!D161</f>
        <v>ตร.ม.</v>
      </c>
      <c r="F72" s="449">
        <f>'Data information'!E161</f>
        <v>30.84</v>
      </c>
      <c r="G72" s="449">
        <f t="shared" si="8"/>
        <v>0</v>
      </c>
      <c r="H72" s="449">
        <f>'Data information'!F161</f>
        <v>5</v>
      </c>
      <c r="I72" s="449">
        <f t="shared" si="9"/>
        <v>0</v>
      </c>
      <c r="J72" s="449">
        <f t="shared" si="10"/>
        <v>0</v>
      </c>
      <c r="K72" s="460"/>
    </row>
    <row r="73" spans="1:11" s="497" customFormat="1">
      <c r="A73" s="460"/>
      <c r="B73" s="475"/>
      <c r="C73" s="483"/>
      <c r="D73" s="465"/>
      <c r="E73" s="466"/>
      <c r="F73" s="465"/>
      <c r="G73" s="465"/>
      <c r="H73" s="465"/>
      <c r="I73" s="465"/>
      <c r="J73" s="465"/>
      <c r="K73" s="460"/>
    </row>
    <row r="74" spans="1:11" s="497" customFormat="1">
      <c r="A74" s="451"/>
      <c r="B74" s="475"/>
      <c r="C74" s="486" t="s">
        <v>163</v>
      </c>
      <c r="D74" s="467"/>
      <c r="E74" s="468"/>
      <c r="F74" s="467"/>
      <c r="G74" s="467">
        <f>SUM(G37:G73)</f>
        <v>0</v>
      </c>
      <c r="H74" s="467"/>
      <c r="I74" s="467">
        <f>SUM(I37:I73)</f>
        <v>0</v>
      </c>
      <c r="J74" s="467">
        <f>SUM(J37:J73)</f>
        <v>0</v>
      </c>
      <c r="K74" s="451"/>
    </row>
    <row r="75" spans="1:11" s="497" customFormat="1">
      <c r="A75" s="451"/>
      <c r="B75" s="481"/>
      <c r="C75" s="484" t="s">
        <v>965</v>
      </c>
      <c r="D75" s="449"/>
      <c r="E75" s="450"/>
      <c r="F75" s="449"/>
      <c r="G75" s="449"/>
      <c r="H75" s="449"/>
      <c r="I75" s="449"/>
      <c r="J75" s="449"/>
      <c r="K75" s="451"/>
    </row>
    <row r="76" spans="1:11" s="497" customFormat="1" hidden="1">
      <c r="A76" s="451"/>
      <c r="B76" s="475"/>
      <c r="C76" s="476" t="str">
        <f>'Data information'!C163</f>
        <v xml:space="preserve"> - H-800x300x14x26 mm. 210 kg./m.</v>
      </c>
      <c r="D76" s="449"/>
      <c r="E76" s="450" t="str">
        <f>'Data information'!D163</f>
        <v>กก.</v>
      </c>
      <c r="F76" s="449">
        <f>'Data information'!E163</f>
        <v>35.35</v>
      </c>
      <c r="G76" s="449">
        <f>D76*F76</f>
        <v>0</v>
      </c>
      <c r="H76" s="449">
        <f>'Data information'!F163</f>
        <v>0</v>
      </c>
      <c r="I76" s="449">
        <f>D76*H76</f>
        <v>0</v>
      </c>
      <c r="J76" s="449">
        <f>G76+I76</f>
        <v>0</v>
      </c>
      <c r="K76" s="451"/>
    </row>
    <row r="77" spans="1:11" s="497" customFormat="1" hidden="1">
      <c r="A77" s="451"/>
      <c r="B77" s="475"/>
      <c r="C77" s="476" t="str">
        <f>'Data information'!C164</f>
        <v xml:space="preserve"> - H-400x200x8x13 mm.</v>
      </c>
      <c r="D77" s="449"/>
      <c r="E77" s="450" t="str">
        <f>'Data information'!D164</f>
        <v>กก.</v>
      </c>
      <c r="F77" s="449">
        <f>'Data information'!E164</f>
        <v>33.409999999999997</v>
      </c>
      <c r="G77" s="449">
        <f t="shared" ref="G77:G88" si="11">D77*F77</f>
        <v>0</v>
      </c>
      <c r="H77" s="449">
        <f>'Data information'!F164</f>
        <v>0</v>
      </c>
      <c r="I77" s="449">
        <f t="shared" ref="I77:I88" si="12">D77*H77</f>
        <v>0</v>
      </c>
      <c r="J77" s="449">
        <f t="shared" ref="J77:J88" si="13">G77+I77</f>
        <v>0</v>
      </c>
      <c r="K77" s="451"/>
    </row>
    <row r="78" spans="1:11" s="497" customFormat="1">
      <c r="A78" s="451"/>
      <c r="B78" s="475"/>
      <c r="C78" s="476" t="str">
        <f>'Data information'!C165</f>
        <v xml:space="preserve"> - H-350x175x7x11 mm.</v>
      </c>
      <c r="D78" s="449"/>
      <c r="E78" s="450" t="str">
        <f>'Data information'!D165</f>
        <v>กก.</v>
      </c>
      <c r="F78" s="449">
        <f>'Data information'!E165</f>
        <v>33.409999999999997</v>
      </c>
      <c r="G78" s="449">
        <f t="shared" si="11"/>
        <v>0</v>
      </c>
      <c r="H78" s="449">
        <f>'Data information'!F165</f>
        <v>0</v>
      </c>
      <c r="I78" s="449">
        <f t="shared" si="12"/>
        <v>0</v>
      </c>
      <c r="J78" s="449">
        <f t="shared" si="13"/>
        <v>0</v>
      </c>
      <c r="K78" s="451"/>
    </row>
    <row r="79" spans="1:11" s="497" customFormat="1">
      <c r="A79" s="451"/>
      <c r="B79" s="475"/>
      <c r="C79" s="476" t="str">
        <f>'Data information'!C166</f>
        <v xml:space="preserve"> - H-300x150x6.5x9 mm.</v>
      </c>
      <c r="D79" s="449"/>
      <c r="E79" s="450" t="str">
        <f>'Data information'!D166</f>
        <v>กก.</v>
      </c>
      <c r="F79" s="449">
        <f>'Data information'!E166</f>
        <v>35.549999999999997</v>
      </c>
      <c r="G79" s="449">
        <f t="shared" si="11"/>
        <v>0</v>
      </c>
      <c r="H79" s="449">
        <f>'Data information'!F166</f>
        <v>0</v>
      </c>
      <c r="I79" s="449">
        <f t="shared" si="12"/>
        <v>0</v>
      </c>
      <c r="J79" s="449">
        <f t="shared" si="13"/>
        <v>0</v>
      </c>
      <c r="K79" s="451"/>
    </row>
    <row r="80" spans="1:11" s="497" customFormat="1" hidden="1">
      <c r="A80" s="451"/>
      <c r="B80" s="475"/>
      <c r="C80" s="476" t="str">
        <f>'Data information'!C167</f>
        <v xml:space="preserve"> - H-200x200x8x12 mm.</v>
      </c>
      <c r="D80" s="449"/>
      <c r="E80" s="450" t="str">
        <f>'Data information'!D167</f>
        <v>กก.</v>
      </c>
      <c r="F80" s="449">
        <f>'Data information'!E167</f>
        <v>33.409999999999997</v>
      </c>
      <c r="G80" s="449">
        <f t="shared" si="11"/>
        <v>0</v>
      </c>
      <c r="H80" s="449">
        <f>'Data information'!F167</f>
        <v>0</v>
      </c>
      <c r="I80" s="449">
        <f t="shared" si="12"/>
        <v>0</v>
      </c>
      <c r="J80" s="449">
        <f t="shared" si="13"/>
        <v>0</v>
      </c>
      <c r="K80" s="451"/>
    </row>
    <row r="81" spans="1:11" s="497" customFormat="1">
      <c r="A81" s="451"/>
      <c r="B81" s="475"/>
      <c r="C81" s="476" t="str">
        <f>'Data information'!C168</f>
        <v xml:space="preserve"> - H-200x150x6x9 mm.</v>
      </c>
      <c r="D81" s="449"/>
      <c r="E81" s="450" t="str">
        <f>'Data information'!D168</f>
        <v>กก.</v>
      </c>
      <c r="F81" s="449">
        <f>'Data information'!E168</f>
        <v>34.020000000000003</v>
      </c>
      <c r="G81" s="449">
        <f t="shared" si="11"/>
        <v>0</v>
      </c>
      <c r="H81" s="449">
        <f>'Data information'!F168</f>
        <v>0</v>
      </c>
      <c r="I81" s="449">
        <f t="shared" si="12"/>
        <v>0</v>
      </c>
      <c r="J81" s="449">
        <f t="shared" si="13"/>
        <v>0</v>
      </c>
      <c r="K81" s="451"/>
    </row>
    <row r="82" spans="1:11" s="497" customFormat="1" hidden="1">
      <c r="A82" s="451"/>
      <c r="B82" s="475"/>
      <c r="C82" s="476" t="str">
        <f>'Data information'!C169</f>
        <v xml:space="preserve"> - H-194x150x6x9 mm.</v>
      </c>
      <c r="D82" s="449"/>
      <c r="E82" s="450" t="str">
        <f>'Data information'!D169</f>
        <v>กก.</v>
      </c>
      <c r="F82" s="449">
        <f>'Data information'!E169</f>
        <v>34.020000000000003</v>
      </c>
      <c r="G82" s="449">
        <f t="shared" si="11"/>
        <v>0</v>
      </c>
      <c r="H82" s="449">
        <f>'Data information'!F169</f>
        <v>0</v>
      </c>
      <c r="I82" s="449">
        <f t="shared" si="12"/>
        <v>0</v>
      </c>
      <c r="J82" s="449">
        <f t="shared" si="13"/>
        <v>0</v>
      </c>
      <c r="K82" s="451"/>
    </row>
    <row r="83" spans="1:11" s="497" customFormat="1">
      <c r="A83" s="451"/>
      <c r="B83" s="475"/>
      <c r="C83" s="476" t="str">
        <f>'Data information'!C170</f>
        <v xml:space="preserve"> - H-150x150x7x10 mm.</v>
      </c>
      <c r="D83" s="449"/>
      <c r="E83" s="450" t="str">
        <f>'Data information'!D170</f>
        <v>กก.</v>
      </c>
      <c r="F83" s="449">
        <f>'Data information'!E170</f>
        <v>33.409999999999997</v>
      </c>
      <c r="G83" s="449">
        <f t="shared" si="11"/>
        <v>0</v>
      </c>
      <c r="H83" s="449">
        <f>'Data information'!F170</f>
        <v>0</v>
      </c>
      <c r="I83" s="449">
        <f t="shared" si="12"/>
        <v>0</v>
      </c>
      <c r="J83" s="449">
        <f t="shared" si="13"/>
        <v>0</v>
      </c>
      <c r="K83" s="451"/>
    </row>
    <row r="84" spans="1:11" s="497" customFormat="1" hidden="1">
      <c r="A84" s="451"/>
      <c r="B84" s="475"/>
      <c r="C84" s="476" t="str">
        <f>'Data information'!C171</f>
        <v xml:space="preserve"> - H-148x100x6x9 mm.</v>
      </c>
      <c r="D84" s="449"/>
      <c r="E84" s="450" t="str">
        <f>'Data information'!D171</f>
        <v>กก.</v>
      </c>
      <c r="F84" s="449">
        <f>'Data information'!E171</f>
        <v>33.459000000000003</v>
      </c>
      <c r="G84" s="449">
        <f t="shared" si="11"/>
        <v>0</v>
      </c>
      <c r="H84" s="449">
        <f>'Data information'!F171</f>
        <v>0</v>
      </c>
      <c r="I84" s="449">
        <f t="shared" si="12"/>
        <v>0</v>
      </c>
      <c r="J84" s="449">
        <f t="shared" si="13"/>
        <v>0</v>
      </c>
      <c r="K84" s="451"/>
    </row>
    <row r="85" spans="1:11" s="497" customFormat="1" hidden="1">
      <c r="A85" s="451"/>
      <c r="B85" s="475"/>
      <c r="C85" s="476" t="str">
        <f>'Data information'!C172</f>
        <v xml:space="preserve"> - H-125x125x6.5x9 mm.</v>
      </c>
      <c r="D85" s="449"/>
      <c r="E85" s="450" t="str">
        <f>'Data information'!D172</f>
        <v>กก.</v>
      </c>
      <c r="F85" s="449">
        <f>'Data information'!E172</f>
        <v>33.409999999999997</v>
      </c>
      <c r="G85" s="449">
        <f t="shared" si="11"/>
        <v>0</v>
      </c>
      <c r="H85" s="449">
        <f>'Data information'!F172</f>
        <v>0</v>
      </c>
      <c r="I85" s="449">
        <f t="shared" si="12"/>
        <v>0</v>
      </c>
      <c r="J85" s="449">
        <f t="shared" si="13"/>
        <v>0</v>
      </c>
      <c r="K85" s="451"/>
    </row>
    <row r="86" spans="1:11" s="497" customFormat="1" hidden="1">
      <c r="A86" s="451"/>
      <c r="B86" s="475"/>
      <c r="C86" s="476" t="str">
        <f>'Data information'!C173</f>
        <v xml:space="preserve"> - H-100x100x6x8 mm.</v>
      </c>
      <c r="D86" s="449"/>
      <c r="E86" s="450" t="str">
        <f>'Data information'!D173</f>
        <v>กก.</v>
      </c>
      <c r="F86" s="449">
        <f>'Data information'!E173</f>
        <v>33.409999999999997</v>
      </c>
      <c r="G86" s="449">
        <f t="shared" si="11"/>
        <v>0</v>
      </c>
      <c r="H86" s="449">
        <f>'Data information'!F173</f>
        <v>0</v>
      </c>
      <c r="I86" s="449">
        <f t="shared" si="12"/>
        <v>0</v>
      </c>
      <c r="J86" s="449">
        <f t="shared" si="13"/>
        <v>0</v>
      </c>
      <c r="K86" s="451"/>
    </row>
    <row r="87" spans="1:11" s="497" customFormat="1">
      <c r="A87" s="451"/>
      <c r="B87" s="475"/>
      <c r="C87" s="476" t="str">
        <f>'Data information'!C174</f>
        <v xml:space="preserve"> - แปเหล็กรูปตัว Z ชุบกัลวาไนซ์ ขนาด 250x2.4 mm.</v>
      </c>
      <c r="D87" s="449"/>
      <c r="E87" s="450" t="str">
        <f>'Data information'!D174</f>
        <v>ม.</v>
      </c>
      <c r="F87" s="449">
        <f>'Data information'!E174</f>
        <v>366</v>
      </c>
      <c r="G87" s="449">
        <f t="shared" si="11"/>
        <v>0</v>
      </c>
      <c r="H87" s="449">
        <f>'Data information'!F174</f>
        <v>25</v>
      </c>
      <c r="I87" s="449">
        <f t="shared" si="12"/>
        <v>0</v>
      </c>
      <c r="J87" s="449">
        <f t="shared" si="13"/>
        <v>0</v>
      </c>
      <c r="K87" s="451"/>
    </row>
    <row r="88" spans="1:11" s="497" customFormat="1" hidden="1">
      <c r="A88" s="451"/>
      <c r="B88" s="475"/>
      <c r="C88" s="476" t="str">
        <f>'Data information'!C175</f>
        <v xml:space="preserve"> - O-216.3x4.5 mm.</v>
      </c>
      <c r="D88" s="449"/>
      <c r="E88" s="450" t="str">
        <f>'Data information'!D175</f>
        <v>กก.</v>
      </c>
      <c r="F88" s="449">
        <f>'Data information'!E175</f>
        <v>28.94</v>
      </c>
      <c r="G88" s="449">
        <f t="shared" si="11"/>
        <v>0</v>
      </c>
      <c r="H88" s="449">
        <f>'Data information'!F175</f>
        <v>0</v>
      </c>
      <c r="I88" s="449">
        <f t="shared" si="12"/>
        <v>0</v>
      </c>
      <c r="J88" s="449">
        <f t="shared" si="13"/>
        <v>0</v>
      </c>
      <c r="K88" s="451"/>
    </row>
    <row r="89" spans="1:11" s="497" customFormat="1" hidden="1">
      <c r="A89" s="451"/>
      <c r="B89" s="475"/>
      <c r="C89" s="476" t="str">
        <f>'Data information'!C176</f>
        <v xml:space="preserve"> - O-114.3x3.2 mm.</v>
      </c>
      <c r="D89" s="449"/>
      <c r="E89" s="450" t="str">
        <f>'Data information'!D176</f>
        <v>กก.</v>
      </c>
      <c r="F89" s="449">
        <f>'Data information'!E176</f>
        <v>26.34</v>
      </c>
      <c r="G89" s="449">
        <f t="shared" ref="G89:G100" si="14">D89*F89</f>
        <v>0</v>
      </c>
      <c r="H89" s="449">
        <f>'Data information'!F176</f>
        <v>0</v>
      </c>
      <c r="I89" s="449">
        <f t="shared" ref="I89:I100" si="15">D89*H89</f>
        <v>0</v>
      </c>
      <c r="J89" s="449">
        <f t="shared" ref="J89:J100" si="16">G89+I89</f>
        <v>0</v>
      </c>
      <c r="K89" s="451"/>
    </row>
    <row r="90" spans="1:11" s="497" customFormat="1" hidden="1">
      <c r="A90" s="451"/>
      <c r="B90" s="475"/>
      <c r="C90" s="476" t="str">
        <f>'Data information'!C177</f>
        <v xml:space="preserve"> - O-76.3x3.2 mm.</v>
      </c>
      <c r="D90" s="449"/>
      <c r="E90" s="450" t="str">
        <f>'Data information'!D177</f>
        <v>กก.</v>
      </c>
      <c r="F90" s="449">
        <f>'Data information'!E177</f>
        <v>26.35</v>
      </c>
      <c r="G90" s="449">
        <f t="shared" si="14"/>
        <v>0</v>
      </c>
      <c r="H90" s="449">
        <f>'Data information'!F177</f>
        <v>0</v>
      </c>
      <c r="I90" s="449">
        <f t="shared" si="15"/>
        <v>0</v>
      </c>
      <c r="J90" s="449">
        <f t="shared" si="16"/>
        <v>0</v>
      </c>
      <c r="K90" s="451"/>
    </row>
    <row r="91" spans="1:11" s="497" customFormat="1" hidden="1">
      <c r="A91" s="451"/>
      <c r="B91" s="475"/>
      <c r="C91" s="476" t="str">
        <f>'Data information'!C178</f>
        <v xml:space="preserve"> - LG-100x100x3.2 mm.</v>
      </c>
      <c r="D91" s="449"/>
      <c r="E91" s="450" t="str">
        <f>'Data information'!D178</f>
        <v>กก.</v>
      </c>
      <c r="F91" s="449">
        <f>'Data information'!E178</f>
        <v>26.585000000000001</v>
      </c>
      <c r="G91" s="449">
        <f t="shared" si="14"/>
        <v>0</v>
      </c>
      <c r="H91" s="449">
        <f>'Data information'!F178</f>
        <v>0</v>
      </c>
      <c r="I91" s="449">
        <f t="shared" si="15"/>
        <v>0</v>
      </c>
      <c r="J91" s="449">
        <f t="shared" si="16"/>
        <v>0</v>
      </c>
      <c r="K91" s="451"/>
    </row>
    <row r="92" spans="1:11" s="497" customFormat="1">
      <c r="A92" s="451"/>
      <c r="B92" s="475"/>
      <c r="C92" s="476" t="str">
        <f>'Data information'!C179</f>
        <v xml:space="preserve"> - LG-100x50x3.2 mm.</v>
      </c>
      <c r="D92" s="449"/>
      <c r="E92" s="450" t="str">
        <f>'Data information'!D179</f>
        <v>กก.</v>
      </c>
      <c r="F92" s="449">
        <f>'Data information'!E179</f>
        <v>26.55</v>
      </c>
      <c r="G92" s="449">
        <f t="shared" si="14"/>
        <v>0</v>
      </c>
      <c r="H92" s="449">
        <f>'Data information'!F179</f>
        <v>0</v>
      </c>
      <c r="I92" s="449">
        <f t="shared" si="15"/>
        <v>0</v>
      </c>
      <c r="J92" s="449">
        <f t="shared" si="16"/>
        <v>0</v>
      </c>
      <c r="K92" s="451"/>
    </row>
    <row r="93" spans="1:11" s="497" customFormat="1" hidden="1">
      <c r="A93" s="451"/>
      <c r="B93" s="475"/>
      <c r="C93" s="476" t="str">
        <f>'Data information'!C180</f>
        <v xml:space="preserve"> - PL.400x400x25mm.</v>
      </c>
      <c r="D93" s="449"/>
      <c r="E93" s="450" t="str">
        <f>'Data information'!D180</f>
        <v>กก.</v>
      </c>
      <c r="F93" s="449">
        <f>'Data information'!E180</f>
        <v>28.44</v>
      </c>
      <c r="G93" s="449">
        <f t="shared" si="14"/>
        <v>0</v>
      </c>
      <c r="H93" s="449">
        <f>'Data information'!F180</f>
        <v>0</v>
      </c>
      <c r="I93" s="449">
        <f t="shared" si="15"/>
        <v>0</v>
      </c>
      <c r="J93" s="449">
        <f t="shared" si="16"/>
        <v>0</v>
      </c>
      <c r="K93" s="451"/>
    </row>
    <row r="94" spans="1:11" s="497" customFormat="1">
      <c r="A94" s="451"/>
      <c r="B94" s="475"/>
      <c r="C94" s="476" t="str">
        <f>'Data information'!C181</f>
        <v xml:space="preserve"> - PL.500x300x20mm.</v>
      </c>
      <c r="D94" s="449"/>
      <c r="E94" s="450" t="str">
        <f>'Data information'!D181</f>
        <v>กก.</v>
      </c>
      <c r="F94" s="449">
        <f>'Data information'!E181</f>
        <v>28.44</v>
      </c>
      <c r="G94" s="449">
        <f t="shared" si="14"/>
        <v>0</v>
      </c>
      <c r="H94" s="449">
        <f>'Data information'!F181</f>
        <v>0</v>
      </c>
      <c r="I94" s="449">
        <f t="shared" si="15"/>
        <v>0</v>
      </c>
      <c r="J94" s="449">
        <f t="shared" si="16"/>
        <v>0</v>
      </c>
      <c r="K94" s="451"/>
    </row>
    <row r="95" spans="1:11" s="497" customFormat="1" hidden="1">
      <c r="A95" s="451"/>
      <c r="B95" s="475"/>
      <c r="C95" s="476" t="str">
        <f>'Data information'!C182</f>
        <v xml:space="preserve"> - PL.450x350x20mm.</v>
      </c>
      <c r="D95" s="449"/>
      <c r="E95" s="450" t="str">
        <f>'Data information'!D182</f>
        <v>กก.</v>
      </c>
      <c r="F95" s="449">
        <f>'Data information'!E182</f>
        <v>28.44</v>
      </c>
      <c r="G95" s="449">
        <f t="shared" si="14"/>
        <v>0</v>
      </c>
      <c r="H95" s="449">
        <f>'Data information'!F182</f>
        <v>0</v>
      </c>
      <c r="I95" s="449">
        <f t="shared" si="15"/>
        <v>0</v>
      </c>
      <c r="J95" s="449">
        <f t="shared" si="16"/>
        <v>0</v>
      </c>
      <c r="K95" s="451"/>
    </row>
    <row r="96" spans="1:11" s="497" customFormat="1" hidden="1">
      <c r="A96" s="451"/>
      <c r="B96" s="475"/>
      <c r="C96" s="476" t="str">
        <f>'Data information'!C183</f>
        <v xml:space="preserve"> - PL.400x300x20mm.</v>
      </c>
      <c r="D96" s="449"/>
      <c r="E96" s="450" t="str">
        <f>'Data information'!D183</f>
        <v>กก.</v>
      </c>
      <c r="F96" s="449">
        <f>'Data information'!E183</f>
        <v>28.44</v>
      </c>
      <c r="G96" s="449">
        <f t="shared" si="14"/>
        <v>0</v>
      </c>
      <c r="H96" s="449">
        <f>'Data information'!F183</f>
        <v>0</v>
      </c>
      <c r="I96" s="449">
        <f t="shared" si="15"/>
        <v>0</v>
      </c>
      <c r="J96" s="449">
        <f t="shared" si="16"/>
        <v>0</v>
      </c>
      <c r="K96" s="451"/>
    </row>
    <row r="97" spans="1:11" s="497" customFormat="1" hidden="1">
      <c r="A97" s="451"/>
      <c r="B97" s="475"/>
      <c r="C97" s="476" t="str">
        <f>'Data information'!C184</f>
        <v xml:space="preserve"> - PL.350x200x20mm.</v>
      </c>
      <c r="D97" s="449"/>
      <c r="E97" s="450" t="str">
        <f>'Data information'!D184</f>
        <v>กก.</v>
      </c>
      <c r="F97" s="449">
        <f>'Data information'!E184</f>
        <v>28.44</v>
      </c>
      <c r="G97" s="449">
        <f t="shared" si="14"/>
        <v>0</v>
      </c>
      <c r="H97" s="449">
        <f>'Data information'!F184</f>
        <v>0</v>
      </c>
      <c r="I97" s="449">
        <f t="shared" si="15"/>
        <v>0</v>
      </c>
      <c r="J97" s="449">
        <f t="shared" si="16"/>
        <v>0</v>
      </c>
      <c r="K97" s="451"/>
    </row>
    <row r="98" spans="1:11" s="497" customFormat="1" hidden="1">
      <c r="A98" s="451"/>
      <c r="B98" s="475"/>
      <c r="C98" s="476" t="str">
        <f>'Data information'!C185</f>
        <v xml:space="preserve"> - PL.300x300x20mm.</v>
      </c>
      <c r="D98" s="449"/>
      <c r="E98" s="450" t="str">
        <f>'Data information'!D185</f>
        <v>กก.</v>
      </c>
      <c r="F98" s="449">
        <f>'Data information'!E185</f>
        <v>28.44</v>
      </c>
      <c r="G98" s="449">
        <f t="shared" si="14"/>
        <v>0</v>
      </c>
      <c r="H98" s="449">
        <f>'Data information'!F185</f>
        <v>0</v>
      </c>
      <c r="I98" s="449">
        <f t="shared" si="15"/>
        <v>0</v>
      </c>
      <c r="J98" s="449">
        <f t="shared" si="16"/>
        <v>0</v>
      </c>
      <c r="K98" s="451"/>
    </row>
    <row r="99" spans="1:11" s="497" customFormat="1" hidden="1">
      <c r="A99" s="451"/>
      <c r="B99" s="475"/>
      <c r="C99" s="476" t="str">
        <f>'Data information'!C186</f>
        <v xml:space="preserve"> - PL 250x250x20 mm.</v>
      </c>
      <c r="D99" s="449"/>
      <c r="E99" s="450" t="str">
        <f>'Data information'!D186</f>
        <v>กก.</v>
      </c>
      <c r="F99" s="449">
        <f>'Data information'!E186</f>
        <v>28.44</v>
      </c>
      <c r="G99" s="449">
        <f t="shared" si="14"/>
        <v>0</v>
      </c>
      <c r="H99" s="449">
        <f>'Data information'!F186</f>
        <v>0</v>
      </c>
      <c r="I99" s="449">
        <f t="shared" si="15"/>
        <v>0</v>
      </c>
      <c r="J99" s="449">
        <f t="shared" si="16"/>
        <v>0</v>
      </c>
      <c r="K99" s="451"/>
    </row>
    <row r="100" spans="1:11" s="497" customFormat="1">
      <c r="A100" s="451"/>
      <c r="B100" s="475"/>
      <c r="C100" s="476" t="str">
        <f>'Data information'!C187</f>
        <v xml:space="preserve"> - PL 250x250x16 mm.</v>
      </c>
      <c r="D100" s="449"/>
      <c r="E100" s="450" t="str">
        <f>'Data information'!D187</f>
        <v>กก.</v>
      </c>
      <c r="F100" s="449">
        <f>'Data information'!E187</f>
        <v>28.44</v>
      </c>
      <c r="G100" s="449">
        <f t="shared" si="14"/>
        <v>0</v>
      </c>
      <c r="H100" s="449">
        <f>'Data information'!F187</f>
        <v>0</v>
      </c>
      <c r="I100" s="449">
        <f t="shared" si="15"/>
        <v>0</v>
      </c>
      <c r="J100" s="449">
        <f t="shared" si="16"/>
        <v>0</v>
      </c>
      <c r="K100" s="451"/>
    </row>
    <row r="101" spans="1:11" s="497" customFormat="1" hidden="1">
      <c r="A101" s="451"/>
      <c r="B101" s="475"/>
      <c r="C101" s="476" t="str">
        <f>'Data information'!C188</f>
        <v xml:space="preserve"> - PL 200x200x16 mm.</v>
      </c>
      <c r="D101" s="449"/>
      <c r="E101" s="450" t="str">
        <f>'Data information'!D188</f>
        <v>กก.</v>
      </c>
      <c r="F101" s="449">
        <f>'Data information'!E188</f>
        <v>28.44</v>
      </c>
      <c r="G101" s="449">
        <f t="shared" ref="G101:G112" si="17">D101*F101</f>
        <v>0</v>
      </c>
      <c r="H101" s="449">
        <f>'Data information'!F188</f>
        <v>0</v>
      </c>
      <c r="I101" s="449">
        <f t="shared" ref="I101:I112" si="18">D101*H101</f>
        <v>0</v>
      </c>
      <c r="J101" s="449">
        <f t="shared" ref="J101:J112" si="19">G101+I101</f>
        <v>0</v>
      </c>
      <c r="K101" s="451"/>
    </row>
    <row r="102" spans="1:11" s="497" customFormat="1" hidden="1">
      <c r="A102" s="451"/>
      <c r="B102" s="475"/>
      <c r="C102" s="476" t="str">
        <f>'Data information'!C189</f>
        <v xml:space="preserve"> - PL.300x300x12mm.</v>
      </c>
      <c r="D102" s="449"/>
      <c r="E102" s="450" t="str">
        <f>'Data information'!D189</f>
        <v>กก.</v>
      </c>
      <c r="F102" s="449">
        <f>'Data information'!E189</f>
        <v>25.12</v>
      </c>
      <c r="G102" s="449">
        <f t="shared" si="17"/>
        <v>0</v>
      </c>
      <c r="H102" s="449">
        <f>'Data information'!F189</f>
        <v>0</v>
      </c>
      <c r="I102" s="449">
        <f t="shared" si="18"/>
        <v>0</v>
      </c>
      <c r="J102" s="449">
        <f t="shared" si="19"/>
        <v>0</v>
      </c>
      <c r="K102" s="451"/>
    </row>
    <row r="103" spans="1:11" s="497" customFormat="1">
      <c r="A103" s="451"/>
      <c r="B103" s="475"/>
      <c r="C103" s="476" t="str">
        <f>'Data information'!C190</f>
        <v xml:space="preserve"> - PL 200x200x12 mm.</v>
      </c>
      <c r="D103" s="449"/>
      <c r="E103" s="450" t="str">
        <f>'Data information'!D190</f>
        <v>กก.</v>
      </c>
      <c r="F103" s="449">
        <f>'Data information'!E190</f>
        <v>25.12</v>
      </c>
      <c r="G103" s="449">
        <f t="shared" si="17"/>
        <v>0</v>
      </c>
      <c r="H103" s="449">
        <f>'Data information'!F190</f>
        <v>0</v>
      </c>
      <c r="I103" s="449">
        <f t="shared" si="18"/>
        <v>0</v>
      </c>
      <c r="J103" s="449">
        <f t="shared" si="19"/>
        <v>0</v>
      </c>
      <c r="K103" s="451"/>
    </row>
    <row r="104" spans="1:11" s="497" customFormat="1" hidden="1">
      <c r="A104" s="451"/>
      <c r="B104" s="475"/>
      <c r="C104" s="476" t="str">
        <f>'Data information'!C191</f>
        <v xml:space="preserve"> - PL 200x200x9 mm.</v>
      </c>
      <c r="D104" s="449"/>
      <c r="E104" s="450" t="str">
        <f>'Data information'!D191</f>
        <v>กก.</v>
      </c>
      <c r="F104" s="449">
        <f>'Data information'!E191</f>
        <v>25.12</v>
      </c>
      <c r="G104" s="449">
        <f t="shared" si="17"/>
        <v>0</v>
      </c>
      <c r="H104" s="449">
        <f>'Data information'!F191</f>
        <v>0</v>
      </c>
      <c r="I104" s="449">
        <f t="shared" si="18"/>
        <v>0</v>
      </c>
      <c r="J104" s="449">
        <f t="shared" si="19"/>
        <v>0</v>
      </c>
      <c r="K104" s="451"/>
    </row>
    <row r="105" spans="1:11" s="497" customFormat="1">
      <c r="A105" s="451"/>
      <c r="B105" s="475"/>
      <c r="C105" s="476" t="str">
        <f>'Data information'!C192</f>
        <v xml:space="preserve"> - PL 6 mm.</v>
      </c>
      <c r="D105" s="449"/>
      <c r="E105" s="450" t="str">
        <f>'Data information'!D192</f>
        <v>กก.</v>
      </c>
      <c r="F105" s="449">
        <f>'Data information'!E192</f>
        <v>25.12</v>
      </c>
      <c r="G105" s="449">
        <f t="shared" si="17"/>
        <v>0</v>
      </c>
      <c r="H105" s="449">
        <f>'Data information'!F192</f>
        <v>0</v>
      </c>
      <c r="I105" s="449">
        <f t="shared" si="18"/>
        <v>0</v>
      </c>
      <c r="J105" s="449">
        <f t="shared" si="19"/>
        <v>0</v>
      </c>
      <c r="K105" s="451"/>
    </row>
    <row r="106" spans="1:11" s="497" customFormat="1" hidden="1">
      <c r="A106" s="451"/>
      <c r="B106" s="475"/>
      <c r="C106" s="476" t="str">
        <f>'Data information'!C193</f>
        <v xml:space="preserve"> - Bolt M16 (ฝังลึก 0.40 ม.)</v>
      </c>
      <c r="D106" s="449"/>
      <c r="E106" s="450" t="str">
        <f>'Data information'!D193</f>
        <v>ชุด</v>
      </c>
      <c r="F106" s="449">
        <f>'Data information'!E193</f>
        <v>160</v>
      </c>
      <c r="G106" s="449">
        <f t="shared" si="17"/>
        <v>0</v>
      </c>
      <c r="H106" s="449">
        <f>'Data information'!F193</f>
        <v>0</v>
      </c>
      <c r="I106" s="449">
        <f t="shared" si="18"/>
        <v>0</v>
      </c>
      <c r="J106" s="449">
        <f t="shared" si="19"/>
        <v>0</v>
      </c>
      <c r="K106" s="451"/>
    </row>
    <row r="107" spans="1:11" s="497" customFormat="1" hidden="1">
      <c r="A107" s="451"/>
      <c r="B107" s="475"/>
      <c r="C107" s="476" t="str">
        <f>'Data information'!C194</f>
        <v xml:space="preserve"> - Bolt M20 (ฝังลึก 0.40 ม.)</v>
      </c>
      <c r="D107" s="449"/>
      <c r="E107" s="450" t="str">
        <f>'Data information'!D194</f>
        <v>ชุด</v>
      </c>
      <c r="F107" s="449">
        <f>'Data information'!E194</f>
        <v>150</v>
      </c>
      <c r="G107" s="449">
        <f t="shared" si="17"/>
        <v>0</v>
      </c>
      <c r="H107" s="449">
        <f>'Data information'!F194</f>
        <v>0</v>
      </c>
      <c r="I107" s="449">
        <f t="shared" si="18"/>
        <v>0</v>
      </c>
      <c r="J107" s="449">
        <f t="shared" si="19"/>
        <v>0</v>
      </c>
      <c r="K107" s="451"/>
    </row>
    <row r="108" spans="1:11" s="497" customFormat="1" hidden="1">
      <c r="A108" s="451"/>
      <c r="B108" s="475"/>
      <c r="C108" s="476" t="str">
        <f>'Data information'!C195</f>
        <v xml:space="preserve"> - Bolt M25 (ฝังลึก 0.50 ม.)</v>
      </c>
      <c r="D108" s="449"/>
      <c r="E108" s="450" t="str">
        <f>'Data information'!D195</f>
        <v>ชุด</v>
      </c>
      <c r="F108" s="449">
        <f>'Data information'!E195</f>
        <v>175</v>
      </c>
      <c r="G108" s="449">
        <f t="shared" si="17"/>
        <v>0</v>
      </c>
      <c r="H108" s="449">
        <f>'Data information'!F195</f>
        <v>0</v>
      </c>
      <c r="I108" s="449">
        <f t="shared" si="18"/>
        <v>0</v>
      </c>
      <c r="J108" s="449">
        <f t="shared" si="19"/>
        <v>0</v>
      </c>
      <c r="K108" s="451"/>
    </row>
    <row r="109" spans="1:11" s="497" customFormat="1" hidden="1">
      <c r="A109" s="451"/>
      <c r="B109" s="475"/>
      <c r="C109" s="476" t="str">
        <f>'Data information'!C196</f>
        <v xml:space="preserve"> - Dowel DB12 (ฝังลึก 0.30 ม.)</v>
      </c>
      <c r="D109" s="449"/>
      <c r="E109" s="450" t="str">
        <f>'Data information'!D196</f>
        <v>กก.</v>
      </c>
      <c r="F109" s="449">
        <f>'Data information'!E196</f>
        <v>20.2</v>
      </c>
      <c r="G109" s="449">
        <f t="shared" si="17"/>
        <v>0</v>
      </c>
      <c r="H109" s="449">
        <f>'Data information'!F196</f>
        <v>0</v>
      </c>
      <c r="I109" s="449">
        <f t="shared" si="18"/>
        <v>0</v>
      </c>
      <c r="J109" s="449">
        <f t="shared" si="19"/>
        <v>0</v>
      </c>
      <c r="K109" s="451"/>
    </row>
    <row r="110" spans="1:11" s="497" customFormat="1" hidden="1">
      <c r="A110" s="451"/>
      <c r="B110" s="475"/>
      <c r="C110" s="476" t="str">
        <f>'Data information'!C197</f>
        <v xml:space="preserve"> - Dowel DB12 (ฝังลึก 0.40 ม.)</v>
      </c>
      <c r="D110" s="449"/>
      <c r="E110" s="450" t="str">
        <f>'Data information'!D197</f>
        <v>กก.</v>
      </c>
      <c r="F110" s="449">
        <f>'Data information'!E197</f>
        <v>20.2</v>
      </c>
      <c r="G110" s="449">
        <f t="shared" si="17"/>
        <v>0</v>
      </c>
      <c r="H110" s="449">
        <f>'Data information'!F197</f>
        <v>0</v>
      </c>
      <c r="I110" s="449">
        <f t="shared" si="18"/>
        <v>0</v>
      </c>
      <c r="J110" s="449">
        <f t="shared" si="19"/>
        <v>0</v>
      </c>
      <c r="K110" s="451"/>
    </row>
    <row r="111" spans="1:11" s="497" customFormat="1">
      <c r="A111" s="451"/>
      <c r="B111" s="475"/>
      <c r="C111" s="476" t="str">
        <f>'Data information'!C198</f>
        <v xml:space="preserve"> - Dowel DB16 (ฝังลึก 0.40 ม.)</v>
      </c>
      <c r="D111" s="449"/>
      <c r="E111" s="450" t="str">
        <f>'Data information'!D198</f>
        <v>กก.</v>
      </c>
      <c r="F111" s="449">
        <f>'Data information'!E198</f>
        <v>20.14</v>
      </c>
      <c r="G111" s="449">
        <f t="shared" si="17"/>
        <v>0</v>
      </c>
      <c r="H111" s="449">
        <f>'Data information'!F198</f>
        <v>0</v>
      </c>
      <c r="I111" s="449">
        <f t="shared" si="18"/>
        <v>0</v>
      </c>
      <c r="J111" s="449">
        <f t="shared" si="19"/>
        <v>0</v>
      </c>
      <c r="K111" s="451"/>
    </row>
    <row r="112" spans="1:11" s="497" customFormat="1" hidden="1">
      <c r="A112" s="451"/>
      <c r="B112" s="475"/>
      <c r="C112" s="476" t="str">
        <f>'Data information'!C199</f>
        <v xml:space="preserve"> - Dowel DB20 (ฝังลึก 0.40 ม.)</v>
      </c>
      <c r="D112" s="449"/>
      <c r="E112" s="450" t="str">
        <f>'Data information'!D199</f>
        <v>กก.</v>
      </c>
      <c r="F112" s="449">
        <f>'Data information'!E199</f>
        <v>20.18</v>
      </c>
      <c r="G112" s="449">
        <f t="shared" si="17"/>
        <v>0</v>
      </c>
      <c r="H112" s="449">
        <f>'Data information'!F199</f>
        <v>0</v>
      </c>
      <c r="I112" s="449">
        <f t="shared" si="18"/>
        <v>0</v>
      </c>
      <c r="J112" s="449">
        <f t="shared" si="19"/>
        <v>0</v>
      </c>
      <c r="K112" s="451"/>
    </row>
    <row r="113" spans="1:11" s="497" customFormat="1" hidden="1">
      <c r="A113" s="451"/>
      <c r="B113" s="475"/>
      <c r="C113" s="476" t="str">
        <f>'Data information'!C200</f>
        <v xml:space="preserve"> - Dowel DB25 (ฝังลึก 0.40 ม.)</v>
      </c>
      <c r="D113" s="449"/>
      <c r="E113" s="450" t="str">
        <f>'Data information'!D200</f>
        <v>กก.</v>
      </c>
      <c r="F113" s="449">
        <f>'Data information'!E200</f>
        <v>20.41</v>
      </c>
      <c r="G113" s="449">
        <f>D113*F113</f>
        <v>0</v>
      </c>
      <c r="H113" s="449">
        <f>'Data information'!F200</f>
        <v>0</v>
      </c>
      <c r="I113" s="449">
        <f>D113*H113</f>
        <v>0</v>
      </c>
      <c r="J113" s="449">
        <f>G113+I113</f>
        <v>0</v>
      </c>
      <c r="K113" s="451"/>
    </row>
    <row r="114" spans="1:11" s="497" customFormat="1">
      <c r="A114" s="451"/>
      <c r="B114" s="475"/>
      <c r="C114" s="476" t="str">
        <f>'Data information'!C201</f>
        <v xml:space="preserve"> - ค่าแรงเชื่อม ประกอบเหล็กโครงสร้าง</v>
      </c>
      <c r="D114" s="449"/>
      <c r="E114" s="450" t="str">
        <f>'Data information'!D201</f>
        <v>กก.</v>
      </c>
      <c r="F114" s="449">
        <f>'Data information'!E201</f>
        <v>0</v>
      </c>
      <c r="G114" s="449">
        <f>D114*F114</f>
        <v>0</v>
      </c>
      <c r="H114" s="449">
        <f>'Data information'!F201</f>
        <v>10</v>
      </c>
      <c r="I114" s="449">
        <f>D114*H114</f>
        <v>0</v>
      </c>
      <c r="J114" s="449">
        <f>G114+I114</f>
        <v>0</v>
      </c>
      <c r="K114" s="451"/>
    </row>
    <row r="115" spans="1:11" s="497" customFormat="1">
      <c r="A115" s="451"/>
      <c r="B115" s="475"/>
      <c r="C115" s="476" t="str">
        <f>'Data information'!C202</f>
        <v xml:space="preserve"> - ทาสีกันสนิม</v>
      </c>
      <c r="D115" s="449"/>
      <c r="E115" s="450" t="str">
        <f>'Data information'!D202</f>
        <v>ตร.ม.</v>
      </c>
      <c r="F115" s="449">
        <f>'Data information'!E202</f>
        <v>22.42</v>
      </c>
      <c r="G115" s="449">
        <f>D115*F115</f>
        <v>0</v>
      </c>
      <c r="H115" s="449">
        <f>'Data information'!F202</f>
        <v>30</v>
      </c>
      <c r="I115" s="449">
        <f>D115*H115</f>
        <v>0</v>
      </c>
      <c r="J115" s="449">
        <f>G115+I115</f>
        <v>0</v>
      </c>
      <c r="K115" s="451"/>
    </row>
    <row r="116" spans="1:11" s="497" customFormat="1">
      <c r="A116" s="451"/>
      <c r="B116" s="475"/>
      <c r="C116" s="476" t="str">
        <f>'Data information'!C203</f>
        <v xml:space="preserve"> - ทาสีน้ำมัน</v>
      </c>
      <c r="D116" s="449"/>
      <c r="E116" s="450" t="str">
        <f>'Data information'!D203</f>
        <v>ตร.ม.</v>
      </c>
      <c r="F116" s="449">
        <f>'Data information'!E203</f>
        <v>66.12</v>
      </c>
      <c r="G116" s="449">
        <f>D116*F116</f>
        <v>0</v>
      </c>
      <c r="H116" s="449">
        <f>'Data information'!F203</f>
        <v>35</v>
      </c>
      <c r="I116" s="449">
        <f>D116*H116</f>
        <v>0</v>
      </c>
      <c r="J116" s="449">
        <f>G116+I116</f>
        <v>0</v>
      </c>
      <c r="K116" s="451"/>
    </row>
    <row r="117" spans="1:11" s="497" customFormat="1">
      <c r="A117" s="451"/>
      <c r="B117" s="475"/>
      <c r="C117" s="476"/>
      <c r="D117" s="449"/>
      <c r="E117" s="450"/>
      <c r="F117" s="449"/>
      <c r="G117" s="449"/>
      <c r="H117" s="449"/>
      <c r="I117" s="449"/>
      <c r="J117" s="449"/>
      <c r="K117" s="451"/>
    </row>
    <row r="118" spans="1:11" s="497" customFormat="1">
      <c r="A118" s="451"/>
      <c r="B118" s="475"/>
      <c r="C118" s="486" t="s">
        <v>163</v>
      </c>
      <c r="D118" s="467"/>
      <c r="E118" s="468"/>
      <c r="F118" s="467"/>
      <c r="G118" s="467">
        <f>SUM(G75:G117)</f>
        <v>0</v>
      </c>
      <c r="H118" s="467"/>
      <c r="I118" s="467">
        <f>SUM(I75:I117)</f>
        <v>0</v>
      </c>
      <c r="J118" s="467">
        <f>SUM(J75:J117)</f>
        <v>0</v>
      </c>
      <c r="K118" s="451"/>
    </row>
    <row r="119" spans="1:11" s="497" customFormat="1" hidden="1">
      <c r="A119" s="454"/>
      <c r="B119" s="477"/>
      <c r="C119" s="478"/>
      <c r="D119" s="454"/>
      <c r="E119" s="499"/>
      <c r="F119" s="454"/>
      <c r="G119" s="454"/>
      <c r="H119" s="454"/>
      <c r="I119" s="454"/>
      <c r="J119" s="454"/>
      <c r="K119" s="454"/>
    </row>
    <row r="120" spans="1:11" s="497" customFormat="1">
      <c r="A120" s="464"/>
      <c r="B120" s="703" t="str">
        <f>"รวม"&amp;B36</f>
        <v>รวมหมวดงานวิศวกรรมโครงสร้าง</v>
      </c>
      <c r="C120" s="703"/>
      <c r="D120" s="462"/>
      <c r="E120" s="463"/>
      <c r="F120" s="462"/>
      <c r="G120" s="462">
        <f>G74+G118</f>
        <v>0</v>
      </c>
      <c r="H120" s="462"/>
      <c r="I120" s="462">
        <f>I74+I118</f>
        <v>0</v>
      </c>
      <c r="J120" s="462">
        <f>J74+J118</f>
        <v>0</v>
      </c>
      <c r="K120" s="464"/>
    </row>
    <row r="121" spans="1:11" s="497" customFormat="1">
      <c r="A121" s="480">
        <v>1.3</v>
      </c>
      <c r="B121" s="481" t="str">
        <f>B12</f>
        <v>หมวดงานสถาปัตยกรรม</v>
      </c>
      <c r="C121" s="476"/>
      <c r="D121" s="451"/>
      <c r="E121" s="458"/>
      <c r="F121" s="451"/>
      <c r="G121" s="451"/>
      <c r="H121" s="451"/>
      <c r="I121" s="451"/>
      <c r="J121" s="451"/>
      <c r="K121" s="451"/>
    </row>
    <row r="122" spans="1:11" s="497" customFormat="1">
      <c r="A122" s="480"/>
      <c r="B122" s="481"/>
      <c r="C122" s="485" t="str">
        <f>'Data information'!C205</f>
        <v>งานวัสดุมุงหลังคา</v>
      </c>
      <c r="D122" s="451"/>
      <c r="E122" s="458"/>
      <c r="F122" s="451"/>
      <c r="G122" s="451"/>
      <c r="H122" s="451"/>
      <c r="I122" s="451"/>
      <c r="J122" s="451"/>
      <c r="K122" s="451"/>
    </row>
    <row r="123" spans="1:11" s="497" customFormat="1" ht="48">
      <c r="A123" s="451"/>
      <c r="B123" s="475"/>
      <c r="C123" s="490" t="str">
        <f>'Data information'!C206</f>
        <v xml:space="preserve"> - หลังคา METALSHEET+โฟม หนา 5 ซม.พร้อม Flashing ครอบปิด อุปกรณ์การติดตั้ง</v>
      </c>
      <c r="D123" s="449"/>
      <c r="E123" s="450" t="str">
        <f>'Data information'!D206</f>
        <v>ตร.ม.</v>
      </c>
      <c r="F123" s="449">
        <f>'Data information'!E206</f>
        <v>970</v>
      </c>
      <c r="G123" s="449">
        <f>D123*F123</f>
        <v>0</v>
      </c>
      <c r="H123" s="449">
        <f>'Data information'!F206</f>
        <v>70</v>
      </c>
      <c r="I123" s="449">
        <f>D123*H123</f>
        <v>0</v>
      </c>
      <c r="J123" s="449">
        <f>G123+I123</f>
        <v>0</v>
      </c>
      <c r="K123" s="469" t="s">
        <v>967</v>
      </c>
    </row>
    <row r="124" spans="1:11" s="497" customFormat="1" ht="48">
      <c r="A124" s="451"/>
      <c r="B124" s="475"/>
      <c r="C124" s="490" t="str">
        <f>'Data information'!C207</f>
        <v xml:space="preserve"> - หลังคาอะครีลิคชนิดแผ่นเรียบโปร่งแสงกันความร้อน ขนาด 1.380X4.00 ม. หนา 6 มม.</v>
      </c>
      <c r="D124" s="449"/>
      <c r="E124" s="450" t="str">
        <f>'Data information'!D207</f>
        <v>ตร.ม.</v>
      </c>
      <c r="F124" s="449">
        <f>'Data information'!E207</f>
        <v>997.5</v>
      </c>
      <c r="G124" s="449">
        <f>D124*F124</f>
        <v>0</v>
      </c>
      <c r="H124" s="449">
        <f>'Data information'!F207</f>
        <v>0</v>
      </c>
      <c r="I124" s="449">
        <f>D124*H124</f>
        <v>0</v>
      </c>
      <c r="J124" s="449">
        <f>G124+I124</f>
        <v>0</v>
      </c>
      <c r="K124" s="451"/>
    </row>
    <row r="125" spans="1:11" s="497" customFormat="1">
      <c r="A125" s="451"/>
      <c r="B125" s="475"/>
      <c r="C125" s="476" t="str">
        <f>'Data information'!C208</f>
        <v xml:space="preserve"> - รางน้ำฝน คสล. ผิวภายในรางขัดมันเรียบผสมน้ำยากันซึม </v>
      </c>
      <c r="D125" s="449"/>
      <c r="E125" s="450" t="str">
        <f>'Data information'!D208</f>
        <v>ม.</v>
      </c>
      <c r="F125" s="449">
        <f>'Data information'!E208</f>
        <v>1560</v>
      </c>
      <c r="G125" s="449">
        <f>D125*F125</f>
        <v>0</v>
      </c>
      <c r="H125" s="449">
        <f>'Data information'!F208</f>
        <v>300</v>
      </c>
      <c r="I125" s="449">
        <f>D125*H125</f>
        <v>0</v>
      </c>
      <c r="J125" s="449">
        <f>G125+I125</f>
        <v>0</v>
      </c>
      <c r="K125" s="451"/>
    </row>
    <row r="126" spans="1:11" s="497" customFormat="1">
      <c r="A126" s="480"/>
      <c r="B126" s="481"/>
      <c r="C126" s="485" t="str">
        <f>'Data information'!C209</f>
        <v>งานฝ้าเพดาน</v>
      </c>
      <c r="D126" s="451"/>
      <c r="E126" s="458"/>
      <c r="F126" s="451"/>
      <c r="G126" s="451"/>
      <c r="H126" s="451"/>
      <c r="I126" s="451"/>
      <c r="J126" s="451"/>
      <c r="K126" s="451"/>
    </row>
    <row r="127" spans="1:11" s="497" customFormat="1">
      <c r="A127" s="451"/>
      <c r="B127" s="475"/>
      <c r="C127" s="476" t="str">
        <f>'Data information'!C210</f>
        <v xml:space="preserve"> - C1-ฝ้าเพดานแต่งเรียบ ท้องพื้นคอนกรีตโครงสร้าง </v>
      </c>
      <c r="D127" s="449"/>
      <c r="E127" s="450" t="str">
        <f>'Data information'!D210</f>
        <v>ตร.ม.</v>
      </c>
      <c r="F127" s="449">
        <f>'Data information'!E210</f>
        <v>24</v>
      </c>
      <c r="G127" s="449">
        <f>D127*F127</f>
        <v>0</v>
      </c>
      <c r="H127" s="449">
        <f>'Data information'!F210</f>
        <v>30</v>
      </c>
      <c r="I127" s="449">
        <f>D127*H127</f>
        <v>0</v>
      </c>
      <c r="J127" s="449">
        <f>G127+I127</f>
        <v>0</v>
      </c>
      <c r="K127" s="469"/>
    </row>
    <row r="128" spans="1:11" s="497" customFormat="1" ht="48">
      <c r="A128" s="451"/>
      <c r="B128" s="475"/>
      <c r="C128" s="490" t="str">
        <f>'Data information'!C211</f>
        <v xml:space="preserve"> - C2-ฝ้าเพดานยิบซั่มบอร์ดชนิดขอบลาดหนา 9 มม.โครงเคร่า ซีไลน์เหล็กอาบสังกะสี  @0.60 ม.# </v>
      </c>
      <c r="D128" s="449"/>
      <c r="E128" s="450" t="str">
        <f>'Data information'!D211</f>
        <v>ตร.ม.</v>
      </c>
      <c r="F128" s="449">
        <f>'Data information'!E211</f>
        <v>186.33</v>
      </c>
      <c r="G128" s="449">
        <f>D128*F128</f>
        <v>0</v>
      </c>
      <c r="H128" s="449">
        <f>'Data information'!F211</f>
        <v>75</v>
      </c>
      <c r="I128" s="449">
        <f>D128*H128</f>
        <v>0</v>
      </c>
      <c r="J128" s="449">
        <f>G128+I128</f>
        <v>0</v>
      </c>
      <c r="K128" s="451"/>
    </row>
    <row r="129" spans="1:11" s="497" customFormat="1" ht="48">
      <c r="A129" s="451"/>
      <c r="B129" s="475"/>
      <c r="C129" s="490" t="str">
        <f>'Data information'!C212</f>
        <v xml:space="preserve"> - C3-ฝ้าเพดานยิบซั่มบอร์ดชนิดทนชื้นขอบลาดหนา 9 มม.โครงเคร่า ซีไลน์เหล็กอาบสังกะสี  @0.60 ม.# </v>
      </c>
      <c r="D129" s="449"/>
      <c r="E129" s="450" t="str">
        <f>'Data information'!D212</f>
        <v>ตร.ม.</v>
      </c>
      <c r="F129" s="449">
        <f>'Data information'!E212</f>
        <v>212.5</v>
      </c>
      <c r="G129" s="449">
        <f>D129*F129</f>
        <v>0</v>
      </c>
      <c r="H129" s="449">
        <f>'Data information'!F212</f>
        <v>75</v>
      </c>
      <c r="I129" s="449">
        <f>D129*H129</f>
        <v>0</v>
      </c>
      <c r="J129" s="449">
        <f>G129+I129</f>
        <v>0</v>
      </c>
      <c r="K129" s="451"/>
    </row>
    <row r="130" spans="1:11" s="497" customFormat="1" ht="48">
      <c r="A130" s="451"/>
      <c r="B130" s="475"/>
      <c r="C130" s="490" t="str">
        <f>'Data information'!C213</f>
        <v xml:space="preserve"> - C4-ฝ้าเพดานยิบซั่มบอร์ด ซับเสียงหนา 12 มม. โครงเคร่า ที-บาร์สีขาว @ 0.60 ม.# </v>
      </c>
      <c r="D130" s="449"/>
      <c r="E130" s="450" t="str">
        <f>'Data information'!D213</f>
        <v>ตร.ม.</v>
      </c>
      <c r="F130" s="449">
        <f>'Data information'!E213</f>
        <v>357.55</v>
      </c>
      <c r="G130" s="449">
        <f>D130*F130</f>
        <v>0</v>
      </c>
      <c r="H130" s="449">
        <f>'Data information'!F213</f>
        <v>52</v>
      </c>
      <c r="I130" s="449">
        <f>D130*H130</f>
        <v>0</v>
      </c>
      <c r="J130" s="449">
        <f>G130+I130</f>
        <v>0</v>
      </c>
      <c r="K130" s="451"/>
    </row>
    <row r="131" spans="1:11" s="497" customFormat="1" ht="48">
      <c r="A131" s="451"/>
      <c r="B131" s="475"/>
      <c r="C131" s="490" t="str">
        <f>'Data information'!C214</f>
        <v xml:space="preserve"> - C5-ฝ้าเพดานยิบซั่มบอร์ดชนิดขอบลาดหนา 9 มม.โครงเคร่า ซีไลน์เหล็กอาบสังกะสี  @0.60 ม.# </v>
      </c>
      <c r="D131" s="449"/>
      <c r="E131" s="450" t="str">
        <f>'Data information'!D214</f>
        <v>ตร.ม.</v>
      </c>
      <c r="F131" s="449">
        <f>'Data information'!E214</f>
        <v>186.33</v>
      </c>
      <c r="G131" s="449">
        <f>D131*F131</f>
        <v>0</v>
      </c>
      <c r="H131" s="449">
        <f>'Data information'!F214</f>
        <v>75</v>
      </c>
      <c r="I131" s="449">
        <f>D131*H131</f>
        <v>0</v>
      </c>
      <c r="J131" s="449">
        <f>G131+I131</f>
        <v>0</v>
      </c>
      <c r="K131" s="469" t="s">
        <v>967</v>
      </c>
    </row>
    <row r="132" spans="1:11" s="497" customFormat="1">
      <c r="A132" s="480"/>
      <c r="B132" s="481"/>
      <c r="C132" s="485" t="str">
        <f>'Data information'!C215</f>
        <v>งานผนัง</v>
      </c>
      <c r="D132" s="451"/>
      <c r="E132" s="458"/>
      <c r="F132" s="451"/>
      <c r="G132" s="451"/>
      <c r="H132" s="451"/>
      <c r="I132" s="451"/>
      <c r="J132" s="451"/>
      <c r="K132" s="451"/>
    </row>
    <row r="133" spans="1:11" s="497" customFormat="1">
      <c r="A133" s="451"/>
      <c r="B133" s="475"/>
      <c r="C133" s="476" t="str">
        <f>'Data information'!C216</f>
        <v xml:space="preserve"> - ผ1-ผ4-ผนังก่อคอนกรีตบล็อคขนาด 0.15X0.30ม.หนา 7 ซม.</v>
      </c>
      <c r="D133" s="449"/>
      <c r="E133" s="450" t="str">
        <f>'Data information'!D216</f>
        <v>ตร.ม.</v>
      </c>
      <c r="F133" s="449">
        <f>'Data information'!E216</f>
        <v>202.34</v>
      </c>
      <c r="G133" s="449">
        <f t="shared" ref="G133:G138" si="20">D133*F133</f>
        <v>0</v>
      </c>
      <c r="H133" s="449">
        <f>'Data information'!F216</f>
        <v>56</v>
      </c>
      <c r="I133" s="449">
        <f t="shared" ref="I133:I138" si="21">D133*H133</f>
        <v>0</v>
      </c>
      <c r="J133" s="449">
        <f t="shared" ref="J133:J138" si="22">G133+I133</f>
        <v>0</v>
      </c>
      <c r="K133" s="469" t="s">
        <v>967</v>
      </c>
    </row>
    <row r="134" spans="1:11" s="497" customFormat="1">
      <c r="A134" s="451"/>
      <c r="B134" s="475"/>
      <c r="C134" s="476" t="str">
        <f>'Data information'!C217</f>
        <v xml:space="preserve"> - งานผนังผิวฉาบปูนเรียบ</v>
      </c>
      <c r="D134" s="449"/>
      <c r="E134" s="450" t="str">
        <f>'Data information'!D217</f>
        <v>ตร.ม.</v>
      </c>
      <c r="F134" s="449">
        <f>'Data information'!E217</f>
        <v>75.22</v>
      </c>
      <c r="G134" s="449">
        <f t="shared" si="20"/>
        <v>0</v>
      </c>
      <c r="H134" s="449">
        <f>'Data information'!F217</f>
        <v>87</v>
      </c>
      <c r="I134" s="449">
        <f t="shared" si="21"/>
        <v>0</v>
      </c>
      <c r="J134" s="449">
        <f t="shared" si="22"/>
        <v>0</v>
      </c>
      <c r="K134" s="469" t="s">
        <v>967</v>
      </c>
    </row>
    <row r="135" spans="1:11" s="497" customFormat="1">
      <c r="A135" s="451"/>
      <c r="B135" s="475"/>
      <c r="C135" s="476" t="str">
        <f>'Data information'!C218</f>
        <v xml:space="preserve"> - ผ5-ผนังผิวฉาบปูน กรุกระเบื้องเกรซพอซเลนขนาด 0.30X0.60 ม.</v>
      </c>
      <c r="D135" s="449"/>
      <c r="E135" s="450" t="str">
        <f>'Data information'!D218</f>
        <v>ตร.ม.</v>
      </c>
      <c r="F135" s="449">
        <f>'Data information'!E218</f>
        <v>370</v>
      </c>
      <c r="G135" s="449">
        <f t="shared" si="20"/>
        <v>0</v>
      </c>
      <c r="H135" s="449">
        <f>'Data information'!F218</f>
        <v>189</v>
      </c>
      <c r="I135" s="449">
        <f t="shared" si="21"/>
        <v>0</v>
      </c>
      <c r="J135" s="449">
        <f t="shared" si="22"/>
        <v>0</v>
      </c>
      <c r="K135" s="451"/>
    </row>
    <row r="136" spans="1:11" s="497" customFormat="1">
      <c r="A136" s="451"/>
      <c r="B136" s="475"/>
      <c r="C136" s="476" t="str">
        <f>'Data information'!C219</f>
        <v xml:space="preserve"> - ผ6-ผนังคอนกรีตโครงสร้าง ฉาบปูนเรียบ</v>
      </c>
      <c r="D136" s="449"/>
      <c r="E136" s="450" t="str">
        <f>'Data information'!D219</f>
        <v>ตร.ม.</v>
      </c>
      <c r="F136" s="449">
        <f>'Data information'!E219</f>
        <v>75.22</v>
      </c>
      <c r="G136" s="449">
        <f>D136*F136</f>
        <v>0</v>
      </c>
      <c r="H136" s="449">
        <f>'Data information'!F219</f>
        <v>105</v>
      </c>
      <c r="I136" s="449">
        <f t="shared" si="21"/>
        <v>0</v>
      </c>
      <c r="J136" s="449">
        <f t="shared" si="22"/>
        <v>0</v>
      </c>
      <c r="K136" s="451"/>
    </row>
    <row r="137" spans="1:11" s="497" customFormat="1" hidden="1">
      <c r="A137" s="451"/>
      <c r="B137" s="475"/>
      <c r="C137" s="476" t="str">
        <f>'Data information'!C220</f>
        <v xml:space="preserve"> - ผ7-ผนังคอนกรีตโครงสร้างเปลือยผิวเคลือบด้วยน้ำยากันตะไคร่สูตรน้ำมัน</v>
      </c>
      <c r="D137" s="449"/>
      <c r="E137" s="450" t="str">
        <f>'Data information'!D220</f>
        <v>ตร.ม.</v>
      </c>
      <c r="F137" s="449">
        <f>'Data information'!E220</f>
        <v>35</v>
      </c>
      <c r="G137" s="449">
        <f t="shared" si="20"/>
        <v>0</v>
      </c>
      <c r="H137" s="449">
        <f>'Data information'!F220</f>
        <v>30</v>
      </c>
      <c r="I137" s="449">
        <f t="shared" si="21"/>
        <v>0</v>
      </c>
      <c r="J137" s="449">
        <f t="shared" si="22"/>
        <v>0</v>
      </c>
      <c r="K137" s="451"/>
    </row>
    <row r="138" spans="1:11" s="497" customFormat="1" ht="48">
      <c r="A138" s="451"/>
      <c r="B138" s="475"/>
      <c r="C138" s="490" t="str">
        <f>'Data information'!C221</f>
        <v xml:space="preserve"> - ผ8-ผนังกรุแผ่นเมทัลชีท ลายไม้หน้ากว้าง 8" โครงเคร่าซีไลน์อาบสังกะสี (หน้าลิฟต์)</v>
      </c>
      <c r="D138" s="449"/>
      <c r="E138" s="450" t="str">
        <f>'Data information'!D221</f>
        <v>ตร.ม.</v>
      </c>
      <c r="F138" s="449">
        <f>'Data information'!E221</f>
        <v>500</v>
      </c>
      <c r="G138" s="449">
        <f t="shared" si="20"/>
        <v>0</v>
      </c>
      <c r="H138" s="449">
        <f>'Data information'!F221</f>
        <v>0</v>
      </c>
      <c r="I138" s="449">
        <f t="shared" si="21"/>
        <v>0</v>
      </c>
      <c r="J138" s="449">
        <f t="shared" si="22"/>
        <v>0</v>
      </c>
      <c r="K138" s="451"/>
    </row>
    <row r="139" spans="1:11" s="497" customFormat="1" hidden="1">
      <c r="A139" s="451"/>
      <c r="B139" s="475"/>
      <c r="C139" s="476" t="str">
        <f>'Data information'!C222</f>
        <v xml:space="preserve"> - ผ9-ผนังกรุแผ่นอลูมิเนี่ยม คอมโพสิทชนิดใส้กลางทนไฟ สีเทา</v>
      </c>
      <c r="D139" s="449"/>
      <c r="E139" s="450" t="str">
        <f>'Data information'!D222</f>
        <v>ตร.ม.</v>
      </c>
      <c r="F139" s="449">
        <f>'Data information'!E222</f>
        <v>0</v>
      </c>
      <c r="G139" s="449">
        <f t="shared" ref="G139:G144" si="23">D139*F139</f>
        <v>0</v>
      </c>
      <c r="H139" s="449">
        <f>'Data information'!F222</f>
        <v>0</v>
      </c>
      <c r="I139" s="449">
        <f t="shared" ref="I139:I144" si="24">D139*H139</f>
        <v>0</v>
      </c>
      <c r="J139" s="449">
        <f t="shared" ref="J139:J144" si="25">G139+I139</f>
        <v>0</v>
      </c>
      <c r="K139" s="451"/>
    </row>
    <row r="140" spans="1:11" s="497" customFormat="1" ht="48">
      <c r="A140" s="451"/>
      <c r="B140" s="475"/>
      <c r="C140" s="490" t="str">
        <f>'Data information'!C223</f>
        <v xml:space="preserve"> - ผ10-ผนังระแนงเหล็กกล่องชุปกาวาไนซ์ขนาด 75X40X2.3mm.@ 0.11 ม.ทาสีดำ</v>
      </c>
      <c r="D140" s="449"/>
      <c r="E140" s="450" t="str">
        <f>'Data information'!D223</f>
        <v>ตร.ม.</v>
      </c>
      <c r="F140" s="449">
        <f>'Data information'!E223</f>
        <v>1270</v>
      </c>
      <c r="G140" s="449">
        <f t="shared" si="23"/>
        <v>0</v>
      </c>
      <c r="H140" s="449">
        <f>'Data information'!F223</f>
        <v>320</v>
      </c>
      <c r="I140" s="449">
        <f t="shared" si="24"/>
        <v>0</v>
      </c>
      <c r="J140" s="449">
        <f t="shared" si="25"/>
        <v>0</v>
      </c>
      <c r="K140" s="451"/>
    </row>
    <row r="141" spans="1:11" s="497" customFormat="1" ht="48" hidden="1">
      <c r="A141" s="451"/>
      <c r="B141" s="475"/>
      <c r="C141" s="490" t="str">
        <f>'Data information'!C224</f>
        <v xml:space="preserve"> - ผ11-ผนังห้องน้ำสำเร็จรูปความหนา 25 มม.ผิวผนังเป็นไฮเพรสเซอร์ลามิเนทลายไม้บริเวณส่วนหน้าห้องน้ำและประตู</v>
      </c>
      <c r="D141" s="449"/>
      <c r="E141" s="450" t="str">
        <f>'Data information'!D224</f>
        <v>ชุด</v>
      </c>
      <c r="F141" s="449">
        <f>'Data information'!E224</f>
        <v>0</v>
      </c>
      <c r="G141" s="449">
        <f t="shared" si="23"/>
        <v>0</v>
      </c>
      <c r="H141" s="449">
        <f>'Data information'!F224</f>
        <v>0</v>
      </c>
      <c r="I141" s="449">
        <f t="shared" si="24"/>
        <v>0</v>
      </c>
      <c r="J141" s="449">
        <f t="shared" si="25"/>
        <v>0</v>
      </c>
      <c r="K141" s="451"/>
    </row>
    <row r="142" spans="1:11" s="497" customFormat="1" ht="48">
      <c r="A142" s="451"/>
      <c r="B142" s="475"/>
      <c r="C142" s="490" t="str">
        <f>'Data information'!C225</f>
        <v xml:space="preserve"> - ผ12-ผนังกระจกลามิเนตใส (กระจกใส 6 มม.+PVB 0.76 มม.+กระจกใส 6 มม.) กรอบอลูมิเนี่ยม</v>
      </c>
      <c r="D142" s="449"/>
      <c r="E142" s="450" t="str">
        <f>'Data information'!D225</f>
        <v>ตร.ม.</v>
      </c>
      <c r="F142" s="449">
        <f>'Data information'!E225</f>
        <v>2500</v>
      </c>
      <c r="G142" s="449">
        <f t="shared" si="23"/>
        <v>0</v>
      </c>
      <c r="H142" s="449">
        <f>'Data information'!F225</f>
        <v>0</v>
      </c>
      <c r="I142" s="449">
        <f t="shared" si="24"/>
        <v>0</v>
      </c>
      <c r="J142" s="449">
        <f t="shared" si="25"/>
        <v>0</v>
      </c>
      <c r="K142" s="469" t="s">
        <v>967</v>
      </c>
    </row>
    <row r="143" spans="1:11" s="497" customFormat="1">
      <c r="A143" s="451"/>
      <c r="B143" s="475"/>
      <c r="C143" s="476" t="str">
        <f>'Data information'!C226</f>
        <v xml:space="preserve"> - ผ13-ผนังกระจกใส ความหนากระจก 6 มม.กรอบอลูมิเนี่ยม</v>
      </c>
      <c r="D143" s="449"/>
      <c r="E143" s="450" t="str">
        <f>'Data information'!D226</f>
        <v>ตร.ม.</v>
      </c>
      <c r="F143" s="449">
        <f>'Data information'!E226</f>
        <v>1700</v>
      </c>
      <c r="G143" s="449">
        <f t="shared" si="23"/>
        <v>0</v>
      </c>
      <c r="H143" s="449">
        <f>'Data information'!F226</f>
        <v>0</v>
      </c>
      <c r="I143" s="449">
        <f t="shared" si="24"/>
        <v>0</v>
      </c>
      <c r="J143" s="449">
        <f t="shared" si="25"/>
        <v>0</v>
      </c>
      <c r="K143" s="469" t="s">
        <v>967</v>
      </c>
    </row>
    <row r="144" spans="1:11" s="497" customFormat="1" hidden="1">
      <c r="A144" s="460"/>
      <c r="B144" s="482"/>
      <c r="C144" s="476" t="str">
        <f>'Data information'!C227</f>
        <v xml:space="preserve"> - ผ14.ผนังกระจกเงา ความหนากระจก 6 มม.</v>
      </c>
      <c r="D144" s="449"/>
      <c r="E144" s="450" t="str">
        <f>'Data information'!D227</f>
        <v>ตร.ม.</v>
      </c>
      <c r="F144" s="449">
        <f>'Data information'!E227</f>
        <v>444</v>
      </c>
      <c r="G144" s="449">
        <f t="shared" si="23"/>
        <v>0</v>
      </c>
      <c r="H144" s="449">
        <f>'Data information'!F227</f>
        <v>99</v>
      </c>
      <c r="I144" s="449">
        <f t="shared" si="24"/>
        <v>0</v>
      </c>
      <c r="J144" s="449">
        <f t="shared" si="25"/>
        <v>0</v>
      </c>
      <c r="K144" s="460"/>
    </row>
    <row r="145" spans="1:11" s="497" customFormat="1">
      <c r="A145" s="480"/>
      <c r="B145" s="481"/>
      <c r="C145" s="485" t="str">
        <f>'Data information'!C228</f>
        <v>งานวัสดุผิวพื้น</v>
      </c>
      <c r="D145" s="451"/>
      <c r="E145" s="458"/>
      <c r="F145" s="451"/>
      <c r="G145" s="451"/>
      <c r="H145" s="451"/>
      <c r="I145" s="451"/>
      <c r="J145" s="451"/>
      <c r="K145" s="451"/>
    </row>
    <row r="146" spans="1:11" s="497" customFormat="1">
      <c r="A146" s="451"/>
      <c r="B146" s="475"/>
      <c r="C146" s="476" t="str">
        <f>'Data information'!C229</f>
        <v xml:space="preserve"> - F0-พื้นผิวขัดมันเรียบผสมผงขัดหน้าแข็ง ( FLOOR HARDENER )</v>
      </c>
      <c r="D146" s="449"/>
      <c r="E146" s="450" t="str">
        <f>'Data information'!D229</f>
        <v>ตร.ม.</v>
      </c>
      <c r="F146" s="449">
        <f>'Data information'!E229</f>
        <v>32.25</v>
      </c>
      <c r="G146" s="449">
        <f>D146*F146</f>
        <v>0</v>
      </c>
      <c r="H146" s="449">
        <f>'Data information'!F229</f>
        <v>40</v>
      </c>
      <c r="I146" s="449">
        <f>D146*H146</f>
        <v>0</v>
      </c>
      <c r="J146" s="449">
        <f>G146+I146</f>
        <v>0</v>
      </c>
      <c r="K146" s="469" t="s">
        <v>967</v>
      </c>
    </row>
    <row r="147" spans="1:11" s="497" customFormat="1">
      <c r="A147" s="451"/>
      <c r="B147" s="475"/>
      <c r="C147" s="476" t="str">
        <f>'Data information'!C230</f>
        <v xml:space="preserve"> - F1-พื้นปูกระเบื้อง เกรซพอซเลนขนาด 0.60X1.20 ม.</v>
      </c>
      <c r="D147" s="449"/>
      <c r="E147" s="450" t="str">
        <f>'Data information'!D230</f>
        <v>ตร.ม.</v>
      </c>
      <c r="F147" s="449">
        <f>'Data information'!E230</f>
        <v>32.25</v>
      </c>
      <c r="G147" s="449">
        <f t="shared" ref="G147:G156" si="26">D147*F147</f>
        <v>0</v>
      </c>
      <c r="H147" s="449">
        <f>'Data information'!F230</f>
        <v>40</v>
      </c>
      <c r="I147" s="449">
        <f t="shared" ref="I147:I156" si="27">D147*H147</f>
        <v>0</v>
      </c>
      <c r="J147" s="449">
        <f t="shared" ref="J147:J156" si="28">G147+I147</f>
        <v>0</v>
      </c>
      <c r="K147" s="469" t="s">
        <v>967</v>
      </c>
    </row>
    <row r="148" spans="1:11" s="497" customFormat="1">
      <c r="A148" s="451"/>
      <c r="B148" s="475"/>
      <c r="C148" s="476" t="str">
        <f>'Data information'!C231</f>
        <v xml:space="preserve"> - F2-พื้นปูกระเบื้อง เกรซพอซเลนขนาด 0.60X0.60 ม.</v>
      </c>
      <c r="D148" s="449"/>
      <c r="E148" s="450" t="str">
        <f>'Data information'!D231</f>
        <v>ตร.ม.</v>
      </c>
      <c r="F148" s="449">
        <f>'Data information'!E231</f>
        <v>32.25</v>
      </c>
      <c r="G148" s="449">
        <f t="shared" si="26"/>
        <v>0</v>
      </c>
      <c r="H148" s="449">
        <f>'Data information'!F231</f>
        <v>40</v>
      </c>
      <c r="I148" s="449">
        <f t="shared" si="27"/>
        <v>0</v>
      </c>
      <c r="J148" s="449">
        <f t="shared" si="28"/>
        <v>0</v>
      </c>
      <c r="K148" s="469" t="s">
        <v>967</v>
      </c>
    </row>
    <row r="149" spans="1:11" s="497" customFormat="1">
      <c r="A149" s="451"/>
      <c r="B149" s="475"/>
      <c r="C149" s="476" t="str">
        <f>'Data information'!C232</f>
        <v xml:space="preserve"> - F3-พื้นปูกระเบื้อง เกรซพอซเลนขนาด 0.30X0.60 ม. (ชนิดไม่ลื่น)</v>
      </c>
      <c r="D149" s="449"/>
      <c r="E149" s="450" t="str">
        <f>'Data information'!D232</f>
        <v>ตร.ม.</v>
      </c>
      <c r="F149" s="449">
        <f>'Data information'!E232</f>
        <v>398</v>
      </c>
      <c r="G149" s="449">
        <f t="shared" si="26"/>
        <v>0</v>
      </c>
      <c r="H149" s="449">
        <f>'Data information'!F232</f>
        <v>222</v>
      </c>
      <c r="I149" s="449">
        <f t="shared" si="27"/>
        <v>0</v>
      </c>
      <c r="J149" s="449">
        <f t="shared" si="28"/>
        <v>0</v>
      </c>
      <c r="K149" s="451"/>
    </row>
    <row r="150" spans="1:11" s="497" customFormat="1">
      <c r="A150" s="451"/>
      <c r="B150" s="475"/>
      <c r="C150" s="476" t="str">
        <f>'Data information'!C233</f>
        <v xml:space="preserve"> - F4-พื้นปูกระเบื้อง เกรซพอซเลนขนาด 0.20X1.20 ม.</v>
      </c>
      <c r="D150" s="449"/>
      <c r="E150" s="450" t="str">
        <f>'Data information'!D233</f>
        <v>ตร.ม.</v>
      </c>
      <c r="F150" s="449">
        <f>'Data information'!E233</f>
        <v>50</v>
      </c>
      <c r="G150" s="449">
        <f t="shared" si="26"/>
        <v>0</v>
      </c>
      <c r="H150" s="449">
        <f>'Data information'!F233</f>
        <v>87</v>
      </c>
      <c r="I150" s="449">
        <f t="shared" si="27"/>
        <v>0</v>
      </c>
      <c r="J150" s="449">
        <f t="shared" si="28"/>
        <v>0</v>
      </c>
      <c r="K150" s="469" t="s">
        <v>967</v>
      </c>
    </row>
    <row r="151" spans="1:11" s="497" customFormat="1">
      <c r="A151" s="451"/>
      <c r="B151" s="475"/>
      <c r="C151" s="476" t="str">
        <f>'Data information'!C234</f>
        <v xml:space="preserve"> - F5-พื้นปูกระเบื้องยางลายไม้ชนิดคลิ๊กล๊อคความหนาไม่น้อยกว่า 4 มม.</v>
      </c>
      <c r="D151" s="449"/>
      <c r="E151" s="450" t="str">
        <f>'Data information'!D234</f>
        <v>ตร.ม.</v>
      </c>
      <c r="F151" s="449">
        <f>'Data information'!E234</f>
        <v>382.25</v>
      </c>
      <c r="G151" s="449">
        <f t="shared" si="26"/>
        <v>0</v>
      </c>
      <c r="H151" s="449">
        <f>'Data information'!F234</f>
        <v>40</v>
      </c>
      <c r="I151" s="449">
        <f t="shared" si="27"/>
        <v>0</v>
      </c>
      <c r="J151" s="449">
        <f t="shared" si="28"/>
        <v>0</v>
      </c>
      <c r="K151" s="469" t="s">
        <v>967</v>
      </c>
    </row>
    <row r="152" spans="1:11" s="497" customFormat="1">
      <c r="A152" s="451"/>
      <c r="B152" s="475"/>
      <c r="C152" s="476" t="str">
        <f>'Data information'!C235</f>
        <v xml:space="preserve"> - F6-พื้นคอนกรีตทำผิวพิมพ์ลายสีเทาดำ (STAMPED CONCRETE)</v>
      </c>
      <c r="D152" s="449"/>
      <c r="E152" s="450" t="str">
        <f>'Data information'!D235</f>
        <v>ตร.ม.</v>
      </c>
      <c r="F152" s="449">
        <f>'Data information'!E235</f>
        <v>32.25</v>
      </c>
      <c r="G152" s="449">
        <f t="shared" si="26"/>
        <v>0</v>
      </c>
      <c r="H152" s="449">
        <f>'Data information'!F235</f>
        <v>40</v>
      </c>
      <c r="I152" s="449">
        <f t="shared" si="27"/>
        <v>0</v>
      </c>
      <c r="J152" s="449">
        <f t="shared" si="28"/>
        <v>0</v>
      </c>
      <c r="K152" s="469" t="s">
        <v>967</v>
      </c>
    </row>
    <row r="153" spans="1:11" s="497" customFormat="1">
      <c r="A153" s="451"/>
      <c r="B153" s="475"/>
      <c r="C153" s="476" t="str">
        <f>'Data information'!C236</f>
        <v xml:space="preserve"> - F7-พื้นปูพรม(ไนล่อน) สีเทา</v>
      </c>
      <c r="D153" s="449"/>
      <c r="E153" s="450" t="str">
        <f>'Data information'!D236</f>
        <v>ตร.ม.</v>
      </c>
      <c r="F153" s="449">
        <f>'Data information'!E236</f>
        <v>32.25</v>
      </c>
      <c r="G153" s="449">
        <f t="shared" si="26"/>
        <v>0</v>
      </c>
      <c r="H153" s="449">
        <f>'Data information'!F236</f>
        <v>40</v>
      </c>
      <c r="I153" s="449">
        <f t="shared" si="27"/>
        <v>0</v>
      </c>
      <c r="J153" s="449">
        <f t="shared" si="28"/>
        <v>0</v>
      </c>
      <c r="K153" s="469" t="s">
        <v>967</v>
      </c>
    </row>
    <row r="154" spans="1:11" s="497" customFormat="1" hidden="1">
      <c r="A154" s="451"/>
      <c r="B154" s="475"/>
      <c r="C154" s="476" t="str">
        <f>'Data information'!C237</f>
        <v xml:space="preserve"> - F8-</v>
      </c>
      <c r="D154" s="449"/>
      <c r="E154" s="450" t="str">
        <f>'Data information'!D237</f>
        <v>ตร.ม.</v>
      </c>
      <c r="F154" s="449">
        <f>'Data information'!E237</f>
        <v>0</v>
      </c>
      <c r="G154" s="449">
        <f t="shared" si="26"/>
        <v>0</v>
      </c>
      <c r="H154" s="449">
        <f>'Data information'!F237</f>
        <v>0</v>
      </c>
      <c r="I154" s="449">
        <f t="shared" si="27"/>
        <v>0</v>
      </c>
      <c r="J154" s="449">
        <f t="shared" si="28"/>
        <v>0</v>
      </c>
      <c r="K154" s="451"/>
    </row>
    <row r="155" spans="1:11" s="497" customFormat="1" hidden="1">
      <c r="A155" s="451"/>
      <c r="B155" s="475"/>
      <c r="C155" s="476" t="str">
        <f>'Data information'!C238</f>
        <v xml:space="preserve"> - F9-</v>
      </c>
      <c r="D155" s="449"/>
      <c r="E155" s="450" t="str">
        <f>'Data information'!D238</f>
        <v>ตร.ม.</v>
      </c>
      <c r="F155" s="449">
        <f>'Data information'!E238</f>
        <v>0</v>
      </c>
      <c r="G155" s="449">
        <f t="shared" si="26"/>
        <v>0</v>
      </c>
      <c r="H155" s="449">
        <f>'Data information'!F238</f>
        <v>0</v>
      </c>
      <c r="I155" s="449">
        <f t="shared" si="27"/>
        <v>0</v>
      </c>
      <c r="J155" s="449">
        <f t="shared" si="28"/>
        <v>0</v>
      </c>
      <c r="K155" s="451"/>
    </row>
    <row r="156" spans="1:11" s="497" customFormat="1" ht="48">
      <c r="A156" s="451"/>
      <c r="B156" s="475"/>
      <c r="C156" s="490" t="str">
        <f>'Data information'!C239</f>
        <v xml:space="preserve"> - F10-พื้นคอนกรีตขัดมันเรียบผสมน้ำยากันซึม ทาทับด้วยวัสดุกันซึมชนิดผสมพียู</v>
      </c>
      <c r="D156" s="449"/>
      <c r="E156" s="450" t="str">
        <f>'Data information'!D239</f>
        <v>ตร.ม.</v>
      </c>
      <c r="F156" s="449">
        <f>'Data information'!E239</f>
        <v>50</v>
      </c>
      <c r="G156" s="449">
        <f t="shared" si="26"/>
        <v>0</v>
      </c>
      <c r="H156" s="449">
        <f>'Data information'!F239</f>
        <v>87</v>
      </c>
      <c r="I156" s="449">
        <f t="shared" si="27"/>
        <v>0</v>
      </c>
      <c r="J156" s="449">
        <f t="shared" si="28"/>
        <v>0</v>
      </c>
      <c r="K156" s="469"/>
    </row>
    <row r="157" spans="1:11" s="497" customFormat="1">
      <c r="A157" s="480"/>
      <c r="B157" s="481"/>
      <c r="C157" s="485" t="str">
        <f>'Data information'!C240</f>
        <v>งานประตู-หน้าต่าง</v>
      </c>
      <c r="D157" s="451"/>
      <c r="E157" s="458"/>
      <c r="F157" s="451"/>
      <c r="G157" s="451"/>
      <c r="H157" s="451"/>
      <c r="I157" s="451"/>
      <c r="J157" s="451"/>
      <c r="K157" s="451"/>
    </row>
    <row r="158" spans="1:11" s="497" customFormat="1">
      <c r="A158" s="451"/>
      <c r="B158" s="475"/>
      <c r="C158" s="485" t="str">
        <f>'Data information'!C241</f>
        <v>อาคาร 1</v>
      </c>
      <c r="D158" s="449"/>
      <c r="E158" s="450"/>
      <c r="F158" s="449"/>
      <c r="G158" s="449"/>
      <c r="H158" s="449"/>
      <c r="I158" s="449"/>
      <c r="J158" s="449"/>
      <c r="K158" s="469"/>
    </row>
    <row r="159" spans="1:11" s="497" customFormat="1">
      <c r="A159" s="451"/>
      <c r="B159" s="475"/>
      <c r="C159" s="489" t="str">
        <f>'Data information'!C242</f>
        <v xml:space="preserve"> - D1-ประตูบานเปิดคู่</v>
      </c>
      <c r="D159" s="449"/>
      <c r="E159" s="450" t="str">
        <f>'Data information'!D242</f>
        <v>ชุด</v>
      </c>
      <c r="F159" s="449">
        <f>'Data information'!E242</f>
        <v>27245.9</v>
      </c>
      <c r="G159" s="449">
        <f t="shared" ref="G159:G179" si="29">D159*F159</f>
        <v>0</v>
      </c>
      <c r="H159" s="449">
        <f>'Data information'!F242</f>
        <v>0</v>
      </c>
      <c r="I159" s="449">
        <f t="shared" ref="I159:I179" si="30">D159*H159</f>
        <v>0</v>
      </c>
      <c r="J159" s="449">
        <f t="shared" ref="J159:J179" si="31">G159+I159</f>
        <v>0</v>
      </c>
      <c r="K159" s="451"/>
    </row>
    <row r="160" spans="1:11" s="497" customFormat="1">
      <c r="A160" s="451"/>
      <c r="B160" s="475"/>
      <c r="C160" s="489" t="str">
        <f>'Data information'!C243</f>
        <v xml:space="preserve"> - D2-ประตูบานเปิดคู่</v>
      </c>
      <c r="D160" s="449"/>
      <c r="E160" s="450" t="str">
        <f>'Data information'!D243</f>
        <v>ชุด</v>
      </c>
      <c r="F160" s="449">
        <f>'Data information'!E243</f>
        <v>25245.000000000004</v>
      </c>
      <c r="G160" s="449">
        <f t="shared" si="29"/>
        <v>0</v>
      </c>
      <c r="H160" s="449">
        <f>'Data information'!F243</f>
        <v>0</v>
      </c>
      <c r="I160" s="449">
        <f t="shared" si="30"/>
        <v>0</v>
      </c>
      <c r="J160" s="449">
        <f t="shared" si="31"/>
        <v>0</v>
      </c>
      <c r="K160" s="451"/>
    </row>
    <row r="161" spans="1:11" s="497" customFormat="1">
      <c r="A161" s="451"/>
      <c r="B161" s="475"/>
      <c r="C161" s="489" t="str">
        <f>'Data information'!C244</f>
        <v xml:space="preserve"> - D3-ประตูบานเปิดเดี่ยว ประตูกันไฟ</v>
      </c>
      <c r="D161" s="449"/>
      <c r="E161" s="450" t="str">
        <f>'Data information'!D244</f>
        <v>ชุด</v>
      </c>
      <c r="F161" s="449">
        <f>'Data information'!E244</f>
        <v>16980</v>
      </c>
      <c r="G161" s="449">
        <f t="shared" si="29"/>
        <v>0</v>
      </c>
      <c r="H161" s="449">
        <f>'Data information'!F244</f>
        <v>1000</v>
      </c>
      <c r="I161" s="449">
        <f t="shared" si="30"/>
        <v>0</v>
      </c>
      <c r="J161" s="449">
        <f t="shared" si="31"/>
        <v>0</v>
      </c>
      <c r="K161" s="451"/>
    </row>
    <row r="162" spans="1:11" s="497" customFormat="1">
      <c r="A162" s="451"/>
      <c r="B162" s="475"/>
      <c r="C162" s="489" t="str">
        <f>'Data information'!C245</f>
        <v xml:space="preserve"> - D4-ประตูบานเปิดเดี่ยว</v>
      </c>
      <c r="D162" s="449"/>
      <c r="E162" s="450" t="str">
        <f>'Data information'!D245</f>
        <v>ชุด</v>
      </c>
      <c r="F162" s="449">
        <f>'Data information'!E245</f>
        <v>13090.000000000002</v>
      </c>
      <c r="G162" s="449">
        <f t="shared" si="29"/>
        <v>0</v>
      </c>
      <c r="H162" s="449">
        <f>'Data information'!F245</f>
        <v>0</v>
      </c>
      <c r="I162" s="449">
        <f t="shared" si="30"/>
        <v>0</v>
      </c>
      <c r="J162" s="449">
        <f t="shared" si="31"/>
        <v>0</v>
      </c>
      <c r="K162" s="451"/>
    </row>
    <row r="163" spans="1:11" s="497" customFormat="1">
      <c r="A163" s="451"/>
      <c r="B163" s="475"/>
      <c r="C163" s="489" t="str">
        <f>'Data information'!C246</f>
        <v xml:space="preserve"> - D5-ประตูบานเปิดเดี่ยว</v>
      </c>
      <c r="D163" s="449"/>
      <c r="E163" s="450" t="str">
        <f>'Data information'!D246</f>
        <v>ชุด</v>
      </c>
      <c r="F163" s="449">
        <f>'Data information'!E246</f>
        <v>4428</v>
      </c>
      <c r="G163" s="449">
        <f t="shared" si="29"/>
        <v>0</v>
      </c>
      <c r="H163" s="449">
        <f>'Data information'!F246</f>
        <v>180</v>
      </c>
      <c r="I163" s="449">
        <f t="shared" si="30"/>
        <v>0</v>
      </c>
      <c r="J163" s="449">
        <f t="shared" si="31"/>
        <v>0</v>
      </c>
      <c r="K163" s="451"/>
    </row>
    <row r="164" spans="1:11" s="497" customFormat="1">
      <c r="A164" s="451"/>
      <c r="B164" s="475"/>
      <c r="C164" s="489" t="str">
        <f>'Data information'!C247</f>
        <v xml:space="preserve"> - D6-ประตูบานเลื่อนเดี่ยว</v>
      </c>
      <c r="D164" s="449"/>
      <c r="E164" s="450" t="str">
        <f>'Data information'!D247</f>
        <v>ชุด</v>
      </c>
      <c r="F164" s="449">
        <f>'Data information'!E247</f>
        <v>5280</v>
      </c>
      <c r="G164" s="449">
        <f t="shared" si="29"/>
        <v>0</v>
      </c>
      <c r="H164" s="449">
        <f>'Data information'!F247</f>
        <v>240</v>
      </c>
      <c r="I164" s="449">
        <f t="shared" si="30"/>
        <v>0</v>
      </c>
      <c r="J164" s="449">
        <f t="shared" si="31"/>
        <v>0</v>
      </c>
      <c r="K164" s="451"/>
    </row>
    <row r="165" spans="1:11" s="497" customFormat="1">
      <c r="A165" s="451"/>
      <c r="B165" s="475"/>
      <c r="C165" s="489" t="str">
        <f>'Data information'!C248</f>
        <v xml:space="preserve"> - D7-ประตูเหล็กม้วนทึบ</v>
      </c>
      <c r="D165" s="449"/>
      <c r="E165" s="450" t="str">
        <f>'Data information'!D248</f>
        <v>ชุด</v>
      </c>
      <c r="F165" s="449">
        <f>'Data information'!E248</f>
        <v>14283.124800000001</v>
      </c>
      <c r="G165" s="449">
        <f t="shared" si="29"/>
        <v>0</v>
      </c>
      <c r="H165" s="449">
        <f>'Data information'!F248</f>
        <v>0</v>
      </c>
      <c r="I165" s="449">
        <f t="shared" si="30"/>
        <v>0</v>
      </c>
      <c r="J165" s="449">
        <f t="shared" si="31"/>
        <v>0</v>
      </c>
      <c r="K165" s="451"/>
    </row>
    <row r="166" spans="1:11" s="497" customFormat="1">
      <c r="A166" s="451"/>
      <c r="B166" s="475"/>
      <c r="C166" s="489" t="str">
        <f>'Data information'!C249</f>
        <v xml:space="preserve"> - D8-ประตูเหล็กม้วนทึบ</v>
      </c>
      <c r="D166" s="449"/>
      <c r="E166" s="450" t="str">
        <f>'Data information'!D249</f>
        <v>ชุด</v>
      </c>
      <c r="F166" s="449">
        <f>'Data information'!E249</f>
        <v>11902.604000000001</v>
      </c>
      <c r="G166" s="449">
        <f t="shared" si="29"/>
        <v>0</v>
      </c>
      <c r="H166" s="449">
        <f>'Data information'!F249</f>
        <v>0</v>
      </c>
      <c r="I166" s="449">
        <f t="shared" si="30"/>
        <v>0</v>
      </c>
      <c r="J166" s="449">
        <f t="shared" si="31"/>
        <v>0</v>
      </c>
      <c r="K166" s="451"/>
    </row>
    <row r="167" spans="1:11" s="497" customFormat="1">
      <c r="A167" s="451"/>
      <c r="B167" s="475"/>
      <c r="C167" s="489" t="str">
        <f>'Data information'!C250</f>
        <v xml:space="preserve"> - Ds-ประตูบานเปิดเดี่ยว</v>
      </c>
      <c r="D167" s="449"/>
      <c r="E167" s="450" t="str">
        <f>'Data information'!D250</f>
        <v>ชุด</v>
      </c>
      <c r="F167" s="449">
        <f>'Data information'!E250</f>
        <v>1650</v>
      </c>
      <c r="G167" s="449">
        <f t="shared" si="29"/>
        <v>0</v>
      </c>
      <c r="H167" s="449">
        <f>'Data information'!F250</f>
        <v>0</v>
      </c>
      <c r="I167" s="449">
        <f t="shared" si="30"/>
        <v>0</v>
      </c>
      <c r="J167" s="449">
        <f t="shared" si="31"/>
        <v>0</v>
      </c>
      <c r="K167" s="451"/>
    </row>
    <row r="168" spans="1:11" s="497" customFormat="1" ht="48">
      <c r="A168" s="451"/>
      <c r="B168" s="475"/>
      <c r="C168" s="491" t="str">
        <f>'Data information'!C251</f>
        <v xml:space="preserve"> - W1-หน้าต่างบานเปิดเดี่ยว+ช่องแสงติดตาย (รวมกันสาดเหล็กแผ่นเรียบ)</v>
      </c>
      <c r="D168" s="449"/>
      <c r="E168" s="450" t="str">
        <f>'Data information'!D251</f>
        <v>ชุด</v>
      </c>
      <c r="F168" s="449">
        <f>'Data information'!E251</f>
        <v>12062.199999999999</v>
      </c>
      <c r="G168" s="449">
        <f t="shared" si="29"/>
        <v>0</v>
      </c>
      <c r="H168" s="449">
        <f>'Data information'!F251</f>
        <v>0</v>
      </c>
      <c r="I168" s="449">
        <f t="shared" si="30"/>
        <v>0</v>
      </c>
      <c r="J168" s="449">
        <f t="shared" si="31"/>
        <v>0</v>
      </c>
      <c r="K168" s="451"/>
    </row>
    <row r="169" spans="1:11" s="497" customFormat="1">
      <c r="A169" s="451"/>
      <c r="B169" s="475"/>
      <c r="C169" s="489" t="str">
        <f>'Data information'!C252</f>
        <v xml:space="preserve"> - W1A-หน้าต่างบานเปิดเดี่ยว+ช่องแสงติดตาย</v>
      </c>
      <c r="D169" s="449"/>
      <c r="E169" s="450" t="str">
        <f>'Data information'!D252</f>
        <v>ชุด</v>
      </c>
      <c r="F169" s="449">
        <f>'Data information'!E252</f>
        <v>9950.9499999999989</v>
      </c>
      <c r="G169" s="449">
        <f t="shared" si="29"/>
        <v>0</v>
      </c>
      <c r="H169" s="449">
        <f>'Data information'!F252</f>
        <v>0</v>
      </c>
      <c r="I169" s="449">
        <f t="shared" si="30"/>
        <v>0</v>
      </c>
      <c r="J169" s="449">
        <f t="shared" si="31"/>
        <v>0</v>
      </c>
      <c r="K169" s="451"/>
    </row>
    <row r="170" spans="1:11" s="497" customFormat="1" ht="48">
      <c r="A170" s="451"/>
      <c r="B170" s="475"/>
      <c r="C170" s="491" t="str">
        <f>'Data information'!C253</f>
        <v xml:space="preserve"> - W2-หน้าต่างบานเลื่อนสลับ+ช่องแสงติดตาย (รวมกันสาดเหล็กแผ่นเรียบ)</v>
      </c>
      <c r="D170" s="449"/>
      <c r="E170" s="450" t="str">
        <f>'Data information'!D253</f>
        <v>ชุด</v>
      </c>
      <c r="F170" s="449">
        <f>'Data information'!E253</f>
        <v>17862.5</v>
      </c>
      <c r="G170" s="449">
        <f t="shared" si="29"/>
        <v>0</v>
      </c>
      <c r="H170" s="449">
        <f>'Data information'!F253</f>
        <v>0</v>
      </c>
      <c r="I170" s="449">
        <f t="shared" si="30"/>
        <v>0</v>
      </c>
      <c r="J170" s="449">
        <f t="shared" si="31"/>
        <v>0</v>
      </c>
      <c r="K170" s="451"/>
    </row>
    <row r="171" spans="1:11" s="497" customFormat="1">
      <c r="A171" s="451"/>
      <c r="B171" s="475"/>
      <c r="C171" s="489" t="str">
        <f>'Data information'!C254</f>
        <v xml:space="preserve"> - W2A-หน้าต่างบานเลื่อนสลับ+ช่องแสงติดตาย</v>
      </c>
      <c r="D171" s="449"/>
      <c r="E171" s="450" t="str">
        <f>'Data information'!D254</f>
        <v>ชุด</v>
      </c>
      <c r="F171" s="449">
        <f>'Data information'!E254</f>
        <v>14662.499999999998</v>
      </c>
      <c r="G171" s="449">
        <f t="shared" si="29"/>
        <v>0</v>
      </c>
      <c r="H171" s="449">
        <f>'Data information'!F254</f>
        <v>0</v>
      </c>
      <c r="I171" s="449">
        <f t="shared" si="30"/>
        <v>0</v>
      </c>
      <c r="J171" s="449">
        <f t="shared" si="31"/>
        <v>0</v>
      </c>
      <c r="K171" s="451"/>
    </row>
    <row r="172" spans="1:11" s="497" customFormat="1">
      <c r="A172" s="451"/>
      <c r="B172" s="475"/>
      <c r="C172" s="489" t="str">
        <f>'Data information'!C255</f>
        <v xml:space="preserve"> - W2B-หน้าต่างบานเลื่อนสลับ+ช่องแสงติดตาย</v>
      </c>
      <c r="D172" s="449"/>
      <c r="E172" s="450" t="str">
        <f>'Data information'!D255</f>
        <v>ชุด</v>
      </c>
      <c r="F172" s="449">
        <f>'Data information'!E255</f>
        <v>16424.3</v>
      </c>
      <c r="G172" s="449">
        <f t="shared" si="29"/>
        <v>0</v>
      </c>
      <c r="H172" s="449">
        <f>'Data information'!F255</f>
        <v>0</v>
      </c>
      <c r="I172" s="449">
        <f t="shared" si="30"/>
        <v>0</v>
      </c>
      <c r="J172" s="449">
        <f t="shared" si="31"/>
        <v>0</v>
      </c>
      <c r="K172" s="451"/>
    </row>
    <row r="173" spans="1:11" s="497" customFormat="1">
      <c r="A173" s="451"/>
      <c r="B173" s="475"/>
      <c r="C173" s="489" t="str">
        <f>'Data information'!C256</f>
        <v xml:space="preserve"> - W3-หน้าต่างบานเลื่อนสลับ</v>
      </c>
      <c r="D173" s="449"/>
      <c r="E173" s="450" t="str">
        <f>'Data information'!D256</f>
        <v>ชุด</v>
      </c>
      <c r="F173" s="449">
        <f>'Data information'!E256</f>
        <v>16352.999999999998</v>
      </c>
      <c r="G173" s="449">
        <f t="shared" si="29"/>
        <v>0</v>
      </c>
      <c r="H173" s="449">
        <f>'Data information'!F256</f>
        <v>0</v>
      </c>
      <c r="I173" s="449">
        <f t="shared" si="30"/>
        <v>0</v>
      </c>
      <c r="J173" s="449">
        <f t="shared" si="31"/>
        <v>0</v>
      </c>
      <c r="K173" s="451"/>
    </row>
    <row r="174" spans="1:11" s="497" customFormat="1">
      <c r="A174" s="451"/>
      <c r="B174" s="475"/>
      <c r="C174" s="489" t="str">
        <f>'Data information'!C257</f>
        <v xml:space="preserve"> - W4-หน้าต่างบานเลื่อนสลับ</v>
      </c>
      <c r="D174" s="449"/>
      <c r="E174" s="450" t="str">
        <f>'Data information'!D257</f>
        <v>ชุด</v>
      </c>
      <c r="F174" s="449">
        <f>'Data information'!E257</f>
        <v>7331.2499999999991</v>
      </c>
      <c r="G174" s="449">
        <f t="shared" si="29"/>
        <v>0</v>
      </c>
      <c r="H174" s="449">
        <f>'Data information'!F257</f>
        <v>0</v>
      </c>
      <c r="I174" s="449">
        <f t="shared" si="30"/>
        <v>0</v>
      </c>
      <c r="J174" s="449">
        <f t="shared" si="31"/>
        <v>0</v>
      </c>
      <c r="K174" s="451"/>
    </row>
    <row r="175" spans="1:11" s="497" customFormat="1">
      <c r="A175" s="451"/>
      <c r="B175" s="475"/>
      <c r="C175" s="489" t="str">
        <f>'Data information'!C258</f>
        <v xml:space="preserve"> - W5-หน้าต่างบานเลื่อนคู่+ช่องแสงติดตาย</v>
      </c>
      <c r="D175" s="449"/>
      <c r="E175" s="450" t="str">
        <f>'Data information'!D258</f>
        <v>ชุด</v>
      </c>
      <c r="F175" s="449">
        <f>'Data information'!E258</f>
        <v>7575.0499999999993</v>
      </c>
      <c r="G175" s="449">
        <f t="shared" si="29"/>
        <v>0</v>
      </c>
      <c r="H175" s="449">
        <f>'Data information'!F258</f>
        <v>0</v>
      </c>
      <c r="I175" s="449">
        <f t="shared" si="30"/>
        <v>0</v>
      </c>
      <c r="J175" s="449">
        <f t="shared" si="31"/>
        <v>0</v>
      </c>
      <c r="K175" s="451"/>
    </row>
    <row r="176" spans="1:11" s="497" customFormat="1">
      <c r="A176" s="451"/>
      <c r="B176" s="475"/>
      <c r="C176" s="489" t="str">
        <f>'Data information'!C259</f>
        <v xml:space="preserve"> - W6-หน้าต่างบานเลื่อนคู่+ช่องแสงติดตาย</v>
      </c>
      <c r="D176" s="449"/>
      <c r="E176" s="450" t="str">
        <f>'Data information'!D259</f>
        <v>ชุด</v>
      </c>
      <c r="F176" s="449">
        <f>'Data information'!E259</f>
        <v>8973.4499999999989</v>
      </c>
      <c r="G176" s="449">
        <f t="shared" si="29"/>
        <v>0</v>
      </c>
      <c r="H176" s="449">
        <f>'Data information'!F259</f>
        <v>0</v>
      </c>
      <c r="I176" s="449">
        <f t="shared" si="30"/>
        <v>0</v>
      </c>
      <c r="J176" s="449">
        <f t="shared" si="31"/>
        <v>0</v>
      </c>
      <c r="K176" s="451"/>
    </row>
    <row r="177" spans="1:11" s="497" customFormat="1">
      <c r="A177" s="451"/>
      <c r="B177" s="475"/>
      <c r="C177" s="489" t="str">
        <f>'Data information'!C260</f>
        <v xml:space="preserve"> - W7-หน้าต่างบานเกล็ดระบายอากาศ</v>
      </c>
      <c r="D177" s="449"/>
      <c r="E177" s="450" t="str">
        <f>'Data information'!D260</f>
        <v>ชุด</v>
      </c>
      <c r="F177" s="449">
        <f>'Data information'!E260</f>
        <v>5268.7249999999995</v>
      </c>
      <c r="G177" s="449">
        <f t="shared" si="29"/>
        <v>0</v>
      </c>
      <c r="H177" s="449">
        <f>'Data information'!F260</f>
        <v>0</v>
      </c>
      <c r="I177" s="449">
        <f t="shared" si="30"/>
        <v>0</v>
      </c>
      <c r="J177" s="449">
        <f t="shared" si="31"/>
        <v>0</v>
      </c>
      <c r="K177" s="451"/>
    </row>
    <row r="178" spans="1:11" s="497" customFormat="1">
      <c r="A178" s="451"/>
      <c r="B178" s="475"/>
      <c r="C178" s="489" t="str">
        <f>'Data information'!C261</f>
        <v xml:space="preserve"> - W7A-หน้าต่างบานเกล็ดระบายอากาศ</v>
      </c>
      <c r="D178" s="449"/>
      <c r="E178" s="450" t="str">
        <f>'Data information'!D261</f>
        <v>ชุด</v>
      </c>
      <c r="F178" s="449">
        <f>'Data information'!E261</f>
        <v>11632.25</v>
      </c>
      <c r="G178" s="449">
        <f t="shared" si="29"/>
        <v>0</v>
      </c>
      <c r="H178" s="449">
        <f>'Data information'!F261</f>
        <v>0</v>
      </c>
      <c r="I178" s="449">
        <f t="shared" si="30"/>
        <v>0</v>
      </c>
      <c r="J178" s="449">
        <f t="shared" si="31"/>
        <v>0</v>
      </c>
      <c r="K178" s="451"/>
    </row>
    <row r="179" spans="1:11" s="497" customFormat="1">
      <c r="A179" s="451"/>
      <c r="B179" s="475"/>
      <c r="C179" s="489" t="str">
        <f>'Data information'!C262</f>
        <v xml:space="preserve"> - W7B-หน้าต่างบานเกล็ดระบายอากาศ</v>
      </c>
      <c r="D179" s="449"/>
      <c r="E179" s="450" t="str">
        <f>'Data information'!D262</f>
        <v>ชุด</v>
      </c>
      <c r="F179" s="449">
        <f>'Data information'!E262</f>
        <v>6529.7</v>
      </c>
      <c r="G179" s="449">
        <f t="shared" si="29"/>
        <v>0</v>
      </c>
      <c r="H179" s="449">
        <f>'Data information'!F262</f>
        <v>0</v>
      </c>
      <c r="I179" s="449">
        <f t="shared" si="30"/>
        <v>0</v>
      </c>
      <c r="J179" s="449">
        <f t="shared" si="31"/>
        <v>0</v>
      </c>
      <c r="K179" s="451"/>
    </row>
    <row r="180" spans="1:11" s="497" customFormat="1">
      <c r="A180" s="451"/>
      <c r="B180" s="475"/>
      <c r="C180" s="489" t="str">
        <f>'Data information'!C263</f>
        <v xml:space="preserve"> - W8-หน้าต่างบานเลื่อนสลับ</v>
      </c>
      <c r="D180" s="449"/>
      <c r="E180" s="450" t="str">
        <f>'Data information'!D263</f>
        <v>ชุด</v>
      </c>
      <c r="F180" s="449">
        <f>'Data information'!E263</f>
        <v>5542.4249999999993</v>
      </c>
      <c r="G180" s="449">
        <f>D180*F180</f>
        <v>0</v>
      </c>
      <c r="H180" s="449">
        <f>'Data information'!F263</f>
        <v>0</v>
      </c>
      <c r="I180" s="449">
        <f>D180*H180</f>
        <v>0</v>
      </c>
      <c r="J180" s="449">
        <f>G180+I180</f>
        <v>0</v>
      </c>
      <c r="K180" s="451"/>
    </row>
    <row r="181" spans="1:11" s="497" customFormat="1">
      <c r="A181" s="480"/>
      <c r="B181" s="481"/>
      <c r="C181" s="485" t="str">
        <f>'Data information'!C398</f>
        <v>งานสุขภัณฑ์</v>
      </c>
      <c r="D181" s="451"/>
      <c r="E181" s="458"/>
      <c r="F181" s="451"/>
      <c r="G181" s="451"/>
      <c r="H181" s="451"/>
      <c r="I181" s="451"/>
      <c r="J181" s="451"/>
      <c r="K181" s="451"/>
    </row>
    <row r="182" spans="1:11" s="497" customFormat="1">
      <c r="A182" s="451"/>
      <c r="B182" s="475"/>
      <c r="C182" s="489" t="str">
        <f>'Data information'!C399</f>
        <v xml:space="preserve"> - โถส้วมแบบนั่งราบ ชนิดชักโครก พร้อมอุปกรณ์ครบชุด  </v>
      </c>
      <c r="D182" s="449"/>
      <c r="E182" s="450" t="str">
        <f>'Data information'!D399</f>
        <v>ชุด</v>
      </c>
      <c r="F182" s="449">
        <f>'Data information'!E399</f>
        <v>3129.3</v>
      </c>
      <c r="G182" s="449">
        <f>D182*F182</f>
        <v>0</v>
      </c>
      <c r="H182" s="449">
        <f>'Data information'!F399</f>
        <v>450</v>
      </c>
      <c r="I182" s="449">
        <f>D182*H182</f>
        <v>0</v>
      </c>
      <c r="J182" s="449">
        <f>G182+I182</f>
        <v>0</v>
      </c>
      <c r="K182" s="469" t="s">
        <v>967</v>
      </c>
    </row>
    <row r="183" spans="1:11" s="497" customFormat="1">
      <c r="A183" s="451"/>
      <c r="B183" s="475"/>
      <c r="C183" s="489" t="str">
        <f>'Data information'!C400</f>
        <v xml:space="preserve"> - อ่างล้างหน้า ชนิดฝังใต้เคาน์เตอร์ พร้อมอุปกรณ์ครบชุด  </v>
      </c>
      <c r="D183" s="449"/>
      <c r="E183" s="450" t="str">
        <f>'Data information'!D400</f>
        <v>ชุด</v>
      </c>
      <c r="F183" s="449">
        <f>'Data information'!E400</f>
        <v>1762.9</v>
      </c>
      <c r="G183" s="449">
        <f t="shared" ref="G183:G195" si="32">D183*F183</f>
        <v>0</v>
      </c>
      <c r="H183" s="449">
        <f>'Data information'!F400</f>
        <v>450</v>
      </c>
      <c r="I183" s="449">
        <f t="shared" ref="I183:I195" si="33">D183*H183</f>
        <v>0</v>
      </c>
      <c r="J183" s="449">
        <f t="shared" ref="J183:J195" si="34">G183+I183</f>
        <v>0</v>
      </c>
      <c r="K183" s="451"/>
    </row>
    <row r="184" spans="1:11" s="497" customFormat="1" hidden="1">
      <c r="A184" s="451"/>
      <c r="B184" s="475"/>
      <c r="C184" s="489" t="str">
        <f>'Data information'!C401</f>
        <v xml:space="preserve"> - อ่างล้างหน้า ชนิดวางเคาน์เตอร์ พร้อมอุปกรณ์ครบชุด</v>
      </c>
      <c r="D184" s="449"/>
      <c r="E184" s="450" t="str">
        <f>'Data information'!D401</f>
        <v>ชุด</v>
      </c>
      <c r="F184" s="449">
        <f>'Data information'!E401</f>
        <v>1762.9</v>
      </c>
      <c r="G184" s="449">
        <f t="shared" si="32"/>
        <v>0</v>
      </c>
      <c r="H184" s="449">
        <f>'Data information'!F401</f>
        <v>450</v>
      </c>
      <c r="I184" s="449">
        <f t="shared" si="33"/>
        <v>0</v>
      </c>
      <c r="J184" s="449">
        <f t="shared" si="34"/>
        <v>0</v>
      </c>
      <c r="K184" s="451"/>
    </row>
    <row r="185" spans="1:11" s="497" customFormat="1" hidden="1">
      <c r="A185" s="451"/>
      <c r="B185" s="475"/>
      <c r="C185" s="489" t="str">
        <f>'Data information'!C402</f>
        <v xml:space="preserve"> - อ่างล้างหน้า ชนิดวางเคาน์เตอร์ พร้อมอุปกรณ์ครบชุด </v>
      </c>
      <c r="D185" s="449"/>
      <c r="E185" s="450" t="str">
        <f>'Data information'!D402</f>
        <v>ชุด</v>
      </c>
      <c r="F185" s="449">
        <f>'Data information'!E402</f>
        <v>1762.9</v>
      </c>
      <c r="G185" s="449">
        <f t="shared" si="32"/>
        <v>0</v>
      </c>
      <c r="H185" s="449">
        <f>'Data information'!F402</f>
        <v>450</v>
      </c>
      <c r="I185" s="449">
        <f t="shared" si="33"/>
        <v>0</v>
      </c>
      <c r="J185" s="449">
        <f t="shared" si="34"/>
        <v>0</v>
      </c>
      <c r="K185" s="451"/>
    </row>
    <row r="186" spans="1:11" s="497" customFormat="1">
      <c r="A186" s="451"/>
      <c r="B186" s="475"/>
      <c r="C186" s="489" t="str">
        <f>'Data information'!C403</f>
        <v xml:space="preserve"> - อ่างล้างหน้า แบบขาตั้งลอย พร้อมอุปกรณ์ครบชุด  ห้องผู้พิการ</v>
      </c>
      <c r="D186" s="449"/>
      <c r="E186" s="450" t="str">
        <f>'Data information'!D403</f>
        <v>ชุด</v>
      </c>
      <c r="F186" s="449">
        <f>'Data information'!E403</f>
        <v>3312.5</v>
      </c>
      <c r="G186" s="449">
        <f t="shared" si="32"/>
        <v>0</v>
      </c>
      <c r="H186" s="449">
        <f>'Data information'!F403</f>
        <v>450</v>
      </c>
      <c r="I186" s="449">
        <f t="shared" si="33"/>
        <v>0</v>
      </c>
      <c r="J186" s="449">
        <f t="shared" si="34"/>
        <v>0</v>
      </c>
      <c r="K186" s="451"/>
    </row>
    <row r="187" spans="1:11" s="497" customFormat="1">
      <c r="A187" s="451"/>
      <c r="B187" s="475"/>
      <c r="C187" s="489" t="str">
        <f>'Data information'!C404</f>
        <v xml:space="preserve"> - ก๊อกน้ำเย็นอ่างล้างหน้า</v>
      </c>
      <c r="D187" s="449"/>
      <c r="E187" s="450" t="str">
        <f>'Data information'!D404</f>
        <v>ชุด</v>
      </c>
      <c r="F187" s="449">
        <f>'Data information'!E404</f>
        <v>860.1</v>
      </c>
      <c r="G187" s="449">
        <f t="shared" si="32"/>
        <v>0</v>
      </c>
      <c r="H187" s="449">
        <f>'Data information'!F404</f>
        <v>0</v>
      </c>
      <c r="I187" s="449">
        <f t="shared" si="33"/>
        <v>0</v>
      </c>
      <c r="J187" s="449">
        <f t="shared" si="34"/>
        <v>0</v>
      </c>
      <c r="K187" s="451"/>
    </row>
    <row r="188" spans="1:11" s="497" customFormat="1" hidden="1">
      <c r="A188" s="451"/>
      <c r="B188" s="475"/>
      <c r="C188" s="489" t="str">
        <f>'Data information'!C405</f>
        <v xml:space="preserve"> - ก๊อกน้ำเย็นอ่างล้างหน้า</v>
      </c>
      <c r="D188" s="449"/>
      <c r="E188" s="450" t="str">
        <f>'Data information'!D405</f>
        <v>ชุด</v>
      </c>
      <c r="F188" s="449">
        <f>'Data information'!E405</f>
        <v>860.1</v>
      </c>
      <c r="G188" s="449">
        <f t="shared" si="32"/>
        <v>0</v>
      </c>
      <c r="H188" s="449">
        <f>'Data information'!F405</f>
        <v>0</v>
      </c>
      <c r="I188" s="449">
        <f t="shared" si="33"/>
        <v>0</v>
      </c>
      <c r="J188" s="449">
        <f t="shared" si="34"/>
        <v>0</v>
      </c>
      <c r="K188" s="451"/>
    </row>
    <row r="189" spans="1:11" s="497" customFormat="1" hidden="1">
      <c r="A189" s="451"/>
      <c r="B189" s="475"/>
      <c r="C189" s="489" t="str">
        <f>'Data information'!C406</f>
        <v xml:space="preserve"> - ก๊อกน้ำเย็นอ่างล้างหน้า</v>
      </c>
      <c r="D189" s="449"/>
      <c r="E189" s="450" t="str">
        <f>'Data information'!D406</f>
        <v>ชุด</v>
      </c>
      <c r="F189" s="449">
        <f>'Data information'!E406</f>
        <v>860.1</v>
      </c>
      <c r="G189" s="449">
        <f t="shared" si="32"/>
        <v>0</v>
      </c>
      <c r="H189" s="449">
        <f>'Data information'!F406</f>
        <v>0</v>
      </c>
      <c r="I189" s="449">
        <f t="shared" si="33"/>
        <v>0</v>
      </c>
      <c r="J189" s="449">
        <f t="shared" si="34"/>
        <v>0</v>
      </c>
      <c r="K189" s="451"/>
    </row>
    <row r="190" spans="1:11" s="497" customFormat="1">
      <c r="A190" s="451"/>
      <c r="B190" s="475"/>
      <c r="C190" s="489" t="str">
        <f>'Data information'!C407</f>
        <v xml:space="preserve"> - โถปัสสาวะ  พร้อมอุปกรณ์ครบชุด  </v>
      </c>
      <c r="D190" s="449"/>
      <c r="E190" s="450" t="str">
        <f>'Data information'!D407</f>
        <v>ชุด</v>
      </c>
      <c r="F190" s="449">
        <f>'Data information'!E407</f>
        <v>2348.5</v>
      </c>
      <c r="G190" s="449">
        <f t="shared" si="32"/>
        <v>0</v>
      </c>
      <c r="H190" s="449">
        <f>'Data information'!F407</f>
        <v>450</v>
      </c>
      <c r="I190" s="449">
        <f t="shared" si="33"/>
        <v>0</v>
      </c>
      <c r="J190" s="449">
        <f t="shared" si="34"/>
        <v>0</v>
      </c>
      <c r="K190" s="469" t="s">
        <v>967</v>
      </c>
    </row>
    <row r="191" spans="1:11" s="497" customFormat="1">
      <c r="A191" s="451"/>
      <c r="B191" s="475"/>
      <c r="C191" s="489" t="str">
        <f>'Data information'!C408</f>
        <v xml:space="preserve"> - สายชำระ</v>
      </c>
      <c r="D191" s="449"/>
      <c r="E191" s="450" t="str">
        <f>'Data information'!D408</f>
        <v>ชุด</v>
      </c>
      <c r="F191" s="449">
        <f>'Data information'!E408</f>
        <v>488</v>
      </c>
      <c r="G191" s="449">
        <f t="shared" si="32"/>
        <v>0</v>
      </c>
      <c r="H191" s="449">
        <f>'Data information'!F408</f>
        <v>35</v>
      </c>
      <c r="I191" s="449">
        <f t="shared" si="33"/>
        <v>0</v>
      </c>
      <c r="J191" s="449">
        <f t="shared" si="34"/>
        <v>0</v>
      </c>
      <c r="K191" s="451"/>
    </row>
    <row r="192" spans="1:11" s="497" customFormat="1" hidden="1">
      <c r="A192" s="451"/>
      <c r="B192" s="475"/>
      <c r="C192" s="489" t="str">
        <f>'Data information'!C409</f>
        <v xml:space="preserve"> - ตะแกรงดักกลิ่น ขนาด  2 นิ้ว</v>
      </c>
      <c r="D192" s="449"/>
      <c r="E192" s="450" t="str">
        <f>'Data information'!D409</f>
        <v>ชุด</v>
      </c>
      <c r="F192" s="449">
        <f>'Data information'!E409</f>
        <v>353.8</v>
      </c>
      <c r="G192" s="449">
        <f t="shared" si="32"/>
        <v>0</v>
      </c>
      <c r="H192" s="449">
        <f>'Data information'!F409</f>
        <v>0</v>
      </c>
      <c r="I192" s="449">
        <f t="shared" si="33"/>
        <v>0</v>
      </c>
      <c r="J192" s="449">
        <f t="shared" si="34"/>
        <v>0</v>
      </c>
      <c r="K192" s="451"/>
    </row>
    <row r="193" spans="1:11" s="497" customFormat="1">
      <c r="A193" s="451"/>
      <c r="B193" s="475"/>
      <c r="C193" s="489" t="str">
        <f>'Data information'!C410</f>
        <v xml:space="preserve"> - ก๊อกน้ำล้างพื้น  ***ติดใต้ชาวเวอร์ +0.45 ม.</v>
      </c>
      <c r="D193" s="449"/>
      <c r="E193" s="450" t="str">
        <f>'Data information'!D410</f>
        <v>ชุด</v>
      </c>
      <c r="F193" s="449">
        <f>'Data information'!E410</f>
        <v>292.8</v>
      </c>
      <c r="G193" s="449">
        <f t="shared" si="32"/>
        <v>0</v>
      </c>
      <c r="H193" s="449">
        <f>'Data information'!F410</f>
        <v>25</v>
      </c>
      <c r="I193" s="449">
        <f t="shared" si="33"/>
        <v>0</v>
      </c>
      <c r="J193" s="449">
        <f t="shared" si="34"/>
        <v>0</v>
      </c>
      <c r="K193" s="451"/>
    </row>
    <row r="194" spans="1:11" s="497" customFormat="1" hidden="1">
      <c r="A194" s="451"/>
      <c r="B194" s="475"/>
      <c r="C194" s="489" t="str">
        <f>'Data information'!C411</f>
        <v xml:space="preserve"> - ที่ใส่กระดาษชำระสำเร็จรูป JRT</v>
      </c>
      <c r="D194" s="449"/>
      <c r="E194" s="450" t="str">
        <f>'Data information'!D411</f>
        <v>ชุด</v>
      </c>
      <c r="F194" s="449">
        <f>'Data information'!E411</f>
        <v>0</v>
      </c>
      <c r="G194" s="449">
        <f t="shared" si="32"/>
        <v>0</v>
      </c>
      <c r="H194" s="449">
        <f>'Data information'!F411</f>
        <v>0</v>
      </c>
      <c r="I194" s="449">
        <f t="shared" si="33"/>
        <v>0</v>
      </c>
      <c r="J194" s="449">
        <f t="shared" si="34"/>
        <v>0</v>
      </c>
      <c r="K194" s="451"/>
    </row>
    <row r="195" spans="1:11" s="497" customFormat="1" ht="48">
      <c r="A195" s="451"/>
      <c r="B195" s="475"/>
      <c r="C195" s="491" t="str">
        <f>'Data information'!C412</f>
        <v xml:space="preserve"> - ราวจับสแตนเลส (ราวทรงตัวอ่างล้างหน้า+ราวทรงตัวขวา+ราวทรงตัวซ้าย)</v>
      </c>
      <c r="D195" s="449"/>
      <c r="E195" s="450" t="str">
        <f>'Data information'!D412</f>
        <v>ชุด</v>
      </c>
      <c r="F195" s="449">
        <f>'Data information'!E412</f>
        <v>12419.6</v>
      </c>
      <c r="G195" s="449">
        <f t="shared" si="32"/>
        <v>0</v>
      </c>
      <c r="H195" s="449">
        <f>'Data information'!F412</f>
        <v>105</v>
      </c>
      <c r="I195" s="449">
        <f t="shared" si="33"/>
        <v>0</v>
      </c>
      <c r="J195" s="449">
        <f t="shared" si="34"/>
        <v>0</v>
      </c>
      <c r="K195" s="451"/>
    </row>
    <row r="196" spans="1:11" s="497" customFormat="1" hidden="1">
      <c r="A196" s="451"/>
      <c r="B196" s="475"/>
      <c r="C196" s="489" t="str">
        <f>'Data information'!C413</f>
        <v xml:space="preserve"> - ฝักบัวสายอ่อนพร้อมก๊อกยืนอาบวาวล์ลอย</v>
      </c>
      <c r="D196" s="449"/>
      <c r="E196" s="450" t="str">
        <f>'Data information'!D413</f>
        <v>ชุด</v>
      </c>
      <c r="F196" s="449">
        <f>'Data information'!E413</f>
        <v>2907.5</v>
      </c>
      <c r="G196" s="449">
        <f>D196*F196</f>
        <v>0</v>
      </c>
      <c r="H196" s="449">
        <f>'Data information'!F413</f>
        <v>70</v>
      </c>
      <c r="I196" s="449">
        <f>D196*H196</f>
        <v>0</v>
      </c>
      <c r="J196" s="449">
        <f>G196+I196</f>
        <v>0</v>
      </c>
      <c r="K196" s="451"/>
    </row>
    <row r="197" spans="1:11" s="497" customFormat="1">
      <c r="A197" s="451"/>
      <c r="B197" s="475"/>
      <c r="C197" s="489" t="str">
        <f>'Data information'!C414</f>
        <v xml:space="preserve"> - กระจกเงา ขนาด 5.00x1.00 ม.</v>
      </c>
      <c r="D197" s="449"/>
      <c r="E197" s="450" t="str">
        <f>'Data information'!D414</f>
        <v>ชุด</v>
      </c>
      <c r="F197" s="449">
        <f>'Data information'!E414</f>
        <v>2220</v>
      </c>
      <c r="G197" s="449">
        <f t="shared" ref="G197:G204" si="35">D197*F197</f>
        <v>0</v>
      </c>
      <c r="H197" s="449">
        <f>'Data information'!F414</f>
        <v>495</v>
      </c>
      <c r="I197" s="449">
        <f t="shared" ref="I197:I204" si="36">D197*H197</f>
        <v>0</v>
      </c>
      <c r="J197" s="449">
        <f t="shared" ref="J197:J204" si="37">G197+I197</f>
        <v>0</v>
      </c>
      <c r="K197" s="451"/>
    </row>
    <row r="198" spans="1:11" s="497" customFormat="1" hidden="1">
      <c r="A198" s="451"/>
      <c r="B198" s="475"/>
      <c r="C198" s="489" t="str">
        <f>'Data information'!C415</f>
        <v xml:space="preserve"> - กระจกเงา ขนาด 3.90x1.00 ม.</v>
      </c>
      <c r="D198" s="449"/>
      <c r="E198" s="450" t="str">
        <f>'Data information'!D415</f>
        <v>ชุด</v>
      </c>
      <c r="F198" s="449">
        <f>'Data information'!E415</f>
        <v>1730</v>
      </c>
      <c r="G198" s="449">
        <f t="shared" si="35"/>
        <v>0</v>
      </c>
      <c r="H198" s="449">
        <f>'Data information'!F415</f>
        <v>386</v>
      </c>
      <c r="I198" s="449">
        <f t="shared" si="36"/>
        <v>0</v>
      </c>
      <c r="J198" s="449">
        <f t="shared" si="37"/>
        <v>0</v>
      </c>
      <c r="K198" s="451"/>
    </row>
    <row r="199" spans="1:11" s="497" customFormat="1">
      <c r="A199" s="451"/>
      <c r="B199" s="475"/>
      <c r="C199" s="489" t="str">
        <f>'Data information'!C416</f>
        <v xml:space="preserve"> - กระจกเงา ขนาด 3.70x1.00 ม.</v>
      </c>
      <c r="D199" s="449"/>
      <c r="E199" s="450" t="str">
        <f>'Data information'!D416</f>
        <v>ชุด</v>
      </c>
      <c r="F199" s="449">
        <f>'Data information'!E416</f>
        <v>1640</v>
      </c>
      <c r="G199" s="449">
        <f t="shared" si="35"/>
        <v>0</v>
      </c>
      <c r="H199" s="449">
        <f>'Data information'!F416</f>
        <v>366</v>
      </c>
      <c r="I199" s="449">
        <f t="shared" si="36"/>
        <v>0</v>
      </c>
      <c r="J199" s="449">
        <f t="shared" si="37"/>
        <v>0</v>
      </c>
      <c r="K199" s="451"/>
    </row>
    <row r="200" spans="1:11" s="497" customFormat="1" hidden="1">
      <c r="A200" s="451"/>
      <c r="B200" s="475"/>
      <c r="C200" s="489" t="str">
        <f>'Data information'!C417</f>
        <v xml:space="preserve"> - กระจกเงา ขนาด 3.65x1.00 ม.</v>
      </c>
      <c r="D200" s="449"/>
      <c r="E200" s="450" t="str">
        <f>'Data information'!D417</f>
        <v>ชุด</v>
      </c>
      <c r="F200" s="449">
        <f>'Data information'!E417</f>
        <v>1620</v>
      </c>
      <c r="G200" s="449">
        <f t="shared" si="35"/>
        <v>0</v>
      </c>
      <c r="H200" s="449">
        <f>'Data information'!F417</f>
        <v>361</v>
      </c>
      <c r="I200" s="449">
        <f t="shared" si="36"/>
        <v>0</v>
      </c>
      <c r="J200" s="449">
        <f t="shared" si="37"/>
        <v>0</v>
      </c>
      <c r="K200" s="451"/>
    </row>
    <row r="201" spans="1:11" s="497" customFormat="1" hidden="1">
      <c r="A201" s="451"/>
      <c r="B201" s="475"/>
      <c r="C201" s="489" t="str">
        <f>'Data information'!C418</f>
        <v xml:space="preserve"> - กระจกเงา ขนาด 3.50x1.00 ม.</v>
      </c>
      <c r="D201" s="449"/>
      <c r="E201" s="450" t="str">
        <f>'Data information'!D418</f>
        <v>ชุด</v>
      </c>
      <c r="F201" s="449">
        <f>'Data information'!E418</f>
        <v>1550</v>
      </c>
      <c r="G201" s="449">
        <f t="shared" si="35"/>
        <v>0</v>
      </c>
      <c r="H201" s="449">
        <f>'Data information'!F418</f>
        <v>346</v>
      </c>
      <c r="I201" s="449">
        <f t="shared" si="36"/>
        <v>0</v>
      </c>
      <c r="J201" s="449">
        <f t="shared" si="37"/>
        <v>0</v>
      </c>
      <c r="K201" s="451"/>
    </row>
    <row r="202" spans="1:11" s="497" customFormat="1" hidden="1">
      <c r="A202" s="451"/>
      <c r="B202" s="475"/>
      <c r="C202" s="489" t="str">
        <f>'Data information'!C419</f>
        <v xml:space="preserve"> - กระจกเงา ขนาด 3.35x1.00 ม.</v>
      </c>
      <c r="D202" s="449"/>
      <c r="E202" s="450" t="str">
        <f>'Data information'!D419</f>
        <v>ชุด</v>
      </c>
      <c r="F202" s="449">
        <f>'Data information'!E419</f>
        <v>1490</v>
      </c>
      <c r="G202" s="449">
        <f t="shared" si="35"/>
        <v>0</v>
      </c>
      <c r="H202" s="449">
        <f>'Data information'!F419</f>
        <v>331</v>
      </c>
      <c r="I202" s="449">
        <f t="shared" si="36"/>
        <v>0</v>
      </c>
      <c r="J202" s="449">
        <f t="shared" si="37"/>
        <v>0</v>
      </c>
      <c r="K202" s="451"/>
    </row>
    <row r="203" spans="1:11" s="497" customFormat="1" hidden="1">
      <c r="A203" s="451"/>
      <c r="B203" s="475"/>
      <c r="C203" s="489" t="str">
        <f>'Data information'!C420</f>
        <v xml:space="preserve"> - กระจกเงา ขนาด 3.30x1.00 ม.</v>
      </c>
      <c r="D203" s="449"/>
      <c r="E203" s="450" t="str">
        <f>'Data information'!D420</f>
        <v>ชุด</v>
      </c>
      <c r="F203" s="449">
        <f>'Data information'!E420</f>
        <v>1470</v>
      </c>
      <c r="G203" s="449">
        <f t="shared" si="35"/>
        <v>0</v>
      </c>
      <c r="H203" s="449">
        <f>'Data information'!F420</f>
        <v>326</v>
      </c>
      <c r="I203" s="449">
        <f t="shared" si="36"/>
        <v>0</v>
      </c>
      <c r="J203" s="449">
        <f t="shared" si="37"/>
        <v>0</v>
      </c>
      <c r="K203" s="451"/>
    </row>
    <row r="204" spans="1:11" s="497" customFormat="1">
      <c r="A204" s="451"/>
      <c r="B204" s="475"/>
      <c r="C204" s="489" t="str">
        <f>'Data information'!C421</f>
        <v xml:space="preserve"> - กระจกเงา ขนาด 3.25x1.00 ม.</v>
      </c>
      <c r="D204" s="449"/>
      <c r="E204" s="450" t="str">
        <f>'Data information'!D421</f>
        <v>ชุด</v>
      </c>
      <c r="F204" s="449">
        <f>'Data information'!E421</f>
        <v>1440</v>
      </c>
      <c r="G204" s="449">
        <f t="shared" si="35"/>
        <v>0</v>
      </c>
      <c r="H204" s="449">
        <f>'Data information'!F421</f>
        <v>321</v>
      </c>
      <c r="I204" s="449">
        <f t="shared" si="36"/>
        <v>0</v>
      </c>
      <c r="J204" s="449">
        <f t="shared" si="37"/>
        <v>0</v>
      </c>
      <c r="K204" s="451"/>
    </row>
    <row r="205" spans="1:11" s="497" customFormat="1" hidden="1">
      <c r="A205" s="451"/>
      <c r="B205" s="475"/>
      <c r="C205" s="489" t="str">
        <f>'Data information'!C422</f>
        <v xml:space="preserve"> - กระจกเงา ขนาด 3.20x1.00 ม.</v>
      </c>
      <c r="D205" s="449"/>
      <c r="E205" s="450" t="str">
        <f>'Data information'!D422</f>
        <v>ชุด</v>
      </c>
      <c r="F205" s="449">
        <f>'Data information'!E422</f>
        <v>1420</v>
      </c>
      <c r="G205" s="449">
        <f t="shared" ref="G205:G217" si="38">D205*F205</f>
        <v>0</v>
      </c>
      <c r="H205" s="449">
        <f>'Data information'!F422</f>
        <v>316</v>
      </c>
      <c r="I205" s="449">
        <f t="shared" ref="I205:I217" si="39">D205*H205</f>
        <v>0</v>
      </c>
      <c r="J205" s="449">
        <f t="shared" ref="J205:J217" si="40">G205+I205</f>
        <v>0</v>
      </c>
      <c r="K205" s="451"/>
    </row>
    <row r="206" spans="1:11" s="497" customFormat="1" hidden="1">
      <c r="A206" s="451"/>
      <c r="B206" s="475"/>
      <c r="C206" s="489" t="str">
        <f>'Data information'!C423</f>
        <v xml:space="preserve"> - กระจกเงา ขนาด 3.15x1.00 ม.</v>
      </c>
      <c r="D206" s="449"/>
      <c r="E206" s="450" t="str">
        <f>'Data information'!D423</f>
        <v>ชุด</v>
      </c>
      <c r="F206" s="449">
        <f>'Data information'!E423</f>
        <v>1400</v>
      </c>
      <c r="G206" s="449">
        <f t="shared" si="38"/>
        <v>0</v>
      </c>
      <c r="H206" s="449">
        <f>'Data information'!F423</f>
        <v>311</v>
      </c>
      <c r="I206" s="449">
        <f t="shared" si="39"/>
        <v>0</v>
      </c>
      <c r="J206" s="449">
        <f t="shared" si="40"/>
        <v>0</v>
      </c>
      <c r="K206" s="451"/>
    </row>
    <row r="207" spans="1:11" s="497" customFormat="1" hidden="1">
      <c r="A207" s="451"/>
      <c r="B207" s="475"/>
      <c r="C207" s="489" t="str">
        <f>'Data information'!C424</f>
        <v xml:space="preserve"> - กระจกเงา ขนาด 3.10x1.00 ม.</v>
      </c>
      <c r="D207" s="449"/>
      <c r="E207" s="450" t="str">
        <f>'Data information'!D424</f>
        <v>ชุด</v>
      </c>
      <c r="F207" s="449">
        <f>'Data information'!E424</f>
        <v>1380</v>
      </c>
      <c r="G207" s="449">
        <f t="shared" si="38"/>
        <v>0</v>
      </c>
      <c r="H207" s="449">
        <f>'Data information'!F424</f>
        <v>306</v>
      </c>
      <c r="I207" s="449">
        <f t="shared" si="39"/>
        <v>0</v>
      </c>
      <c r="J207" s="449">
        <f t="shared" si="40"/>
        <v>0</v>
      </c>
      <c r="K207" s="451"/>
    </row>
    <row r="208" spans="1:11" s="497" customFormat="1" hidden="1">
      <c r="A208" s="451"/>
      <c r="B208" s="475"/>
      <c r="C208" s="489" t="str">
        <f>'Data information'!C425</f>
        <v xml:space="preserve"> - กระจกเงา ขนาด 3.00x1.00 ม.</v>
      </c>
      <c r="D208" s="449"/>
      <c r="E208" s="450" t="str">
        <f>'Data information'!D425</f>
        <v>ชุด</v>
      </c>
      <c r="F208" s="449">
        <f>'Data information'!E425</f>
        <v>1330</v>
      </c>
      <c r="G208" s="449">
        <f t="shared" si="38"/>
        <v>0</v>
      </c>
      <c r="H208" s="449">
        <f>'Data information'!F425</f>
        <v>297</v>
      </c>
      <c r="I208" s="449">
        <f t="shared" si="39"/>
        <v>0</v>
      </c>
      <c r="J208" s="449">
        <f t="shared" si="40"/>
        <v>0</v>
      </c>
      <c r="K208" s="451"/>
    </row>
    <row r="209" spans="1:11" s="497" customFormat="1">
      <c r="A209" s="451"/>
      <c r="B209" s="475"/>
      <c r="C209" s="489" t="str">
        <f>'Data information'!C426</f>
        <v xml:space="preserve"> - กระจกเงา ขนาด 2.90x1.00 ม.</v>
      </c>
      <c r="D209" s="449"/>
      <c r="E209" s="450" t="str">
        <f>'Data information'!D426</f>
        <v>ชุด</v>
      </c>
      <c r="F209" s="449">
        <f>'Data information'!E426</f>
        <v>1290</v>
      </c>
      <c r="G209" s="449">
        <f t="shared" si="38"/>
        <v>0</v>
      </c>
      <c r="H209" s="449">
        <f>'Data information'!F426</f>
        <v>287</v>
      </c>
      <c r="I209" s="449">
        <f t="shared" si="39"/>
        <v>0</v>
      </c>
      <c r="J209" s="449">
        <f t="shared" si="40"/>
        <v>0</v>
      </c>
      <c r="K209" s="451"/>
    </row>
    <row r="210" spans="1:11" s="497" customFormat="1" hidden="1">
      <c r="A210" s="451"/>
      <c r="B210" s="475"/>
      <c r="C210" s="489" t="str">
        <f>'Data information'!C427</f>
        <v xml:space="preserve"> - กระจกเงา ขนาด 2.20x1.00 ม.</v>
      </c>
      <c r="D210" s="449"/>
      <c r="E210" s="450" t="str">
        <f>'Data information'!D427</f>
        <v>ชุด</v>
      </c>
      <c r="F210" s="449">
        <f>'Data information'!E427</f>
        <v>980</v>
      </c>
      <c r="G210" s="449">
        <f t="shared" si="38"/>
        <v>0</v>
      </c>
      <c r="H210" s="449">
        <f>'Data information'!F427</f>
        <v>217</v>
      </c>
      <c r="I210" s="449">
        <f t="shared" si="39"/>
        <v>0</v>
      </c>
      <c r="J210" s="449">
        <f t="shared" si="40"/>
        <v>0</v>
      </c>
      <c r="K210" s="451"/>
    </row>
    <row r="211" spans="1:11" s="497" customFormat="1" hidden="1">
      <c r="A211" s="451"/>
      <c r="B211" s="475"/>
      <c r="C211" s="489" t="str">
        <f>'Data information'!C428</f>
        <v xml:space="preserve"> - กระจกเงา ขนาด 1.90x1.00 ม.</v>
      </c>
      <c r="D211" s="449"/>
      <c r="E211" s="450" t="str">
        <f>'Data information'!D428</f>
        <v>ชุด</v>
      </c>
      <c r="F211" s="449">
        <f>'Data information'!E428</f>
        <v>840</v>
      </c>
      <c r="G211" s="449">
        <f t="shared" si="38"/>
        <v>0</v>
      </c>
      <c r="H211" s="449">
        <f>'Data information'!F428</f>
        <v>188</v>
      </c>
      <c r="I211" s="449">
        <f t="shared" si="39"/>
        <v>0</v>
      </c>
      <c r="J211" s="449">
        <f t="shared" si="40"/>
        <v>0</v>
      </c>
      <c r="K211" s="451"/>
    </row>
    <row r="212" spans="1:11" s="497" customFormat="1" hidden="1">
      <c r="A212" s="451"/>
      <c r="B212" s="475"/>
      <c r="C212" s="489" t="str">
        <f>'Data information'!C429</f>
        <v xml:space="preserve"> - กระจกเงา ขนาด 1.60x1.00 ม.</v>
      </c>
      <c r="D212" s="449"/>
      <c r="E212" s="450" t="str">
        <f>'Data information'!D429</f>
        <v>ชุด</v>
      </c>
      <c r="F212" s="449">
        <f>'Data information'!E429</f>
        <v>710</v>
      </c>
      <c r="G212" s="449">
        <f t="shared" si="38"/>
        <v>0</v>
      </c>
      <c r="H212" s="449">
        <f>'Data information'!F429</f>
        <v>158</v>
      </c>
      <c r="I212" s="449">
        <f t="shared" si="39"/>
        <v>0</v>
      </c>
      <c r="J212" s="449">
        <f t="shared" si="40"/>
        <v>0</v>
      </c>
      <c r="K212" s="451"/>
    </row>
    <row r="213" spans="1:11" s="497" customFormat="1" hidden="1">
      <c r="A213" s="451"/>
      <c r="B213" s="475"/>
      <c r="C213" s="489" t="str">
        <f>'Data information'!C430</f>
        <v xml:space="preserve"> - กระจกเงา ขนาด 1.00x1.00 ม.</v>
      </c>
      <c r="D213" s="449"/>
      <c r="E213" s="450" t="str">
        <f>'Data information'!D430</f>
        <v>ชุด</v>
      </c>
      <c r="F213" s="449">
        <f>'Data information'!E430</f>
        <v>440</v>
      </c>
      <c r="G213" s="449">
        <f t="shared" si="38"/>
        <v>0</v>
      </c>
      <c r="H213" s="449">
        <f>'Data information'!F430</f>
        <v>99</v>
      </c>
      <c r="I213" s="449">
        <f t="shared" si="39"/>
        <v>0</v>
      </c>
      <c r="J213" s="449">
        <f t="shared" si="40"/>
        <v>0</v>
      </c>
      <c r="K213" s="451"/>
    </row>
    <row r="214" spans="1:11" s="497" customFormat="1">
      <c r="A214" s="451"/>
      <c r="B214" s="475"/>
      <c r="C214" s="489" t="str">
        <f>'Data information'!C431</f>
        <v xml:space="preserve"> - กระจกเงา ขนาด 0.60x1.00 ม.</v>
      </c>
      <c r="D214" s="449"/>
      <c r="E214" s="450" t="str">
        <f>'Data information'!D431</f>
        <v>ชุด</v>
      </c>
      <c r="F214" s="449">
        <f>'Data information'!E431</f>
        <v>270</v>
      </c>
      <c r="G214" s="449">
        <f t="shared" si="38"/>
        <v>0</v>
      </c>
      <c r="H214" s="449">
        <f>'Data information'!F431</f>
        <v>59</v>
      </c>
      <c r="I214" s="449">
        <f t="shared" si="39"/>
        <v>0</v>
      </c>
      <c r="J214" s="449">
        <f t="shared" si="40"/>
        <v>0</v>
      </c>
      <c r="K214" s="451"/>
    </row>
    <row r="215" spans="1:11" s="497" customFormat="1">
      <c r="A215" s="451"/>
      <c r="B215" s="475"/>
      <c r="C215" s="489" t="str">
        <f>'Data information'!C432</f>
        <v xml:space="preserve"> - ผ11 ผนังห้องน้ำสำเร็จรูป แบบเต็มห้อง</v>
      </c>
      <c r="D215" s="449"/>
      <c r="E215" s="450" t="str">
        <f>'Data information'!D432</f>
        <v>ชุด</v>
      </c>
      <c r="F215" s="449">
        <f>'Data information'!E432</f>
        <v>10700</v>
      </c>
      <c r="G215" s="449">
        <f t="shared" si="38"/>
        <v>0</v>
      </c>
      <c r="H215" s="449">
        <f>'Data information'!F432</f>
        <v>800</v>
      </c>
      <c r="I215" s="449">
        <f t="shared" si="39"/>
        <v>0</v>
      </c>
      <c r="J215" s="449">
        <f t="shared" si="40"/>
        <v>0</v>
      </c>
      <c r="K215" s="451"/>
    </row>
    <row r="216" spans="1:11" s="497" customFormat="1">
      <c r="A216" s="451"/>
      <c r="B216" s="475"/>
      <c r="C216" s="489" t="str">
        <f>'Data information'!C433</f>
        <v xml:space="preserve"> - ผ11 ผนังห้องน้ำสำเร็จรูป แบบครึ่งห้อง</v>
      </c>
      <c r="D216" s="449"/>
      <c r="E216" s="450" t="str">
        <f>'Data information'!D433</f>
        <v>ชุด</v>
      </c>
      <c r="F216" s="449">
        <f>'Data information'!E433</f>
        <v>9800</v>
      </c>
      <c r="G216" s="449">
        <f t="shared" si="38"/>
        <v>0</v>
      </c>
      <c r="H216" s="449">
        <f>'Data information'!F433</f>
        <v>650</v>
      </c>
      <c r="I216" s="449">
        <f t="shared" si="39"/>
        <v>0</v>
      </c>
      <c r="J216" s="449">
        <f t="shared" si="40"/>
        <v>0</v>
      </c>
      <c r="K216" s="451"/>
    </row>
    <row r="217" spans="1:11" s="497" customFormat="1" hidden="1">
      <c r="A217" s="451"/>
      <c r="B217" s="475"/>
      <c r="C217" s="489" t="str">
        <f>'Data information'!C434</f>
        <v xml:space="preserve"> - TOP ปูหินแกรนิตดำจีน กว้าง 0.10 ม. โถปัสสาวะ</v>
      </c>
      <c r="D217" s="449"/>
      <c r="E217" s="450" t="str">
        <f>'Data information'!D434</f>
        <v>ม.</v>
      </c>
      <c r="F217" s="449">
        <f>'Data information'!E434</f>
        <v>0</v>
      </c>
      <c r="G217" s="449">
        <f t="shared" si="38"/>
        <v>0</v>
      </c>
      <c r="H217" s="449">
        <f>'Data information'!F434</f>
        <v>0</v>
      </c>
      <c r="I217" s="449">
        <f t="shared" si="39"/>
        <v>0</v>
      </c>
      <c r="J217" s="449">
        <f t="shared" si="40"/>
        <v>0</v>
      </c>
      <c r="K217" s="469" t="s">
        <v>967</v>
      </c>
    </row>
    <row r="218" spans="1:11" s="497" customFormat="1" hidden="1">
      <c r="A218" s="451"/>
      <c r="B218" s="475"/>
      <c r="C218" s="489" t="str">
        <f>'Data information'!C435</f>
        <v xml:space="preserve"> - TOP ปูหินแกรนิตดำจีน กว้าง 0.15 ม. โถส้วม</v>
      </c>
      <c r="D218" s="449"/>
      <c r="E218" s="450" t="str">
        <f>'Data information'!D435</f>
        <v>ม.</v>
      </c>
      <c r="F218" s="449">
        <f>'Data information'!E435</f>
        <v>0</v>
      </c>
      <c r="G218" s="449">
        <f>D218*F218</f>
        <v>0</v>
      </c>
      <c r="H218" s="449">
        <f>'Data information'!F435</f>
        <v>0</v>
      </c>
      <c r="I218" s="449">
        <f>D218*H218</f>
        <v>0</v>
      </c>
      <c r="J218" s="449">
        <f>G218+I218</f>
        <v>0</v>
      </c>
      <c r="K218" s="469" t="s">
        <v>967</v>
      </c>
    </row>
    <row r="219" spans="1:11" s="497" customFormat="1">
      <c r="A219" s="451"/>
      <c r="B219" s="475"/>
      <c r="C219" s="489" t="str">
        <f>'Data information'!C436</f>
        <v xml:space="preserve"> - เคาน์เตอร์ อ่างล้างหน้า กว้าง 0.60 ม.อ่างล้างหน้า</v>
      </c>
      <c r="D219" s="449"/>
      <c r="E219" s="450" t="str">
        <f>'Data information'!D436</f>
        <v>ม.</v>
      </c>
      <c r="F219" s="449">
        <f>'Data information'!E436</f>
        <v>1440</v>
      </c>
      <c r="G219" s="449">
        <f>D219*F219</f>
        <v>0</v>
      </c>
      <c r="H219" s="449">
        <f>'Data information'!F436</f>
        <v>175</v>
      </c>
      <c r="I219" s="449">
        <f>D219*H219</f>
        <v>0</v>
      </c>
      <c r="J219" s="449">
        <f>G219+I219</f>
        <v>0</v>
      </c>
      <c r="K219" s="451"/>
    </row>
    <row r="220" spans="1:11" s="497" customFormat="1">
      <c r="A220" s="480"/>
      <c r="B220" s="481"/>
      <c r="C220" s="485" t="str">
        <f>'Data information'!C437</f>
        <v>งานบันได</v>
      </c>
      <c r="D220" s="451"/>
      <c r="E220" s="458"/>
      <c r="F220" s="451"/>
      <c r="G220" s="451"/>
      <c r="H220" s="451"/>
      <c r="I220" s="451"/>
      <c r="J220" s="451"/>
      <c r="K220" s="451"/>
    </row>
    <row r="221" spans="1:11" s="497" customFormat="1">
      <c r="A221" s="451"/>
      <c r="B221" s="475"/>
      <c r="C221" s="485" t="str">
        <f>'Data information'!C438</f>
        <v>งานบันได ST.1-A อาคาร 1</v>
      </c>
      <c r="D221" s="449"/>
      <c r="E221" s="450"/>
      <c r="F221" s="449"/>
      <c r="G221" s="449"/>
      <c r="H221" s="449"/>
      <c r="I221" s="449"/>
      <c r="J221" s="449"/>
      <c r="K221" s="469"/>
    </row>
    <row r="222" spans="1:11" s="497" customFormat="1">
      <c r="A222" s="451"/>
      <c r="B222" s="475"/>
      <c r="C222" s="489" t="str">
        <f>'Data information'!C439</f>
        <v xml:space="preserve"> - H-390X300X10X16 mm.( แม่บันได )</v>
      </c>
      <c r="D222" s="449"/>
      <c r="E222" s="450" t="str">
        <f>'Data information'!D439</f>
        <v>กก.</v>
      </c>
      <c r="F222" s="449">
        <f>'Data information'!E439</f>
        <v>34.64</v>
      </c>
      <c r="G222" s="449">
        <f>D222*F222</f>
        <v>0</v>
      </c>
      <c r="H222" s="449">
        <f>'Data information'!F439</f>
        <v>0</v>
      </c>
      <c r="I222" s="449">
        <f>D222*H222</f>
        <v>0</v>
      </c>
      <c r="J222" s="449">
        <f>G222+I222</f>
        <v>0</v>
      </c>
      <c r="K222" s="451"/>
    </row>
    <row r="223" spans="1:11" s="497" customFormat="1">
      <c r="A223" s="451"/>
      <c r="B223" s="475"/>
      <c r="C223" s="489" t="str">
        <f>'Data information'!C440</f>
        <v xml:space="preserve"> - แผ่นเหล็กเรียบดำหนา 6 มม. (ลูกตั้ง-ลูกนอน)</v>
      </c>
      <c r="D223" s="449"/>
      <c r="E223" s="450" t="str">
        <f>'Data information'!D440</f>
        <v>กก.</v>
      </c>
      <c r="F223" s="449">
        <f>'Data information'!E440</f>
        <v>25.12</v>
      </c>
      <c r="G223" s="449">
        <f>D223*F223</f>
        <v>0</v>
      </c>
      <c r="H223" s="449">
        <f>'Data information'!F440</f>
        <v>0</v>
      </c>
      <c r="I223" s="449">
        <f>D223*H223</f>
        <v>0</v>
      </c>
      <c r="J223" s="449">
        <f>G223+I223</f>
        <v>0</v>
      </c>
      <c r="K223" s="451"/>
    </row>
    <row r="224" spans="1:11" s="497" customFormat="1">
      <c r="A224" s="451"/>
      <c r="B224" s="475"/>
      <c r="C224" s="489" t="str">
        <f>'Data information'!C441</f>
        <v xml:space="preserve"> - แผ่นเหล็กขนาด 1000X400X25mm. </v>
      </c>
      <c r="D224" s="449"/>
      <c r="E224" s="450" t="str">
        <f>'Data information'!D441</f>
        <v>กก.</v>
      </c>
      <c r="F224" s="449">
        <f>'Data information'!E441</f>
        <v>28.44</v>
      </c>
      <c r="G224" s="449">
        <f>D224*F224</f>
        <v>0</v>
      </c>
      <c r="H224" s="449">
        <f>'Data information'!F441</f>
        <v>0</v>
      </c>
      <c r="I224" s="449">
        <f>D224*H224</f>
        <v>0</v>
      </c>
      <c r="J224" s="449">
        <f>G224+I224</f>
        <v>0</v>
      </c>
      <c r="K224" s="451"/>
    </row>
    <row r="225" spans="1:11" s="497" customFormat="1">
      <c r="A225" s="451"/>
      <c r="B225" s="475"/>
      <c r="C225" s="489" t="str">
        <f>'Data information'!C442</f>
        <v xml:space="preserve"> - แผ่นเหล็กขนาด 400X400X25mm. </v>
      </c>
      <c r="D225" s="449"/>
      <c r="E225" s="450" t="str">
        <f>'Data information'!D442</f>
        <v>กก.</v>
      </c>
      <c r="F225" s="449">
        <f>'Data information'!E442</f>
        <v>28.44</v>
      </c>
      <c r="G225" s="449">
        <f>D225*F225</f>
        <v>0</v>
      </c>
      <c r="H225" s="449">
        <f>'Data information'!F442</f>
        <v>0</v>
      </c>
      <c r="I225" s="449">
        <f>D225*H225</f>
        <v>0</v>
      </c>
      <c r="J225" s="449">
        <f>G225+I225</f>
        <v>0</v>
      </c>
      <c r="K225" s="451"/>
    </row>
    <row r="226" spans="1:11" s="497" customFormat="1">
      <c r="A226" s="451"/>
      <c r="B226" s="475"/>
      <c r="C226" s="489" t="str">
        <f>'Data information'!C443</f>
        <v xml:space="preserve"> - ค่าแรงเชื่อม ประกอบเหล็กโครงสร้าง</v>
      </c>
      <c r="D226" s="449"/>
      <c r="E226" s="450" t="str">
        <f>'Data information'!D443</f>
        <v>กก.</v>
      </c>
      <c r="F226" s="449">
        <f>'Data information'!E443</f>
        <v>0</v>
      </c>
      <c r="G226" s="449">
        <f>D226*F226</f>
        <v>0</v>
      </c>
      <c r="H226" s="449">
        <f>'Data information'!F443</f>
        <v>10</v>
      </c>
      <c r="I226" s="449">
        <f>D226*H226</f>
        <v>0</v>
      </c>
      <c r="J226" s="449">
        <f>G226+I226</f>
        <v>0</v>
      </c>
      <c r="K226" s="451"/>
    </row>
    <row r="227" spans="1:11" s="497" customFormat="1">
      <c r="A227" s="451"/>
      <c r="B227" s="475"/>
      <c r="C227" s="489" t="str">
        <f>'Data information'!C444</f>
        <v xml:space="preserve"> - Dowel DB25 </v>
      </c>
      <c r="D227" s="449"/>
      <c r="E227" s="450" t="str">
        <f>'Data information'!D444</f>
        <v>กก.</v>
      </c>
      <c r="F227" s="449">
        <f>'Data information'!E444</f>
        <v>20.41</v>
      </c>
      <c r="G227" s="449">
        <f t="shared" ref="G227:G234" si="41">D227*F227</f>
        <v>0</v>
      </c>
      <c r="H227" s="449">
        <f>'Data information'!F444</f>
        <v>0</v>
      </c>
      <c r="I227" s="449">
        <f t="shared" ref="I227:I234" si="42">D227*H227</f>
        <v>0</v>
      </c>
      <c r="J227" s="449">
        <f t="shared" ref="J227:J234" si="43">G227+I227</f>
        <v>0</v>
      </c>
      <c r="K227" s="451"/>
    </row>
    <row r="228" spans="1:11" s="497" customFormat="1">
      <c r="A228" s="451"/>
      <c r="B228" s="475"/>
      <c r="C228" s="489" t="str">
        <f>'Data information'!C445</f>
        <v xml:space="preserve"> - คอนกรีต ขัดมันเรียบ (ลูกนอนบันได)</v>
      </c>
      <c r="D228" s="449"/>
      <c r="E228" s="450" t="str">
        <f>'Data information'!D445</f>
        <v>ลบ.ม.</v>
      </c>
      <c r="F228" s="449">
        <f>'Data information'!E445</f>
        <v>1971.96</v>
      </c>
      <c r="G228" s="449">
        <f t="shared" si="41"/>
        <v>0</v>
      </c>
      <c r="H228" s="449">
        <f>'Data information'!F445</f>
        <v>519</v>
      </c>
      <c r="I228" s="449">
        <f t="shared" si="42"/>
        <v>0</v>
      </c>
      <c r="J228" s="449">
        <f t="shared" si="43"/>
        <v>0</v>
      </c>
      <c r="K228" s="451"/>
    </row>
    <row r="229" spans="1:11" s="497" customFormat="1">
      <c r="A229" s="451"/>
      <c r="B229" s="475"/>
      <c r="C229" s="489" t="str">
        <f>'Data information'!C446</f>
        <v xml:space="preserve"> - เหล็กเสริม RB 9 มม.</v>
      </c>
      <c r="D229" s="449"/>
      <c r="E229" s="450" t="str">
        <f>'Data information'!D446</f>
        <v>กก.</v>
      </c>
      <c r="F229" s="449">
        <f>'Data information'!E446</f>
        <v>20.79</v>
      </c>
      <c r="G229" s="449">
        <f t="shared" si="41"/>
        <v>0</v>
      </c>
      <c r="H229" s="449">
        <f>'Data information'!F446</f>
        <v>4.4000000000000004</v>
      </c>
      <c r="I229" s="449">
        <f t="shared" si="42"/>
        <v>0</v>
      </c>
      <c r="J229" s="449">
        <f t="shared" si="43"/>
        <v>0</v>
      </c>
      <c r="K229" s="451"/>
    </row>
    <row r="230" spans="1:11" s="497" customFormat="1">
      <c r="A230" s="451"/>
      <c r="B230" s="475"/>
      <c r="C230" s="489" t="str">
        <f>'Data information'!C447</f>
        <v xml:space="preserve"> - เหล็กเสริม DB 12 มม.</v>
      </c>
      <c r="D230" s="449"/>
      <c r="E230" s="450" t="str">
        <f>'Data information'!D447</f>
        <v>กก.</v>
      </c>
      <c r="F230" s="449">
        <f>'Data information'!E447</f>
        <v>20.2</v>
      </c>
      <c r="G230" s="449">
        <f t="shared" si="41"/>
        <v>0</v>
      </c>
      <c r="H230" s="449">
        <f>'Data information'!F447</f>
        <v>3.6</v>
      </c>
      <c r="I230" s="449">
        <f t="shared" si="42"/>
        <v>0</v>
      </c>
      <c r="J230" s="449">
        <f t="shared" si="43"/>
        <v>0</v>
      </c>
      <c r="K230" s="451"/>
    </row>
    <row r="231" spans="1:11" s="497" customFormat="1">
      <c r="A231" s="451"/>
      <c r="B231" s="475"/>
      <c r="C231" s="489" t="str">
        <f>'Data information'!C448</f>
        <v xml:space="preserve"> - ลวดผูกเหล็ก</v>
      </c>
      <c r="D231" s="449"/>
      <c r="E231" s="450" t="str">
        <f>'Data information'!D448</f>
        <v>กก.</v>
      </c>
      <c r="F231" s="449">
        <f>'Data information'!E448</f>
        <v>34.42</v>
      </c>
      <c r="G231" s="449">
        <f t="shared" si="41"/>
        <v>0</v>
      </c>
      <c r="H231" s="449">
        <f>'Data information'!F448</f>
        <v>0</v>
      </c>
      <c r="I231" s="449">
        <f t="shared" si="42"/>
        <v>0</v>
      </c>
      <c r="J231" s="449">
        <f t="shared" si="43"/>
        <v>0</v>
      </c>
      <c r="K231" s="451"/>
    </row>
    <row r="232" spans="1:11" s="497" customFormat="1">
      <c r="A232" s="451"/>
      <c r="B232" s="475"/>
      <c r="C232" s="489" t="str">
        <f>'Data information'!C449</f>
        <v xml:space="preserve"> - เหล็กสี่เหลี่ยมตัน 1 x 1 ซม.(จมูกบันได)</v>
      </c>
      <c r="D232" s="449"/>
      <c r="E232" s="450" t="str">
        <f>'Data information'!D449</f>
        <v>ม.</v>
      </c>
      <c r="F232" s="449">
        <f>'Data information'!E449</f>
        <v>30</v>
      </c>
      <c r="G232" s="449">
        <f t="shared" si="41"/>
        <v>0</v>
      </c>
      <c r="H232" s="449">
        <f>'Data information'!F449</f>
        <v>0</v>
      </c>
      <c r="I232" s="449">
        <f t="shared" si="42"/>
        <v>0</v>
      </c>
      <c r="J232" s="449">
        <f t="shared" si="43"/>
        <v>0</v>
      </c>
      <c r="K232" s="451"/>
    </row>
    <row r="233" spans="1:11" s="497" customFormat="1">
      <c r="A233" s="451"/>
      <c r="B233" s="475"/>
      <c r="C233" s="489" t="str">
        <f>'Data information'!C450</f>
        <v xml:space="preserve"> - ทาสีกันสนิม</v>
      </c>
      <c r="D233" s="449"/>
      <c r="E233" s="450" t="str">
        <f>'Data information'!D450</f>
        <v>ตร.ม.</v>
      </c>
      <c r="F233" s="449">
        <f>'Data information'!E450</f>
        <v>22.42</v>
      </c>
      <c r="G233" s="449">
        <f t="shared" si="41"/>
        <v>0</v>
      </c>
      <c r="H233" s="449">
        <f>'Data information'!F450</f>
        <v>30</v>
      </c>
      <c r="I233" s="449">
        <f t="shared" si="42"/>
        <v>0</v>
      </c>
      <c r="J233" s="449">
        <f t="shared" si="43"/>
        <v>0</v>
      </c>
      <c r="K233" s="451"/>
    </row>
    <row r="234" spans="1:11" s="497" customFormat="1">
      <c r="A234" s="451"/>
      <c r="B234" s="475"/>
      <c r="C234" s="489" t="str">
        <f>'Data information'!C451</f>
        <v xml:space="preserve"> - ทาสีน้ำมัน</v>
      </c>
      <c r="D234" s="449"/>
      <c r="E234" s="450" t="str">
        <f>'Data information'!D451</f>
        <v>ตร.ม.</v>
      </c>
      <c r="F234" s="449">
        <f>'Data information'!E451</f>
        <v>66.12</v>
      </c>
      <c r="G234" s="449">
        <f t="shared" si="41"/>
        <v>0</v>
      </c>
      <c r="H234" s="449">
        <f>'Data information'!F451</f>
        <v>35</v>
      </c>
      <c r="I234" s="449">
        <f t="shared" si="42"/>
        <v>0</v>
      </c>
      <c r="J234" s="449">
        <f t="shared" si="43"/>
        <v>0</v>
      </c>
      <c r="K234" s="451"/>
    </row>
    <row r="235" spans="1:11" s="497" customFormat="1">
      <c r="A235" s="451"/>
      <c r="B235" s="475"/>
      <c r="C235" s="489" t="str">
        <f>'Data information'!C452</f>
        <v xml:space="preserve"> - งานราวเหล็ก ราวบันได ST.1</v>
      </c>
      <c r="D235" s="449"/>
      <c r="E235" s="450" t="str">
        <f>'Data information'!D452</f>
        <v>ม.</v>
      </c>
      <c r="F235" s="449">
        <f>'Data information'!E452</f>
        <v>1838.53</v>
      </c>
      <c r="G235" s="449">
        <f>D235*F235</f>
        <v>0</v>
      </c>
      <c r="H235" s="449">
        <f>'Data information'!F452</f>
        <v>560</v>
      </c>
      <c r="I235" s="449">
        <f>D235*H235</f>
        <v>0</v>
      </c>
      <c r="J235" s="449">
        <f>G235+I235</f>
        <v>0</v>
      </c>
      <c r="K235" s="451"/>
    </row>
    <row r="236" spans="1:11" s="497" customFormat="1">
      <c r="A236" s="451"/>
      <c r="B236" s="475"/>
      <c r="C236" s="485" t="str">
        <f>'Data information'!C453</f>
        <v>งานบันได ST.1 อาคาร 1,2,3,4,5,6,7,ราว8</v>
      </c>
      <c r="D236" s="449"/>
      <c r="E236" s="450"/>
      <c r="F236" s="449"/>
      <c r="G236" s="449"/>
      <c r="H236" s="449"/>
      <c r="I236" s="449"/>
      <c r="J236" s="449"/>
      <c r="K236" s="451"/>
    </row>
    <row r="237" spans="1:11" s="497" customFormat="1">
      <c r="A237" s="451"/>
      <c r="B237" s="475"/>
      <c r="C237" s="489" t="str">
        <f>'Data information'!C454</f>
        <v xml:space="preserve"> - H-390X300X10X16 mm.( แม่บันได )</v>
      </c>
      <c r="D237" s="449"/>
      <c r="E237" s="450" t="str">
        <f>'Data information'!D454</f>
        <v>กก.</v>
      </c>
      <c r="F237" s="449">
        <f>'Data information'!E454</f>
        <v>34.64</v>
      </c>
      <c r="G237" s="449">
        <f t="shared" ref="G237:G257" si="44">D237*F237</f>
        <v>0</v>
      </c>
      <c r="H237" s="449">
        <f>'Data information'!F454</f>
        <v>0</v>
      </c>
      <c r="I237" s="449">
        <f t="shared" ref="I237:I257" si="45">D237*H237</f>
        <v>0</v>
      </c>
      <c r="J237" s="449">
        <f t="shared" ref="J237:J257" si="46">G237+I237</f>
        <v>0</v>
      </c>
      <c r="K237" s="451"/>
    </row>
    <row r="238" spans="1:11" s="497" customFormat="1">
      <c r="A238" s="451"/>
      <c r="B238" s="475"/>
      <c r="C238" s="489" t="str">
        <f>'Data information'!C455</f>
        <v xml:space="preserve"> - แผ่นเหล็กเรียบดำหนา 6 มม. (ลูกตั้ง-ลูกนอน)</v>
      </c>
      <c r="D238" s="449"/>
      <c r="E238" s="450" t="str">
        <f>'Data information'!D455</f>
        <v>กก.</v>
      </c>
      <c r="F238" s="449">
        <f>'Data information'!E455</f>
        <v>25.12</v>
      </c>
      <c r="G238" s="449">
        <f t="shared" si="44"/>
        <v>0</v>
      </c>
      <c r="H238" s="449">
        <f>'Data information'!F455</f>
        <v>0</v>
      </c>
      <c r="I238" s="449">
        <f t="shared" si="45"/>
        <v>0</v>
      </c>
      <c r="J238" s="449">
        <f t="shared" si="46"/>
        <v>0</v>
      </c>
      <c r="K238" s="451"/>
    </row>
    <row r="239" spans="1:11" s="497" customFormat="1">
      <c r="A239" s="451"/>
      <c r="B239" s="475"/>
      <c r="C239" s="489" t="str">
        <f>'Data information'!C456</f>
        <v xml:space="preserve"> - แผ่นเหล็กขนาด 1000X400X25mm. </v>
      </c>
      <c r="D239" s="449"/>
      <c r="E239" s="450" t="str">
        <f>'Data information'!D456</f>
        <v>กก.</v>
      </c>
      <c r="F239" s="449">
        <f>'Data information'!E456</f>
        <v>28.44</v>
      </c>
      <c r="G239" s="449">
        <f t="shared" si="44"/>
        <v>0</v>
      </c>
      <c r="H239" s="449">
        <f>'Data information'!F456</f>
        <v>0</v>
      </c>
      <c r="I239" s="449">
        <f t="shared" si="45"/>
        <v>0</v>
      </c>
      <c r="J239" s="449">
        <f t="shared" si="46"/>
        <v>0</v>
      </c>
      <c r="K239" s="451"/>
    </row>
    <row r="240" spans="1:11" s="497" customFormat="1">
      <c r="A240" s="451"/>
      <c r="B240" s="475"/>
      <c r="C240" s="489" t="str">
        <f>'Data information'!C457</f>
        <v xml:space="preserve"> - แผ่นเหล็กขนาด 400X400X25mm. </v>
      </c>
      <c r="D240" s="449"/>
      <c r="E240" s="450" t="str">
        <f>'Data information'!D457</f>
        <v>กก.</v>
      </c>
      <c r="F240" s="449">
        <f>'Data information'!E457</f>
        <v>28.44</v>
      </c>
      <c r="G240" s="449">
        <f t="shared" si="44"/>
        <v>0</v>
      </c>
      <c r="H240" s="449">
        <f>'Data information'!F457</f>
        <v>0</v>
      </c>
      <c r="I240" s="449">
        <f t="shared" si="45"/>
        <v>0</v>
      </c>
      <c r="J240" s="449">
        <f t="shared" si="46"/>
        <v>0</v>
      </c>
      <c r="K240" s="451"/>
    </row>
    <row r="241" spans="1:11" s="497" customFormat="1">
      <c r="A241" s="451"/>
      <c r="B241" s="475"/>
      <c r="C241" s="489" t="str">
        <f>'Data information'!C458</f>
        <v xml:space="preserve"> - ค่าแรงเชื่อม ประกอบเหล็กโครงสร้าง</v>
      </c>
      <c r="D241" s="449"/>
      <c r="E241" s="450" t="str">
        <f>'Data information'!D458</f>
        <v>กก.</v>
      </c>
      <c r="F241" s="449">
        <f>'Data information'!E458</f>
        <v>0</v>
      </c>
      <c r="G241" s="449">
        <f t="shared" si="44"/>
        <v>0</v>
      </c>
      <c r="H241" s="449">
        <f>'Data information'!F458</f>
        <v>10</v>
      </c>
      <c r="I241" s="449">
        <f t="shared" si="45"/>
        <v>0</v>
      </c>
      <c r="J241" s="449">
        <f t="shared" si="46"/>
        <v>0</v>
      </c>
      <c r="K241" s="451"/>
    </row>
    <row r="242" spans="1:11" s="497" customFormat="1">
      <c r="A242" s="451"/>
      <c r="B242" s="475"/>
      <c r="C242" s="489" t="str">
        <f>'Data information'!C459</f>
        <v xml:space="preserve"> - Dowel DB25 </v>
      </c>
      <c r="D242" s="449"/>
      <c r="E242" s="450" t="str">
        <f>'Data information'!D459</f>
        <v>กก.</v>
      </c>
      <c r="F242" s="449">
        <f>'Data information'!E459</f>
        <v>20.41</v>
      </c>
      <c r="G242" s="449">
        <f t="shared" si="44"/>
        <v>0</v>
      </c>
      <c r="H242" s="449">
        <f>'Data information'!F459</f>
        <v>0</v>
      </c>
      <c r="I242" s="449">
        <f t="shared" si="45"/>
        <v>0</v>
      </c>
      <c r="J242" s="449">
        <f t="shared" si="46"/>
        <v>0</v>
      </c>
      <c r="K242" s="451"/>
    </row>
    <row r="243" spans="1:11" s="497" customFormat="1">
      <c r="A243" s="451"/>
      <c r="B243" s="475"/>
      <c r="C243" s="489" t="str">
        <f>'Data information'!C460</f>
        <v xml:space="preserve"> - คอนกรีต ขัดมันเรียบ (ลูกนอนบันได)</v>
      </c>
      <c r="D243" s="449"/>
      <c r="E243" s="450" t="str">
        <f>'Data information'!D460</f>
        <v>ลบ.ม.</v>
      </c>
      <c r="F243" s="449">
        <f>'Data information'!E460</f>
        <v>1971.96</v>
      </c>
      <c r="G243" s="449">
        <f t="shared" si="44"/>
        <v>0</v>
      </c>
      <c r="H243" s="449">
        <f>'Data information'!F460</f>
        <v>519</v>
      </c>
      <c r="I243" s="449">
        <f t="shared" si="45"/>
        <v>0</v>
      </c>
      <c r="J243" s="449">
        <f t="shared" si="46"/>
        <v>0</v>
      </c>
      <c r="K243" s="451"/>
    </row>
    <row r="244" spans="1:11" s="497" customFormat="1">
      <c r="A244" s="451"/>
      <c r="B244" s="475"/>
      <c r="C244" s="489" t="str">
        <f>'Data information'!C461</f>
        <v xml:space="preserve"> - เหล็กเสริม RB 9 มม.</v>
      </c>
      <c r="D244" s="449"/>
      <c r="E244" s="450" t="str">
        <f>'Data information'!D461</f>
        <v>กก.</v>
      </c>
      <c r="F244" s="449">
        <f>'Data information'!E461</f>
        <v>20.79</v>
      </c>
      <c r="G244" s="449">
        <f t="shared" si="44"/>
        <v>0</v>
      </c>
      <c r="H244" s="449">
        <f>'Data information'!F461</f>
        <v>4.4000000000000004</v>
      </c>
      <c r="I244" s="449">
        <f t="shared" si="45"/>
        <v>0</v>
      </c>
      <c r="J244" s="449">
        <f t="shared" si="46"/>
        <v>0</v>
      </c>
      <c r="K244" s="451"/>
    </row>
    <row r="245" spans="1:11" s="497" customFormat="1">
      <c r="A245" s="451"/>
      <c r="B245" s="475"/>
      <c r="C245" s="489" t="str">
        <f>'Data information'!C462</f>
        <v xml:space="preserve"> - เหล็กเสริม DB 12 มม.</v>
      </c>
      <c r="D245" s="449"/>
      <c r="E245" s="450" t="str">
        <f>'Data information'!D462</f>
        <v>กก.</v>
      </c>
      <c r="F245" s="449">
        <f>'Data information'!E462</f>
        <v>20.2</v>
      </c>
      <c r="G245" s="449">
        <f t="shared" si="44"/>
        <v>0</v>
      </c>
      <c r="H245" s="449">
        <f>'Data information'!F462</f>
        <v>3.6</v>
      </c>
      <c r="I245" s="449">
        <f t="shared" si="45"/>
        <v>0</v>
      </c>
      <c r="J245" s="449">
        <f t="shared" si="46"/>
        <v>0</v>
      </c>
      <c r="K245" s="451"/>
    </row>
    <row r="246" spans="1:11" s="497" customFormat="1">
      <c r="A246" s="451"/>
      <c r="B246" s="475"/>
      <c r="C246" s="489" t="str">
        <f>'Data information'!C463</f>
        <v xml:space="preserve"> - ลวดผูกเหล็ก</v>
      </c>
      <c r="D246" s="449"/>
      <c r="E246" s="450" t="str">
        <f>'Data information'!D463</f>
        <v>กก.</v>
      </c>
      <c r="F246" s="449">
        <f>'Data information'!E463</f>
        <v>34.42</v>
      </c>
      <c r="G246" s="449">
        <f t="shared" si="44"/>
        <v>0</v>
      </c>
      <c r="H246" s="449">
        <f>'Data information'!F463</f>
        <v>0</v>
      </c>
      <c r="I246" s="449">
        <f t="shared" si="45"/>
        <v>0</v>
      </c>
      <c r="J246" s="449">
        <f t="shared" si="46"/>
        <v>0</v>
      </c>
      <c r="K246" s="451"/>
    </row>
    <row r="247" spans="1:11" s="497" customFormat="1">
      <c r="A247" s="451"/>
      <c r="B247" s="475"/>
      <c r="C247" s="489" t="str">
        <f>'Data information'!C464</f>
        <v xml:space="preserve"> - เหล็กสี่เหลี่ยมตัน 1 x 1 ซม.(จมูกบันได)</v>
      </c>
      <c r="D247" s="449"/>
      <c r="E247" s="450" t="str">
        <f>'Data information'!D464</f>
        <v>ม.</v>
      </c>
      <c r="F247" s="449">
        <f>'Data information'!E464</f>
        <v>30</v>
      </c>
      <c r="G247" s="449">
        <f t="shared" si="44"/>
        <v>0</v>
      </c>
      <c r="H247" s="449">
        <f>'Data information'!F464</f>
        <v>0</v>
      </c>
      <c r="I247" s="449">
        <f t="shared" si="45"/>
        <v>0</v>
      </c>
      <c r="J247" s="449">
        <f t="shared" si="46"/>
        <v>0</v>
      </c>
      <c r="K247" s="451"/>
    </row>
    <row r="248" spans="1:11" s="497" customFormat="1">
      <c r="A248" s="451"/>
      <c r="B248" s="475"/>
      <c r="C248" s="489" t="str">
        <f>'Data information'!C465</f>
        <v xml:space="preserve"> - ทาสีกันสนิม</v>
      </c>
      <c r="D248" s="449"/>
      <c r="E248" s="450" t="str">
        <f>'Data information'!D465</f>
        <v>ตร.ม.</v>
      </c>
      <c r="F248" s="449">
        <f>'Data information'!E465</f>
        <v>22.42</v>
      </c>
      <c r="G248" s="449">
        <f t="shared" si="44"/>
        <v>0</v>
      </c>
      <c r="H248" s="449">
        <f>'Data information'!F465</f>
        <v>30</v>
      </c>
      <c r="I248" s="449">
        <f t="shared" si="45"/>
        <v>0</v>
      </c>
      <c r="J248" s="449">
        <f t="shared" si="46"/>
        <v>0</v>
      </c>
      <c r="K248" s="451"/>
    </row>
    <row r="249" spans="1:11" s="497" customFormat="1">
      <c r="A249" s="451"/>
      <c r="B249" s="475"/>
      <c r="C249" s="489" t="str">
        <f>'Data information'!C466</f>
        <v xml:space="preserve"> - ทาสีน้ำมัน</v>
      </c>
      <c r="D249" s="449"/>
      <c r="E249" s="450" t="str">
        <f>'Data information'!D466</f>
        <v>ตร.ม.</v>
      </c>
      <c r="F249" s="449">
        <f>'Data information'!E466</f>
        <v>66.12</v>
      </c>
      <c r="G249" s="449">
        <f t="shared" si="44"/>
        <v>0</v>
      </c>
      <c r="H249" s="449">
        <f>'Data information'!F466</f>
        <v>35</v>
      </c>
      <c r="I249" s="449">
        <f t="shared" si="45"/>
        <v>0</v>
      </c>
      <c r="J249" s="449">
        <f t="shared" si="46"/>
        <v>0</v>
      </c>
      <c r="K249" s="451"/>
    </row>
    <row r="250" spans="1:11" s="497" customFormat="1">
      <c r="A250" s="451"/>
      <c r="B250" s="475"/>
      <c r="C250" s="489" t="str">
        <f>'Data information'!C467</f>
        <v xml:space="preserve"> - งานราวเหล็ก ราวบันได ST.1</v>
      </c>
      <c r="D250" s="449"/>
      <c r="E250" s="450" t="str">
        <f>'Data information'!D467</f>
        <v>ม.</v>
      </c>
      <c r="F250" s="449">
        <f>'Data information'!E467</f>
        <v>1838.53</v>
      </c>
      <c r="G250" s="449">
        <f t="shared" si="44"/>
        <v>0</v>
      </c>
      <c r="H250" s="449">
        <f>'Data information'!F467</f>
        <v>560</v>
      </c>
      <c r="I250" s="449">
        <f t="shared" si="45"/>
        <v>0</v>
      </c>
      <c r="J250" s="449">
        <f t="shared" si="46"/>
        <v>0</v>
      </c>
      <c r="K250" s="451"/>
    </row>
    <row r="251" spans="1:11" s="497" customFormat="1" hidden="1">
      <c r="A251" s="460"/>
      <c r="B251" s="482"/>
      <c r="C251" s="485" t="str">
        <f>'Data information'!C468</f>
        <v>งานบันได ST.2 อาคาร 3,8</v>
      </c>
      <c r="D251" s="449"/>
      <c r="E251" s="450"/>
      <c r="F251" s="449"/>
      <c r="G251" s="449"/>
      <c r="H251" s="449"/>
      <c r="I251" s="449"/>
      <c r="J251" s="449"/>
      <c r="K251" s="460"/>
    </row>
    <row r="252" spans="1:11" s="497" customFormat="1" hidden="1">
      <c r="A252" s="460"/>
      <c r="B252" s="482"/>
      <c r="C252" s="489" t="str">
        <f>'Data information'!C469</f>
        <v xml:space="preserve"> - H-390X300X10X16 mm.( แม่บันได )</v>
      </c>
      <c r="D252" s="449"/>
      <c r="E252" s="450" t="str">
        <f>'Data information'!D469</f>
        <v>กก.</v>
      </c>
      <c r="F252" s="449">
        <f>'Data information'!E469</f>
        <v>34.64</v>
      </c>
      <c r="G252" s="449">
        <f t="shared" si="44"/>
        <v>0</v>
      </c>
      <c r="H252" s="449">
        <f>'Data information'!F469</f>
        <v>0</v>
      </c>
      <c r="I252" s="449">
        <f t="shared" si="45"/>
        <v>0</v>
      </c>
      <c r="J252" s="449">
        <f t="shared" si="46"/>
        <v>0</v>
      </c>
      <c r="K252" s="460"/>
    </row>
    <row r="253" spans="1:11" s="497" customFormat="1" hidden="1">
      <c r="A253" s="460"/>
      <c r="B253" s="482"/>
      <c r="C253" s="489" t="str">
        <f>'Data information'!C470</f>
        <v xml:space="preserve"> - แผ่นเหล็กเรียบดำหนา 6 มม. (ลูกตั้ง-ลูกนอน)</v>
      </c>
      <c r="D253" s="449"/>
      <c r="E253" s="450" t="str">
        <f>'Data information'!D470</f>
        <v>กก.</v>
      </c>
      <c r="F253" s="449">
        <f>'Data information'!E470</f>
        <v>25.12</v>
      </c>
      <c r="G253" s="449">
        <f t="shared" si="44"/>
        <v>0</v>
      </c>
      <c r="H253" s="449">
        <f>'Data information'!F470</f>
        <v>0</v>
      </c>
      <c r="I253" s="449">
        <f t="shared" si="45"/>
        <v>0</v>
      </c>
      <c r="J253" s="449">
        <f t="shared" si="46"/>
        <v>0</v>
      </c>
      <c r="K253" s="460"/>
    </row>
    <row r="254" spans="1:11" s="497" customFormat="1" hidden="1">
      <c r="A254" s="460"/>
      <c r="B254" s="482"/>
      <c r="C254" s="489" t="str">
        <f>'Data information'!C471</f>
        <v xml:space="preserve"> - แผ่นเหล็กขนาด 1000X400X25mm. </v>
      </c>
      <c r="D254" s="449"/>
      <c r="E254" s="450" t="str">
        <f>'Data information'!D471</f>
        <v>กก.</v>
      </c>
      <c r="F254" s="449">
        <f>'Data information'!E471</f>
        <v>28.44</v>
      </c>
      <c r="G254" s="449">
        <f t="shared" si="44"/>
        <v>0</v>
      </c>
      <c r="H254" s="449">
        <f>'Data information'!F471</f>
        <v>0</v>
      </c>
      <c r="I254" s="449">
        <f t="shared" si="45"/>
        <v>0</v>
      </c>
      <c r="J254" s="449">
        <f t="shared" si="46"/>
        <v>0</v>
      </c>
      <c r="K254" s="460"/>
    </row>
    <row r="255" spans="1:11" s="497" customFormat="1" hidden="1">
      <c r="A255" s="460"/>
      <c r="B255" s="482"/>
      <c r="C255" s="489" t="str">
        <f>'Data information'!C472</f>
        <v xml:space="preserve"> - แผ่นเหล็กขนาด 400X400X25mm. </v>
      </c>
      <c r="D255" s="449"/>
      <c r="E255" s="450" t="str">
        <f>'Data information'!D472</f>
        <v>กก.</v>
      </c>
      <c r="F255" s="449">
        <f>'Data information'!E472</f>
        <v>28.44</v>
      </c>
      <c r="G255" s="449">
        <f t="shared" si="44"/>
        <v>0</v>
      </c>
      <c r="H255" s="449">
        <f>'Data information'!F472</f>
        <v>0</v>
      </c>
      <c r="I255" s="449">
        <f t="shared" si="45"/>
        <v>0</v>
      </c>
      <c r="J255" s="449">
        <f t="shared" si="46"/>
        <v>0</v>
      </c>
      <c r="K255" s="460"/>
    </row>
    <row r="256" spans="1:11" s="497" customFormat="1" hidden="1">
      <c r="A256" s="460"/>
      <c r="B256" s="482"/>
      <c r="C256" s="489" t="str">
        <f>'Data information'!C473</f>
        <v xml:space="preserve"> - ค่าแรงเชื่อม ประกอบเหล็กโครงสร้าง</v>
      </c>
      <c r="D256" s="449"/>
      <c r="E256" s="450" t="str">
        <f>'Data information'!D473</f>
        <v>กก.</v>
      </c>
      <c r="F256" s="449">
        <f>'Data information'!E473</f>
        <v>0</v>
      </c>
      <c r="G256" s="449">
        <f t="shared" si="44"/>
        <v>0</v>
      </c>
      <c r="H256" s="449">
        <f>'Data information'!F473</f>
        <v>10</v>
      </c>
      <c r="I256" s="449">
        <f t="shared" si="45"/>
        <v>0</v>
      </c>
      <c r="J256" s="449">
        <f t="shared" si="46"/>
        <v>0</v>
      </c>
      <c r="K256" s="460"/>
    </row>
    <row r="257" spans="1:11" s="497" customFormat="1" hidden="1">
      <c r="A257" s="460"/>
      <c r="B257" s="482"/>
      <c r="C257" s="489" t="str">
        <f>'Data information'!C474</f>
        <v xml:space="preserve"> - Dowel DB25 </v>
      </c>
      <c r="D257" s="449"/>
      <c r="E257" s="450" t="str">
        <f>'Data information'!D474</f>
        <v>กก.</v>
      </c>
      <c r="F257" s="449">
        <f>'Data information'!E474</f>
        <v>20.41</v>
      </c>
      <c r="G257" s="449">
        <f t="shared" si="44"/>
        <v>0</v>
      </c>
      <c r="H257" s="449">
        <f>'Data information'!F474</f>
        <v>0</v>
      </c>
      <c r="I257" s="449">
        <f t="shared" si="45"/>
        <v>0</v>
      </c>
      <c r="J257" s="449">
        <f t="shared" si="46"/>
        <v>0</v>
      </c>
      <c r="K257" s="460"/>
    </row>
    <row r="258" spans="1:11" s="497" customFormat="1" hidden="1">
      <c r="A258" s="460"/>
      <c r="B258" s="482"/>
      <c r="C258" s="489" t="str">
        <f>'Data information'!C475</f>
        <v xml:space="preserve"> - คอนกรีต ขัดมันเรียบ (ลูกนอนบันได)</v>
      </c>
      <c r="D258" s="449"/>
      <c r="E258" s="450" t="str">
        <f>'Data information'!D475</f>
        <v>ลบ.ม.</v>
      </c>
      <c r="F258" s="449">
        <f>'Data information'!E475</f>
        <v>1971.96</v>
      </c>
      <c r="G258" s="449">
        <f t="shared" ref="G258:G314" si="47">D258*F258</f>
        <v>0</v>
      </c>
      <c r="H258" s="449">
        <f>'Data information'!F475</f>
        <v>519</v>
      </c>
      <c r="I258" s="449">
        <f t="shared" ref="I258:I314" si="48">D258*H258</f>
        <v>0</v>
      </c>
      <c r="J258" s="449">
        <f t="shared" ref="J258:J314" si="49">G258+I258</f>
        <v>0</v>
      </c>
      <c r="K258" s="460"/>
    </row>
    <row r="259" spans="1:11" s="497" customFormat="1" hidden="1">
      <c r="A259" s="460"/>
      <c r="B259" s="482"/>
      <c r="C259" s="489" t="str">
        <f>'Data information'!C476</f>
        <v xml:space="preserve"> - เหล็กเสริม RB 9 มม.</v>
      </c>
      <c r="D259" s="449"/>
      <c r="E259" s="450" t="str">
        <f>'Data information'!D476</f>
        <v>กก.</v>
      </c>
      <c r="F259" s="449">
        <f>'Data information'!E476</f>
        <v>20.79</v>
      </c>
      <c r="G259" s="449">
        <f t="shared" si="47"/>
        <v>0</v>
      </c>
      <c r="H259" s="449">
        <f>'Data information'!F476</f>
        <v>4.4000000000000004</v>
      </c>
      <c r="I259" s="449">
        <f t="shared" si="48"/>
        <v>0</v>
      </c>
      <c r="J259" s="449">
        <f t="shared" si="49"/>
        <v>0</v>
      </c>
      <c r="K259" s="460"/>
    </row>
    <row r="260" spans="1:11" s="497" customFormat="1" hidden="1">
      <c r="A260" s="460"/>
      <c r="B260" s="482"/>
      <c r="C260" s="489" t="str">
        <f>'Data information'!C477</f>
        <v xml:space="preserve"> - เหล็กเสริม DB 12 มม.</v>
      </c>
      <c r="D260" s="449"/>
      <c r="E260" s="450" t="str">
        <f>'Data information'!D477</f>
        <v>กก.</v>
      </c>
      <c r="F260" s="449">
        <f>'Data information'!E477</f>
        <v>20.2</v>
      </c>
      <c r="G260" s="449">
        <f t="shared" si="47"/>
        <v>0</v>
      </c>
      <c r="H260" s="449">
        <f>'Data information'!F477</f>
        <v>3.6</v>
      </c>
      <c r="I260" s="449">
        <f t="shared" si="48"/>
        <v>0</v>
      </c>
      <c r="J260" s="449">
        <f t="shared" si="49"/>
        <v>0</v>
      </c>
      <c r="K260" s="460"/>
    </row>
    <row r="261" spans="1:11" s="497" customFormat="1" hidden="1">
      <c r="A261" s="460"/>
      <c r="B261" s="482"/>
      <c r="C261" s="489" t="str">
        <f>'Data information'!C478</f>
        <v xml:space="preserve"> - ลวดผูกเหล็ก</v>
      </c>
      <c r="D261" s="449"/>
      <c r="E261" s="450" t="str">
        <f>'Data information'!D478</f>
        <v>กก.</v>
      </c>
      <c r="F261" s="449">
        <f>'Data information'!E478</f>
        <v>34.42</v>
      </c>
      <c r="G261" s="449">
        <f t="shared" si="47"/>
        <v>0</v>
      </c>
      <c r="H261" s="449">
        <f>'Data information'!F478</f>
        <v>0</v>
      </c>
      <c r="I261" s="449">
        <f t="shared" si="48"/>
        <v>0</v>
      </c>
      <c r="J261" s="449">
        <f t="shared" si="49"/>
        <v>0</v>
      </c>
      <c r="K261" s="460"/>
    </row>
    <row r="262" spans="1:11" s="497" customFormat="1" hidden="1">
      <c r="A262" s="460"/>
      <c r="B262" s="482"/>
      <c r="C262" s="489" t="str">
        <f>'Data information'!C479</f>
        <v xml:space="preserve"> - เหล็กสี่เหลี่ยมตัน 1 x 1 ซม.(จมูกบันได)</v>
      </c>
      <c r="D262" s="449"/>
      <c r="E262" s="450" t="str">
        <f>'Data information'!D479</f>
        <v>ม.</v>
      </c>
      <c r="F262" s="449">
        <f>'Data information'!E479</f>
        <v>30</v>
      </c>
      <c r="G262" s="449">
        <f t="shared" si="47"/>
        <v>0</v>
      </c>
      <c r="H262" s="449">
        <f>'Data information'!F479</f>
        <v>0</v>
      </c>
      <c r="I262" s="449">
        <f t="shared" si="48"/>
        <v>0</v>
      </c>
      <c r="J262" s="449">
        <f t="shared" si="49"/>
        <v>0</v>
      </c>
      <c r="K262" s="460"/>
    </row>
    <row r="263" spans="1:11" s="497" customFormat="1" hidden="1">
      <c r="A263" s="460"/>
      <c r="B263" s="482"/>
      <c r="C263" s="489" t="str">
        <f>'Data information'!C480</f>
        <v xml:space="preserve"> - ทาสีกันสนิม</v>
      </c>
      <c r="D263" s="449"/>
      <c r="E263" s="450" t="str">
        <f>'Data information'!D480</f>
        <v>ตร.ม.</v>
      </c>
      <c r="F263" s="449">
        <f>'Data information'!E480</f>
        <v>22.42</v>
      </c>
      <c r="G263" s="449">
        <f t="shared" si="47"/>
        <v>0</v>
      </c>
      <c r="H263" s="449">
        <f>'Data information'!F480</f>
        <v>30</v>
      </c>
      <c r="I263" s="449">
        <f t="shared" si="48"/>
        <v>0</v>
      </c>
      <c r="J263" s="449">
        <f t="shared" si="49"/>
        <v>0</v>
      </c>
      <c r="K263" s="460"/>
    </row>
    <row r="264" spans="1:11" s="497" customFormat="1" hidden="1">
      <c r="A264" s="460"/>
      <c r="B264" s="482"/>
      <c r="C264" s="489" t="str">
        <f>'Data information'!C481</f>
        <v xml:space="preserve"> - ทาสีน้ำมัน</v>
      </c>
      <c r="D264" s="449"/>
      <c r="E264" s="450" t="str">
        <f>'Data information'!D481</f>
        <v>ตร.ม.</v>
      </c>
      <c r="F264" s="449">
        <f>'Data information'!E481</f>
        <v>66.12</v>
      </c>
      <c r="G264" s="449">
        <f t="shared" si="47"/>
        <v>0</v>
      </c>
      <c r="H264" s="449">
        <f>'Data information'!F481</f>
        <v>35</v>
      </c>
      <c r="I264" s="449">
        <f t="shared" si="48"/>
        <v>0</v>
      </c>
      <c r="J264" s="449">
        <f t="shared" si="49"/>
        <v>0</v>
      </c>
      <c r="K264" s="460"/>
    </row>
    <row r="265" spans="1:11" s="497" customFormat="1" hidden="1">
      <c r="A265" s="460"/>
      <c r="B265" s="482"/>
      <c r="C265" s="489" t="str">
        <f>'Data information'!C482</f>
        <v xml:space="preserve"> - งานราวเหล็ก ราวบันได ST.2</v>
      </c>
      <c r="D265" s="449"/>
      <c r="E265" s="450" t="str">
        <f>'Data information'!D482</f>
        <v>ม.</v>
      </c>
      <c r="F265" s="449">
        <f>'Data information'!E482</f>
        <v>1838.53</v>
      </c>
      <c r="G265" s="449">
        <f t="shared" si="47"/>
        <v>0</v>
      </c>
      <c r="H265" s="449">
        <f>'Data information'!F482</f>
        <v>560</v>
      </c>
      <c r="I265" s="449">
        <f t="shared" si="48"/>
        <v>0</v>
      </c>
      <c r="J265" s="449">
        <f t="shared" si="49"/>
        <v>0</v>
      </c>
      <c r="K265" s="460"/>
    </row>
    <row r="266" spans="1:11" s="497" customFormat="1" hidden="1">
      <c r="A266" s="460"/>
      <c r="B266" s="482"/>
      <c r="C266" s="485" t="str">
        <f>'Data information'!C483</f>
        <v>งานบันได ST.2 อาคาร 5</v>
      </c>
      <c r="D266" s="449"/>
      <c r="E266" s="450"/>
      <c r="F266" s="449"/>
      <c r="G266" s="449"/>
      <c r="H266" s="449"/>
      <c r="I266" s="449"/>
      <c r="J266" s="449"/>
      <c r="K266" s="460"/>
    </row>
    <row r="267" spans="1:11" s="497" customFormat="1" hidden="1">
      <c r="A267" s="460"/>
      <c r="B267" s="482"/>
      <c r="C267" s="489" t="str">
        <f>'Data information'!C484</f>
        <v xml:space="preserve"> - คอนกรีตโครงสร้าง  fc'= 280 ksc. ทรงกระบอก</v>
      </c>
      <c r="D267" s="449"/>
      <c r="E267" s="450" t="str">
        <f>'Data information'!D484</f>
        <v>ลบ.ม.</v>
      </c>
      <c r="F267" s="449">
        <f>'Data information'!E484</f>
        <v>1971.96</v>
      </c>
      <c r="G267" s="449">
        <f t="shared" si="47"/>
        <v>0</v>
      </c>
      <c r="H267" s="449">
        <f>'Data information'!F484</f>
        <v>519</v>
      </c>
      <c r="I267" s="449">
        <f t="shared" si="48"/>
        <v>0</v>
      </c>
      <c r="J267" s="449">
        <f t="shared" si="49"/>
        <v>0</v>
      </c>
      <c r="K267" s="460"/>
    </row>
    <row r="268" spans="1:11" s="497" customFormat="1" hidden="1">
      <c r="A268" s="460"/>
      <c r="B268" s="482"/>
      <c r="C268" s="489" t="str">
        <f>'Data information'!C485</f>
        <v xml:space="preserve">  - ไม้แบบทั่วไป  50%</v>
      </c>
      <c r="D268" s="449"/>
      <c r="E268" s="450" t="str">
        <f>'Data information'!D485</f>
        <v>ตร.ม.</v>
      </c>
      <c r="F268" s="449">
        <f>'Data information'!E485</f>
        <v>300</v>
      </c>
      <c r="G268" s="449">
        <f t="shared" si="47"/>
        <v>0</v>
      </c>
      <c r="H268" s="449">
        <f>'Data information'!F485</f>
        <v>0</v>
      </c>
      <c r="I268" s="449">
        <f t="shared" si="48"/>
        <v>0</v>
      </c>
      <c r="J268" s="449">
        <f t="shared" si="49"/>
        <v>0</v>
      </c>
      <c r="K268" s="460"/>
    </row>
    <row r="269" spans="1:11" s="497" customFormat="1" hidden="1">
      <c r="A269" s="460"/>
      <c r="B269" s="482"/>
      <c r="C269" s="489" t="str">
        <f>'Data information'!C486</f>
        <v xml:space="preserve">  - ค่าแรงไม้แบบ</v>
      </c>
      <c r="D269" s="449"/>
      <c r="E269" s="450" t="str">
        <f>'Data information'!D486</f>
        <v>ตร.ม.</v>
      </c>
      <c r="F269" s="449">
        <f>'Data information'!E486</f>
        <v>0</v>
      </c>
      <c r="G269" s="449">
        <f t="shared" si="47"/>
        <v>0</v>
      </c>
      <c r="H269" s="449">
        <f>'Data information'!F486</f>
        <v>115</v>
      </c>
      <c r="I269" s="449">
        <f t="shared" si="48"/>
        <v>0</v>
      </c>
      <c r="J269" s="449">
        <f t="shared" si="49"/>
        <v>0</v>
      </c>
      <c r="K269" s="460"/>
    </row>
    <row r="270" spans="1:11" s="497" customFormat="1" hidden="1">
      <c r="A270" s="460"/>
      <c r="B270" s="482"/>
      <c r="C270" s="489" t="str">
        <f>'Data information'!C487</f>
        <v xml:space="preserve">  - ไม้คร่าวยึดแบบหล่อคอนกรีต </v>
      </c>
      <c r="D270" s="449"/>
      <c r="E270" s="450" t="str">
        <f>'Data information'!D487</f>
        <v>ตร.ม.</v>
      </c>
      <c r="F270" s="449">
        <f>'Data information'!E487</f>
        <v>300</v>
      </c>
      <c r="G270" s="449">
        <f t="shared" si="47"/>
        <v>0</v>
      </c>
      <c r="H270" s="449">
        <f>'Data information'!F487</f>
        <v>0</v>
      </c>
      <c r="I270" s="449">
        <f t="shared" si="48"/>
        <v>0</v>
      </c>
      <c r="J270" s="449">
        <f t="shared" si="49"/>
        <v>0</v>
      </c>
      <c r="K270" s="460"/>
    </row>
    <row r="271" spans="1:11" s="497" customFormat="1" hidden="1">
      <c r="A271" s="460"/>
      <c r="B271" s="482"/>
      <c r="C271" s="489" t="str">
        <f>'Data information'!C488</f>
        <v xml:space="preserve">  - ตะปู</v>
      </c>
      <c r="D271" s="449"/>
      <c r="E271" s="450" t="str">
        <f>'Data information'!D488</f>
        <v>กก.</v>
      </c>
      <c r="F271" s="449">
        <f>'Data information'!E488</f>
        <v>58.88</v>
      </c>
      <c r="G271" s="449">
        <f t="shared" si="47"/>
        <v>0</v>
      </c>
      <c r="H271" s="449">
        <f>'Data information'!F488</f>
        <v>0</v>
      </c>
      <c r="I271" s="449">
        <f t="shared" si="48"/>
        <v>0</v>
      </c>
      <c r="J271" s="449">
        <f t="shared" si="49"/>
        <v>0</v>
      </c>
      <c r="K271" s="460"/>
    </row>
    <row r="272" spans="1:11" s="497" customFormat="1" hidden="1">
      <c r="A272" s="460"/>
      <c r="B272" s="482"/>
      <c r="C272" s="489" t="str">
        <f>'Data information'!C489</f>
        <v xml:space="preserve">  - เหล็กเส้นกลมผิวเรียบ SR.24 RB9 มม.</v>
      </c>
      <c r="D272" s="449"/>
      <c r="E272" s="450" t="str">
        <f>'Data information'!D489</f>
        <v>กก.</v>
      </c>
      <c r="F272" s="449">
        <f>'Data information'!E489</f>
        <v>20.79</v>
      </c>
      <c r="G272" s="449">
        <f t="shared" si="47"/>
        <v>0</v>
      </c>
      <c r="H272" s="449">
        <f>'Data information'!F489</f>
        <v>4.4000000000000004</v>
      </c>
      <c r="I272" s="449">
        <f t="shared" si="48"/>
        <v>0</v>
      </c>
      <c r="J272" s="449">
        <f t="shared" si="49"/>
        <v>0</v>
      </c>
      <c r="K272" s="460"/>
    </row>
    <row r="273" spans="1:11" s="497" customFormat="1" hidden="1">
      <c r="A273" s="460"/>
      <c r="B273" s="482"/>
      <c r="C273" s="489" t="str">
        <f>'Data information'!C490</f>
        <v xml:space="preserve">  - เหล็กเส้นกลมผิวข้ออ้อย SD.40 DB12 มม.</v>
      </c>
      <c r="D273" s="449"/>
      <c r="E273" s="450" t="str">
        <f>'Data information'!D490</f>
        <v>กก.</v>
      </c>
      <c r="F273" s="449">
        <f>'Data information'!E490</f>
        <v>20.2</v>
      </c>
      <c r="G273" s="449">
        <f t="shared" si="47"/>
        <v>0</v>
      </c>
      <c r="H273" s="449">
        <f>'Data information'!F490</f>
        <v>3.6</v>
      </c>
      <c r="I273" s="449">
        <f t="shared" si="48"/>
        <v>0</v>
      </c>
      <c r="J273" s="449">
        <f t="shared" si="49"/>
        <v>0</v>
      </c>
      <c r="K273" s="460"/>
    </row>
    <row r="274" spans="1:11" s="497" customFormat="1" hidden="1">
      <c r="A274" s="460"/>
      <c r="B274" s="482"/>
      <c r="C274" s="489" t="str">
        <f>'Data information'!C491</f>
        <v xml:space="preserve"> - ลวดผูกเหล็ก</v>
      </c>
      <c r="D274" s="449"/>
      <c r="E274" s="450" t="str">
        <f>'Data information'!D491</f>
        <v>กก.</v>
      </c>
      <c r="F274" s="449">
        <f>'Data information'!E491</f>
        <v>34.42</v>
      </c>
      <c r="G274" s="449">
        <f t="shared" si="47"/>
        <v>0</v>
      </c>
      <c r="H274" s="449">
        <f>'Data information'!F491</f>
        <v>0</v>
      </c>
      <c r="I274" s="449">
        <f t="shared" si="48"/>
        <v>0</v>
      </c>
      <c r="J274" s="449">
        <f t="shared" si="49"/>
        <v>0</v>
      </c>
      <c r="K274" s="460"/>
    </row>
    <row r="275" spans="1:11" s="497" customFormat="1" hidden="1">
      <c r="A275" s="460"/>
      <c r="B275" s="482"/>
      <c r="C275" s="489" t="str">
        <f>'Data information'!C492</f>
        <v xml:space="preserve"> - กันลื่นเหล็กสี่เหลี่ยมตัน ขนาด 1x1 ซม.(จมูกบันได)</v>
      </c>
      <c r="D275" s="449"/>
      <c r="E275" s="450" t="str">
        <f>'Data information'!D492</f>
        <v>กก.</v>
      </c>
      <c r="F275" s="449">
        <f>'Data information'!E492</f>
        <v>30</v>
      </c>
      <c r="G275" s="449">
        <f t="shared" si="47"/>
        <v>0</v>
      </c>
      <c r="H275" s="449">
        <f>'Data information'!F492</f>
        <v>0</v>
      </c>
      <c r="I275" s="449">
        <f t="shared" si="48"/>
        <v>0</v>
      </c>
      <c r="J275" s="449">
        <f t="shared" si="49"/>
        <v>0</v>
      </c>
      <c r="K275" s="460"/>
    </row>
    <row r="276" spans="1:11" s="497" customFormat="1" hidden="1">
      <c r="A276" s="460"/>
      <c r="B276" s="482"/>
      <c r="C276" s="489" t="str">
        <f>'Data information'!C493</f>
        <v xml:space="preserve"> - งานราวเหล็ก ราวบันได ST2</v>
      </c>
      <c r="D276" s="449"/>
      <c r="E276" s="450" t="str">
        <f>'Data information'!D493</f>
        <v>ม.</v>
      </c>
      <c r="F276" s="449">
        <f>'Data information'!E493</f>
        <v>303.774</v>
      </c>
      <c r="G276" s="449">
        <f t="shared" si="47"/>
        <v>0</v>
      </c>
      <c r="H276" s="449">
        <f>'Data information'!F493</f>
        <v>114</v>
      </c>
      <c r="I276" s="449">
        <f t="shared" si="48"/>
        <v>0</v>
      </c>
      <c r="J276" s="449">
        <f t="shared" si="49"/>
        <v>0</v>
      </c>
      <c r="K276" s="460"/>
    </row>
    <row r="277" spans="1:11" s="497" customFormat="1">
      <c r="A277" s="451"/>
      <c r="B277" s="475"/>
      <c r="C277" s="485" t="str">
        <f>'Data information'!C494</f>
        <v>งานบันได ST.2-1 อาคาร1,2, 6,7</v>
      </c>
      <c r="D277" s="449"/>
      <c r="E277" s="450"/>
      <c r="F277" s="449"/>
      <c r="G277" s="449"/>
      <c r="H277" s="449"/>
      <c r="I277" s="449"/>
      <c r="J277" s="449"/>
      <c r="K277" s="451"/>
    </row>
    <row r="278" spans="1:11" s="497" customFormat="1">
      <c r="A278" s="451"/>
      <c r="B278" s="475"/>
      <c r="C278" s="489" t="str">
        <f>'Data information'!C495</f>
        <v xml:space="preserve"> -  H-200X200X8X12mm. </v>
      </c>
      <c r="D278" s="449"/>
      <c r="E278" s="450" t="str">
        <f>'Data information'!D495</f>
        <v>กก.</v>
      </c>
      <c r="F278" s="449">
        <f>'Data information'!E495</f>
        <v>33.409999999999997</v>
      </c>
      <c r="G278" s="449">
        <f t="shared" si="47"/>
        <v>0</v>
      </c>
      <c r="H278" s="449">
        <f>'Data information'!F495</f>
        <v>0</v>
      </c>
      <c r="I278" s="449">
        <f t="shared" si="48"/>
        <v>0</v>
      </c>
      <c r="J278" s="449">
        <f t="shared" si="49"/>
        <v>0</v>
      </c>
      <c r="K278" s="451"/>
    </row>
    <row r="279" spans="1:11" s="497" customFormat="1">
      <c r="A279" s="451"/>
      <c r="B279" s="475"/>
      <c r="C279" s="489" t="str">
        <f>'Data information'!C496</f>
        <v xml:space="preserve">  - H-194X150X6X9mm.</v>
      </c>
      <c r="D279" s="449"/>
      <c r="E279" s="450" t="str">
        <f>'Data information'!D496</f>
        <v>กก.</v>
      </c>
      <c r="F279" s="449">
        <f>'Data information'!E496</f>
        <v>34.020000000000003</v>
      </c>
      <c r="G279" s="449">
        <f t="shared" si="47"/>
        <v>0</v>
      </c>
      <c r="H279" s="449">
        <f>'Data information'!F496</f>
        <v>0</v>
      </c>
      <c r="I279" s="449">
        <f t="shared" si="48"/>
        <v>0</v>
      </c>
      <c r="J279" s="449">
        <f t="shared" si="49"/>
        <v>0</v>
      </c>
      <c r="K279" s="451"/>
    </row>
    <row r="280" spans="1:11" s="497" customFormat="1">
      <c r="A280" s="451"/>
      <c r="B280" s="475"/>
      <c r="C280" s="489" t="str">
        <f>'Data information'!C497</f>
        <v xml:space="preserve"> - C-CHANNELS 200X80X7.5X11.0mm.</v>
      </c>
      <c r="D280" s="449"/>
      <c r="E280" s="450" t="str">
        <f>'Data information'!D497</f>
        <v>กก.</v>
      </c>
      <c r="F280" s="449">
        <f>'Data information'!E497</f>
        <v>35.840000000000003</v>
      </c>
      <c r="G280" s="449">
        <f t="shared" si="47"/>
        <v>0</v>
      </c>
      <c r="H280" s="449">
        <f>'Data information'!F497</f>
        <v>0</v>
      </c>
      <c r="I280" s="449">
        <f t="shared" si="48"/>
        <v>0</v>
      </c>
      <c r="J280" s="449">
        <f t="shared" si="49"/>
        <v>0</v>
      </c>
      <c r="K280" s="451"/>
    </row>
    <row r="281" spans="1:11" s="497" customFormat="1">
      <c r="A281" s="451"/>
      <c r="B281" s="475"/>
      <c r="C281" s="489" t="str">
        <f>'Data information'!C498</f>
        <v xml:space="preserve"> - แผ่นเหล็กลายตีนไก่  หนา 6 มม.พับ (ลูกนอนบันได)</v>
      </c>
      <c r="D281" s="449"/>
      <c r="E281" s="450" t="str">
        <f>'Data information'!D498</f>
        <v>กก.</v>
      </c>
      <c r="F281" s="449">
        <f>'Data information'!E498</f>
        <v>39.79</v>
      </c>
      <c r="G281" s="449">
        <f t="shared" si="47"/>
        <v>0</v>
      </c>
      <c r="H281" s="449">
        <f>'Data information'!F498</f>
        <v>0</v>
      </c>
      <c r="I281" s="449">
        <f t="shared" si="48"/>
        <v>0</v>
      </c>
      <c r="J281" s="449">
        <f t="shared" si="49"/>
        <v>0</v>
      </c>
      <c r="K281" s="451"/>
    </row>
    <row r="282" spans="1:11" s="497" customFormat="1">
      <c r="A282" s="451"/>
      <c r="B282" s="475"/>
      <c r="C282" s="489" t="str">
        <f>'Data information'!C499</f>
        <v xml:space="preserve"> - แผ่นเหล็กขนาด 250X400X20mm. </v>
      </c>
      <c r="D282" s="449"/>
      <c r="E282" s="450" t="str">
        <f>'Data information'!D499</f>
        <v>กก.</v>
      </c>
      <c r="F282" s="449">
        <f>'Data information'!E499</f>
        <v>28.692401372212689</v>
      </c>
      <c r="G282" s="449">
        <f t="shared" si="47"/>
        <v>0</v>
      </c>
      <c r="H282" s="449">
        <f>'Data information'!F499</f>
        <v>0</v>
      </c>
      <c r="I282" s="449">
        <f t="shared" si="48"/>
        <v>0</v>
      </c>
      <c r="J282" s="449">
        <f t="shared" si="49"/>
        <v>0</v>
      </c>
      <c r="K282" s="451"/>
    </row>
    <row r="283" spans="1:11" s="497" customFormat="1">
      <c r="A283" s="451"/>
      <c r="B283" s="475"/>
      <c r="C283" s="489" t="str">
        <f>'Data information'!C500</f>
        <v xml:space="preserve"> - แผ่นเหล็กขนาด 250X250X20mm. </v>
      </c>
      <c r="D283" s="449"/>
      <c r="E283" s="450" t="str">
        <f>'Data information'!D500</f>
        <v>กก.</v>
      </c>
      <c r="F283" s="449">
        <f>'Data information'!E500</f>
        <v>28.692401372212689</v>
      </c>
      <c r="G283" s="449">
        <f t="shared" si="47"/>
        <v>0</v>
      </c>
      <c r="H283" s="449">
        <f>'Data information'!F500</f>
        <v>0</v>
      </c>
      <c r="I283" s="449">
        <f t="shared" si="48"/>
        <v>0</v>
      </c>
      <c r="J283" s="449">
        <f t="shared" si="49"/>
        <v>0</v>
      </c>
      <c r="K283" s="451"/>
    </row>
    <row r="284" spans="1:11" s="497" customFormat="1" hidden="1">
      <c r="A284" s="451"/>
      <c r="B284" s="475"/>
      <c r="C284" s="489" t="str">
        <f>'Data information'!C501</f>
        <v xml:space="preserve"> - แผ่นเหล็กขนาด 200X350X20mm. </v>
      </c>
      <c r="D284" s="449"/>
      <c r="E284" s="450" t="str">
        <f>'Data information'!D501</f>
        <v>กก.</v>
      </c>
      <c r="F284" s="449">
        <f>'Data information'!E501</f>
        <v>28.692401372212689</v>
      </c>
      <c r="G284" s="449">
        <f t="shared" si="47"/>
        <v>0</v>
      </c>
      <c r="H284" s="449">
        <f>'Data information'!F501</f>
        <v>0</v>
      </c>
      <c r="I284" s="449">
        <f t="shared" si="48"/>
        <v>0</v>
      </c>
      <c r="J284" s="449">
        <f t="shared" si="49"/>
        <v>0</v>
      </c>
      <c r="K284" s="451"/>
    </row>
    <row r="285" spans="1:11" s="497" customFormat="1">
      <c r="A285" s="451"/>
      <c r="B285" s="475"/>
      <c r="C285" s="489" t="str">
        <f>'Data information'!C502</f>
        <v xml:space="preserve"> - Dowel DB20 ยาว 0.40 ม. (DETAIL-1)</v>
      </c>
      <c r="D285" s="449"/>
      <c r="E285" s="450" t="str">
        <f>'Data information'!D502</f>
        <v>กก.</v>
      </c>
      <c r="F285" s="449">
        <f>'Data information'!E502</f>
        <v>20.18</v>
      </c>
      <c r="G285" s="449">
        <f t="shared" si="47"/>
        <v>0</v>
      </c>
      <c r="H285" s="449">
        <f>'Data information'!F502</f>
        <v>0</v>
      </c>
      <c r="I285" s="449">
        <f t="shared" si="48"/>
        <v>0</v>
      </c>
      <c r="J285" s="449">
        <f t="shared" si="49"/>
        <v>0</v>
      </c>
      <c r="K285" s="451"/>
    </row>
    <row r="286" spans="1:11" s="497" customFormat="1">
      <c r="A286" s="451"/>
      <c r="B286" s="475"/>
      <c r="C286" s="489" t="str">
        <f>'Data information'!C503</f>
        <v xml:space="preserve"> - Dowel DB20 ยาว 0.40 ม.  (DETAIL-2)</v>
      </c>
      <c r="D286" s="449"/>
      <c r="E286" s="450" t="str">
        <f>'Data information'!D503</f>
        <v>กก.</v>
      </c>
      <c r="F286" s="449">
        <f>'Data information'!E503</f>
        <v>20.18</v>
      </c>
      <c r="G286" s="449">
        <f t="shared" si="47"/>
        <v>0</v>
      </c>
      <c r="H286" s="449">
        <f>'Data information'!F503</f>
        <v>0</v>
      </c>
      <c r="I286" s="449">
        <f t="shared" si="48"/>
        <v>0</v>
      </c>
      <c r="J286" s="449">
        <f t="shared" si="49"/>
        <v>0</v>
      </c>
      <c r="K286" s="451"/>
    </row>
    <row r="287" spans="1:11" s="497" customFormat="1" hidden="1">
      <c r="A287" s="451"/>
      <c r="B287" s="475"/>
      <c r="C287" s="489" t="str">
        <f>'Data information'!C504</f>
        <v xml:space="preserve"> - Dowel DB16 ยาว 0.40 ม.  (DETAIL-3)</v>
      </c>
      <c r="D287" s="449"/>
      <c r="E287" s="450" t="str">
        <f>'Data information'!D504</f>
        <v>กก.</v>
      </c>
      <c r="F287" s="449">
        <f>'Data information'!E504</f>
        <v>20.14</v>
      </c>
      <c r="G287" s="449">
        <f t="shared" si="47"/>
        <v>0</v>
      </c>
      <c r="H287" s="449">
        <f>'Data information'!F504</f>
        <v>0</v>
      </c>
      <c r="I287" s="449">
        <f t="shared" si="48"/>
        <v>0</v>
      </c>
      <c r="J287" s="449">
        <f t="shared" si="49"/>
        <v>0</v>
      </c>
      <c r="K287" s="451"/>
    </row>
    <row r="288" spans="1:11" s="497" customFormat="1">
      <c r="A288" s="451"/>
      <c r="B288" s="475"/>
      <c r="C288" s="489" t="str">
        <f>'Data information'!C505</f>
        <v xml:space="preserve"> - ค่าแรงเชื่อม ประกอบเหล็กโครงสร้าง</v>
      </c>
      <c r="D288" s="449"/>
      <c r="E288" s="450" t="str">
        <f>'Data information'!D505</f>
        <v>กก.</v>
      </c>
      <c r="F288" s="449">
        <f>'Data information'!E505</f>
        <v>0</v>
      </c>
      <c r="G288" s="449">
        <f t="shared" si="47"/>
        <v>0</v>
      </c>
      <c r="H288" s="449">
        <f>'Data information'!F505</f>
        <v>10</v>
      </c>
      <c r="I288" s="449">
        <f t="shared" si="48"/>
        <v>0</v>
      </c>
      <c r="J288" s="449">
        <f t="shared" si="49"/>
        <v>0</v>
      </c>
      <c r="K288" s="451"/>
    </row>
    <row r="289" spans="1:11" s="497" customFormat="1">
      <c r="A289" s="451"/>
      <c r="B289" s="475"/>
      <c r="C289" s="489" t="str">
        <f>'Data information'!C506</f>
        <v xml:space="preserve"> - ทาสีกันสนิม</v>
      </c>
      <c r="D289" s="449"/>
      <c r="E289" s="450" t="str">
        <f>'Data information'!D506</f>
        <v>ตร.ม.</v>
      </c>
      <c r="F289" s="449">
        <f>'Data information'!E506</f>
        <v>22.42</v>
      </c>
      <c r="G289" s="449">
        <f t="shared" si="47"/>
        <v>0</v>
      </c>
      <c r="H289" s="449">
        <f>'Data information'!F506</f>
        <v>30</v>
      </c>
      <c r="I289" s="449">
        <f t="shared" si="48"/>
        <v>0</v>
      </c>
      <c r="J289" s="449">
        <f t="shared" si="49"/>
        <v>0</v>
      </c>
      <c r="K289" s="451"/>
    </row>
    <row r="290" spans="1:11" s="497" customFormat="1">
      <c r="A290" s="451"/>
      <c r="B290" s="475"/>
      <c r="C290" s="489" t="str">
        <f>'Data information'!C507</f>
        <v xml:space="preserve"> - ทาสีน้ำมัน</v>
      </c>
      <c r="D290" s="449"/>
      <c r="E290" s="450" t="str">
        <f>'Data information'!D507</f>
        <v>ตร.ม.</v>
      </c>
      <c r="F290" s="449">
        <f>'Data information'!E507</f>
        <v>66.12</v>
      </c>
      <c r="G290" s="449">
        <f t="shared" si="47"/>
        <v>0</v>
      </c>
      <c r="H290" s="449">
        <f>'Data information'!F507</f>
        <v>35</v>
      </c>
      <c r="I290" s="449">
        <f t="shared" si="48"/>
        <v>0</v>
      </c>
      <c r="J290" s="449">
        <f t="shared" si="49"/>
        <v>0</v>
      </c>
      <c r="K290" s="451"/>
    </row>
    <row r="291" spans="1:11" s="497" customFormat="1">
      <c r="A291" s="451"/>
      <c r="B291" s="475"/>
      <c r="C291" s="489" t="str">
        <f>'Data information'!C508</f>
        <v xml:space="preserve"> - งานราวเหล็ก ราวบันได ST.2-1</v>
      </c>
      <c r="D291" s="449"/>
      <c r="E291" s="450" t="str">
        <f>'Data information'!D508</f>
        <v>ม.</v>
      </c>
      <c r="F291" s="449">
        <f>'Data information'!E508</f>
        <v>303.774</v>
      </c>
      <c r="G291" s="449">
        <f t="shared" si="47"/>
        <v>0</v>
      </c>
      <c r="H291" s="449">
        <f>'Data information'!F508</f>
        <v>114</v>
      </c>
      <c r="I291" s="449">
        <f t="shared" si="48"/>
        <v>0</v>
      </c>
      <c r="J291" s="449">
        <f t="shared" si="49"/>
        <v>0</v>
      </c>
      <c r="K291" s="451"/>
    </row>
    <row r="292" spans="1:11" s="497" customFormat="1" hidden="1">
      <c r="A292" s="460"/>
      <c r="B292" s="482"/>
      <c r="C292" s="485" t="str">
        <f>'Data information'!C509</f>
        <v>งานบันได ST.2-1 อาคาร 4</v>
      </c>
      <c r="D292" s="449"/>
      <c r="E292" s="450"/>
      <c r="F292" s="449"/>
      <c r="G292" s="449"/>
      <c r="H292" s="449"/>
      <c r="I292" s="449"/>
      <c r="J292" s="449"/>
      <c r="K292" s="460"/>
    </row>
    <row r="293" spans="1:11" s="497" customFormat="1" hidden="1">
      <c r="A293" s="460"/>
      <c r="B293" s="482"/>
      <c r="C293" s="489" t="str">
        <f>'Data information'!C510</f>
        <v xml:space="preserve"> - H-390X300X10X16 mm.( แม่บันได )</v>
      </c>
      <c r="D293" s="449"/>
      <c r="E293" s="450" t="str">
        <f>'Data information'!D510</f>
        <v>กก.</v>
      </c>
      <c r="F293" s="449">
        <f>'Data information'!E510</f>
        <v>34.64</v>
      </c>
      <c r="G293" s="449">
        <f t="shared" si="47"/>
        <v>0</v>
      </c>
      <c r="H293" s="449">
        <f>'Data information'!F510</f>
        <v>0</v>
      </c>
      <c r="I293" s="449">
        <f t="shared" si="48"/>
        <v>0</v>
      </c>
      <c r="J293" s="449">
        <f t="shared" si="49"/>
        <v>0</v>
      </c>
      <c r="K293" s="460"/>
    </row>
    <row r="294" spans="1:11" s="497" customFormat="1" hidden="1">
      <c r="A294" s="460"/>
      <c r="B294" s="482"/>
      <c r="C294" s="489" t="str">
        <f>'Data information'!C511</f>
        <v xml:space="preserve"> - แผ่นเหล็กเรียบดำหนา 6 มม. (ลูกตั้ง-ลูกนอน)</v>
      </c>
      <c r="D294" s="449"/>
      <c r="E294" s="450" t="str">
        <f>'Data information'!D511</f>
        <v>กก.</v>
      </c>
      <c r="F294" s="449">
        <f>'Data information'!E511</f>
        <v>25.12</v>
      </c>
      <c r="G294" s="449">
        <f t="shared" si="47"/>
        <v>0</v>
      </c>
      <c r="H294" s="449">
        <f>'Data information'!F511</f>
        <v>0</v>
      </c>
      <c r="I294" s="449">
        <f t="shared" si="48"/>
        <v>0</v>
      </c>
      <c r="J294" s="449">
        <f t="shared" si="49"/>
        <v>0</v>
      </c>
      <c r="K294" s="460"/>
    </row>
    <row r="295" spans="1:11" s="497" customFormat="1" hidden="1">
      <c r="A295" s="460"/>
      <c r="B295" s="482"/>
      <c r="C295" s="489" t="str">
        <f>'Data information'!C512</f>
        <v xml:space="preserve"> - แผ่นเหล็กขนาด 1000X400X25mm. </v>
      </c>
      <c r="D295" s="449"/>
      <c r="E295" s="450" t="str">
        <f>'Data information'!D512</f>
        <v>กก.</v>
      </c>
      <c r="F295" s="449">
        <f>'Data information'!E512</f>
        <v>28.44</v>
      </c>
      <c r="G295" s="449">
        <f t="shared" si="47"/>
        <v>0</v>
      </c>
      <c r="H295" s="449">
        <f>'Data information'!F512</f>
        <v>0</v>
      </c>
      <c r="I295" s="449">
        <f t="shared" si="48"/>
        <v>0</v>
      </c>
      <c r="J295" s="449">
        <f t="shared" si="49"/>
        <v>0</v>
      </c>
      <c r="K295" s="460"/>
    </row>
    <row r="296" spans="1:11" s="497" customFormat="1" hidden="1">
      <c r="A296" s="460"/>
      <c r="B296" s="482"/>
      <c r="C296" s="489" t="str">
        <f>'Data information'!C513</f>
        <v xml:space="preserve"> - แผ่นเหล็กขนาด 400X400X25mm. </v>
      </c>
      <c r="D296" s="449"/>
      <c r="E296" s="450" t="str">
        <f>'Data information'!D513</f>
        <v>กก.</v>
      </c>
      <c r="F296" s="449">
        <f>'Data information'!E513</f>
        <v>28.44</v>
      </c>
      <c r="G296" s="449">
        <f t="shared" si="47"/>
        <v>0</v>
      </c>
      <c r="H296" s="449">
        <f>'Data information'!F513</f>
        <v>0</v>
      </c>
      <c r="I296" s="449">
        <f t="shared" si="48"/>
        <v>0</v>
      </c>
      <c r="J296" s="449">
        <f t="shared" si="49"/>
        <v>0</v>
      </c>
      <c r="K296" s="460"/>
    </row>
    <row r="297" spans="1:11" s="497" customFormat="1" hidden="1">
      <c r="A297" s="460"/>
      <c r="B297" s="482"/>
      <c r="C297" s="489" t="str">
        <f>'Data information'!C514</f>
        <v xml:space="preserve"> - ค่าแรงเชื่อม ประกอบเหล็กโครงสร้าง</v>
      </c>
      <c r="D297" s="449"/>
      <c r="E297" s="450" t="str">
        <f>'Data information'!D514</f>
        <v>กก.</v>
      </c>
      <c r="F297" s="449">
        <f>'Data information'!E514</f>
        <v>0</v>
      </c>
      <c r="G297" s="449">
        <f t="shared" si="47"/>
        <v>0</v>
      </c>
      <c r="H297" s="449">
        <f>'Data information'!F514</f>
        <v>10</v>
      </c>
      <c r="I297" s="449">
        <f t="shared" si="48"/>
        <v>0</v>
      </c>
      <c r="J297" s="449">
        <f t="shared" si="49"/>
        <v>0</v>
      </c>
      <c r="K297" s="460"/>
    </row>
    <row r="298" spans="1:11" s="497" customFormat="1" hidden="1">
      <c r="A298" s="460"/>
      <c r="B298" s="482"/>
      <c r="C298" s="489" t="str">
        <f>'Data information'!C515</f>
        <v xml:space="preserve"> - Dowel DB25 </v>
      </c>
      <c r="D298" s="449"/>
      <c r="E298" s="450" t="str">
        <f>'Data information'!D515</f>
        <v>กก.</v>
      </c>
      <c r="F298" s="449">
        <f>'Data information'!E515</f>
        <v>20.41</v>
      </c>
      <c r="G298" s="449">
        <f t="shared" si="47"/>
        <v>0</v>
      </c>
      <c r="H298" s="449">
        <f>'Data information'!F515</f>
        <v>0</v>
      </c>
      <c r="I298" s="449">
        <f t="shared" si="48"/>
        <v>0</v>
      </c>
      <c r="J298" s="449">
        <f t="shared" si="49"/>
        <v>0</v>
      </c>
      <c r="K298" s="460"/>
    </row>
    <row r="299" spans="1:11" s="497" customFormat="1" hidden="1">
      <c r="A299" s="460"/>
      <c r="B299" s="482"/>
      <c r="C299" s="489" t="str">
        <f>'Data information'!C516</f>
        <v xml:space="preserve"> - คอนกรีต ขัดมันเรียบ (ลูกนอนบันได)</v>
      </c>
      <c r="D299" s="449"/>
      <c r="E299" s="450" t="str">
        <f>'Data information'!D516</f>
        <v>ลบ.ม.</v>
      </c>
      <c r="F299" s="449">
        <f>'Data information'!E516</f>
        <v>1971.96</v>
      </c>
      <c r="G299" s="449">
        <f t="shared" si="47"/>
        <v>0</v>
      </c>
      <c r="H299" s="449">
        <f>'Data information'!F516</f>
        <v>519</v>
      </c>
      <c r="I299" s="449">
        <f t="shared" si="48"/>
        <v>0</v>
      </c>
      <c r="J299" s="449">
        <f t="shared" si="49"/>
        <v>0</v>
      </c>
      <c r="K299" s="460"/>
    </row>
    <row r="300" spans="1:11" s="497" customFormat="1" hidden="1">
      <c r="A300" s="460"/>
      <c r="B300" s="482"/>
      <c r="C300" s="489" t="str">
        <f>'Data information'!C517</f>
        <v xml:space="preserve"> - เหล็กเสริม RB 9 มม.</v>
      </c>
      <c r="D300" s="449"/>
      <c r="E300" s="450" t="str">
        <f>'Data information'!D517</f>
        <v>กก.</v>
      </c>
      <c r="F300" s="449">
        <f>'Data information'!E517</f>
        <v>20.79</v>
      </c>
      <c r="G300" s="449">
        <f t="shared" si="47"/>
        <v>0</v>
      </c>
      <c r="H300" s="449">
        <f>'Data information'!F517</f>
        <v>4.4000000000000004</v>
      </c>
      <c r="I300" s="449">
        <f t="shared" si="48"/>
        <v>0</v>
      </c>
      <c r="J300" s="449">
        <f t="shared" si="49"/>
        <v>0</v>
      </c>
      <c r="K300" s="460"/>
    </row>
    <row r="301" spans="1:11" s="497" customFormat="1" hidden="1">
      <c r="A301" s="460"/>
      <c r="B301" s="482"/>
      <c r="C301" s="489" t="str">
        <f>'Data information'!C518</f>
        <v xml:space="preserve"> - เหล็กเสริม DB 12 มม.</v>
      </c>
      <c r="D301" s="449"/>
      <c r="E301" s="450" t="str">
        <f>'Data information'!D518</f>
        <v>กก.</v>
      </c>
      <c r="F301" s="449">
        <f>'Data information'!E518</f>
        <v>20.2</v>
      </c>
      <c r="G301" s="449">
        <f t="shared" si="47"/>
        <v>0</v>
      </c>
      <c r="H301" s="449">
        <f>'Data information'!F518</f>
        <v>3.6</v>
      </c>
      <c r="I301" s="449">
        <f t="shared" si="48"/>
        <v>0</v>
      </c>
      <c r="J301" s="449">
        <f t="shared" si="49"/>
        <v>0</v>
      </c>
      <c r="K301" s="460"/>
    </row>
    <row r="302" spans="1:11" s="497" customFormat="1" hidden="1">
      <c r="A302" s="460"/>
      <c r="B302" s="482"/>
      <c r="C302" s="489" t="str">
        <f>'Data information'!C519</f>
        <v xml:space="preserve"> - ลวดผูกเหล็ก</v>
      </c>
      <c r="D302" s="449"/>
      <c r="E302" s="450" t="str">
        <f>'Data information'!D519</f>
        <v>กก.</v>
      </c>
      <c r="F302" s="449">
        <f>'Data information'!E519</f>
        <v>34.42</v>
      </c>
      <c r="G302" s="449">
        <f t="shared" si="47"/>
        <v>0</v>
      </c>
      <c r="H302" s="449">
        <f>'Data information'!F519</f>
        <v>0</v>
      </c>
      <c r="I302" s="449">
        <f t="shared" si="48"/>
        <v>0</v>
      </c>
      <c r="J302" s="449">
        <f t="shared" si="49"/>
        <v>0</v>
      </c>
      <c r="K302" s="460"/>
    </row>
    <row r="303" spans="1:11" s="497" customFormat="1" hidden="1">
      <c r="A303" s="460"/>
      <c r="B303" s="482"/>
      <c r="C303" s="489" t="str">
        <f>'Data information'!C520</f>
        <v xml:space="preserve"> - เหล็กสี่เหลี่ยมตัน 1 x 1 ซม.(จมูกบันได)</v>
      </c>
      <c r="D303" s="449"/>
      <c r="E303" s="450" t="str">
        <f>'Data information'!D520</f>
        <v>ม.</v>
      </c>
      <c r="F303" s="449">
        <f>'Data information'!E520</f>
        <v>30</v>
      </c>
      <c r="G303" s="449">
        <f t="shared" si="47"/>
        <v>0</v>
      </c>
      <c r="H303" s="449">
        <f>'Data information'!F520</f>
        <v>0</v>
      </c>
      <c r="I303" s="449">
        <f t="shared" si="48"/>
        <v>0</v>
      </c>
      <c r="J303" s="449">
        <f t="shared" si="49"/>
        <v>0</v>
      </c>
      <c r="K303" s="460"/>
    </row>
    <row r="304" spans="1:11" s="497" customFormat="1" hidden="1">
      <c r="A304" s="460"/>
      <c r="B304" s="482"/>
      <c r="C304" s="489" t="str">
        <f>'Data information'!C521</f>
        <v xml:space="preserve"> - ทาสีกันสนิม</v>
      </c>
      <c r="D304" s="449"/>
      <c r="E304" s="450" t="str">
        <f>'Data information'!D521</f>
        <v>ตร.ม.</v>
      </c>
      <c r="F304" s="449">
        <f>'Data information'!E521</f>
        <v>22.42</v>
      </c>
      <c r="G304" s="449">
        <f t="shared" si="47"/>
        <v>0</v>
      </c>
      <c r="H304" s="449">
        <f>'Data information'!F521</f>
        <v>30</v>
      </c>
      <c r="I304" s="449">
        <f t="shared" si="48"/>
        <v>0</v>
      </c>
      <c r="J304" s="449">
        <f t="shared" si="49"/>
        <v>0</v>
      </c>
      <c r="K304" s="460"/>
    </row>
    <row r="305" spans="1:11" s="497" customFormat="1" hidden="1">
      <c r="A305" s="460"/>
      <c r="B305" s="482"/>
      <c r="C305" s="489" t="str">
        <f>'Data information'!C522</f>
        <v xml:space="preserve"> - ทาสีน้ำมัน</v>
      </c>
      <c r="D305" s="449"/>
      <c r="E305" s="450" t="str">
        <f>'Data information'!D522</f>
        <v>ตร.ม.</v>
      </c>
      <c r="F305" s="449">
        <f>'Data information'!E522</f>
        <v>66.12</v>
      </c>
      <c r="G305" s="449">
        <f t="shared" si="47"/>
        <v>0</v>
      </c>
      <c r="H305" s="449">
        <f>'Data information'!F522</f>
        <v>35</v>
      </c>
      <c r="I305" s="449">
        <f t="shared" si="48"/>
        <v>0</v>
      </c>
      <c r="J305" s="449">
        <f t="shared" si="49"/>
        <v>0</v>
      </c>
      <c r="K305" s="460"/>
    </row>
    <row r="306" spans="1:11" s="497" customFormat="1" hidden="1">
      <c r="A306" s="460"/>
      <c r="B306" s="482"/>
      <c r="C306" s="489" t="str">
        <f>'Data information'!C523</f>
        <v xml:space="preserve"> - งานราวเหล็ก ราวบันได ST.2-1</v>
      </c>
      <c r="D306" s="449"/>
      <c r="E306" s="450" t="str">
        <f>'Data information'!D523</f>
        <v>ม.</v>
      </c>
      <c r="F306" s="449">
        <f>'Data information'!E523</f>
        <v>1838.53</v>
      </c>
      <c r="G306" s="449">
        <f t="shared" si="47"/>
        <v>0</v>
      </c>
      <c r="H306" s="449">
        <f>'Data information'!F523</f>
        <v>560</v>
      </c>
      <c r="I306" s="449">
        <f t="shared" si="48"/>
        <v>0</v>
      </c>
      <c r="J306" s="449">
        <f t="shared" si="49"/>
        <v>0</v>
      </c>
      <c r="K306" s="460"/>
    </row>
    <row r="307" spans="1:11" s="497" customFormat="1">
      <c r="A307" s="451"/>
      <c r="B307" s="475"/>
      <c r="C307" s="485" t="str">
        <f>'Data information'!C524</f>
        <v>งานบันได ST.2-2 อาคาร 1,6</v>
      </c>
      <c r="D307" s="449"/>
      <c r="E307" s="450"/>
      <c r="F307" s="449"/>
      <c r="G307" s="449"/>
      <c r="H307" s="449"/>
      <c r="I307" s="449"/>
      <c r="J307" s="449"/>
      <c r="K307" s="451"/>
    </row>
    <row r="308" spans="1:11" s="497" customFormat="1">
      <c r="A308" s="451"/>
      <c r="B308" s="475"/>
      <c r="C308" s="489" t="str">
        <f>'Data information'!C525</f>
        <v xml:space="preserve"> - H-200X200X8X12mm. </v>
      </c>
      <c r="D308" s="449"/>
      <c r="E308" s="450" t="str">
        <f>'Data information'!D525</f>
        <v>กก.</v>
      </c>
      <c r="F308" s="449">
        <f>'Data information'!E525</f>
        <v>33.409999999999997</v>
      </c>
      <c r="G308" s="449">
        <f t="shared" si="47"/>
        <v>0</v>
      </c>
      <c r="H308" s="449">
        <f>'Data information'!F525</f>
        <v>0</v>
      </c>
      <c r="I308" s="449">
        <f t="shared" si="48"/>
        <v>0</v>
      </c>
      <c r="J308" s="449">
        <f t="shared" si="49"/>
        <v>0</v>
      </c>
      <c r="K308" s="451"/>
    </row>
    <row r="309" spans="1:11" s="497" customFormat="1">
      <c r="A309" s="451"/>
      <c r="B309" s="475"/>
      <c r="C309" s="489" t="str">
        <f>'Data information'!C526</f>
        <v xml:space="preserve"> - H-194X150X6X9mm.</v>
      </c>
      <c r="D309" s="449"/>
      <c r="E309" s="450" t="str">
        <f>'Data information'!D526</f>
        <v>กก.</v>
      </c>
      <c r="F309" s="449">
        <f>'Data information'!E526</f>
        <v>34.020000000000003</v>
      </c>
      <c r="G309" s="449">
        <f t="shared" si="47"/>
        <v>0</v>
      </c>
      <c r="H309" s="449">
        <f>'Data information'!F526</f>
        <v>0</v>
      </c>
      <c r="I309" s="449">
        <f t="shared" si="48"/>
        <v>0</v>
      </c>
      <c r="J309" s="449">
        <f t="shared" si="49"/>
        <v>0</v>
      </c>
      <c r="K309" s="451"/>
    </row>
    <row r="310" spans="1:11" s="497" customFormat="1">
      <c r="A310" s="451"/>
      <c r="B310" s="475"/>
      <c r="C310" s="489" t="str">
        <f>'Data information'!C527</f>
        <v xml:space="preserve"> - C-CHANNELS 200X80X7.5X11.0mm.</v>
      </c>
      <c r="D310" s="449"/>
      <c r="E310" s="450" t="str">
        <f>'Data information'!D527</f>
        <v>กก.</v>
      </c>
      <c r="F310" s="449">
        <f>'Data information'!E527</f>
        <v>35.840000000000003</v>
      </c>
      <c r="G310" s="449">
        <f t="shared" si="47"/>
        <v>0</v>
      </c>
      <c r="H310" s="449">
        <f>'Data information'!F527</f>
        <v>0</v>
      </c>
      <c r="I310" s="449">
        <f t="shared" si="48"/>
        <v>0</v>
      </c>
      <c r="J310" s="449">
        <f t="shared" si="49"/>
        <v>0</v>
      </c>
      <c r="K310" s="451"/>
    </row>
    <row r="311" spans="1:11" s="497" customFormat="1">
      <c r="A311" s="451"/>
      <c r="B311" s="475"/>
      <c r="C311" s="489" t="str">
        <f>'Data information'!C528</f>
        <v xml:space="preserve"> - ลูกนอนบันไดแผ่นเหล็กลายตีนไก่  หนา 6 มม.พับ</v>
      </c>
      <c r="D311" s="449"/>
      <c r="E311" s="450" t="str">
        <f>'Data information'!D528</f>
        <v>กก.</v>
      </c>
      <c r="F311" s="449">
        <f>'Data information'!E528</f>
        <v>39.79</v>
      </c>
      <c r="G311" s="449">
        <f t="shared" si="47"/>
        <v>0</v>
      </c>
      <c r="H311" s="449">
        <f>'Data information'!F528</f>
        <v>0</v>
      </c>
      <c r="I311" s="449">
        <f t="shared" si="48"/>
        <v>0</v>
      </c>
      <c r="J311" s="449">
        <f t="shared" si="49"/>
        <v>0</v>
      </c>
      <c r="K311" s="451"/>
    </row>
    <row r="312" spans="1:11" s="497" customFormat="1">
      <c r="A312" s="451"/>
      <c r="B312" s="475"/>
      <c r="C312" s="489" t="str">
        <f>'Data information'!C529</f>
        <v xml:space="preserve"> - แผ่นเหล็กขนาด 250X400X20mm. </v>
      </c>
      <c r="D312" s="449"/>
      <c r="E312" s="450" t="str">
        <f>'Data information'!D529</f>
        <v>กก.</v>
      </c>
      <c r="F312" s="449">
        <f>'Data information'!E529</f>
        <v>28.44</v>
      </c>
      <c r="G312" s="449">
        <f t="shared" si="47"/>
        <v>0</v>
      </c>
      <c r="H312" s="449">
        <f>'Data information'!F529</f>
        <v>0</v>
      </c>
      <c r="I312" s="449">
        <f t="shared" si="48"/>
        <v>0</v>
      </c>
      <c r="J312" s="449">
        <f t="shared" si="49"/>
        <v>0</v>
      </c>
      <c r="K312" s="451"/>
    </row>
    <row r="313" spans="1:11" s="497" customFormat="1">
      <c r="A313" s="451"/>
      <c r="B313" s="475"/>
      <c r="C313" s="489" t="str">
        <f>'Data information'!C530</f>
        <v xml:space="preserve"> - แผ่นเหล็กขนาด 250X250X20mm. </v>
      </c>
      <c r="D313" s="449"/>
      <c r="E313" s="450" t="str">
        <f>'Data information'!D530</f>
        <v>กก.</v>
      </c>
      <c r="F313" s="449">
        <f>'Data information'!E530</f>
        <v>28.44</v>
      </c>
      <c r="G313" s="449">
        <f t="shared" si="47"/>
        <v>0</v>
      </c>
      <c r="H313" s="449">
        <f>'Data information'!F530</f>
        <v>0</v>
      </c>
      <c r="I313" s="449">
        <f t="shared" si="48"/>
        <v>0</v>
      </c>
      <c r="J313" s="449">
        <f t="shared" si="49"/>
        <v>0</v>
      </c>
      <c r="K313" s="451"/>
    </row>
    <row r="314" spans="1:11" s="497" customFormat="1" hidden="1">
      <c r="A314" s="451"/>
      <c r="B314" s="475"/>
      <c r="C314" s="489" t="str">
        <f>'Data information'!C531</f>
        <v xml:space="preserve"> - แผ่นเหล็กขนาด 200X350X20mm. </v>
      </c>
      <c r="D314" s="449"/>
      <c r="E314" s="450" t="str">
        <f>'Data information'!D531</f>
        <v>กก.</v>
      </c>
      <c r="F314" s="449">
        <f>'Data information'!E531</f>
        <v>28.44</v>
      </c>
      <c r="G314" s="449">
        <f t="shared" si="47"/>
        <v>0</v>
      </c>
      <c r="H314" s="449">
        <f>'Data information'!F531</f>
        <v>0</v>
      </c>
      <c r="I314" s="449">
        <f t="shared" si="48"/>
        <v>0</v>
      </c>
      <c r="J314" s="449">
        <f t="shared" si="49"/>
        <v>0</v>
      </c>
      <c r="K314" s="451"/>
    </row>
    <row r="315" spans="1:11" s="497" customFormat="1">
      <c r="A315" s="451"/>
      <c r="B315" s="475"/>
      <c r="C315" s="489" t="str">
        <f>'Data information'!C532</f>
        <v xml:space="preserve"> - Dowel DB20 ยาว 0.40 ม. (DETAIL-1)</v>
      </c>
      <c r="D315" s="449"/>
      <c r="E315" s="450" t="str">
        <f>'Data information'!D532</f>
        <v>กก.</v>
      </c>
      <c r="F315" s="449">
        <f>'Data information'!E532</f>
        <v>20.18</v>
      </c>
      <c r="G315" s="449">
        <f t="shared" ref="G315:G331" si="50">D315*F315</f>
        <v>0</v>
      </c>
      <c r="H315" s="449">
        <f>'Data information'!F532</f>
        <v>0</v>
      </c>
      <c r="I315" s="449">
        <f t="shared" ref="I315:I331" si="51">D315*H315</f>
        <v>0</v>
      </c>
      <c r="J315" s="449">
        <f t="shared" ref="J315:J331" si="52">G315+I315</f>
        <v>0</v>
      </c>
      <c r="K315" s="451"/>
    </row>
    <row r="316" spans="1:11" s="497" customFormat="1">
      <c r="A316" s="451"/>
      <c r="B316" s="475"/>
      <c r="C316" s="489" t="str">
        <f>'Data information'!C533</f>
        <v xml:space="preserve"> - Dowel DB20 ยาว 0.40 ม.  (DETAIL-2)</v>
      </c>
      <c r="D316" s="449"/>
      <c r="E316" s="450" t="str">
        <f>'Data information'!D533</f>
        <v>กก.</v>
      </c>
      <c r="F316" s="449">
        <f>'Data information'!E533</f>
        <v>20.18</v>
      </c>
      <c r="G316" s="449">
        <f t="shared" si="50"/>
        <v>0</v>
      </c>
      <c r="H316" s="449">
        <f>'Data information'!F533</f>
        <v>0</v>
      </c>
      <c r="I316" s="449">
        <f t="shared" si="51"/>
        <v>0</v>
      </c>
      <c r="J316" s="449">
        <f t="shared" si="52"/>
        <v>0</v>
      </c>
      <c r="K316" s="451"/>
    </row>
    <row r="317" spans="1:11" s="497" customFormat="1" hidden="1">
      <c r="A317" s="451"/>
      <c r="B317" s="475"/>
      <c r="C317" s="489" t="str">
        <f>'Data information'!C534</f>
        <v xml:space="preserve"> - Dowel DB16 ยาว 0.40 ม.  (DETAIL-3)</v>
      </c>
      <c r="D317" s="449"/>
      <c r="E317" s="450" t="str">
        <f>'Data information'!D534</f>
        <v>กก.</v>
      </c>
      <c r="F317" s="449">
        <f>'Data information'!E534</f>
        <v>20.14</v>
      </c>
      <c r="G317" s="449">
        <f t="shared" si="50"/>
        <v>0</v>
      </c>
      <c r="H317" s="449">
        <f>'Data information'!F534</f>
        <v>0</v>
      </c>
      <c r="I317" s="449">
        <f t="shared" si="51"/>
        <v>0</v>
      </c>
      <c r="J317" s="449">
        <f t="shared" si="52"/>
        <v>0</v>
      </c>
      <c r="K317" s="451"/>
    </row>
    <row r="318" spans="1:11" s="497" customFormat="1">
      <c r="A318" s="451"/>
      <c r="B318" s="475"/>
      <c r="C318" s="489" t="str">
        <f>'Data information'!C535</f>
        <v xml:space="preserve"> - ค่าแรงเชื่อม ประกอบเหล็กโครงสร้าง</v>
      </c>
      <c r="D318" s="449"/>
      <c r="E318" s="450" t="str">
        <f>'Data information'!D535</f>
        <v>กก.</v>
      </c>
      <c r="F318" s="449">
        <f>'Data information'!E535</f>
        <v>0</v>
      </c>
      <c r="G318" s="449">
        <f t="shared" si="50"/>
        <v>0</v>
      </c>
      <c r="H318" s="449">
        <f>'Data information'!F535</f>
        <v>10</v>
      </c>
      <c r="I318" s="449">
        <f t="shared" si="51"/>
        <v>0</v>
      </c>
      <c r="J318" s="449">
        <f t="shared" si="52"/>
        <v>0</v>
      </c>
      <c r="K318" s="451"/>
    </row>
    <row r="319" spans="1:11" s="497" customFormat="1">
      <c r="A319" s="451"/>
      <c r="B319" s="475"/>
      <c r="C319" s="489" t="str">
        <f>'Data information'!C536</f>
        <v xml:space="preserve"> - ทาสีกันสนิม</v>
      </c>
      <c r="D319" s="449"/>
      <c r="E319" s="450" t="str">
        <f>'Data information'!D536</f>
        <v>ตร.ม.</v>
      </c>
      <c r="F319" s="449">
        <f>'Data information'!E536</f>
        <v>22.42</v>
      </c>
      <c r="G319" s="449">
        <f t="shared" si="50"/>
        <v>0</v>
      </c>
      <c r="H319" s="449">
        <f>'Data information'!F536</f>
        <v>30</v>
      </c>
      <c r="I319" s="449">
        <f t="shared" si="51"/>
        <v>0</v>
      </c>
      <c r="J319" s="449">
        <f t="shared" si="52"/>
        <v>0</v>
      </c>
      <c r="K319" s="451"/>
    </row>
    <row r="320" spans="1:11" s="497" customFormat="1">
      <c r="A320" s="451"/>
      <c r="B320" s="475"/>
      <c r="C320" s="489" t="str">
        <f>'Data information'!C537</f>
        <v xml:space="preserve"> - ทาสีน้ำมัน</v>
      </c>
      <c r="D320" s="449"/>
      <c r="E320" s="450" t="str">
        <f>'Data information'!D537</f>
        <v>ตร.ม.</v>
      </c>
      <c r="F320" s="449">
        <f>'Data information'!E537</f>
        <v>66.12</v>
      </c>
      <c r="G320" s="449">
        <f t="shared" si="50"/>
        <v>0</v>
      </c>
      <c r="H320" s="449">
        <f>'Data information'!F537</f>
        <v>35</v>
      </c>
      <c r="I320" s="449">
        <f t="shared" si="51"/>
        <v>0</v>
      </c>
      <c r="J320" s="449">
        <f t="shared" si="52"/>
        <v>0</v>
      </c>
      <c r="K320" s="451"/>
    </row>
    <row r="321" spans="1:11" s="497" customFormat="1">
      <c r="A321" s="451"/>
      <c r="B321" s="475"/>
      <c r="C321" s="489" t="str">
        <f>'Data information'!C538</f>
        <v xml:space="preserve"> - งานราวเหล็ก ราวบันได ST.2-2</v>
      </c>
      <c r="D321" s="449"/>
      <c r="E321" s="450" t="str">
        <f>'Data information'!D538</f>
        <v>ม.</v>
      </c>
      <c r="F321" s="449">
        <f>'Data information'!E538</f>
        <v>303.774</v>
      </c>
      <c r="G321" s="449">
        <f t="shared" si="50"/>
        <v>0</v>
      </c>
      <c r="H321" s="449">
        <f>'Data information'!F538</f>
        <v>114</v>
      </c>
      <c r="I321" s="449">
        <f t="shared" si="51"/>
        <v>0</v>
      </c>
      <c r="J321" s="449">
        <f t="shared" si="52"/>
        <v>0</v>
      </c>
      <c r="K321" s="451"/>
    </row>
    <row r="322" spans="1:11" s="497" customFormat="1" hidden="1">
      <c r="A322" s="460"/>
      <c r="B322" s="482"/>
      <c r="C322" s="485" t="str">
        <f>'Data information'!C539</f>
        <v>งานบันได ST.2-2 อาคาร 4</v>
      </c>
      <c r="D322" s="449"/>
      <c r="E322" s="450"/>
      <c r="F322" s="449"/>
      <c r="G322" s="449"/>
      <c r="H322" s="449"/>
      <c r="I322" s="449"/>
      <c r="J322" s="449"/>
      <c r="K322" s="460"/>
    </row>
    <row r="323" spans="1:11" s="497" customFormat="1" hidden="1">
      <c r="A323" s="460"/>
      <c r="B323" s="482"/>
      <c r="C323" s="489" t="str">
        <f>'Data information'!C540</f>
        <v xml:space="preserve"> - H-390X300X10X16 mm.( แม่บันได )</v>
      </c>
      <c r="D323" s="449"/>
      <c r="E323" s="450" t="str">
        <f>'Data information'!D540</f>
        <v>กก.</v>
      </c>
      <c r="F323" s="449">
        <f>'Data information'!E540</f>
        <v>34.64</v>
      </c>
      <c r="G323" s="449">
        <f t="shared" si="50"/>
        <v>0</v>
      </c>
      <c r="H323" s="449">
        <f>'Data information'!F540</f>
        <v>0</v>
      </c>
      <c r="I323" s="449">
        <f t="shared" si="51"/>
        <v>0</v>
      </c>
      <c r="J323" s="449">
        <f t="shared" si="52"/>
        <v>0</v>
      </c>
      <c r="K323" s="460"/>
    </row>
    <row r="324" spans="1:11" s="497" customFormat="1" hidden="1">
      <c r="A324" s="460"/>
      <c r="B324" s="482"/>
      <c r="C324" s="489" t="str">
        <f>'Data information'!C541</f>
        <v xml:space="preserve"> - แผ่นเหล็กเรียบดำหนา 6 มม. (ลูกตั้ง-ลูกนอน)</v>
      </c>
      <c r="D324" s="449"/>
      <c r="E324" s="450" t="str">
        <f>'Data information'!D541</f>
        <v>กก.</v>
      </c>
      <c r="F324" s="449">
        <f>'Data information'!E541</f>
        <v>25.12</v>
      </c>
      <c r="G324" s="449">
        <f t="shared" si="50"/>
        <v>0</v>
      </c>
      <c r="H324" s="449">
        <f>'Data information'!F541</f>
        <v>0</v>
      </c>
      <c r="I324" s="449">
        <f t="shared" si="51"/>
        <v>0</v>
      </c>
      <c r="J324" s="449">
        <f t="shared" si="52"/>
        <v>0</v>
      </c>
      <c r="K324" s="460"/>
    </row>
    <row r="325" spans="1:11" s="497" customFormat="1" hidden="1">
      <c r="A325" s="460"/>
      <c r="B325" s="482"/>
      <c r="C325" s="489" t="str">
        <f>'Data information'!C542</f>
        <v xml:space="preserve"> - แผ่นเหล็กขนาด 1000X400X25mm. </v>
      </c>
      <c r="D325" s="449"/>
      <c r="E325" s="450" t="str">
        <f>'Data information'!D542</f>
        <v>กก.</v>
      </c>
      <c r="F325" s="449">
        <f>'Data information'!E542</f>
        <v>28.44</v>
      </c>
      <c r="G325" s="449">
        <f t="shared" si="50"/>
        <v>0</v>
      </c>
      <c r="H325" s="449">
        <f>'Data information'!F542</f>
        <v>0</v>
      </c>
      <c r="I325" s="449">
        <f t="shared" si="51"/>
        <v>0</v>
      </c>
      <c r="J325" s="449">
        <f t="shared" si="52"/>
        <v>0</v>
      </c>
      <c r="K325" s="460"/>
    </row>
    <row r="326" spans="1:11" s="497" customFormat="1" hidden="1">
      <c r="A326" s="460"/>
      <c r="B326" s="482"/>
      <c r="C326" s="489" t="str">
        <f>'Data information'!C543</f>
        <v xml:space="preserve"> - แผ่นเหล็กขนาด 400X400X25mm. </v>
      </c>
      <c r="D326" s="449"/>
      <c r="E326" s="450" t="str">
        <f>'Data information'!D543</f>
        <v>กก.</v>
      </c>
      <c r="F326" s="449">
        <f>'Data information'!E543</f>
        <v>28.44</v>
      </c>
      <c r="G326" s="449">
        <f t="shared" si="50"/>
        <v>0</v>
      </c>
      <c r="H326" s="449">
        <f>'Data information'!F543</f>
        <v>0</v>
      </c>
      <c r="I326" s="449">
        <f t="shared" si="51"/>
        <v>0</v>
      </c>
      <c r="J326" s="449">
        <f t="shared" si="52"/>
        <v>0</v>
      </c>
      <c r="K326" s="460"/>
    </row>
    <row r="327" spans="1:11" s="497" customFormat="1" hidden="1">
      <c r="A327" s="460"/>
      <c r="B327" s="482"/>
      <c r="C327" s="489" t="str">
        <f>'Data information'!C544</f>
        <v xml:space="preserve"> - ค่าแรงเชื่อม ประกอบเหล็กโครงสร้าง</v>
      </c>
      <c r="D327" s="449"/>
      <c r="E327" s="450" t="str">
        <f>'Data information'!D544</f>
        <v>กก.</v>
      </c>
      <c r="F327" s="449">
        <f>'Data information'!E544</f>
        <v>0</v>
      </c>
      <c r="G327" s="449">
        <f t="shared" si="50"/>
        <v>0</v>
      </c>
      <c r="H327" s="449">
        <f>'Data information'!F544</f>
        <v>10</v>
      </c>
      <c r="I327" s="449">
        <f t="shared" si="51"/>
        <v>0</v>
      </c>
      <c r="J327" s="449">
        <f t="shared" si="52"/>
        <v>0</v>
      </c>
      <c r="K327" s="460"/>
    </row>
    <row r="328" spans="1:11" s="497" customFormat="1" hidden="1">
      <c r="A328" s="460"/>
      <c r="B328" s="482"/>
      <c r="C328" s="489" t="str">
        <f>'Data information'!C545</f>
        <v xml:space="preserve"> - Dowel DB25 </v>
      </c>
      <c r="D328" s="449"/>
      <c r="E328" s="450" t="str">
        <f>'Data information'!D545</f>
        <v>กก.</v>
      </c>
      <c r="F328" s="449">
        <f>'Data information'!E545</f>
        <v>20.41</v>
      </c>
      <c r="G328" s="449">
        <f t="shared" si="50"/>
        <v>0</v>
      </c>
      <c r="H328" s="449">
        <f>'Data information'!F545</f>
        <v>0</v>
      </c>
      <c r="I328" s="449">
        <f t="shared" si="51"/>
        <v>0</v>
      </c>
      <c r="J328" s="449">
        <f t="shared" si="52"/>
        <v>0</v>
      </c>
      <c r="K328" s="460"/>
    </row>
    <row r="329" spans="1:11" s="497" customFormat="1" hidden="1">
      <c r="A329" s="460"/>
      <c r="B329" s="482"/>
      <c r="C329" s="489" t="str">
        <f>'Data information'!C546</f>
        <v xml:space="preserve"> - คอนกรีต ขัดมันเรียบ (ลูกนอนบันได)</v>
      </c>
      <c r="D329" s="449"/>
      <c r="E329" s="450" t="str">
        <f>'Data information'!D546</f>
        <v>ลบ.ม.</v>
      </c>
      <c r="F329" s="449">
        <f>'Data information'!E546</f>
        <v>1971.96</v>
      </c>
      <c r="G329" s="449">
        <f t="shared" si="50"/>
        <v>0</v>
      </c>
      <c r="H329" s="449">
        <f>'Data information'!F546</f>
        <v>519</v>
      </c>
      <c r="I329" s="449">
        <f t="shared" si="51"/>
        <v>0</v>
      </c>
      <c r="J329" s="449">
        <f t="shared" si="52"/>
        <v>0</v>
      </c>
      <c r="K329" s="460"/>
    </row>
    <row r="330" spans="1:11" s="497" customFormat="1" hidden="1">
      <c r="A330" s="460"/>
      <c r="B330" s="482"/>
      <c r="C330" s="489" t="str">
        <f>'Data information'!C547</f>
        <v xml:space="preserve"> - เหล็กเสริม RB 9 มม.</v>
      </c>
      <c r="D330" s="449"/>
      <c r="E330" s="450" t="str">
        <f>'Data information'!D547</f>
        <v>กก.</v>
      </c>
      <c r="F330" s="449">
        <f>'Data information'!E547</f>
        <v>20.79</v>
      </c>
      <c r="G330" s="449">
        <f t="shared" si="50"/>
        <v>0</v>
      </c>
      <c r="H330" s="449">
        <f>'Data information'!F547</f>
        <v>4.4000000000000004</v>
      </c>
      <c r="I330" s="449">
        <f t="shared" si="51"/>
        <v>0</v>
      </c>
      <c r="J330" s="449">
        <f t="shared" si="52"/>
        <v>0</v>
      </c>
      <c r="K330" s="460"/>
    </row>
    <row r="331" spans="1:11" s="497" customFormat="1" hidden="1">
      <c r="A331" s="460"/>
      <c r="B331" s="482"/>
      <c r="C331" s="489" t="str">
        <f>'Data information'!C548</f>
        <v xml:space="preserve"> - เหล็กเสริม DB 12 มม.</v>
      </c>
      <c r="D331" s="449"/>
      <c r="E331" s="450" t="str">
        <f>'Data information'!D548</f>
        <v>กก.</v>
      </c>
      <c r="F331" s="449">
        <f>'Data information'!E548</f>
        <v>20.2</v>
      </c>
      <c r="G331" s="449">
        <f t="shared" si="50"/>
        <v>0</v>
      </c>
      <c r="H331" s="449">
        <f>'Data information'!F548</f>
        <v>3.6</v>
      </c>
      <c r="I331" s="449">
        <f t="shared" si="51"/>
        <v>0</v>
      </c>
      <c r="J331" s="449">
        <f t="shared" si="52"/>
        <v>0</v>
      </c>
      <c r="K331" s="460"/>
    </row>
    <row r="332" spans="1:11" s="497" customFormat="1" hidden="1">
      <c r="A332" s="460"/>
      <c r="B332" s="482"/>
      <c r="C332" s="489" t="str">
        <f>'Data information'!C549</f>
        <v xml:space="preserve"> - ลวดผูกเหล็ก</v>
      </c>
      <c r="D332" s="449"/>
      <c r="E332" s="450" t="str">
        <f>'Data information'!D549</f>
        <v>กก.</v>
      </c>
      <c r="F332" s="449">
        <f>'Data information'!E549</f>
        <v>34.42</v>
      </c>
      <c r="G332" s="449">
        <f t="shared" ref="G332:G346" si="53">D332*F332</f>
        <v>0</v>
      </c>
      <c r="H332" s="449">
        <f>'Data information'!F549</f>
        <v>0</v>
      </c>
      <c r="I332" s="449">
        <f t="shared" ref="I332:I346" si="54">D332*H332</f>
        <v>0</v>
      </c>
      <c r="J332" s="449">
        <f t="shared" ref="J332:J346" si="55">G332+I332</f>
        <v>0</v>
      </c>
      <c r="K332" s="460"/>
    </row>
    <row r="333" spans="1:11" s="497" customFormat="1" hidden="1">
      <c r="A333" s="460"/>
      <c r="B333" s="482"/>
      <c r="C333" s="489" t="str">
        <f>'Data information'!C550</f>
        <v xml:space="preserve"> - เหล็กสี่เหลี่ยมตัน 1 x 1 ซม.(จมูกบันได)</v>
      </c>
      <c r="D333" s="449"/>
      <c r="E333" s="450" t="str">
        <f>'Data information'!D550</f>
        <v>ม.</v>
      </c>
      <c r="F333" s="449">
        <f>'Data information'!E550</f>
        <v>30</v>
      </c>
      <c r="G333" s="449">
        <f t="shared" si="53"/>
        <v>0</v>
      </c>
      <c r="H333" s="449">
        <f>'Data information'!F550</f>
        <v>0</v>
      </c>
      <c r="I333" s="449">
        <f t="shared" si="54"/>
        <v>0</v>
      </c>
      <c r="J333" s="449">
        <f t="shared" si="55"/>
        <v>0</v>
      </c>
      <c r="K333" s="460"/>
    </row>
    <row r="334" spans="1:11" s="497" customFormat="1" hidden="1">
      <c r="A334" s="460"/>
      <c r="B334" s="482"/>
      <c r="C334" s="489" t="str">
        <f>'Data information'!C551</f>
        <v xml:space="preserve"> - ทาสีกันสนิม</v>
      </c>
      <c r="D334" s="449"/>
      <c r="E334" s="450" t="str">
        <f>'Data information'!D551</f>
        <v>ตร.ม.</v>
      </c>
      <c r="F334" s="449">
        <f>'Data information'!E551</f>
        <v>22.42</v>
      </c>
      <c r="G334" s="449">
        <f t="shared" si="53"/>
        <v>0</v>
      </c>
      <c r="H334" s="449">
        <f>'Data information'!F551</f>
        <v>30</v>
      </c>
      <c r="I334" s="449">
        <f t="shared" si="54"/>
        <v>0</v>
      </c>
      <c r="J334" s="449">
        <f t="shared" si="55"/>
        <v>0</v>
      </c>
      <c r="K334" s="460"/>
    </row>
    <row r="335" spans="1:11" s="497" customFormat="1" hidden="1">
      <c r="A335" s="460"/>
      <c r="B335" s="482"/>
      <c r="C335" s="489" t="str">
        <f>'Data information'!C552</f>
        <v xml:space="preserve"> - ทาสีน้ำมัน</v>
      </c>
      <c r="D335" s="449"/>
      <c r="E335" s="450" t="str">
        <f>'Data information'!D552</f>
        <v>ตร.ม.</v>
      </c>
      <c r="F335" s="449">
        <f>'Data information'!E552</f>
        <v>66.12</v>
      </c>
      <c r="G335" s="449">
        <f t="shared" si="53"/>
        <v>0</v>
      </c>
      <c r="H335" s="449">
        <f>'Data information'!F552</f>
        <v>35</v>
      </c>
      <c r="I335" s="449">
        <f t="shared" si="54"/>
        <v>0</v>
      </c>
      <c r="J335" s="449">
        <f t="shared" si="55"/>
        <v>0</v>
      </c>
      <c r="K335" s="460"/>
    </row>
    <row r="336" spans="1:11" s="497" customFormat="1" hidden="1">
      <c r="A336" s="460"/>
      <c r="B336" s="482"/>
      <c r="C336" s="489" t="str">
        <f>'Data information'!C553</f>
        <v xml:space="preserve"> - งานราวเหล็ก ราวบันได ST.2-2</v>
      </c>
      <c r="D336" s="449"/>
      <c r="E336" s="450" t="str">
        <f>'Data information'!D553</f>
        <v>ม.</v>
      </c>
      <c r="F336" s="449">
        <f>'Data information'!E553</f>
        <v>1838.53</v>
      </c>
      <c r="G336" s="449">
        <f t="shared" si="53"/>
        <v>0</v>
      </c>
      <c r="H336" s="449">
        <f>'Data information'!F553</f>
        <v>560</v>
      </c>
      <c r="I336" s="449">
        <f t="shared" si="54"/>
        <v>0</v>
      </c>
      <c r="J336" s="449">
        <f t="shared" si="55"/>
        <v>0</v>
      </c>
      <c r="K336" s="460"/>
    </row>
    <row r="337" spans="1:11" s="497" customFormat="1">
      <c r="A337" s="451"/>
      <c r="B337" s="475"/>
      <c r="C337" s="485" t="str">
        <f>'Data information'!C554</f>
        <v>งานบันได ST.2-3 อาคาร 1</v>
      </c>
      <c r="D337" s="449"/>
      <c r="E337" s="450"/>
      <c r="F337" s="449"/>
      <c r="G337" s="449"/>
      <c r="H337" s="449"/>
      <c r="I337" s="449"/>
      <c r="J337" s="449"/>
      <c r="K337" s="451"/>
    </row>
    <row r="338" spans="1:11" s="497" customFormat="1">
      <c r="A338" s="451"/>
      <c r="B338" s="475"/>
      <c r="C338" s="489" t="str">
        <f>'Data information'!C555</f>
        <v xml:space="preserve"> - H-200X200X8X12mm. </v>
      </c>
      <c r="D338" s="449"/>
      <c r="E338" s="450" t="str">
        <f>'Data information'!D555</f>
        <v>กก.</v>
      </c>
      <c r="F338" s="449">
        <f>'Data information'!E555</f>
        <v>33.409999999999997</v>
      </c>
      <c r="G338" s="449">
        <f t="shared" si="53"/>
        <v>0</v>
      </c>
      <c r="H338" s="449">
        <f>'Data information'!F555</f>
        <v>0</v>
      </c>
      <c r="I338" s="449">
        <f t="shared" si="54"/>
        <v>0</v>
      </c>
      <c r="J338" s="449">
        <f t="shared" si="55"/>
        <v>0</v>
      </c>
      <c r="K338" s="451"/>
    </row>
    <row r="339" spans="1:11" s="497" customFormat="1">
      <c r="A339" s="451"/>
      <c r="B339" s="475"/>
      <c r="C339" s="489" t="str">
        <f>'Data information'!C556</f>
        <v xml:space="preserve"> - H-194X150X6X9mm.</v>
      </c>
      <c r="D339" s="449"/>
      <c r="E339" s="450" t="str">
        <f>'Data information'!D556</f>
        <v>กก.</v>
      </c>
      <c r="F339" s="449">
        <f>'Data information'!E556</f>
        <v>34.020000000000003</v>
      </c>
      <c r="G339" s="449">
        <f t="shared" si="53"/>
        <v>0</v>
      </c>
      <c r="H339" s="449">
        <f>'Data information'!F556</f>
        <v>0</v>
      </c>
      <c r="I339" s="449">
        <f t="shared" si="54"/>
        <v>0</v>
      </c>
      <c r="J339" s="449">
        <f t="shared" si="55"/>
        <v>0</v>
      </c>
      <c r="K339" s="451"/>
    </row>
    <row r="340" spans="1:11" s="497" customFormat="1">
      <c r="A340" s="451"/>
      <c r="B340" s="475"/>
      <c r="C340" s="489" t="str">
        <f>'Data information'!C557</f>
        <v xml:space="preserve"> - C-CHANNELS 200X80X7.5X11.0mm.</v>
      </c>
      <c r="D340" s="449"/>
      <c r="E340" s="450" t="str">
        <f>'Data information'!D557</f>
        <v>กก.</v>
      </c>
      <c r="F340" s="449">
        <f>'Data information'!E557</f>
        <v>35.840000000000003</v>
      </c>
      <c r="G340" s="449">
        <f t="shared" si="53"/>
        <v>0</v>
      </c>
      <c r="H340" s="449">
        <f>'Data information'!F557</f>
        <v>0</v>
      </c>
      <c r="I340" s="449">
        <f t="shared" si="54"/>
        <v>0</v>
      </c>
      <c r="J340" s="449">
        <f t="shared" si="55"/>
        <v>0</v>
      </c>
      <c r="K340" s="451"/>
    </row>
    <row r="341" spans="1:11" s="497" customFormat="1">
      <c r="A341" s="451"/>
      <c r="B341" s="475"/>
      <c r="C341" s="489" t="str">
        <f>'Data information'!C558</f>
        <v xml:space="preserve"> - ลูกนอนบันไดแผ่นเหล็กลายตีนไก่  หนา 6 มม.พับ</v>
      </c>
      <c r="D341" s="449"/>
      <c r="E341" s="450" t="str">
        <f>'Data information'!D558</f>
        <v>กก.</v>
      </c>
      <c r="F341" s="449">
        <f>'Data information'!E558</f>
        <v>39.79</v>
      </c>
      <c r="G341" s="449">
        <f t="shared" si="53"/>
        <v>0</v>
      </c>
      <c r="H341" s="449">
        <f>'Data information'!F558</f>
        <v>0</v>
      </c>
      <c r="I341" s="449">
        <f t="shared" si="54"/>
        <v>0</v>
      </c>
      <c r="J341" s="449">
        <f t="shared" si="55"/>
        <v>0</v>
      </c>
      <c r="K341" s="451"/>
    </row>
    <row r="342" spans="1:11" s="497" customFormat="1">
      <c r="A342" s="451"/>
      <c r="B342" s="475"/>
      <c r="C342" s="489" t="str">
        <f>'Data information'!C559</f>
        <v xml:space="preserve"> - แผ่นเหล็กขนาด 250X400X20mm. </v>
      </c>
      <c r="D342" s="449"/>
      <c r="E342" s="450" t="str">
        <f>'Data information'!D559</f>
        <v>กก.</v>
      </c>
      <c r="F342" s="449">
        <f>'Data information'!E559</f>
        <v>28.44</v>
      </c>
      <c r="G342" s="449">
        <f t="shared" si="53"/>
        <v>0</v>
      </c>
      <c r="H342" s="449">
        <f>'Data information'!F559</f>
        <v>0</v>
      </c>
      <c r="I342" s="449">
        <f t="shared" si="54"/>
        <v>0</v>
      </c>
      <c r="J342" s="449">
        <f t="shared" si="55"/>
        <v>0</v>
      </c>
      <c r="K342" s="451"/>
    </row>
    <row r="343" spans="1:11" s="497" customFormat="1">
      <c r="A343" s="451"/>
      <c r="B343" s="475"/>
      <c r="C343" s="489" t="str">
        <f>'Data information'!C560</f>
        <v xml:space="preserve"> - แผ่นเหล็กขนาด 250X250X20mm. </v>
      </c>
      <c r="D343" s="449"/>
      <c r="E343" s="450" t="str">
        <f>'Data information'!D560</f>
        <v>กก.</v>
      </c>
      <c r="F343" s="449">
        <f>'Data information'!E560</f>
        <v>28.44</v>
      </c>
      <c r="G343" s="449">
        <f t="shared" si="53"/>
        <v>0</v>
      </c>
      <c r="H343" s="449">
        <f>'Data information'!F560</f>
        <v>0</v>
      </c>
      <c r="I343" s="449">
        <f t="shared" si="54"/>
        <v>0</v>
      </c>
      <c r="J343" s="449">
        <f t="shared" si="55"/>
        <v>0</v>
      </c>
      <c r="K343" s="451"/>
    </row>
    <row r="344" spans="1:11" s="497" customFormat="1" hidden="1">
      <c r="A344" s="451"/>
      <c r="B344" s="475"/>
      <c r="C344" s="489" t="str">
        <f>'Data information'!C561</f>
        <v xml:space="preserve"> - แผ่นเหล็กขนาด 200X350X20mm. </v>
      </c>
      <c r="D344" s="449"/>
      <c r="E344" s="450" t="str">
        <f>'Data information'!D561</f>
        <v>กก.</v>
      </c>
      <c r="F344" s="449">
        <f>'Data information'!E561</f>
        <v>28.44</v>
      </c>
      <c r="G344" s="449">
        <f t="shared" si="53"/>
        <v>0</v>
      </c>
      <c r="H344" s="449">
        <f>'Data information'!F561</f>
        <v>0</v>
      </c>
      <c r="I344" s="449">
        <f t="shared" si="54"/>
        <v>0</v>
      </c>
      <c r="J344" s="449">
        <f t="shared" si="55"/>
        <v>0</v>
      </c>
      <c r="K344" s="451"/>
    </row>
    <row r="345" spans="1:11" s="497" customFormat="1">
      <c r="A345" s="451"/>
      <c r="B345" s="475"/>
      <c r="C345" s="489" t="str">
        <f>'Data information'!C562</f>
        <v xml:space="preserve"> - Dowel DB20 ยาว 0.40 ม. (DETAIL-1)</v>
      </c>
      <c r="D345" s="449"/>
      <c r="E345" s="450" t="str">
        <f>'Data information'!D562</f>
        <v>กก.</v>
      </c>
      <c r="F345" s="449">
        <f>'Data information'!E562</f>
        <v>20.18</v>
      </c>
      <c r="G345" s="449">
        <f t="shared" si="53"/>
        <v>0</v>
      </c>
      <c r="H345" s="449">
        <f>'Data information'!F562</f>
        <v>0</v>
      </c>
      <c r="I345" s="449">
        <f t="shared" si="54"/>
        <v>0</v>
      </c>
      <c r="J345" s="449">
        <f t="shared" si="55"/>
        <v>0</v>
      </c>
      <c r="K345" s="451"/>
    </row>
    <row r="346" spans="1:11" s="497" customFormat="1">
      <c r="A346" s="451"/>
      <c r="B346" s="475"/>
      <c r="C346" s="489" t="str">
        <f>'Data information'!C563</f>
        <v xml:space="preserve"> - Dowel DB20 ยาว 0.40 ม.  (DETAIL-2)</v>
      </c>
      <c r="D346" s="449"/>
      <c r="E346" s="450" t="str">
        <f>'Data information'!D563</f>
        <v>กก.</v>
      </c>
      <c r="F346" s="449">
        <f>'Data information'!E563</f>
        <v>20.18</v>
      </c>
      <c r="G346" s="449">
        <f t="shared" si="53"/>
        <v>0</v>
      </c>
      <c r="H346" s="449">
        <f>'Data information'!F563</f>
        <v>0</v>
      </c>
      <c r="I346" s="449">
        <f t="shared" si="54"/>
        <v>0</v>
      </c>
      <c r="J346" s="449">
        <f t="shared" si="55"/>
        <v>0</v>
      </c>
      <c r="K346" s="451"/>
    </row>
    <row r="347" spans="1:11" s="497" customFormat="1" hidden="1">
      <c r="A347" s="451"/>
      <c r="B347" s="475"/>
      <c r="C347" s="489" t="str">
        <f>'Data information'!C564</f>
        <v xml:space="preserve"> - Dowel DB16 ยาว 0.40 ม.  (DETAIL-3)</v>
      </c>
      <c r="D347" s="449"/>
      <c r="E347" s="450" t="str">
        <f>'Data information'!D564</f>
        <v>กก.</v>
      </c>
      <c r="F347" s="449">
        <f>'Data information'!E564</f>
        <v>20.14</v>
      </c>
      <c r="G347" s="449">
        <f t="shared" ref="G347:G393" si="56">D347*F347</f>
        <v>0</v>
      </c>
      <c r="H347" s="449">
        <f>'Data information'!F564</f>
        <v>0</v>
      </c>
      <c r="I347" s="449">
        <f t="shared" ref="I347:I393" si="57">D347*H347</f>
        <v>0</v>
      </c>
      <c r="J347" s="449">
        <f t="shared" ref="J347:J393" si="58">G347+I347</f>
        <v>0</v>
      </c>
      <c r="K347" s="451"/>
    </row>
    <row r="348" spans="1:11" s="497" customFormat="1">
      <c r="A348" s="451"/>
      <c r="B348" s="475"/>
      <c r="C348" s="489" t="str">
        <f>'Data information'!C565</f>
        <v xml:space="preserve"> - ค่าแรงเชื่อม ประกอบเหล็กโครงสร้าง</v>
      </c>
      <c r="D348" s="449"/>
      <c r="E348" s="450" t="str">
        <f>'Data information'!D565</f>
        <v>กก.</v>
      </c>
      <c r="F348" s="449">
        <f>'Data information'!E565</f>
        <v>0</v>
      </c>
      <c r="G348" s="449">
        <f t="shared" si="56"/>
        <v>0</v>
      </c>
      <c r="H348" s="449">
        <f>'Data information'!F565</f>
        <v>10</v>
      </c>
      <c r="I348" s="449">
        <f t="shared" si="57"/>
        <v>0</v>
      </c>
      <c r="J348" s="449">
        <f t="shared" si="58"/>
        <v>0</v>
      </c>
      <c r="K348" s="451"/>
    </row>
    <row r="349" spans="1:11" s="497" customFormat="1">
      <c r="A349" s="451"/>
      <c r="B349" s="475"/>
      <c r="C349" s="489" t="str">
        <f>'Data information'!C566</f>
        <v xml:space="preserve"> - ทาสีกันสนิม</v>
      </c>
      <c r="D349" s="449"/>
      <c r="E349" s="450" t="str">
        <f>'Data information'!D566</f>
        <v>ตร.ม.</v>
      </c>
      <c r="F349" s="449">
        <f>'Data information'!E566</f>
        <v>22.42</v>
      </c>
      <c r="G349" s="449">
        <f t="shared" si="56"/>
        <v>0</v>
      </c>
      <c r="H349" s="449">
        <f>'Data information'!F566</f>
        <v>30</v>
      </c>
      <c r="I349" s="449">
        <f t="shared" si="57"/>
        <v>0</v>
      </c>
      <c r="J349" s="449">
        <f t="shared" si="58"/>
        <v>0</v>
      </c>
      <c r="K349" s="451"/>
    </row>
    <row r="350" spans="1:11" s="497" customFormat="1">
      <c r="A350" s="451"/>
      <c r="B350" s="475"/>
      <c r="C350" s="489" t="str">
        <f>'Data information'!C567</f>
        <v xml:space="preserve"> - ทาสีน้ำมัน</v>
      </c>
      <c r="D350" s="449"/>
      <c r="E350" s="450" t="str">
        <f>'Data information'!D567</f>
        <v>ตร.ม.</v>
      </c>
      <c r="F350" s="449">
        <f>'Data information'!E567</f>
        <v>66.12</v>
      </c>
      <c r="G350" s="449">
        <f t="shared" si="56"/>
        <v>0</v>
      </c>
      <c r="H350" s="449">
        <f>'Data information'!F567</f>
        <v>35</v>
      </c>
      <c r="I350" s="449">
        <f t="shared" si="57"/>
        <v>0</v>
      </c>
      <c r="J350" s="449">
        <f t="shared" si="58"/>
        <v>0</v>
      </c>
      <c r="K350" s="451"/>
    </row>
    <row r="351" spans="1:11" s="497" customFormat="1">
      <c r="A351" s="451"/>
      <c r="B351" s="475"/>
      <c r="C351" s="489" t="str">
        <f>'Data information'!C568</f>
        <v xml:space="preserve"> - งานราวเหล็ก ราวบันได ST.2-3</v>
      </c>
      <c r="D351" s="449"/>
      <c r="E351" s="450" t="str">
        <f>'Data information'!D568</f>
        <v>ม.</v>
      </c>
      <c r="F351" s="449">
        <f>'Data information'!E568</f>
        <v>303.774</v>
      </c>
      <c r="G351" s="449">
        <f t="shared" si="56"/>
        <v>0</v>
      </c>
      <c r="H351" s="449">
        <f>'Data information'!F568</f>
        <v>114</v>
      </c>
      <c r="I351" s="449">
        <f t="shared" si="57"/>
        <v>0</v>
      </c>
      <c r="J351" s="449">
        <f t="shared" si="58"/>
        <v>0</v>
      </c>
      <c r="K351" s="451"/>
    </row>
    <row r="352" spans="1:11" s="497" customFormat="1">
      <c r="A352" s="451"/>
      <c r="B352" s="475"/>
      <c r="C352" s="485" t="str">
        <f>'Data information'!C569</f>
        <v>งานบันได ST.2-4 อาคาร 1</v>
      </c>
      <c r="D352" s="449"/>
      <c r="E352" s="450"/>
      <c r="F352" s="449"/>
      <c r="G352" s="449"/>
      <c r="H352" s="449"/>
      <c r="I352" s="449"/>
      <c r="J352" s="449"/>
      <c r="K352" s="451"/>
    </row>
    <row r="353" spans="1:11" s="497" customFormat="1">
      <c r="A353" s="451"/>
      <c r="B353" s="475"/>
      <c r="C353" s="489" t="str">
        <f>'Data information'!C570</f>
        <v xml:space="preserve"> - H-200X200X8X12mm. </v>
      </c>
      <c r="D353" s="449"/>
      <c r="E353" s="450" t="str">
        <f>'Data information'!D570</f>
        <v>กก.</v>
      </c>
      <c r="F353" s="449">
        <f>'Data information'!E570</f>
        <v>33.409999999999997</v>
      </c>
      <c r="G353" s="449">
        <f t="shared" si="56"/>
        <v>0</v>
      </c>
      <c r="H353" s="449">
        <f>'Data information'!F570</f>
        <v>0</v>
      </c>
      <c r="I353" s="449">
        <f t="shared" si="57"/>
        <v>0</v>
      </c>
      <c r="J353" s="449">
        <f t="shared" si="58"/>
        <v>0</v>
      </c>
      <c r="K353" s="451"/>
    </row>
    <row r="354" spans="1:11" s="497" customFormat="1">
      <c r="A354" s="451"/>
      <c r="B354" s="475"/>
      <c r="C354" s="489" t="str">
        <f>'Data information'!C571</f>
        <v xml:space="preserve"> - H-194X150X6X9mm.</v>
      </c>
      <c r="D354" s="449"/>
      <c r="E354" s="450" t="str">
        <f>'Data information'!D571</f>
        <v>กก.</v>
      </c>
      <c r="F354" s="449">
        <f>'Data information'!E571</f>
        <v>34.020000000000003</v>
      </c>
      <c r="G354" s="449">
        <f t="shared" si="56"/>
        <v>0</v>
      </c>
      <c r="H354" s="449">
        <f>'Data information'!F571</f>
        <v>0</v>
      </c>
      <c r="I354" s="449">
        <f t="shared" si="57"/>
        <v>0</v>
      </c>
      <c r="J354" s="449">
        <f t="shared" si="58"/>
        <v>0</v>
      </c>
      <c r="K354" s="451"/>
    </row>
    <row r="355" spans="1:11" s="497" customFormat="1">
      <c r="A355" s="451"/>
      <c r="B355" s="475"/>
      <c r="C355" s="489" t="str">
        <f>'Data information'!C572</f>
        <v xml:space="preserve"> - C-CHANNELS 200X80X7.5X11.0mm.</v>
      </c>
      <c r="D355" s="449"/>
      <c r="E355" s="450" t="str">
        <f>'Data information'!D572</f>
        <v>กก.</v>
      </c>
      <c r="F355" s="449">
        <f>'Data information'!E572</f>
        <v>35.840000000000003</v>
      </c>
      <c r="G355" s="449">
        <f t="shared" si="56"/>
        <v>0</v>
      </c>
      <c r="H355" s="449">
        <f>'Data information'!F572</f>
        <v>0</v>
      </c>
      <c r="I355" s="449">
        <f t="shared" si="57"/>
        <v>0</v>
      </c>
      <c r="J355" s="449">
        <f t="shared" si="58"/>
        <v>0</v>
      </c>
      <c r="K355" s="451"/>
    </row>
    <row r="356" spans="1:11" s="497" customFormat="1">
      <c r="A356" s="451"/>
      <c r="B356" s="475"/>
      <c r="C356" s="489" t="str">
        <f>'Data information'!C573</f>
        <v xml:space="preserve"> - ลูกนอนบันไดแผ่นเหล็กลายตีนไก่  หนา 6 มม.พับ</v>
      </c>
      <c r="D356" s="449"/>
      <c r="E356" s="450" t="str">
        <f>'Data information'!D573</f>
        <v>กก.</v>
      </c>
      <c r="F356" s="449">
        <f>'Data information'!E573</f>
        <v>39.79</v>
      </c>
      <c r="G356" s="449">
        <f t="shared" si="56"/>
        <v>0</v>
      </c>
      <c r="H356" s="449">
        <f>'Data information'!F573</f>
        <v>0</v>
      </c>
      <c r="I356" s="449">
        <f t="shared" si="57"/>
        <v>0</v>
      </c>
      <c r="J356" s="449">
        <f t="shared" si="58"/>
        <v>0</v>
      </c>
      <c r="K356" s="451"/>
    </row>
    <row r="357" spans="1:11" s="497" customFormat="1">
      <c r="A357" s="451"/>
      <c r="B357" s="475"/>
      <c r="C357" s="489" t="str">
        <f>'Data information'!C574</f>
        <v xml:space="preserve"> - แผ่นเหล็กขนาด 250X400X20mm. </v>
      </c>
      <c r="D357" s="449"/>
      <c r="E357" s="450" t="str">
        <f>'Data information'!D574</f>
        <v>กก.</v>
      </c>
      <c r="F357" s="449">
        <f>'Data information'!E574</f>
        <v>28.44</v>
      </c>
      <c r="G357" s="449">
        <f t="shared" si="56"/>
        <v>0</v>
      </c>
      <c r="H357" s="449">
        <f>'Data information'!F574</f>
        <v>0</v>
      </c>
      <c r="I357" s="449">
        <f t="shared" si="57"/>
        <v>0</v>
      </c>
      <c r="J357" s="449">
        <f t="shared" si="58"/>
        <v>0</v>
      </c>
      <c r="K357" s="451"/>
    </row>
    <row r="358" spans="1:11" s="497" customFormat="1">
      <c r="A358" s="451"/>
      <c r="B358" s="475"/>
      <c r="C358" s="489" t="str">
        <f>'Data information'!C575</f>
        <v xml:space="preserve"> - แผ่นเหล็กขนาด 250X250X20mm. </v>
      </c>
      <c r="D358" s="449"/>
      <c r="E358" s="450" t="str">
        <f>'Data information'!D575</f>
        <v>กก.</v>
      </c>
      <c r="F358" s="449">
        <f>'Data information'!E575</f>
        <v>28.44</v>
      </c>
      <c r="G358" s="449">
        <f t="shared" si="56"/>
        <v>0</v>
      </c>
      <c r="H358" s="449">
        <f>'Data information'!F575</f>
        <v>0</v>
      </c>
      <c r="I358" s="449">
        <f t="shared" si="57"/>
        <v>0</v>
      </c>
      <c r="J358" s="449">
        <f t="shared" si="58"/>
        <v>0</v>
      </c>
      <c r="K358" s="451"/>
    </row>
    <row r="359" spans="1:11" s="497" customFormat="1" hidden="1">
      <c r="A359" s="451"/>
      <c r="B359" s="475"/>
      <c r="C359" s="489" t="str">
        <f>'Data information'!C576</f>
        <v xml:space="preserve"> - แผ่นเหล็กขนาด 200X350X20mm. </v>
      </c>
      <c r="D359" s="449"/>
      <c r="E359" s="450" t="str">
        <f>'Data information'!D576</f>
        <v>กก.</v>
      </c>
      <c r="F359" s="449">
        <f>'Data information'!E576</f>
        <v>28.44</v>
      </c>
      <c r="G359" s="449">
        <f t="shared" si="56"/>
        <v>0</v>
      </c>
      <c r="H359" s="449">
        <f>'Data information'!F576</f>
        <v>0</v>
      </c>
      <c r="I359" s="449">
        <f t="shared" si="57"/>
        <v>0</v>
      </c>
      <c r="J359" s="449">
        <f t="shared" si="58"/>
        <v>0</v>
      </c>
      <c r="K359" s="451"/>
    </row>
    <row r="360" spans="1:11" s="497" customFormat="1">
      <c r="A360" s="451"/>
      <c r="B360" s="475"/>
      <c r="C360" s="489" t="str">
        <f>'Data information'!C577</f>
        <v xml:space="preserve"> - Dowel DB20 ยาว 0.40 ม. (DETAIL-1)</v>
      </c>
      <c r="D360" s="449"/>
      <c r="E360" s="450" t="str">
        <f>'Data information'!D577</f>
        <v>กก.</v>
      </c>
      <c r="F360" s="449">
        <f>'Data information'!E577</f>
        <v>20.18</v>
      </c>
      <c r="G360" s="449">
        <f t="shared" si="56"/>
        <v>0</v>
      </c>
      <c r="H360" s="449">
        <f>'Data information'!F577</f>
        <v>0</v>
      </c>
      <c r="I360" s="449">
        <f t="shared" si="57"/>
        <v>0</v>
      </c>
      <c r="J360" s="449">
        <f t="shared" si="58"/>
        <v>0</v>
      </c>
      <c r="K360" s="451"/>
    </row>
    <row r="361" spans="1:11" s="497" customFormat="1">
      <c r="A361" s="451"/>
      <c r="B361" s="475"/>
      <c r="C361" s="489" t="str">
        <f>'Data information'!C578</f>
        <v xml:space="preserve"> - Dowel DB20 ยาว 0.40 ม.  (DETAIL-2)</v>
      </c>
      <c r="D361" s="449"/>
      <c r="E361" s="450" t="str">
        <f>'Data information'!D578</f>
        <v>กก.</v>
      </c>
      <c r="F361" s="449">
        <f>'Data information'!E578</f>
        <v>20.18</v>
      </c>
      <c r="G361" s="449">
        <f t="shared" si="56"/>
        <v>0</v>
      </c>
      <c r="H361" s="449">
        <f>'Data information'!F578</f>
        <v>0</v>
      </c>
      <c r="I361" s="449">
        <f t="shared" si="57"/>
        <v>0</v>
      </c>
      <c r="J361" s="449">
        <f t="shared" si="58"/>
        <v>0</v>
      </c>
      <c r="K361" s="451"/>
    </row>
    <row r="362" spans="1:11" s="497" customFormat="1" hidden="1">
      <c r="A362" s="451"/>
      <c r="B362" s="475"/>
      <c r="C362" s="489" t="str">
        <f>'Data information'!C579</f>
        <v xml:space="preserve"> - Dowel DB16 ยาว 0.40 ม.  (DETAIL-3)</v>
      </c>
      <c r="D362" s="449"/>
      <c r="E362" s="450" t="str">
        <f>'Data information'!D579</f>
        <v>กก.</v>
      </c>
      <c r="F362" s="449">
        <f>'Data information'!E579</f>
        <v>20.14</v>
      </c>
      <c r="G362" s="449">
        <f t="shared" si="56"/>
        <v>0</v>
      </c>
      <c r="H362" s="449">
        <f>'Data information'!F579</f>
        <v>0</v>
      </c>
      <c r="I362" s="449">
        <f t="shared" si="57"/>
        <v>0</v>
      </c>
      <c r="J362" s="449">
        <f t="shared" si="58"/>
        <v>0</v>
      </c>
      <c r="K362" s="451"/>
    </row>
    <row r="363" spans="1:11" s="497" customFormat="1">
      <c r="A363" s="451"/>
      <c r="B363" s="475"/>
      <c r="C363" s="489" t="str">
        <f>'Data information'!C580</f>
        <v xml:space="preserve"> - ค่าแรงเชื่อม ประกอบเหล็กโครงสร้าง</v>
      </c>
      <c r="D363" s="449"/>
      <c r="E363" s="450" t="str">
        <f>'Data information'!D580</f>
        <v>กก.</v>
      </c>
      <c r="F363" s="449">
        <f>'Data information'!E580</f>
        <v>0</v>
      </c>
      <c r="G363" s="449">
        <f t="shared" si="56"/>
        <v>0</v>
      </c>
      <c r="H363" s="449">
        <f>'Data information'!F580</f>
        <v>10</v>
      </c>
      <c r="I363" s="449">
        <f t="shared" si="57"/>
        <v>0</v>
      </c>
      <c r="J363" s="449">
        <f t="shared" si="58"/>
        <v>0</v>
      </c>
      <c r="K363" s="451"/>
    </row>
    <row r="364" spans="1:11" s="497" customFormat="1">
      <c r="A364" s="451"/>
      <c r="B364" s="475"/>
      <c r="C364" s="489" t="str">
        <f>'Data information'!C581</f>
        <v xml:space="preserve"> - ทาสีกันสนิม</v>
      </c>
      <c r="D364" s="449"/>
      <c r="E364" s="450" t="str">
        <f>'Data information'!D581</f>
        <v>ตร.ม.</v>
      </c>
      <c r="F364" s="449">
        <f>'Data information'!E581</f>
        <v>22.42</v>
      </c>
      <c r="G364" s="449">
        <f t="shared" si="56"/>
        <v>0</v>
      </c>
      <c r="H364" s="449">
        <f>'Data information'!F581</f>
        <v>30</v>
      </c>
      <c r="I364" s="449">
        <f t="shared" si="57"/>
        <v>0</v>
      </c>
      <c r="J364" s="449">
        <f t="shared" si="58"/>
        <v>0</v>
      </c>
      <c r="K364" s="451"/>
    </row>
    <row r="365" spans="1:11" s="497" customFormat="1">
      <c r="A365" s="451"/>
      <c r="B365" s="475"/>
      <c r="C365" s="489" t="str">
        <f>'Data information'!C582</f>
        <v xml:space="preserve"> - ทาสีน้ำมัน</v>
      </c>
      <c r="D365" s="449"/>
      <c r="E365" s="450" t="str">
        <f>'Data information'!D582</f>
        <v>ตร.ม.</v>
      </c>
      <c r="F365" s="449">
        <f>'Data information'!E582</f>
        <v>66.12</v>
      </c>
      <c r="G365" s="449">
        <f t="shared" si="56"/>
        <v>0</v>
      </c>
      <c r="H365" s="449">
        <f>'Data information'!F582</f>
        <v>35</v>
      </c>
      <c r="I365" s="449">
        <f t="shared" si="57"/>
        <v>0</v>
      </c>
      <c r="J365" s="449">
        <f t="shared" si="58"/>
        <v>0</v>
      </c>
      <c r="K365" s="451"/>
    </row>
    <row r="366" spans="1:11" s="497" customFormat="1">
      <c r="A366" s="451"/>
      <c r="B366" s="475"/>
      <c r="C366" s="489" t="str">
        <f>'Data information'!C583</f>
        <v xml:space="preserve"> - งานราวเหล็ก ราวบันได ST.2-4</v>
      </c>
      <c r="D366" s="449"/>
      <c r="E366" s="450" t="str">
        <f>'Data information'!D583</f>
        <v>ม.</v>
      </c>
      <c r="F366" s="449">
        <f>'Data information'!E583</f>
        <v>303.774</v>
      </c>
      <c r="G366" s="449">
        <f t="shared" si="56"/>
        <v>0</v>
      </c>
      <c r="H366" s="449">
        <f>'Data information'!F583</f>
        <v>114</v>
      </c>
      <c r="I366" s="449">
        <f t="shared" si="57"/>
        <v>0</v>
      </c>
      <c r="J366" s="449">
        <f t="shared" si="58"/>
        <v>0</v>
      </c>
      <c r="K366" s="451"/>
    </row>
    <row r="367" spans="1:11" s="497" customFormat="1" hidden="1">
      <c r="A367" s="451"/>
      <c r="B367" s="475"/>
      <c r="C367" s="485" t="str">
        <f>'Data information'!C584</f>
        <v>งานบันได ST.3 อาคาร 2,4,8</v>
      </c>
      <c r="D367" s="449"/>
      <c r="E367" s="450"/>
      <c r="F367" s="449"/>
      <c r="G367" s="449"/>
      <c r="H367" s="449"/>
      <c r="I367" s="449"/>
      <c r="J367" s="449"/>
      <c r="K367" s="451"/>
    </row>
    <row r="368" spans="1:11" s="497" customFormat="1" hidden="1">
      <c r="A368" s="451"/>
      <c r="B368" s="475"/>
      <c r="C368" s="489" t="str">
        <f>'Data information'!C585</f>
        <v xml:space="preserve"> - H-200X200X8X12mm. </v>
      </c>
      <c r="D368" s="449"/>
      <c r="E368" s="450" t="str">
        <f>'Data information'!D585</f>
        <v>กก.</v>
      </c>
      <c r="F368" s="449">
        <f>'Data information'!E585</f>
        <v>33.409999999999997</v>
      </c>
      <c r="G368" s="449">
        <f t="shared" si="56"/>
        <v>0</v>
      </c>
      <c r="H368" s="449">
        <f>'Data information'!F585</f>
        <v>0</v>
      </c>
      <c r="I368" s="449">
        <f t="shared" si="57"/>
        <v>0</v>
      </c>
      <c r="J368" s="449">
        <f t="shared" si="58"/>
        <v>0</v>
      </c>
      <c r="K368" s="451"/>
    </row>
    <row r="369" spans="1:11" s="497" customFormat="1" hidden="1">
      <c r="A369" s="451"/>
      <c r="B369" s="475"/>
      <c r="C369" s="489" t="str">
        <f>'Data information'!C586</f>
        <v xml:space="preserve"> - H-194X150X6X9mm.</v>
      </c>
      <c r="D369" s="449"/>
      <c r="E369" s="450" t="str">
        <f>'Data information'!D586</f>
        <v>กก.</v>
      </c>
      <c r="F369" s="449">
        <f>'Data information'!E586</f>
        <v>34.020000000000003</v>
      </c>
      <c r="G369" s="449">
        <f t="shared" si="56"/>
        <v>0</v>
      </c>
      <c r="H369" s="449">
        <f>'Data information'!F586</f>
        <v>0</v>
      </c>
      <c r="I369" s="449">
        <f t="shared" si="57"/>
        <v>0</v>
      </c>
      <c r="J369" s="449">
        <f t="shared" si="58"/>
        <v>0</v>
      </c>
      <c r="K369" s="451"/>
    </row>
    <row r="370" spans="1:11" s="497" customFormat="1" hidden="1">
      <c r="A370" s="451"/>
      <c r="B370" s="475"/>
      <c r="C370" s="489" t="str">
        <f>'Data information'!C587</f>
        <v xml:space="preserve"> - C-CHANNELS 200X80X7.5X11.0mm.</v>
      </c>
      <c r="D370" s="449"/>
      <c r="E370" s="450" t="str">
        <f>'Data information'!D587</f>
        <v>กก.</v>
      </c>
      <c r="F370" s="449">
        <f>'Data information'!E587</f>
        <v>35.840000000000003</v>
      </c>
      <c r="G370" s="449">
        <f t="shared" si="56"/>
        <v>0</v>
      </c>
      <c r="H370" s="449">
        <f>'Data information'!F587</f>
        <v>0</v>
      </c>
      <c r="I370" s="449">
        <f t="shared" si="57"/>
        <v>0</v>
      </c>
      <c r="J370" s="449">
        <f t="shared" si="58"/>
        <v>0</v>
      </c>
      <c r="K370" s="451"/>
    </row>
    <row r="371" spans="1:11" s="497" customFormat="1" hidden="1">
      <c r="A371" s="451"/>
      <c r="B371" s="475"/>
      <c r="C371" s="489" t="str">
        <f>'Data information'!C588</f>
        <v xml:space="preserve"> - L-50x50x3mm.</v>
      </c>
      <c r="D371" s="449"/>
      <c r="E371" s="450" t="str">
        <f>'Data information'!D588</f>
        <v>กก.</v>
      </c>
      <c r="F371" s="449">
        <f>'Data information'!E588</f>
        <v>22.85</v>
      </c>
      <c r="G371" s="449">
        <f t="shared" si="56"/>
        <v>0</v>
      </c>
      <c r="H371" s="449">
        <f>'Data information'!F588</f>
        <v>0</v>
      </c>
      <c r="I371" s="449">
        <f t="shared" si="57"/>
        <v>0</v>
      </c>
      <c r="J371" s="449">
        <f t="shared" si="58"/>
        <v>0</v>
      </c>
      <c r="K371" s="451"/>
    </row>
    <row r="372" spans="1:11" s="497" customFormat="1" hidden="1">
      <c r="A372" s="451"/>
      <c r="B372" s="475"/>
      <c r="C372" s="489" t="str">
        <f>'Data information'!C589</f>
        <v xml:space="preserve"> - ลูกนอนบันไดแผ่นเหล็กลายตีนไก่  หนา 6 มม.พับ</v>
      </c>
      <c r="D372" s="449"/>
      <c r="E372" s="450" t="str">
        <f>'Data information'!D589</f>
        <v>กก.</v>
      </c>
      <c r="F372" s="449">
        <f>'Data information'!E589</f>
        <v>39.79</v>
      </c>
      <c r="G372" s="449">
        <f t="shared" si="56"/>
        <v>0</v>
      </c>
      <c r="H372" s="449">
        <f>'Data information'!F589</f>
        <v>0</v>
      </c>
      <c r="I372" s="449">
        <f t="shared" si="57"/>
        <v>0</v>
      </c>
      <c r="J372" s="449">
        <f t="shared" si="58"/>
        <v>0</v>
      </c>
      <c r="K372" s="451"/>
    </row>
    <row r="373" spans="1:11" s="497" customFormat="1" hidden="1">
      <c r="A373" s="451"/>
      <c r="B373" s="475"/>
      <c r="C373" s="489" t="str">
        <f>'Data information'!C590</f>
        <v xml:space="preserve"> - แผ่นเหล็กขนาด 250X400X20mm. </v>
      </c>
      <c r="D373" s="449"/>
      <c r="E373" s="450" t="str">
        <f>'Data information'!D590</f>
        <v>กก.</v>
      </c>
      <c r="F373" s="449">
        <f>'Data information'!E590</f>
        <v>28.44</v>
      </c>
      <c r="G373" s="449">
        <f t="shared" si="56"/>
        <v>0</v>
      </c>
      <c r="H373" s="449">
        <f>'Data information'!F590</f>
        <v>0</v>
      </c>
      <c r="I373" s="449">
        <f t="shared" si="57"/>
        <v>0</v>
      </c>
      <c r="J373" s="449">
        <f t="shared" si="58"/>
        <v>0</v>
      </c>
      <c r="K373" s="451"/>
    </row>
    <row r="374" spans="1:11" s="497" customFormat="1" hidden="1">
      <c r="A374" s="451"/>
      <c r="B374" s="475"/>
      <c r="C374" s="489" t="str">
        <f>'Data information'!C591</f>
        <v xml:space="preserve"> - แผ่นเหล็กขนาด 250X250X20mm. </v>
      </c>
      <c r="D374" s="449"/>
      <c r="E374" s="450" t="str">
        <f>'Data information'!D591</f>
        <v>กก.</v>
      </c>
      <c r="F374" s="449">
        <f>'Data information'!E591</f>
        <v>28.44</v>
      </c>
      <c r="G374" s="449">
        <f t="shared" si="56"/>
        <v>0</v>
      </c>
      <c r="H374" s="449">
        <f>'Data information'!F591</f>
        <v>0</v>
      </c>
      <c r="I374" s="449">
        <f t="shared" si="57"/>
        <v>0</v>
      </c>
      <c r="J374" s="449">
        <f t="shared" si="58"/>
        <v>0</v>
      </c>
      <c r="K374" s="451"/>
    </row>
    <row r="375" spans="1:11" s="497" customFormat="1" hidden="1">
      <c r="A375" s="451"/>
      <c r="B375" s="475"/>
      <c r="C375" s="489" t="str">
        <f>'Data information'!C592</f>
        <v xml:space="preserve"> - แผ่นเหล็กขนาด 200X350X20mm. </v>
      </c>
      <c r="D375" s="449"/>
      <c r="E375" s="450" t="str">
        <f>'Data information'!D592</f>
        <v>กก.</v>
      </c>
      <c r="F375" s="449">
        <f>'Data information'!E592</f>
        <v>28.44</v>
      </c>
      <c r="G375" s="449">
        <f t="shared" si="56"/>
        <v>0</v>
      </c>
      <c r="H375" s="449">
        <f>'Data information'!F592</f>
        <v>0</v>
      </c>
      <c r="I375" s="449">
        <f t="shared" si="57"/>
        <v>0</v>
      </c>
      <c r="J375" s="449">
        <f t="shared" si="58"/>
        <v>0</v>
      </c>
      <c r="K375" s="451"/>
    </row>
    <row r="376" spans="1:11" s="497" customFormat="1" hidden="1">
      <c r="A376" s="451"/>
      <c r="B376" s="475"/>
      <c r="C376" s="489" t="str">
        <f>'Data information'!C593</f>
        <v xml:space="preserve"> - Dowel DB20 ยาว 0.40 ม. (DETAIL-1,2)</v>
      </c>
      <c r="D376" s="449"/>
      <c r="E376" s="450" t="str">
        <f>'Data information'!D593</f>
        <v>กก.</v>
      </c>
      <c r="F376" s="449">
        <f>'Data information'!E593</f>
        <v>20.18</v>
      </c>
      <c r="G376" s="449">
        <f t="shared" si="56"/>
        <v>0</v>
      </c>
      <c r="H376" s="449">
        <f>'Data information'!F593</f>
        <v>0</v>
      </c>
      <c r="I376" s="449">
        <f t="shared" si="57"/>
        <v>0</v>
      </c>
      <c r="J376" s="449">
        <f t="shared" si="58"/>
        <v>0</v>
      </c>
      <c r="K376" s="451"/>
    </row>
    <row r="377" spans="1:11" s="497" customFormat="1" hidden="1">
      <c r="A377" s="451"/>
      <c r="B377" s="475"/>
      <c r="C377" s="489" t="str">
        <f>'Data information'!C594</f>
        <v xml:space="preserve"> - Dowel DB16 ยาว 0.40 ม.  (DETAIL-3)</v>
      </c>
      <c r="D377" s="449"/>
      <c r="E377" s="450" t="str">
        <f>'Data information'!D594</f>
        <v>กก.</v>
      </c>
      <c r="F377" s="449">
        <f>'Data information'!E594</f>
        <v>20.14</v>
      </c>
      <c r="G377" s="449">
        <f t="shared" si="56"/>
        <v>0</v>
      </c>
      <c r="H377" s="449">
        <f>'Data information'!F594</f>
        <v>0</v>
      </c>
      <c r="I377" s="449">
        <f t="shared" si="57"/>
        <v>0</v>
      </c>
      <c r="J377" s="449">
        <f t="shared" si="58"/>
        <v>0</v>
      </c>
      <c r="K377" s="451"/>
    </row>
    <row r="378" spans="1:11" s="497" customFormat="1" hidden="1">
      <c r="A378" s="451"/>
      <c r="B378" s="475"/>
      <c r="C378" s="489" t="str">
        <f>'Data information'!C595</f>
        <v xml:space="preserve"> - ค่าแรงเชื่อม ประกอบเหล็กโครงสร้าง</v>
      </c>
      <c r="D378" s="449"/>
      <c r="E378" s="450" t="str">
        <f>'Data information'!D595</f>
        <v>กก.</v>
      </c>
      <c r="F378" s="449">
        <f>'Data information'!E595</f>
        <v>0</v>
      </c>
      <c r="G378" s="449">
        <f t="shared" si="56"/>
        <v>0</v>
      </c>
      <c r="H378" s="449">
        <f>'Data information'!F595</f>
        <v>10</v>
      </c>
      <c r="I378" s="449">
        <f t="shared" si="57"/>
        <v>0</v>
      </c>
      <c r="J378" s="449">
        <f t="shared" si="58"/>
        <v>0</v>
      </c>
      <c r="K378" s="451"/>
    </row>
    <row r="379" spans="1:11" s="497" customFormat="1" hidden="1">
      <c r="A379" s="451"/>
      <c r="B379" s="475"/>
      <c r="C379" s="489" t="str">
        <f>'Data information'!C596</f>
        <v xml:space="preserve"> - ทาสีกันสนิม</v>
      </c>
      <c r="D379" s="449"/>
      <c r="E379" s="450" t="str">
        <f>'Data information'!D596</f>
        <v>ตร.ม.</v>
      </c>
      <c r="F379" s="449">
        <f>'Data information'!E596</f>
        <v>22.42</v>
      </c>
      <c r="G379" s="449">
        <f t="shared" si="56"/>
        <v>0</v>
      </c>
      <c r="H379" s="449">
        <f>'Data information'!F596</f>
        <v>30</v>
      </c>
      <c r="I379" s="449">
        <f t="shared" si="57"/>
        <v>0</v>
      </c>
      <c r="J379" s="449">
        <f t="shared" si="58"/>
        <v>0</v>
      </c>
      <c r="K379" s="451"/>
    </row>
    <row r="380" spans="1:11" s="497" customFormat="1" hidden="1">
      <c r="A380" s="451"/>
      <c r="B380" s="475"/>
      <c r="C380" s="489" t="str">
        <f>'Data information'!C597</f>
        <v xml:space="preserve"> - ทาสีน้ำมัน</v>
      </c>
      <c r="D380" s="449"/>
      <c r="E380" s="450" t="str">
        <f>'Data information'!D597</f>
        <v>ตร.ม.</v>
      </c>
      <c r="F380" s="449">
        <f>'Data information'!E597</f>
        <v>66.12</v>
      </c>
      <c r="G380" s="449">
        <f t="shared" si="56"/>
        <v>0</v>
      </c>
      <c r="H380" s="449">
        <f>'Data information'!F597</f>
        <v>35</v>
      </c>
      <c r="I380" s="449">
        <f t="shared" si="57"/>
        <v>0</v>
      </c>
      <c r="J380" s="449">
        <f t="shared" si="58"/>
        <v>0</v>
      </c>
      <c r="K380" s="451"/>
    </row>
    <row r="381" spans="1:11" s="497" customFormat="1" hidden="1">
      <c r="A381" s="451"/>
      <c r="B381" s="475"/>
      <c r="C381" s="489" t="str">
        <f>'Data information'!C598</f>
        <v xml:space="preserve"> - งานราวเหล็ก ราวบันได ST.3</v>
      </c>
      <c r="D381" s="449"/>
      <c r="E381" s="450" t="str">
        <f>'Data information'!D598</f>
        <v>ม.</v>
      </c>
      <c r="F381" s="449">
        <f>'Data information'!E598</f>
        <v>303.774</v>
      </c>
      <c r="G381" s="449">
        <f t="shared" si="56"/>
        <v>0</v>
      </c>
      <c r="H381" s="449">
        <f>'Data information'!F598</f>
        <v>114</v>
      </c>
      <c r="I381" s="449">
        <f t="shared" si="57"/>
        <v>0</v>
      </c>
      <c r="J381" s="449">
        <f t="shared" si="58"/>
        <v>0</v>
      </c>
      <c r="K381" s="451"/>
    </row>
    <row r="382" spans="1:11" s="497" customFormat="1" hidden="1">
      <c r="A382" s="451"/>
      <c r="B382" s="475"/>
      <c r="C382" s="485" t="str">
        <f>'Data information'!C599</f>
        <v>งานบันได ST.3 อาคาร 3</v>
      </c>
      <c r="D382" s="449"/>
      <c r="E382" s="450"/>
      <c r="F382" s="449"/>
      <c r="G382" s="449"/>
      <c r="H382" s="449"/>
      <c r="I382" s="449"/>
      <c r="J382" s="449"/>
      <c r="K382" s="451"/>
    </row>
    <row r="383" spans="1:11" s="497" customFormat="1" hidden="1">
      <c r="A383" s="451"/>
      <c r="B383" s="475"/>
      <c r="C383" s="489" t="str">
        <f>'Data information'!C600</f>
        <v xml:space="preserve"> - CX- H-200X200X8X12mm.</v>
      </c>
      <c r="D383" s="449"/>
      <c r="E383" s="450" t="str">
        <f>'Data information'!D600</f>
        <v>กก.</v>
      </c>
      <c r="F383" s="449">
        <f>'Data information'!E600</f>
        <v>33.409999999999997</v>
      </c>
      <c r="G383" s="449">
        <f t="shared" si="56"/>
        <v>0</v>
      </c>
      <c r="H383" s="449">
        <f>'Data information'!F600</f>
        <v>0</v>
      </c>
      <c r="I383" s="449">
        <f t="shared" si="57"/>
        <v>0</v>
      </c>
      <c r="J383" s="449">
        <f t="shared" si="58"/>
        <v>0</v>
      </c>
      <c r="K383" s="451"/>
    </row>
    <row r="384" spans="1:11" s="497" customFormat="1" hidden="1">
      <c r="A384" s="451"/>
      <c r="B384" s="475"/>
      <c r="C384" s="489" t="str">
        <f>'Data information'!C601</f>
        <v xml:space="preserve"> - แม่บันได H-200X200X8X12mm.</v>
      </c>
      <c r="D384" s="449"/>
      <c r="E384" s="450" t="str">
        <f>'Data information'!D601</f>
        <v>กก.</v>
      </c>
      <c r="F384" s="449">
        <f>'Data information'!E601</f>
        <v>33.409999999999997</v>
      </c>
      <c r="G384" s="449">
        <f t="shared" si="56"/>
        <v>0</v>
      </c>
      <c r="H384" s="449">
        <f>'Data information'!F601</f>
        <v>0</v>
      </c>
      <c r="I384" s="449">
        <f t="shared" si="57"/>
        <v>0</v>
      </c>
      <c r="J384" s="449">
        <f t="shared" si="58"/>
        <v>0</v>
      </c>
      <c r="K384" s="451"/>
    </row>
    <row r="385" spans="1:11" s="497" customFormat="1" hidden="1">
      <c r="A385" s="451"/>
      <c r="B385" s="475"/>
      <c r="C385" s="489" t="str">
        <f>'Data information'!C602</f>
        <v xml:space="preserve"> - H-194X150X6X9mm.</v>
      </c>
      <c r="D385" s="449"/>
      <c r="E385" s="450" t="str">
        <f>'Data information'!D602</f>
        <v>กก.</v>
      </c>
      <c r="F385" s="449">
        <f>'Data information'!E602</f>
        <v>34.020000000000003</v>
      </c>
      <c r="G385" s="449">
        <f t="shared" si="56"/>
        <v>0</v>
      </c>
      <c r="H385" s="449">
        <f>'Data information'!F602</f>
        <v>0</v>
      </c>
      <c r="I385" s="449">
        <f t="shared" si="57"/>
        <v>0</v>
      </c>
      <c r="J385" s="449">
        <f t="shared" si="58"/>
        <v>0</v>
      </c>
      <c r="K385" s="451"/>
    </row>
    <row r="386" spans="1:11" s="497" customFormat="1" hidden="1">
      <c r="A386" s="451"/>
      <c r="B386" s="475"/>
      <c r="C386" s="489" t="str">
        <f>'Data information'!C603</f>
        <v xml:space="preserve"> - C-CHANNELS 200X80X7.5X11.0mm.</v>
      </c>
      <c r="D386" s="449"/>
      <c r="E386" s="450" t="str">
        <f>'Data information'!D603</f>
        <v>กก.</v>
      </c>
      <c r="F386" s="449">
        <f>'Data information'!E603</f>
        <v>35.840000000000003</v>
      </c>
      <c r="G386" s="449">
        <f t="shared" si="56"/>
        <v>0</v>
      </c>
      <c r="H386" s="449">
        <f>'Data information'!F603</f>
        <v>0</v>
      </c>
      <c r="I386" s="449">
        <f t="shared" si="57"/>
        <v>0</v>
      </c>
      <c r="J386" s="449">
        <f t="shared" si="58"/>
        <v>0</v>
      </c>
      <c r="K386" s="451"/>
    </row>
    <row r="387" spans="1:11" s="497" customFormat="1" hidden="1">
      <c r="A387" s="451"/>
      <c r="B387" s="475"/>
      <c r="C387" s="489" t="str">
        <f>'Data information'!C604</f>
        <v xml:space="preserve"> - ลูกนอนบันไดแผ่นเหล็กลายตีนไก่  หนา 6 มม.พับ</v>
      </c>
      <c r="D387" s="449"/>
      <c r="E387" s="450" t="str">
        <f>'Data information'!D604</f>
        <v>กก.</v>
      </c>
      <c r="F387" s="449">
        <f>'Data information'!E604</f>
        <v>39.79</v>
      </c>
      <c r="G387" s="449">
        <f t="shared" si="56"/>
        <v>0</v>
      </c>
      <c r="H387" s="449">
        <f>'Data information'!F604</f>
        <v>0</v>
      </c>
      <c r="I387" s="449">
        <f t="shared" si="57"/>
        <v>0</v>
      </c>
      <c r="J387" s="449">
        <f t="shared" si="58"/>
        <v>0</v>
      </c>
      <c r="K387" s="451"/>
    </row>
    <row r="388" spans="1:11" s="497" customFormat="1" hidden="1">
      <c r="A388" s="451"/>
      <c r="B388" s="475"/>
      <c r="C388" s="489" t="str">
        <f>'Data information'!C605</f>
        <v xml:space="preserve"> - ชานพักบันไดแผ่นเหล็กลายตีนไก่  หนา 6 มม.</v>
      </c>
      <c r="D388" s="449"/>
      <c r="E388" s="450" t="str">
        <f>'Data information'!D605</f>
        <v>กก.</v>
      </c>
      <c r="F388" s="449">
        <f>'Data information'!E605</f>
        <v>39.79</v>
      </c>
      <c r="G388" s="449">
        <f t="shared" si="56"/>
        <v>0</v>
      </c>
      <c r="H388" s="449">
        <f>'Data information'!F605</f>
        <v>0</v>
      </c>
      <c r="I388" s="449">
        <f t="shared" si="57"/>
        <v>0</v>
      </c>
      <c r="J388" s="449">
        <f t="shared" si="58"/>
        <v>0</v>
      </c>
      <c r="K388" s="451"/>
    </row>
    <row r="389" spans="1:11" s="497" customFormat="1" hidden="1">
      <c r="A389" s="451"/>
      <c r="B389" s="475"/>
      <c r="C389" s="489" t="str">
        <f>'Data information'!C606</f>
        <v xml:space="preserve"> - L 50x50x3mm </v>
      </c>
      <c r="D389" s="449"/>
      <c r="E389" s="450" t="str">
        <f>'Data information'!D606</f>
        <v>กก.</v>
      </c>
      <c r="F389" s="449">
        <f>'Data information'!E606</f>
        <v>22.85</v>
      </c>
      <c r="G389" s="449">
        <f t="shared" si="56"/>
        <v>0</v>
      </c>
      <c r="H389" s="449">
        <f>'Data information'!F606</f>
        <v>0</v>
      </c>
      <c r="I389" s="449">
        <f t="shared" si="57"/>
        <v>0</v>
      </c>
      <c r="J389" s="449">
        <f t="shared" si="58"/>
        <v>0</v>
      </c>
      <c r="K389" s="451"/>
    </row>
    <row r="390" spans="1:11" s="497" customFormat="1" hidden="1">
      <c r="A390" s="451"/>
      <c r="B390" s="475"/>
      <c r="C390" s="489" t="str">
        <f>'Data information'!C607</f>
        <v xml:space="preserve"> - แผ่นเหล็กขนาด 250X400X20mm. </v>
      </c>
      <c r="D390" s="449"/>
      <c r="E390" s="450" t="str">
        <f>'Data information'!D607</f>
        <v>กก.</v>
      </c>
      <c r="F390" s="449">
        <f>'Data information'!E607</f>
        <v>28.44</v>
      </c>
      <c r="G390" s="449">
        <f t="shared" si="56"/>
        <v>0</v>
      </c>
      <c r="H390" s="449">
        <f>'Data information'!F607</f>
        <v>0</v>
      </c>
      <c r="I390" s="449">
        <f t="shared" si="57"/>
        <v>0</v>
      </c>
      <c r="J390" s="449">
        <f t="shared" si="58"/>
        <v>0</v>
      </c>
      <c r="K390" s="451"/>
    </row>
    <row r="391" spans="1:11" s="497" customFormat="1" hidden="1">
      <c r="A391" s="451"/>
      <c r="B391" s="475"/>
      <c r="C391" s="489" t="str">
        <f>'Data information'!C608</f>
        <v xml:space="preserve"> - แผ่นเหล็กขนาด 250X250X20mm. Detail ST-E</v>
      </c>
      <c r="D391" s="449"/>
      <c r="E391" s="450" t="str">
        <f>'Data information'!D608</f>
        <v>กก.</v>
      </c>
      <c r="F391" s="449">
        <f>'Data information'!E608</f>
        <v>28.44</v>
      </c>
      <c r="G391" s="449">
        <f t="shared" si="56"/>
        <v>0</v>
      </c>
      <c r="H391" s="449">
        <f>'Data information'!F608</f>
        <v>0</v>
      </c>
      <c r="I391" s="449">
        <f t="shared" si="57"/>
        <v>0</v>
      </c>
      <c r="J391" s="449">
        <f t="shared" si="58"/>
        <v>0</v>
      </c>
      <c r="K391" s="451"/>
    </row>
    <row r="392" spans="1:11" s="497" customFormat="1" hidden="1">
      <c r="A392" s="451"/>
      <c r="B392" s="475"/>
      <c r="C392" s="489" t="str">
        <f>'Data information'!C609</f>
        <v xml:space="preserve"> - แผ่นเหล็กขนาด 250X350X20mm. Detail 3A</v>
      </c>
      <c r="D392" s="449"/>
      <c r="E392" s="450" t="str">
        <f>'Data information'!D609</f>
        <v>กก.</v>
      </c>
      <c r="F392" s="449">
        <f>'Data information'!E609</f>
        <v>28.44</v>
      </c>
      <c r="G392" s="449">
        <f t="shared" si="56"/>
        <v>0</v>
      </c>
      <c r="H392" s="449">
        <f>'Data information'!F609</f>
        <v>0</v>
      </c>
      <c r="I392" s="449">
        <f t="shared" si="57"/>
        <v>0</v>
      </c>
      <c r="J392" s="449">
        <f t="shared" si="58"/>
        <v>0</v>
      </c>
      <c r="K392" s="451"/>
    </row>
    <row r="393" spans="1:11" s="497" customFormat="1" hidden="1">
      <c r="A393" s="451"/>
      <c r="B393" s="475"/>
      <c r="C393" s="489" t="str">
        <f>'Data information'!C610</f>
        <v xml:space="preserve"> - Dowel 6-DB20 ยาว 0.40 ม. (DETAIL-1)</v>
      </c>
      <c r="D393" s="449"/>
      <c r="E393" s="450" t="str">
        <f>'Data information'!D610</f>
        <v>กก.</v>
      </c>
      <c r="F393" s="449">
        <f>'Data information'!E610</f>
        <v>20.18</v>
      </c>
      <c r="G393" s="449">
        <f t="shared" si="56"/>
        <v>0</v>
      </c>
      <c r="H393" s="449">
        <f>'Data information'!F610</f>
        <v>0</v>
      </c>
      <c r="I393" s="449">
        <f t="shared" si="57"/>
        <v>0</v>
      </c>
      <c r="J393" s="449">
        <f t="shared" si="58"/>
        <v>0</v>
      </c>
      <c r="K393" s="451"/>
    </row>
    <row r="394" spans="1:11" s="497" customFormat="1" hidden="1">
      <c r="A394" s="451"/>
      <c r="B394" s="475"/>
      <c r="C394" s="489" t="str">
        <f>'Data information'!C611</f>
        <v xml:space="preserve"> - Dowel 4-DB20 ยาว 0.40 ม.  (DETAIL-2)</v>
      </c>
      <c r="D394" s="449"/>
      <c r="E394" s="450" t="str">
        <f>'Data information'!D611</f>
        <v>กก.</v>
      </c>
      <c r="F394" s="449">
        <f>'Data information'!E611</f>
        <v>20.18</v>
      </c>
      <c r="G394" s="449">
        <f t="shared" ref="G394:G433" si="59">D394*F394</f>
        <v>0</v>
      </c>
      <c r="H394" s="449">
        <f>'Data information'!F611</f>
        <v>0</v>
      </c>
      <c r="I394" s="449">
        <f t="shared" ref="I394:I433" si="60">D394*H394</f>
        <v>0</v>
      </c>
      <c r="J394" s="449">
        <f t="shared" ref="J394:J433" si="61">G394+I394</f>
        <v>0</v>
      </c>
      <c r="K394" s="451"/>
    </row>
    <row r="395" spans="1:11" s="497" customFormat="1" hidden="1">
      <c r="A395" s="451"/>
      <c r="B395" s="475"/>
      <c r="C395" s="489" t="str">
        <f>'Data information'!C612</f>
        <v xml:space="preserve"> - Dowel 8-DB16 ยาว 0.40 ม.  (DETAIL-3A)</v>
      </c>
      <c r="D395" s="449"/>
      <c r="E395" s="450" t="str">
        <f>'Data information'!D612</f>
        <v>กก.</v>
      </c>
      <c r="F395" s="449">
        <f>'Data information'!E612</f>
        <v>20.14</v>
      </c>
      <c r="G395" s="449">
        <f t="shared" si="59"/>
        <v>0</v>
      </c>
      <c r="H395" s="449">
        <f>'Data information'!F612</f>
        <v>0</v>
      </c>
      <c r="I395" s="449">
        <f t="shared" si="60"/>
        <v>0</v>
      </c>
      <c r="J395" s="449">
        <f t="shared" si="61"/>
        <v>0</v>
      </c>
      <c r="K395" s="451"/>
    </row>
    <row r="396" spans="1:11" s="497" customFormat="1" hidden="1">
      <c r="A396" s="451"/>
      <c r="B396" s="475"/>
      <c r="C396" s="489" t="str">
        <f>'Data information'!C613</f>
        <v xml:space="preserve"> - ค่าแรงเชื่อม ประกอบเหล็ก</v>
      </c>
      <c r="D396" s="449"/>
      <c r="E396" s="450" t="str">
        <f>'Data information'!D613</f>
        <v>กก.</v>
      </c>
      <c r="F396" s="449">
        <f>'Data information'!E613</f>
        <v>0</v>
      </c>
      <c r="G396" s="449">
        <f t="shared" si="59"/>
        <v>0</v>
      </c>
      <c r="H396" s="449">
        <f>'Data information'!F613</f>
        <v>10</v>
      </c>
      <c r="I396" s="449">
        <f t="shared" si="60"/>
        <v>0</v>
      </c>
      <c r="J396" s="449">
        <f t="shared" si="61"/>
        <v>0</v>
      </c>
      <c r="K396" s="451"/>
    </row>
    <row r="397" spans="1:11" s="497" customFormat="1" hidden="1">
      <c r="A397" s="451"/>
      <c r="B397" s="475"/>
      <c r="C397" s="489" t="str">
        <f>'Data information'!C614</f>
        <v xml:space="preserve"> - ทาสีกันสนิม</v>
      </c>
      <c r="D397" s="449"/>
      <c r="E397" s="450" t="str">
        <f>'Data information'!D614</f>
        <v>ตร.ม.</v>
      </c>
      <c r="F397" s="449">
        <f>'Data information'!E614</f>
        <v>22.42</v>
      </c>
      <c r="G397" s="449">
        <f t="shared" si="59"/>
        <v>0</v>
      </c>
      <c r="H397" s="449">
        <f>'Data information'!F614</f>
        <v>30</v>
      </c>
      <c r="I397" s="449">
        <f t="shared" si="60"/>
        <v>0</v>
      </c>
      <c r="J397" s="449">
        <f t="shared" si="61"/>
        <v>0</v>
      </c>
      <c r="K397" s="451"/>
    </row>
    <row r="398" spans="1:11" s="497" customFormat="1" hidden="1">
      <c r="A398" s="451"/>
      <c r="B398" s="475"/>
      <c r="C398" s="489" t="str">
        <f>'Data information'!C615</f>
        <v xml:space="preserve"> - ทาสีน้ำมัน</v>
      </c>
      <c r="D398" s="449"/>
      <c r="E398" s="450" t="str">
        <f>'Data information'!D615</f>
        <v>ตร.ม.</v>
      </c>
      <c r="F398" s="449">
        <f>'Data information'!E615</f>
        <v>66.12</v>
      </c>
      <c r="G398" s="449">
        <f t="shared" si="59"/>
        <v>0</v>
      </c>
      <c r="H398" s="449">
        <f>'Data information'!F615</f>
        <v>35</v>
      </c>
      <c r="I398" s="449">
        <f t="shared" si="60"/>
        <v>0</v>
      </c>
      <c r="J398" s="449">
        <f t="shared" si="61"/>
        <v>0</v>
      </c>
      <c r="K398" s="451"/>
    </row>
    <row r="399" spans="1:11" s="497" customFormat="1" hidden="1">
      <c r="A399" s="451"/>
      <c r="B399" s="475"/>
      <c r="C399" s="489" t="str">
        <f>'Data information'!C616</f>
        <v xml:space="preserve"> - งานราวเหล็ก ราวบันได ST.3</v>
      </c>
      <c r="D399" s="449"/>
      <c r="E399" s="450" t="str">
        <f>'Data information'!D616</f>
        <v>ม.</v>
      </c>
      <c r="F399" s="449">
        <f>'Data information'!E616</f>
        <v>303.774</v>
      </c>
      <c r="G399" s="449">
        <f t="shared" si="59"/>
        <v>0</v>
      </c>
      <c r="H399" s="449">
        <f>'Data information'!F616</f>
        <v>114</v>
      </c>
      <c r="I399" s="449">
        <f t="shared" si="60"/>
        <v>0</v>
      </c>
      <c r="J399" s="449">
        <f t="shared" si="61"/>
        <v>0</v>
      </c>
      <c r="K399" s="451"/>
    </row>
    <row r="400" spans="1:11" s="497" customFormat="1" hidden="1">
      <c r="A400" s="451"/>
      <c r="B400" s="475"/>
      <c r="C400" s="485" t="str">
        <f>'Data information'!C617</f>
        <v>งานบันได ST.3 อาคาร 5</v>
      </c>
      <c r="D400" s="449"/>
      <c r="E400" s="450"/>
      <c r="F400" s="449"/>
      <c r="G400" s="449"/>
      <c r="H400" s="449"/>
      <c r="I400" s="449"/>
      <c r="J400" s="449"/>
      <c r="K400" s="451"/>
    </row>
    <row r="401" spans="1:11" s="497" customFormat="1" hidden="1">
      <c r="A401" s="451"/>
      <c r="B401" s="475"/>
      <c r="C401" s="489" t="str">
        <f>'Data information'!C618</f>
        <v xml:space="preserve"> - คอนกรีตโครงสร้าง  fc'= 280 ksc. ทรงกระบอก</v>
      </c>
      <c r="D401" s="449"/>
      <c r="E401" s="450" t="str">
        <f>'Data information'!D618</f>
        <v>ลบ.ม.</v>
      </c>
      <c r="F401" s="449">
        <f>'Data information'!E618</f>
        <v>1971.96</v>
      </c>
      <c r="G401" s="449">
        <f t="shared" si="59"/>
        <v>0</v>
      </c>
      <c r="H401" s="449">
        <f>'Data information'!F618</f>
        <v>519</v>
      </c>
      <c r="I401" s="449">
        <f t="shared" si="60"/>
        <v>0</v>
      </c>
      <c r="J401" s="449">
        <f t="shared" si="61"/>
        <v>0</v>
      </c>
      <c r="K401" s="451"/>
    </row>
    <row r="402" spans="1:11" s="497" customFormat="1" hidden="1">
      <c r="A402" s="451"/>
      <c r="B402" s="475"/>
      <c r="C402" s="489" t="str">
        <f>'Data information'!C619</f>
        <v xml:space="preserve">  - ไม้แบบทั่วไป  50%</v>
      </c>
      <c r="D402" s="449"/>
      <c r="E402" s="450" t="str">
        <f>'Data information'!D619</f>
        <v>ตร.ม.</v>
      </c>
      <c r="F402" s="449">
        <f>'Data information'!E619</f>
        <v>300</v>
      </c>
      <c r="G402" s="449">
        <f t="shared" si="59"/>
        <v>0</v>
      </c>
      <c r="H402" s="449">
        <f>'Data information'!F619</f>
        <v>0</v>
      </c>
      <c r="I402" s="449">
        <f t="shared" si="60"/>
        <v>0</v>
      </c>
      <c r="J402" s="449">
        <f t="shared" si="61"/>
        <v>0</v>
      </c>
      <c r="K402" s="451"/>
    </row>
    <row r="403" spans="1:11" s="497" customFormat="1" hidden="1">
      <c r="A403" s="451"/>
      <c r="B403" s="475"/>
      <c r="C403" s="489" t="str">
        <f>'Data information'!C620</f>
        <v xml:space="preserve">  - ค่าแรงไม้แบบ</v>
      </c>
      <c r="D403" s="449"/>
      <c r="E403" s="450" t="str">
        <f>'Data information'!D620</f>
        <v>ตร.ม.</v>
      </c>
      <c r="F403" s="449">
        <f>'Data information'!E620</f>
        <v>0</v>
      </c>
      <c r="G403" s="449">
        <f t="shared" si="59"/>
        <v>0</v>
      </c>
      <c r="H403" s="449">
        <f>'Data information'!F620</f>
        <v>115</v>
      </c>
      <c r="I403" s="449">
        <f t="shared" si="60"/>
        <v>0</v>
      </c>
      <c r="J403" s="449">
        <f t="shared" si="61"/>
        <v>0</v>
      </c>
      <c r="K403" s="451"/>
    </row>
    <row r="404" spans="1:11" s="497" customFormat="1" hidden="1">
      <c r="A404" s="451"/>
      <c r="B404" s="475"/>
      <c r="C404" s="489" t="str">
        <f>'Data information'!C621</f>
        <v xml:space="preserve">  - ไม้คร่าวยึดแบบหล่อคอนกรีต </v>
      </c>
      <c r="D404" s="449"/>
      <c r="E404" s="450" t="str">
        <f>'Data information'!D621</f>
        <v>ตร.ม.</v>
      </c>
      <c r="F404" s="449">
        <f>'Data information'!E621</f>
        <v>300</v>
      </c>
      <c r="G404" s="449">
        <f t="shared" si="59"/>
        <v>0</v>
      </c>
      <c r="H404" s="449">
        <f>'Data information'!F621</f>
        <v>0</v>
      </c>
      <c r="I404" s="449">
        <f t="shared" si="60"/>
        <v>0</v>
      </c>
      <c r="J404" s="449">
        <f t="shared" si="61"/>
        <v>0</v>
      </c>
      <c r="K404" s="451"/>
    </row>
    <row r="405" spans="1:11" s="497" customFormat="1" hidden="1">
      <c r="A405" s="451"/>
      <c r="B405" s="475"/>
      <c r="C405" s="489" t="str">
        <f>'Data information'!C622</f>
        <v xml:space="preserve">  - ตะปู</v>
      </c>
      <c r="D405" s="449"/>
      <c r="E405" s="450" t="str">
        <f>'Data information'!D622</f>
        <v>กก.</v>
      </c>
      <c r="F405" s="449">
        <f>'Data information'!E622</f>
        <v>58.88</v>
      </c>
      <c r="G405" s="449">
        <f t="shared" si="59"/>
        <v>0</v>
      </c>
      <c r="H405" s="449">
        <f>'Data information'!F622</f>
        <v>0</v>
      </c>
      <c r="I405" s="449">
        <f t="shared" si="60"/>
        <v>0</v>
      </c>
      <c r="J405" s="449">
        <f t="shared" si="61"/>
        <v>0</v>
      </c>
      <c r="K405" s="451"/>
    </row>
    <row r="406" spans="1:11" s="497" customFormat="1" hidden="1">
      <c r="A406" s="451"/>
      <c r="B406" s="475"/>
      <c r="C406" s="489" t="str">
        <f>'Data information'!C623</f>
        <v xml:space="preserve">  - เหล็กเส้นกลมผิวเรียบ SR.24 RB9 มม.</v>
      </c>
      <c r="D406" s="449"/>
      <c r="E406" s="450" t="str">
        <f>'Data information'!D623</f>
        <v>กก.</v>
      </c>
      <c r="F406" s="449">
        <f>'Data information'!E623</f>
        <v>20.79</v>
      </c>
      <c r="G406" s="449">
        <f t="shared" si="59"/>
        <v>0</v>
      </c>
      <c r="H406" s="449">
        <f>'Data information'!F623</f>
        <v>4.4000000000000004</v>
      </c>
      <c r="I406" s="449">
        <f t="shared" si="60"/>
        <v>0</v>
      </c>
      <c r="J406" s="449">
        <f t="shared" si="61"/>
        <v>0</v>
      </c>
      <c r="K406" s="451"/>
    </row>
    <row r="407" spans="1:11" s="497" customFormat="1" hidden="1">
      <c r="A407" s="451"/>
      <c r="B407" s="475"/>
      <c r="C407" s="489" t="str">
        <f>'Data information'!C624</f>
        <v xml:space="preserve">  - เหล็กเส้นกลมผิวข้ออ้อย SD.40 DB12 มม.</v>
      </c>
      <c r="D407" s="449"/>
      <c r="E407" s="450" t="str">
        <f>'Data information'!D624</f>
        <v>กก.</v>
      </c>
      <c r="F407" s="449">
        <f>'Data information'!E624</f>
        <v>20.2</v>
      </c>
      <c r="G407" s="449">
        <f t="shared" si="59"/>
        <v>0</v>
      </c>
      <c r="H407" s="449">
        <f>'Data information'!F624</f>
        <v>3.6</v>
      </c>
      <c r="I407" s="449">
        <f t="shared" si="60"/>
        <v>0</v>
      </c>
      <c r="J407" s="449">
        <f t="shared" si="61"/>
        <v>0</v>
      </c>
      <c r="K407" s="451"/>
    </row>
    <row r="408" spans="1:11" s="497" customFormat="1" hidden="1">
      <c r="A408" s="451"/>
      <c r="B408" s="475"/>
      <c r="C408" s="489" t="str">
        <f>'Data information'!C625</f>
        <v xml:space="preserve"> - ลวดผูกเหล็ก</v>
      </c>
      <c r="D408" s="449"/>
      <c r="E408" s="450" t="str">
        <f>'Data information'!D625</f>
        <v>กก.</v>
      </c>
      <c r="F408" s="449">
        <f>'Data information'!E625</f>
        <v>34.42</v>
      </c>
      <c r="G408" s="449">
        <f t="shared" si="59"/>
        <v>0</v>
      </c>
      <c r="H408" s="449">
        <f>'Data information'!F625</f>
        <v>0</v>
      </c>
      <c r="I408" s="449">
        <f t="shared" si="60"/>
        <v>0</v>
      </c>
      <c r="J408" s="449">
        <f t="shared" si="61"/>
        <v>0</v>
      </c>
      <c r="K408" s="451"/>
    </row>
    <row r="409" spans="1:11" s="497" customFormat="1" hidden="1">
      <c r="A409" s="451"/>
      <c r="B409" s="475"/>
      <c r="C409" s="489" t="str">
        <f>'Data information'!C626</f>
        <v xml:space="preserve"> - กันลื่นเหล็กสี่เหลี่ยมตัน ขนาด 1x1 ซม.(จมูกบันได)</v>
      </c>
      <c r="D409" s="449"/>
      <c r="E409" s="450" t="str">
        <f>'Data information'!D626</f>
        <v>ม.</v>
      </c>
      <c r="F409" s="449">
        <f>'Data information'!E626</f>
        <v>30</v>
      </c>
      <c r="G409" s="449">
        <f t="shared" si="59"/>
        <v>0</v>
      </c>
      <c r="H409" s="449">
        <f>'Data information'!F626</f>
        <v>0</v>
      </c>
      <c r="I409" s="449">
        <f t="shared" si="60"/>
        <v>0</v>
      </c>
      <c r="J409" s="449">
        <f t="shared" si="61"/>
        <v>0</v>
      </c>
      <c r="K409" s="451"/>
    </row>
    <row r="410" spans="1:11" s="497" customFormat="1" hidden="1">
      <c r="A410" s="451"/>
      <c r="B410" s="475"/>
      <c r="C410" s="485" t="str">
        <f>'Data information'!C627</f>
        <v>งานบันได ST.4 อาคาร 2</v>
      </c>
      <c r="D410" s="449"/>
      <c r="E410" s="450"/>
      <c r="F410" s="449"/>
      <c r="G410" s="449"/>
      <c r="H410" s="449"/>
      <c r="I410" s="449"/>
      <c r="J410" s="449"/>
      <c r="K410" s="451"/>
    </row>
    <row r="411" spans="1:11" s="497" customFormat="1" hidden="1">
      <c r="A411" s="451"/>
      <c r="B411" s="475"/>
      <c r="C411" s="489" t="str">
        <f>'Data information'!C628</f>
        <v xml:space="preserve"> - H-390X300X10X16 mm.( แม่บันได )</v>
      </c>
      <c r="D411" s="449"/>
      <c r="E411" s="450" t="str">
        <f>'Data information'!D628</f>
        <v>กก.</v>
      </c>
      <c r="F411" s="449">
        <f>'Data information'!E628</f>
        <v>34.64</v>
      </c>
      <c r="G411" s="449">
        <f t="shared" si="59"/>
        <v>0</v>
      </c>
      <c r="H411" s="449">
        <f>'Data information'!F628</f>
        <v>0</v>
      </c>
      <c r="I411" s="449">
        <f t="shared" si="60"/>
        <v>0</v>
      </c>
      <c r="J411" s="449">
        <f t="shared" si="61"/>
        <v>0</v>
      </c>
      <c r="K411" s="451"/>
    </row>
    <row r="412" spans="1:11" s="497" customFormat="1" hidden="1">
      <c r="A412" s="451"/>
      <c r="B412" s="475"/>
      <c r="C412" s="489" t="str">
        <f>'Data information'!C629</f>
        <v xml:space="preserve"> - H-390X300X10X16 mm.</v>
      </c>
      <c r="D412" s="449"/>
      <c r="E412" s="450" t="str">
        <f>'Data information'!D629</f>
        <v>กก.</v>
      </c>
      <c r="F412" s="449">
        <f>'Data information'!E629</f>
        <v>34.64</v>
      </c>
      <c r="G412" s="449">
        <f t="shared" si="59"/>
        <v>0</v>
      </c>
      <c r="H412" s="449">
        <f>'Data information'!F629</f>
        <v>0</v>
      </c>
      <c r="I412" s="449">
        <f t="shared" si="60"/>
        <v>0</v>
      </c>
      <c r="J412" s="449">
        <f t="shared" si="61"/>
        <v>0</v>
      </c>
      <c r="K412" s="451"/>
    </row>
    <row r="413" spans="1:11" s="497" customFormat="1" hidden="1">
      <c r="A413" s="451"/>
      <c r="B413" s="475"/>
      <c r="C413" s="489" t="str">
        <f>'Data information'!C630</f>
        <v xml:space="preserve"> - แผ่นเหล็กเรียบดำหนา 6 มม. (ลูกตั้ง-ลูกนอน)</v>
      </c>
      <c r="D413" s="449"/>
      <c r="E413" s="450" t="str">
        <f>'Data information'!D630</f>
        <v>กก.</v>
      </c>
      <c r="F413" s="449">
        <f>'Data information'!E630</f>
        <v>25.12</v>
      </c>
      <c r="G413" s="449">
        <f t="shared" si="59"/>
        <v>0</v>
      </c>
      <c r="H413" s="449">
        <f>'Data information'!F630</f>
        <v>0</v>
      </c>
      <c r="I413" s="449">
        <f t="shared" si="60"/>
        <v>0</v>
      </c>
      <c r="J413" s="449">
        <f t="shared" si="61"/>
        <v>0</v>
      </c>
      <c r="K413" s="451"/>
    </row>
    <row r="414" spans="1:11" s="497" customFormat="1" hidden="1">
      <c r="A414" s="451"/>
      <c r="B414" s="475"/>
      <c r="C414" s="489" t="str">
        <f>'Data information'!C631</f>
        <v xml:space="preserve"> - แผ่นเหล็กขนาด 1000X400X25mm. </v>
      </c>
      <c r="D414" s="449"/>
      <c r="E414" s="450" t="str">
        <f>'Data information'!D631</f>
        <v>กก.</v>
      </c>
      <c r="F414" s="449">
        <f>'Data information'!E631</f>
        <v>28.44</v>
      </c>
      <c r="G414" s="449">
        <f t="shared" si="59"/>
        <v>0</v>
      </c>
      <c r="H414" s="449">
        <f>'Data information'!F631</f>
        <v>0</v>
      </c>
      <c r="I414" s="449">
        <f t="shared" si="60"/>
        <v>0</v>
      </c>
      <c r="J414" s="449">
        <f t="shared" si="61"/>
        <v>0</v>
      </c>
      <c r="K414" s="451"/>
    </row>
    <row r="415" spans="1:11" s="497" customFormat="1" hidden="1">
      <c r="A415" s="451"/>
      <c r="B415" s="475"/>
      <c r="C415" s="489" t="str">
        <f>'Data information'!C632</f>
        <v xml:space="preserve"> - แผ่นเหล็กขนาด 400X400X25mm. </v>
      </c>
      <c r="D415" s="449"/>
      <c r="E415" s="450" t="str">
        <f>'Data information'!D632</f>
        <v>กก.</v>
      </c>
      <c r="F415" s="449">
        <f>'Data information'!E632</f>
        <v>28.44</v>
      </c>
      <c r="G415" s="449">
        <f t="shared" si="59"/>
        <v>0</v>
      </c>
      <c r="H415" s="449">
        <f>'Data information'!F632</f>
        <v>0</v>
      </c>
      <c r="I415" s="449">
        <f t="shared" si="60"/>
        <v>0</v>
      </c>
      <c r="J415" s="449">
        <f t="shared" si="61"/>
        <v>0</v>
      </c>
      <c r="K415" s="451"/>
    </row>
    <row r="416" spans="1:11" s="497" customFormat="1" hidden="1">
      <c r="A416" s="451"/>
      <c r="B416" s="475"/>
      <c r="C416" s="489" t="str">
        <f>'Data information'!C633</f>
        <v xml:space="preserve"> - ค่าแรงเชื่อม ประกอบเหล็กโครงสร้าง</v>
      </c>
      <c r="D416" s="449"/>
      <c r="E416" s="450" t="str">
        <f>'Data information'!D633</f>
        <v>กก.</v>
      </c>
      <c r="F416" s="449">
        <f>'Data information'!E633</f>
        <v>0</v>
      </c>
      <c r="G416" s="449">
        <f t="shared" si="59"/>
        <v>0</v>
      </c>
      <c r="H416" s="449">
        <f>'Data information'!F633</f>
        <v>10</v>
      </c>
      <c r="I416" s="449">
        <f t="shared" si="60"/>
        <v>0</v>
      </c>
      <c r="J416" s="449">
        <f t="shared" si="61"/>
        <v>0</v>
      </c>
      <c r="K416" s="451"/>
    </row>
    <row r="417" spans="1:11" s="497" customFormat="1" hidden="1">
      <c r="A417" s="451"/>
      <c r="B417" s="475"/>
      <c r="C417" s="489" t="str">
        <f>'Data information'!C634</f>
        <v xml:space="preserve"> - Dowel DB25  (ฝังลึก 0.40 ม.)</v>
      </c>
      <c r="D417" s="449"/>
      <c r="E417" s="450" t="str">
        <f>'Data information'!D634</f>
        <v>กก.</v>
      </c>
      <c r="F417" s="449">
        <f>'Data information'!E634</f>
        <v>20.41</v>
      </c>
      <c r="G417" s="449">
        <f t="shared" si="59"/>
        <v>0</v>
      </c>
      <c r="H417" s="449">
        <f>'Data information'!F634</f>
        <v>0</v>
      </c>
      <c r="I417" s="449">
        <f t="shared" si="60"/>
        <v>0</v>
      </c>
      <c r="J417" s="449">
        <f t="shared" si="61"/>
        <v>0</v>
      </c>
      <c r="K417" s="451"/>
    </row>
    <row r="418" spans="1:11" s="497" customFormat="1" hidden="1">
      <c r="A418" s="451"/>
      <c r="B418" s="475"/>
      <c r="C418" s="489" t="str">
        <f>'Data information'!C635</f>
        <v xml:space="preserve"> - คอนกรีต ขัดมันเรียบ (ลูกนอนบันได)</v>
      </c>
      <c r="D418" s="449"/>
      <c r="E418" s="450" t="str">
        <f>'Data information'!D635</f>
        <v>ลบ.ม.</v>
      </c>
      <c r="F418" s="449">
        <f>'Data information'!E635</f>
        <v>1971.96</v>
      </c>
      <c r="G418" s="449">
        <f t="shared" si="59"/>
        <v>0</v>
      </c>
      <c r="H418" s="449">
        <f>'Data information'!F635</f>
        <v>519</v>
      </c>
      <c r="I418" s="449">
        <f t="shared" si="60"/>
        <v>0</v>
      </c>
      <c r="J418" s="449">
        <f t="shared" si="61"/>
        <v>0</v>
      </c>
      <c r="K418" s="451"/>
    </row>
    <row r="419" spans="1:11" s="497" customFormat="1" hidden="1">
      <c r="A419" s="451"/>
      <c r="B419" s="475"/>
      <c r="C419" s="489" t="str">
        <f>'Data information'!C636</f>
        <v xml:space="preserve"> - เหล็กเสริม RB 9 มม.</v>
      </c>
      <c r="D419" s="449"/>
      <c r="E419" s="450" t="str">
        <f>'Data information'!D636</f>
        <v>กก.</v>
      </c>
      <c r="F419" s="449">
        <f>'Data information'!E636</f>
        <v>20.79</v>
      </c>
      <c r="G419" s="449">
        <f t="shared" si="59"/>
        <v>0</v>
      </c>
      <c r="H419" s="449">
        <f>'Data information'!F636</f>
        <v>4.4000000000000004</v>
      </c>
      <c r="I419" s="449">
        <f t="shared" si="60"/>
        <v>0</v>
      </c>
      <c r="J419" s="449">
        <f t="shared" si="61"/>
        <v>0</v>
      </c>
      <c r="K419" s="451"/>
    </row>
    <row r="420" spans="1:11" s="497" customFormat="1" hidden="1">
      <c r="A420" s="451"/>
      <c r="B420" s="475"/>
      <c r="C420" s="489" t="str">
        <f>'Data information'!C637</f>
        <v xml:space="preserve"> - เหล็กเสริม DB 12 มม.</v>
      </c>
      <c r="D420" s="449"/>
      <c r="E420" s="450" t="str">
        <f>'Data information'!D637</f>
        <v>กก.</v>
      </c>
      <c r="F420" s="449">
        <f>'Data information'!E637</f>
        <v>20.2</v>
      </c>
      <c r="G420" s="449">
        <f t="shared" si="59"/>
        <v>0</v>
      </c>
      <c r="H420" s="449">
        <f>'Data information'!F637</f>
        <v>3.6</v>
      </c>
      <c r="I420" s="449">
        <f t="shared" si="60"/>
        <v>0</v>
      </c>
      <c r="J420" s="449">
        <f t="shared" si="61"/>
        <v>0</v>
      </c>
      <c r="K420" s="451"/>
    </row>
    <row r="421" spans="1:11" s="497" customFormat="1" hidden="1">
      <c r="A421" s="451"/>
      <c r="B421" s="475"/>
      <c r="C421" s="489" t="str">
        <f>'Data information'!C638</f>
        <v xml:space="preserve"> - ลวดผูกเหล็ก</v>
      </c>
      <c r="D421" s="449"/>
      <c r="E421" s="450" t="str">
        <f>'Data information'!D638</f>
        <v>กก.</v>
      </c>
      <c r="F421" s="449">
        <f>'Data information'!E638</f>
        <v>34.42</v>
      </c>
      <c r="G421" s="449">
        <f t="shared" si="59"/>
        <v>0</v>
      </c>
      <c r="H421" s="449">
        <f>'Data information'!F638</f>
        <v>0</v>
      </c>
      <c r="I421" s="449">
        <f t="shared" si="60"/>
        <v>0</v>
      </c>
      <c r="J421" s="449">
        <f t="shared" si="61"/>
        <v>0</v>
      </c>
      <c r="K421" s="451"/>
    </row>
    <row r="422" spans="1:11" s="497" customFormat="1" hidden="1">
      <c r="A422" s="451"/>
      <c r="B422" s="475"/>
      <c r="C422" s="489" t="str">
        <f>'Data information'!C639</f>
        <v xml:space="preserve"> - กันลื่นเหล็กสี่เหลี่ยมตัน ขนาด 1x1 ซม.(จมูกบันได)</v>
      </c>
      <c r="D422" s="449"/>
      <c r="E422" s="450" t="str">
        <f>'Data information'!D639</f>
        <v>ม.</v>
      </c>
      <c r="F422" s="449">
        <f>'Data information'!E639</f>
        <v>30</v>
      </c>
      <c r="G422" s="449">
        <f t="shared" si="59"/>
        <v>0</v>
      </c>
      <c r="H422" s="449">
        <f>'Data information'!F639</f>
        <v>0</v>
      </c>
      <c r="I422" s="449">
        <f t="shared" si="60"/>
        <v>0</v>
      </c>
      <c r="J422" s="449">
        <f t="shared" si="61"/>
        <v>0</v>
      </c>
      <c r="K422" s="451"/>
    </row>
    <row r="423" spans="1:11" s="497" customFormat="1" hidden="1">
      <c r="A423" s="451"/>
      <c r="B423" s="475"/>
      <c r="C423" s="489" t="str">
        <f>'Data information'!C640</f>
        <v xml:space="preserve"> - ทาสีกันสนิม</v>
      </c>
      <c r="D423" s="449"/>
      <c r="E423" s="450" t="str">
        <f>'Data information'!D640</f>
        <v>ตร.ม.</v>
      </c>
      <c r="F423" s="449">
        <f>'Data information'!E640</f>
        <v>22.42</v>
      </c>
      <c r="G423" s="449">
        <f t="shared" si="59"/>
        <v>0</v>
      </c>
      <c r="H423" s="449">
        <f>'Data information'!F640</f>
        <v>30</v>
      </c>
      <c r="I423" s="449">
        <f t="shared" si="60"/>
        <v>0</v>
      </c>
      <c r="J423" s="449">
        <f t="shared" si="61"/>
        <v>0</v>
      </c>
      <c r="K423" s="451"/>
    </row>
    <row r="424" spans="1:11" s="497" customFormat="1" hidden="1">
      <c r="A424" s="451"/>
      <c r="B424" s="475"/>
      <c r="C424" s="489" t="str">
        <f>'Data information'!C641</f>
        <v xml:space="preserve"> - ทาสีน้ำมัน</v>
      </c>
      <c r="D424" s="449"/>
      <c r="E424" s="450" t="str">
        <f>'Data information'!D641</f>
        <v>ตร.ม.</v>
      </c>
      <c r="F424" s="449">
        <f>'Data information'!E641</f>
        <v>66.12</v>
      </c>
      <c r="G424" s="449">
        <f t="shared" si="59"/>
        <v>0</v>
      </c>
      <c r="H424" s="449">
        <f>'Data information'!F641</f>
        <v>35</v>
      </c>
      <c r="I424" s="449">
        <f t="shared" si="60"/>
        <v>0</v>
      </c>
      <c r="J424" s="449">
        <f t="shared" si="61"/>
        <v>0</v>
      </c>
      <c r="K424" s="451"/>
    </row>
    <row r="425" spans="1:11" s="497" customFormat="1" hidden="1">
      <c r="A425" s="451"/>
      <c r="B425" s="475"/>
      <c r="C425" s="489" t="str">
        <f>'Data information'!C642</f>
        <v xml:space="preserve"> - งานราวเหล็ก ราวบันได</v>
      </c>
      <c r="D425" s="449"/>
      <c r="E425" s="450" t="str">
        <f>'Data information'!D642</f>
        <v>ม.</v>
      </c>
      <c r="F425" s="449">
        <f>'Data information'!E642</f>
        <v>1838.53</v>
      </c>
      <c r="G425" s="449">
        <f t="shared" si="59"/>
        <v>0</v>
      </c>
      <c r="H425" s="449">
        <f>'Data information'!F642</f>
        <v>560</v>
      </c>
      <c r="I425" s="449">
        <f t="shared" si="60"/>
        <v>0</v>
      </c>
      <c r="J425" s="449">
        <f t="shared" si="61"/>
        <v>0</v>
      </c>
      <c r="K425" s="451"/>
    </row>
    <row r="426" spans="1:11" s="497" customFormat="1" hidden="1">
      <c r="A426" s="451"/>
      <c r="B426" s="475"/>
      <c r="C426" s="485" t="str">
        <f>'Data information'!C643</f>
        <v>งานบันได ST.4 อาคาร 3</v>
      </c>
      <c r="D426" s="449"/>
      <c r="E426" s="450"/>
      <c r="F426" s="449"/>
      <c r="G426" s="449"/>
      <c r="H426" s="449"/>
      <c r="I426" s="449"/>
      <c r="J426" s="449"/>
      <c r="K426" s="451"/>
    </row>
    <row r="427" spans="1:11" s="497" customFormat="1" hidden="1">
      <c r="A427" s="451"/>
      <c r="B427" s="475"/>
      <c r="C427" s="489" t="str">
        <f>'Data information'!C644</f>
        <v xml:space="preserve"> - CX- H-200X200X8X12mm.</v>
      </c>
      <c r="D427" s="449"/>
      <c r="E427" s="450" t="str">
        <f>'Data information'!D644</f>
        <v>กก.</v>
      </c>
      <c r="F427" s="449">
        <f>'Data information'!E644</f>
        <v>33.409999999999997</v>
      </c>
      <c r="G427" s="449">
        <f t="shared" si="59"/>
        <v>0</v>
      </c>
      <c r="H427" s="449">
        <f>'Data information'!F644</f>
        <v>0</v>
      </c>
      <c r="I427" s="449">
        <f t="shared" si="60"/>
        <v>0</v>
      </c>
      <c r="J427" s="449">
        <f t="shared" si="61"/>
        <v>0</v>
      </c>
      <c r="K427" s="451"/>
    </row>
    <row r="428" spans="1:11" s="497" customFormat="1" hidden="1">
      <c r="A428" s="451"/>
      <c r="B428" s="475"/>
      <c r="C428" s="489" t="str">
        <f>'Data information'!C645</f>
        <v xml:space="preserve"> - แม่บันได H-200X200X8X12mm.</v>
      </c>
      <c r="D428" s="449"/>
      <c r="E428" s="450" t="str">
        <f>'Data information'!D645</f>
        <v>กก.</v>
      </c>
      <c r="F428" s="449">
        <f>'Data information'!E645</f>
        <v>33.409999999999997</v>
      </c>
      <c r="G428" s="449">
        <f t="shared" si="59"/>
        <v>0</v>
      </c>
      <c r="H428" s="449">
        <f>'Data information'!F645</f>
        <v>0</v>
      </c>
      <c r="I428" s="449">
        <f t="shared" si="60"/>
        <v>0</v>
      </c>
      <c r="J428" s="449">
        <f t="shared" si="61"/>
        <v>0</v>
      </c>
      <c r="K428" s="451"/>
    </row>
    <row r="429" spans="1:11" s="497" customFormat="1" hidden="1">
      <c r="A429" s="451"/>
      <c r="B429" s="475"/>
      <c r="C429" s="489" t="str">
        <f>'Data information'!C646</f>
        <v xml:space="preserve"> -  H-194X150X6X9mm.</v>
      </c>
      <c r="D429" s="449"/>
      <c r="E429" s="450" t="str">
        <f>'Data information'!D646</f>
        <v>กก.</v>
      </c>
      <c r="F429" s="449">
        <f>'Data information'!E646</f>
        <v>34.020000000000003</v>
      </c>
      <c r="G429" s="449">
        <f t="shared" si="59"/>
        <v>0</v>
      </c>
      <c r="H429" s="449">
        <f>'Data information'!F646</f>
        <v>0</v>
      </c>
      <c r="I429" s="449">
        <f t="shared" si="60"/>
        <v>0</v>
      </c>
      <c r="J429" s="449">
        <f t="shared" si="61"/>
        <v>0</v>
      </c>
      <c r="K429" s="451"/>
    </row>
    <row r="430" spans="1:11" s="497" customFormat="1" hidden="1">
      <c r="A430" s="451"/>
      <c r="B430" s="475"/>
      <c r="C430" s="489" t="str">
        <f>'Data information'!C647</f>
        <v xml:space="preserve"> - C-CHANNELS 200X80X7.5X11.0mm.</v>
      </c>
      <c r="D430" s="449"/>
      <c r="E430" s="450" t="str">
        <f>'Data information'!D647</f>
        <v>กก.</v>
      </c>
      <c r="F430" s="449">
        <f>'Data information'!E647</f>
        <v>35.840000000000003</v>
      </c>
      <c r="G430" s="449">
        <f t="shared" si="59"/>
        <v>0</v>
      </c>
      <c r="H430" s="449">
        <f>'Data information'!F647</f>
        <v>0</v>
      </c>
      <c r="I430" s="449">
        <f t="shared" si="60"/>
        <v>0</v>
      </c>
      <c r="J430" s="449">
        <f t="shared" si="61"/>
        <v>0</v>
      </c>
      <c r="K430" s="451"/>
    </row>
    <row r="431" spans="1:11" s="497" customFormat="1" hidden="1">
      <c r="A431" s="451"/>
      <c r="B431" s="475"/>
      <c r="C431" s="489" t="str">
        <f>'Data information'!C648</f>
        <v xml:space="preserve"> - ลูกนอนบันไดแผ่นเหล็กลายตีนไก่  หนา 6 มม.พับ</v>
      </c>
      <c r="D431" s="449"/>
      <c r="E431" s="450" t="str">
        <f>'Data information'!D648</f>
        <v>กก.</v>
      </c>
      <c r="F431" s="449">
        <f>'Data information'!E648</f>
        <v>39.79</v>
      </c>
      <c r="G431" s="449">
        <f t="shared" si="59"/>
        <v>0</v>
      </c>
      <c r="H431" s="449">
        <f>'Data information'!F648</f>
        <v>0</v>
      </c>
      <c r="I431" s="449">
        <f t="shared" si="60"/>
        <v>0</v>
      </c>
      <c r="J431" s="449">
        <f t="shared" si="61"/>
        <v>0</v>
      </c>
      <c r="K431" s="451"/>
    </row>
    <row r="432" spans="1:11" s="497" customFormat="1" hidden="1">
      <c r="A432" s="451"/>
      <c r="B432" s="475"/>
      <c r="C432" s="489" t="str">
        <f>'Data information'!C649</f>
        <v xml:space="preserve"> - ชานพักบันไดแผ่นเหล็กลายตีนไก่  หนา 6 มม.</v>
      </c>
      <c r="D432" s="449"/>
      <c r="E432" s="450" t="str">
        <f>'Data information'!D649</f>
        <v>กก.</v>
      </c>
      <c r="F432" s="449">
        <f>'Data information'!E649</f>
        <v>39.79</v>
      </c>
      <c r="G432" s="449">
        <f t="shared" si="59"/>
        <v>0</v>
      </c>
      <c r="H432" s="449">
        <f>'Data information'!F649</f>
        <v>0</v>
      </c>
      <c r="I432" s="449">
        <f t="shared" si="60"/>
        <v>0</v>
      </c>
      <c r="J432" s="449">
        <f t="shared" si="61"/>
        <v>0</v>
      </c>
      <c r="K432" s="451"/>
    </row>
    <row r="433" spans="1:11" s="497" customFormat="1" hidden="1">
      <c r="A433" s="451"/>
      <c r="B433" s="475"/>
      <c r="C433" s="489" t="str">
        <f>'Data information'!C650</f>
        <v xml:space="preserve"> - L 50x50x3mm</v>
      </c>
      <c r="D433" s="449"/>
      <c r="E433" s="450" t="str">
        <f>'Data information'!D650</f>
        <v>กก.</v>
      </c>
      <c r="F433" s="449">
        <f>'Data information'!E650</f>
        <v>22.85</v>
      </c>
      <c r="G433" s="449">
        <f t="shared" si="59"/>
        <v>0</v>
      </c>
      <c r="H433" s="449">
        <f>'Data information'!F650</f>
        <v>0</v>
      </c>
      <c r="I433" s="449">
        <f t="shared" si="60"/>
        <v>0</v>
      </c>
      <c r="J433" s="449">
        <f t="shared" si="61"/>
        <v>0</v>
      </c>
      <c r="K433" s="451"/>
    </row>
    <row r="434" spans="1:11" s="497" customFormat="1" hidden="1">
      <c r="A434" s="451"/>
      <c r="B434" s="475"/>
      <c r="C434" s="489" t="str">
        <f>'Data information'!C651</f>
        <v xml:space="preserve"> - แผ่นเหล็กขนาด 250X400X20mm. </v>
      </c>
      <c r="D434" s="449"/>
      <c r="E434" s="450" t="str">
        <f>'Data information'!D651</f>
        <v>กก.</v>
      </c>
      <c r="F434" s="449">
        <f>'Data information'!E651</f>
        <v>28.692401372212689</v>
      </c>
      <c r="G434" s="449">
        <f t="shared" ref="G434:G476" si="62">D434*F434</f>
        <v>0</v>
      </c>
      <c r="H434" s="449">
        <f>'Data information'!F651</f>
        <v>0</v>
      </c>
      <c r="I434" s="449">
        <f t="shared" ref="I434:I476" si="63">D434*H434</f>
        <v>0</v>
      </c>
      <c r="J434" s="449">
        <f t="shared" ref="J434:J476" si="64">G434+I434</f>
        <v>0</v>
      </c>
      <c r="K434" s="451"/>
    </row>
    <row r="435" spans="1:11" s="497" customFormat="1" hidden="1">
      <c r="A435" s="451"/>
      <c r="B435" s="475"/>
      <c r="C435" s="489" t="str">
        <f>'Data information'!C652</f>
        <v xml:space="preserve"> - แผ่นเหล็กขนาด 250X250X20mm. Detail ST-E</v>
      </c>
      <c r="D435" s="449"/>
      <c r="E435" s="450" t="str">
        <f>'Data information'!D652</f>
        <v>กก.</v>
      </c>
      <c r="F435" s="449">
        <f>'Data information'!E652</f>
        <v>28.692401372212689</v>
      </c>
      <c r="G435" s="449">
        <f t="shared" si="62"/>
        <v>0</v>
      </c>
      <c r="H435" s="449">
        <f>'Data information'!F652</f>
        <v>0</v>
      </c>
      <c r="I435" s="449">
        <f t="shared" si="63"/>
        <v>0</v>
      </c>
      <c r="J435" s="449">
        <f t="shared" si="64"/>
        <v>0</v>
      </c>
      <c r="K435" s="451"/>
    </row>
    <row r="436" spans="1:11" s="497" customFormat="1" hidden="1">
      <c r="A436" s="451"/>
      <c r="B436" s="475"/>
      <c r="C436" s="489" t="str">
        <f>'Data information'!C653</f>
        <v xml:space="preserve"> - แผ่นเหล็กขนาด 250X250X20mm. Detail 3A</v>
      </c>
      <c r="D436" s="449"/>
      <c r="E436" s="450" t="str">
        <f>'Data information'!D653</f>
        <v>กก.</v>
      </c>
      <c r="F436" s="449">
        <f>'Data information'!E653</f>
        <v>28.692401372212689</v>
      </c>
      <c r="G436" s="449">
        <f t="shared" si="62"/>
        <v>0</v>
      </c>
      <c r="H436" s="449">
        <f>'Data information'!F653</f>
        <v>0</v>
      </c>
      <c r="I436" s="449">
        <f t="shared" si="63"/>
        <v>0</v>
      </c>
      <c r="J436" s="449">
        <f t="shared" si="64"/>
        <v>0</v>
      </c>
      <c r="K436" s="451"/>
    </row>
    <row r="437" spans="1:11" s="497" customFormat="1" hidden="1">
      <c r="A437" s="451"/>
      <c r="B437" s="475"/>
      <c r="C437" s="489" t="str">
        <f>'Data information'!C654</f>
        <v xml:space="preserve"> - Dowel 6-DB20 ยาว 0.40 ม. (DETAIL-1)</v>
      </c>
      <c r="D437" s="449"/>
      <c r="E437" s="450" t="str">
        <f>'Data information'!D654</f>
        <v>กก.</v>
      </c>
      <c r="F437" s="449">
        <f>'Data information'!E654</f>
        <v>20.18</v>
      </c>
      <c r="G437" s="449">
        <f t="shared" si="62"/>
        <v>0</v>
      </c>
      <c r="H437" s="449">
        <f>'Data information'!F654</f>
        <v>0</v>
      </c>
      <c r="I437" s="449">
        <f t="shared" si="63"/>
        <v>0</v>
      </c>
      <c r="J437" s="449">
        <f t="shared" si="64"/>
        <v>0</v>
      </c>
      <c r="K437" s="451"/>
    </row>
    <row r="438" spans="1:11" s="497" customFormat="1" hidden="1">
      <c r="A438" s="451"/>
      <c r="B438" s="475"/>
      <c r="C438" s="489" t="str">
        <f>'Data information'!C655</f>
        <v xml:space="preserve"> - Dowel 4-DB20 ยาว 0.40 ม.  (DETAIL-2)</v>
      </c>
      <c r="D438" s="449"/>
      <c r="E438" s="450" t="str">
        <f>'Data information'!D655</f>
        <v>กก.</v>
      </c>
      <c r="F438" s="449">
        <f>'Data information'!E655</f>
        <v>20.18</v>
      </c>
      <c r="G438" s="449">
        <f t="shared" si="62"/>
        <v>0</v>
      </c>
      <c r="H438" s="449">
        <f>'Data information'!F655</f>
        <v>0</v>
      </c>
      <c r="I438" s="449">
        <f t="shared" si="63"/>
        <v>0</v>
      </c>
      <c r="J438" s="449">
        <f t="shared" si="64"/>
        <v>0</v>
      </c>
      <c r="K438" s="451"/>
    </row>
    <row r="439" spans="1:11" s="497" customFormat="1" hidden="1">
      <c r="A439" s="451"/>
      <c r="B439" s="475"/>
      <c r="C439" s="489" t="str">
        <f>'Data information'!C656</f>
        <v xml:space="preserve"> - Dowel 8-DB16 ยาว 0.40 ม.  (DETAIL-3A)</v>
      </c>
      <c r="D439" s="449"/>
      <c r="E439" s="450" t="str">
        <f>'Data information'!D656</f>
        <v>กก.</v>
      </c>
      <c r="F439" s="449">
        <f>'Data information'!E656</f>
        <v>20.14</v>
      </c>
      <c r="G439" s="449">
        <f t="shared" si="62"/>
        <v>0</v>
      </c>
      <c r="H439" s="449">
        <f>'Data information'!F656</f>
        <v>0</v>
      </c>
      <c r="I439" s="449">
        <f t="shared" si="63"/>
        <v>0</v>
      </c>
      <c r="J439" s="449">
        <f t="shared" si="64"/>
        <v>0</v>
      </c>
      <c r="K439" s="451"/>
    </row>
    <row r="440" spans="1:11" s="497" customFormat="1" hidden="1">
      <c r="A440" s="451"/>
      <c r="B440" s="475"/>
      <c r="C440" s="489" t="str">
        <f>'Data information'!C657</f>
        <v xml:space="preserve"> - ค่าแรงเชื่อม ประกอบเหล็ก</v>
      </c>
      <c r="D440" s="449"/>
      <c r="E440" s="450" t="str">
        <f>'Data information'!D657</f>
        <v>กก.</v>
      </c>
      <c r="F440" s="449">
        <f>'Data information'!E657</f>
        <v>0</v>
      </c>
      <c r="G440" s="449">
        <f t="shared" si="62"/>
        <v>0</v>
      </c>
      <c r="H440" s="449">
        <f>'Data information'!F657</f>
        <v>10</v>
      </c>
      <c r="I440" s="449">
        <f t="shared" si="63"/>
        <v>0</v>
      </c>
      <c r="J440" s="449">
        <f t="shared" si="64"/>
        <v>0</v>
      </c>
      <c r="K440" s="451"/>
    </row>
    <row r="441" spans="1:11" s="497" customFormat="1" hidden="1">
      <c r="A441" s="451"/>
      <c r="B441" s="475"/>
      <c r="C441" s="489" t="str">
        <f>'Data information'!C658</f>
        <v xml:space="preserve"> - ทาสีกันสนิม</v>
      </c>
      <c r="D441" s="449"/>
      <c r="E441" s="450" t="str">
        <f>'Data information'!D658</f>
        <v>ตร.ม.</v>
      </c>
      <c r="F441" s="449">
        <f>'Data information'!E658</f>
        <v>22.42</v>
      </c>
      <c r="G441" s="449">
        <f t="shared" si="62"/>
        <v>0</v>
      </c>
      <c r="H441" s="449">
        <f>'Data information'!F658</f>
        <v>30</v>
      </c>
      <c r="I441" s="449">
        <f t="shared" si="63"/>
        <v>0</v>
      </c>
      <c r="J441" s="449">
        <f t="shared" si="64"/>
        <v>0</v>
      </c>
      <c r="K441" s="451"/>
    </row>
    <row r="442" spans="1:11" s="497" customFormat="1" hidden="1">
      <c r="A442" s="451"/>
      <c r="B442" s="475"/>
      <c r="C442" s="489" t="str">
        <f>'Data information'!C659</f>
        <v xml:space="preserve"> - ทาสีน้ำมัน</v>
      </c>
      <c r="D442" s="449"/>
      <c r="E442" s="450" t="str">
        <f>'Data information'!D659</f>
        <v>ตร.ม.</v>
      </c>
      <c r="F442" s="449">
        <f>'Data information'!E659</f>
        <v>66.12</v>
      </c>
      <c r="G442" s="449">
        <f t="shared" si="62"/>
        <v>0</v>
      </c>
      <c r="H442" s="449">
        <f>'Data information'!F659</f>
        <v>35</v>
      </c>
      <c r="I442" s="449">
        <f t="shared" si="63"/>
        <v>0</v>
      </c>
      <c r="J442" s="449">
        <f t="shared" si="64"/>
        <v>0</v>
      </c>
      <c r="K442" s="451"/>
    </row>
    <row r="443" spans="1:11" s="497" customFormat="1" hidden="1">
      <c r="A443" s="451"/>
      <c r="B443" s="475"/>
      <c r="C443" s="489" t="str">
        <f>'Data information'!C660</f>
        <v xml:space="preserve"> - งานราวเหล็ก ราวบันได ST.4</v>
      </c>
      <c r="D443" s="449"/>
      <c r="E443" s="450" t="str">
        <f>'Data information'!D660</f>
        <v>ม.</v>
      </c>
      <c r="F443" s="449">
        <f>'Data information'!E660</f>
        <v>303.774</v>
      </c>
      <c r="G443" s="449">
        <f t="shared" si="62"/>
        <v>0</v>
      </c>
      <c r="H443" s="449">
        <f>'Data information'!F660</f>
        <v>114</v>
      </c>
      <c r="I443" s="449">
        <f t="shared" si="63"/>
        <v>0</v>
      </c>
      <c r="J443" s="449">
        <f t="shared" si="64"/>
        <v>0</v>
      </c>
      <c r="K443" s="451"/>
    </row>
    <row r="444" spans="1:11" s="497" customFormat="1" hidden="1">
      <c r="A444" s="451"/>
      <c r="B444" s="475"/>
      <c r="C444" s="485" t="str">
        <f>'Data information'!C661</f>
        <v>งานบันได ST.4 อาคาร 4,5</v>
      </c>
      <c r="D444" s="449"/>
      <c r="E444" s="450"/>
      <c r="F444" s="449"/>
      <c r="G444" s="449"/>
      <c r="H444" s="449"/>
      <c r="I444" s="449"/>
      <c r="J444" s="449"/>
      <c r="K444" s="451"/>
    </row>
    <row r="445" spans="1:11" s="497" customFormat="1" hidden="1">
      <c r="A445" s="451"/>
      <c r="B445" s="475"/>
      <c r="C445" s="489" t="str">
        <f>'Data information'!C662</f>
        <v xml:space="preserve"> - H-200X200X8X12mm. </v>
      </c>
      <c r="D445" s="449"/>
      <c r="E445" s="450" t="str">
        <f>'Data information'!D662</f>
        <v>กก.</v>
      </c>
      <c r="F445" s="449">
        <f>'Data information'!E662</f>
        <v>33.409999999999997</v>
      </c>
      <c r="G445" s="449">
        <f t="shared" si="62"/>
        <v>0</v>
      </c>
      <c r="H445" s="449">
        <f>'Data information'!F662</f>
        <v>0</v>
      </c>
      <c r="I445" s="449">
        <f t="shared" si="63"/>
        <v>0</v>
      </c>
      <c r="J445" s="449">
        <f t="shared" si="64"/>
        <v>0</v>
      </c>
      <c r="K445" s="451"/>
    </row>
    <row r="446" spans="1:11" s="497" customFormat="1" hidden="1">
      <c r="A446" s="451"/>
      <c r="B446" s="475"/>
      <c r="C446" s="489" t="str">
        <f>'Data information'!C663</f>
        <v xml:space="preserve"> - H-194X150X6X9mm.</v>
      </c>
      <c r="D446" s="449"/>
      <c r="E446" s="450" t="str">
        <f>'Data information'!D663</f>
        <v>กก.</v>
      </c>
      <c r="F446" s="449">
        <f>'Data information'!E663</f>
        <v>34.020000000000003</v>
      </c>
      <c r="G446" s="449">
        <f t="shared" si="62"/>
        <v>0</v>
      </c>
      <c r="H446" s="449">
        <f>'Data information'!F663</f>
        <v>0</v>
      </c>
      <c r="I446" s="449">
        <f t="shared" si="63"/>
        <v>0</v>
      </c>
      <c r="J446" s="449">
        <f t="shared" si="64"/>
        <v>0</v>
      </c>
      <c r="K446" s="451"/>
    </row>
    <row r="447" spans="1:11" s="497" customFormat="1" hidden="1">
      <c r="A447" s="451"/>
      <c r="B447" s="475"/>
      <c r="C447" s="489" t="str">
        <f>'Data information'!C664</f>
        <v xml:space="preserve"> - C-CHANNELS 200X80X7.5X11.0mm.</v>
      </c>
      <c r="D447" s="449"/>
      <c r="E447" s="450" t="str">
        <f>'Data information'!D664</f>
        <v>กก.</v>
      </c>
      <c r="F447" s="449">
        <f>'Data information'!E664</f>
        <v>35.840000000000003</v>
      </c>
      <c r="G447" s="449">
        <f t="shared" si="62"/>
        <v>0</v>
      </c>
      <c r="H447" s="449">
        <f>'Data information'!F664</f>
        <v>0</v>
      </c>
      <c r="I447" s="449">
        <f t="shared" si="63"/>
        <v>0</v>
      </c>
      <c r="J447" s="449">
        <f t="shared" si="64"/>
        <v>0</v>
      </c>
      <c r="K447" s="451"/>
    </row>
    <row r="448" spans="1:11" s="497" customFormat="1" hidden="1">
      <c r="A448" s="451"/>
      <c r="B448" s="475"/>
      <c r="C448" s="489" t="str">
        <f>'Data information'!C665</f>
        <v xml:space="preserve"> - L 50x50x3mm.</v>
      </c>
      <c r="D448" s="449"/>
      <c r="E448" s="450" t="str">
        <f>'Data information'!D665</f>
        <v>กก.</v>
      </c>
      <c r="F448" s="449">
        <f>'Data information'!E665</f>
        <v>22.85</v>
      </c>
      <c r="G448" s="449">
        <f t="shared" si="62"/>
        <v>0</v>
      </c>
      <c r="H448" s="449">
        <f>'Data information'!F665</f>
        <v>0</v>
      </c>
      <c r="I448" s="449">
        <f t="shared" si="63"/>
        <v>0</v>
      </c>
      <c r="J448" s="449">
        <f t="shared" si="64"/>
        <v>0</v>
      </c>
      <c r="K448" s="451"/>
    </row>
    <row r="449" spans="1:11" s="497" customFormat="1" hidden="1">
      <c r="A449" s="451"/>
      <c r="B449" s="475"/>
      <c r="C449" s="489" t="str">
        <f>'Data information'!C666</f>
        <v xml:space="preserve"> - ลูกนอนบันไดแผ่นเหล็กลายตีนไก่  หนา 6 มม.พับ</v>
      </c>
      <c r="D449" s="449"/>
      <c r="E449" s="450" t="str">
        <f>'Data information'!D666</f>
        <v>กก.</v>
      </c>
      <c r="F449" s="449">
        <f>'Data information'!E666</f>
        <v>39.79</v>
      </c>
      <c r="G449" s="449">
        <f t="shared" si="62"/>
        <v>0</v>
      </c>
      <c r="H449" s="449">
        <f>'Data information'!F666</f>
        <v>0</v>
      </c>
      <c r="I449" s="449">
        <f t="shared" si="63"/>
        <v>0</v>
      </c>
      <c r="J449" s="449">
        <f t="shared" si="64"/>
        <v>0</v>
      </c>
      <c r="K449" s="451"/>
    </row>
    <row r="450" spans="1:11" s="497" customFormat="1" hidden="1">
      <c r="A450" s="451"/>
      <c r="B450" s="475"/>
      <c r="C450" s="489" t="str">
        <f>'Data information'!C667</f>
        <v xml:space="preserve"> - แผ่นเหล็กขนาด 250X400X20mm. </v>
      </c>
      <c r="D450" s="449"/>
      <c r="E450" s="450" t="str">
        <f>'Data information'!D667</f>
        <v>กก.</v>
      </c>
      <c r="F450" s="449">
        <f>'Data information'!E667</f>
        <v>28.44</v>
      </c>
      <c r="G450" s="449">
        <f t="shared" si="62"/>
        <v>0</v>
      </c>
      <c r="H450" s="449">
        <f>'Data information'!F667</f>
        <v>0</v>
      </c>
      <c r="I450" s="449">
        <f t="shared" si="63"/>
        <v>0</v>
      </c>
      <c r="J450" s="449">
        <f t="shared" si="64"/>
        <v>0</v>
      </c>
      <c r="K450" s="451"/>
    </row>
    <row r="451" spans="1:11" s="497" customFormat="1" hidden="1">
      <c r="A451" s="451"/>
      <c r="B451" s="475"/>
      <c r="C451" s="489" t="str">
        <f>'Data information'!C668</f>
        <v xml:space="preserve"> - แผ่นเหล็กขนาด 250X250X20mm. </v>
      </c>
      <c r="D451" s="449"/>
      <c r="E451" s="450" t="str">
        <f>'Data information'!D668</f>
        <v>กก.</v>
      </c>
      <c r="F451" s="449">
        <f>'Data information'!E668</f>
        <v>28.44</v>
      </c>
      <c r="G451" s="449">
        <f t="shared" si="62"/>
        <v>0</v>
      </c>
      <c r="H451" s="449">
        <f>'Data information'!F668</f>
        <v>0</v>
      </c>
      <c r="I451" s="449">
        <f t="shared" si="63"/>
        <v>0</v>
      </c>
      <c r="J451" s="449">
        <f t="shared" si="64"/>
        <v>0</v>
      </c>
      <c r="K451" s="451"/>
    </row>
    <row r="452" spans="1:11" s="497" customFormat="1" hidden="1">
      <c r="A452" s="451"/>
      <c r="B452" s="475"/>
      <c r="C452" s="489" t="str">
        <f>'Data information'!C669</f>
        <v xml:space="preserve"> - แผ่นเหล็กขนาด 200X350X20mm. </v>
      </c>
      <c r="D452" s="449"/>
      <c r="E452" s="450" t="str">
        <f>'Data information'!D669</f>
        <v>กก.</v>
      </c>
      <c r="F452" s="449">
        <f>'Data information'!E669</f>
        <v>28.44</v>
      </c>
      <c r="G452" s="449">
        <f t="shared" si="62"/>
        <v>0</v>
      </c>
      <c r="H452" s="449">
        <f>'Data information'!F669</f>
        <v>0</v>
      </c>
      <c r="I452" s="449">
        <f t="shared" si="63"/>
        <v>0</v>
      </c>
      <c r="J452" s="449">
        <f t="shared" si="64"/>
        <v>0</v>
      </c>
      <c r="K452" s="451"/>
    </row>
    <row r="453" spans="1:11" s="497" customFormat="1" hidden="1">
      <c r="A453" s="451"/>
      <c r="B453" s="475"/>
      <c r="C453" s="489" t="str">
        <f>'Data information'!C670</f>
        <v xml:space="preserve"> - Dowel DB20 ยาว 0.40 ม. (DETAIL-1,2)</v>
      </c>
      <c r="D453" s="449"/>
      <c r="E453" s="450" t="str">
        <f>'Data information'!D670</f>
        <v>กก.</v>
      </c>
      <c r="F453" s="449">
        <f>'Data information'!E670</f>
        <v>20.18</v>
      </c>
      <c r="G453" s="449">
        <f t="shared" si="62"/>
        <v>0</v>
      </c>
      <c r="H453" s="449">
        <f>'Data information'!F670</f>
        <v>0</v>
      </c>
      <c r="I453" s="449">
        <f t="shared" si="63"/>
        <v>0</v>
      </c>
      <c r="J453" s="449">
        <f t="shared" si="64"/>
        <v>0</v>
      </c>
      <c r="K453" s="451"/>
    </row>
    <row r="454" spans="1:11" s="497" customFormat="1" hidden="1">
      <c r="A454" s="451"/>
      <c r="B454" s="475"/>
      <c r="C454" s="489" t="str">
        <f>'Data information'!C671</f>
        <v xml:space="preserve"> - Dowel DB16 ยาว 0.40 ม.  (DETAIL-3)</v>
      </c>
      <c r="D454" s="449"/>
      <c r="E454" s="450" t="str">
        <f>'Data information'!D671</f>
        <v>กก.</v>
      </c>
      <c r="F454" s="449">
        <f>'Data information'!E671</f>
        <v>20.14</v>
      </c>
      <c r="G454" s="449">
        <f t="shared" si="62"/>
        <v>0</v>
      </c>
      <c r="H454" s="449">
        <f>'Data information'!F671</f>
        <v>0</v>
      </c>
      <c r="I454" s="449">
        <f t="shared" si="63"/>
        <v>0</v>
      </c>
      <c r="J454" s="449">
        <f t="shared" si="64"/>
        <v>0</v>
      </c>
      <c r="K454" s="451"/>
    </row>
    <row r="455" spans="1:11" s="497" customFormat="1" hidden="1">
      <c r="A455" s="451"/>
      <c r="B455" s="475"/>
      <c r="C455" s="489" t="str">
        <f>'Data information'!C672</f>
        <v xml:space="preserve"> - ค่าแรงเชื่อม ประกอบเหล็กโครงสร้าง</v>
      </c>
      <c r="D455" s="449"/>
      <c r="E455" s="450" t="str">
        <f>'Data information'!D672</f>
        <v>กก.</v>
      </c>
      <c r="F455" s="449">
        <f>'Data information'!E672</f>
        <v>0</v>
      </c>
      <c r="G455" s="449">
        <f t="shared" si="62"/>
        <v>0</v>
      </c>
      <c r="H455" s="449">
        <f>'Data information'!F672</f>
        <v>10</v>
      </c>
      <c r="I455" s="449">
        <f t="shared" si="63"/>
        <v>0</v>
      </c>
      <c r="J455" s="449">
        <f t="shared" si="64"/>
        <v>0</v>
      </c>
      <c r="K455" s="451"/>
    </row>
    <row r="456" spans="1:11" s="497" customFormat="1" hidden="1">
      <c r="A456" s="451"/>
      <c r="B456" s="475"/>
      <c r="C456" s="489" t="str">
        <f>'Data information'!C673</f>
        <v xml:space="preserve"> - ทาสีกันสนิม</v>
      </c>
      <c r="D456" s="449"/>
      <c r="E456" s="450" t="str">
        <f>'Data information'!D673</f>
        <v>ตร.ม.</v>
      </c>
      <c r="F456" s="449">
        <f>'Data information'!E673</f>
        <v>22.42</v>
      </c>
      <c r="G456" s="449">
        <f t="shared" si="62"/>
        <v>0</v>
      </c>
      <c r="H456" s="449">
        <f>'Data information'!F673</f>
        <v>30</v>
      </c>
      <c r="I456" s="449">
        <f t="shared" si="63"/>
        <v>0</v>
      </c>
      <c r="J456" s="449">
        <f t="shared" si="64"/>
        <v>0</v>
      </c>
      <c r="K456" s="451"/>
    </row>
    <row r="457" spans="1:11" s="497" customFormat="1" hidden="1">
      <c r="A457" s="451"/>
      <c r="B457" s="475"/>
      <c r="C457" s="489" t="str">
        <f>'Data information'!C674</f>
        <v xml:space="preserve"> - ทาสีน้ำมัน</v>
      </c>
      <c r="D457" s="449"/>
      <c r="E457" s="450" t="str">
        <f>'Data information'!D674</f>
        <v>ตร.ม.</v>
      </c>
      <c r="F457" s="449">
        <f>'Data information'!E674</f>
        <v>66.12</v>
      </c>
      <c r="G457" s="449">
        <f t="shared" si="62"/>
        <v>0</v>
      </c>
      <c r="H457" s="449">
        <f>'Data information'!F674</f>
        <v>35</v>
      </c>
      <c r="I457" s="449">
        <f t="shared" si="63"/>
        <v>0</v>
      </c>
      <c r="J457" s="449">
        <f t="shared" si="64"/>
        <v>0</v>
      </c>
      <c r="K457" s="451"/>
    </row>
    <row r="458" spans="1:11" s="497" customFormat="1" hidden="1">
      <c r="A458" s="451"/>
      <c r="B458" s="475"/>
      <c r="C458" s="489" t="str">
        <f>'Data information'!C675</f>
        <v xml:space="preserve"> - งานราวเหล็ก ราวบันได ST.4</v>
      </c>
      <c r="D458" s="449"/>
      <c r="E458" s="450" t="str">
        <f>'Data information'!D675</f>
        <v>ม.</v>
      </c>
      <c r="F458" s="449">
        <f>'Data information'!E675</f>
        <v>303.774</v>
      </c>
      <c r="G458" s="449">
        <f t="shared" si="62"/>
        <v>0</v>
      </c>
      <c r="H458" s="449">
        <f>'Data information'!F675</f>
        <v>114</v>
      </c>
      <c r="I458" s="449">
        <f t="shared" si="63"/>
        <v>0</v>
      </c>
      <c r="J458" s="449">
        <f t="shared" si="64"/>
        <v>0</v>
      </c>
      <c r="K458" s="451"/>
    </row>
    <row r="459" spans="1:11" s="497" customFormat="1" hidden="1">
      <c r="A459" s="451"/>
      <c r="B459" s="475"/>
      <c r="C459" s="485" t="str">
        <f>'Data information'!C676</f>
        <v>งานบันได ST.4 อาคาร 7</v>
      </c>
      <c r="D459" s="449"/>
      <c r="E459" s="450"/>
      <c r="F459" s="449"/>
      <c r="G459" s="449"/>
      <c r="H459" s="449"/>
      <c r="I459" s="449"/>
      <c r="J459" s="449"/>
      <c r="K459" s="451"/>
    </row>
    <row r="460" spans="1:11" s="497" customFormat="1" hidden="1">
      <c r="A460" s="451"/>
      <c r="B460" s="475"/>
      <c r="C460" s="489" t="str">
        <f>'Data information'!C677</f>
        <v xml:space="preserve"> - คอนกรีตโครงสร้าง  fc'= 280 ksc. ทรงกระบอก</v>
      </c>
      <c r="D460" s="449"/>
      <c r="E460" s="450" t="str">
        <f>'Data information'!D677</f>
        <v>ลบ.ม.</v>
      </c>
      <c r="F460" s="449">
        <f>'Data information'!E677</f>
        <v>1971.96</v>
      </c>
      <c r="G460" s="449">
        <f t="shared" si="62"/>
        <v>0</v>
      </c>
      <c r="H460" s="449">
        <f>'Data information'!F677</f>
        <v>519</v>
      </c>
      <c r="I460" s="449">
        <f t="shared" si="63"/>
        <v>0</v>
      </c>
      <c r="J460" s="449">
        <f t="shared" si="64"/>
        <v>0</v>
      </c>
      <c r="K460" s="451"/>
    </row>
    <row r="461" spans="1:11" s="497" customFormat="1" hidden="1">
      <c r="A461" s="451"/>
      <c r="B461" s="475"/>
      <c r="C461" s="489" t="str">
        <f>'Data information'!C678</f>
        <v xml:space="preserve">  - ไม้แบบทั่วไป  50%</v>
      </c>
      <c r="D461" s="449"/>
      <c r="E461" s="450" t="str">
        <f>'Data information'!D678</f>
        <v>ตร.ม.</v>
      </c>
      <c r="F461" s="449">
        <f>'Data information'!E678</f>
        <v>300</v>
      </c>
      <c r="G461" s="449">
        <f t="shared" si="62"/>
        <v>0</v>
      </c>
      <c r="H461" s="449">
        <f>'Data information'!F678</f>
        <v>0</v>
      </c>
      <c r="I461" s="449">
        <f t="shared" si="63"/>
        <v>0</v>
      </c>
      <c r="J461" s="449">
        <f t="shared" si="64"/>
        <v>0</v>
      </c>
      <c r="K461" s="451"/>
    </row>
    <row r="462" spans="1:11" s="497" customFormat="1" hidden="1">
      <c r="A462" s="451"/>
      <c r="B462" s="475"/>
      <c r="C462" s="489" t="str">
        <f>'Data information'!C679</f>
        <v xml:space="preserve">  - ค่าแรงไม้แบบ</v>
      </c>
      <c r="D462" s="449"/>
      <c r="E462" s="450" t="str">
        <f>'Data information'!D679</f>
        <v>ตร.ม.</v>
      </c>
      <c r="F462" s="449">
        <f>'Data information'!E679</f>
        <v>0</v>
      </c>
      <c r="G462" s="449">
        <f t="shared" si="62"/>
        <v>0</v>
      </c>
      <c r="H462" s="449">
        <f>'Data information'!F679</f>
        <v>115</v>
      </c>
      <c r="I462" s="449">
        <f t="shared" si="63"/>
        <v>0</v>
      </c>
      <c r="J462" s="449">
        <f t="shared" si="64"/>
        <v>0</v>
      </c>
      <c r="K462" s="451"/>
    </row>
    <row r="463" spans="1:11" s="497" customFormat="1" hidden="1">
      <c r="A463" s="451"/>
      <c r="B463" s="475"/>
      <c r="C463" s="489" t="str">
        <f>'Data information'!C680</f>
        <v xml:space="preserve">  - ไม้คร่าวยึดแบบหล่อคอนกรีต </v>
      </c>
      <c r="D463" s="449"/>
      <c r="E463" s="450" t="str">
        <f>'Data information'!D680</f>
        <v>ตร.ม.</v>
      </c>
      <c r="F463" s="449">
        <f>'Data information'!E680</f>
        <v>300</v>
      </c>
      <c r="G463" s="449">
        <f t="shared" si="62"/>
        <v>0</v>
      </c>
      <c r="H463" s="449">
        <f>'Data information'!F680</f>
        <v>0</v>
      </c>
      <c r="I463" s="449">
        <f t="shared" si="63"/>
        <v>0</v>
      </c>
      <c r="J463" s="449">
        <f t="shared" si="64"/>
        <v>0</v>
      </c>
      <c r="K463" s="451"/>
    </row>
    <row r="464" spans="1:11" s="497" customFormat="1" hidden="1">
      <c r="A464" s="451"/>
      <c r="B464" s="475"/>
      <c r="C464" s="489" t="str">
        <f>'Data information'!C681</f>
        <v xml:space="preserve">  - ตะปู</v>
      </c>
      <c r="D464" s="449"/>
      <c r="E464" s="450" t="str">
        <f>'Data information'!D681</f>
        <v>กก.</v>
      </c>
      <c r="F464" s="449">
        <f>'Data information'!E681</f>
        <v>58.88</v>
      </c>
      <c r="G464" s="449">
        <f t="shared" si="62"/>
        <v>0</v>
      </c>
      <c r="H464" s="449">
        <f>'Data information'!F681</f>
        <v>0</v>
      </c>
      <c r="I464" s="449">
        <f t="shared" si="63"/>
        <v>0</v>
      </c>
      <c r="J464" s="449">
        <f t="shared" si="64"/>
        <v>0</v>
      </c>
      <c r="K464" s="451"/>
    </row>
    <row r="465" spans="1:11" s="497" customFormat="1" hidden="1">
      <c r="A465" s="451"/>
      <c r="B465" s="475"/>
      <c r="C465" s="489" t="str">
        <f>'Data information'!C682</f>
        <v xml:space="preserve">  - เหล็กเส้นกลมผิวเรียบ SR.24 RB9 มม.</v>
      </c>
      <c r="D465" s="449"/>
      <c r="E465" s="450" t="str">
        <f>'Data information'!D682</f>
        <v>กก.</v>
      </c>
      <c r="F465" s="449">
        <f>'Data information'!E682</f>
        <v>20.79</v>
      </c>
      <c r="G465" s="449">
        <f t="shared" si="62"/>
        <v>0</v>
      </c>
      <c r="H465" s="449">
        <f>'Data information'!F682</f>
        <v>4.4000000000000004</v>
      </c>
      <c r="I465" s="449">
        <f t="shared" si="63"/>
        <v>0</v>
      </c>
      <c r="J465" s="449">
        <f t="shared" si="64"/>
        <v>0</v>
      </c>
      <c r="K465" s="451"/>
    </row>
    <row r="466" spans="1:11" s="497" customFormat="1" hidden="1">
      <c r="A466" s="451"/>
      <c r="B466" s="475"/>
      <c r="C466" s="489" t="str">
        <f>'Data information'!C683</f>
        <v xml:space="preserve">  - เหล็กเส้นกลมผิวข้ออ้อย SD.40 DB12 มม.</v>
      </c>
      <c r="D466" s="449"/>
      <c r="E466" s="450" t="str">
        <f>'Data information'!D683</f>
        <v>กก.</v>
      </c>
      <c r="F466" s="449">
        <f>'Data information'!E683</f>
        <v>20.2</v>
      </c>
      <c r="G466" s="449">
        <f t="shared" si="62"/>
        <v>0</v>
      </c>
      <c r="H466" s="449">
        <f>'Data information'!F683</f>
        <v>3.6</v>
      </c>
      <c r="I466" s="449">
        <f t="shared" si="63"/>
        <v>0</v>
      </c>
      <c r="J466" s="449">
        <f t="shared" si="64"/>
        <v>0</v>
      </c>
      <c r="K466" s="451"/>
    </row>
    <row r="467" spans="1:11" s="497" customFormat="1" hidden="1">
      <c r="A467" s="451"/>
      <c r="B467" s="475"/>
      <c r="C467" s="489" t="str">
        <f>'Data information'!C684</f>
        <v xml:space="preserve"> - ลวดผูกเหล็ก</v>
      </c>
      <c r="D467" s="449"/>
      <c r="E467" s="450" t="str">
        <f>'Data information'!D684</f>
        <v>กก.</v>
      </c>
      <c r="F467" s="449">
        <f>'Data information'!E684</f>
        <v>34.42</v>
      </c>
      <c r="G467" s="449">
        <f t="shared" si="62"/>
        <v>0</v>
      </c>
      <c r="H467" s="449">
        <f>'Data information'!F684</f>
        <v>0</v>
      </c>
      <c r="I467" s="449">
        <f t="shared" si="63"/>
        <v>0</v>
      </c>
      <c r="J467" s="449">
        <f t="shared" si="64"/>
        <v>0</v>
      </c>
      <c r="K467" s="451"/>
    </row>
    <row r="468" spans="1:11" s="497" customFormat="1" hidden="1">
      <c r="A468" s="451"/>
      <c r="B468" s="475"/>
      <c r="C468" s="489" t="str">
        <f>'Data information'!C685</f>
        <v xml:space="preserve"> - กันลื่นเหล็กสี่เหลี่ยมตัน ขนาด 1x1 ซม.(จมูกบันได)</v>
      </c>
      <c r="D468" s="449"/>
      <c r="E468" s="450" t="str">
        <f>'Data information'!D685</f>
        <v>ม.</v>
      </c>
      <c r="F468" s="449">
        <f>'Data information'!E685</f>
        <v>30</v>
      </c>
      <c r="G468" s="449">
        <f t="shared" si="62"/>
        <v>0</v>
      </c>
      <c r="H468" s="449">
        <f>'Data information'!F685</f>
        <v>0</v>
      </c>
      <c r="I468" s="449">
        <f t="shared" si="63"/>
        <v>0</v>
      </c>
      <c r="J468" s="449">
        <f t="shared" si="64"/>
        <v>0</v>
      </c>
      <c r="K468" s="451"/>
    </row>
    <row r="469" spans="1:11" s="497" customFormat="1">
      <c r="A469" s="451"/>
      <c r="B469" s="475"/>
      <c r="C469" s="485" t="str">
        <f>'Data information'!C686</f>
        <v>งานบันได ST.4 -A อาคาร 1</v>
      </c>
      <c r="D469" s="449"/>
      <c r="E469" s="450"/>
      <c r="F469" s="449"/>
      <c r="G469" s="449"/>
      <c r="H469" s="449"/>
      <c r="I469" s="449"/>
      <c r="J469" s="449"/>
      <c r="K469" s="451"/>
    </row>
    <row r="470" spans="1:11" s="497" customFormat="1">
      <c r="A470" s="451"/>
      <c r="B470" s="475"/>
      <c r="C470" s="489" t="str">
        <f>'Data information'!C687</f>
        <v xml:space="preserve"> - ท่อเหล็กอาบสังกะสี DIA. 2"</v>
      </c>
      <c r="D470" s="449"/>
      <c r="E470" s="450" t="str">
        <f>'Data information'!D687</f>
        <v>ม.</v>
      </c>
      <c r="F470" s="449">
        <f>'Data information'!E687</f>
        <v>140.18600000000001</v>
      </c>
      <c r="G470" s="449">
        <f t="shared" si="62"/>
        <v>0</v>
      </c>
      <c r="H470" s="449">
        <f>'Data information'!F687</f>
        <v>0</v>
      </c>
      <c r="I470" s="449">
        <f t="shared" si="63"/>
        <v>0</v>
      </c>
      <c r="J470" s="449">
        <f t="shared" si="64"/>
        <v>0</v>
      </c>
      <c r="K470" s="451"/>
    </row>
    <row r="471" spans="1:11" s="497" customFormat="1">
      <c r="A471" s="451"/>
      <c r="B471" s="475"/>
      <c r="C471" s="489" t="str">
        <f>'Data information'!C688</f>
        <v xml:space="preserve"> - ท่อเหล็กอาบสังกะสี DIA. 1 1/2"</v>
      </c>
      <c r="D471" s="449"/>
      <c r="E471" s="450" t="str">
        <f>'Data information'!D688</f>
        <v>ม.</v>
      </c>
      <c r="F471" s="449">
        <f>'Data information'!E688</f>
        <v>112.15</v>
      </c>
      <c r="G471" s="449">
        <f t="shared" si="62"/>
        <v>0</v>
      </c>
      <c r="H471" s="449">
        <f>'Data information'!F688</f>
        <v>0</v>
      </c>
      <c r="I471" s="449">
        <f t="shared" si="63"/>
        <v>0</v>
      </c>
      <c r="J471" s="449">
        <f t="shared" si="64"/>
        <v>0</v>
      </c>
      <c r="K471" s="451"/>
    </row>
    <row r="472" spans="1:11" s="497" customFormat="1">
      <c r="A472" s="451"/>
      <c r="B472" s="475"/>
      <c r="C472" s="489" t="str">
        <f>'Data information'!C689</f>
        <v xml:space="preserve"> - EXP.BOLT 6mm.-4</v>
      </c>
      <c r="D472" s="449"/>
      <c r="E472" s="450" t="str">
        <f>'Data information'!D689</f>
        <v>ตัว</v>
      </c>
      <c r="F472" s="449">
        <f>'Data information'!E689</f>
        <v>15</v>
      </c>
      <c r="G472" s="449">
        <f t="shared" si="62"/>
        <v>0</v>
      </c>
      <c r="H472" s="449">
        <f>'Data information'!F689</f>
        <v>0</v>
      </c>
      <c r="I472" s="449">
        <f t="shared" si="63"/>
        <v>0</v>
      </c>
      <c r="J472" s="449">
        <f t="shared" si="64"/>
        <v>0</v>
      </c>
      <c r="K472" s="451"/>
    </row>
    <row r="473" spans="1:11" s="497" customFormat="1">
      <c r="A473" s="451"/>
      <c r="B473" s="475"/>
      <c r="C473" s="489" t="str">
        <f>'Data information'!C690</f>
        <v xml:space="preserve"> - PL. DIA. 4"หนา9 มม.</v>
      </c>
      <c r="D473" s="449"/>
      <c r="E473" s="450" t="str">
        <f>'Data information'!D690</f>
        <v>กก.</v>
      </c>
      <c r="F473" s="449">
        <f>'Data information'!E690</f>
        <v>27.5</v>
      </c>
      <c r="G473" s="449">
        <f t="shared" si="62"/>
        <v>0</v>
      </c>
      <c r="H473" s="449">
        <f>'Data information'!F690</f>
        <v>0</v>
      </c>
      <c r="I473" s="449">
        <f t="shared" si="63"/>
        <v>0</v>
      </c>
      <c r="J473" s="449">
        <f t="shared" si="64"/>
        <v>0</v>
      </c>
      <c r="K473" s="451"/>
    </row>
    <row r="474" spans="1:11" s="497" customFormat="1" hidden="1">
      <c r="A474" s="460"/>
      <c r="B474" s="482"/>
      <c r="C474" s="485" t="str">
        <f>'Data information'!C691</f>
        <v>งานบันได ST.5 อาคาร 2 ,8</v>
      </c>
      <c r="D474" s="449"/>
      <c r="E474" s="450"/>
      <c r="F474" s="449"/>
      <c r="G474" s="449"/>
      <c r="H474" s="449"/>
      <c r="I474" s="449"/>
      <c r="J474" s="449"/>
      <c r="K474" s="460"/>
    </row>
    <row r="475" spans="1:11" s="497" customFormat="1" hidden="1">
      <c r="A475" s="460"/>
      <c r="B475" s="482"/>
      <c r="C475" s="489" t="str">
        <f>'Data information'!C692</f>
        <v xml:space="preserve"> - คอนกรีตโครงสร้าง  fc'= 280 ksc. ทรงกระบอก</v>
      </c>
      <c r="D475" s="449"/>
      <c r="E475" s="450" t="str">
        <f>'Data information'!D692</f>
        <v>ลบ.ม.</v>
      </c>
      <c r="F475" s="449">
        <f>'Data information'!E692</f>
        <v>1971.96</v>
      </c>
      <c r="G475" s="449">
        <f t="shared" si="62"/>
        <v>0</v>
      </c>
      <c r="H475" s="449">
        <f>'Data information'!F692</f>
        <v>519</v>
      </c>
      <c r="I475" s="449">
        <f t="shared" si="63"/>
        <v>0</v>
      </c>
      <c r="J475" s="449">
        <f t="shared" si="64"/>
        <v>0</v>
      </c>
      <c r="K475" s="460"/>
    </row>
    <row r="476" spans="1:11" s="497" customFormat="1" hidden="1">
      <c r="A476" s="460"/>
      <c r="B476" s="482"/>
      <c r="C476" s="489" t="str">
        <f>'Data information'!C693</f>
        <v xml:space="preserve">  - ไม้แบบทั่วไป  50%</v>
      </c>
      <c r="D476" s="449"/>
      <c r="E476" s="450" t="str">
        <f>'Data information'!D693</f>
        <v>ตร.ม.</v>
      </c>
      <c r="F476" s="449">
        <f>'Data information'!E693</f>
        <v>300</v>
      </c>
      <c r="G476" s="449">
        <f t="shared" si="62"/>
        <v>0</v>
      </c>
      <c r="H476" s="449">
        <f>'Data information'!F693</f>
        <v>0</v>
      </c>
      <c r="I476" s="449">
        <f t="shared" si="63"/>
        <v>0</v>
      </c>
      <c r="J476" s="449">
        <f t="shared" si="64"/>
        <v>0</v>
      </c>
      <c r="K476" s="460"/>
    </row>
    <row r="477" spans="1:11" s="497" customFormat="1" hidden="1">
      <c r="A477" s="460"/>
      <c r="B477" s="482"/>
      <c r="C477" s="489" t="str">
        <f>'Data information'!C694</f>
        <v xml:space="preserve">  - ค่าแรงไม้แบบ</v>
      </c>
      <c r="D477" s="449"/>
      <c r="E477" s="450" t="str">
        <f>'Data information'!D694</f>
        <v>ตร.ม.</v>
      </c>
      <c r="F477" s="449">
        <f>'Data information'!E694</f>
        <v>0</v>
      </c>
      <c r="G477" s="449">
        <f t="shared" ref="G477:G492" si="65">D477*F477</f>
        <v>0</v>
      </c>
      <c r="H477" s="449">
        <f>'Data information'!F694</f>
        <v>115</v>
      </c>
      <c r="I477" s="449">
        <f t="shared" ref="I477:I492" si="66">D477*H477</f>
        <v>0</v>
      </c>
      <c r="J477" s="449">
        <f t="shared" ref="J477:J492" si="67">G477+I477</f>
        <v>0</v>
      </c>
      <c r="K477" s="460"/>
    </row>
    <row r="478" spans="1:11" s="497" customFormat="1" hidden="1">
      <c r="A478" s="460"/>
      <c r="B478" s="482"/>
      <c r="C478" s="489" t="str">
        <f>'Data information'!C695</f>
        <v xml:space="preserve">  - ไม้คร่าวยึดแบบหล่อคอนกรีต </v>
      </c>
      <c r="D478" s="449"/>
      <c r="E478" s="450" t="str">
        <f>'Data information'!D695</f>
        <v>ตร.ม.</v>
      </c>
      <c r="F478" s="449">
        <f>'Data information'!E695</f>
        <v>300</v>
      </c>
      <c r="G478" s="449">
        <f t="shared" si="65"/>
        <v>0</v>
      </c>
      <c r="H478" s="449">
        <f>'Data information'!F695</f>
        <v>0</v>
      </c>
      <c r="I478" s="449">
        <f t="shared" si="66"/>
        <v>0</v>
      </c>
      <c r="J478" s="449">
        <f t="shared" si="67"/>
        <v>0</v>
      </c>
      <c r="K478" s="460"/>
    </row>
    <row r="479" spans="1:11" s="497" customFormat="1" hidden="1">
      <c r="A479" s="460"/>
      <c r="B479" s="482"/>
      <c r="C479" s="489" t="str">
        <f>'Data information'!C696</f>
        <v xml:space="preserve">  - ตะปู</v>
      </c>
      <c r="D479" s="449"/>
      <c r="E479" s="450" t="str">
        <f>'Data information'!D696</f>
        <v>กก.</v>
      </c>
      <c r="F479" s="449">
        <f>'Data information'!E696</f>
        <v>58.88</v>
      </c>
      <c r="G479" s="449">
        <f t="shared" si="65"/>
        <v>0</v>
      </c>
      <c r="H479" s="449">
        <f>'Data information'!F696</f>
        <v>0</v>
      </c>
      <c r="I479" s="449">
        <f t="shared" si="66"/>
        <v>0</v>
      </c>
      <c r="J479" s="449">
        <f t="shared" si="67"/>
        <v>0</v>
      </c>
      <c r="K479" s="460"/>
    </row>
    <row r="480" spans="1:11" s="497" customFormat="1" hidden="1">
      <c r="A480" s="460"/>
      <c r="B480" s="482"/>
      <c r="C480" s="489" t="str">
        <f>'Data information'!C697</f>
        <v xml:space="preserve">  - เหล็กเส้นกลมผิวเรียบ SR.24 RB9 มม.</v>
      </c>
      <c r="D480" s="449"/>
      <c r="E480" s="450" t="str">
        <f>'Data information'!D697</f>
        <v>กก.</v>
      </c>
      <c r="F480" s="449">
        <f>'Data information'!E697</f>
        <v>20.79</v>
      </c>
      <c r="G480" s="449">
        <f t="shared" si="65"/>
        <v>0</v>
      </c>
      <c r="H480" s="449">
        <f>'Data information'!F697</f>
        <v>4.4000000000000004</v>
      </c>
      <c r="I480" s="449">
        <f t="shared" si="66"/>
        <v>0</v>
      </c>
      <c r="J480" s="449">
        <f t="shared" si="67"/>
        <v>0</v>
      </c>
      <c r="K480" s="460"/>
    </row>
    <row r="481" spans="1:11" s="497" customFormat="1" hidden="1">
      <c r="A481" s="460"/>
      <c r="B481" s="482"/>
      <c r="C481" s="489" t="str">
        <f>'Data information'!C698</f>
        <v xml:space="preserve">  - เหล็กเส้นกลมผิวข้ออ้อย SD.40 DB12 มม.</v>
      </c>
      <c r="D481" s="449"/>
      <c r="E481" s="450" t="str">
        <f>'Data information'!D698</f>
        <v>กก.</v>
      </c>
      <c r="F481" s="449">
        <f>'Data information'!E698</f>
        <v>20.2</v>
      </c>
      <c r="G481" s="449">
        <f t="shared" si="65"/>
        <v>0</v>
      </c>
      <c r="H481" s="449">
        <f>'Data information'!F698</f>
        <v>3.6</v>
      </c>
      <c r="I481" s="449">
        <f t="shared" si="66"/>
        <v>0</v>
      </c>
      <c r="J481" s="449">
        <f t="shared" si="67"/>
        <v>0</v>
      </c>
      <c r="K481" s="460"/>
    </row>
    <row r="482" spans="1:11" s="497" customFormat="1" hidden="1">
      <c r="A482" s="460"/>
      <c r="B482" s="482"/>
      <c r="C482" s="489" t="str">
        <f>'Data information'!C699</f>
        <v xml:space="preserve"> - ลวดผูกเหล็ก</v>
      </c>
      <c r="D482" s="449"/>
      <c r="E482" s="450" t="str">
        <f>'Data information'!D699</f>
        <v>กก.</v>
      </c>
      <c r="F482" s="449">
        <f>'Data information'!E699</f>
        <v>34.42</v>
      </c>
      <c r="G482" s="449">
        <f t="shared" si="65"/>
        <v>0</v>
      </c>
      <c r="H482" s="449">
        <f>'Data information'!F699</f>
        <v>0</v>
      </c>
      <c r="I482" s="449">
        <f t="shared" si="66"/>
        <v>0</v>
      </c>
      <c r="J482" s="449">
        <f t="shared" si="67"/>
        <v>0</v>
      </c>
      <c r="K482" s="460"/>
    </row>
    <row r="483" spans="1:11" s="497" customFormat="1" hidden="1">
      <c r="A483" s="460"/>
      <c r="B483" s="482"/>
      <c r="C483" s="489" t="str">
        <f>'Data information'!C700</f>
        <v xml:space="preserve"> - กันลื่นเหล็กสี่เหลี่ยมตัน ขนาด 1x1 ซม.(จมูกบันได)</v>
      </c>
      <c r="D483" s="449"/>
      <c r="E483" s="450" t="str">
        <f>'Data information'!D700</f>
        <v>ม.</v>
      </c>
      <c r="F483" s="449">
        <f>'Data information'!E700</f>
        <v>30</v>
      </c>
      <c r="G483" s="449">
        <f t="shared" si="65"/>
        <v>0</v>
      </c>
      <c r="H483" s="449">
        <f>'Data information'!F700</f>
        <v>0</v>
      </c>
      <c r="I483" s="449">
        <f t="shared" si="66"/>
        <v>0</v>
      </c>
      <c r="J483" s="449">
        <f t="shared" si="67"/>
        <v>0</v>
      </c>
      <c r="K483" s="460"/>
    </row>
    <row r="484" spans="1:11" s="497" customFormat="1" hidden="1">
      <c r="A484" s="460"/>
      <c r="B484" s="482"/>
      <c r="C484" s="485" t="str">
        <f>'Data information'!C701</f>
        <v>งานบันได ST.5 อาคาร 4</v>
      </c>
      <c r="D484" s="449"/>
      <c r="E484" s="450"/>
      <c r="F484" s="449"/>
      <c r="G484" s="449"/>
      <c r="H484" s="449"/>
      <c r="I484" s="449"/>
      <c r="J484" s="449"/>
      <c r="K484" s="460"/>
    </row>
    <row r="485" spans="1:11" s="497" customFormat="1" hidden="1">
      <c r="A485" s="460"/>
      <c r="B485" s="482"/>
      <c r="C485" s="489" t="str">
        <f>'Data information'!C702</f>
        <v xml:space="preserve"> - H-390X300X10X16 mm.( แม่บันได )</v>
      </c>
      <c r="D485" s="449"/>
      <c r="E485" s="450" t="str">
        <f>'Data information'!D702</f>
        <v>กก.</v>
      </c>
      <c r="F485" s="449">
        <f>'Data information'!E702</f>
        <v>34.64</v>
      </c>
      <c r="G485" s="449">
        <f t="shared" si="65"/>
        <v>0</v>
      </c>
      <c r="H485" s="449">
        <f>'Data information'!F702</f>
        <v>0</v>
      </c>
      <c r="I485" s="449">
        <f t="shared" si="66"/>
        <v>0</v>
      </c>
      <c r="J485" s="449">
        <f t="shared" si="67"/>
        <v>0</v>
      </c>
      <c r="K485" s="460"/>
    </row>
    <row r="486" spans="1:11" s="497" customFormat="1" hidden="1">
      <c r="A486" s="460"/>
      <c r="B486" s="482"/>
      <c r="C486" s="489" t="str">
        <f>'Data information'!C703</f>
        <v xml:space="preserve"> - แผ่นเหล็กเรียบดำหนา 6 มม. (ลูกตั้ง-ลูกนอน)</v>
      </c>
      <c r="D486" s="449"/>
      <c r="E486" s="450" t="str">
        <f>'Data information'!D703</f>
        <v>กก.</v>
      </c>
      <c r="F486" s="449">
        <f>'Data information'!E703</f>
        <v>25.12</v>
      </c>
      <c r="G486" s="449">
        <f t="shared" si="65"/>
        <v>0</v>
      </c>
      <c r="H486" s="449">
        <f>'Data information'!F703</f>
        <v>0</v>
      </c>
      <c r="I486" s="449">
        <f t="shared" si="66"/>
        <v>0</v>
      </c>
      <c r="J486" s="449">
        <f t="shared" si="67"/>
        <v>0</v>
      </c>
      <c r="K486" s="460"/>
    </row>
    <row r="487" spans="1:11" s="497" customFormat="1" hidden="1">
      <c r="A487" s="460"/>
      <c r="B487" s="482"/>
      <c r="C487" s="489" t="str">
        <f>'Data information'!C704</f>
        <v xml:space="preserve"> - แผ่นเหล็กขนาด 1000X400X25mm. </v>
      </c>
      <c r="D487" s="449"/>
      <c r="E487" s="450" t="str">
        <f>'Data information'!D704</f>
        <v>กก.</v>
      </c>
      <c r="F487" s="449">
        <f>'Data information'!E704</f>
        <v>28.44</v>
      </c>
      <c r="G487" s="449">
        <f t="shared" si="65"/>
        <v>0</v>
      </c>
      <c r="H487" s="449">
        <f>'Data information'!F704</f>
        <v>0</v>
      </c>
      <c r="I487" s="449">
        <f t="shared" si="66"/>
        <v>0</v>
      </c>
      <c r="J487" s="449">
        <f t="shared" si="67"/>
        <v>0</v>
      </c>
      <c r="K487" s="460"/>
    </row>
    <row r="488" spans="1:11" s="497" customFormat="1" hidden="1">
      <c r="A488" s="460"/>
      <c r="B488" s="482"/>
      <c r="C488" s="489" t="str">
        <f>'Data information'!C705</f>
        <v xml:space="preserve"> - แผ่นเหล็กขนาด 400X400X25mm. </v>
      </c>
      <c r="D488" s="449"/>
      <c r="E488" s="450" t="str">
        <f>'Data information'!D705</f>
        <v>กก.</v>
      </c>
      <c r="F488" s="449">
        <f>'Data information'!E705</f>
        <v>28.44</v>
      </c>
      <c r="G488" s="449">
        <f t="shared" si="65"/>
        <v>0</v>
      </c>
      <c r="H488" s="449">
        <f>'Data information'!F705</f>
        <v>0</v>
      </c>
      <c r="I488" s="449">
        <f t="shared" si="66"/>
        <v>0</v>
      </c>
      <c r="J488" s="449">
        <f t="shared" si="67"/>
        <v>0</v>
      </c>
      <c r="K488" s="460"/>
    </row>
    <row r="489" spans="1:11" s="497" customFormat="1" hidden="1">
      <c r="A489" s="460"/>
      <c r="B489" s="482"/>
      <c r="C489" s="489" t="str">
        <f>'Data information'!C706</f>
        <v xml:space="preserve"> - แผ่นเหล็กขนาด 200X350X25mm. </v>
      </c>
      <c r="D489" s="449"/>
      <c r="E489" s="450" t="str">
        <f>'Data information'!D706</f>
        <v>กก.</v>
      </c>
      <c r="F489" s="449">
        <f>'Data information'!E706</f>
        <v>28.44</v>
      </c>
      <c r="G489" s="449">
        <f t="shared" si="65"/>
        <v>0</v>
      </c>
      <c r="H489" s="449">
        <f>'Data information'!F706</f>
        <v>0</v>
      </c>
      <c r="I489" s="449">
        <f t="shared" si="66"/>
        <v>0</v>
      </c>
      <c r="J489" s="449">
        <f t="shared" si="67"/>
        <v>0</v>
      </c>
      <c r="K489" s="460"/>
    </row>
    <row r="490" spans="1:11" s="497" customFormat="1" hidden="1">
      <c r="A490" s="460"/>
      <c r="B490" s="482"/>
      <c r="C490" s="489" t="str">
        <f>'Data information'!C707</f>
        <v xml:space="preserve"> - Dowel DB25 ยาว 0.40 ม.</v>
      </c>
      <c r="D490" s="449"/>
      <c r="E490" s="450" t="str">
        <f>'Data information'!D707</f>
        <v>กก.</v>
      </c>
      <c r="F490" s="449">
        <f>'Data information'!E707</f>
        <v>20.41</v>
      </c>
      <c r="G490" s="449">
        <f t="shared" si="65"/>
        <v>0</v>
      </c>
      <c r="H490" s="449">
        <f>'Data information'!F707</f>
        <v>0</v>
      </c>
      <c r="I490" s="449">
        <f t="shared" si="66"/>
        <v>0</v>
      </c>
      <c r="J490" s="449">
        <f t="shared" si="67"/>
        <v>0</v>
      </c>
      <c r="K490" s="460"/>
    </row>
    <row r="491" spans="1:11" s="497" customFormat="1" hidden="1">
      <c r="A491" s="460"/>
      <c r="B491" s="482"/>
      <c r="C491" s="489" t="str">
        <f>'Data information'!C708</f>
        <v xml:space="preserve"> - Dowel DB16 ยาว 0.40 ม.  </v>
      </c>
      <c r="D491" s="449"/>
      <c r="E491" s="450" t="str">
        <f>'Data information'!D708</f>
        <v>กก.</v>
      </c>
      <c r="F491" s="449">
        <f>'Data information'!E708</f>
        <v>20.14</v>
      </c>
      <c r="G491" s="449">
        <f t="shared" si="65"/>
        <v>0</v>
      </c>
      <c r="H491" s="449">
        <f>'Data information'!F708</f>
        <v>0</v>
      </c>
      <c r="I491" s="449">
        <f t="shared" si="66"/>
        <v>0</v>
      </c>
      <c r="J491" s="449">
        <f t="shared" si="67"/>
        <v>0</v>
      </c>
      <c r="K491" s="460"/>
    </row>
    <row r="492" spans="1:11" s="497" customFormat="1" hidden="1">
      <c r="A492" s="460"/>
      <c r="B492" s="482"/>
      <c r="C492" s="489" t="str">
        <f>'Data information'!C709</f>
        <v xml:space="preserve"> - ค่าแรงเชื่อม ประกอบเหล็กโครงสร้าง</v>
      </c>
      <c r="D492" s="449"/>
      <c r="E492" s="450" t="str">
        <f>'Data information'!D709</f>
        <v>กก.</v>
      </c>
      <c r="F492" s="449">
        <f>'Data information'!E709</f>
        <v>0</v>
      </c>
      <c r="G492" s="449">
        <f t="shared" si="65"/>
        <v>0</v>
      </c>
      <c r="H492" s="449">
        <f>'Data information'!F709</f>
        <v>10</v>
      </c>
      <c r="I492" s="449">
        <f t="shared" si="66"/>
        <v>0</v>
      </c>
      <c r="J492" s="449">
        <f t="shared" si="67"/>
        <v>0</v>
      </c>
      <c r="K492" s="460"/>
    </row>
    <row r="493" spans="1:11" s="497" customFormat="1" hidden="1">
      <c r="A493" s="460"/>
      <c r="B493" s="482"/>
      <c r="C493" s="489" t="str">
        <f>'Data information'!C710</f>
        <v xml:space="preserve"> - คอนกรีต ขัดมันเรียบ (ลูกนอนบันได)</v>
      </c>
      <c r="D493" s="449"/>
      <c r="E493" s="450" t="str">
        <f>'Data information'!D710</f>
        <v>ลบ.ม.</v>
      </c>
      <c r="F493" s="449">
        <f>'Data information'!E710</f>
        <v>1971.96</v>
      </c>
      <c r="G493" s="449">
        <f t="shared" ref="G493:G525" si="68">D493*F493</f>
        <v>0</v>
      </c>
      <c r="H493" s="449">
        <f>'Data information'!F710</f>
        <v>519</v>
      </c>
      <c r="I493" s="449">
        <f t="shared" ref="I493:I525" si="69">D493*H493</f>
        <v>0</v>
      </c>
      <c r="J493" s="449">
        <f t="shared" ref="J493:J525" si="70">G493+I493</f>
        <v>0</v>
      </c>
      <c r="K493" s="460"/>
    </row>
    <row r="494" spans="1:11" s="497" customFormat="1" hidden="1">
      <c r="A494" s="460"/>
      <c r="B494" s="482"/>
      <c r="C494" s="489" t="str">
        <f>'Data information'!C711</f>
        <v xml:space="preserve"> - เหล็กเสริม RB 9 มม.</v>
      </c>
      <c r="D494" s="449"/>
      <c r="E494" s="450" t="str">
        <f>'Data information'!D711</f>
        <v>กก.</v>
      </c>
      <c r="F494" s="449">
        <f>'Data information'!E711</f>
        <v>20.79</v>
      </c>
      <c r="G494" s="449">
        <f t="shared" si="68"/>
        <v>0</v>
      </c>
      <c r="H494" s="449">
        <f>'Data information'!F711</f>
        <v>4.4000000000000004</v>
      </c>
      <c r="I494" s="449">
        <f t="shared" si="69"/>
        <v>0</v>
      </c>
      <c r="J494" s="449">
        <f t="shared" si="70"/>
        <v>0</v>
      </c>
      <c r="K494" s="460"/>
    </row>
    <row r="495" spans="1:11" s="497" customFormat="1" hidden="1">
      <c r="A495" s="460"/>
      <c r="B495" s="482"/>
      <c r="C495" s="489" t="str">
        <f>'Data information'!C712</f>
        <v xml:space="preserve"> - เหล็กเสริม DB 12 มม.</v>
      </c>
      <c r="D495" s="449"/>
      <c r="E495" s="450" t="str">
        <f>'Data information'!D712</f>
        <v>กก.</v>
      </c>
      <c r="F495" s="449">
        <f>'Data information'!E712</f>
        <v>20.2</v>
      </c>
      <c r="G495" s="449">
        <f t="shared" si="68"/>
        <v>0</v>
      </c>
      <c r="H495" s="449">
        <f>'Data information'!F712</f>
        <v>3.6</v>
      </c>
      <c r="I495" s="449">
        <f t="shared" si="69"/>
        <v>0</v>
      </c>
      <c r="J495" s="449">
        <f t="shared" si="70"/>
        <v>0</v>
      </c>
      <c r="K495" s="460"/>
    </row>
    <row r="496" spans="1:11" s="497" customFormat="1" hidden="1">
      <c r="A496" s="460"/>
      <c r="B496" s="482"/>
      <c r="C496" s="489" t="str">
        <f>'Data information'!C713</f>
        <v xml:space="preserve"> - เหล็กสี่เหลี่ยมตัน 1 x 1 ซม.(จมูกบันได)</v>
      </c>
      <c r="D496" s="449"/>
      <c r="E496" s="450" t="str">
        <f>'Data information'!D713</f>
        <v>ม.</v>
      </c>
      <c r="F496" s="449">
        <f>'Data information'!E713</f>
        <v>30</v>
      </c>
      <c r="G496" s="449">
        <f t="shared" si="68"/>
        <v>0</v>
      </c>
      <c r="H496" s="449">
        <f>'Data information'!F713</f>
        <v>0</v>
      </c>
      <c r="I496" s="449">
        <f t="shared" si="69"/>
        <v>0</v>
      </c>
      <c r="J496" s="449">
        <f t="shared" si="70"/>
        <v>0</v>
      </c>
      <c r="K496" s="460"/>
    </row>
    <row r="497" spans="1:11" s="497" customFormat="1" hidden="1">
      <c r="A497" s="460"/>
      <c r="B497" s="482"/>
      <c r="C497" s="489" t="str">
        <f>'Data information'!C714</f>
        <v xml:space="preserve"> - ลวดผูกเหล็ก</v>
      </c>
      <c r="D497" s="449"/>
      <c r="E497" s="450" t="str">
        <f>'Data information'!D714</f>
        <v>กก.</v>
      </c>
      <c r="F497" s="449">
        <f>'Data information'!E714</f>
        <v>34.42</v>
      </c>
      <c r="G497" s="449">
        <f t="shared" si="68"/>
        <v>0</v>
      </c>
      <c r="H497" s="449">
        <f>'Data information'!F714</f>
        <v>0</v>
      </c>
      <c r="I497" s="449">
        <f t="shared" si="69"/>
        <v>0</v>
      </c>
      <c r="J497" s="449">
        <f t="shared" si="70"/>
        <v>0</v>
      </c>
      <c r="K497" s="460"/>
    </row>
    <row r="498" spans="1:11" s="497" customFormat="1" hidden="1">
      <c r="A498" s="460"/>
      <c r="B498" s="482"/>
      <c r="C498" s="489" t="str">
        <f>'Data information'!C715</f>
        <v xml:space="preserve"> - ทาสีกันสนิม</v>
      </c>
      <c r="D498" s="449"/>
      <c r="E498" s="450" t="str">
        <f>'Data information'!D715</f>
        <v>ตร.ม.</v>
      </c>
      <c r="F498" s="449">
        <f>'Data information'!E715</f>
        <v>22.42</v>
      </c>
      <c r="G498" s="449">
        <f t="shared" si="68"/>
        <v>0</v>
      </c>
      <c r="H498" s="449">
        <f>'Data information'!F715</f>
        <v>30</v>
      </c>
      <c r="I498" s="449">
        <f t="shared" si="69"/>
        <v>0</v>
      </c>
      <c r="J498" s="449">
        <f t="shared" si="70"/>
        <v>0</v>
      </c>
      <c r="K498" s="460"/>
    </row>
    <row r="499" spans="1:11" s="497" customFormat="1" hidden="1">
      <c r="A499" s="460"/>
      <c r="B499" s="482"/>
      <c r="C499" s="489" t="str">
        <f>'Data information'!C716</f>
        <v xml:space="preserve"> - ทาสีน้ำมัน</v>
      </c>
      <c r="D499" s="449"/>
      <c r="E499" s="450" t="str">
        <f>'Data information'!D716</f>
        <v>ตร.ม.</v>
      </c>
      <c r="F499" s="449">
        <f>'Data information'!E716</f>
        <v>66.12</v>
      </c>
      <c r="G499" s="449">
        <f t="shared" si="68"/>
        <v>0</v>
      </c>
      <c r="H499" s="449">
        <f>'Data information'!F716</f>
        <v>35</v>
      </c>
      <c r="I499" s="449">
        <f t="shared" si="69"/>
        <v>0</v>
      </c>
      <c r="J499" s="449">
        <f t="shared" si="70"/>
        <v>0</v>
      </c>
      <c r="K499" s="460"/>
    </row>
    <row r="500" spans="1:11" s="497" customFormat="1" hidden="1">
      <c r="A500" s="460"/>
      <c r="B500" s="482"/>
      <c r="C500" s="489" t="str">
        <f>'Data information'!C717</f>
        <v xml:space="preserve"> - งานราวเหล็ก ราวบันได ST.5</v>
      </c>
      <c r="D500" s="449"/>
      <c r="E500" s="450" t="str">
        <f>'Data information'!D717</f>
        <v>ม.</v>
      </c>
      <c r="F500" s="449">
        <f>'Data information'!E717</f>
        <v>1838.53</v>
      </c>
      <c r="G500" s="449">
        <f t="shared" si="68"/>
        <v>0</v>
      </c>
      <c r="H500" s="449">
        <f>'Data information'!F717</f>
        <v>560</v>
      </c>
      <c r="I500" s="449">
        <f t="shared" si="69"/>
        <v>0</v>
      </c>
      <c r="J500" s="449">
        <f t="shared" si="70"/>
        <v>0</v>
      </c>
      <c r="K500" s="460"/>
    </row>
    <row r="501" spans="1:11" s="497" customFormat="1" hidden="1">
      <c r="A501" s="460"/>
      <c r="B501" s="482"/>
      <c r="C501" s="485" t="str">
        <f>'Data information'!C718</f>
        <v>งานบันได ST.2 ทางเชื่อม 5</v>
      </c>
      <c r="D501" s="449"/>
      <c r="E501" s="450"/>
      <c r="F501" s="449"/>
      <c r="G501" s="449"/>
      <c r="H501" s="449"/>
      <c r="I501" s="449"/>
      <c r="J501" s="449"/>
      <c r="K501" s="460"/>
    </row>
    <row r="502" spans="1:11" s="497" customFormat="1" hidden="1">
      <c r="A502" s="460"/>
      <c r="B502" s="482"/>
      <c r="C502" s="489" t="str">
        <f>'Data information'!C719</f>
        <v xml:space="preserve"> - H-300X150X6.5X9mm.( แม่บันได )</v>
      </c>
      <c r="D502" s="449"/>
      <c r="E502" s="450" t="str">
        <f>'Data information'!D719</f>
        <v>กก.</v>
      </c>
      <c r="F502" s="449">
        <f>'Data information'!E719</f>
        <v>35.549999999999997</v>
      </c>
      <c r="G502" s="449">
        <f t="shared" si="68"/>
        <v>0</v>
      </c>
      <c r="H502" s="449">
        <f>'Data information'!F719</f>
        <v>0</v>
      </c>
      <c r="I502" s="449">
        <f t="shared" si="69"/>
        <v>0</v>
      </c>
      <c r="J502" s="449">
        <f t="shared" si="70"/>
        <v>0</v>
      </c>
      <c r="K502" s="460"/>
    </row>
    <row r="503" spans="1:11" s="497" customFormat="1" hidden="1">
      <c r="A503" s="460"/>
      <c r="B503" s="482"/>
      <c r="C503" s="489" t="str">
        <f>'Data information'!C720</f>
        <v xml:space="preserve"> - H-200X200X8X12mm. (เสา)</v>
      </c>
      <c r="D503" s="449"/>
      <c r="E503" s="450" t="str">
        <f>'Data information'!D720</f>
        <v>กก.</v>
      </c>
      <c r="F503" s="449">
        <f>'Data information'!E720</f>
        <v>33.409999999999997</v>
      </c>
      <c r="G503" s="449">
        <f t="shared" si="68"/>
        <v>0</v>
      </c>
      <c r="H503" s="449">
        <f>'Data information'!F720</f>
        <v>0</v>
      </c>
      <c r="I503" s="449">
        <f t="shared" si="69"/>
        <v>0</v>
      </c>
      <c r="J503" s="449">
        <f t="shared" si="70"/>
        <v>0</v>
      </c>
      <c r="K503" s="460"/>
    </row>
    <row r="504" spans="1:11" s="497" customFormat="1" hidden="1">
      <c r="A504" s="460"/>
      <c r="B504" s="482"/>
      <c r="C504" s="489" t="str">
        <f>'Data information'!C721</f>
        <v xml:space="preserve"> - แผ่นเหล็กเรียบดำหนา 6 มม. (ลูกตั้ง-ลูกนอน)</v>
      </c>
      <c r="D504" s="449"/>
      <c r="E504" s="450" t="str">
        <f>'Data information'!D721</f>
        <v>กก.</v>
      </c>
      <c r="F504" s="449">
        <f>'Data information'!E721</f>
        <v>25.12</v>
      </c>
      <c r="G504" s="449">
        <f t="shared" si="68"/>
        <v>0</v>
      </c>
      <c r="H504" s="449">
        <f>'Data information'!F721</f>
        <v>0</v>
      </c>
      <c r="I504" s="449">
        <f t="shared" si="69"/>
        <v>0</v>
      </c>
      <c r="J504" s="449">
        <f t="shared" si="70"/>
        <v>0</v>
      </c>
      <c r="K504" s="460"/>
    </row>
    <row r="505" spans="1:11" s="497" customFormat="1" hidden="1">
      <c r="A505" s="460"/>
      <c r="B505" s="482"/>
      <c r="C505" s="489" t="str">
        <f>'Data information'!C722</f>
        <v xml:space="preserve"> - แผ่นเหล็กขนาด 600X400X20mm. </v>
      </c>
      <c r="D505" s="449"/>
      <c r="E505" s="450" t="str">
        <f>'Data information'!D722</f>
        <v>กก.</v>
      </c>
      <c r="F505" s="449">
        <f>'Data information'!E722</f>
        <v>28.44</v>
      </c>
      <c r="G505" s="449">
        <f t="shared" si="68"/>
        <v>0</v>
      </c>
      <c r="H505" s="449">
        <f>'Data information'!F722</f>
        <v>0</v>
      </c>
      <c r="I505" s="449">
        <f t="shared" si="69"/>
        <v>0</v>
      </c>
      <c r="J505" s="449">
        <f t="shared" si="70"/>
        <v>0</v>
      </c>
      <c r="K505" s="460"/>
    </row>
    <row r="506" spans="1:11" s="497" customFormat="1" hidden="1">
      <c r="A506" s="460"/>
      <c r="B506" s="482"/>
      <c r="C506" s="489" t="str">
        <f>'Data information'!C723</f>
        <v xml:space="preserve"> - แผ่นเหล็กขนาด 400X400X20mm. </v>
      </c>
      <c r="D506" s="449"/>
      <c r="E506" s="450" t="str">
        <f>'Data information'!D723</f>
        <v>กก.</v>
      </c>
      <c r="F506" s="449">
        <f>'Data information'!E723</f>
        <v>28.44</v>
      </c>
      <c r="G506" s="449">
        <f t="shared" si="68"/>
        <v>0</v>
      </c>
      <c r="H506" s="449">
        <f>'Data information'!F723</f>
        <v>0</v>
      </c>
      <c r="I506" s="449">
        <f t="shared" si="69"/>
        <v>0</v>
      </c>
      <c r="J506" s="449">
        <f t="shared" si="70"/>
        <v>0</v>
      </c>
      <c r="K506" s="460"/>
    </row>
    <row r="507" spans="1:11" s="497" customFormat="1" hidden="1">
      <c r="A507" s="460"/>
      <c r="B507" s="482"/>
      <c r="C507" s="489" t="str">
        <f>'Data information'!C724</f>
        <v xml:space="preserve"> - J-Bolt 20 mm.</v>
      </c>
      <c r="D507" s="449"/>
      <c r="E507" s="450" t="str">
        <f>'Data information'!D724</f>
        <v>ชุด</v>
      </c>
      <c r="F507" s="449">
        <f>'Data information'!E724</f>
        <v>150</v>
      </c>
      <c r="G507" s="449">
        <f t="shared" si="68"/>
        <v>0</v>
      </c>
      <c r="H507" s="449">
        <f>'Data information'!F724</f>
        <v>0</v>
      </c>
      <c r="I507" s="449">
        <f t="shared" si="69"/>
        <v>0</v>
      </c>
      <c r="J507" s="449">
        <f t="shared" si="70"/>
        <v>0</v>
      </c>
      <c r="K507" s="460"/>
    </row>
    <row r="508" spans="1:11" s="497" customFormat="1" hidden="1">
      <c r="A508" s="460"/>
      <c r="B508" s="482"/>
      <c r="C508" s="489" t="str">
        <f>'Data information'!C725</f>
        <v xml:space="preserve"> - Bolt M20</v>
      </c>
      <c r="D508" s="449"/>
      <c r="E508" s="450" t="str">
        <f>'Data information'!D725</f>
        <v>ชุด</v>
      </c>
      <c r="F508" s="449">
        <f>'Data information'!E725</f>
        <v>150</v>
      </c>
      <c r="G508" s="449">
        <f t="shared" si="68"/>
        <v>0</v>
      </c>
      <c r="H508" s="449">
        <f>'Data information'!F725</f>
        <v>0</v>
      </c>
      <c r="I508" s="449">
        <f t="shared" si="69"/>
        <v>0</v>
      </c>
      <c r="J508" s="449">
        <f t="shared" si="70"/>
        <v>0</v>
      </c>
      <c r="K508" s="460"/>
    </row>
    <row r="509" spans="1:11" s="497" customFormat="1" hidden="1">
      <c r="A509" s="460"/>
      <c r="B509" s="482"/>
      <c r="C509" s="489" t="str">
        <f>'Data information'!C726</f>
        <v xml:space="preserve"> - ค่าแรงเชื่อม ประกอบเหล็กโครงสร้าง</v>
      </c>
      <c r="D509" s="449"/>
      <c r="E509" s="450" t="str">
        <f>'Data information'!D726</f>
        <v>กก.</v>
      </c>
      <c r="F509" s="449">
        <f>'Data information'!E726</f>
        <v>0</v>
      </c>
      <c r="G509" s="449">
        <f t="shared" si="68"/>
        <v>0</v>
      </c>
      <c r="H509" s="449">
        <f>'Data information'!F726</f>
        <v>10</v>
      </c>
      <c r="I509" s="449">
        <f t="shared" si="69"/>
        <v>0</v>
      </c>
      <c r="J509" s="449">
        <f t="shared" si="70"/>
        <v>0</v>
      </c>
      <c r="K509" s="460"/>
    </row>
    <row r="510" spans="1:11" s="497" customFormat="1" hidden="1">
      <c r="A510" s="460"/>
      <c r="B510" s="482"/>
      <c r="C510" s="489" t="str">
        <f>'Data information'!C727</f>
        <v xml:space="preserve"> - ทาสีกันสนิม</v>
      </c>
      <c r="D510" s="449"/>
      <c r="E510" s="450" t="str">
        <f>'Data information'!D727</f>
        <v>ตร.ม.</v>
      </c>
      <c r="F510" s="449">
        <f>'Data information'!E727</f>
        <v>22.42</v>
      </c>
      <c r="G510" s="449">
        <f t="shared" si="68"/>
        <v>0</v>
      </c>
      <c r="H510" s="449">
        <f>'Data information'!F727</f>
        <v>30</v>
      </c>
      <c r="I510" s="449">
        <f t="shared" si="69"/>
        <v>0</v>
      </c>
      <c r="J510" s="449">
        <f t="shared" si="70"/>
        <v>0</v>
      </c>
      <c r="K510" s="460"/>
    </row>
    <row r="511" spans="1:11" s="497" customFormat="1" hidden="1">
      <c r="A511" s="460"/>
      <c r="B511" s="482"/>
      <c r="C511" s="489" t="str">
        <f>'Data information'!C728</f>
        <v xml:space="preserve"> - ทาสีน้ำมัน</v>
      </c>
      <c r="D511" s="449"/>
      <c r="E511" s="450" t="str">
        <f>'Data information'!D728</f>
        <v>ตร.ม.</v>
      </c>
      <c r="F511" s="449">
        <f>'Data information'!E728</f>
        <v>66.12</v>
      </c>
      <c r="G511" s="449">
        <f t="shared" si="68"/>
        <v>0</v>
      </c>
      <c r="H511" s="449">
        <f>'Data information'!F728</f>
        <v>35</v>
      </c>
      <c r="I511" s="449">
        <f t="shared" si="69"/>
        <v>0</v>
      </c>
      <c r="J511" s="449">
        <f t="shared" si="70"/>
        <v>0</v>
      </c>
      <c r="K511" s="460"/>
    </row>
    <row r="512" spans="1:11" s="497" customFormat="1" hidden="1">
      <c r="A512" s="460"/>
      <c r="B512" s="482"/>
      <c r="C512" s="489" t="str">
        <f>'Data information'!C729</f>
        <v xml:space="preserve"> -งานราวเหล็ก ราวบันได ST.2 (RL)</v>
      </c>
      <c r="D512" s="449"/>
      <c r="E512" s="450" t="str">
        <f>'Data information'!D729</f>
        <v>ม.</v>
      </c>
      <c r="F512" s="449">
        <f>'Data information'!E729</f>
        <v>502.06257075664615</v>
      </c>
      <c r="G512" s="449">
        <f t="shared" si="68"/>
        <v>0</v>
      </c>
      <c r="H512" s="449">
        <f>'Data information'!F729</f>
        <v>327.06717152351735</v>
      </c>
      <c r="I512" s="449">
        <f t="shared" si="69"/>
        <v>0</v>
      </c>
      <c r="J512" s="449">
        <f t="shared" si="70"/>
        <v>0</v>
      </c>
      <c r="K512" s="460"/>
    </row>
    <row r="513" spans="1:11" s="497" customFormat="1" hidden="1">
      <c r="A513" s="460"/>
      <c r="B513" s="482"/>
      <c r="C513" s="485" t="str">
        <f>'Data information'!C730</f>
        <v>งานลิฟท์ ทางเชื่อม 5</v>
      </c>
      <c r="D513" s="449"/>
      <c r="E513" s="450"/>
      <c r="F513" s="449"/>
      <c r="G513" s="449"/>
      <c r="H513" s="449"/>
      <c r="I513" s="449"/>
      <c r="J513" s="449"/>
      <c r="K513" s="460"/>
    </row>
    <row r="514" spans="1:11" s="497" customFormat="1" hidden="1">
      <c r="A514" s="460"/>
      <c r="B514" s="482"/>
      <c r="C514" s="489" t="str">
        <f>'Data information'!C731</f>
        <v xml:space="preserve"> - H-200x200x8x12 มม.</v>
      </c>
      <c r="D514" s="449"/>
      <c r="E514" s="450" t="str">
        <f>'Data information'!D731</f>
        <v>กก.</v>
      </c>
      <c r="F514" s="449">
        <f>'Data information'!E731</f>
        <v>33.409999999999997</v>
      </c>
      <c r="G514" s="449">
        <f t="shared" si="68"/>
        <v>0</v>
      </c>
      <c r="H514" s="449">
        <f>'Data information'!F731</f>
        <v>0</v>
      </c>
      <c r="I514" s="449">
        <f t="shared" si="69"/>
        <v>0</v>
      </c>
      <c r="J514" s="449">
        <f t="shared" si="70"/>
        <v>0</v>
      </c>
      <c r="K514" s="460"/>
    </row>
    <row r="515" spans="1:11" s="497" customFormat="1" hidden="1">
      <c r="A515" s="460"/>
      <c r="B515" s="482"/>
      <c r="C515" s="489" t="str">
        <f>'Data information'!C732</f>
        <v xml:space="preserve"> - H-194x150x6x9 มม.</v>
      </c>
      <c r="D515" s="449"/>
      <c r="E515" s="450" t="str">
        <f>'Data information'!D732</f>
        <v>กก.</v>
      </c>
      <c r="F515" s="449">
        <f>'Data information'!E732</f>
        <v>34.020000000000003</v>
      </c>
      <c r="G515" s="449">
        <f t="shared" si="68"/>
        <v>0</v>
      </c>
      <c r="H515" s="449">
        <f>'Data information'!F732</f>
        <v>0</v>
      </c>
      <c r="I515" s="449">
        <f t="shared" si="69"/>
        <v>0</v>
      </c>
      <c r="J515" s="449">
        <f t="shared" si="70"/>
        <v>0</v>
      </c>
      <c r="K515" s="460"/>
    </row>
    <row r="516" spans="1:11" s="497" customFormat="1" hidden="1">
      <c r="A516" s="460"/>
      <c r="B516" s="482"/>
      <c r="C516" s="489" t="str">
        <f>'Data information'!C733</f>
        <v xml:space="preserve"> - C-200x80x7.5x11 มม.</v>
      </c>
      <c r="D516" s="449"/>
      <c r="E516" s="450" t="str">
        <f>'Data information'!D733</f>
        <v>กก.</v>
      </c>
      <c r="F516" s="449">
        <f>'Data information'!E733</f>
        <v>33.409999999999997</v>
      </c>
      <c r="G516" s="449">
        <f t="shared" si="68"/>
        <v>0</v>
      </c>
      <c r="H516" s="449">
        <f>'Data information'!F733</f>
        <v>0</v>
      </c>
      <c r="I516" s="449">
        <f t="shared" si="69"/>
        <v>0</v>
      </c>
      <c r="J516" s="449">
        <f t="shared" si="70"/>
        <v>0</v>
      </c>
      <c r="K516" s="460"/>
    </row>
    <row r="517" spans="1:11" s="497" customFormat="1" hidden="1">
      <c r="A517" s="460"/>
      <c r="B517" s="482"/>
      <c r="C517" s="489" t="str">
        <f>'Data information'!C734</f>
        <v xml:space="preserve"> - แผ่นเหล็กขนาด 250X250X20mm. </v>
      </c>
      <c r="D517" s="449"/>
      <c r="E517" s="450" t="str">
        <f>'Data information'!D734</f>
        <v>กก.</v>
      </c>
      <c r="F517" s="449">
        <f>'Data information'!E734</f>
        <v>28.44</v>
      </c>
      <c r="G517" s="449">
        <f t="shared" si="68"/>
        <v>0</v>
      </c>
      <c r="H517" s="449">
        <f>'Data information'!F734</f>
        <v>0</v>
      </c>
      <c r="I517" s="449">
        <f t="shared" si="69"/>
        <v>0</v>
      </c>
      <c r="J517" s="449">
        <f t="shared" si="70"/>
        <v>0</v>
      </c>
      <c r="K517" s="460"/>
    </row>
    <row r="518" spans="1:11" s="497" customFormat="1" hidden="1">
      <c r="A518" s="460"/>
      <c r="B518" s="482"/>
      <c r="C518" s="489" t="str">
        <f>'Data information'!C735</f>
        <v xml:space="preserve"> - Dowel DB16 ยาว 0.40 ม.  </v>
      </c>
      <c r="D518" s="449"/>
      <c r="E518" s="450" t="str">
        <f>'Data information'!D735</f>
        <v>กก.</v>
      </c>
      <c r="F518" s="449">
        <f>'Data information'!E735</f>
        <v>20.14</v>
      </c>
      <c r="G518" s="449">
        <f t="shared" si="68"/>
        <v>0</v>
      </c>
      <c r="H518" s="449">
        <f>'Data information'!F735</f>
        <v>0</v>
      </c>
      <c r="I518" s="449">
        <f t="shared" si="69"/>
        <v>0</v>
      </c>
      <c r="J518" s="449">
        <f t="shared" si="70"/>
        <v>0</v>
      </c>
      <c r="K518" s="460"/>
    </row>
    <row r="519" spans="1:11" s="497" customFormat="1" hidden="1">
      <c r="A519" s="460"/>
      <c r="B519" s="482"/>
      <c r="C519" s="489" t="str">
        <f>'Data information'!C736</f>
        <v xml:space="preserve"> - ค่าแรงเชื่อม ประกอบเหล็กโครงสร้าง</v>
      </c>
      <c r="D519" s="449"/>
      <c r="E519" s="450" t="str">
        <f>'Data information'!D736</f>
        <v>กก.</v>
      </c>
      <c r="F519" s="449">
        <f>'Data information'!E736</f>
        <v>0</v>
      </c>
      <c r="G519" s="449">
        <f t="shared" si="68"/>
        <v>0</v>
      </c>
      <c r="H519" s="449">
        <f>'Data information'!F736</f>
        <v>10</v>
      </c>
      <c r="I519" s="449">
        <f t="shared" si="69"/>
        <v>0</v>
      </c>
      <c r="J519" s="449">
        <f t="shared" si="70"/>
        <v>0</v>
      </c>
      <c r="K519" s="460"/>
    </row>
    <row r="520" spans="1:11" s="497" customFormat="1" hidden="1">
      <c r="A520" s="460"/>
      <c r="B520" s="482"/>
      <c r="C520" s="489" t="str">
        <f>'Data information'!C737</f>
        <v xml:space="preserve"> - ทาสีกันสนิม</v>
      </c>
      <c r="D520" s="449"/>
      <c r="E520" s="450" t="str">
        <f>'Data information'!D737</f>
        <v>ตร.ม.</v>
      </c>
      <c r="F520" s="449">
        <f>'Data information'!E737</f>
        <v>22.42</v>
      </c>
      <c r="G520" s="449">
        <f t="shared" si="68"/>
        <v>0</v>
      </c>
      <c r="H520" s="449">
        <f>'Data information'!F737</f>
        <v>30</v>
      </c>
      <c r="I520" s="449">
        <f t="shared" si="69"/>
        <v>0</v>
      </c>
      <c r="J520" s="449">
        <f t="shared" si="70"/>
        <v>0</v>
      </c>
      <c r="K520" s="460"/>
    </row>
    <row r="521" spans="1:11" s="497" customFormat="1" hidden="1">
      <c r="A521" s="460"/>
      <c r="B521" s="482"/>
      <c r="C521" s="489" t="str">
        <f>'Data information'!C738</f>
        <v xml:space="preserve"> - ทาสีน้ำมัน</v>
      </c>
      <c r="D521" s="449"/>
      <c r="E521" s="450" t="str">
        <f>'Data information'!D738</f>
        <v>ตร.ม.</v>
      </c>
      <c r="F521" s="449">
        <f>'Data information'!E738</f>
        <v>66.12</v>
      </c>
      <c r="G521" s="449">
        <f t="shared" si="68"/>
        <v>0</v>
      </c>
      <c r="H521" s="449">
        <f>'Data information'!F738</f>
        <v>35</v>
      </c>
      <c r="I521" s="449">
        <f t="shared" si="69"/>
        <v>0</v>
      </c>
      <c r="J521" s="449">
        <f t="shared" si="70"/>
        <v>0</v>
      </c>
      <c r="K521" s="460"/>
    </row>
    <row r="522" spans="1:11" s="497" customFormat="1" hidden="1">
      <c r="A522" s="460"/>
      <c r="B522" s="482"/>
      <c r="C522" s="485" t="str">
        <f>'Data information'!C739</f>
        <v>ราวกันตก RL ทางเชื่อม</v>
      </c>
      <c r="D522" s="449"/>
      <c r="E522" s="450"/>
      <c r="F522" s="449"/>
      <c r="G522" s="449"/>
      <c r="H522" s="449"/>
      <c r="I522" s="449"/>
      <c r="J522" s="449"/>
      <c r="K522" s="460"/>
    </row>
    <row r="523" spans="1:11" s="497" customFormat="1" hidden="1">
      <c r="A523" s="460"/>
      <c r="B523" s="482"/>
      <c r="C523" s="489" t="str">
        <f>'Data information'!C740</f>
        <v xml:space="preserve"> - งานราวเหล็กกันตก </v>
      </c>
      <c r="D523" s="449"/>
      <c r="E523" s="450" t="str">
        <f>'Data information'!D740</f>
        <v>ม.</v>
      </c>
      <c r="F523" s="449">
        <f>'Data information'!E740</f>
        <v>502.06257075664615</v>
      </c>
      <c r="G523" s="449">
        <f t="shared" si="68"/>
        <v>0</v>
      </c>
      <c r="H523" s="449">
        <f>'Data information'!F740</f>
        <v>327.06717152351735</v>
      </c>
      <c r="I523" s="449">
        <f t="shared" si="69"/>
        <v>0</v>
      </c>
      <c r="J523" s="449">
        <f t="shared" si="70"/>
        <v>0</v>
      </c>
      <c r="K523" s="460"/>
    </row>
    <row r="524" spans="1:11" s="497" customFormat="1" hidden="1">
      <c r="A524" s="460"/>
      <c r="B524" s="482"/>
      <c r="C524" s="485" t="str">
        <f>'Data information'!C741</f>
        <v>ราวกันตก RL-2 ทางเชื่อม</v>
      </c>
      <c r="D524" s="449"/>
      <c r="E524" s="450"/>
      <c r="F524" s="449"/>
      <c r="G524" s="449"/>
      <c r="H524" s="449"/>
      <c r="I524" s="449"/>
      <c r="J524" s="449"/>
      <c r="K524" s="460"/>
    </row>
    <row r="525" spans="1:11" s="497" customFormat="1" hidden="1">
      <c r="A525" s="460"/>
      <c r="B525" s="482"/>
      <c r="C525" s="489" t="str">
        <f>'Data information'!C742</f>
        <v xml:space="preserve"> - งานราวเหล็กกันตก </v>
      </c>
      <c r="D525" s="449"/>
      <c r="E525" s="450" t="str">
        <f>'Data information'!D742</f>
        <v>ม.</v>
      </c>
      <c r="F525" s="449">
        <f>'Data information'!E742</f>
        <v>192.40384374999999</v>
      </c>
      <c r="G525" s="449">
        <f t="shared" si="68"/>
        <v>0</v>
      </c>
      <c r="H525" s="449">
        <f>'Data information'!F742</f>
        <v>80.226874999999993</v>
      </c>
      <c r="I525" s="449">
        <f t="shared" si="69"/>
        <v>0</v>
      </c>
      <c r="J525" s="449">
        <f t="shared" si="70"/>
        <v>0</v>
      </c>
      <c r="K525" s="460"/>
    </row>
    <row r="526" spans="1:11" s="497" customFormat="1">
      <c r="A526" s="480"/>
      <c r="B526" s="481"/>
      <c r="C526" s="485" t="str">
        <f>'Data information'!C743</f>
        <v>งานอื่นๆ</v>
      </c>
      <c r="D526" s="451"/>
      <c r="E526" s="458"/>
      <c r="F526" s="451"/>
      <c r="G526" s="451"/>
      <c r="H526" s="451"/>
      <c r="I526" s="451"/>
      <c r="J526" s="451"/>
      <c r="K526" s="451"/>
    </row>
    <row r="527" spans="1:11" s="497" customFormat="1">
      <c r="A527" s="451"/>
      <c r="B527" s="475"/>
      <c r="C527" s="485" t="str">
        <f>'Data information'!C744</f>
        <v>ผนัง 9</v>
      </c>
      <c r="D527" s="449"/>
      <c r="E527" s="450"/>
      <c r="F527" s="449"/>
      <c r="G527" s="449"/>
      <c r="H527" s="449"/>
      <c r="I527" s="449"/>
      <c r="J527" s="449"/>
      <c r="K527" s="469"/>
    </row>
    <row r="528" spans="1:11" s="497" customFormat="1">
      <c r="A528" s="451"/>
      <c r="B528" s="475"/>
      <c r="C528" s="489" t="str">
        <f>'Data information'!C745</f>
        <v xml:space="preserve"> - H-200x200x8x12 mm.</v>
      </c>
      <c r="D528" s="449"/>
      <c r="E528" s="450" t="str">
        <f>'Data information'!D745</f>
        <v>กก.</v>
      </c>
      <c r="F528" s="449">
        <f>'Data information'!E745</f>
        <v>33.409999999999997</v>
      </c>
      <c r="G528" s="449">
        <f t="shared" ref="G528:G544" si="71">D528*F528</f>
        <v>0</v>
      </c>
      <c r="H528" s="449">
        <f>'Data information'!F745</f>
        <v>0</v>
      </c>
      <c r="I528" s="449">
        <f t="shared" ref="I528:I544" si="72">D528*H528</f>
        <v>0</v>
      </c>
      <c r="J528" s="449">
        <f t="shared" ref="J528:J544" si="73">G528+I528</f>
        <v>0</v>
      </c>
      <c r="K528" s="451"/>
    </row>
    <row r="529" spans="1:11" s="497" customFormat="1">
      <c r="A529" s="451"/>
      <c r="B529" s="475"/>
      <c r="C529" s="489" t="str">
        <f>'Data information'!C746</f>
        <v xml:space="preserve"> - H-194x150x6x9 mm.</v>
      </c>
      <c r="D529" s="449"/>
      <c r="E529" s="450" t="str">
        <f>'Data information'!D746</f>
        <v>กก.</v>
      </c>
      <c r="F529" s="449">
        <f>'Data information'!E746</f>
        <v>34.020000000000003</v>
      </c>
      <c r="G529" s="449">
        <f t="shared" si="71"/>
        <v>0</v>
      </c>
      <c r="H529" s="449">
        <f>'Data information'!F746</f>
        <v>0</v>
      </c>
      <c r="I529" s="449">
        <f t="shared" si="72"/>
        <v>0</v>
      </c>
      <c r="J529" s="449">
        <f t="shared" si="73"/>
        <v>0</v>
      </c>
      <c r="K529" s="451"/>
    </row>
    <row r="530" spans="1:11" s="497" customFormat="1">
      <c r="A530" s="451"/>
      <c r="B530" s="475"/>
      <c r="C530" s="489" t="str">
        <f>'Data information'!C747</f>
        <v xml:space="preserve"> - H-100x100x6x8 mm.</v>
      </c>
      <c r="D530" s="449"/>
      <c r="E530" s="450" t="str">
        <f>'Data information'!D747</f>
        <v>กก.</v>
      </c>
      <c r="F530" s="449">
        <f>'Data information'!E747</f>
        <v>33.409999999999997</v>
      </c>
      <c r="G530" s="449">
        <f t="shared" si="71"/>
        <v>0</v>
      </c>
      <c r="H530" s="449">
        <f>'Data information'!F747</f>
        <v>0</v>
      </c>
      <c r="I530" s="449">
        <f t="shared" si="72"/>
        <v>0</v>
      </c>
      <c r="J530" s="449">
        <f t="shared" si="73"/>
        <v>0</v>
      </c>
      <c r="K530" s="451"/>
    </row>
    <row r="531" spans="1:11" s="497" customFormat="1">
      <c r="A531" s="451"/>
      <c r="B531" s="475"/>
      <c r="C531" s="489" t="str">
        <f>'Data information'!C748</f>
        <v xml:space="preserve"> - C-CHANNELS 300X90X10X15.5mm.</v>
      </c>
      <c r="D531" s="449"/>
      <c r="E531" s="450" t="str">
        <f>'Data information'!D748</f>
        <v>กก.</v>
      </c>
      <c r="F531" s="449">
        <f>'Data information'!E748</f>
        <v>38.93</v>
      </c>
      <c r="G531" s="449">
        <f t="shared" si="71"/>
        <v>0</v>
      </c>
      <c r="H531" s="449">
        <f>'Data information'!F748</f>
        <v>0</v>
      </c>
      <c r="I531" s="449">
        <f t="shared" si="72"/>
        <v>0</v>
      </c>
      <c r="J531" s="449">
        <f t="shared" si="73"/>
        <v>0</v>
      </c>
      <c r="K531" s="451"/>
    </row>
    <row r="532" spans="1:11" s="497" customFormat="1">
      <c r="A532" s="451"/>
      <c r="B532" s="475"/>
      <c r="C532" s="489" t="str">
        <f>'Data information'!C749</f>
        <v xml:space="preserve"> - เหล็กLG 100X100x3.2 mm. </v>
      </c>
      <c r="D532" s="449"/>
      <c r="E532" s="450" t="str">
        <f>'Data information'!D749</f>
        <v>กก.</v>
      </c>
      <c r="F532" s="449">
        <f>'Data information'!E749</f>
        <v>26.59</v>
      </c>
      <c r="G532" s="449">
        <f t="shared" si="71"/>
        <v>0</v>
      </c>
      <c r="H532" s="449">
        <f>'Data information'!F749</f>
        <v>0</v>
      </c>
      <c r="I532" s="449">
        <f t="shared" si="72"/>
        <v>0</v>
      </c>
      <c r="J532" s="449">
        <f t="shared" si="73"/>
        <v>0</v>
      </c>
      <c r="K532" s="451"/>
    </row>
    <row r="533" spans="1:11" s="497" customFormat="1">
      <c r="A533" s="451"/>
      <c r="B533" s="475"/>
      <c r="C533" s="489" t="str">
        <f>'Data information'!C750</f>
        <v xml:space="preserve"> - PL.300x300x12mm.</v>
      </c>
      <c r="D533" s="449"/>
      <c r="E533" s="450" t="str">
        <f>'Data information'!D750</f>
        <v>กก.</v>
      </c>
      <c r="F533" s="449">
        <f>'Data information'!E750</f>
        <v>25.12</v>
      </c>
      <c r="G533" s="449">
        <f t="shared" si="71"/>
        <v>0</v>
      </c>
      <c r="H533" s="449">
        <f>'Data information'!F750</f>
        <v>0</v>
      </c>
      <c r="I533" s="449">
        <f t="shared" si="72"/>
        <v>0</v>
      </c>
      <c r="J533" s="449">
        <f t="shared" si="73"/>
        <v>0</v>
      </c>
      <c r="K533" s="451"/>
    </row>
    <row r="534" spans="1:11" s="497" customFormat="1">
      <c r="A534" s="451"/>
      <c r="B534" s="475"/>
      <c r="C534" s="489" t="str">
        <f>'Data information'!C751</f>
        <v xml:space="preserve"> - Bolt M25 (ฝังลึก 0.50 ม.)</v>
      </c>
      <c r="D534" s="449"/>
      <c r="E534" s="450" t="str">
        <f>'Data information'!D751</f>
        <v>ชุด</v>
      </c>
      <c r="F534" s="449">
        <f>'Data information'!E751</f>
        <v>175</v>
      </c>
      <c r="G534" s="449">
        <f t="shared" si="71"/>
        <v>0</v>
      </c>
      <c r="H534" s="449">
        <f>'Data information'!F751</f>
        <v>0</v>
      </c>
      <c r="I534" s="449">
        <f t="shared" si="72"/>
        <v>0</v>
      </c>
      <c r="J534" s="449">
        <f t="shared" si="73"/>
        <v>0</v>
      </c>
      <c r="K534" s="451"/>
    </row>
    <row r="535" spans="1:11" s="497" customFormat="1">
      <c r="A535" s="451"/>
      <c r="B535" s="475"/>
      <c r="C535" s="489" t="str">
        <f>'Data information'!C752</f>
        <v xml:space="preserve"> - Bolt M20 (ฝังลึก 0.50 ม.)</v>
      </c>
      <c r="D535" s="449"/>
      <c r="E535" s="450" t="str">
        <f>'Data information'!D752</f>
        <v>ชุด</v>
      </c>
      <c r="F535" s="449">
        <f>'Data information'!E752</f>
        <v>150</v>
      </c>
      <c r="G535" s="449">
        <f t="shared" si="71"/>
        <v>0</v>
      </c>
      <c r="H535" s="449">
        <f>'Data information'!F752</f>
        <v>0</v>
      </c>
      <c r="I535" s="449">
        <f t="shared" si="72"/>
        <v>0</v>
      </c>
      <c r="J535" s="449">
        <f t="shared" si="73"/>
        <v>0</v>
      </c>
      <c r="K535" s="451"/>
    </row>
    <row r="536" spans="1:11" s="497" customFormat="1" hidden="1">
      <c r="A536" s="451"/>
      <c r="B536" s="475"/>
      <c r="C536" s="489" t="str">
        <f>'Data information'!C753</f>
        <v xml:space="preserve"> - Dowel 6-DB16 ยาว 0.40 m.</v>
      </c>
      <c r="D536" s="449"/>
      <c r="E536" s="450" t="str">
        <f>'Data information'!D753</f>
        <v>กก.</v>
      </c>
      <c r="F536" s="449">
        <f>'Data information'!E753</f>
        <v>20.14</v>
      </c>
      <c r="G536" s="449">
        <f t="shared" si="71"/>
        <v>0</v>
      </c>
      <c r="H536" s="449">
        <f>'Data information'!F753</f>
        <v>0</v>
      </c>
      <c r="I536" s="449">
        <f t="shared" si="72"/>
        <v>0</v>
      </c>
      <c r="J536" s="449">
        <f t="shared" si="73"/>
        <v>0</v>
      </c>
      <c r="K536" s="451"/>
    </row>
    <row r="537" spans="1:11" s="497" customFormat="1">
      <c r="A537" s="451"/>
      <c r="B537" s="475"/>
      <c r="C537" s="489" t="str">
        <f>'Data information'!C754</f>
        <v xml:space="preserve"> - Aluminium composite ใส้ในกันไฟ หนา 4 มม.</v>
      </c>
      <c r="D537" s="449"/>
      <c r="E537" s="450" t="str">
        <f>'Data information'!D754</f>
        <v>ตร.ม.</v>
      </c>
      <c r="F537" s="449">
        <f>'Data information'!E754</f>
        <v>1807.87</v>
      </c>
      <c r="G537" s="449">
        <f t="shared" si="71"/>
        <v>0</v>
      </c>
      <c r="H537" s="449">
        <f>'Data information'!F754</f>
        <v>0</v>
      </c>
      <c r="I537" s="449">
        <f t="shared" si="72"/>
        <v>0</v>
      </c>
      <c r="J537" s="449">
        <f t="shared" si="73"/>
        <v>0</v>
      </c>
      <c r="K537" s="451"/>
    </row>
    <row r="538" spans="1:11" s="497" customFormat="1">
      <c r="A538" s="451"/>
      <c r="B538" s="475"/>
      <c r="C538" s="489" t="str">
        <f>'Data information'!C755</f>
        <v xml:space="preserve"> - ค่าแรงเชื่อม</v>
      </c>
      <c r="D538" s="449"/>
      <c r="E538" s="450" t="str">
        <f>'Data information'!D755</f>
        <v>กก.</v>
      </c>
      <c r="F538" s="449">
        <f>'Data information'!E755</f>
        <v>0</v>
      </c>
      <c r="G538" s="449">
        <f t="shared" si="71"/>
        <v>0</v>
      </c>
      <c r="H538" s="449">
        <f>'Data information'!F755</f>
        <v>10</v>
      </c>
      <c r="I538" s="449">
        <f t="shared" si="72"/>
        <v>0</v>
      </c>
      <c r="J538" s="449">
        <f t="shared" si="73"/>
        <v>0</v>
      </c>
      <c r="K538" s="451"/>
    </row>
    <row r="539" spans="1:11" s="497" customFormat="1">
      <c r="A539" s="451"/>
      <c r="B539" s="475"/>
      <c r="C539" s="489" t="str">
        <f>'Data information'!C756</f>
        <v xml:space="preserve"> - ทาสีกันสนิม</v>
      </c>
      <c r="D539" s="449"/>
      <c r="E539" s="450" t="str">
        <f>'Data information'!D756</f>
        <v>ตร.ม.</v>
      </c>
      <c r="F539" s="449">
        <f>'Data information'!E756</f>
        <v>22.42</v>
      </c>
      <c r="G539" s="449">
        <f t="shared" si="71"/>
        <v>0</v>
      </c>
      <c r="H539" s="449">
        <f>'Data information'!F756</f>
        <v>30</v>
      </c>
      <c r="I539" s="449">
        <f t="shared" si="72"/>
        <v>0</v>
      </c>
      <c r="J539" s="449">
        <f t="shared" si="73"/>
        <v>0</v>
      </c>
      <c r="K539" s="451"/>
    </row>
    <row r="540" spans="1:11" s="497" customFormat="1" hidden="1">
      <c r="A540" s="451"/>
      <c r="B540" s="475"/>
      <c r="C540" s="489" t="str">
        <f>'Data information'!C757</f>
        <v xml:space="preserve"> - ทาสีน้ำมัน</v>
      </c>
      <c r="D540" s="449"/>
      <c r="E540" s="450" t="str">
        <f>'Data information'!D757</f>
        <v>ตร.ม.</v>
      </c>
      <c r="F540" s="449">
        <f>'Data information'!E757</f>
        <v>66.12</v>
      </c>
      <c r="G540" s="449">
        <f t="shared" si="71"/>
        <v>0</v>
      </c>
      <c r="H540" s="449">
        <f>'Data information'!F757</f>
        <v>35</v>
      </c>
      <c r="I540" s="449">
        <f t="shared" si="72"/>
        <v>0</v>
      </c>
      <c r="J540" s="449">
        <f t="shared" si="73"/>
        <v>0</v>
      </c>
      <c r="K540" s="451"/>
    </row>
    <row r="541" spans="1:11" s="497" customFormat="1">
      <c r="A541" s="451"/>
      <c r="B541" s="475"/>
      <c r="C541" s="485" t="str">
        <f>'Data information'!C758</f>
        <v xml:space="preserve"> - ราวกันตก RL 1อาคาร 1,3</v>
      </c>
      <c r="D541" s="449"/>
      <c r="E541" s="450"/>
      <c r="F541" s="449"/>
      <c r="G541" s="449"/>
      <c r="H541" s="449"/>
      <c r="I541" s="449"/>
      <c r="J541" s="449"/>
      <c r="K541" s="451"/>
    </row>
    <row r="542" spans="1:11" s="497" customFormat="1">
      <c r="A542" s="451"/>
      <c r="B542" s="475"/>
      <c r="C542" s="489" t="str">
        <f>'Data information'!C759</f>
        <v xml:space="preserve"> - งานราวเหล็กกันตก </v>
      </c>
      <c r="D542" s="449"/>
      <c r="E542" s="450" t="str">
        <f>'Data information'!D759</f>
        <v>ม.</v>
      </c>
      <c r="F542" s="449">
        <f>'Data information'!E759</f>
        <v>1065</v>
      </c>
      <c r="G542" s="449">
        <f t="shared" si="71"/>
        <v>0</v>
      </c>
      <c r="H542" s="449">
        <f>'Data information'!F759</f>
        <v>560</v>
      </c>
      <c r="I542" s="449">
        <f t="shared" si="72"/>
        <v>0</v>
      </c>
      <c r="J542" s="449">
        <f t="shared" si="73"/>
        <v>0</v>
      </c>
      <c r="K542" s="451"/>
    </row>
    <row r="543" spans="1:11" s="497" customFormat="1" hidden="1">
      <c r="A543" s="460"/>
      <c r="B543" s="482"/>
      <c r="C543" s="485" t="str">
        <f>'Data information'!C760</f>
        <v>ราวกันตก RL2 อาคาร3,4,5</v>
      </c>
      <c r="D543" s="449"/>
      <c r="E543" s="450"/>
      <c r="F543" s="449"/>
      <c r="G543" s="449"/>
      <c r="H543" s="449"/>
      <c r="I543" s="449"/>
      <c r="J543" s="449"/>
      <c r="K543" s="460"/>
    </row>
    <row r="544" spans="1:11" s="497" customFormat="1" hidden="1">
      <c r="A544" s="460"/>
      <c r="B544" s="482"/>
      <c r="C544" s="489" t="str">
        <f>'Data information'!C761</f>
        <v xml:space="preserve"> - งานราวเหล็กกันตก </v>
      </c>
      <c r="D544" s="449"/>
      <c r="E544" s="450" t="str">
        <f>'Data information'!D761</f>
        <v>ม.</v>
      </c>
      <c r="F544" s="449">
        <f>'Data information'!E761</f>
        <v>190</v>
      </c>
      <c r="G544" s="449">
        <f t="shared" si="71"/>
        <v>0</v>
      </c>
      <c r="H544" s="449">
        <f>'Data information'!F761</f>
        <v>114</v>
      </c>
      <c r="I544" s="449">
        <f t="shared" si="72"/>
        <v>0</v>
      </c>
      <c r="J544" s="449">
        <f t="shared" si="73"/>
        <v>0</v>
      </c>
      <c r="K544" s="460"/>
    </row>
    <row r="545" spans="1:11" s="497" customFormat="1">
      <c r="A545" s="451"/>
      <c r="B545" s="475"/>
      <c r="C545" s="485" t="str">
        <f>'Data information'!C762</f>
        <v>ราวกันตก RL3 อาคาร1</v>
      </c>
      <c r="D545" s="449"/>
      <c r="E545" s="450"/>
      <c r="F545" s="449"/>
      <c r="G545" s="449"/>
      <c r="H545" s="449"/>
      <c r="I545" s="449"/>
      <c r="J545" s="449"/>
      <c r="K545" s="451"/>
    </row>
    <row r="546" spans="1:11" s="497" customFormat="1" ht="48">
      <c r="A546" s="451"/>
      <c r="B546" s="475"/>
      <c r="C546" s="491" t="str">
        <f>'Data information'!C763</f>
        <v xml:space="preserve"> - ราวระเบียงกระจกลามิเนตใส 6mm.+PVB 0.38mm.+6mm.ใส พร้อมวงกบอลูมิเนียม</v>
      </c>
      <c r="D546" s="449"/>
      <c r="E546" s="450" t="str">
        <f>'Data information'!D763</f>
        <v>ม.</v>
      </c>
      <c r="F546" s="449">
        <f>'Data information'!E763</f>
        <v>4131.8500000000004</v>
      </c>
      <c r="G546" s="449">
        <f t="shared" ref="G546:G562" si="74">D546*F546</f>
        <v>0</v>
      </c>
      <c r="H546" s="449">
        <f>'Data information'!F763</f>
        <v>0</v>
      </c>
      <c r="I546" s="449">
        <f t="shared" ref="I546:I562" si="75">D546*H546</f>
        <v>0</v>
      </c>
      <c r="J546" s="449">
        <f t="shared" ref="J546:J562" si="76">G546+I546</f>
        <v>0</v>
      </c>
      <c r="K546" s="451"/>
    </row>
    <row r="547" spans="1:11" s="497" customFormat="1">
      <c r="A547" s="451"/>
      <c r="B547" s="475"/>
      <c r="C547" s="489" t="str">
        <f>'Data information'!C764</f>
        <v xml:space="preserve"> - C-CHANNELS 300X90X10X15.5mm.</v>
      </c>
      <c r="D547" s="449"/>
      <c r="E547" s="450" t="str">
        <f>'Data information'!D764</f>
        <v>กก.</v>
      </c>
      <c r="F547" s="449">
        <f>'Data information'!E764</f>
        <v>38.93</v>
      </c>
      <c r="G547" s="449">
        <f t="shared" si="74"/>
        <v>0</v>
      </c>
      <c r="H547" s="449">
        <f>'Data information'!F764</f>
        <v>0</v>
      </c>
      <c r="I547" s="449">
        <f t="shared" si="75"/>
        <v>0</v>
      </c>
      <c r="J547" s="449">
        <f t="shared" si="76"/>
        <v>0</v>
      </c>
      <c r="K547" s="451"/>
    </row>
    <row r="548" spans="1:11" s="497" customFormat="1">
      <c r="A548" s="451"/>
      <c r="B548" s="475"/>
      <c r="C548" s="489" t="str">
        <f>'Data information'!C765</f>
        <v xml:space="preserve"> - ค่าแรงเชื่อม</v>
      </c>
      <c r="D548" s="449"/>
      <c r="E548" s="450" t="str">
        <f>'Data information'!D765</f>
        <v>กก.</v>
      </c>
      <c r="F548" s="449">
        <f>'Data information'!E765</f>
        <v>0</v>
      </c>
      <c r="G548" s="449">
        <f t="shared" si="74"/>
        <v>0</v>
      </c>
      <c r="H548" s="449">
        <f>'Data information'!F765</f>
        <v>10</v>
      </c>
      <c r="I548" s="449">
        <f t="shared" si="75"/>
        <v>0</v>
      </c>
      <c r="J548" s="449">
        <f t="shared" si="76"/>
        <v>0</v>
      </c>
      <c r="K548" s="451"/>
    </row>
    <row r="549" spans="1:11" s="497" customFormat="1">
      <c r="A549" s="451"/>
      <c r="B549" s="475"/>
      <c r="C549" s="489" t="str">
        <f>'Data information'!C766</f>
        <v xml:space="preserve"> - ทาสีกันสนิม</v>
      </c>
      <c r="D549" s="449"/>
      <c r="E549" s="450" t="str">
        <f>'Data information'!D766</f>
        <v>ตร.ม.</v>
      </c>
      <c r="F549" s="449">
        <f>'Data information'!E766</f>
        <v>35</v>
      </c>
      <c r="G549" s="449">
        <f t="shared" si="74"/>
        <v>0</v>
      </c>
      <c r="H549" s="449">
        <f>'Data information'!F766</f>
        <v>30</v>
      </c>
      <c r="I549" s="449">
        <f t="shared" si="75"/>
        <v>0</v>
      </c>
      <c r="J549" s="449">
        <f t="shared" si="76"/>
        <v>0</v>
      </c>
      <c r="K549" s="451"/>
    </row>
    <row r="550" spans="1:11" s="497" customFormat="1">
      <c r="A550" s="451"/>
      <c r="B550" s="475"/>
      <c r="C550" s="489" t="str">
        <f>'Data information'!C767</f>
        <v xml:space="preserve"> - ทาสีน้ำมัน</v>
      </c>
      <c r="D550" s="449"/>
      <c r="E550" s="450" t="str">
        <f>'Data information'!D767</f>
        <v>ตร.ม.</v>
      </c>
      <c r="F550" s="449">
        <f>'Data information'!E767</f>
        <v>45</v>
      </c>
      <c r="G550" s="449">
        <f t="shared" si="74"/>
        <v>0</v>
      </c>
      <c r="H550" s="449">
        <f>'Data information'!F767</f>
        <v>35</v>
      </c>
      <c r="I550" s="449">
        <f t="shared" si="75"/>
        <v>0</v>
      </c>
      <c r="J550" s="449">
        <f t="shared" si="76"/>
        <v>0</v>
      </c>
      <c r="K550" s="451"/>
    </row>
    <row r="551" spans="1:11" s="497" customFormat="1">
      <c r="A551" s="451"/>
      <c r="B551" s="475"/>
      <c r="C551" s="485" t="str">
        <f>'Data information'!C768</f>
        <v>ราวกันตก RL4 อาคาร1</v>
      </c>
      <c r="D551" s="449"/>
      <c r="E551" s="450"/>
      <c r="F551" s="449"/>
      <c r="G551" s="449"/>
      <c r="H551" s="449"/>
      <c r="I551" s="449"/>
      <c r="J551" s="449"/>
      <c r="K551" s="451"/>
    </row>
    <row r="552" spans="1:11" s="497" customFormat="1">
      <c r="A552" s="451"/>
      <c r="B552" s="475"/>
      <c r="C552" s="489" t="str">
        <f>'Data information'!C769</f>
        <v xml:space="preserve"> - งานราวเหล็กกันตก </v>
      </c>
      <c r="D552" s="449"/>
      <c r="E552" s="450" t="str">
        <f>'Data information'!D769</f>
        <v>ม.</v>
      </c>
      <c r="F552" s="449">
        <f>'Data information'!E769</f>
        <v>1178</v>
      </c>
      <c r="G552" s="449">
        <f t="shared" si="74"/>
        <v>0</v>
      </c>
      <c r="H552" s="449">
        <f>'Data information'!F769</f>
        <v>560</v>
      </c>
      <c r="I552" s="449">
        <f t="shared" si="75"/>
        <v>0</v>
      </c>
      <c r="J552" s="449">
        <f t="shared" si="76"/>
        <v>0</v>
      </c>
      <c r="K552" s="451"/>
    </row>
    <row r="553" spans="1:11" s="497" customFormat="1">
      <c r="A553" s="451"/>
      <c r="B553" s="475"/>
      <c r="C553" s="485" t="str">
        <f>'Data information'!C770</f>
        <v>งานเหล็กพับตกแต่งหน้าอาคาร</v>
      </c>
      <c r="D553" s="449"/>
      <c r="E553" s="450"/>
      <c r="F553" s="449"/>
      <c r="G553" s="449"/>
      <c r="H553" s="449"/>
      <c r="I553" s="449"/>
      <c r="J553" s="449"/>
      <c r="K553" s="451"/>
    </row>
    <row r="554" spans="1:11" s="497" customFormat="1">
      <c r="A554" s="451"/>
      <c r="B554" s="475"/>
      <c r="C554" s="489" t="str">
        <f>'Data information'!C771</f>
        <v xml:space="preserve"> - แผ่นเหล็กเรียบดำหนา 2 มม.พับรูตัวยูขนาด 300X100มม.</v>
      </c>
      <c r="D554" s="449"/>
      <c r="E554" s="450" t="str">
        <f>'Data information'!D771</f>
        <v>กก.</v>
      </c>
      <c r="F554" s="449">
        <f>'Data information'!E771</f>
        <v>24.43</v>
      </c>
      <c r="G554" s="449">
        <f t="shared" si="74"/>
        <v>0</v>
      </c>
      <c r="H554" s="449">
        <f>'Data information'!F771</f>
        <v>0</v>
      </c>
      <c r="I554" s="449">
        <f t="shared" si="75"/>
        <v>0</v>
      </c>
      <c r="J554" s="449">
        <f t="shared" si="76"/>
        <v>0</v>
      </c>
      <c r="K554" s="451"/>
    </row>
    <row r="555" spans="1:11" s="497" customFormat="1">
      <c r="A555" s="451"/>
      <c r="B555" s="475"/>
      <c r="C555" s="489" t="str">
        <f>'Data information'!C772</f>
        <v xml:space="preserve"> - ค่าแรงเชื่อม+พับ</v>
      </c>
      <c r="D555" s="449"/>
      <c r="E555" s="450" t="str">
        <f>'Data information'!D772</f>
        <v>กก.</v>
      </c>
      <c r="F555" s="449">
        <f>'Data information'!E772</f>
        <v>0</v>
      </c>
      <c r="G555" s="449">
        <f t="shared" si="74"/>
        <v>0</v>
      </c>
      <c r="H555" s="449">
        <f>'Data information'!F772</f>
        <v>10</v>
      </c>
      <c r="I555" s="449">
        <f t="shared" si="75"/>
        <v>0</v>
      </c>
      <c r="J555" s="449">
        <f t="shared" si="76"/>
        <v>0</v>
      </c>
      <c r="K555" s="451"/>
    </row>
    <row r="556" spans="1:11" s="497" customFormat="1">
      <c r="A556" s="451"/>
      <c r="B556" s="475"/>
      <c r="C556" s="489" t="str">
        <f>'Data information'!C773</f>
        <v xml:space="preserve"> - ทาสีกันสนิม</v>
      </c>
      <c r="D556" s="449"/>
      <c r="E556" s="450" t="str">
        <f>'Data information'!D773</f>
        <v>ตร.ม.</v>
      </c>
      <c r="F556" s="449">
        <f>'Data information'!E773</f>
        <v>22.42</v>
      </c>
      <c r="G556" s="449">
        <f t="shared" si="74"/>
        <v>0</v>
      </c>
      <c r="H556" s="449">
        <f>'Data information'!F773</f>
        <v>30</v>
      </c>
      <c r="I556" s="449">
        <f t="shared" si="75"/>
        <v>0</v>
      </c>
      <c r="J556" s="449">
        <f t="shared" si="76"/>
        <v>0</v>
      </c>
      <c r="K556" s="451"/>
    </row>
    <row r="557" spans="1:11" s="497" customFormat="1">
      <c r="A557" s="451"/>
      <c r="B557" s="475"/>
      <c r="C557" s="489" t="str">
        <f>'Data information'!C774</f>
        <v xml:space="preserve"> - ทาสีน้ำมัน</v>
      </c>
      <c r="D557" s="449"/>
      <c r="E557" s="450" t="str">
        <f>'Data information'!D774</f>
        <v>ตร.ม.</v>
      </c>
      <c r="F557" s="449">
        <f>'Data information'!E774</f>
        <v>66.12</v>
      </c>
      <c r="G557" s="449">
        <f t="shared" si="74"/>
        <v>0</v>
      </c>
      <c r="H557" s="449">
        <f>'Data information'!F774</f>
        <v>35</v>
      </c>
      <c r="I557" s="449">
        <f t="shared" si="75"/>
        <v>0</v>
      </c>
      <c r="J557" s="449">
        <f t="shared" si="76"/>
        <v>0</v>
      </c>
      <c r="K557" s="451"/>
    </row>
    <row r="558" spans="1:11" s="497" customFormat="1">
      <c r="A558" s="451"/>
      <c r="B558" s="475"/>
      <c r="C558" s="485" t="str">
        <f>'Data information'!C775</f>
        <v>หลังคาระแนงคลุมระเบียง (แบบขยาย SS1)</v>
      </c>
      <c r="D558" s="449"/>
      <c r="E558" s="450"/>
      <c r="F558" s="449"/>
      <c r="G558" s="449"/>
      <c r="H558" s="449"/>
      <c r="I558" s="449"/>
      <c r="J558" s="449"/>
      <c r="K558" s="469" t="s">
        <v>967</v>
      </c>
    </row>
    <row r="559" spans="1:11" s="497" customFormat="1">
      <c r="A559" s="451"/>
      <c r="B559" s="475"/>
      <c r="C559" s="489" t="str">
        <f>'Data information'!C776</f>
        <v xml:space="preserve"> - H-350x175x7x11 mm.</v>
      </c>
      <c r="D559" s="449"/>
      <c r="E559" s="450" t="str">
        <f>'Data information'!D776</f>
        <v>กก.</v>
      </c>
      <c r="F559" s="449">
        <f>'Data information'!E776</f>
        <v>33.409999999999997</v>
      </c>
      <c r="G559" s="449">
        <f t="shared" si="74"/>
        <v>0</v>
      </c>
      <c r="H559" s="449">
        <f>'Data information'!F776</f>
        <v>0</v>
      </c>
      <c r="I559" s="449">
        <f t="shared" si="75"/>
        <v>0</v>
      </c>
      <c r="J559" s="449">
        <f t="shared" si="76"/>
        <v>0</v>
      </c>
      <c r="K559" s="451"/>
    </row>
    <row r="560" spans="1:11" s="497" customFormat="1">
      <c r="A560" s="451"/>
      <c r="B560" s="475"/>
      <c r="C560" s="489" t="str">
        <f>'Data information'!C777</f>
        <v xml:space="preserve"> - C-CHANNELS 300X90X10X15.5mm.</v>
      </c>
      <c r="D560" s="449"/>
      <c r="E560" s="450" t="str">
        <f>'Data information'!D777</f>
        <v>กก.</v>
      </c>
      <c r="F560" s="449">
        <f>'Data information'!E777</f>
        <v>38.93</v>
      </c>
      <c r="G560" s="449">
        <f t="shared" si="74"/>
        <v>0</v>
      </c>
      <c r="H560" s="449">
        <f>'Data information'!F777</f>
        <v>0</v>
      </c>
      <c r="I560" s="449">
        <f t="shared" si="75"/>
        <v>0</v>
      </c>
      <c r="J560" s="449">
        <f t="shared" si="76"/>
        <v>0</v>
      </c>
      <c r="K560" s="451"/>
    </row>
    <row r="561" spans="1:11" s="497" customFormat="1" hidden="1">
      <c r="A561" s="451"/>
      <c r="B561" s="475"/>
      <c r="C561" s="489" t="str">
        <f>'Data information'!C778</f>
        <v xml:space="preserve"> - ระแนง อลูมิเนียมขนาด 6"</v>
      </c>
      <c r="D561" s="449"/>
      <c r="E561" s="450" t="str">
        <f>'Data information'!D778</f>
        <v>ม.</v>
      </c>
      <c r="F561" s="449">
        <f>'Data information'!E778</f>
        <v>378.35</v>
      </c>
      <c r="G561" s="449">
        <f t="shared" si="74"/>
        <v>0</v>
      </c>
      <c r="H561" s="449">
        <f>'Data information'!F778</f>
        <v>0</v>
      </c>
      <c r="I561" s="449">
        <f t="shared" si="75"/>
        <v>0</v>
      </c>
      <c r="J561" s="449">
        <f t="shared" si="76"/>
        <v>0</v>
      </c>
      <c r="K561" s="469"/>
    </row>
    <row r="562" spans="1:11" s="497" customFormat="1">
      <c r="A562" s="451"/>
      <c r="B562" s="475"/>
      <c r="C562" s="489" t="str">
        <f>'Data information'!C779</f>
        <v xml:space="preserve"> - ค่าแรงเชื่อม ประกอบเหล็กโครงสร้าง</v>
      </c>
      <c r="D562" s="449"/>
      <c r="E562" s="450" t="str">
        <f>'Data information'!D779</f>
        <v>กก.</v>
      </c>
      <c r="F562" s="449">
        <f>'Data information'!E779</f>
        <v>0</v>
      </c>
      <c r="G562" s="449">
        <f t="shared" si="74"/>
        <v>0</v>
      </c>
      <c r="H562" s="449">
        <f>'Data information'!F779</f>
        <v>10</v>
      </c>
      <c r="I562" s="449">
        <f t="shared" si="75"/>
        <v>0</v>
      </c>
      <c r="J562" s="449">
        <f t="shared" si="76"/>
        <v>0</v>
      </c>
      <c r="K562" s="451"/>
    </row>
    <row r="563" spans="1:11" s="497" customFormat="1">
      <c r="A563" s="451"/>
      <c r="B563" s="475"/>
      <c r="C563" s="489" t="str">
        <f>'Data information'!C780</f>
        <v xml:space="preserve"> - ทาสีกันสนิม</v>
      </c>
      <c r="D563" s="449"/>
      <c r="E563" s="450" t="str">
        <f>'Data information'!D780</f>
        <v>ตร.ม.</v>
      </c>
      <c r="F563" s="449">
        <f>'Data information'!E780</f>
        <v>22.42</v>
      </c>
      <c r="G563" s="449">
        <f>D563*F563</f>
        <v>0</v>
      </c>
      <c r="H563" s="449">
        <f>'Data information'!F780</f>
        <v>30</v>
      </c>
      <c r="I563" s="449">
        <f>D563*H563</f>
        <v>0</v>
      </c>
      <c r="J563" s="449">
        <f>G563+I563</f>
        <v>0</v>
      </c>
      <c r="K563" s="451"/>
    </row>
    <row r="564" spans="1:11" s="497" customFormat="1">
      <c r="A564" s="451"/>
      <c r="B564" s="475"/>
      <c r="C564" s="489" t="str">
        <f>'Data information'!C781</f>
        <v xml:space="preserve"> - ทาสีน้ำมัน</v>
      </c>
      <c r="D564" s="449"/>
      <c r="E564" s="450" t="str">
        <f>'Data information'!D781</f>
        <v>ตร.ม.</v>
      </c>
      <c r="F564" s="449">
        <f>'Data information'!E781</f>
        <v>66.12</v>
      </c>
      <c r="G564" s="449">
        <f t="shared" ref="G564:G573" si="77">D564*F564</f>
        <v>0</v>
      </c>
      <c r="H564" s="449">
        <f>'Data information'!F781</f>
        <v>35</v>
      </c>
      <c r="I564" s="449">
        <f t="shared" ref="I564:I573" si="78">D564*H564</f>
        <v>0</v>
      </c>
      <c r="J564" s="449">
        <f t="shared" ref="J564:J573" si="79">G564+I564</f>
        <v>0</v>
      </c>
      <c r="K564" s="451"/>
    </row>
    <row r="565" spans="1:11" s="497" customFormat="1">
      <c r="A565" s="451"/>
      <c r="B565" s="475"/>
      <c r="C565" s="485" t="str">
        <f>'Data information'!C782</f>
        <v>หลังคาคลุมทางเข้า (CAN0PY)</v>
      </c>
      <c r="D565" s="449"/>
      <c r="E565" s="450"/>
      <c r="F565" s="449"/>
      <c r="G565" s="449"/>
      <c r="H565" s="449"/>
      <c r="I565" s="449"/>
      <c r="J565" s="449"/>
      <c r="K565" s="451"/>
    </row>
    <row r="566" spans="1:11" s="497" customFormat="1">
      <c r="A566" s="451"/>
      <c r="B566" s="475"/>
      <c r="C566" s="489" t="str">
        <f>'Data information'!C783</f>
        <v xml:space="preserve"> - H-800x300x4x26 mm. 210 kg./m.</v>
      </c>
      <c r="D566" s="449"/>
      <c r="E566" s="450" t="str">
        <f>'Data information'!D783</f>
        <v>กก.</v>
      </c>
      <c r="F566" s="449">
        <f>'Data information'!E783</f>
        <v>35.35</v>
      </c>
      <c r="G566" s="449">
        <f t="shared" si="77"/>
        <v>0</v>
      </c>
      <c r="H566" s="449">
        <f>'Data information'!F783</f>
        <v>0</v>
      </c>
      <c r="I566" s="449">
        <f t="shared" si="78"/>
        <v>0</v>
      </c>
      <c r="J566" s="449">
        <f t="shared" si="79"/>
        <v>0</v>
      </c>
      <c r="K566" s="451"/>
    </row>
    <row r="567" spans="1:11" s="497" customFormat="1">
      <c r="A567" s="451"/>
      <c r="B567" s="475"/>
      <c r="C567" s="489" t="str">
        <f>'Data information'!C784</f>
        <v xml:space="preserve"> - H-400x200x8x13 mm.</v>
      </c>
      <c r="D567" s="449"/>
      <c r="E567" s="450" t="str">
        <f>'Data information'!D784</f>
        <v>กก.</v>
      </c>
      <c r="F567" s="449">
        <f>'Data information'!E784</f>
        <v>33.409999999999997</v>
      </c>
      <c r="G567" s="449">
        <f t="shared" si="77"/>
        <v>0</v>
      </c>
      <c r="H567" s="449">
        <f>'Data information'!F784</f>
        <v>0</v>
      </c>
      <c r="I567" s="449">
        <f t="shared" si="78"/>
        <v>0</v>
      </c>
      <c r="J567" s="449">
        <f t="shared" si="79"/>
        <v>0</v>
      </c>
      <c r="K567" s="451"/>
    </row>
    <row r="568" spans="1:11" s="497" customFormat="1">
      <c r="A568" s="451"/>
      <c r="B568" s="475"/>
      <c r="C568" s="489" t="str">
        <f>'Data information'!C785</f>
        <v xml:space="preserve"> - ระแนง อลูมิเนียมขนาด 6"</v>
      </c>
      <c r="D568" s="449"/>
      <c r="E568" s="450" t="str">
        <f>'Data information'!D785</f>
        <v>ม.</v>
      </c>
      <c r="F568" s="449">
        <f>'Data information'!E785</f>
        <v>378.35</v>
      </c>
      <c r="G568" s="449">
        <f t="shared" si="77"/>
        <v>0</v>
      </c>
      <c r="H568" s="449">
        <f>'Data information'!F785</f>
        <v>0</v>
      </c>
      <c r="I568" s="449">
        <f t="shared" si="78"/>
        <v>0</v>
      </c>
      <c r="J568" s="449">
        <f t="shared" si="79"/>
        <v>0</v>
      </c>
      <c r="K568" s="451"/>
    </row>
    <row r="569" spans="1:11" s="497" customFormat="1" ht="48">
      <c r="A569" s="451"/>
      <c r="B569" s="475"/>
      <c r="C569" s="491" t="str">
        <f>'Data information'!C786</f>
        <v xml:space="preserve"> - หลังคากระจกลามิเนตสีเทา  เทมเปอร์ 6 มม.+PVB หนา0.38 มม.+กระจกใส 6 มม.</v>
      </c>
      <c r="D569" s="449"/>
      <c r="E569" s="450" t="str">
        <f>'Data information'!D786</f>
        <v>ตร.ม.</v>
      </c>
      <c r="F569" s="449">
        <f>'Data information'!E786</f>
        <v>1463.9</v>
      </c>
      <c r="G569" s="449">
        <f t="shared" si="77"/>
        <v>0</v>
      </c>
      <c r="H569" s="449">
        <f>'Data information'!F786</f>
        <v>0</v>
      </c>
      <c r="I569" s="449">
        <f t="shared" si="78"/>
        <v>0</v>
      </c>
      <c r="J569" s="449">
        <f t="shared" si="79"/>
        <v>0</v>
      </c>
      <c r="K569" s="451"/>
    </row>
    <row r="570" spans="1:11" s="497" customFormat="1">
      <c r="A570" s="451"/>
      <c r="B570" s="475"/>
      <c r="C570" s="489" t="str">
        <f>'Data information'!C787</f>
        <v xml:space="preserve"> - PL.500x300x20mm.</v>
      </c>
      <c r="D570" s="449"/>
      <c r="E570" s="450" t="str">
        <f>'Data information'!D787</f>
        <v>กก.</v>
      </c>
      <c r="F570" s="449">
        <f>'Data information'!E787</f>
        <v>28.44</v>
      </c>
      <c r="G570" s="449">
        <f t="shared" si="77"/>
        <v>0</v>
      </c>
      <c r="H570" s="449">
        <f>'Data information'!F787</f>
        <v>0</v>
      </c>
      <c r="I570" s="449">
        <f t="shared" si="78"/>
        <v>0</v>
      </c>
      <c r="J570" s="449">
        <f t="shared" si="79"/>
        <v>0</v>
      </c>
      <c r="K570" s="451"/>
    </row>
    <row r="571" spans="1:11" s="497" customFormat="1">
      <c r="A571" s="451"/>
      <c r="B571" s="475"/>
      <c r="C571" s="489" t="str">
        <f>'Data information'!C788</f>
        <v xml:space="preserve"> - Dowel DB16 (ฝังลึก 0.40 ม.)</v>
      </c>
      <c r="D571" s="449"/>
      <c r="E571" s="450" t="str">
        <f>'Data information'!D788</f>
        <v>กก.</v>
      </c>
      <c r="F571" s="449">
        <f>'Data information'!E788</f>
        <v>20.14</v>
      </c>
      <c r="G571" s="449">
        <f t="shared" si="77"/>
        <v>0</v>
      </c>
      <c r="H571" s="449">
        <f>'Data information'!F788</f>
        <v>0</v>
      </c>
      <c r="I571" s="449">
        <f t="shared" si="78"/>
        <v>0</v>
      </c>
      <c r="J571" s="449">
        <f t="shared" si="79"/>
        <v>0</v>
      </c>
      <c r="K571" s="451"/>
    </row>
    <row r="572" spans="1:11" s="497" customFormat="1">
      <c r="A572" s="451"/>
      <c r="B572" s="475"/>
      <c r="C572" s="489" t="str">
        <f>'Data information'!C789</f>
        <v xml:space="preserve"> - ค่าแรงเชื่อม ประกอบเหล็กโครงสร้าง</v>
      </c>
      <c r="D572" s="449"/>
      <c r="E572" s="450" t="str">
        <f>'Data information'!D789</f>
        <v>กก.</v>
      </c>
      <c r="F572" s="449">
        <f>'Data information'!E789</f>
        <v>0</v>
      </c>
      <c r="G572" s="449">
        <f t="shared" si="77"/>
        <v>0</v>
      </c>
      <c r="H572" s="449">
        <f>'Data information'!F789</f>
        <v>10</v>
      </c>
      <c r="I572" s="449">
        <f t="shared" si="78"/>
        <v>0</v>
      </c>
      <c r="J572" s="449">
        <f t="shared" si="79"/>
        <v>0</v>
      </c>
      <c r="K572" s="451"/>
    </row>
    <row r="573" spans="1:11" s="497" customFormat="1">
      <c r="A573" s="451"/>
      <c r="B573" s="475"/>
      <c r="C573" s="489" t="str">
        <f>'Data information'!C790</f>
        <v xml:space="preserve"> - ทาสีกันสนิม</v>
      </c>
      <c r="D573" s="449"/>
      <c r="E573" s="450" t="str">
        <f>'Data information'!D790</f>
        <v>ตร.ม.</v>
      </c>
      <c r="F573" s="449">
        <f>'Data information'!E790</f>
        <v>22.42</v>
      </c>
      <c r="G573" s="449">
        <f t="shared" si="77"/>
        <v>0</v>
      </c>
      <c r="H573" s="449">
        <f>'Data information'!F790</f>
        <v>30</v>
      </c>
      <c r="I573" s="449">
        <f t="shared" si="78"/>
        <v>0</v>
      </c>
      <c r="J573" s="449">
        <f t="shared" si="79"/>
        <v>0</v>
      </c>
      <c r="K573" s="451"/>
    </row>
    <row r="574" spans="1:11" s="497" customFormat="1">
      <c r="A574" s="451"/>
      <c r="B574" s="475"/>
      <c r="C574" s="489" t="str">
        <f>'Data information'!C791</f>
        <v xml:space="preserve"> - ทาสีน้ำมัน</v>
      </c>
      <c r="D574" s="449"/>
      <c r="E574" s="450" t="str">
        <f>'Data information'!D791</f>
        <v>ตร.ม.</v>
      </c>
      <c r="F574" s="449">
        <f>'Data information'!E791</f>
        <v>66.12</v>
      </c>
      <c r="G574" s="449">
        <f>D574*F574</f>
        <v>0</v>
      </c>
      <c r="H574" s="449">
        <f>'Data information'!F791</f>
        <v>35</v>
      </c>
      <c r="I574" s="449">
        <f>D574*H574</f>
        <v>0</v>
      </c>
      <c r="J574" s="449">
        <f>G574+I574</f>
        <v>0</v>
      </c>
      <c r="K574" s="451"/>
    </row>
    <row r="575" spans="1:11" s="497" customFormat="1" hidden="1">
      <c r="A575" s="451"/>
      <c r="B575" s="475"/>
      <c r="C575" s="485" t="str">
        <f>'Data information'!C792</f>
        <v>โครงสร้างพื้น ยกระดับห้องเรียนรวม</v>
      </c>
      <c r="D575" s="449"/>
      <c r="E575" s="450"/>
      <c r="F575" s="449"/>
      <c r="G575" s="449"/>
      <c r="H575" s="449"/>
      <c r="I575" s="449"/>
      <c r="J575" s="449"/>
      <c r="K575" s="469" t="s">
        <v>967</v>
      </c>
    </row>
    <row r="576" spans="1:11" s="497" customFormat="1" hidden="1">
      <c r="A576" s="451"/>
      <c r="B576" s="475"/>
      <c r="C576" s="489" t="str">
        <f>'Data information'!C793</f>
        <v xml:space="preserve"> - แผ่นวีว่าบอร์ดหนา 20 มม.</v>
      </c>
      <c r="D576" s="449"/>
      <c r="E576" s="450" t="str">
        <f>'Data information'!D793</f>
        <v>ตร.ม.</v>
      </c>
      <c r="F576" s="449">
        <f>'Data information'!E793</f>
        <v>271</v>
      </c>
      <c r="G576" s="449">
        <f t="shared" ref="G576:G585" si="80">D576*F576</f>
        <v>0</v>
      </c>
      <c r="H576" s="449">
        <f>'Data information'!F793</f>
        <v>15</v>
      </c>
      <c r="I576" s="449">
        <f t="shared" ref="I576:I585" si="81">D576*H576</f>
        <v>0</v>
      </c>
      <c r="J576" s="449">
        <f t="shared" ref="J576:J585" si="82">G576+I576</f>
        <v>0</v>
      </c>
      <c r="K576" s="451"/>
    </row>
    <row r="577" spans="1:11" s="497" customFormat="1" hidden="1">
      <c r="A577" s="451"/>
      <c r="B577" s="475"/>
      <c r="C577" s="489" t="str">
        <f>'Data information'!C794</f>
        <v xml:space="preserve"> - H-200x150x6x9 mm.</v>
      </c>
      <c r="D577" s="449"/>
      <c r="E577" s="450" t="str">
        <f>'Data information'!D794</f>
        <v>กก.</v>
      </c>
      <c r="F577" s="449">
        <f>'Data information'!E794</f>
        <v>33.46</v>
      </c>
      <c r="G577" s="449">
        <f t="shared" si="80"/>
        <v>0</v>
      </c>
      <c r="H577" s="449">
        <f>'Data information'!F794</f>
        <v>0</v>
      </c>
      <c r="I577" s="449">
        <f t="shared" si="81"/>
        <v>0</v>
      </c>
      <c r="J577" s="449">
        <f t="shared" si="82"/>
        <v>0</v>
      </c>
      <c r="K577" s="451"/>
    </row>
    <row r="578" spans="1:11" s="497" customFormat="1" hidden="1">
      <c r="A578" s="451"/>
      <c r="B578" s="475"/>
      <c r="C578" s="489" t="str">
        <f>'Data information'!C795</f>
        <v xml:space="preserve"> - H-150x150x7x10 mm.</v>
      </c>
      <c r="D578" s="449"/>
      <c r="E578" s="450" t="str">
        <f>'Data information'!D795</f>
        <v>กก.</v>
      </c>
      <c r="F578" s="449">
        <f>'Data information'!E795</f>
        <v>35.61</v>
      </c>
      <c r="G578" s="449">
        <f t="shared" si="80"/>
        <v>0</v>
      </c>
      <c r="H578" s="449">
        <f>'Data information'!F795</f>
        <v>0</v>
      </c>
      <c r="I578" s="449">
        <f t="shared" si="81"/>
        <v>0</v>
      </c>
      <c r="J578" s="449">
        <f t="shared" si="82"/>
        <v>0</v>
      </c>
      <c r="K578" s="451"/>
    </row>
    <row r="579" spans="1:11" s="497" customFormat="1" hidden="1">
      <c r="A579" s="451"/>
      <c r="B579" s="475"/>
      <c r="C579" s="489" t="str">
        <f>'Data information'!C796</f>
        <v xml:space="preserve"> - L-150x150x12 mm.</v>
      </c>
      <c r="D579" s="449"/>
      <c r="E579" s="450" t="str">
        <f>'Data information'!D796</f>
        <v>กก.</v>
      </c>
      <c r="F579" s="449">
        <f>'Data information'!E796</f>
        <v>37.42</v>
      </c>
      <c r="G579" s="449">
        <f t="shared" si="80"/>
        <v>0</v>
      </c>
      <c r="H579" s="449">
        <f>'Data information'!F796</f>
        <v>0</v>
      </c>
      <c r="I579" s="449">
        <f t="shared" si="81"/>
        <v>0</v>
      </c>
      <c r="J579" s="449">
        <f t="shared" si="82"/>
        <v>0</v>
      </c>
      <c r="K579" s="451"/>
    </row>
    <row r="580" spans="1:11" s="497" customFormat="1" hidden="1">
      <c r="A580" s="451"/>
      <c r="B580" s="475"/>
      <c r="C580" s="489" t="str">
        <f>'Data information'!C797</f>
        <v xml:space="preserve"> - C-125X50X20X2.3mm.</v>
      </c>
      <c r="D580" s="449"/>
      <c r="E580" s="450" t="str">
        <f>'Data information'!D797</f>
        <v>กก.</v>
      </c>
      <c r="F580" s="449">
        <f>'Data information'!E797</f>
        <v>27.3</v>
      </c>
      <c r="G580" s="449">
        <f t="shared" si="80"/>
        <v>0</v>
      </c>
      <c r="H580" s="449">
        <f>'Data information'!F797</f>
        <v>0</v>
      </c>
      <c r="I580" s="449">
        <f t="shared" si="81"/>
        <v>0</v>
      </c>
      <c r="J580" s="449">
        <f t="shared" si="82"/>
        <v>0</v>
      </c>
      <c r="K580" s="451"/>
    </row>
    <row r="581" spans="1:11" s="497" customFormat="1" hidden="1">
      <c r="A581" s="451"/>
      <c r="B581" s="475"/>
      <c r="C581" s="489" t="str">
        <f>'Data information'!C798</f>
        <v xml:space="preserve"> - C-75X45X15X2.3mm.</v>
      </c>
      <c r="D581" s="449"/>
      <c r="E581" s="450" t="str">
        <f>'Data information'!D798</f>
        <v>กก.</v>
      </c>
      <c r="F581" s="449">
        <f>'Data information'!E798</f>
        <v>27.3</v>
      </c>
      <c r="G581" s="449">
        <f t="shared" si="80"/>
        <v>0</v>
      </c>
      <c r="H581" s="449">
        <f>'Data information'!F798</f>
        <v>0</v>
      </c>
      <c r="I581" s="449">
        <f t="shared" si="81"/>
        <v>0</v>
      </c>
      <c r="J581" s="449">
        <f t="shared" si="82"/>
        <v>0</v>
      </c>
      <c r="K581" s="451"/>
    </row>
    <row r="582" spans="1:11" s="497" customFormat="1" hidden="1">
      <c r="A582" s="451"/>
      <c r="B582" s="475"/>
      <c r="C582" s="489" t="str">
        <f>'Data information'!C799</f>
        <v xml:space="preserve"> - PL.300X300X16mm.</v>
      </c>
      <c r="D582" s="449"/>
      <c r="E582" s="450" t="str">
        <f>'Data information'!D799</f>
        <v>กก.</v>
      </c>
      <c r="F582" s="449">
        <f>'Data information'!E799</f>
        <v>30.5</v>
      </c>
      <c r="G582" s="449">
        <f t="shared" si="80"/>
        <v>0</v>
      </c>
      <c r="H582" s="449">
        <f>'Data information'!F799</f>
        <v>0</v>
      </c>
      <c r="I582" s="449">
        <f t="shared" si="81"/>
        <v>0</v>
      </c>
      <c r="J582" s="449">
        <f t="shared" si="82"/>
        <v>0</v>
      </c>
      <c r="K582" s="451"/>
    </row>
    <row r="583" spans="1:11" s="497" customFormat="1" hidden="1">
      <c r="A583" s="451"/>
      <c r="B583" s="475"/>
      <c r="C583" s="489" t="str">
        <f>'Data information'!C800</f>
        <v xml:space="preserve"> - Dowel DB20 (ฝังลึก 0.40 ม.)</v>
      </c>
      <c r="D583" s="449"/>
      <c r="E583" s="450" t="str">
        <f>'Data information'!D800</f>
        <v>กก.</v>
      </c>
      <c r="F583" s="449">
        <f>'Data information'!E800</f>
        <v>20.18</v>
      </c>
      <c r="G583" s="449">
        <f t="shared" si="80"/>
        <v>0</v>
      </c>
      <c r="H583" s="449">
        <f>'Data information'!F800</f>
        <v>0</v>
      </c>
      <c r="I583" s="449">
        <f t="shared" si="81"/>
        <v>0</v>
      </c>
      <c r="J583" s="449">
        <f t="shared" si="82"/>
        <v>0</v>
      </c>
      <c r="K583" s="451"/>
    </row>
    <row r="584" spans="1:11" s="497" customFormat="1" hidden="1">
      <c r="A584" s="451"/>
      <c r="B584" s="475"/>
      <c r="C584" s="489" t="str">
        <f>'Data information'!C801</f>
        <v xml:space="preserve"> - ค่าแรงเชื่อม ประกอบเหล็กโครงสร้าง</v>
      </c>
      <c r="D584" s="449"/>
      <c r="E584" s="450" t="str">
        <f>'Data information'!D801</f>
        <v>กก.</v>
      </c>
      <c r="F584" s="449">
        <f>'Data information'!E801</f>
        <v>0</v>
      </c>
      <c r="G584" s="449">
        <f t="shared" si="80"/>
        <v>0</v>
      </c>
      <c r="H584" s="449">
        <f>'Data information'!F801</f>
        <v>10</v>
      </c>
      <c r="I584" s="449">
        <f t="shared" si="81"/>
        <v>0</v>
      </c>
      <c r="J584" s="449">
        <f t="shared" si="82"/>
        <v>0</v>
      </c>
      <c r="K584" s="451"/>
    </row>
    <row r="585" spans="1:11" s="497" customFormat="1" hidden="1">
      <c r="A585" s="451"/>
      <c r="B585" s="475"/>
      <c r="C585" s="489" t="str">
        <f>'Data information'!C802</f>
        <v xml:space="preserve"> - ทาสีกันสนิม</v>
      </c>
      <c r="D585" s="449"/>
      <c r="E585" s="450" t="str">
        <f>'Data information'!D802</f>
        <v>ตร.ม.</v>
      </c>
      <c r="F585" s="449">
        <f>'Data information'!E802</f>
        <v>22.42</v>
      </c>
      <c r="G585" s="449">
        <f t="shared" si="80"/>
        <v>0</v>
      </c>
      <c r="H585" s="449">
        <f>'Data information'!F802</f>
        <v>30</v>
      </c>
      <c r="I585" s="449">
        <f t="shared" si="81"/>
        <v>0</v>
      </c>
      <c r="J585" s="449">
        <f t="shared" si="82"/>
        <v>0</v>
      </c>
      <c r="K585" s="451"/>
    </row>
    <row r="586" spans="1:11" s="497" customFormat="1" hidden="1">
      <c r="A586" s="451"/>
      <c r="B586" s="475"/>
      <c r="C586" s="489" t="str">
        <f>'Data information'!C803</f>
        <v xml:space="preserve"> - ทาสีน้ำมัน</v>
      </c>
      <c r="D586" s="449"/>
      <c r="E586" s="450" t="str">
        <f>'Data information'!D803</f>
        <v>ตร.ม.</v>
      </c>
      <c r="F586" s="449">
        <f>'Data information'!E803</f>
        <v>66.12</v>
      </c>
      <c r="G586" s="449">
        <f>D586*F586</f>
        <v>0</v>
      </c>
      <c r="H586" s="449">
        <f>'Data information'!F803</f>
        <v>30</v>
      </c>
      <c r="I586" s="449">
        <f>D586*H586</f>
        <v>0</v>
      </c>
      <c r="J586" s="449">
        <f>G586+I586</f>
        <v>0</v>
      </c>
      <c r="K586" s="451"/>
    </row>
    <row r="587" spans="1:11" s="497" customFormat="1" hidden="1">
      <c r="A587" s="451"/>
      <c r="B587" s="475"/>
      <c r="C587" s="485" t="str">
        <f>'Data information'!C804</f>
        <v>ห้อง Pantry</v>
      </c>
      <c r="D587" s="449"/>
      <c r="E587" s="450"/>
      <c r="F587" s="449"/>
      <c r="G587" s="449"/>
      <c r="H587" s="449"/>
      <c r="I587" s="449"/>
      <c r="J587" s="449"/>
      <c r="K587" s="469" t="s">
        <v>967</v>
      </c>
    </row>
    <row r="588" spans="1:11" s="497" customFormat="1" hidden="1">
      <c r="A588" s="451"/>
      <c r="B588" s="475"/>
      <c r="C588" s="489" t="str">
        <f>'Data information'!C805</f>
        <v xml:space="preserve"> - เคาน์เตอร์ คสล. หนา 0.10 กว้าง 0.60 Top กระเบื้องพอร์แลน ห้อง Pantry</v>
      </c>
      <c r="D588" s="449"/>
      <c r="E588" s="450" t="str">
        <f>'Data information'!D805</f>
        <v>ม.</v>
      </c>
      <c r="F588" s="449">
        <f>'Data information'!E805</f>
        <v>980</v>
      </c>
      <c r="G588" s="449">
        <f>D588*F588</f>
        <v>0</v>
      </c>
      <c r="H588" s="449">
        <f>'Data information'!F805</f>
        <v>0</v>
      </c>
      <c r="I588" s="449">
        <f>D588*H588</f>
        <v>0</v>
      </c>
      <c r="J588" s="449">
        <f>G588+I588</f>
        <v>0</v>
      </c>
      <c r="K588" s="451"/>
    </row>
    <row r="589" spans="1:11" s="497" customFormat="1" hidden="1">
      <c r="A589" s="451"/>
      <c r="B589" s="475"/>
      <c r="C589" s="489" t="str">
        <f>'Data information'!C806</f>
        <v xml:space="preserve"> - อ่างล้างจานสำเร็จรูป ชนิด 1 หลุม ชนิดติดใต้เคาน์เตอร์</v>
      </c>
      <c r="D589" s="449"/>
      <c r="E589" s="450" t="str">
        <f>'Data information'!D806</f>
        <v>ชุด</v>
      </c>
      <c r="F589" s="449">
        <f>'Data information'!E806</f>
        <v>1500</v>
      </c>
      <c r="G589" s="449">
        <f>D589*F589</f>
        <v>0</v>
      </c>
      <c r="H589" s="449">
        <f>'Data information'!F806</f>
        <v>0</v>
      </c>
      <c r="I589" s="449">
        <f>D589*H589</f>
        <v>0</v>
      </c>
      <c r="J589" s="449">
        <f>G589+I589</f>
        <v>0</v>
      </c>
      <c r="K589" s="451"/>
    </row>
    <row r="590" spans="1:11" s="497" customFormat="1">
      <c r="A590" s="480"/>
      <c r="B590" s="481"/>
      <c r="C590" s="485" t="str">
        <f>'Data information'!C807</f>
        <v>งานทาสี</v>
      </c>
      <c r="D590" s="451"/>
      <c r="E590" s="458"/>
      <c r="F590" s="451"/>
      <c r="G590" s="451"/>
      <c r="H590" s="451"/>
      <c r="I590" s="451"/>
      <c r="J590" s="451"/>
      <c r="K590" s="451"/>
    </row>
    <row r="591" spans="1:11" s="497" customFormat="1">
      <c r="A591" s="451"/>
      <c r="B591" s="475"/>
      <c r="C591" s="489" t="str">
        <f>'Data information'!C808</f>
        <v xml:space="preserve"> - สีน้ำพลาสติกอคิลิค 100% ชนิดทาภายนอก</v>
      </c>
      <c r="D591" s="449"/>
      <c r="E591" s="450" t="str">
        <f>'Data information'!D808</f>
        <v>ตร.ม.</v>
      </c>
      <c r="F591" s="449">
        <f>'Data information'!E808</f>
        <v>64.84</v>
      </c>
      <c r="G591" s="449">
        <f>D591*F591</f>
        <v>0</v>
      </c>
      <c r="H591" s="449">
        <f>'Data information'!F808</f>
        <v>31</v>
      </c>
      <c r="I591" s="449">
        <f>D591*H591</f>
        <v>0</v>
      </c>
      <c r="J591" s="449">
        <f>G591+I591</f>
        <v>0</v>
      </c>
      <c r="K591" s="469"/>
    </row>
    <row r="592" spans="1:11" s="497" customFormat="1">
      <c r="A592" s="451"/>
      <c r="B592" s="475"/>
      <c r="C592" s="489" t="str">
        <f>'Data information'!C809</f>
        <v xml:space="preserve"> - สีน้ำพลาสติกอคิลิค 100% ชนิดทาภายใน</v>
      </c>
      <c r="D592" s="449"/>
      <c r="E592" s="450" t="str">
        <f>'Data information'!D809</f>
        <v>ตร.ม.</v>
      </c>
      <c r="F592" s="449">
        <f>'Data information'!E809</f>
        <v>50.05</v>
      </c>
      <c r="G592" s="449">
        <f>D592*F592</f>
        <v>0</v>
      </c>
      <c r="H592" s="449">
        <f>'Data information'!F809</f>
        <v>28</v>
      </c>
      <c r="I592" s="449">
        <f>D592*H592</f>
        <v>0</v>
      </c>
      <c r="J592" s="449">
        <f>G592+I592</f>
        <v>0</v>
      </c>
      <c r="K592" s="451"/>
    </row>
    <row r="593" spans="1:11" s="497" customFormat="1" hidden="1">
      <c r="A593" s="451"/>
      <c r="B593" s="475"/>
      <c r="C593" s="489" t="str">
        <f>'Data information'!C810</f>
        <v xml:space="preserve"> - สีน้ำพลาสติกอคิลิค 100% ชนิดทาภายนอกและภายใน</v>
      </c>
      <c r="D593" s="449"/>
      <c r="E593" s="450" t="str">
        <f>'Data information'!D810</f>
        <v>ตร.ม.</v>
      </c>
      <c r="F593" s="449">
        <f>'Data information'!E810</f>
        <v>50.05</v>
      </c>
      <c r="G593" s="449">
        <f>D593*F593</f>
        <v>0</v>
      </c>
      <c r="H593" s="449">
        <f>'Data information'!F810</f>
        <v>28</v>
      </c>
      <c r="I593" s="449">
        <f>D593*H593</f>
        <v>0</v>
      </c>
      <c r="J593" s="449">
        <f>G593+I593</f>
        <v>0</v>
      </c>
      <c r="K593" s="451"/>
    </row>
    <row r="594" spans="1:11" s="497" customFormat="1">
      <c r="A594" s="451"/>
      <c r="B594" s="475"/>
      <c r="C594" s="489" t="str">
        <f>'Data information'!C811</f>
        <v xml:space="preserve"> - สีน้ำพลาสติกอคิลิค 100% สำหรับฝ้าเพดาน</v>
      </c>
      <c r="D594" s="449"/>
      <c r="E594" s="450" t="str">
        <f>'Data information'!D811</f>
        <v>ตร.ม.</v>
      </c>
      <c r="F594" s="449">
        <f>'Data information'!E811</f>
        <v>50.05</v>
      </c>
      <c r="G594" s="449">
        <f>D594*F594</f>
        <v>0</v>
      </c>
      <c r="H594" s="449">
        <f>'Data information'!F811</f>
        <v>28</v>
      </c>
      <c r="I594" s="449">
        <f>D594*H594</f>
        <v>0</v>
      </c>
      <c r="J594" s="449">
        <f>G594+I594</f>
        <v>0</v>
      </c>
      <c r="K594" s="451"/>
    </row>
    <row r="595" spans="1:11" s="497" customFormat="1" hidden="1">
      <c r="A595" s="451"/>
      <c r="B595" s="475"/>
      <c r="C595" s="489" t="str">
        <f>'Data information'!C812</f>
        <v xml:space="preserve"> - น้ำยากันตะใคร่สูตรน้ำมัน</v>
      </c>
      <c r="D595" s="449"/>
      <c r="E595" s="450" t="str">
        <f>'Data information'!D812</f>
        <v>ตร.ม.</v>
      </c>
      <c r="F595" s="449">
        <f>'Data information'!E812</f>
        <v>10</v>
      </c>
      <c r="G595" s="449">
        <f>D595*F595</f>
        <v>0</v>
      </c>
      <c r="H595" s="449">
        <f>'Data information'!F812</f>
        <v>20</v>
      </c>
      <c r="I595" s="449">
        <f>D595*H595</f>
        <v>0</v>
      </c>
      <c r="J595" s="449">
        <f>G595+I595</f>
        <v>0</v>
      </c>
      <c r="K595" s="451"/>
    </row>
    <row r="596" spans="1:11" s="497" customFormat="1">
      <c r="A596" s="454"/>
      <c r="B596" s="477"/>
      <c r="C596" s="478"/>
      <c r="D596" s="452"/>
      <c r="E596" s="453"/>
      <c r="F596" s="452"/>
      <c r="G596" s="452"/>
      <c r="H596" s="452"/>
      <c r="I596" s="452"/>
      <c r="J596" s="452"/>
      <c r="K596" s="454"/>
    </row>
    <row r="597" spans="1:11" s="497" customFormat="1">
      <c r="A597" s="464"/>
      <c r="B597" s="703" t="str">
        <f>"รวม"&amp;B121</f>
        <v>รวมหมวดงานสถาปัตยกรรม</v>
      </c>
      <c r="C597" s="703"/>
      <c r="D597" s="462"/>
      <c r="E597" s="463"/>
      <c r="F597" s="462"/>
      <c r="G597" s="462">
        <f>SUM(G121:G596)</f>
        <v>0</v>
      </c>
      <c r="H597" s="462"/>
      <c r="I597" s="462">
        <f>SUM(I121:I596)</f>
        <v>0</v>
      </c>
      <c r="J597" s="462">
        <f>SUM(J121:J596)</f>
        <v>0</v>
      </c>
      <c r="K597" s="464"/>
    </row>
    <row r="598" spans="1:11" s="497" customFormat="1">
      <c r="A598" s="480">
        <v>1.4</v>
      </c>
      <c r="B598" s="481" t="str">
        <f>B13</f>
        <v>หมวดงานวิศวกรรมไฟฟ้าและสื่อสาร</v>
      </c>
      <c r="C598" s="476"/>
      <c r="D598" s="451"/>
      <c r="E598" s="458"/>
      <c r="F598" s="451"/>
      <c r="G598" s="451"/>
      <c r="H598" s="451"/>
      <c r="I598" s="451"/>
      <c r="J598" s="451"/>
      <c r="K598" s="451"/>
    </row>
    <row r="599" spans="1:11" s="497" customFormat="1">
      <c r="A599" s="480"/>
      <c r="B599" s="481"/>
      <c r="C599" s="485" t="str">
        <f>'Data information'!C814</f>
        <v>ตู้ M D B,ตู้ EMDB , ตู้ ATS และ ตู้CAP</v>
      </c>
      <c r="D599" s="451"/>
      <c r="E599" s="458"/>
      <c r="F599" s="451"/>
      <c r="G599" s="451"/>
      <c r="H599" s="451"/>
      <c r="I599" s="451"/>
      <c r="J599" s="451"/>
      <c r="K599" s="451"/>
    </row>
    <row r="600" spans="1:11" s="497" customFormat="1">
      <c r="A600" s="451"/>
      <c r="B600" s="475"/>
      <c r="C600" s="476" t="str">
        <f>'Data information'!C815</f>
        <v xml:space="preserve"> -   ACB 3500 AT. 3P</v>
      </c>
      <c r="D600" s="449"/>
      <c r="E600" s="450" t="str">
        <f>'Data information'!D815</f>
        <v>ตัว</v>
      </c>
      <c r="F600" s="449">
        <f>'Data information'!E815</f>
        <v>473000</v>
      </c>
      <c r="G600" s="449">
        <f>D600*F600</f>
        <v>0</v>
      </c>
      <c r="H600" s="449">
        <f>'Data information'!F815</f>
        <v>0</v>
      </c>
      <c r="I600" s="449">
        <f>D600*H600</f>
        <v>0</v>
      </c>
      <c r="J600" s="449">
        <f>G600+I600</f>
        <v>0</v>
      </c>
      <c r="K600" s="469"/>
    </row>
    <row r="601" spans="1:11" s="497" customFormat="1">
      <c r="A601" s="451"/>
      <c r="B601" s="475"/>
      <c r="C601" s="476" t="str">
        <f>'Data information'!C816</f>
        <v xml:space="preserve"> -  MCCB 1250 AT. 3P</v>
      </c>
      <c r="D601" s="449"/>
      <c r="E601" s="450" t="str">
        <f>'Data information'!D816</f>
        <v>ตัว</v>
      </c>
      <c r="F601" s="449">
        <f>'Data information'!E816</f>
        <v>90700</v>
      </c>
      <c r="G601" s="449">
        <f t="shared" ref="G601:G664" si="83">D601*F601</f>
        <v>0</v>
      </c>
      <c r="H601" s="449">
        <f>'Data information'!F816</f>
        <v>0</v>
      </c>
      <c r="I601" s="449">
        <f t="shared" ref="I601:I664" si="84">D601*H601</f>
        <v>0</v>
      </c>
      <c r="J601" s="449">
        <f t="shared" ref="J601:J664" si="85">G601+I601</f>
        <v>0</v>
      </c>
      <c r="K601" s="469"/>
    </row>
    <row r="602" spans="1:11" s="497" customFormat="1">
      <c r="A602" s="451"/>
      <c r="B602" s="475"/>
      <c r="C602" s="476" t="str">
        <f>'Data information'!C817</f>
        <v xml:space="preserve"> -  MCCB 800 AT. 3P</v>
      </c>
      <c r="D602" s="449"/>
      <c r="E602" s="450" t="str">
        <f>'Data information'!D817</f>
        <v>ตัว</v>
      </c>
      <c r="F602" s="449">
        <f>'Data information'!E817</f>
        <v>82100</v>
      </c>
      <c r="G602" s="449">
        <f t="shared" si="83"/>
        <v>0</v>
      </c>
      <c r="H602" s="449">
        <f>'Data information'!F817</f>
        <v>0</v>
      </c>
      <c r="I602" s="449">
        <f t="shared" si="84"/>
        <v>0</v>
      </c>
      <c r="J602" s="449">
        <f t="shared" si="85"/>
        <v>0</v>
      </c>
      <c r="K602" s="469"/>
    </row>
    <row r="603" spans="1:11" s="497" customFormat="1">
      <c r="A603" s="451"/>
      <c r="B603" s="475"/>
      <c r="C603" s="476" t="str">
        <f>'Data information'!C818</f>
        <v xml:space="preserve"> -  MCCB 630 AT. 3P</v>
      </c>
      <c r="D603" s="449"/>
      <c r="E603" s="450" t="str">
        <f>'Data information'!D818</f>
        <v>ตัว</v>
      </c>
      <c r="F603" s="449">
        <f>'Data information'!E818</f>
        <v>18900</v>
      </c>
      <c r="G603" s="449">
        <f t="shared" si="83"/>
        <v>0</v>
      </c>
      <c r="H603" s="449">
        <f>'Data information'!F818</f>
        <v>0</v>
      </c>
      <c r="I603" s="449">
        <f t="shared" si="84"/>
        <v>0</v>
      </c>
      <c r="J603" s="449">
        <f t="shared" si="85"/>
        <v>0</v>
      </c>
      <c r="K603" s="469"/>
    </row>
    <row r="604" spans="1:11" s="497" customFormat="1">
      <c r="A604" s="451"/>
      <c r="B604" s="475"/>
      <c r="C604" s="476" t="str">
        <f>'Data information'!C819</f>
        <v xml:space="preserve"> -  MCCB 500 AT. 3P</v>
      </c>
      <c r="D604" s="449"/>
      <c r="E604" s="450" t="str">
        <f>'Data information'!D819</f>
        <v>ตัว</v>
      </c>
      <c r="F604" s="449">
        <f>'Data information'!E819</f>
        <v>18900</v>
      </c>
      <c r="G604" s="449">
        <f t="shared" si="83"/>
        <v>0</v>
      </c>
      <c r="H604" s="449">
        <f>'Data information'!F819</f>
        <v>0</v>
      </c>
      <c r="I604" s="449">
        <f t="shared" si="84"/>
        <v>0</v>
      </c>
      <c r="J604" s="449">
        <f t="shared" si="85"/>
        <v>0</v>
      </c>
      <c r="K604" s="469"/>
    </row>
    <row r="605" spans="1:11" s="497" customFormat="1">
      <c r="A605" s="451"/>
      <c r="B605" s="475"/>
      <c r="C605" s="476" t="str">
        <f>'Data information'!C820</f>
        <v xml:space="preserve"> -  MCCB 400 AT. 3P</v>
      </c>
      <c r="D605" s="449"/>
      <c r="E605" s="450" t="str">
        <f>'Data information'!D820</f>
        <v>ตัว</v>
      </c>
      <c r="F605" s="449">
        <f>'Data information'!E820</f>
        <v>17800</v>
      </c>
      <c r="G605" s="449">
        <f t="shared" si="83"/>
        <v>0</v>
      </c>
      <c r="H605" s="449">
        <f>'Data information'!F820</f>
        <v>0</v>
      </c>
      <c r="I605" s="449">
        <f t="shared" si="84"/>
        <v>0</v>
      </c>
      <c r="J605" s="449">
        <f t="shared" si="85"/>
        <v>0</v>
      </c>
      <c r="K605" s="469"/>
    </row>
    <row r="606" spans="1:11" s="497" customFormat="1">
      <c r="A606" s="451"/>
      <c r="B606" s="475"/>
      <c r="C606" s="476" t="str">
        <f>'Data information'!C821</f>
        <v xml:space="preserve"> -  MCCB 300 AT. 3P</v>
      </c>
      <c r="D606" s="449"/>
      <c r="E606" s="450" t="str">
        <f>'Data information'!D821</f>
        <v>ตัว</v>
      </c>
      <c r="F606" s="449">
        <f>'Data information'!E821</f>
        <v>17800</v>
      </c>
      <c r="G606" s="449">
        <f t="shared" si="83"/>
        <v>0</v>
      </c>
      <c r="H606" s="449">
        <f>'Data information'!F821</f>
        <v>0</v>
      </c>
      <c r="I606" s="449">
        <f t="shared" si="84"/>
        <v>0</v>
      </c>
      <c r="J606" s="449">
        <f t="shared" si="85"/>
        <v>0</v>
      </c>
      <c r="K606" s="469"/>
    </row>
    <row r="607" spans="1:11" s="497" customFormat="1">
      <c r="A607" s="451"/>
      <c r="B607" s="475"/>
      <c r="C607" s="476" t="str">
        <f>'Data information'!C822</f>
        <v xml:space="preserve"> -  MCCB 150 AT. 3P</v>
      </c>
      <c r="D607" s="449"/>
      <c r="E607" s="450" t="str">
        <f>'Data information'!D822</f>
        <v>ตัว</v>
      </c>
      <c r="F607" s="449">
        <f>'Data information'!E822</f>
        <v>6360</v>
      </c>
      <c r="G607" s="449">
        <f t="shared" si="83"/>
        <v>0</v>
      </c>
      <c r="H607" s="449">
        <f>'Data information'!F822</f>
        <v>0</v>
      </c>
      <c r="I607" s="449">
        <f t="shared" si="84"/>
        <v>0</v>
      </c>
      <c r="J607" s="449">
        <f t="shared" si="85"/>
        <v>0</v>
      </c>
      <c r="K607" s="469"/>
    </row>
    <row r="608" spans="1:11" s="497" customFormat="1">
      <c r="A608" s="451"/>
      <c r="B608" s="475"/>
      <c r="C608" s="476" t="str">
        <f>'Data information'!C823</f>
        <v xml:space="preserve"> -  MCCB 80 AT. 3P</v>
      </c>
      <c r="D608" s="449"/>
      <c r="E608" s="450" t="str">
        <f>'Data information'!D823</f>
        <v>ตัว</v>
      </c>
      <c r="F608" s="449">
        <f>'Data information'!E823</f>
        <v>3850</v>
      </c>
      <c r="G608" s="449">
        <f t="shared" si="83"/>
        <v>0</v>
      </c>
      <c r="H608" s="449">
        <f>'Data information'!F823</f>
        <v>0</v>
      </c>
      <c r="I608" s="449">
        <f t="shared" si="84"/>
        <v>0</v>
      </c>
      <c r="J608" s="449">
        <f t="shared" si="85"/>
        <v>0</v>
      </c>
      <c r="K608" s="469"/>
    </row>
    <row r="609" spans="1:11" s="497" customFormat="1">
      <c r="A609" s="451"/>
      <c r="B609" s="475"/>
      <c r="C609" s="476" t="str">
        <f>'Data information'!C824</f>
        <v xml:space="preserve"> -  MCCB 60 AT. 3P</v>
      </c>
      <c r="D609" s="449"/>
      <c r="E609" s="450" t="str">
        <f>'Data information'!D824</f>
        <v>ตัว</v>
      </c>
      <c r="F609" s="449">
        <f>'Data information'!E824</f>
        <v>3850</v>
      </c>
      <c r="G609" s="449">
        <f t="shared" si="83"/>
        <v>0</v>
      </c>
      <c r="H609" s="449">
        <f>'Data information'!F824</f>
        <v>0</v>
      </c>
      <c r="I609" s="449">
        <f t="shared" si="84"/>
        <v>0</v>
      </c>
      <c r="J609" s="449">
        <f t="shared" si="85"/>
        <v>0</v>
      </c>
      <c r="K609" s="469"/>
    </row>
    <row r="610" spans="1:11" s="497" customFormat="1">
      <c r="A610" s="451"/>
      <c r="B610" s="475"/>
      <c r="C610" s="476" t="str">
        <f>'Data information'!C825</f>
        <v xml:space="preserve"> -  MCCB 50 AT. 3P</v>
      </c>
      <c r="D610" s="449"/>
      <c r="E610" s="450" t="str">
        <f>'Data information'!D825</f>
        <v>ตัว</v>
      </c>
      <c r="F610" s="449">
        <f>'Data information'!E825</f>
        <v>3850</v>
      </c>
      <c r="G610" s="449">
        <f t="shared" si="83"/>
        <v>0</v>
      </c>
      <c r="H610" s="449">
        <f>'Data information'!F825</f>
        <v>0</v>
      </c>
      <c r="I610" s="449">
        <f t="shared" si="84"/>
        <v>0</v>
      </c>
      <c r="J610" s="449">
        <f t="shared" si="85"/>
        <v>0</v>
      </c>
      <c r="K610" s="469"/>
    </row>
    <row r="611" spans="1:11" s="497" customFormat="1">
      <c r="A611" s="451"/>
      <c r="B611" s="475"/>
      <c r="C611" s="476" t="str">
        <f>'Data information'!C826</f>
        <v xml:space="preserve"> -  MCCB 30 AT. 3P</v>
      </c>
      <c r="D611" s="449"/>
      <c r="E611" s="450" t="str">
        <f>'Data information'!D826</f>
        <v>ตัว</v>
      </c>
      <c r="F611" s="449">
        <f>'Data information'!E826</f>
        <v>3850</v>
      </c>
      <c r="G611" s="449">
        <f t="shared" si="83"/>
        <v>0</v>
      </c>
      <c r="H611" s="449">
        <f>'Data information'!F826</f>
        <v>0</v>
      </c>
      <c r="I611" s="449">
        <f t="shared" si="84"/>
        <v>0</v>
      </c>
      <c r="J611" s="449">
        <f t="shared" si="85"/>
        <v>0</v>
      </c>
      <c r="K611" s="469"/>
    </row>
    <row r="612" spans="1:11" s="497" customFormat="1">
      <c r="A612" s="451"/>
      <c r="B612" s="475"/>
      <c r="C612" s="476" t="str">
        <f>'Data information'!C827</f>
        <v xml:space="preserve"> -  ตู้ MDB,ตู้ EMDB , ตู้ ATS และ ตู้CAP พร้อมอุปกรณ์ประกอบตู้</v>
      </c>
      <c r="D612" s="449"/>
      <c r="E612" s="450" t="str">
        <f>'Data information'!D827</f>
        <v>ตู้</v>
      </c>
      <c r="F612" s="449">
        <f>'Data information'!E827</f>
        <v>2499130</v>
      </c>
      <c r="G612" s="449">
        <f t="shared" si="83"/>
        <v>0</v>
      </c>
      <c r="H612" s="449">
        <f>'Data information'!F827</f>
        <v>5000</v>
      </c>
      <c r="I612" s="449">
        <f t="shared" si="84"/>
        <v>0</v>
      </c>
      <c r="J612" s="449">
        <f t="shared" si="85"/>
        <v>0</v>
      </c>
      <c r="K612" s="469"/>
    </row>
    <row r="613" spans="1:11" s="497" customFormat="1">
      <c r="A613" s="451"/>
      <c r="B613" s="475"/>
      <c r="C613" s="476" t="str">
        <f>'Data information'!C828</f>
        <v xml:space="preserve"> -  ระบบกราวด์ตู้ </v>
      </c>
      <c r="D613" s="449"/>
      <c r="E613" s="450" t="str">
        <f>'Data information'!D828</f>
        <v>ชุด</v>
      </c>
      <c r="F613" s="449">
        <f>'Data information'!E828</f>
        <v>9316.4</v>
      </c>
      <c r="G613" s="449">
        <f t="shared" si="83"/>
        <v>0</v>
      </c>
      <c r="H613" s="449">
        <f>'Data information'!F828</f>
        <v>1800</v>
      </c>
      <c r="I613" s="449">
        <f t="shared" si="84"/>
        <v>0</v>
      </c>
      <c r="J613" s="449">
        <f t="shared" si="85"/>
        <v>0</v>
      </c>
      <c r="K613" s="469"/>
    </row>
    <row r="614" spans="1:11" s="497" customFormat="1">
      <c r="A614" s="451"/>
      <c r="B614" s="475"/>
      <c r="C614" s="485" t="str">
        <f>'Data information'!C829</f>
        <v xml:space="preserve"> ตู้ DB และ ตู้ PANEL BOARD</v>
      </c>
      <c r="D614" s="449"/>
      <c r="E614" s="450"/>
      <c r="F614" s="449"/>
      <c r="G614" s="449"/>
      <c r="H614" s="449"/>
      <c r="I614" s="449"/>
      <c r="J614" s="449"/>
      <c r="K614" s="469"/>
    </row>
    <row r="615" spans="1:11" s="497" customFormat="1">
      <c r="A615" s="451"/>
      <c r="B615" s="475"/>
      <c r="C615" s="476" t="str">
        <f>'Data information'!C830</f>
        <v xml:space="preserve"> -  MCCB 800 AT. 3P</v>
      </c>
      <c r="D615" s="449"/>
      <c r="E615" s="450" t="str">
        <f>'Data information'!D830</f>
        <v>ตัว</v>
      </c>
      <c r="F615" s="449">
        <f>'Data information'!E830</f>
        <v>82100</v>
      </c>
      <c r="G615" s="449">
        <f t="shared" si="83"/>
        <v>0</v>
      </c>
      <c r="H615" s="449">
        <f>'Data information'!F830</f>
        <v>0</v>
      </c>
      <c r="I615" s="449">
        <f t="shared" si="84"/>
        <v>0</v>
      </c>
      <c r="J615" s="449">
        <f t="shared" si="85"/>
        <v>0</v>
      </c>
      <c r="K615" s="469"/>
    </row>
    <row r="616" spans="1:11" s="497" customFormat="1" hidden="1">
      <c r="A616" s="451"/>
      <c r="B616" s="475"/>
      <c r="C616" s="476" t="str">
        <f>'Data information'!C831</f>
        <v xml:space="preserve"> -  MCCB 630 AT. 3P</v>
      </c>
      <c r="D616" s="449"/>
      <c r="E616" s="450" t="str">
        <f>'Data information'!D831</f>
        <v>ตัว</v>
      </c>
      <c r="F616" s="449">
        <f>'Data information'!E831</f>
        <v>18900</v>
      </c>
      <c r="G616" s="449">
        <f t="shared" si="83"/>
        <v>0</v>
      </c>
      <c r="H616" s="449">
        <f>'Data information'!F831</f>
        <v>0</v>
      </c>
      <c r="I616" s="449">
        <f t="shared" si="84"/>
        <v>0</v>
      </c>
      <c r="J616" s="449">
        <f t="shared" si="85"/>
        <v>0</v>
      </c>
      <c r="K616" s="469"/>
    </row>
    <row r="617" spans="1:11" s="497" customFormat="1" hidden="1">
      <c r="A617" s="451"/>
      <c r="B617" s="475"/>
      <c r="C617" s="476" t="str">
        <f>'Data information'!C832</f>
        <v xml:space="preserve"> -  MCCB 500 AT. 3P</v>
      </c>
      <c r="D617" s="449"/>
      <c r="E617" s="450" t="str">
        <f>'Data information'!D832</f>
        <v>ตัว</v>
      </c>
      <c r="F617" s="449">
        <f>'Data information'!E832</f>
        <v>18900</v>
      </c>
      <c r="G617" s="449">
        <f t="shared" si="83"/>
        <v>0</v>
      </c>
      <c r="H617" s="449">
        <f>'Data information'!F832</f>
        <v>0</v>
      </c>
      <c r="I617" s="449">
        <f t="shared" si="84"/>
        <v>0</v>
      </c>
      <c r="J617" s="449">
        <f t="shared" si="85"/>
        <v>0</v>
      </c>
      <c r="K617" s="469"/>
    </row>
    <row r="618" spans="1:11" s="497" customFormat="1" hidden="1">
      <c r="A618" s="451"/>
      <c r="B618" s="475"/>
      <c r="C618" s="476" t="str">
        <f>'Data information'!C833</f>
        <v xml:space="preserve"> -  MCCB 400 AT. 3P</v>
      </c>
      <c r="D618" s="449"/>
      <c r="E618" s="450" t="str">
        <f>'Data information'!D833</f>
        <v>ตัว</v>
      </c>
      <c r="F618" s="449">
        <f>'Data information'!E833</f>
        <v>17800</v>
      </c>
      <c r="G618" s="449">
        <f t="shared" si="83"/>
        <v>0</v>
      </c>
      <c r="H618" s="449">
        <f>'Data information'!F833</f>
        <v>0</v>
      </c>
      <c r="I618" s="449">
        <f t="shared" si="84"/>
        <v>0</v>
      </c>
      <c r="J618" s="449">
        <f t="shared" si="85"/>
        <v>0</v>
      </c>
      <c r="K618" s="469"/>
    </row>
    <row r="619" spans="1:11" s="497" customFormat="1" hidden="1">
      <c r="A619" s="451"/>
      <c r="B619" s="475"/>
      <c r="C619" s="476" t="str">
        <f>'Data information'!C834</f>
        <v xml:space="preserve"> -  MCCB 300 AT. 3P</v>
      </c>
      <c r="D619" s="449"/>
      <c r="E619" s="450" t="str">
        <f>'Data information'!D834</f>
        <v>ตัว</v>
      </c>
      <c r="F619" s="449">
        <f>'Data information'!E834</f>
        <v>17800</v>
      </c>
      <c r="G619" s="449">
        <f t="shared" si="83"/>
        <v>0</v>
      </c>
      <c r="H619" s="449">
        <f>'Data information'!F834</f>
        <v>0</v>
      </c>
      <c r="I619" s="449">
        <f t="shared" si="84"/>
        <v>0</v>
      </c>
      <c r="J619" s="449">
        <f t="shared" si="85"/>
        <v>0</v>
      </c>
      <c r="K619" s="469"/>
    </row>
    <row r="620" spans="1:11" s="497" customFormat="1" hidden="1">
      <c r="A620" s="451"/>
      <c r="B620" s="475"/>
      <c r="C620" s="476" t="str">
        <f>'Data information'!C835</f>
        <v xml:space="preserve"> -  MCCB 150 AT. 3P</v>
      </c>
      <c r="D620" s="449"/>
      <c r="E620" s="450" t="str">
        <f>'Data information'!D835</f>
        <v>ตัว</v>
      </c>
      <c r="F620" s="449">
        <f>'Data information'!E835</f>
        <v>6360</v>
      </c>
      <c r="G620" s="449">
        <f t="shared" si="83"/>
        <v>0</v>
      </c>
      <c r="H620" s="449">
        <f>'Data information'!F835</f>
        <v>0</v>
      </c>
      <c r="I620" s="449">
        <f t="shared" si="84"/>
        <v>0</v>
      </c>
      <c r="J620" s="449">
        <f t="shared" si="85"/>
        <v>0</v>
      </c>
      <c r="K620" s="469"/>
    </row>
    <row r="621" spans="1:11" s="497" customFormat="1">
      <c r="A621" s="451"/>
      <c r="B621" s="475"/>
      <c r="C621" s="476" t="str">
        <f>'Data information'!C836</f>
        <v xml:space="preserve"> -  MCCB 125 AT. 3P</v>
      </c>
      <c r="D621" s="449"/>
      <c r="E621" s="450" t="str">
        <f>'Data information'!D836</f>
        <v>ตัว</v>
      </c>
      <c r="F621" s="449">
        <f>'Data information'!E836</f>
        <v>6360</v>
      </c>
      <c r="G621" s="449">
        <f t="shared" si="83"/>
        <v>0</v>
      </c>
      <c r="H621" s="449">
        <f>'Data information'!F836</f>
        <v>0</v>
      </c>
      <c r="I621" s="449">
        <f t="shared" si="84"/>
        <v>0</v>
      </c>
      <c r="J621" s="449">
        <f t="shared" si="85"/>
        <v>0</v>
      </c>
      <c r="K621" s="469"/>
    </row>
    <row r="622" spans="1:11" s="497" customFormat="1">
      <c r="A622" s="451"/>
      <c r="B622" s="475"/>
      <c r="C622" s="476" t="str">
        <f>'Data information'!C837</f>
        <v xml:space="preserve"> -  MCCB 100 AT. 3P</v>
      </c>
      <c r="D622" s="449"/>
      <c r="E622" s="450" t="str">
        <f>'Data information'!D837</f>
        <v>ตัว</v>
      </c>
      <c r="F622" s="449">
        <f>'Data information'!E837</f>
        <v>4430</v>
      </c>
      <c r="G622" s="449">
        <f t="shared" si="83"/>
        <v>0</v>
      </c>
      <c r="H622" s="449">
        <f>'Data information'!F837</f>
        <v>0</v>
      </c>
      <c r="I622" s="449">
        <f t="shared" si="84"/>
        <v>0</v>
      </c>
      <c r="J622" s="449">
        <f t="shared" si="85"/>
        <v>0</v>
      </c>
      <c r="K622" s="469"/>
    </row>
    <row r="623" spans="1:11" s="497" customFormat="1">
      <c r="A623" s="451"/>
      <c r="B623" s="475"/>
      <c r="C623" s="476" t="str">
        <f>'Data information'!C838</f>
        <v xml:space="preserve"> -  MCCB 90 AT. 3P</v>
      </c>
      <c r="D623" s="449"/>
      <c r="E623" s="450" t="str">
        <f>'Data information'!D838</f>
        <v>ตัว</v>
      </c>
      <c r="F623" s="449">
        <f>'Data information'!E838</f>
        <v>3850</v>
      </c>
      <c r="G623" s="449">
        <f t="shared" si="83"/>
        <v>0</v>
      </c>
      <c r="H623" s="449">
        <f>'Data information'!F838</f>
        <v>0</v>
      </c>
      <c r="I623" s="449">
        <f t="shared" si="84"/>
        <v>0</v>
      </c>
      <c r="J623" s="449">
        <f t="shared" si="85"/>
        <v>0</v>
      </c>
      <c r="K623" s="469"/>
    </row>
    <row r="624" spans="1:11" s="497" customFormat="1" hidden="1">
      <c r="A624" s="451"/>
      <c r="B624" s="475"/>
      <c r="C624" s="476" t="str">
        <f>'Data information'!C839</f>
        <v xml:space="preserve"> -  MCCB 80 AT. 3P</v>
      </c>
      <c r="D624" s="449"/>
      <c r="E624" s="450" t="str">
        <f>'Data information'!D839</f>
        <v>ตัว</v>
      </c>
      <c r="F624" s="449">
        <f>'Data information'!E839</f>
        <v>3850</v>
      </c>
      <c r="G624" s="449">
        <f t="shared" si="83"/>
        <v>0</v>
      </c>
      <c r="H624" s="449">
        <f>'Data information'!F839</f>
        <v>0</v>
      </c>
      <c r="I624" s="449">
        <f t="shared" si="84"/>
        <v>0</v>
      </c>
      <c r="J624" s="449">
        <f t="shared" si="85"/>
        <v>0</v>
      </c>
      <c r="K624" s="469"/>
    </row>
    <row r="625" spans="1:11" s="497" customFormat="1" hidden="1">
      <c r="A625" s="451"/>
      <c r="B625" s="475"/>
      <c r="C625" s="476" t="str">
        <f>'Data information'!C840</f>
        <v xml:space="preserve"> -  MCCB 60 AT. 3P</v>
      </c>
      <c r="D625" s="449"/>
      <c r="E625" s="450" t="str">
        <f>'Data information'!D840</f>
        <v>ตัว</v>
      </c>
      <c r="F625" s="449">
        <f>'Data information'!E840</f>
        <v>3850</v>
      </c>
      <c r="G625" s="449">
        <f t="shared" si="83"/>
        <v>0</v>
      </c>
      <c r="H625" s="449">
        <f>'Data information'!F840</f>
        <v>0</v>
      </c>
      <c r="I625" s="449">
        <f t="shared" si="84"/>
        <v>0</v>
      </c>
      <c r="J625" s="449">
        <f t="shared" si="85"/>
        <v>0</v>
      </c>
      <c r="K625" s="469"/>
    </row>
    <row r="626" spans="1:11" s="497" customFormat="1" hidden="1">
      <c r="A626" s="451"/>
      <c r="B626" s="475"/>
      <c r="C626" s="476" t="str">
        <f>'Data information'!C841</f>
        <v xml:space="preserve"> -  MCCB 50 AT. 3P</v>
      </c>
      <c r="D626" s="449"/>
      <c r="E626" s="450" t="str">
        <f>'Data information'!D841</f>
        <v>ตัว</v>
      </c>
      <c r="F626" s="449">
        <f>'Data information'!E841</f>
        <v>3850</v>
      </c>
      <c r="G626" s="449">
        <f t="shared" si="83"/>
        <v>0</v>
      </c>
      <c r="H626" s="449">
        <f>'Data information'!F841</f>
        <v>0</v>
      </c>
      <c r="I626" s="449">
        <f t="shared" si="84"/>
        <v>0</v>
      </c>
      <c r="J626" s="449">
        <f t="shared" si="85"/>
        <v>0</v>
      </c>
      <c r="K626" s="469"/>
    </row>
    <row r="627" spans="1:11" s="497" customFormat="1" hidden="1">
      <c r="A627" s="451"/>
      <c r="B627" s="475"/>
      <c r="C627" s="476" t="str">
        <f>'Data information'!C842</f>
        <v xml:space="preserve"> -  MCCB 40 AT. 3P</v>
      </c>
      <c r="D627" s="449"/>
      <c r="E627" s="450" t="str">
        <f>'Data information'!D842</f>
        <v>ตัว</v>
      </c>
      <c r="F627" s="449">
        <f>'Data information'!E842</f>
        <v>3850</v>
      </c>
      <c r="G627" s="449">
        <f t="shared" si="83"/>
        <v>0</v>
      </c>
      <c r="H627" s="449">
        <f>'Data information'!F842</f>
        <v>0</v>
      </c>
      <c r="I627" s="449">
        <f t="shared" si="84"/>
        <v>0</v>
      </c>
      <c r="J627" s="449">
        <f t="shared" si="85"/>
        <v>0</v>
      </c>
      <c r="K627" s="469"/>
    </row>
    <row r="628" spans="1:11" s="497" customFormat="1">
      <c r="A628" s="451"/>
      <c r="B628" s="475"/>
      <c r="C628" s="476" t="str">
        <f>'Data information'!C843</f>
        <v xml:space="preserve"> -  MCCB 30 AT. 3P</v>
      </c>
      <c r="D628" s="449"/>
      <c r="E628" s="450" t="str">
        <f>'Data information'!D843</f>
        <v>ตัว</v>
      </c>
      <c r="F628" s="449">
        <f>'Data information'!E843</f>
        <v>3850</v>
      </c>
      <c r="G628" s="449">
        <f t="shared" si="83"/>
        <v>0</v>
      </c>
      <c r="H628" s="449">
        <f>'Data information'!F843</f>
        <v>0</v>
      </c>
      <c r="I628" s="449">
        <f t="shared" si="84"/>
        <v>0</v>
      </c>
      <c r="J628" s="449">
        <f t="shared" si="85"/>
        <v>0</v>
      </c>
      <c r="K628" s="469"/>
    </row>
    <row r="629" spans="1:11" s="497" customFormat="1">
      <c r="A629" s="451"/>
      <c r="B629" s="475"/>
      <c r="C629" s="476" t="str">
        <f>'Data information'!C844</f>
        <v xml:space="preserve"> -  ตู้ DBA พร้อมอุปกรณ์ประกอบตู้</v>
      </c>
      <c r="D629" s="449"/>
      <c r="E629" s="450" t="str">
        <f>'Data information'!D844</f>
        <v>ตู้</v>
      </c>
      <c r="F629" s="449">
        <f>'Data information'!E844</f>
        <v>92280</v>
      </c>
      <c r="G629" s="449">
        <f t="shared" si="83"/>
        <v>0</v>
      </c>
      <c r="H629" s="449">
        <f>'Data information'!F844</f>
        <v>3000</v>
      </c>
      <c r="I629" s="449">
        <f t="shared" si="84"/>
        <v>0</v>
      </c>
      <c r="J629" s="449">
        <f t="shared" si="85"/>
        <v>0</v>
      </c>
      <c r="K629" s="469"/>
    </row>
    <row r="630" spans="1:11" s="497" customFormat="1">
      <c r="A630" s="451"/>
      <c r="B630" s="475"/>
      <c r="C630" s="476" t="str">
        <f>'Data information'!C845</f>
        <v xml:space="preserve"> -  DB - LIFT</v>
      </c>
      <c r="D630" s="449"/>
      <c r="E630" s="450" t="str">
        <f>'Data information'!D845</f>
        <v>ตู้</v>
      </c>
      <c r="F630" s="449">
        <f>'Data information'!E845</f>
        <v>5365</v>
      </c>
      <c r="G630" s="449">
        <f t="shared" si="83"/>
        <v>0</v>
      </c>
      <c r="H630" s="449">
        <f>'Data information'!F845</f>
        <v>1000</v>
      </c>
      <c r="I630" s="449">
        <f t="shared" si="84"/>
        <v>0</v>
      </c>
      <c r="J630" s="449">
        <f t="shared" si="85"/>
        <v>0</v>
      </c>
      <c r="K630" s="469"/>
    </row>
    <row r="631" spans="1:11" s="497" customFormat="1">
      <c r="A631" s="451"/>
      <c r="B631" s="475"/>
      <c r="C631" s="476" t="str">
        <f>'Data information'!C846</f>
        <v xml:space="preserve"> -  DB - SAN</v>
      </c>
      <c r="D631" s="449"/>
      <c r="E631" s="450" t="str">
        <f>'Data information'!D846</f>
        <v>ตู้</v>
      </c>
      <c r="F631" s="449">
        <f>'Data information'!E846</f>
        <v>5365</v>
      </c>
      <c r="G631" s="449">
        <f t="shared" si="83"/>
        <v>0</v>
      </c>
      <c r="H631" s="449">
        <f>'Data information'!F846</f>
        <v>1000</v>
      </c>
      <c r="I631" s="449">
        <f t="shared" si="84"/>
        <v>0</v>
      </c>
      <c r="J631" s="449">
        <f t="shared" si="85"/>
        <v>0</v>
      </c>
      <c r="K631" s="469"/>
    </row>
    <row r="632" spans="1:11" s="497" customFormat="1" hidden="1">
      <c r="A632" s="451"/>
      <c r="B632" s="475"/>
      <c r="C632" s="476" t="str">
        <f>'Data information'!C847</f>
        <v xml:space="preserve"> -  ตู้ DBW พร้อมอุปกรณ์ประกอบตู้</v>
      </c>
      <c r="D632" s="449"/>
      <c r="E632" s="450" t="str">
        <f>'Data information'!D847</f>
        <v>ตู้</v>
      </c>
      <c r="F632" s="449">
        <f>'Data information'!E847</f>
        <v>0</v>
      </c>
      <c r="G632" s="449">
        <f t="shared" si="83"/>
        <v>0</v>
      </c>
      <c r="H632" s="449">
        <f>'Data information'!F847</f>
        <v>0</v>
      </c>
      <c r="I632" s="449">
        <f t="shared" si="84"/>
        <v>0</v>
      </c>
      <c r="J632" s="449">
        <f t="shared" si="85"/>
        <v>0</v>
      </c>
      <c r="K632" s="469"/>
    </row>
    <row r="633" spans="1:11" s="497" customFormat="1">
      <c r="A633" s="451"/>
      <c r="B633" s="475"/>
      <c r="C633" s="476" t="str">
        <f>'Data information'!C848</f>
        <v xml:space="preserve"> - ตู้โหลดเซนเตอร์ 42 ช่อง</v>
      </c>
      <c r="D633" s="449"/>
      <c r="E633" s="450" t="str">
        <f>'Data information'!D848</f>
        <v>ตู้</v>
      </c>
      <c r="F633" s="449">
        <f>'Data information'!E848</f>
        <v>13200</v>
      </c>
      <c r="G633" s="449">
        <f t="shared" si="83"/>
        <v>0</v>
      </c>
      <c r="H633" s="449">
        <f>'Data information'!F848</f>
        <v>1000</v>
      </c>
      <c r="I633" s="449">
        <f t="shared" si="84"/>
        <v>0</v>
      </c>
      <c r="J633" s="449">
        <f t="shared" si="85"/>
        <v>0</v>
      </c>
      <c r="K633" s="469"/>
    </row>
    <row r="634" spans="1:11" s="497" customFormat="1">
      <c r="A634" s="451"/>
      <c r="B634" s="475"/>
      <c r="C634" s="476" t="str">
        <f>'Data information'!C849</f>
        <v xml:space="preserve"> - ตู้โหลดเซนเตอร์ 36 ช่อง</v>
      </c>
      <c r="D634" s="449"/>
      <c r="E634" s="450" t="str">
        <f>'Data information'!D849</f>
        <v>ตู้</v>
      </c>
      <c r="F634" s="449">
        <f>'Data information'!E849</f>
        <v>12200</v>
      </c>
      <c r="G634" s="449">
        <f t="shared" si="83"/>
        <v>0</v>
      </c>
      <c r="H634" s="449">
        <f>'Data information'!F849</f>
        <v>1000</v>
      </c>
      <c r="I634" s="449">
        <f t="shared" si="84"/>
        <v>0</v>
      </c>
      <c r="J634" s="449">
        <f t="shared" si="85"/>
        <v>0</v>
      </c>
      <c r="K634" s="469"/>
    </row>
    <row r="635" spans="1:11" s="497" customFormat="1">
      <c r="A635" s="451"/>
      <c r="B635" s="475"/>
      <c r="C635" s="476" t="str">
        <f>'Data information'!C850</f>
        <v xml:space="preserve"> - ตู้โหลดเซนเตอร์ 30 ช่อง</v>
      </c>
      <c r="D635" s="449"/>
      <c r="E635" s="450" t="str">
        <f>'Data information'!D850</f>
        <v>ตู้</v>
      </c>
      <c r="F635" s="449">
        <f>'Data information'!E850</f>
        <v>10900</v>
      </c>
      <c r="G635" s="449">
        <f t="shared" si="83"/>
        <v>0</v>
      </c>
      <c r="H635" s="449">
        <f>'Data information'!F850</f>
        <v>1000</v>
      </c>
      <c r="I635" s="449">
        <f t="shared" si="84"/>
        <v>0</v>
      </c>
      <c r="J635" s="449">
        <f t="shared" si="85"/>
        <v>0</v>
      </c>
      <c r="K635" s="469"/>
    </row>
    <row r="636" spans="1:11" s="497" customFormat="1">
      <c r="A636" s="451"/>
      <c r="B636" s="475"/>
      <c r="C636" s="476" t="str">
        <f>'Data information'!C851</f>
        <v xml:space="preserve"> - ตู้โหลดเซนเตอร์ 24 ช่อง</v>
      </c>
      <c r="D636" s="449"/>
      <c r="E636" s="450" t="str">
        <f>'Data information'!D851</f>
        <v>ตู้</v>
      </c>
      <c r="F636" s="449">
        <f>'Data information'!E851</f>
        <v>10100</v>
      </c>
      <c r="G636" s="449">
        <f t="shared" si="83"/>
        <v>0</v>
      </c>
      <c r="H636" s="449">
        <f>'Data information'!F851</f>
        <v>1000</v>
      </c>
      <c r="I636" s="449">
        <f t="shared" si="84"/>
        <v>0</v>
      </c>
      <c r="J636" s="449">
        <f t="shared" si="85"/>
        <v>0</v>
      </c>
      <c r="K636" s="469"/>
    </row>
    <row r="637" spans="1:11" s="497" customFormat="1" hidden="1">
      <c r="A637" s="451"/>
      <c r="B637" s="475"/>
      <c r="C637" s="476" t="str">
        <f>'Data information'!C852</f>
        <v xml:space="preserve"> - ตู้โหลดเซนเตอร์ 18 ช่อง</v>
      </c>
      <c r="D637" s="449"/>
      <c r="E637" s="450" t="str">
        <f>'Data information'!D852</f>
        <v>ตู้</v>
      </c>
      <c r="F637" s="449">
        <f>'Data information'!E852</f>
        <v>9370</v>
      </c>
      <c r="G637" s="449">
        <f t="shared" si="83"/>
        <v>0</v>
      </c>
      <c r="H637" s="449">
        <f>'Data information'!F852</f>
        <v>1000</v>
      </c>
      <c r="I637" s="449">
        <f t="shared" si="84"/>
        <v>0</v>
      </c>
      <c r="J637" s="449">
        <f t="shared" si="85"/>
        <v>0</v>
      </c>
      <c r="K637" s="469"/>
    </row>
    <row r="638" spans="1:11" s="497" customFormat="1" hidden="1">
      <c r="A638" s="451"/>
      <c r="B638" s="475"/>
      <c r="C638" s="476" t="str">
        <f>'Data information'!C853</f>
        <v xml:space="preserve"> - ตู้โหลดเซนเตอร์ 12 ช่อง</v>
      </c>
      <c r="D638" s="449"/>
      <c r="E638" s="450" t="str">
        <f>'Data information'!D853</f>
        <v>ตู้</v>
      </c>
      <c r="F638" s="449">
        <f>'Data information'!E853</f>
        <v>7930</v>
      </c>
      <c r="G638" s="449">
        <f t="shared" si="83"/>
        <v>0</v>
      </c>
      <c r="H638" s="449">
        <f>'Data information'!F853</f>
        <v>1000</v>
      </c>
      <c r="I638" s="449">
        <f t="shared" si="84"/>
        <v>0</v>
      </c>
      <c r="J638" s="449">
        <f t="shared" si="85"/>
        <v>0</v>
      </c>
      <c r="K638" s="469"/>
    </row>
    <row r="639" spans="1:11" s="497" customFormat="1">
      <c r="A639" s="451"/>
      <c r="B639" s="475"/>
      <c r="C639" s="476" t="str">
        <f>'Data information'!C854</f>
        <v xml:space="preserve"> - ตู้โหลดเซนเตอร์ 4 ช่อง</v>
      </c>
      <c r="D639" s="449"/>
      <c r="E639" s="450" t="str">
        <f>'Data information'!D854</f>
        <v>ตู้</v>
      </c>
      <c r="F639" s="449">
        <f>'Data information'!E854</f>
        <v>1170</v>
      </c>
      <c r="G639" s="449">
        <f t="shared" si="83"/>
        <v>0</v>
      </c>
      <c r="H639" s="449">
        <f>'Data information'!F854</f>
        <v>500</v>
      </c>
      <c r="I639" s="449">
        <f t="shared" si="84"/>
        <v>0</v>
      </c>
      <c r="J639" s="449">
        <f t="shared" si="85"/>
        <v>0</v>
      </c>
      <c r="K639" s="469"/>
    </row>
    <row r="640" spans="1:11" s="497" customFormat="1" hidden="1">
      <c r="A640" s="451"/>
      <c r="B640" s="475"/>
      <c r="C640" s="476" t="str">
        <f>'Data information'!C855</f>
        <v xml:space="preserve"> - เมนเบรกเกอร์ 3 เฟส 125 A</v>
      </c>
      <c r="D640" s="449"/>
      <c r="E640" s="450" t="str">
        <f>'Data information'!D855</f>
        <v>ตัว</v>
      </c>
      <c r="F640" s="449">
        <f>'Data information'!E855</f>
        <v>10400</v>
      </c>
      <c r="G640" s="449">
        <f t="shared" si="83"/>
        <v>0</v>
      </c>
      <c r="H640" s="449">
        <f>'Data information'!F855</f>
        <v>0</v>
      </c>
      <c r="I640" s="449">
        <f t="shared" si="84"/>
        <v>0</v>
      </c>
      <c r="J640" s="449">
        <f t="shared" si="85"/>
        <v>0</v>
      </c>
      <c r="K640" s="469"/>
    </row>
    <row r="641" spans="1:11" s="497" customFormat="1" hidden="1">
      <c r="A641" s="451"/>
      <c r="B641" s="475"/>
      <c r="C641" s="476" t="str">
        <f>'Data information'!C856</f>
        <v xml:space="preserve"> - เมนเบรกเกอร์ 3 เฟส 100 A</v>
      </c>
      <c r="D641" s="449"/>
      <c r="E641" s="450" t="str">
        <f>'Data information'!D856</f>
        <v>ตัว</v>
      </c>
      <c r="F641" s="449">
        <f>'Data information'!E856</f>
        <v>4560</v>
      </c>
      <c r="G641" s="449">
        <f t="shared" si="83"/>
        <v>0</v>
      </c>
      <c r="H641" s="449">
        <f>'Data information'!F856</f>
        <v>0</v>
      </c>
      <c r="I641" s="449">
        <f t="shared" si="84"/>
        <v>0</v>
      </c>
      <c r="J641" s="449">
        <f t="shared" si="85"/>
        <v>0</v>
      </c>
      <c r="K641" s="469"/>
    </row>
    <row r="642" spans="1:11" s="497" customFormat="1" hidden="1">
      <c r="A642" s="451"/>
      <c r="B642" s="475"/>
      <c r="C642" s="476" t="str">
        <f>'Data information'!C857</f>
        <v xml:space="preserve"> - เมนเบรกเกอร์ 3 เฟส 90 A</v>
      </c>
      <c r="D642" s="449"/>
      <c r="E642" s="450" t="str">
        <f>'Data information'!D857</f>
        <v>ตัว</v>
      </c>
      <c r="F642" s="449">
        <f>'Data information'!E857</f>
        <v>4560</v>
      </c>
      <c r="G642" s="449">
        <f t="shared" si="83"/>
        <v>0</v>
      </c>
      <c r="H642" s="449">
        <f>'Data information'!F857</f>
        <v>0</v>
      </c>
      <c r="I642" s="449">
        <f t="shared" si="84"/>
        <v>0</v>
      </c>
      <c r="J642" s="449">
        <f t="shared" si="85"/>
        <v>0</v>
      </c>
      <c r="K642" s="469"/>
    </row>
    <row r="643" spans="1:11" s="497" customFormat="1">
      <c r="A643" s="451"/>
      <c r="B643" s="475"/>
      <c r="C643" s="476" t="str">
        <f>'Data information'!C858</f>
        <v xml:space="preserve"> - เมนเบรกเกอร์ 3 เฟส 80 A</v>
      </c>
      <c r="D643" s="449"/>
      <c r="E643" s="450" t="str">
        <f>'Data information'!D858</f>
        <v>ตัว</v>
      </c>
      <c r="F643" s="449">
        <f>'Data information'!E858</f>
        <v>4360</v>
      </c>
      <c r="G643" s="449">
        <f t="shared" si="83"/>
        <v>0</v>
      </c>
      <c r="H643" s="449">
        <f>'Data information'!F858</f>
        <v>0</v>
      </c>
      <c r="I643" s="449">
        <f t="shared" si="84"/>
        <v>0</v>
      </c>
      <c r="J643" s="449">
        <f t="shared" si="85"/>
        <v>0</v>
      </c>
      <c r="K643" s="469"/>
    </row>
    <row r="644" spans="1:11" s="497" customFormat="1">
      <c r="A644" s="451"/>
      <c r="B644" s="475"/>
      <c r="C644" s="476" t="str">
        <f>'Data information'!C859</f>
        <v xml:space="preserve"> - เมนเบรกเกอร์ 3 เฟส 60 A</v>
      </c>
      <c r="D644" s="449"/>
      <c r="E644" s="450" t="str">
        <f>'Data information'!D859</f>
        <v>ตัว</v>
      </c>
      <c r="F644" s="449">
        <f>'Data information'!E859</f>
        <v>4350</v>
      </c>
      <c r="G644" s="449">
        <f t="shared" si="83"/>
        <v>0</v>
      </c>
      <c r="H644" s="449">
        <f>'Data information'!F859</f>
        <v>0</v>
      </c>
      <c r="I644" s="449">
        <f t="shared" si="84"/>
        <v>0</v>
      </c>
      <c r="J644" s="449">
        <f t="shared" si="85"/>
        <v>0</v>
      </c>
      <c r="K644" s="469"/>
    </row>
    <row r="645" spans="1:11" s="497" customFormat="1" hidden="1">
      <c r="A645" s="451"/>
      <c r="B645" s="475"/>
      <c r="C645" s="476" t="str">
        <f>'Data information'!C860</f>
        <v xml:space="preserve"> - เมนเบรกเกอร์ 3 เฟส 50 A</v>
      </c>
      <c r="D645" s="449"/>
      <c r="E645" s="450" t="str">
        <f>'Data information'!D860</f>
        <v>ตัว</v>
      </c>
      <c r="F645" s="449">
        <f>'Data information'!E860</f>
        <v>3290</v>
      </c>
      <c r="G645" s="449">
        <f t="shared" si="83"/>
        <v>0</v>
      </c>
      <c r="H645" s="449">
        <f>'Data information'!F860</f>
        <v>0</v>
      </c>
      <c r="I645" s="449">
        <f t="shared" si="84"/>
        <v>0</v>
      </c>
      <c r="J645" s="449">
        <f t="shared" si="85"/>
        <v>0</v>
      </c>
      <c r="K645" s="469"/>
    </row>
    <row r="646" spans="1:11" s="497" customFormat="1" hidden="1">
      <c r="A646" s="451"/>
      <c r="B646" s="475"/>
      <c r="C646" s="476" t="str">
        <f>'Data information'!C861</f>
        <v xml:space="preserve"> - เมนเบรกเกอร์ 3 เฟส 40 A</v>
      </c>
      <c r="D646" s="449"/>
      <c r="E646" s="450" t="str">
        <f>'Data information'!D861</f>
        <v>ตัว</v>
      </c>
      <c r="F646" s="449">
        <f>'Data information'!E861</f>
        <v>3290</v>
      </c>
      <c r="G646" s="449">
        <f t="shared" si="83"/>
        <v>0</v>
      </c>
      <c r="H646" s="449">
        <f>'Data information'!F861</f>
        <v>0</v>
      </c>
      <c r="I646" s="449">
        <f t="shared" si="84"/>
        <v>0</v>
      </c>
      <c r="J646" s="449">
        <f t="shared" si="85"/>
        <v>0</v>
      </c>
      <c r="K646" s="469"/>
    </row>
    <row r="647" spans="1:11" s="497" customFormat="1">
      <c r="A647" s="451"/>
      <c r="B647" s="475"/>
      <c r="C647" s="476" t="str">
        <f>'Data information'!C862</f>
        <v xml:space="preserve"> - เมนเบรกเกอร์ 1 เฟส 50 A</v>
      </c>
      <c r="D647" s="449"/>
      <c r="E647" s="450" t="str">
        <f>'Data information'!D862</f>
        <v>ตัว</v>
      </c>
      <c r="F647" s="449">
        <f>'Data information'!E862</f>
        <v>525</v>
      </c>
      <c r="G647" s="449">
        <f t="shared" si="83"/>
        <v>0</v>
      </c>
      <c r="H647" s="449">
        <f>'Data information'!F862</f>
        <v>0</v>
      </c>
      <c r="I647" s="449">
        <f t="shared" si="84"/>
        <v>0</v>
      </c>
      <c r="J647" s="449">
        <f t="shared" si="85"/>
        <v>0</v>
      </c>
      <c r="K647" s="469"/>
    </row>
    <row r="648" spans="1:11" s="497" customFormat="1">
      <c r="A648" s="451"/>
      <c r="B648" s="475"/>
      <c r="C648" s="476" t="str">
        <f>'Data information'!C863</f>
        <v xml:space="preserve"> - เมนเบรกเกอร์ 1 เฟส 40 A</v>
      </c>
      <c r="D648" s="449"/>
      <c r="E648" s="450" t="str">
        <f>'Data information'!D863</f>
        <v>ตัว</v>
      </c>
      <c r="F648" s="449">
        <f>'Data information'!E863</f>
        <v>525</v>
      </c>
      <c r="G648" s="449">
        <f t="shared" si="83"/>
        <v>0</v>
      </c>
      <c r="H648" s="449">
        <f>'Data information'!F863</f>
        <v>0</v>
      </c>
      <c r="I648" s="449">
        <f t="shared" si="84"/>
        <v>0</v>
      </c>
      <c r="J648" s="449">
        <f t="shared" si="85"/>
        <v>0</v>
      </c>
      <c r="K648" s="469"/>
    </row>
    <row r="649" spans="1:11" s="497" customFormat="1">
      <c r="A649" s="451"/>
      <c r="B649" s="475"/>
      <c r="C649" s="476" t="str">
        <f>'Data information'!C864</f>
        <v xml:space="preserve"> - ลูกเซอร์กิต 1 P 50 A</v>
      </c>
      <c r="D649" s="449"/>
      <c r="E649" s="450" t="str">
        <f>'Data information'!D864</f>
        <v>ตัว</v>
      </c>
      <c r="F649" s="449">
        <f>'Data information'!E864</f>
        <v>200</v>
      </c>
      <c r="G649" s="449">
        <f t="shared" si="83"/>
        <v>0</v>
      </c>
      <c r="H649" s="449">
        <f>'Data information'!F864</f>
        <v>30</v>
      </c>
      <c r="I649" s="449">
        <f t="shared" si="84"/>
        <v>0</v>
      </c>
      <c r="J649" s="449">
        <f t="shared" si="85"/>
        <v>0</v>
      </c>
      <c r="K649" s="469"/>
    </row>
    <row r="650" spans="1:11" s="497" customFormat="1">
      <c r="A650" s="451"/>
      <c r="B650" s="475"/>
      <c r="C650" s="476" t="str">
        <f>'Data information'!C865</f>
        <v xml:space="preserve"> - ลูกเซอร์กิต 1 P 40 A</v>
      </c>
      <c r="D650" s="449"/>
      <c r="E650" s="450" t="str">
        <f>'Data information'!D865</f>
        <v>ตัว</v>
      </c>
      <c r="F650" s="449">
        <f>'Data information'!E865</f>
        <v>200</v>
      </c>
      <c r="G650" s="449">
        <f t="shared" si="83"/>
        <v>0</v>
      </c>
      <c r="H650" s="449">
        <f>'Data information'!F865</f>
        <v>30</v>
      </c>
      <c r="I650" s="449">
        <f t="shared" si="84"/>
        <v>0</v>
      </c>
      <c r="J650" s="449">
        <f t="shared" si="85"/>
        <v>0</v>
      </c>
      <c r="K650" s="469"/>
    </row>
    <row r="651" spans="1:11" s="497" customFormat="1">
      <c r="A651" s="451"/>
      <c r="B651" s="475"/>
      <c r="C651" s="476" t="str">
        <f>'Data information'!C866</f>
        <v xml:space="preserve"> - ลูกเซอร์กิต 1 P 20 A</v>
      </c>
      <c r="D651" s="449"/>
      <c r="E651" s="450" t="str">
        <f>'Data information'!D866</f>
        <v>ตัว</v>
      </c>
      <c r="F651" s="449">
        <f>'Data information'!E866</f>
        <v>100</v>
      </c>
      <c r="G651" s="449">
        <f t="shared" si="83"/>
        <v>0</v>
      </c>
      <c r="H651" s="449">
        <f>'Data information'!F866</f>
        <v>30</v>
      </c>
      <c r="I651" s="449">
        <f t="shared" si="84"/>
        <v>0</v>
      </c>
      <c r="J651" s="449">
        <f t="shared" si="85"/>
        <v>0</v>
      </c>
      <c r="K651" s="469"/>
    </row>
    <row r="652" spans="1:11" s="497" customFormat="1">
      <c r="A652" s="451"/>
      <c r="B652" s="475"/>
      <c r="C652" s="476" t="str">
        <f>'Data information'!C867</f>
        <v xml:space="preserve"> - ลูกเซอร์กิต 1 P 16 A</v>
      </c>
      <c r="D652" s="449"/>
      <c r="E652" s="450" t="str">
        <f>'Data information'!D867</f>
        <v>ตัว</v>
      </c>
      <c r="F652" s="449">
        <f>'Data information'!E867</f>
        <v>100</v>
      </c>
      <c r="G652" s="449">
        <f t="shared" si="83"/>
        <v>0</v>
      </c>
      <c r="H652" s="449">
        <f>'Data information'!F867</f>
        <v>30</v>
      </c>
      <c r="I652" s="449">
        <f t="shared" si="84"/>
        <v>0</v>
      </c>
      <c r="J652" s="449">
        <f t="shared" si="85"/>
        <v>0</v>
      </c>
      <c r="K652" s="469"/>
    </row>
    <row r="653" spans="1:11" s="497" customFormat="1">
      <c r="A653" s="451"/>
      <c r="B653" s="475"/>
      <c r="C653" s="476" t="str">
        <f>'Data information'!C868</f>
        <v xml:space="preserve"> - ลูกเซอร์กิต 1 P 16 A (RCBO)</v>
      </c>
      <c r="D653" s="449"/>
      <c r="E653" s="450" t="str">
        <f>'Data information'!D868</f>
        <v>ตัว</v>
      </c>
      <c r="F653" s="449">
        <f>'Data information'!E868</f>
        <v>1000</v>
      </c>
      <c r="G653" s="449">
        <f t="shared" si="83"/>
        <v>0</v>
      </c>
      <c r="H653" s="449">
        <f>'Data information'!F868</f>
        <v>30</v>
      </c>
      <c r="I653" s="449">
        <f t="shared" si="84"/>
        <v>0</v>
      </c>
      <c r="J653" s="449">
        <f t="shared" si="85"/>
        <v>0</v>
      </c>
      <c r="K653" s="469"/>
    </row>
    <row r="654" spans="1:11" s="497" customFormat="1">
      <c r="A654" s="451"/>
      <c r="B654" s="475"/>
      <c r="C654" s="476" t="str">
        <f>'Data information'!C869</f>
        <v xml:space="preserve">  -ตู้มิเตอร์พร้อมมิเตอร์ไฟฟ้า 1 เฟส (15/45)ยี่ห้อ มิตซู </v>
      </c>
      <c r="D654" s="449"/>
      <c r="E654" s="450" t="str">
        <f>'Data information'!D869</f>
        <v>ตู้</v>
      </c>
      <c r="F654" s="449">
        <f>'Data information'!E869</f>
        <v>21000</v>
      </c>
      <c r="G654" s="449">
        <f t="shared" si="83"/>
        <v>0</v>
      </c>
      <c r="H654" s="449">
        <f>'Data information'!F869</f>
        <v>1000</v>
      </c>
      <c r="I654" s="449">
        <f t="shared" si="84"/>
        <v>0</v>
      </c>
      <c r="J654" s="449">
        <f t="shared" si="85"/>
        <v>0</v>
      </c>
      <c r="K654" s="469"/>
    </row>
    <row r="655" spans="1:11" s="497" customFormat="1">
      <c r="A655" s="451"/>
      <c r="B655" s="475"/>
      <c r="C655" s="485" t="str">
        <f>'Data information'!C870</f>
        <v xml:space="preserve"> ท่อ และ ราง</v>
      </c>
      <c r="D655" s="449"/>
      <c r="E655" s="450"/>
      <c r="F655" s="449"/>
      <c r="G655" s="449"/>
      <c r="H655" s="449"/>
      <c r="I655" s="449"/>
      <c r="J655" s="449"/>
      <c r="K655" s="469"/>
    </row>
    <row r="656" spans="1:11" s="497" customFormat="1" hidden="1">
      <c r="A656" s="451"/>
      <c r="B656" s="475"/>
      <c r="C656" s="476" t="str">
        <f>'Data information'!C871</f>
        <v xml:space="preserve"> -  ท่อ IMC 4 "</v>
      </c>
      <c r="D656" s="449"/>
      <c r="E656" s="450" t="str">
        <f>'Data information'!D871</f>
        <v>ม.</v>
      </c>
      <c r="F656" s="449">
        <f>'Data information'!E871</f>
        <v>734.95</v>
      </c>
      <c r="G656" s="449">
        <f t="shared" si="83"/>
        <v>0</v>
      </c>
      <c r="H656" s="449">
        <f>'Data information'!F871</f>
        <v>85</v>
      </c>
      <c r="I656" s="449">
        <f t="shared" si="84"/>
        <v>0</v>
      </c>
      <c r="J656" s="449">
        <f t="shared" si="85"/>
        <v>0</v>
      </c>
      <c r="K656" s="469"/>
    </row>
    <row r="657" spans="1:11" s="497" customFormat="1" hidden="1">
      <c r="A657" s="451"/>
      <c r="B657" s="475"/>
      <c r="C657" s="476" t="str">
        <f>'Data information'!C872</f>
        <v xml:space="preserve"> -  ท่อ IMC 3 1/2 "</v>
      </c>
      <c r="D657" s="449"/>
      <c r="E657" s="450" t="str">
        <f>'Data information'!D872</f>
        <v>ม.</v>
      </c>
      <c r="F657" s="449">
        <f>'Data information'!E872</f>
        <v>640</v>
      </c>
      <c r="G657" s="449">
        <f t="shared" si="83"/>
        <v>0</v>
      </c>
      <c r="H657" s="449">
        <f>'Data information'!F872</f>
        <v>75</v>
      </c>
      <c r="I657" s="449">
        <f t="shared" si="84"/>
        <v>0</v>
      </c>
      <c r="J657" s="449">
        <f t="shared" si="85"/>
        <v>0</v>
      </c>
      <c r="K657" s="469"/>
    </row>
    <row r="658" spans="1:11" s="497" customFormat="1" hidden="1">
      <c r="A658" s="451"/>
      <c r="B658" s="475"/>
      <c r="C658" s="476" t="str">
        <f>'Data information'!C873</f>
        <v xml:space="preserve"> -  ท่อ IMC 3 "</v>
      </c>
      <c r="D658" s="449"/>
      <c r="E658" s="450" t="str">
        <f>'Data information'!D873</f>
        <v>ม.</v>
      </c>
      <c r="F658" s="449">
        <f>'Data information'!E873</f>
        <v>556.59</v>
      </c>
      <c r="G658" s="449">
        <f t="shared" si="83"/>
        <v>0</v>
      </c>
      <c r="H658" s="449">
        <f>'Data information'!F873</f>
        <v>65</v>
      </c>
      <c r="I658" s="449">
        <f t="shared" si="84"/>
        <v>0</v>
      </c>
      <c r="J658" s="449">
        <f t="shared" si="85"/>
        <v>0</v>
      </c>
      <c r="K658" s="469"/>
    </row>
    <row r="659" spans="1:11" s="497" customFormat="1" hidden="1">
      <c r="A659" s="451"/>
      <c r="B659" s="475"/>
      <c r="C659" s="476" t="str">
        <f>'Data information'!C874</f>
        <v xml:space="preserve"> -  ท่อ IMC 2 1/2 "</v>
      </c>
      <c r="D659" s="449"/>
      <c r="E659" s="450" t="str">
        <f>'Data information'!D874</f>
        <v>ม.</v>
      </c>
      <c r="F659" s="449">
        <f>'Data information'!E874</f>
        <v>449.57</v>
      </c>
      <c r="G659" s="449">
        <f t="shared" si="83"/>
        <v>0</v>
      </c>
      <c r="H659" s="449">
        <f>'Data information'!F874</f>
        <v>55</v>
      </c>
      <c r="I659" s="449">
        <f t="shared" si="84"/>
        <v>0</v>
      </c>
      <c r="J659" s="449">
        <f t="shared" si="85"/>
        <v>0</v>
      </c>
      <c r="K659" s="469"/>
    </row>
    <row r="660" spans="1:11" s="497" customFormat="1" hidden="1">
      <c r="A660" s="451"/>
      <c r="B660" s="475"/>
      <c r="C660" s="476" t="str">
        <f>'Data information'!C875</f>
        <v xml:space="preserve"> -  ท่อ IMC 2 "</v>
      </c>
      <c r="D660" s="449"/>
      <c r="E660" s="450" t="str">
        <f>'Data information'!D875</f>
        <v>ม.</v>
      </c>
      <c r="F660" s="449">
        <f>'Data information'!E875</f>
        <v>287.48</v>
      </c>
      <c r="G660" s="449">
        <f t="shared" si="83"/>
        <v>0</v>
      </c>
      <c r="H660" s="449">
        <f>'Data information'!F875</f>
        <v>48</v>
      </c>
      <c r="I660" s="449">
        <f t="shared" si="84"/>
        <v>0</v>
      </c>
      <c r="J660" s="449">
        <f t="shared" si="85"/>
        <v>0</v>
      </c>
      <c r="K660" s="469"/>
    </row>
    <row r="661" spans="1:11" s="497" customFormat="1" hidden="1">
      <c r="A661" s="451"/>
      <c r="B661" s="475"/>
      <c r="C661" s="476" t="str">
        <f>'Data information'!C876</f>
        <v xml:space="preserve"> -  ท่อ IMC 1 1/2 "</v>
      </c>
      <c r="D661" s="449"/>
      <c r="E661" s="450" t="str">
        <f>'Data information'!D876</f>
        <v>ม.</v>
      </c>
      <c r="F661" s="449">
        <f>'Data information'!E876</f>
        <v>210.36</v>
      </c>
      <c r="G661" s="449">
        <f t="shared" si="83"/>
        <v>0</v>
      </c>
      <c r="H661" s="449">
        <f>'Data information'!F876</f>
        <v>42</v>
      </c>
      <c r="I661" s="449">
        <f t="shared" si="84"/>
        <v>0</v>
      </c>
      <c r="J661" s="449">
        <f t="shared" si="85"/>
        <v>0</v>
      </c>
      <c r="K661" s="469"/>
    </row>
    <row r="662" spans="1:11" s="497" customFormat="1" hidden="1">
      <c r="A662" s="451"/>
      <c r="B662" s="475"/>
      <c r="C662" s="476" t="str">
        <f>'Data information'!C877</f>
        <v xml:space="preserve"> -  ท่อ IMC 1 1/4 "</v>
      </c>
      <c r="D662" s="449"/>
      <c r="E662" s="450" t="str">
        <f>'Data information'!D877</f>
        <v>ม.</v>
      </c>
      <c r="F662" s="449">
        <f>'Data information'!E877</f>
        <v>171.28</v>
      </c>
      <c r="G662" s="449">
        <f t="shared" si="83"/>
        <v>0</v>
      </c>
      <c r="H662" s="449">
        <f>'Data information'!F877</f>
        <v>38</v>
      </c>
      <c r="I662" s="449">
        <f t="shared" si="84"/>
        <v>0</v>
      </c>
      <c r="J662" s="449">
        <f t="shared" si="85"/>
        <v>0</v>
      </c>
      <c r="K662" s="469"/>
    </row>
    <row r="663" spans="1:11" s="497" customFormat="1" hidden="1">
      <c r="A663" s="451"/>
      <c r="B663" s="475"/>
      <c r="C663" s="476" t="str">
        <f>'Data information'!C878</f>
        <v xml:space="preserve"> -  ท่อ IMC 1 "</v>
      </c>
      <c r="D663" s="449"/>
      <c r="E663" s="450" t="str">
        <f>'Data information'!D878</f>
        <v>ม.</v>
      </c>
      <c r="F663" s="449">
        <f>'Data information'!E878</f>
        <v>132.72</v>
      </c>
      <c r="G663" s="449">
        <f t="shared" si="83"/>
        <v>0</v>
      </c>
      <c r="H663" s="449">
        <f>'Data information'!F878</f>
        <v>32</v>
      </c>
      <c r="I663" s="449">
        <f t="shared" si="84"/>
        <v>0</v>
      </c>
      <c r="J663" s="449">
        <f t="shared" si="85"/>
        <v>0</v>
      </c>
      <c r="K663" s="469"/>
    </row>
    <row r="664" spans="1:11" s="497" customFormat="1" hidden="1">
      <c r="A664" s="451"/>
      <c r="B664" s="475"/>
      <c r="C664" s="476" t="str">
        <f>'Data information'!C879</f>
        <v xml:space="preserve"> -  ท่อ IMC 1/2 "</v>
      </c>
      <c r="D664" s="449"/>
      <c r="E664" s="450" t="str">
        <f>'Data information'!D879</f>
        <v>ม.</v>
      </c>
      <c r="F664" s="449">
        <f>'Data information'!E879</f>
        <v>60.85</v>
      </c>
      <c r="G664" s="449">
        <f t="shared" si="83"/>
        <v>0</v>
      </c>
      <c r="H664" s="449">
        <f>'Data information'!F879</f>
        <v>26</v>
      </c>
      <c r="I664" s="449">
        <f t="shared" si="84"/>
        <v>0</v>
      </c>
      <c r="J664" s="449">
        <f t="shared" si="85"/>
        <v>0</v>
      </c>
      <c r="K664" s="469"/>
    </row>
    <row r="665" spans="1:11" s="497" customFormat="1" hidden="1">
      <c r="A665" s="451"/>
      <c r="B665" s="475"/>
      <c r="C665" s="476" t="str">
        <f>'Data information'!C880</f>
        <v xml:space="preserve"> - ท่อ EMT.   2 "</v>
      </c>
      <c r="D665" s="449"/>
      <c r="E665" s="450" t="str">
        <f>'Data information'!D880</f>
        <v>ม.</v>
      </c>
      <c r="F665" s="449">
        <f>'Data information'!E880</f>
        <v>0</v>
      </c>
      <c r="G665" s="449">
        <f>D665*F665</f>
        <v>0</v>
      </c>
      <c r="H665" s="449">
        <f>'Data information'!F880</f>
        <v>0</v>
      </c>
      <c r="I665" s="449">
        <f>D665*H665</f>
        <v>0</v>
      </c>
      <c r="J665" s="449">
        <f>G665+I665</f>
        <v>0</v>
      </c>
      <c r="K665" s="469"/>
    </row>
    <row r="666" spans="1:11" s="497" customFormat="1" hidden="1">
      <c r="A666" s="451"/>
      <c r="B666" s="475"/>
      <c r="C666" s="476" t="str">
        <f>'Data information'!C881</f>
        <v xml:space="preserve"> - ท่อ EMT.   1 1/2 "</v>
      </c>
      <c r="D666" s="449"/>
      <c r="E666" s="450" t="str">
        <f>'Data information'!D881</f>
        <v>ม.</v>
      </c>
      <c r="F666" s="449">
        <f>'Data information'!E881</f>
        <v>145.57</v>
      </c>
      <c r="G666" s="449">
        <f>D666*F666</f>
        <v>0</v>
      </c>
      <c r="H666" s="449">
        <f>'Data information'!F881</f>
        <v>38</v>
      </c>
      <c r="I666" s="449">
        <f>D666*H666</f>
        <v>0</v>
      </c>
      <c r="J666" s="449">
        <f>G666+I666</f>
        <v>0</v>
      </c>
      <c r="K666" s="469"/>
    </row>
    <row r="667" spans="1:11" s="497" customFormat="1" hidden="1">
      <c r="A667" s="451"/>
      <c r="B667" s="475"/>
      <c r="C667" s="476" t="str">
        <f>'Data information'!C882</f>
        <v xml:space="preserve"> - ท่อ EMT.   1 1/4 "</v>
      </c>
      <c r="D667" s="449"/>
      <c r="E667" s="450" t="str">
        <f>'Data information'!D882</f>
        <v>ม.</v>
      </c>
      <c r="F667" s="449">
        <f>'Data information'!E882</f>
        <v>124.85</v>
      </c>
      <c r="G667" s="449">
        <f>D667*F667</f>
        <v>0</v>
      </c>
      <c r="H667" s="449">
        <f>'Data information'!F882</f>
        <v>32</v>
      </c>
      <c r="I667" s="449">
        <f>D667*H667</f>
        <v>0</v>
      </c>
      <c r="J667" s="449">
        <f>G667+I667</f>
        <v>0</v>
      </c>
      <c r="K667" s="469"/>
    </row>
    <row r="668" spans="1:11" s="497" customFormat="1">
      <c r="A668" s="451"/>
      <c r="B668" s="475"/>
      <c r="C668" s="476" t="str">
        <f>'Data information'!C883</f>
        <v xml:space="preserve"> - ท่อ EMT.    3/4 "</v>
      </c>
      <c r="D668" s="449"/>
      <c r="E668" s="450" t="str">
        <f>'Data information'!D883</f>
        <v>ม.</v>
      </c>
      <c r="F668" s="449">
        <f>'Data information'!E883</f>
        <v>50.36</v>
      </c>
      <c r="G668" s="449">
        <f>D668*F668</f>
        <v>0</v>
      </c>
      <c r="H668" s="449">
        <f>'Data information'!F883</f>
        <v>24</v>
      </c>
      <c r="I668" s="449">
        <f>D668*H668</f>
        <v>0</v>
      </c>
      <c r="J668" s="449">
        <f>G668+I668</f>
        <v>0</v>
      </c>
      <c r="K668" s="469"/>
    </row>
    <row r="669" spans="1:11" s="497" customFormat="1">
      <c r="A669" s="451"/>
      <c r="B669" s="475"/>
      <c r="C669" s="476" t="str">
        <f>'Data information'!C884</f>
        <v xml:space="preserve"> - ท่อ EMT.    1/2 "</v>
      </c>
      <c r="D669" s="449"/>
      <c r="E669" s="450" t="str">
        <f>'Data information'!D884</f>
        <v>ม.</v>
      </c>
      <c r="F669" s="449">
        <f>'Data information'!E884</f>
        <v>34.89</v>
      </c>
      <c r="G669" s="449">
        <f>D669*F669</f>
        <v>0</v>
      </c>
      <c r="H669" s="449">
        <f>'Data information'!F884</f>
        <v>22</v>
      </c>
      <c r="I669" s="449">
        <f>D669*H669</f>
        <v>0</v>
      </c>
      <c r="J669" s="449">
        <f>G669+I669</f>
        <v>0</v>
      </c>
      <c r="K669" s="469"/>
    </row>
    <row r="670" spans="1:11" s="497" customFormat="1">
      <c r="A670" s="451"/>
      <c r="B670" s="475"/>
      <c r="C670" s="476" t="str">
        <f>'Data information'!C885</f>
        <v xml:space="preserve"> -  อุปกรณ์ประกอบท่อไฟฟ้า</v>
      </c>
      <c r="D670" s="449"/>
      <c r="E670" s="450" t="str">
        <f>'Data information'!D885</f>
        <v>รายการ</v>
      </c>
      <c r="F670" s="449">
        <f>(SUM(G655:G669))*0.15</f>
        <v>0</v>
      </c>
      <c r="G670" s="449">
        <f t="shared" ref="G670:G684" si="86">D670*F670</f>
        <v>0</v>
      </c>
      <c r="H670" s="449">
        <v>0</v>
      </c>
      <c r="I670" s="449">
        <f t="shared" ref="I670:I684" si="87">D670*H670</f>
        <v>0</v>
      </c>
      <c r="J670" s="449">
        <f t="shared" ref="J670:J684" si="88">G670+I670</f>
        <v>0</v>
      </c>
      <c r="K670" s="469"/>
    </row>
    <row r="671" spans="1:11" s="497" customFormat="1">
      <c r="A671" s="451"/>
      <c r="B671" s="475"/>
      <c r="C671" s="485" t="str">
        <f>'Data information'!C886</f>
        <v xml:space="preserve"> สายไฟฟ้า</v>
      </c>
      <c r="D671" s="449"/>
      <c r="E671" s="450"/>
      <c r="F671" s="449"/>
      <c r="G671" s="449"/>
      <c r="H671" s="449"/>
      <c r="I671" s="449"/>
      <c r="J671" s="449"/>
      <c r="K671" s="469"/>
    </row>
    <row r="672" spans="1:11" s="497" customFormat="1" hidden="1">
      <c r="A672" s="451"/>
      <c r="B672" s="475"/>
      <c r="C672" s="476" t="str">
        <f>'Data information'!C887</f>
        <v xml:space="preserve"> -  IEC 01 #  300  SQ.MM.</v>
      </c>
      <c r="D672" s="449"/>
      <c r="E672" s="450" t="str">
        <f>'Data information'!D887</f>
        <v>ม.</v>
      </c>
      <c r="F672" s="449">
        <f>'Data information'!E887</f>
        <v>867</v>
      </c>
      <c r="G672" s="449">
        <f t="shared" si="86"/>
        <v>0</v>
      </c>
      <c r="H672" s="449">
        <f>'Data information'!F887</f>
        <v>110</v>
      </c>
      <c r="I672" s="449">
        <f t="shared" si="87"/>
        <v>0</v>
      </c>
      <c r="J672" s="449">
        <f t="shared" si="88"/>
        <v>0</v>
      </c>
      <c r="K672" s="469"/>
    </row>
    <row r="673" spans="1:11" s="497" customFormat="1" hidden="1">
      <c r="A673" s="451"/>
      <c r="B673" s="475"/>
      <c r="C673" s="476" t="str">
        <f>'Data information'!C888</f>
        <v xml:space="preserve"> -  IEC 01 #  240  SQ.MM.</v>
      </c>
      <c r="D673" s="449"/>
      <c r="E673" s="450" t="str">
        <f>'Data information'!D888</f>
        <v>ม.</v>
      </c>
      <c r="F673" s="449">
        <f>'Data information'!E888</f>
        <v>691.8</v>
      </c>
      <c r="G673" s="449">
        <f t="shared" si="86"/>
        <v>0</v>
      </c>
      <c r="H673" s="449">
        <f>'Data information'!F888</f>
        <v>100</v>
      </c>
      <c r="I673" s="449">
        <f t="shared" si="87"/>
        <v>0</v>
      </c>
      <c r="J673" s="449">
        <f t="shared" si="88"/>
        <v>0</v>
      </c>
      <c r="K673" s="469"/>
    </row>
    <row r="674" spans="1:11" s="497" customFormat="1" hidden="1">
      <c r="A674" s="451"/>
      <c r="B674" s="475"/>
      <c r="C674" s="476" t="str">
        <f>'Data information'!C889</f>
        <v xml:space="preserve"> -  IEC 01 #  185  SQ.MM.</v>
      </c>
      <c r="D674" s="449"/>
      <c r="E674" s="450" t="str">
        <f>'Data information'!D889</f>
        <v>ม.</v>
      </c>
      <c r="F674" s="449">
        <f>'Data information'!E889</f>
        <v>527.4</v>
      </c>
      <c r="G674" s="449">
        <f t="shared" si="86"/>
        <v>0</v>
      </c>
      <c r="H674" s="449">
        <f>'Data information'!F889</f>
        <v>85</v>
      </c>
      <c r="I674" s="449">
        <f t="shared" si="87"/>
        <v>0</v>
      </c>
      <c r="J674" s="449">
        <f t="shared" si="88"/>
        <v>0</v>
      </c>
      <c r="K674" s="469"/>
    </row>
    <row r="675" spans="1:11" s="497" customFormat="1" hidden="1">
      <c r="A675" s="451"/>
      <c r="B675" s="475"/>
      <c r="C675" s="476" t="str">
        <f>'Data information'!C890</f>
        <v xml:space="preserve"> -  IEC 01 #  120  SQ.MM.</v>
      </c>
      <c r="D675" s="449"/>
      <c r="E675" s="450" t="str">
        <f>'Data information'!D890</f>
        <v>ม.</v>
      </c>
      <c r="F675" s="449">
        <f>'Data information'!E890</f>
        <v>316.2</v>
      </c>
      <c r="G675" s="449">
        <f t="shared" si="86"/>
        <v>0</v>
      </c>
      <c r="H675" s="449">
        <f>'Data information'!F890</f>
        <v>60</v>
      </c>
      <c r="I675" s="449">
        <f t="shared" si="87"/>
        <v>0</v>
      </c>
      <c r="J675" s="449">
        <f t="shared" si="88"/>
        <v>0</v>
      </c>
      <c r="K675" s="469"/>
    </row>
    <row r="676" spans="1:11" s="497" customFormat="1" hidden="1">
      <c r="A676" s="451"/>
      <c r="B676" s="475"/>
      <c r="C676" s="476" t="str">
        <f>'Data information'!C891</f>
        <v xml:space="preserve"> -  IEC 01 #  95  SQ.MM.</v>
      </c>
      <c r="D676" s="449"/>
      <c r="E676" s="450" t="str">
        <f>'Data information'!D891</f>
        <v>ม.</v>
      </c>
      <c r="F676" s="449">
        <f>'Data information'!E891</f>
        <v>270.89999999999998</v>
      </c>
      <c r="G676" s="449">
        <f t="shared" si="86"/>
        <v>0</v>
      </c>
      <c r="H676" s="449">
        <f>'Data information'!F891</f>
        <v>55</v>
      </c>
      <c r="I676" s="449">
        <f t="shared" si="87"/>
        <v>0</v>
      </c>
      <c r="J676" s="449">
        <f t="shared" si="88"/>
        <v>0</v>
      </c>
      <c r="K676" s="469"/>
    </row>
    <row r="677" spans="1:11" s="497" customFormat="1" hidden="1">
      <c r="A677" s="451"/>
      <c r="B677" s="475"/>
      <c r="C677" s="476" t="str">
        <f>'Data information'!C892</f>
        <v xml:space="preserve"> -  IEC 01 #  70  SQ.MM.</v>
      </c>
      <c r="D677" s="449"/>
      <c r="E677" s="450" t="str">
        <f>'Data information'!D892</f>
        <v>ม.</v>
      </c>
      <c r="F677" s="449">
        <f>'Data information'!E892</f>
        <v>196.62</v>
      </c>
      <c r="G677" s="449">
        <f t="shared" si="86"/>
        <v>0</v>
      </c>
      <c r="H677" s="449">
        <f>'Data information'!F892</f>
        <v>45</v>
      </c>
      <c r="I677" s="449">
        <f t="shared" si="87"/>
        <v>0</v>
      </c>
      <c r="J677" s="449">
        <f t="shared" si="88"/>
        <v>0</v>
      </c>
      <c r="K677" s="469"/>
    </row>
    <row r="678" spans="1:11" s="497" customFormat="1" hidden="1">
      <c r="A678" s="451"/>
      <c r="B678" s="475"/>
      <c r="C678" s="476" t="str">
        <f>'Data information'!C893</f>
        <v xml:space="preserve"> -  IEC 01 #  50  SQ.MM.</v>
      </c>
      <c r="D678" s="449"/>
      <c r="E678" s="450" t="str">
        <f>'Data information'!D893</f>
        <v>ม.</v>
      </c>
      <c r="F678" s="449">
        <f>'Data information'!E893</f>
        <v>137.52000000000001</v>
      </c>
      <c r="G678" s="449">
        <f t="shared" si="86"/>
        <v>0</v>
      </c>
      <c r="H678" s="449">
        <f>'Data information'!F893</f>
        <v>40</v>
      </c>
      <c r="I678" s="449">
        <f t="shared" si="87"/>
        <v>0</v>
      </c>
      <c r="J678" s="449">
        <f t="shared" si="88"/>
        <v>0</v>
      </c>
      <c r="K678" s="469"/>
    </row>
    <row r="679" spans="1:11" s="497" customFormat="1" hidden="1">
      <c r="A679" s="451"/>
      <c r="B679" s="475"/>
      <c r="C679" s="476" t="str">
        <f>'Data information'!C894</f>
        <v xml:space="preserve"> -  IEC 01 #  35  SQ.MM.</v>
      </c>
      <c r="D679" s="449"/>
      <c r="E679" s="450" t="str">
        <f>'Data information'!D894</f>
        <v>ม.</v>
      </c>
      <c r="F679" s="449">
        <f>'Data information'!E894</f>
        <v>102.3</v>
      </c>
      <c r="G679" s="449">
        <f t="shared" si="86"/>
        <v>0</v>
      </c>
      <c r="H679" s="449">
        <f>'Data information'!F894</f>
        <v>30</v>
      </c>
      <c r="I679" s="449">
        <f t="shared" si="87"/>
        <v>0</v>
      </c>
      <c r="J679" s="449">
        <f t="shared" si="88"/>
        <v>0</v>
      </c>
      <c r="K679" s="469"/>
    </row>
    <row r="680" spans="1:11" s="497" customFormat="1" hidden="1">
      <c r="A680" s="451"/>
      <c r="B680" s="475"/>
      <c r="C680" s="476" t="str">
        <f>'Data information'!C895</f>
        <v xml:space="preserve"> -  IEC 01 #  25  SQ.MM.</v>
      </c>
      <c r="D680" s="449"/>
      <c r="E680" s="450" t="str">
        <f>'Data information'!D895</f>
        <v>ม.</v>
      </c>
      <c r="F680" s="449">
        <f>'Data information'!E895</f>
        <v>72</v>
      </c>
      <c r="G680" s="449">
        <f t="shared" si="86"/>
        <v>0</v>
      </c>
      <c r="H680" s="449">
        <f>'Data information'!F895</f>
        <v>25</v>
      </c>
      <c r="I680" s="449">
        <f t="shared" si="87"/>
        <v>0</v>
      </c>
      <c r="J680" s="449">
        <f t="shared" si="88"/>
        <v>0</v>
      </c>
      <c r="K680" s="469"/>
    </row>
    <row r="681" spans="1:11" s="497" customFormat="1" hidden="1">
      <c r="A681" s="451"/>
      <c r="B681" s="475"/>
      <c r="C681" s="476" t="str">
        <f>'Data information'!C896</f>
        <v xml:space="preserve"> -  IEC 01 #  16  SQ.MM.</v>
      </c>
      <c r="D681" s="449"/>
      <c r="E681" s="450" t="str">
        <f>'Data information'!D896</f>
        <v>ม.</v>
      </c>
      <c r="F681" s="449">
        <f>'Data information'!E896</f>
        <v>45.9</v>
      </c>
      <c r="G681" s="449">
        <f t="shared" si="86"/>
        <v>0</v>
      </c>
      <c r="H681" s="449">
        <f>'Data information'!F896</f>
        <v>20</v>
      </c>
      <c r="I681" s="449">
        <f t="shared" si="87"/>
        <v>0</v>
      </c>
      <c r="J681" s="449">
        <f t="shared" si="88"/>
        <v>0</v>
      </c>
      <c r="K681" s="469"/>
    </row>
    <row r="682" spans="1:11" s="497" customFormat="1">
      <c r="A682" s="451"/>
      <c r="B682" s="475"/>
      <c r="C682" s="476" t="str">
        <f>'Data information'!C897</f>
        <v xml:space="preserve"> -  IEC 01 #  10  SQ.MM.</v>
      </c>
      <c r="D682" s="449"/>
      <c r="E682" s="450" t="str">
        <f>'Data information'!D897</f>
        <v>ม.</v>
      </c>
      <c r="F682" s="449">
        <f>'Data information'!E897</f>
        <v>29.58</v>
      </c>
      <c r="G682" s="449">
        <f t="shared" si="86"/>
        <v>0</v>
      </c>
      <c r="H682" s="449">
        <f>'Data information'!F897</f>
        <v>16</v>
      </c>
      <c r="I682" s="449">
        <f t="shared" si="87"/>
        <v>0</v>
      </c>
      <c r="J682" s="449">
        <f t="shared" si="88"/>
        <v>0</v>
      </c>
      <c r="K682" s="469"/>
    </row>
    <row r="683" spans="1:11" s="497" customFormat="1" hidden="1">
      <c r="A683" s="451"/>
      <c r="B683" s="475"/>
      <c r="C683" s="476" t="str">
        <f>'Data information'!C898</f>
        <v xml:space="preserve"> -  IEC 01 #  6  SQ.MM.</v>
      </c>
      <c r="D683" s="449"/>
      <c r="E683" s="450" t="str">
        <f>'Data information'!D898</f>
        <v>ม.</v>
      </c>
      <c r="F683" s="449">
        <f>'Data information'!E898</f>
        <v>18</v>
      </c>
      <c r="G683" s="449">
        <f t="shared" si="86"/>
        <v>0</v>
      </c>
      <c r="H683" s="449">
        <f>'Data information'!F898</f>
        <v>12</v>
      </c>
      <c r="I683" s="449">
        <f t="shared" si="87"/>
        <v>0</v>
      </c>
      <c r="J683" s="449">
        <f t="shared" si="88"/>
        <v>0</v>
      </c>
      <c r="K683" s="469"/>
    </row>
    <row r="684" spans="1:11" s="497" customFormat="1">
      <c r="A684" s="451"/>
      <c r="B684" s="475"/>
      <c r="C684" s="476" t="str">
        <f>'Data information'!C899</f>
        <v xml:space="preserve"> -  IEC 01 #  4  SQ.MM.</v>
      </c>
      <c r="D684" s="449"/>
      <c r="E684" s="450" t="str">
        <f>'Data information'!D899</f>
        <v>ม.</v>
      </c>
      <c r="F684" s="449">
        <f>'Data information'!E899</f>
        <v>11.22</v>
      </c>
      <c r="G684" s="449">
        <f t="shared" si="86"/>
        <v>0</v>
      </c>
      <c r="H684" s="449">
        <f>'Data information'!F899</f>
        <v>10</v>
      </c>
      <c r="I684" s="449">
        <f t="shared" si="87"/>
        <v>0</v>
      </c>
      <c r="J684" s="449">
        <f t="shared" si="88"/>
        <v>0</v>
      </c>
      <c r="K684" s="469"/>
    </row>
    <row r="685" spans="1:11" s="497" customFormat="1">
      <c r="A685" s="451"/>
      <c r="B685" s="475"/>
      <c r="C685" s="476" t="str">
        <f>'Data information'!C900</f>
        <v xml:space="preserve"> -  IEC 01 #  2.5  SQ.MM.</v>
      </c>
      <c r="D685" s="449"/>
      <c r="E685" s="450" t="str">
        <f>'Data information'!D900</f>
        <v>ม.</v>
      </c>
      <c r="F685" s="449">
        <f>'Data information'!E900</f>
        <v>7.44</v>
      </c>
      <c r="G685" s="449">
        <f t="shared" ref="G685:G694" si="89">D685*F685</f>
        <v>0</v>
      </c>
      <c r="H685" s="449">
        <f>'Data information'!F900</f>
        <v>7</v>
      </c>
      <c r="I685" s="449">
        <f t="shared" ref="I685:I694" si="90">D685*H685</f>
        <v>0</v>
      </c>
      <c r="J685" s="449">
        <f t="shared" ref="J685:J694" si="91">G685+I685</f>
        <v>0</v>
      </c>
      <c r="K685" s="469"/>
    </row>
    <row r="686" spans="1:11" s="497" customFormat="1">
      <c r="A686" s="451"/>
      <c r="B686" s="475"/>
      <c r="C686" s="476" t="str">
        <f>'Data information'!C901</f>
        <v xml:space="preserve"> -  อุปกรณ์ประกอบสายไฟฟ้า</v>
      </c>
      <c r="D686" s="449"/>
      <c r="E686" s="450" t="str">
        <f>'Data information'!D901</f>
        <v>รายการ</v>
      </c>
      <c r="F686" s="449">
        <f>(SUM(G671:G685))*0.1</f>
        <v>0</v>
      </c>
      <c r="G686" s="449">
        <f t="shared" si="89"/>
        <v>0</v>
      </c>
      <c r="H686" s="449">
        <v>0</v>
      </c>
      <c r="I686" s="449">
        <f t="shared" si="90"/>
        <v>0</v>
      </c>
      <c r="J686" s="449">
        <f t="shared" si="91"/>
        <v>0</v>
      </c>
      <c r="K686" s="469"/>
    </row>
    <row r="687" spans="1:11" s="497" customFormat="1">
      <c r="A687" s="451"/>
      <c r="B687" s="475"/>
      <c r="C687" s="485" t="str">
        <f>'Data information'!C902</f>
        <v xml:space="preserve"> โคมไฟ</v>
      </c>
      <c r="D687" s="449"/>
      <c r="E687" s="450"/>
      <c r="F687" s="449"/>
      <c r="G687" s="449"/>
      <c r="H687" s="449"/>
      <c r="I687" s="449"/>
      <c r="J687" s="449"/>
      <c r="K687" s="469" t="s">
        <v>967</v>
      </c>
    </row>
    <row r="688" spans="1:11" s="497" customFormat="1">
      <c r="A688" s="451"/>
      <c r="B688" s="475"/>
      <c r="C688" s="476" t="str">
        <f>'Data information'!C903</f>
        <v xml:space="preserve"> -  โคมไฟ FL-1</v>
      </c>
      <c r="D688" s="449"/>
      <c r="E688" s="450" t="str">
        <f>'Data information'!D903</f>
        <v>ชุด</v>
      </c>
      <c r="F688" s="449" t="e">
        <f>'Data information'!E903</f>
        <v>#REF!</v>
      </c>
      <c r="G688" s="449" t="e">
        <f t="shared" si="89"/>
        <v>#REF!</v>
      </c>
      <c r="H688" s="449">
        <f>'Data information'!F903</f>
        <v>115</v>
      </c>
      <c r="I688" s="449">
        <f t="shared" si="90"/>
        <v>0</v>
      </c>
      <c r="J688" s="449" t="e">
        <f t="shared" si="91"/>
        <v>#REF!</v>
      </c>
      <c r="K688" s="469"/>
    </row>
    <row r="689" spans="1:11" s="497" customFormat="1">
      <c r="A689" s="451"/>
      <c r="B689" s="475"/>
      <c r="C689" s="476" t="str">
        <f>'Data information'!C904</f>
        <v xml:space="preserve"> -  โคมไฟ FL-2</v>
      </c>
      <c r="D689" s="449"/>
      <c r="E689" s="450" t="str">
        <f>'Data information'!D904</f>
        <v>ชุด</v>
      </c>
      <c r="F689" s="449" t="e">
        <f>'Data information'!E904</f>
        <v>#REF!</v>
      </c>
      <c r="G689" s="449" t="e">
        <f t="shared" si="89"/>
        <v>#REF!</v>
      </c>
      <c r="H689" s="449">
        <f>'Data information'!F904</f>
        <v>115</v>
      </c>
      <c r="I689" s="449">
        <f t="shared" si="90"/>
        <v>0</v>
      </c>
      <c r="J689" s="449" t="e">
        <f t="shared" si="91"/>
        <v>#REF!</v>
      </c>
      <c r="K689" s="469"/>
    </row>
    <row r="690" spans="1:11" s="497" customFormat="1" hidden="1">
      <c r="A690" s="451"/>
      <c r="B690" s="475"/>
      <c r="C690" s="476" t="str">
        <f>'Data information'!C905</f>
        <v xml:space="preserve"> -  โคมไฟ FL-3</v>
      </c>
      <c r="D690" s="449"/>
      <c r="E690" s="450" t="str">
        <f>'Data information'!D905</f>
        <v>ชุด</v>
      </c>
      <c r="F690" s="449" t="e">
        <f>'Data information'!E905</f>
        <v>#REF!</v>
      </c>
      <c r="G690" s="449" t="e">
        <f t="shared" si="89"/>
        <v>#REF!</v>
      </c>
      <c r="H690" s="449">
        <f>'Data information'!F905</f>
        <v>150</v>
      </c>
      <c r="I690" s="449">
        <f t="shared" si="90"/>
        <v>0</v>
      </c>
      <c r="J690" s="449" t="e">
        <f t="shared" si="91"/>
        <v>#REF!</v>
      </c>
      <c r="K690" s="469"/>
    </row>
    <row r="691" spans="1:11" s="497" customFormat="1" hidden="1">
      <c r="A691" s="451"/>
      <c r="B691" s="475"/>
      <c r="C691" s="476" t="str">
        <f>'Data information'!C906</f>
        <v xml:space="preserve"> -  โคมไฟ LED</v>
      </c>
      <c r="D691" s="449"/>
      <c r="E691" s="450" t="str">
        <f>'Data information'!D906</f>
        <v>ชุด</v>
      </c>
      <c r="F691" s="449" t="e">
        <f>'Data information'!E906</f>
        <v>#REF!</v>
      </c>
      <c r="G691" s="449" t="e">
        <f t="shared" si="89"/>
        <v>#REF!</v>
      </c>
      <c r="H691" s="449">
        <f>'Data information'!F906</f>
        <v>115</v>
      </c>
      <c r="I691" s="449">
        <f t="shared" si="90"/>
        <v>0</v>
      </c>
      <c r="J691" s="449" t="e">
        <f t="shared" si="91"/>
        <v>#REF!</v>
      </c>
      <c r="K691" s="469"/>
    </row>
    <row r="692" spans="1:11" s="497" customFormat="1">
      <c r="A692" s="451"/>
      <c r="B692" s="475"/>
      <c r="C692" s="476" t="str">
        <f>'Data information'!C907</f>
        <v xml:space="preserve"> -  โคมไฟ DL-1</v>
      </c>
      <c r="D692" s="449"/>
      <c r="E692" s="450" t="str">
        <f>'Data information'!D907</f>
        <v>ชุด</v>
      </c>
      <c r="F692" s="449" t="e">
        <f>'Data information'!E907</f>
        <v>#REF!</v>
      </c>
      <c r="G692" s="449" t="e">
        <f t="shared" si="89"/>
        <v>#REF!</v>
      </c>
      <c r="H692" s="449">
        <f>'Data information'!F907</f>
        <v>115</v>
      </c>
      <c r="I692" s="449">
        <f t="shared" si="90"/>
        <v>0</v>
      </c>
      <c r="J692" s="449" t="e">
        <f t="shared" si="91"/>
        <v>#REF!</v>
      </c>
      <c r="K692" s="469"/>
    </row>
    <row r="693" spans="1:11" s="497" customFormat="1" hidden="1">
      <c r="A693" s="451"/>
      <c r="B693" s="475"/>
      <c r="C693" s="476" t="str">
        <f>'Data information'!C908</f>
        <v xml:space="preserve"> -  โคมไฟ DL-1A</v>
      </c>
      <c r="D693" s="449"/>
      <c r="E693" s="450" t="str">
        <f>'Data information'!D908</f>
        <v>ชุด</v>
      </c>
      <c r="F693" s="449" t="e">
        <f>'Data information'!E908</f>
        <v>#REF!</v>
      </c>
      <c r="G693" s="449" t="e">
        <f t="shared" si="89"/>
        <v>#REF!</v>
      </c>
      <c r="H693" s="449">
        <f>'Data information'!F908</f>
        <v>115</v>
      </c>
      <c r="I693" s="449">
        <f t="shared" si="90"/>
        <v>0</v>
      </c>
      <c r="J693" s="449" t="e">
        <f t="shared" si="91"/>
        <v>#REF!</v>
      </c>
      <c r="K693" s="469"/>
    </row>
    <row r="694" spans="1:11" s="497" customFormat="1">
      <c r="A694" s="451"/>
      <c r="B694" s="475"/>
      <c r="C694" s="476" t="str">
        <f>'Data information'!C909</f>
        <v xml:space="preserve"> -  โคมไฟ DL-2</v>
      </c>
      <c r="D694" s="449"/>
      <c r="E694" s="450" t="str">
        <f>'Data information'!D909</f>
        <v>ชุด</v>
      </c>
      <c r="F694" s="449" t="e">
        <f>'Data information'!E909</f>
        <v>#REF!</v>
      </c>
      <c r="G694" s="449" t="e">
        <f t="shared" si="89"/>
        <v>#REF!</v>
      </c>
      <c r="H694" s="449">
        <f>'Data information'!F909</f>
        <v>115</v>
      </c>
      <c r="I694" s="449">
        <f t="shared" si="90"/>
        <v>0</v>
      </c>
      <c r="J694" s="449" t="e">
        <f t="shared" si="91"/>
        <v>#REF!</v>
      </c>
      <c r="K694" s="469"/>
    </row>
    <row r="695" spans="1:11" s="497" customFormat="1" hidden="1">
      <c r="A695" s="451"/>
      <c r="B695" s="475"/>
      <c r="C695" s="476" t="str">
        <f>'Data information'!C910</f>
        <v xml:space="preserve"> -  โคมไฟ WL-1</v>
      </c>
      <c r="D695" s="449"/>
      <c r="E695" s="450" t="str">
        <f>'Data information'!D910</f>
        <v>ชุด</v>
      </c>
      <c r="F695" s="449" t="e">
        <f>'Data information'!E910</f>
        <v>#REF!</v>
      </c>
      <c r="G695" s="449" t="e">
        <f t="shared" ref="G695:G702" si="92">D695*F695</f>
        <v>#REF!</v>
      </c>
      <c r="H695" s="449">
        <f>'Data information'!F910</f>
        <v>165</v>
      </c>
      <c r="I695" s="449">
        <f t="shared" ref="I695:I702" si="93">D695*H695</f>
        <v>0</v>
      </c>
      <c r="J695" s="449" t="e">
        <f t="shared" ref="J695:J702" si="94">G695+I695</f>
        <v>#REF!</v>
      </c>
      <c r="K695" s="469"/>
    </row>
    <row r="696" spans="1:11" s="497" customFormat="1" hidden="1">
      <c r="A696" s="451"/>
      <c r="B696" s="475"/>
      <c r="C696" s="476" t="str">
        <f>'Data information'!C911</f>
        <v xml:space="preserve"> -  โคมไฟ UL-1</v>
      </c>
      <c r="D696" s="449"/>
      <c r="E696" s="450" t="str">
        <f>'Data information'!D911</f>
        <v>ชุด</v>
      </c>
      <c r="F696" s="449" t="e">
        <f>'Data information'!E911</f>
        <v>#REF!</v>
      </c>
      <c r="G696" s="449" t="e">
        <f t="shared" si="92"/>
        <v>#REF!</v>
      </c>
      <c r="H696" s="449">
        <f>'Data information'!F911</f>
        <v>165</v>
      </c>
      <c r="I696" s="449">
        <f t="shared" si="93"/>
        <v>0</v>
      </c>
      <c r="J696" s="449" t="e">
        <f t="shared" si="94"/>
        <v>#REF!</v>
      </c>
      <c r="K696" s="469"/>
    </row>
    <row r="697" spans="1:11" s="497" customFormat="1" hidden="1">
      <c r="A697" s="451"/>
      <c r="B697" s="475"/>
      <c r="C697" s="476" t="str">
        <f>'Data information'!C912</f>
        <v xml:space="preserve"> -  โคมไฟ SL-1</v>
      </c>
      <c r="D697" s="449"/>
      <c r="E697" s="450" t="str">
        <f>'Data information'!D912</f>
        <v>ชุด</v>
      </c>
      <c r="F697" s="449" t="e">
        <f>'Data information'!E912</f>
        <v>#REF!</v>
      </c>
      <c r="G697" s="449" t="e">
        <f t="shared" si="92"/>
        <v>#REF!</v>
      </c>
      <c r="H697" s="449">
        <f>'Data information'!F912</f>
        <v>150</v>
      </c>
      <c r="I697" s="449">
        <f t="shared" si="93"/>
        <v>0</v>
      </c>
      <c r="J697" s="449" t="e">
        <f t="shared" si="94"/>
        <v>#REF!</v>
      </c>
      <c r="K697" s="469"/>
    </row>
    <row r="698" spans="1:11" s="497" customFormat="1">
      <c r="A698" s="451"/>
      <c r="B698" s="475"/>
      <c r="C698" s="485" t="str">
        <f>'Data information'!C913</f>
        <v xml:space="preserve"> สวิตซ์ และ เต้ารับ</v>
      </c>
      <c r="D698" s="449"/>
      <c r="E698" s="450"/>
      <c r="F698" s="449"/>
      <c r="G698" s="449"/>
      <c r="H698" s="449"/>
      <c r="I698" s="449"/>
      <c r="J698" s="449"/>
      <c r="K698" s="469"/>
    </row>
    <row r="699" spans="1:11" s="497" customFormat="1">
      <c r="A699" s="451"/>
      <c r="B699" s="475"/>
      <c r="C699" s="476" t="str">
        <f>'Data information'!C914</f>
        <v xml:space="preserve"> -  สวิตซ์ทางเดียว 1 ช่อง</v>
      </c>
      <c r="D699" s="449"/>
      <c r="E699" s="450" t="str">
        <f>'Data information'!D914</f>
        <v>ชุด</v>
      </c>
      <c r="F699" s="449">
        <f>'Data information'!E914</f>
        <v>43</v>
      </c>
      <c r="G699" s="449">
        <f t="shared" si="92"/>
        <v>0</v>
      </c>
      <c r="H699" s="449">
        <f>'Data information'!F914</f>
        <v>80</v>
      </c>
      <c r="I699" s="449">
        <f t="shared" si="93"/>
        <v>0</v>
      </c>
      <c r="J699" s="449">
        <f t="shared" si="94"/>
        <v>0</v>
      </c>
      <c r="K699" s="469"/>
    </row>
    <row r="700" spans="1:11" s="497" customFormat="1">
      <c r="A700" s="451"/>
      <c r="B700" s="475"/>
      <c r="C700" s="476" t="str">
        <f>'Data information'!C915</f>
        <v xml:space="preserve"> -  สวิตซ์ทางเดียว 2 ช่อง</v>
      </c>
      <c r="D700" s="449"/>
      <c r="E700" s="450" t="str">
        <f>'Data information'!D915</f>
        <v>ชุด</v>
      </c>
      <c r="F700" s="449">
        <f>'Data information'!E915</f>
        <v>70</v>
      </c>
      <c r="G700" s="449">
        <f t="shared" si="92"/>
        <v>0</v>
      </c>
      <c r="H700" s="449">
        <f>'Data information'!F915</f>
        <v>90</v>
      </c>
      <c r="I700" s="449">
        <f t="shared" si="93"/>
        <v>0</v>
      </c>
      <c r="J700" s="449">
        <f t="shared" si="94"/>
        <v>0</v>
      </c>
      <c r="K700" s="469"/>
    </row>
    <row r="701" spans="1:11" s="497" customFormat="1">
      <c r="A701" s="451"/>
      <c r="B701" s="475"/>
      <c r="C701" s="476" t="str">
        <f>'Data information'!C916</f>
        <v xml:space="preserve"> -  สวิตซ์ทางเดียว 3 ช่อง</v>
      </c>
      <c r="D701" s="449"/>
      <c r="E701" s="450" t="str">
        <f>'Data information'!D916</f>
        <v>ชุด</v>
      </c>
      <c r="F701" s="449">
        <f>'Data information'!E916</f>
        <v>98</v>
      </c>
      <c r="G701" s="449">
        <f t="shared" si="92"/>
        <v>0</v>
      </c>
      <c r="H701" s="449">
        <f>'Data information'!F916</f>
        <v>100</v>
      </c>
      <c r="I701" s="449">
        <f t="shared" si="93"/>
        <v>0</v>
      </c>
      <c r="J701" s="449">
        <f t="shared" si="94"/>
        <v>0</v>
      </c>
      <c r="K701" s="469"/>
    </row>
    <row r="702" spans="1:11" s="497" customFormat="1">
      <c r="A702" s="451"/>
      <c r="B702" s="475"/>
      <c r="C702" s="476" t="str">
        <f>'Data information'!C917</f>
        <v xml:space="preserve"> -  สวิตซ์สองทาง 1 ช่อง</v>
      </c>
      <c r="D702" s="449"/>
      <c r="E702" s="450" t="str">
        <f>'Data information'!D917</f>
        <v>ชุด</v>
      </c>
      <c r="F702" s="449">
        <f>'Data information'!E917</f>
        <v>66</v>
      </c>
      <c r="G702" s="449">
        <f t="shared" si="92"/>
        <v>0</v>
      </c>
      <c r="H702" s="449">
        <f>'Data information'!F917</f>
        <v>85</v>
      </c>
      <c r="I702" s="449">
        <f t="shared" si="93"/>
        <v>0</v>
      </c>
      <c r="J702" s="449">
        <f t="shared" si="94"/>
        <v>0</v>
      </c>
      <c r="K702" s="469"/>
    </row>
    <row r="703" spans="1:11" s="497" customFormat="1">
      <c r="A703" s="451"/>
      <c r="B703" s="475"/>
      <c r="C703" s="476" t="str">
        <f>'Data information'!C918</f>
        <v xml:space="preserve"> -  สวิตซ์ทางเดียว 2 ช่อง</v>
      </c>
      <c r="D703" s="449"/>
      <c r="E703" s="450" t="str">
        <f>'Data information'!D918</f>
        <v>ชุด</v>
      </c>
      <c r="F703" s="449">
        <f>'Data information'!E918</f>
        <v>116</v>
      </c>
      <c r="G703" s="449">
        <f t="shared" ref="G703:G719" si="95">D703*F703</f>
        <v>0</v>
      </c>
      <c r="H703" s="449">
        <f>'Data information'!F918</f>
        <v>90</v>
      </c>
      <c r="I703" s="449">
        <f t="shared" ref="I703:I719" si="96">D703*H703</f>
        <v>0</v>
      </c>
      <c r="J703" s="449">
        <f t="shared" ref="J703:J719" si="97">G703+I703</f>
        <v>0</v>
      </c>
      <c r="K703" s="469"/>
    </row>
    <row r="704" spans="1:11" s="497" customFormat="1" hidden="1">
      <c r="A704" s="451"/>
      <c r="B704" s="475"/>
      <c r="C704" s="476" t="str">
        <f>'Data information'!C919</f>
        <v xml:space="preserve"> -  ปลั๊กกราว์ดคู่กันน้ำ</v>
      </c>
      <c r="D704" s="449"/>
      <c r="E704" s="450" t="str">
        <f>'Data information'!D919</f>
        <v>ชุด</v>
      </c>
      <c r="F704" s="449">
        <f>'Data information'!E919</f>
        <v>400</v>
      </c>
      <c r="G704" s="449">
        <f t="shared" si="95"/>
        <v>0</v>
      </c>
      <c r="H704" s="449">
        <f>'Data information'!F919</f>
        <v>115</v>
      </c>
      <c r="I704" s="449">
        <f t="shared" si="96"/>
        <v>0</v>
      </c>
      <c r="J704" s="449">
        <f t="shared" si="97"/>
        <v>0</v>
      </c>
      <c r="K704" s="469"/>
    </row>
    <row r="705" spans="1:11" s="497" customFormat="1">
      <c r="A705" s="451"/>
      <c r="B705" s="475"/>
      <c r="C705" s="476" t="str">
        <f>'Data information'!C920</f>
        <v xml:space="preserve"> -  ปลั๊กกราว์ดคู่ติดตั้งพื้น</v>
      </c>
      <c r="D705" s="449"/>
      <c r="E705" s="450" t="str">
        <f>'Data information'!D920</f>
        <v>ชุด</v>
      </c>
      <c r="F705" s="449">
        <f>'Data information'!E920</f>
        <v>1100</v>
      </c>
      <c r="G705" s="449">
        <f t="shared" si="95"/>
        <v>0</v>
      </c>
      <c r="H705" s="449">
        <f>'Data information'!F920</f>
        <v>265</v>
      </c>
      <c r="I705" s="449">
        <f t="shared" si="96"/>
        <v>0</v>
      </c>
      <c r="J705" s="449">
        <f t="shared" si="97"/>
        <v>0</v>
      </c>
      <c r="K705" s="469"/>
    </row>
    <row r="706" spans="1:11" s="497" customFormat="1">
      <c r="A706" s="451"/>
      <c r="B706" s="475"/>
      <c r="C706" s="476" t="str">
        <f>'Data information'!C921</f>
        <v xml:space="preserve"> -  ปลั๊กกราว์ดคู่</v>
      </c>
      <c r="D706" s="449"/>
      <c r="E706" s="450" t="str">
        <f>'Data information'!D921</f>
        <v>ชุด</v>
      </c>
      <c r="F706" s="449">
        <f>'Data information'!E921</f>
        <v>130</v>
      </c>
      <c r="G706" s="449">
        <f t="shared" si="95"/>
        <v>0</v>
      </c>
      <c r="H706" s="449">
        <f>'Data information'!F921</f>
        <v>90</v>
      </c>
      <c r="I706" s="449">
        <f t="shared" si="96"/>
        <v>0</v>
      </c>
      <c r="J706" s="449">
        <f t="shared" si="97"/>
        <v>0</v>
      </c>
      <c r="K706" s="469"/>
    </row>
    <row r="707" spans="1:11" s="497" customFormat="1">
      <c r="A707" s="451"/>
      <c r="B707" s="475"/>
      <c r="C707" s="485" t="str">
        <f>'Data information'!C922</f>
        <v>ระบบแจ้งเหตุเพลิงไหม้</v>
      </c>
      <c r="D707" s="449"/>
      <c r="E707" s="450"/>
      <c r="F707" s="449"/>
      <c r="G707" s="449"/>
      <c r="H707" s="449"/>
      <c r="I707" s="449"/>
      <c r="J707" s="449"/>
      <c r="K707" s="469"/>
    </row>
    <row r="708" spans="1:11" s="497" customFormat="1">
      <c r="A708" s="451"/>
      <c r="B708" s="475"/>
      <c r="C708" s="476" t="str">
        <f>'Data information'!C923</f>
        <v xml:space="preserve"> -  ตู้ Fire  Alarm  Control  Panel </v>
      </c>
      <c r="D708" s="449"/>
      <c r="E708" s="450" t="str">
        <f>'Data information'!D923</f>
        <v>ตู้</v>
      </c>
      <c r="F708" s="449">
        <f>'Data information'!E923</f>
        <v>80350</v>
      </c>
      <c r="G708" s="449">
        <f t="shared" si="95"/>
        <v>0</v>
      </c>
      <c r="H708" s="449">
        <f>'Data information'!F923</f>
        <v>1000</v>
      </c>
      <c r="I708" s="449">
        <f t="shared" si="96"/>
        <v>0</v>
      </c>
      <c r="J708" s="449">
        <f t="shared" si="97"/>
        <v>0</v>
      </c>
      <c r="K708" s="469"/>
    </row>
    <row r="709" spans="1:11" s="497" customFormat="1">
      <c r="A709" s="451"/>
      <c r="B709" s="475"/>
      <c r="C709" s="476" t="str">
        <f>'Data information'!C924</f>
        <v xml:space="preserve"> -  ตู้ Annunciator </v>
      </c>
      <c r="D709" s="449"/>
      <c r="E709" s="450" t="str">
        <f>'Data information'!D924</f>
        <v>ตู้</v>
      </c>
      <c r="F709" s="449">
        <f>'Data information'!E924</f>
        <v>32140</v>
      </c>
      <c r="G709" s="449">
        <f t="shared" si="95"/>
        <v>0</v>
      </c>
      <c r="H709" s="449">
        <f>'Data information'!F924</f>
        <v>1000</v>
      </c>
      <c r="I709" s="449">
        <f t="shared" si="96"/>
        <v>0</v>
      </c>
      <c r="J709" s="449">
        <f t="shared" si="97"/>
        <v>0</v>
      </c>
      <c r="K709" s="469"/>
    </row>
    <row r="710" spans="1:11" s="497" customFormat="1">
      <c r="A710" s="451"/>
      <c r="B710" s="475"/>
      <c r="C710" s="476" t="str">
        <f>'Data information'!C925</f>
        <v xml:space="preserve"> -  LED Lamp</v>
      </c>
      <c r="D710" s="449"/>
      <c r="E710" s="450" t="str">
        <f>'Data information'!D925</f>
        <v>ชุด</v>
      </c>
      <c r="F710" s="449">
        <f>'Data information'!E925</f>
        <v>260</v>
      </c>
      <c r="G710" s="449">
        <f t="shared" si="95"/>
        <v>0</v>
      </c>
      <c r="H710" s="449">
        <f>'Data information'!F925</f>
        <v>115</v>
      </c>
      <c r="I710" s="449">
        <f t="shared" si="96"/>
        <v>0</v>
      </c>
      <c r="J710" s="449">
        <f t="shared" si="97"/>
        <v>0</v>
      </c>
      <c r="K710" s="469"/>
    </row>
    <row r="711" spans="1:11" s="497" customFormat="1" hidden="1">
      <c r="A711" s="451"/>
      <c r="B711" s="475"/>
      <c r="C711" s="476" t="str">
        <f>'Data information'!C926</f>
        <v xml:space="preserve"> -  Heat  Detector</v>
      </c>
      <c r="D711" s="449"/>
      <c r="E711" s="450" t="str">
        <f>'Data information'!D926</f>
        <v>ตัว</v>
      </c>
      <c r="F711" s="449">
        <f>'Data information'!E926</f>
        <v>535</v>
      </c>
      <c r="G711" s="449">
        <f t="shared" si="95"/>
        <v>0</v>
      </c>
      <c r="H711" s="449">
        <f>'Data information'!F926</f>
        <v>115</v>
      </c>
      <c r="I711" s="449">
        <f t="shared" si="96"/>
        <v>0</v>
      </c>
      <c r="J711" s="449">
        <f t="shared" si="97"/>
        <v>0</v>
      </c>
      <c r="K711" s="469"/>
    </row>
    <row r="712" spans="1:11" s="497" customFormat="1">
      <c r="A712" s="451"/>
      <c r="B712" s="475"/>
      <c r="C712" s="476" t="str">
        <f>'Data information'!C927</f>
        <v xml:space="preserve"> -  Smoke  Detector</v>
      </c>
      <c r="D712" s="449"/>
      <c r="E712" s="450" t="str">
        <f>'Data information'!D927</f>
        <v>ตัว</v>
      </c>
      <c r="F712" s="449">
        <f>'Data information'!E927</f>
        <v>1670</v>
      </c>
      <c r="G712" s="449">
        <f t="shared" si="95"/>
        <v>0</v>
      </c>
      <c r="H712" s="449">
        <f>'Data information'!F927</f>
        <v>115</v>
      </c>
      <c r="I712" s="449">
        <f t="shared" si="96"/>
        <v>0</v>
      </c>
      <c r="J712" s="449">
        <f t="shared" si="97"/>
        <v>0</v>
      </c>
      <c r="K712" s="469"/>
    </row>
    <row r="713" spans="1:11" s="497" customFormat="1">
      <c r="A713" s="451"/>
      <c r="B713" s="475"/>
      <c r="C713" s="476" t="str">
        <f>'Data information'!C928</f>
        <v xml:space="preserve"> -  MANUAL STATION WITH KEY SWITCH</v>
      </c>
      <c r="D713" s="449"/>
      <c r="E713" s="450" t="str">
        <f>'Data information'!D928</f>
        <v>ชุด</v>
      </c>
      <c r="F713" s="449">
        <f>'Data information'!E928</f>
        <v>1785</v>
      </c>
      <c r="G713" s="449">
        <f t="shared" si="95"/>
        <v>0</v>
      </c>
      <c r="H713" s="449">
        <f>'Data information'!F928</f>
        <v>80</v>
      </c>
      <c r="I713" s="449">
        <f t="shared" si="96"/>
        <v>0</v>
      </c>
      <c r="J713" s="449">
        <f t="shared" si="97"/>
        <v>0</v>
      </c>
      <c r="K713" s="469"/>
    </row>
    <row r="714" spans="1:11" s="497" customFormat="1">
      <c r="A714" s="451"/>
      <c r="B714" s="475"/>
      <c r="C714" s="476" t="str">
        <f>'Data information'!C929</f>
        <v xml:space="preserve"> -  ALARM  BELL 6 INCH</v>
      </c>
      <c r="D714" s="449"/>
      <c r="E714" s="450" t="str">
        <f>'Data information'!D929</f>
        <v>ชุด</v>
      </c>
      <c r="F714" s="449">
        <f>'Data information'!E929</f>
        <v>1070</v>
      </c>
      <c r="G714" s="449">
        <f t="shared" si="95"/>
        <v>0</v>
      </c>
      <c r="H714" s="449">
        <f>'Data information'!F929</f>
        <v>90</v>
      </c>
      <c r="I714" s="449">
        <f t="shared" si="96"/>
        <v>0</v>
      </c>
      <c r="J714" s="449">
        <f t="shared" si="97"/>
        <v>0</v>
      </c>
      <c r="K714" s="469"/>
    </row>
    <row r="715" spans="1:11" s="497" customFormat="1">
      <c r="A715" s="451"/>
      <c r="B715" s="475"/>
      <c r="C715" s="476" t="str">
        <f>'Data information'!C930</f>
        <v xml:space="preserve"> -  FRC #  2.5  SQ.MM.</v>
      </c>
      <c r="D715" s="449"/>
      <c r="E715" s="450" t="str">
        <f>'Data information'!D930</f>
        <v>ม.</v>
      </c>
      <c r="F715" s="449">
        <f>'Data information'!E930</f>
        <v>24.6</v>
      </c>
      <c r="G715" s="449">
        <f t="shared" si="95"/>
        <v>0</v>
      </c>
      <c r="H715" s="449">
        <f>'Data information'!F930</f>
        <v>12</v>
      </c>
      <c r="I715" s="449">
        <f t="shared" si="96"/>
        <v>0</v>
      </c>
      <c r="J715" s="449">
        <f t="shared" si="97"/>
        <v>0</v>
      </c>
      <c r="K715" s="469"/>
    </row>
    <row r="716" spans="1:11" s="497" customFormat="1">
      <c r="A716" s="451"/>
      <c r="B716" s="475"/>
      <c r="C716" s="476" t="str">
        <f>'Data information'!C931</f>
        <v xml:space="preserve"> -  IEC 01 #  1.5  SQ.MM.</v>
      </c>
      <c r="D716" s="449"/>
      <c r="E716" s="450" t="str">
        <f>'Data information'!D931</f>
        <v>ม.</v>
      </c>
      <c r="F716" s="449">
        <f>'Data information'!E931</f>
        <v>3.39</v>
      </c>
      <c r="G716" s="449">
        <f t="shared" si="95"/>
        <v>0</v>
      </c>
      <c r="H716" s="449">
        <f>'Data information'!F931</f>
        <v>5</v>
      </c>
      <c r="I716" s="449">
        <f t="shared" si="96"/>
        <v>0</v>
      </c>
      <c r="J716" s="449">
        <f t="shared" si="97"/>
        <v>0</v>
      </c>
      <c r="K716" s="469"/>
    </row>
    <row r="717" spans="1:11" s="497" customFormat="1">
      <c r="A717" s="451"/>
      <c r="B717" s="475"/>
      <c r="C717" s="476" t="str">
        <f>'Data information'!C932</f>
        <v xml:space="preserve"> -  Tiev #  4C - 0.65  SQ.MM.</v>
      </c>
      <c r="D717" s="449"/>
      <c r="E717" s="450" t="str">
        <f>'Data information'!D932</f>
        <v>ม.</v>
      </c>
      <c r="F717" s="449">
        <f>'Data information'!E932</f>
        <v>9.35</v>
      </c>
      <c r="G717" s="449">
        <f t="shared" si="95"/>
        <v>0</v>
      </c>
      <c r="H717" s="449">
        <f>'Data information'!F932</f>
        <v>6</v>
      </c>
      <c r="I717" s="449">
        <f t="shared" si="96"/>
        <v>0</v>
      </c>
      <c r="J717" s="449">
        <f t="shared" si="97"/>
        <v>0</v>
      </c>
      <c r="K717" s="469"/>
    </row>
    <row r="718" spans="1:11" s="497" customFormat="1">
      <c r="A718" s="451"/>
      <c r="B718" s="475"/>
      <c r="C718" s="476" t="str">
        <f>'Data information'!C933</f>
        <v xml:space="preserve"> - ท่อ IMC.    3/4"</v>
      </c>
      <c r="D718" s="449"/>
      <c r="E718" s="450" t="str">
        <f>'Data information'!D933</f>
        <v>ม.</v>
      </c>
      <c r="F718" s="449">
        <f>'Data information'!E933</f>
        <v>50.36</v>
      </c>
      <c r="G718" s="449">
        <f t="shared" si="95"/>
        <v>0</v>
      </c>
      <c r="H718" s="449">
        <f>'Data information'!F933</f>
        <v>24</v>
      </c>
      <c r="I718" s="449">
        <f t="shared" si="96"/>
        <v>0</v>
      </c>
      <c r="J718" s="449">
        <f t="shared" si="97"/>
        <v>0</v>
      </c>
      <c r="K718" s="469"/>
    </row>
    <row r="719" spans="1:11" s="497" customFormat="1">
      <c r="A719" s="451"/>
      <c r="B719" s="475"/>
      <c r="C719" s="476" t="str">
        <f>'Data information'!C934</f>
        <v xml:space="preserve"> - ท่อ EMT.    1/2"</v>
      </c>
      <c r="D719" s="449"/>
      <c r="E719" s="450" t="str">
        <f>'Data information'!D934</f>
        <v>ม.</v>
      </c>
      <c r="F719" s="449">
        <f>'Data information'!E934</f>
        <v>34.89</v>
      </c>
      <c r="G719" s="449">
        <f t="shared" si="95"/>
        <v>0</v>
      </c>
      <c r="H719" s="449">
        <f>'Data information'!F934</f>
        <v>22</v>
      </c>
      <c r="I719" s="449">
        <f t="shared" si="96"/>
        <v>0</v>
      </c>
      <c r="J719" s="449">
        <f t="shared" si="97"/>
        <v>0</v>
      </c>
      <c r="K719" s="469"/>
    </row>
    <row r="720" spans="1:11" s="497" customFormat="1" hidden="1">
      <c r="A720" s="451"/>
      <c r="B720" s="475"/>
      <c r="C720" s="476" t="str">
        <f>'Data information'!C935</f>
        <v xml:space="preserve"> - รางวายเวย์</v>
      </c>
      <c r="D720" s="449"/>
      <c r="E720" s="450" t="str">
        <f>'Data information'!D935</f>
        <v>ม.</v>
      </c>
      <c r="F720" s="449">
        <f>'Data information'!E935</f>
        <v>133</v>
      </c>
      <c r="G720" s="449">
        <f>D720*F720</f>
        <v>0</v>
      </c>
      <c r="H720" s="449">
        <f>'Data information'!F935</f>
        <v>35</v>
      </c>
      <c r="I720" s="449">
        <f>D720*H720</f>
        <v>0</v>
      </c>
      <c r="J720" s="449">
        <f>G720+I720</f>
        <v>0</v>
      </c>
      <c r="K720" s="469"/>
    </row>
    <row r="721" spans="1:11" s="497" customFormat="1">
      <c r="A721" s="451"/>
      <c r="B721" s="475"/>
      <c r="C721" s="476" t="str">
        <f>'Data information'!C936</f>
        <v xml:space="preserve"> -  อุปกรณ์ประกอบสายไฟฟ้า</v>
      </c>
      <c r="D721" s="449"/>
      <c r="E721" s="450" t="str">
        <f>'Data information'!D936</f>
        <v>รายการ</v>
      </c>
      <c r="F721" s="449">
        <f>(SUM(G715:G717))*0.1</f>
        <v>0</v>
      </c>
      <c r="G721" s="449">
        <f>D721*F721</f>
        <v>0</v>
      </c>
      <c r="H721" s="449">
        <f>'Data information'!F936</f>
        <v>0</v>
      </c>
      <c r="I721" s="449">
        <f>D721*H721</f>
        <v>0</v>
      </c>
      <c r="J721" s="449">
        <f>G721+I721</f>
        <v>0</v>
      </c>
      <c r="K721" s="469"/>
    </row>
    <row r="722" spans="1:11" s="497" customFormat="1">
      <c r="A722" s="451"/>
      <c r="B722" s="475"/>
      <c r="C722" s="476" t="str">
        <f>'Data information'!C937</f>
        <v xml:space="preserve"> -  อุปกรณ์ประกอบท่อไฟฟ้า</v>
      </c>
      <c r="D722" s="449"/>
      <c r="E722" s="450" t="str">
        <f>'Data information'!D937</f>
        <v>รายการ</v>
      </c>
      <c r="F722" s="449">
        <f>(SUM(G718:G720))*0.15</f>
        <v>0</v>
      </c>
      <c r="G722" s="449">
        <f>D722*F722</f>
        <v>0</v>
      </c>
      <c r="H722" s="449">
        <f>'Data information'!F937</f>
        <v>0</v>
      </c>
      <c r="I722" s="449">
        <f>D722*H722</f>
        <v>0</v>
      </c>
      <c r="J722" s="449">
        <f>G722+I722</f>
        <v>0</v>
      </c>
      <c r="K722" s="469"/>
    </row>
    <row r="723" spans="1:11" s="497" customFormat="1">
      <c r="A723" s="451"/>
      <c r="B723" s="475"/>
      <c r="C723" s="485" t="str">
        <f>'Data information'!C938</f>
        <v>ระบบ SANITARY</v>
      </c>
      <c r="D723" s="449"/>
      <c r="E723" s="450"/>
      <c r="F723" s="449"/>
      <c r="G723" s="449"/>
      <c r="H723" s="449"/>
      <c r="I723" s="449"/>
      <c r="J723" s="449"/>
      <c r="K723" s="469"/>
    </row>
    <row r="724" spans="1:11" s="497" customFormat="1">
      <c r="A724" s="451"/>
      <c r="B724" s="475"/>
      <c r="C724" s="476" t="str">
        <f>'Data information'!C939</f>
        <v xml:space="preserve"> -  IEC 01 #  16  SQ.MM.</v>
      </c>
      <c r="D724" s="449"/>
      <c r="E724" s="450" t="str">
        <f>'Data information'!D939</f>
        <v>ม.</v>
      </c>
      <c r="F724" s="449">
        <f>'Data information'!E939</f>
        <v>45.9</v>
      </c>
      <c r="G724" s="449">
        <f t="shared" ref="G724:G734" si="98">D724*F724</f>
        <v>0</v>
      </c>
      <c r="H724" s="449">
        <f>'Data information'!F939</f>
        <v>20</v>
      </c>
      <c r="I724" s="449">
        <f t="shared" ref="I724:I734" si="99">D724*H724</f>
        <v>0</v>
      </c>
      <c r="J724" s="449">
        <f t="shared" ref="J724:J734" si="100">G724+I724</f>
        <v>0</v>
      </c>
      <c r="K724" s="469"/>
    </row>
    <row r="725" spans="1:11" s="497" customFormat="1">
      <c r="A725" s="451"/>
      <c r="B725" s="475"/>
      <c r="C725" s="476" t="str">
        <f>'Data information'!C940</f>
        <v xml:space="preserve"> -  IEC 01 #  6  SQ.MM.</v>
      </c>
      <c r="D725" s="449"/>
      <c r="E725" s="450" t="str">
        <f>'Data information'!D940</f>
        <v>ม.</v>
      </c>
      <c r="F725" s="449">
        <f>'Data information'!E940</f>
        <v>18</v>
      </c>
      <c r="G725" s="449">
        <f t="shared" si="98"/>
        <v>0</v>
      </c>
      <c r="H725" s="449">
        <f>'Data information'!F940</f>
        <v>12</v>
      </c>
      <c r="I725" s="449">
        <f t="shared" si="99"/>
        <v>0</v>
      </c>
      <c r="J725" s="449">
        <f t="shared" si="100"/>
        <v>0</v>
      </c>
      <c r="K725" s="469"/>
    </row>
    <row r="726" spans="1:11" s="497" customFormat="1">
      <c r="A726" s="451"/>
      <c r="B726" s="475"/>
      <c r="C726" s="476" t="str">
        <f>'Data information'!C941</f>
        <v xml:space="preserve"> -  ท่อ IMC 1  1/4  "</v>
      </c>
      <c r="D726" s="449"/>
      <c r="E726" s="450" t="str">
        <f>'Data information'!D941</f>
        <v>ม.</v>
      </c>
      <c r="F726" s="449">
        <f>'Data information'!E941</f>
        <v>171.28</v>
      </c>
      <c r="G726" s="449">
        <f t="shared" si="98"/>
        <v>0</v>
      </c>
      <c r="H726" s="449">
        <f>'Data information'!F941</f>
        <v>38</v>
      </c>
      <c r="I726" s="449">
        <f t="shared" si="99"/>
        <v>0</v>
      </c>
      <c r="J726" s="449">
        <f t="shared" si="100"/>
        <v>0</v>
      </c>
      <c r="K726" s="469"/>
    </row>
    <row r="727" spans="1:11" s="497" customFormat="1">
      <c r="A727" s="451"/>
      <c r="B727" s="475"/>
      <c r="C727" s="476" t="str">
        <f>'Data information'!C942</f>
        <v xml:space="preserve"> -  อุปกรณ์ประกอบสายไฟฟ้า</v>
      </c>
      <c r="D727" s="449"/>
      <c r="E727" s="450" t="str">
        <f>'Data information'!D942</f>
        <v>รายการ</v>
      </c>
      <c r="F727" s="449">
        <f>(SUM(G724:G725))*0.1</f>
        <v>0</v>
      </c>
      <c r="G727" s="449">
        <f t="shared" si="98"/>
        <v>0</v>
      </c>
      <c r="H727" s="449">
        <f>'Data information'!F942</f>
        <v>0</v>
      </c>
      <c r="I727" s="449">
        <f t="shared" si="99"/>
        <v>0</v>
      </c>
      <c r="J727" s="449">
        <f t="shared" si="100"/>
        <v>0</v>
      </c>
      <c r="K727" s="469"/>
    </row>
    <row r="728" spans="1:11" s="497" customFormat="1">
      <c r="A728" s="451"/>
      <c r="B728" s="475"/>
      <c r="C728" s="476" t="str">
        <f>'Data information'!C943</f>
        <v xml:space="preserve"> -  อุปกรณ์ประกอบท่อไฟฟ้า</v>
      </c>
      <c r="D728" s="449"/>
      <c r="E728" s="450" t="str">
        <f>'Data information'!D943</f>
        <v>รายการ</v>
      </c>
      <c r="F728" s="449">
        <f>(SUM(G726))*0.15</f>
        <v>0</v>
      </c>
      <c r="G728" s="449">
        <f t="shared" si="98"/>
        <v>0</v>
      </c>
      <c r="H728" s="449">
        <f>'Data information'!F943</f>
        <v>0</v>
      </c>
      <c r="I728" s="449">
        <f t="shared" si="99"/>
        <v>0</v>
      </c>
      <c r="J728" s="449">
        <f t="shared" si="100"/>
        <v>0</v>
      </c>
      <c r="K728" s="469"/>
    </row>
    <row r="729" spans="1:11" s="497" customFormat="1">
      <c r="A729" s="451"/>
      <c r="B729" s="475"/>
      <c r="C729" s="485" t="str">
        <f>'Data information'!C944</f>
        <v>ระบบเครื่องปรับอากาศ และพัดลมดูดอากาศ</v>
      </c>
      <c r="D729" s="449"/>
      <c r="E729" s="450"/>
      <c r="F729" s="449"/>
      <c r="G729" s="449"/>
      <c r="H729" s="449"/>
      <c r="I729" s="449"/>
      <c r="J729" s="449"/>
      <c r="K729" s="469"/>
    </row>
    <row r="730" spans="1:11" s="497" customFormat="1">
      <c r="A730" s="451"/>
      <c r="B730" s="475"/>
      <c r="C730" s="476" t="str">
        <f>'Data information'!C945</f>
        <v xml:space="preserve"> -  ตู้ CDU</v>
      </c>
      <c r="D730" s="449"/>
      <c r="E730" s="450" t="str">
        <f>'Data information'!D945</f>
        <v>ตู้</v>
      </c>
      <c r="F730" s="449">
        <f>'Data information'!E945</f>
        <v>4290</v>
      </c>
      <c r="G730" s="449">
        <f t="shared" si="98"/>
        <v>0</v>
      </c>
      <c r="H730" s="449">
        <f>'Data information'!F945</f>
        <v>500</v>
      </c>
      <c r="I730" s="449">
        <f t="shared" si="99"/>
        <v>0</v>
      </c>
      <c r="J730" s="449">
        <f t="shared" si="100"/>
        <v>0</v>
      </c>
      <c r="K730" s="469"/>
    </row>
    <row r="731" spans="1:11" s="497" customFormat="1">
      <c r="A731" s="451"/>
      <c r="B731" s="475"/>
      <c r="C731" s="476" t="str">
        <f>'Data information'!C946</f>
        <v xml:space="preserve"> -  IEC 01 #  70  SQ.MM.</v>
      </c>
      <c r="D731" s="449"/>
      <c r="E731" s="450" t="str">
        <f>'Data information'!D946</f>
        <v>ม.</v>
      </c>
      <c r="F731" s="449">
        <f>'Data information'!E946</f>
        <v>196.62</v>
      </c>
      <c r="G731" s="449">
        <f t="shared" si="98"/>
        <v>0</v>
      </c>
      <c r="H731" s="449">
        <f>'Data information'!F946</f>
        <v>45</v>
      </c>
      <c r="I731" s="449">
        <f t="shared" si="99"/>
        <v>0</v>
      </c>
      <c r="J731" s="449">
        <f t="shared" si="100"/>
        <v>0</v>
      </c>
      <c r="K731" s="469"/>
    </row>
    <row r="732" spans="1:11" s="497" customFormat="1">
      <c r="A732" s="451"/>
      <c r="B732" s="475"/>
      <c r="C732" s="476" t="str">
        <f>'Data information'!C947</f>
        <v xml:space="preserve"> -  IEC 01 #  50  SQ.MM.</v>
      </c>
      <c r="D732" s="449"/>
      <c r="E732" s="450" t="str">
        <f>'Data information'!D947</f>
        <v>ม.</v>
      </c>
      <c r="F732" s="449">
        <f>'Data information'!E947</f>
        <v>137.52000000000001</v>
      </c>
      <c r="G732" s="449">
        <f t="shared" si="98"/>
        <v>0</v>
      </c>
      <c r="H732" s="449">
        <f>'Data information'!F947</f>
        <v>40</v>
      </c>
      <c r="I732" s="449">
        <f t="shared" si="99"/>
        <v>0</v>
      </c>
      <c r="J732" s="449">
        <f t="shared" si="100"/>
        <v>0</v>
      </c>
      <c r="K732" s="469"/>
    </row>
    <row r="733" spans="1:11" s="497" customFormat="1">
      <c r="A733" s="451"/>
      <c r="B733" s="475"/>
      <c r="C733" s="476" t="str">
        <f>'Data information'!C948</f>
        <v xml:space="preserve"> -  IEC 01 #  35  SQ.MM.</v>
      </c>
      <c r="D733" s="449"/>
      <c r="E733" s="450" t="str">
        <f>'Data information'!D948</f>
        <v>ม.</v>
      </c>
      <c r="F733" s="449">
        <f>'Data information'!E948</f>
        <v>102.3</v>
      </c>
      <c r="G733" s="449">
        <f t="shared" si="98"/>
        <v>0</v>
      </c>
      <c r="H733" s="449">
        <f>'Data information'!F948</f>
        <v>30</v>
      </c>
      <c r="I733" s="449">
        <f t="shared" si="99"/>
        <v>0</v>
      </c>
      <c r="J733" s="449">
        <f t="shared" si="100"/>
        <v>0</v>
      </c>
      <c r="K733" s="469"/>
    </row>
    <row r="734" spans="1:11" s="497" customFormat="1" hidden="1">
      <c r="A734" s="451"/>
      <c r="B734" s="475"/>
      <c r="C734" s="476" t="str">
        <f>'Data information'!C949</f>
        <v xml:space="preserve"> -  IEC 01 #  25  SQ.MM.</v>
      </c>
      <c r="D734" s="449"/>
      <c r="E734" s="450" t="str">
        <f>'Data information'!D949</f>
        <v>ม.</v>
      </c>
      <c r="F734" s="449">
        <f>'Data information'!E949</f>
        <v>72</v>
      </c>
      <c r="G734" s="449">
        <f t="shared" si="98"/>
        <v>0</v>
      </c>
      <c r="H734" s="449">
        <f>'Data information'!F949</f>
        <v>25</v>
      </c>
      <c r="I734" s="449">
        <f t="shared" si="99"/>
        <v>0</v>
      </c>
      <c r="J734" s="449">
        <f t="shared" si="100"/>
        <v>0</v>
      </c>
      <c r="K734" s="469"/>
    </row>
    <row r="735" spans="1:11" s="497" customFormat="1">
      <c r="A735" s="451"/>
      <c r="B735" s="475"/>
      <c r="C735" s="476" t="str">
        <f>'Data information'!C950</f>
        <v xml:space="preserve"> -  IEC 01 #  16  SQ.MM.</v>
      </c>
      <c r="D735" s="449"/>
      <c r="E735" s="450" t="str">
        <f>'Data information'!D950</f>
        <v>ม.</v>
      </c>
      <c r="F735" s="449">
        <f>'Data information'!E950</f>
        <v>45.9</v>
      </c>
      <c r="G735" s="449">
        <f t="shared" ref="G735:G749" si="101">D735*F735</f>
        <v>0</v>
      </c>
      <c r="H735" s="449">
        <f>'Data information'!F950</f>
        <v>20</v>
      </c>
      <c r="I735" s="449">
        <f t="shared" ref="I735:I749" si="102">D735*H735</f>
        <v>0</v>
      </c>
      <c r="J735" s="449">
        <f t="shared" ref="J735:J749" si="103">G735+I735</f>
        <v>0</v>
      </c>
      <c r="K735" s="469"/>
    </row>
    <row r="736" spans="1:11" s="497" customFormat="1">
      <c r="A736" s="451"/>
      <c r="B736" s="475"/>
      <c r="C736" s="476" t="str">
        <f>'Data information'!C951</f>
        <v xml:space="preserve"> -  IEC 01 #  10  SQ.MM.</v>
      </c>
      <c r="D736" s="449"/>
      <c r="E736" s="450" t="str">
        <f>'Data information'!D951</f>
        <v>ม.</v>
      </c>
      <c r="F736" s="449">
        <f>'Data information'!E951</f>
        <v>29.58</v>
      </c>
      <c r="G736" s="449">
        <f t="shared" si="101"/>
        <v>0</v>
      </c>
      <c r="H736" s="449">
        <f>'Data information'!F951</f>
        <v>16</v>
      </c>
      <c r="I736" s="449">
        <f t="shared" si="102"/>
        <v>0</v>
      </c>
      <c r="J736" s="449">
        <f t="shared" si="103"/>
        <v>0</v>
      </c>
      <c r="K736" s="469"/>
    </row>
    <row r="737" spans="1:11" s="497" customFormat="1" hidden="1">
      <c r="A737" s="451"/>
      <c r="B737" s="475"/>
      <c r="C737" s="476" t="str">
        <f>'Data information'!C952</f>
        <v xml:space="preserve"> -  IEC 01 #  6  SQ.MM.</v>
      </c>
      <c r="D737" s="449"/>
      <c r="E737" s="450" t="str">
        <f>'Data information'!D952</f>
        <v>ม.</v>
      </c>
      <c r="F737" s="449">
        <f>'Data information'!E952</f>
        <v>18</v>
      </c>
      <c r="G737" s="449">
        <f t="shared" si="101"/>
        <v>0</v>
      </c>
      <c r="H737" s="449">
        <f>'Data information'!F952</f>
        <v>12</v>
      </c>
      <c r="I737" s="449">
        <f t="shared" si="102"/>
        <v>0</v>
      </c>
      <c r="J737" s="449">
        <f t="shared" si="103"/>
        <v>0</v>
      </c>
      <c r="K737" s="469"/>
    </row>
    <row r="738" spans="1:11" s="497" customFormat="1">
      <c r="A738" s="451"/>
      <c r="B738" s="475"/>
      <c r="C738" s="476" t="str">
        <f>'Data information'!C953</f>
        <v xml:space="preserve"> -  IEC 01 #  4  SQ.MM.</v>
      </c>
      <c r="D738" s="449"/>
      <c r="E738" s="450" t="str">
        <f>'Data information'!D953</f>
        <v>ม.</v>
      </c>
      <c r="F738" s="449">
        <f>'Data information'!E953</f>
        <v>11.22</v>
      </c>
      <c r="G738" s="449">
        <f t="shared" si="101"/>
        <v>0</v>
      </c>
      <c r="H738" s="449">
        <f>'Data information'!F953</f>
        <v>10</v>
      </c>
      <c r="I738" s="449">
        <f t="shared" si="102"/>
        <v>0</v>
      </c>
      <c r="J738" s="449">
        <f t="shared" si="103"/>
        <v>0</v>
      </c>
      <c r="K738" s="469"/>
    </row>
    <row r="739" spans="1:11" s="497" customFormat="1">
      <c r="A739" s="451"/>
      <c r="B739" s="475"/>
      <c r="C739" s="476" t="str">
        <f>'Data information'!C954</f>
        <v xml:space="preserve"> -  IEC 01 #  2.5  SQ.MM.</v>
      </c>
      <c r="D739" s="449"/>
      <c r="E739" s="450" t="str">
        <f>'Data information'!D954</f>
        <v>ม.</v>
      </c>
      <c r="F739" s="449">
        <f>'Data information'!E954</f>
        <v>7.44</v>
      </c>
      <c r="G739" s="449">
        <f t="shared" si="101"/>
        <v>0</v>
      </c>
      <c r="H739" s="449">
        <f>'Data information'!F954</f>
        <v>7</v>
      </c>
      <c r="I739" s="449">
        <f t="shared" si="102"/>
        <v>0</v>
      </c>
      <c r="J739" s="449">
        <f t="shared" si="103"/>
        <v>0</v>
      </c>
      <c r="K739" s="469"/>
    </row>
    <row r="740" spans="1:11" s="497" customFormat="1">
      <c r="A740" s="451"/>
      <c r="B740" s="475"/>
      <c r="C740" s="476" t="str">
        <f>'Data information'!C955</f>
        <v xml:space="preserve"> -  Transmission cable size : 0.33 mm (22AWG) 2Core</v>
      </c>
      <c r="D740" s="449"/>
      <c r="E740" s="450" t="str">
        <f>'Data information'!D955</f>
        <v>ม.</v>
      </c>
      <c r="F740" s="449">
        <f>'Data information'!E955</f>
        <v>15</v>
      </c>
      <c r="G740" s="449">
        <f t="shared" si="101"/>
        <v>0</v>
      </c>
      <c r="H740" s="449">
        <f>'Data information'!F955</f>
        <v>5</v>
      </c>
      <c r="I740" s="449">
        <f t="shared" si="102"/>
        <v>0</v>
      </c>
      <c r="J740" s="449">
        <f t="shared" si="103"/>
        <v>0</v>
      </c>
      <c r="K740" s="469"/>
    </row>
    <row r="741" spans="1:11" s="497" customFormat="1">
      <c r="A741" s="451"/>
      <c r="B741" s="475"/>
      <c r="C741" s="476" t="str">
        <f>'Data information'!C956</f>
        <v xml:space="preserve"> -  ท่อ IMC 2  1/2  "</v>
      </c>
      <c r="D741" s="449"/>
      <c r="E741" s="450" t="str">
        <f>'Data information'!D956</f>
        <v>ม.</v>
      </c>
      <c r="F741" s="449">
        <f>'Data information'!E956</f>
        <v>449.57</v>
      </c>
      <c r="G741" s="449">
        <f t="shared" si="101"/>
        <v>0</v>
      </c>
      <c r="H741" s="449">
        <f>'Data information'!F956</f>
        <v>55</v>
      </c>
      <c r="I741" s="449">
        <f t="shared" si="102"/>
        <v>0</v>
      </c>
      <c r="J741" s="449">
        <f t="shared" si="103"/>
        <v>0</v>
      </c>
      <c r="K741" s="469"/>
    </row>
    <row r="742" spans="1:11" s="497" customFormat="1">
      <c r="A742" s="451"/>
      <c r="B742" s="475"/>
      <c r="C742" s="476" t="str">
        <f>'Data information'!C957</f>
        <v xml:space="preserve"> -  ท่อ IMC 2  "</v>
      </c>
      <c r="D742" s="449"/>
      <c r="E742" s="450" t="str">
        <f>'Data information'!D957</f>
        <v>ม.</v>
      </c>
      <c r="F742" s="449">
        <f>'Data information'!E957</f>
        <v>287.48</v>
      </c>
      <c r="G742" s="449">
        <f t="shared" si="101"/>
        <v>0</v>
      </c>
      <c r="H742" s="449">
        <f>'Data information'!F957</f>
        <v>48</v>
      </c>
      <c r="I742" s="449">
        <f t="shared" si="102"/>
        <v>0</v>
      </c>
      <c r="J742" s="449">
        <f t="shared" si="103"/>
        <v>0</v>
      </c>
      <c r="K742" s="469"/>
    </row>
    <row r="743" spans="1:11" s="497" customFormat="1">
      <c r="A743" s="451"/>
      <c r="B743" s="475"/>
      <c r="C743" s="476" t="str">
        <f>'Data information'!C958</f>
        <v xml:space="preserve"> -  ท่อ IMC 1  1/2  "</v>
      </c>
      <c r="D743" s="449"/>
      <c r="E743" s="450" t="str">
        <f>'Data information'!D958</f>
        <v>ม.</v>
      </c>
      <c r="F743" s="449">
        <f>'Data information'!E958</f>
        <v>210.36</v>
      </c>
      <c r="G743" s="449">
        <f t="shared" si="101"/>
        <v>0</v>
      </c>
      <c r="H743" s="449">
        <f>'Data information'!F958</f>
        <v>42</v>
      </c>
      <c r="I743" s="449">
        <f t="shared" si="102"/>
        <v>0</v>
      </c>
      <c r="J743" s="449">
        <f t="shared" si="103"/>
        <v>0</v>
      </c>
      <c r="K743" s="469"/>
    </row>
    <row r="744" spans="1:11" s="497" customFormat="1" hidden="1">
      <c r="A744" s="451"/>
      <c r="B744" s="475"/>
      <c r="C744" s="476" t="str">
        <f>'Data information'!C959</f>
        <v xml:space="preserve"> - ท่อ EMT.   1 1/4 "</v>
      </c>
      <c r="D744" s="449"/>
      <c r="E744" s="450" t="str">
        <f>'Data information'!D959</f>
        <v>ม.</v>
      </c>
      <c r="F744" s="449">
        <f>'Data information'!E959</f>
        <v>124.85</v>
      </c>
      <c r="G744" s="449">
        <f t="shared" si="101"/>
        <v>0</v>
      </c>
      <c r="H744" s="449">
        <f>'Data information'!F959</f>
        <v>38</v>
      </c>
      <c r="I744" s="449">
        <f t="shared" si="102"/>
        <v>0</v>
      </c>
      <c r="J744" s="449">
        <f t="shared" si="103"/>
        <v>0</v>
      </c>
      <c r="K744" s="469"/>
    </row>
    <row r="745" spans="1:11" s="497" customFormat="1">
      <c r="A745" s="451"/>
      <c r="B745" s="475"/>
      <c r="C745" s="476" t="str">
        <f>'Data information'!C960</f>
        <v xml:space="preserve">  - ท่อ EMT.    1/2 "</v>
      </c>
      <c r="D745" s="449"/>
      <c r="E745" s="450" t="str">
        <f>'Data information'!D960</f>
        <v>ม.</v>
      </c>
      <c r="F745" s="449">
        <f>'Data information'!E960</f>
        <v>34.89</v>
      </c>
      <c r="G745" s="449">
        <f t="shared" si="101"/>
        <v>0</v>
      </c>
      <c r="H745" s="449">
        <f>'Data information'!F960</f>
        <v>22</v>
      </c>
      <c r="I745" s="449">
        <f t="shared" si="102"/>
        <v>0</v>
      </c>
      <c r="J745" s="449">
        <f t="shared" si="103"/>
        <v>0</v>
      </c>
      <c r="K745" s="469"/>
    </row>
    <row r="746" spans="1:11" s="497" customFormat="1">
      <c r="A746" s="451"/>
      <c r="B746" s="475"/>
      <c r="C746" s="476" t="str">
        <f>'Data information'!C961</f>
        <v xml:space="preserve"> -  อุปกรณ์ประกอบสายไฟฟ้า</v>
      </c>
      <c r="D746" s="449"/>
      <c r="E746" s="450" t="str">
        <f>'Data information'!D961</f>
        <v>รายการ</v>
      </c>
      <c r="F746" s="449">
        <f>(SUM(G731:G740))*0.1</f>
        <v>0</v>
      </c>
      <c r="G746" s="449">
        <f t="shared" si="101"/>
        <v>0</v>
      </c>
      <c r="H746" s="449">
        <f>'Data information'!F961</f>
        <v>0</v>
      </c>
      <c r="I746" s="449">
        <f t="shared" si="102"/>
        <v>0</v>
      </c>
      <c r="J746" s="449">
        <f t="shared" si="103"/>
        <v>0</v>
      </c>
      <c r="K746" s="469"/>
    </row>
    <row r="747" spans="1:11" s="497" customFormat="1">
      <c r="A747" s="451"/>
      <c r="B747" s="475"/>
      <c r="C747" s="476" t="str">
        <f>'Data information'!C962</f>
        <v xml:space="preserve"> -  อุปกรณ์ประกอบท่อไฟฟ้า</v>
      </c>
      <c r="D747" s="449"/>
      <c r="E747" s="450" t="str">
        <f>'Data information'!D962</f>
        <v>รายการ</v>
      </c>
      <c r="F747" s="449">
        <f>(SUM(G741:G745))*0.15</f>
        <v>0</v>
      </c>
      <c r="G747" s="449">
        <f t="shared" si="101"/>
        <v>0</v>
      </c>
      <c r="H747" s="449">
        <f>'Data information'!F962</f>
        <v>0</v>
      </c>
      <c r="I747" s="449">
        <f t="shared" si="102"/>
        <v>0</v>
      </c>
      <c r="J747" s="449">
        <f t="shared" si="103"/>
        <v>0</v>
      </c>
      <c r="K747" s="469"/>
    </row>
    <row r="748" spans="1:11" s="497" customFormat="1">
      <c r="A748" s="451"/>
      <c r="B748" s="475"/>
      <c r="C748" s="485" t="str">
        <f>'Data information'!C963</f>
        <v>ระบบไฟฉุกเฉินและป้ายทางออก</v>
      </c>
      <c r="D748" s="449"/>
      <c r="E748" s="450"/>
      <c r="F748" s="449"/>
      <c r="G748" s="449"/>
      <c r="H748" s="449"/>
      <c r="I748" s="449"/>
      <c r="J748" s="449"/>
      <c r="K748" s="469"/>
    </row>
    <row r="749" spans="1:11" s="497" customFormat="1">
      <c r="A749" s="451"/>
      <c r="B749" s="475"/>
      <c r="C749" s="476" t="str">
        <f>'Data information'!C964</f>
        <v xml:space="preserve"> -  ปลั๊กกราว์ดเดี่ยว</v>
      </c>
      <c r="D749" s="449"/>
      <c r="E749" s="450" t="str">
        <f>'Data information'!D964</f>
        <v>ชุด</v>
      </c>
      <c r="F749" s="449">
        <f>'Data information'!E964</f>
        <v>80</v>
      </c>
      <c r="G749" s="449">
        <f t="shared" si="101"/>
        <v>0</v>
      </c>
      <c r="H749" s="449">
        <f>'Data information'!F964</f>
        <v>90</v>
      </c>
      <c r="I749" s="449">
        <f t="shared" si="102"/>
        <v>0</v>
      </c>
      <c r="J749" s="449">
        <f t="shared" si="103"/>
        <v>0</v>
      </c>
      <c r="K749" s="469"/>
    </row>
    <row r="750" spans="1:11" s="497" customFormat="1">
      <c r="A750" s="451"/>
      <c r="B750" s="475"/>
      <c r="C750" s="476" t="str">
        <f>'Data information'!C965</f>
        <v xml:space="preserve"> -  IEC 01 #  2.5  SQ.MM.</v>
      </c>
      <c r="D750" s="449"/>
      <c r="E750" s="450" t="str">
        <f>'Data information'!D965</f>
        <v>ม.</v>
      </c>
      <c r="F750" s="449">
        <f>'Data information'!E965</f>
        <v>7.44</v>
      </c>
      <c r="G750" s="449">
        <f t="shared" ref="G750:G759" si="104">D750*F750</f>
        <v>0</v>
      </c>
      <c r="H750" s="449">
        <f>'Data information'!F965</f>
        <v>7</v>
      </c>
      <c r="I750" s="449">
        <f t="shared" ref="I750:I759" si="105">D750*H750</f>
        <v>0</v>
      </c>
      <c r="J750" s="449">
        <f t="shared" ref="J750:J759" si="106">G750+I750</f>
        <v>0</v>
      </c>
      <c r="K750" s="469"/>
    </row>
    <row r="751" spans="1:11" s="497" customFormat="1">
      <c r="A751" s="451"/>
      <c r="B751" s="475"/>
      <c r="C751" s="476" t="str">
        <f>'Data information'!C966</f>
        <v xml:space="preserve"> - ท่อ EMT.   1/2"</v>
      </c>
      <c r="D751" s="449"/>
      <c r="E751" s="450" t="str">
        <f>'Data information'!D966</f>
        <v>ม.</v>
      </c>
      <c r="F751" s="449">
        <f>'Data information'!E966</f>
        <v>34.89</v>
      </c>
      <c r="G751" s="449">
        <f t="shared" si="104"/>
        <v>0</v>
      </c>
      <c r="H751" s="449">
        <f>'Data information'!F966</f>
        <v>22</v>
      </c>
      <c r="I751" s="449">
        <f t="shared" si="105"/>
        <v>0</v>
      </c>
      <c r="J751" s="449">
        <f t="shared" si="106"/>
        <v>0</v>
      </c>
      <c r="K751" s="469"/>
    </row>
    <row r="752" spans="1:11" s="497" customFormat="1">
      <c r="A752" s="451"/>
      <c r="B752" s="475"/>
      <c r="C752" s="476" t="str">
        <f>'Data information'!C967</f>
        <v xml:space="preserve"> -  อุปกรณ์ประกอบสายไฟฟ้า</v>
      </c>
      <c r="D752" s="449"/>
      <c r="E752" s="450" t="str">
        <f>'Data information'!D967</f>
        <v>รายการ</v>
      </c>
      <c r="F752" s="449">
        <f>(SUM(G750))*0.1</f>
        <v>0</v>
      </c>
      <c r="G752" s="449">
        <f t="shared" si="104"/>
        <v>0</v>
      </c>
      <c r="H752" s="449">
        <f>'Data information'!F967</f>
        <v>0</v>
      </c>
      <c r="I752" s="449">
        <f t="shared" si="105"/>
        <v>0</v>
      </c>
      <c r="J752" s="449">
        <f t="shared" si="106"/>
        <v>0</v>
      </c>
      <c r="K752" s="469"/>
    </row>
    <row r="753" spans="1:11" s="497" customFormat="1">
      <c r="A753" s="451"/>
      <c r="B753" s="475"/>
      <c r="C753" s="476" t="str">
        <f>'Data information'!C968</f>
        <v xml:space="preserve"> -  อุปกรณ์ประกอบท่อไฟฟ้า</v>
      </c>
      <c r="D753" s="449"/>
      <c r="E753" s="450" t="str">
        <f>'Data information'!D968</f>
        <v>รายการ</v>
      </c>
      <c r="F753" s="449">
        <f>(SUM(G751))*0.15</f>
        <v>0</v>
      </c>
      <c r="G753" s="449">
        <f t="shared" si="104"/>
        <v>0</v>
      </c>
      <c r="H753" s="449">
        <f>'Data information'!F968</f>
        <v>0</v>
      </c>
      <c r="I753" s="449">
        <f t="shared" si="105"/>
        <v>0</v>
      </c>
      <c r="J753" s="449">
        <f t="shared" si="106"/>
        <v>0</v>
      </c>
      <c r="K753" s="469"/>
    </row>
    <row r="754" spans="1:11" s="497" customFormat="1">
      <c r="A754" s="451"/>
      <c r="B754" s="475"/>
      <c r="C754" s="485" t="str">
        <f>'Data information'!C969</f>
        <v>ระบบ LIFT</v>
      </c>
      <c r="D754" s="449"/>
      <c r="E754" s="450"/>
      <c r="F754" s="449"/>
      <c r="G754" s="449"/>
      <c r="H754" s="449"/>
      <c r="I754" s="449"/>
      <c r="J754" s="449"/>
      <c r="K754" s="469"/>
    </row>
    <row r="755" spans="1:11" s="497" customFormat="1">
      <c r="A755" s="451"/>
      <c r="B755" s="475"/>
      <c r="C755" s="476" t="str">
        <f>'Data information'!C970</f>
        <v xml:space="preserve"> -  FRC #  16  SQ.MM.</v>
      </c>
      <c r="D755" s="449"/>
      <c r="E755" s="450" t="str">
        <f>'Data information'!D970</f>
        <v>ม.</v>
      </c>
      <c r="F755" s="449">
        <f>'Data information'!E970</f>
        <v>84</v>
      </c>
      <c r="G755" s="449">
        <f t="shared" si="104"/>
        <v>0</v>
      </c>
      <c r="H755" s="449">
        <f>'Data information'!F970</f>
        <v>30</v>
      </c>
      <c r="I755" s="449">
        <f t="shared" si="105"/>
        <v>0</v>
      </c>
      <c r="J755" s="449">
        <f t="shared" si="106"/>
        <v>0</v>
      </c>
      <c r="K755" s="469"/>
    </row>
    <row r="756" spans="1:11" s="497" customFormat="1">
      <c r="A756" s="451"/>
      <c r="B756" s="475"/>
      <c r="C756" s="476" t="str">
        <f>'Data information'!C971</f>
        <v xml:space="preserve"> -  FRC #  6  SQ.MM.</v>
      </c>
      <c r="D756" s="449"/>
      <c r="E756" s="450" t="str">
        <f>'Data information'!D971</f>
        <v>ม.</v>
      </c>
      <c r="F756" s="449">
        <f>'Data information'!E971</f>
        <v>43.2</v>
      </c>
      <c r="G756" s="449">
        <f t="shared" si="104"/>
        <v>0</v>
      </c>
      <c r="H756" s="449">
        <f>'Data information'!F971</f>
        <v>16</v>
      </c>
      <c r="I756" s="449">
        <f t="shared" si="105"/>
        <v>0</v>
      </c>
      <c r="J756" s="449">
        <f t="shared" si="106"/>
        <v>0</v>
      </c>
      <c r="K756" s="469"/>
    </row>
    <row r="757" spans="1:11" s="497" customFormat="1">
      <c r="A757" s="451"/>
      <c r="B757" s="475"/>
      <c r="C757" s="476" t="str">
        <f>'Data information'!C972</f>
        <v xml:space="preserve"> - ท่อ IMC.  2  "</v>
      </c>
      <c r="D757" s="449"/>
      <c r="E757" s="450" t="str">
        <f>'Data information'!D972</f>
        <v>ม.</v>
      </c>
      <c r="F757" s="449">
        <f>'Data information'!E972</f>
        <v>287.48</v>
      </c>
      <c r="G757" s="449">
        <f t="shared" si="104"/>
        <v>0</v>
      </c>
      <c r="H757" s="449">
        <f>'Data information'!F972</f>
        <v>48</v>
      </c>
      <c r="I757" s="449">
        <f t="shared" si="105"/>
        <v>0</v>
      </c>
      <c r="J757" s="449">
        <f t="shared" si="106"/>
        <v>0</v>
      </c>
      <c r="K757" s="469"/>
    </row>
    <row r="758" spans="1:11" s="497" customFormat="1">
      <c r="A758" s="451"/>
      <c r="B758" s="475"/>
      <c r="C758" s="476" t="str">
        <f>'Data information'!C973</f>
        <v xml:space="preserve"> -  อุปกรณ์ประกอบสายไฟฟ้า</v>
      </c>
      <c r="D758" s="449"/>
      <c r="E758" s="450" t="str">
        <f>'Data information'!D973</f>
        <v>รายการ</v>
      </c>
      <c r="F758" s="449">
        <f>(SUM(G755:G756))*0.1</f>
        <v>0</v>
      </c>
      <c r="G758" s="449">
        <f t="shared" si="104"/>
        <v>0</v>
      </c>
      <c r="H758" s="449">
        <f>'Data information'!F973</f>
        <v>0</v>
      </c>
      <c r="I758" s="449">
        <f t="shared" si="105"/>
        <v>0</v>
      </c>
      <c r="J758" s="449">
        <f t="shared" si="106"/>
        <v>0</v>
      </c>
      <c r="K758" s="469"/>
    </row>
    <row r="759" spans="1:11" s="497" customFormat="1">
      <c r="A759" s="451"/>
      <c r="B759" s="475"/>
      <c r="C759" s="476" t="str">
        <f>'Data information'!C974</f>
        <v xml:space="preserve"> -  อุปกรณ์ประกอบท่อไฟฟ้า</v>
      </c>
      <c r="D759" s="449"/>
      <c r="E759" s="450" t="str">
        <f>'Data information'!D974</f>
        <v>รายการ</v>
      </c>
      <c r="F759" s="449">
        <f>(SUM(G757))*0.15</f>
        <v>0</v>
      </c>
      <c r="G759" s="449">
        <f t="shared" si="104"/>
        <v>0</v>
      </c>
      <c r="H759" s="449">
        <f>'Data information'!F974</f>
        <v>0</v>
      </c>
      <c r="I759" s="449">
        <f t="shared" si="105"/>
        <v>0</v>
      </c>
      <c r="J759" s="449">
        <f t="shared" si="106"/>
        <v>0</v>
      </c>
      <c r="K759" s="469"/>
    </row>
    <row r="760" spans="1:11" s="497" customFormat="1">
      <c r="A760" s="451"/>
      <c r="B760" s="475"/>
      <c r="C760" s="485" t="str">
        <f>'Data information'!C975</f>
        <v>ระบบป้องกันฟ้าผ่า</v>
      </c>
      <c r="D760" s="449"/>
      <c r="E760" s="450"/>
      <c r="F760" s="449"/>
      <c r="G760" s="449"/>
      <c r="H760" s="449"/>
      <c r="I760" s="449"/>
      <c r="J760" s="449"/>
      <c r="K760" s="469"/>
    </row>
    <row r="761" spans="1:11" s="497" customFormat="1">
      <c r="A761" s="451"/>
      <c r="B761" s="475"/>
      <c r="C761" s="476" t="str">
        <f>'Data information'!C976</f>
        <v xml:space="preserve"> -  Air Terminal ( h 60 cm. )</v>
      </c>
      <c r="D761" s="449"/>
      <c r="E761" s="450" t="str">
        <f>'Data information'!D976</f>
        <v>แท่ง</v>
      </c>
      <c r="F761" s="449">
        <f>'Data information'!E976</f>
        <v>1135</v>
      </c>
      <c r="G761" s="449">
        <f t="shared" ref="G761:G767" si="107">D761*F761</f>
        <v>0</v>
      </c>
      <c r="H761" s="449">
        <f>'Data information'!F976</f>
        <v>100</v>
      </c>
      <c r="I761" s="449">
        <f t="shared" ref="I761:I767" si="108">D761*H761</f>
        <v>0</v>
      </c>
      <c r="J761" s="449">
        <f t="shared" ref="J761:J767" si="109">G761+I761</f>
        <v>0</v>
      </c>
      <c r="K761" s="469"/>
    </row>
    <row r="762" spans="1:11" s="497" customFormat="1">
      <c r="A762" s="451"/>
      <c r="B762" s="475"/>
      <c r="C762" s="476" t="str">
        <f>'Data information'!C977</f>
        <v xml:space="preserve"> -  Ground  Test  Box</v>
      </c>
      <c r="D762" s="449"/>
      <c r="E762" s="450" t="str">
        <f>'Data information'!D977</f>
        <v>กล่อง</v>
      </c>
      <c r="F762" s="449">
        <f>'Data information'!E977</f>
        <v>2000</v>
      </c>
      <c r="G762" s="449">
        <f t="shared" si="107"/>
        <v>0</v>
      </c>
      <c r="H762" s="449">
        <f>'Data information'!F977</f>
        <v>100</v>
      </c>
      <c r="I762" s="449">
        <f t="shared" si="108"/>
        <v>0</v>
      </c>
      <c r="J762" s="449">
        <f t="shared" si="109"/>
        <v>0</v>
      </c>
      <c r="K762" s="469"/>
    </row>
    <row r="763" spans="1:11" s="497" customFormat="1">
      <c r="A763" s="451"/>
      <c r="B763" s="475"/>
      <c r="C763" s="476" t="str">
        <f>'Data information'!C978</f>
        <v xml:space="preserve"> -  Ground  PIT</v>
      </c>
      <c r="D763" s="449"/>
      <c r="E763" s="450" t="str">
        <f>'Data information'!D978</f>
        <v>บ่อ</v>
      </c>
      <c r="F763" s="449">
        <f>'Data information'!E978</f>
        <v>1050</v>
      </c>
      <c r="G763" s="449">
        <f t="shared" si="107"/>
        <v>0</v>
      </c>
      <c r="H763" s="449">
        <f>'Data information'!F978</f>
        <v>100</v>
      </c>
      <c r="I763" s="449">
        <f t="shared" si="108"/>
        <v>0</v>
      </c>
      <c r="J763" s="449">
        <f t="shared" si="109"/>
        <v>0</v>
      </c>
      <c r="K763" s="469"/>
    </row>
    <row r="764" spans="1:11" s="497" customFormat="1">
      <c r="A764" s="451"/>
      <c r="B764" s="475"/>
      <c r="C764" s="476" t="str">
        <f>'Data information'!C979</f>
        <v xml:space="preserve"> - Cabel Coppre  70  sq.mm.</v>
      </c>
      <c r="D764" s="449"/>
      <c r="E764" s="450" t="str">
        <f>'Data information'!D979</f>
        <v>ม.</v>
      </c>
      <c r="F764" s="449">
        <f>'Data information'!E979</f>
        <v>196.62</v>
      </c>
      <c r="G764" s="449">
        <f t="shared" si="107"/>
        <v>0</v>
      </c>
      <c r="H764" s="449">
        <f>'Data information'!F979</f>
        <v>45</v>
      </c>
      <c r="I764" s="449">
        <f t="shared" si="108"/>
        <v>0</v>
      </c>
      <c r="J764" s="449">
        <f t="shared" si="109"/>
        <v>0</v>
      </c>
      <c r="K764" s="469"/>
    </row>
    <row r="765" spans="1:11" s="497" customFormat="1">
      <c r="A765" s="451"/>
      <c r="B765" s="475"/>
      <c r="C765" s="476" t="str">
        <f>'Data information'!C980</f>
        <v xml:space="preserve"> - ท่อ PVC  1   " </v>
      </c>
      <c r="D765" s="449"/>
      <c r="E765" s="450" t="str">
        <f>'Data information'!D980</f>
        <v>ม.</v>
      </c>
      <c r="F765" s="449">
        <f>'Data information'!E980</f>
        <v>14.45</v>
      </c>
      <c r="G765" s="449">
        <f t="shared" si="107"/>
        <v>0</v>
      </c>
      <c r="H765" s="449">
        <f>'Data information'!F980</f>
        <v>25</v>
      </c>
      <c r="I765" s="449">
        <f t="shared" si="108"/>
        <v>0</v>
      </c>
      <c r="J765" s="449">
        <f t="shared" si="109"/>
        <v>0</v>
      </c>
      <c r="K765" s="469"/>
    </row>
    <row r="766" spans="1:11" s="497" customFormat="1">
      <c r="A766" s="451"/>
      <c r="B766" s="475"/>
      <c r="C766" s="476" t="str">
        <f>'Data information'!C981</f>
        <v xml:space="preserve"> - ชุดแท่งกราวด์</v>
      </c>
      <c r="D766" s="449"/>
      <c r="E766" s="450" t="str">
        <f>'Data information'!D981</f>
        <v>แท่ง</v>
      </c>
      <c r="F766" s="449">
        <f>'Data information'!E981</f>
        <v>930</v>
      </c>
      <c r="G766" s="449">
        <f t="shared" si="107"/>
        <v>0</v>
      </c>
      <c r="H766" s="449">
        <f>'Data information'!F981</f>
        <v>100</v>
      </c>
      <c r="I766" s="449">
        <f t="shared" si="108"/>
        <v>0</v>
      </c>
      <c r="J766" s="449">
        <f t="shared" si="109"/>
        <v>0</v>
      </c>
      <c r="K766" s="469"/>
    </row>
    <row r="767" spans="1:11" s="497" customFormat="1">
      <c r="A767" s="451"/>
      <c r="B767" s="475"/>
      <c r="C767" s="476" t="str">
        <f>'Data information'!C982</f>
        <v xml:space="preserve"> -  อุปกรณ์ประกอบสายไฟฟ้า</v>
      </c>
      <c r="D767" s="449"/>
      <c r="E767" s="450" t="str">
        <f>'Data information'!D982</f>
        <v>รายการ</v>
      </c>
      <c r="F767" s="449">
        <f>(SUM(G764))*0.1</f>
        <v>0</v>
      </c>
      <c r="G767" s="449">
        <f t="shared" si="107"/>
        <v>0</v>
      </c>
      <c r="H767" s="449">
        <f>'Data information'!F982</f>
        <v>0</v>
      </c>
      <c r="I767" s="449">
        <f t="shared" si="108"/>
        <v>0</v>
      </c>
      <c r="J767" s="449">
        <f t="shared" si="109"/>
        <v>0</v>
      </c>
      <c r="K767" s="469"/>
    </row>
    <row r="768" spans="1:11" s="497" customFormat="1">
      <c r="A768" s="451"/>
      <c r="B768" s="475"/>
      <c r="C768" s="476" t="str">
        <f>'Data information'!C983</f>
        <v xml:space="preserve"> -  อุปกรณ์ประกอบท่อไฟฟ้า</v>
      </c>
      <c r="D768" s="449"/>
      <c r="E768" s="450" t="str">
        <f>'Data information'!D983</f>
        <v>รายการ</v>
      </c>
      <c r="F768" s="449">
        <f>(SUM(G765))*0.15</f>
        <v>0</v>
      </c>
      <c r="G768" s="449">
        <f>D768*F768</f>
        <v>0</v>
      </c>
      <c r="H768" s="449">
        <f>'Data information'!F983</f>
        <v>0</v>
      </c>
      <c r="I768" s="449">
        <f>D768*H768</f>
        <v>0</v>
      </c>
      <c r="J768" s="449">
        <f>G768+I768</f>
        <v>0</v>
      </c>
      <c r="K768" s="469"/>
    </row>
    <row r="769" spans="1:11" s="497" customFormat="1">
      <c r="A769" s="451"/>
      <c r="B769" s="475"/>
      <c r="C769" s="485" t="str">
        <f>'Data information'!C984</f>
        <v>TELEPHONE SYSTEM</v>
      </c>
      <c r="D769" s="449"/>
      <c r="E769" s="450"/>
      <c r="F769" s="449"/>
      <c r="G769" s="449"/>
      <c r="H769" s="449"/>
      <c r="I769" s="449"/>
      <c r="J769" s="449"/>
      <c r="K769" s="469"/>
    </row>
    <row r="770" spans="1:11" s="497" customFormat="1">
      <c r="A770" s="451"/>
      <c r="B770" s="475"/>
      <c r="C770" s="476" t="str">
        <f>'Data information'!C985</f>
        <v xml:space="preserve"> - MDF 100/100P (Steel) with Arrester</v>
      </c>
      <c r="D770" s="449"/>
      <c r="E770" s="450" t="str">
        <f>'Data information'!D985</f>
        <v>ชุด</v>
      </c>
      <c r="F770" s="449">
        <f>'Data information'!E985</f>
        <v>13410</v>
      </c>
      <c r="G770" s="449">
        <f t="shared" ref="G770:G783" si="110">D770*F770</f>
        <v>0</v>
      </c>
      <c r="H770" s="449">
        <f>'Data information'!F985</f>
        <v>4023</v>
      </c>
      <c r="I770" s="449">
        <f t="shared" ref="I770:I783" si="111">D770*H770</f>
        <v>0</v>
      </c>
      <c r="J770" s="449">
        <f t="shared" ref="J770:J783" si="112">G770+I770</f>
        <v>0</v>
      </c>
      <c r="K770" s="469"/>
    </row>
    <row r="771" spans="1:11" s="497" customFormat="1" hidden="1">
      <c r="A771" s="451"/>
      <c r="B771" s="475"/>
      <c r="C771" s="476" t="str">
        <f>'Data information'!C986</f>
        <v xml:space="preserve"> - MDF 30/30P (Steel) with Arrester</v>
      </c>
      <c r="D771" s="449"/>
      <c r="E771" s="450" t="str">
        <f>'Data information'!D986</f>
        <v>ชุด</v>
      </c>
      <c r="F771" s="449">
        <f>'Data information'!E986</f>
        <v>4351</v>
      </c>
      <c r="G771" s="449">
        <f t="shared" si="110"/>
        <v>0</v>
      </c>
      <c r="H771" s="449">
        <f>'Data information'!F986</f>
        <v>1305.3</v>
      </c>
      <c r="I771" s="449">
        <f t="shared" si="111"/>
        <v>0</v>
      </c>
      <c r="J771" s="449">
        <f t="shared" si="112"/>
        <v>0</v>
      </c>
      <c r="K771" s="469"/>
    </row>
    <row r="772" spans="1:11" s="497" customFormat="1" hidden="1">
      <c r="A772" s="451"/>
      <c r="B772" s="475"/>
      <c r="C772" s="476" t="str">
        <f>'Data information'!C987</f>
        <v xml:space="preserve"> - MDF 20/20P (Steel) with Arrester</v>
      </c>
      <c r="D772" s="449"/>
      <c r="E772" s="450" t="str">
        <f>'Data information'!D987</f>
        <v>ชุด</v>
      </c>
      <c r="F772" s="449">
        <f>'Data information'!E987</f>
        <v>3139</v>
      </c>
      <c r="G772" s="449">
        <f t="shared" si="110"/>
        <v>0</v>
      </c>
      <c r="H772" s="449">
        <f>'Data information'!F987</f>
        <v>941.7</v>
      </c>
      <c r="I772" s="449">
        <f t="shared" si="111"/>
        <v>0</v>
      </c>
      <c r="J772" s="449">
        <f t="shared" si="112"/>
        <v>0</v>
      </c>
      <c r="K772" s="469"/>
    </row>
    <row r="773" spans="1:11" s="497" customFormat="1" hidden="1">
      <c r="A773" s="451"/>
      <c r="B773" s="475"/>
      <c r="C773" s="476" t="str">
        <f>'Data information'!C988</f>
        <v xml:space="preserve"> - TC 15P (Steel) With Connector</v>
      </c>
      <c r="D773" s="449"/>
      <c r="E773" s="450" t="str">
        <f>'Data information'!D988</f>
        <v>ชุด</v>
      </c>
      <c r="F773" s="449">
        <f>'Data information'!E988</f>
        <v>1003</v>
      </c>
      <c r="G773" s="449">
        <f t="shared" si="110"/>
        <v>0</v>
      </c>
      <c r="H773" s="449">
        <f>'Data information'!F988</f>
        <v>300.89999999999998</v>
      </c>
      <c r="I773" s="449">
        <f t="shared" si="111"/>
        <v>0</v>
      </c>
      <c r="J773" s="449">
        <f t="shared" si="112"/>
        <v>0</v>
      </c>
      <c r="K773" s="469"/>
    </row>
    <row r="774" spans="1:11" s="497" customFormat="1" hidden="1">
      <c r="A774" s="451"/>
      <c r="B774" s="475"/>
      <c r="C774" s="476" t="str">
        <f>'Data information'!C989</f>
        <v xml:space="preserve"> - TC 10P (Steel) With Connector</v>
      </c>
      <c r="D774" s="449"/>
      <c r="E774" s="450" t="str">
        <f>'Data information'!D989</f>
        <v>ชุด</v>
      </c>
      <c r="F774" s="449">
        <f>'Data information'!E989</f>
        <v>851</v>
      </c>
      <c r="G774" s="449">
        <f t="shared" si="110"/>
        <v>0</v>
      </c>
      <c r="H774" s="449">
        <f>'Data information'!F989</f>
        <v>255.3</v>
      </c>
      <c r="I774" s="449">
        <f t="shared" si="111"/>
        <v>0</v>
      </c>
      <c r="J774" s="449">
        <f t="shared" si="112"/>
        <v>0</v>
      </c>
      <c r="K774" s="469"/>
    </row>
    <row r="775" spans="1:11" s="497" customFormat="1">
      <c r="A775" s="451"/>
      <c r="B775" s="475"/>
      <c r="C775" s="476" t="str">
        <f>'Data information'!C990</f>
        <v xml:space="preserve"> - TC 5P (Steel) With Connector</v>
      </c>
      <c r="D775" s="449"/>
      <c r="E775" s="450" t="str">
        <f>'Data information'!D990</f>
        <v>ชุด</v>
      </c>
      <c r="F775" s="449">
        <f>'Data information'!E990</f>
        <v>851</v>
      </c>
      <c r="G775" s="449">
        <f t="shared" si="110"/>
        <v>0</v>
      </c>
      <c r="H775" s="449">
        <f>'Data information'!F990</f>
        <v>255.3</v>
      </c>
      <c r="I775" s="449">
        <f t="shared" si="111"/>
        <v>0</v>
      </c>
      <c r="J775" s="449">
        <f t="shared" si="112"/>
        <v>0</v>
      </c>
      <c r="K775" s="469"/>
    </row>
    <row r="776" spans="1:11" s="497" customFormat="1" hidden="1">
      <c r="A776" s="451"/>
      <c r="B776" s="475"/>
      <c r="C776" s="476" t="str">
        <f>'Data information'!C991</f>
        <v xml:space="preserve"> - AP 20Px0.65 mm.</v>
      </c>
      <c r="D776" s="449"/>
      <c r="E776" s="450" t="str">
        <f>'Data information'!D991</f>
        <v>ม.</v>
      </c>
      <c r="F776" s="449">
        <f>'Data information'!E991</f>
        <v>132</v>
      </c>
      <c r="G776" s="449">
        <f t="shared" si="110"/>
        <v>0</v>
      </c>
      <c r="H776" s="449">
        <f>'Data information'!F991</f>
        <v>22</v>
      </c>
      <c r="I776" s="449">
        <f t="shared" si="111"/>
        <v>0</v>
      </c>
      <c r="J776" s="449">
        <f t="shared" si="112"/>
        <v>0</v>
      </c>
      <c r="K776" s="469"/>
    </row>
    <row r="777" spans="1:11" s="497" customFormat="1" hidden="1">
      <c r="A777" s="451"/>
      <c r="B777" s="475"/>
      <c r="C777" s="476" t="str">
        <f>'Data information'!C992</f>
        <v xml:space="preserve"> - TPEV 15Px0.65 mm.</v>
      </c>
      <c r="D777" s="449"/>
      <c r="E777" s="450" t="str">
        <f>'Data information'!D992</f>
        <v>ม.</v>
      </c>
      <c r="F777" s="449">
        <f>'Data information'!E992</f>
        <v>55</v>
      </c>
      <c r="G777" s="449">
        <f t="shared" si="110"/>
        <v>0</v>
      </c>
      <c r="H777" s="449">
        <f>'Data information'!F992</f>
        <v>22</v>
      </c>
      <c r="I777" s="449">
        <f t="shared" si="111"/>
        <v>0</v>
      </c>
      <c r="J777" s="449">
        <f t="shared" si="112"/>
        <v>0</v>
      </c>
      <c r="K777" s="469"/>
    </row>
    <row r="778" spans="1:11" s="497" customFormat="1" hidden="1">
      <c r="A778" s="451"/>
      <c r="B778" s="475"/>
      <c r="C778" s="476" t="str">
        <f>'Data information'!C993</f>
        <v xml:space="preserve"> - TPEV 10Px0.65 mm.</v>
      </c>
      <c r="D778" s="449"/>
      <c r="E778" s="450" t="str">
        <f>'Data information'!D993</f>
        <v>ม.</v>
      </c>
      <c r="F778" s="449">
        <f>'Data information'!E993</f>
        <v>55</v>
      </c>
      <c r="G778" s="449">
        <f t="shared" si="110"/>
        <v>0</v>
      </c>
      <c r="H778" s="449">
        <f>'Data information'!F993</f>
        <v>16</v>
      </c>
      <c r="I778" s="449">
        <f t="shared" si="111"/>
        <v>0</v>
      </c>
      <c r="J778" s="449">
        <f t="shared" si="112"/>
        <v>0</v>
      </c>
      <c r="K778" s="469"/>
    </row>
    <row r="779" spans="1:11" s="497" customFormat="1">
      <c r="A779" s="451"/>
      <c r="B779" s="475"/>
      <c r="C779" s="476" t="str">
        <f>'Data information'!C994</f>
        <v xml:space="preserve"> - TPEV 5Px0.65 mm.</v>
      </c>
      <c r="D779" s="449"/>
      <c r="E779" s="450" t="str">
        <f>'Data information'!D994</f>
        <v>ม.</v>
      </c>
      <c r="F779" s="449">
        <f>'Data information'!E994</f>
        <v>31</v>
      </c>
      <c r="G779" s="449">
        <f t="shared" si="110"/>
        <v>0</v>
      </c>
      <c r="H779" s="449">
        <f>'Data information'!F994</f>
        <v>8</v>
      </c>
      <c r="I779" s="449">
        <f t="shared" si="111"/>
        <v>0</v>
      </c>
      <c r="J779" s="449">
        <f t="shared" si="112"/>
        <v>0</v>
      </c>
      <c r="K779" s="469"/>
    </row>
    <row r="780" spans="1:11" s="497" customFormat="1">
      <c r="A780" s="451"/>
      <c r="B780" s="475"/>
      <c r="C780" s="476" t="str">
        <f>'Data information'!C995</f>
        <v xml:space="preserve"> - TIEV  4Cx0.65 mm.</v>
      </c>
      <c r="D780" s="449"/>
      <c r="E780" s="450" t="str">
        <f>'Data information'!D995</f>
        <v>ม.</v>
      </c>
      <c r="F780" s="449">
        <f>'Data information'!E995</f>
        <v>9.35</v>
      </c>
      <c r="G780" s="449">
        <f t="shared" si="110"/>
        <v>0</v>
      </c>
      <c r="H780" s="449">
        <f>'Data information'!F995</f>
        <v>6</v>
      </c>
      <c r="I780" s="449">
        <f t="shared" si="111"/>
        <v>0</v>
      </c>
      <c r="J780" s="449">
        <f t="shared" si="112"/>
        <v>0</v>
      </c>
      <c r="K780" s="469"/>
    </row>
    <row r="781" spans="1:11" s="497" customFormat="1">
      <c r="A781" s="451"/>
      <c r="B781" s="475"/>
      <c r="C781" s="476" t="str">
        <f>'Data information'!C996</f>
        <v xml:space="preserve"> - TELEHPHONE OUTLET INSTALLATION</v>
      </c>
      <c r="D781" s="449"/>
      <c r="E781" s="450" t="str">
        <f>'Data information'!D996</f>
        <v>ชุด</v>
      </c>
      <c r="F781" s="449">
        <f>'Data information'!E996</f>
        <v>216</v>
      </c>
      <c r="G781" s="449">
        <f t="shared" si="110"/>
        <v>0</v>
      </c>
      <c r="H781" s="449">
        <f>'Data information'!F996</f>
        <v>90</v>
      </c>
      <c r="I781" s="449">
        <f t="shared" si="111"/>
        <v>0</v>
      </c>
      <c r="J781" s="449">
        <f t="shared" si="112"/>
        <v>0</v>
      </c>
      <c r="K781" s="469"/>
    </row>
    <row r="782" spans="1:11" s="497" customFormat="1" hidden="1">
      <c r="A782" s="451"/>
      <c r="B782" s="475"/>
      <c r="C782" s="476" t="str">
        <f>'Data information'!C997</f>
        <v xml:space="preserve"> - EMT 1 "  </v>
      </c>
      <c r="D782" s="449"/>
      <c r="E782" s="450" t="str">
        <f>'Data information'!D997</f>
        <v>ม.</v>
      </c>
      <c r="F782" s="449">
        <f>'Data information'!E997</f>
        <v>71.61</v>
      </c>
      <c r="G782" s="449">
        <f t="shared" si="110"/>
        <v>0</v>
      </c>
      <c r="H782" s="449">
        <f>'Data information'!F997</f>
        <v>28</v>
      </c>
      <c r="I782" s="449">
        <f t="shared" si="111"/>
        <v>0</v>
      </c>
      <c r="J782" s="449">
        <f t="shared" si="112"/>
        <v>0</v>
      </c>
      <c r="K782" s="469"/>
    </row>
    <row r="783" spans="1:11" s="497" customFormat="1">
      <c r="A783" s="451"/>
      <c r="B783" s="475"/>
      <c r="C783" s="476" t="str">
        <f>'Data information'!C998</f>
        <v xml:space="preserve"> - EMT 1/2 "  </v>
      </c>
      <c r="D783" s="449"/>
      <c r="E783" s="450" t="str">
        <f>'Data information'!D998</f>
        <v>ม.</v>
      </c>
      <c r="F783" s="449">
        <f>'Data information'!E998</f>
        <v>34.89</v>
      </c>
      <c r="G783" s="449">
        <f t="shared" si="110"/>
        <v>0</v>
      </c>
      <c r="H783" s="449">
        <f>'Data information'!F998</f>
        <v>22</v>
      </c>
      <c r="I783" s="449">
        <f t="shared" si="111"/>
        <v>0</v>
      </c>
      <c r="J783" s="449">
        <f t="shared" si="112"/>
        <v>0</v>
      </c>
      <c r="K783" s="469"/>
    </row>
    <row r="784" spans="1:11" s="497" customFormat="1">
      <c r="A784" s="451"/>
      <c r="B784" s="475"/>
      <c r="C784" s="476" t="str">
        <f>'Data information'!C999</f>
        <v xml:space="preserve"> - WIRE WAY SIZE  3" x 4"</v>
      </c>
      <c r="D784" s="449"/>
      <c r="E784" s="450" t="str">
        <f>'Data information'!D999</f>
        <v>ม.</v>
      </c>
      <c r="F784" s="449">
        <f>'Data information'!E999</f>
        <v>133</v>
      </c>
      <c r="G784" s="449">
        <f t="shared" ref="G784:G789" si="113">D784*F784</f>
        <v>0</v>
      </c>
      <c r="H784" s="449">
        <f>'Data information'!F999</f>
        <v>35</v>
      </c>
      <c r="I784" s="449">
        <f t="shared" ref="I784:I789" si="114">D784*H784</f>
        <v>0</v>
      </c>
      <c r="J784" s="449">
        <f t="shared" ref="J784:J789" si="115">G784+I784</f>
        <v>0</v>
      </c>
      <c r="K784" s="469"/>
    </row>
    <row r="785" spans="1:11" s="497" customFormat="1">
      <c r="A785" s="451"/>
      <c r="B785" s="475"/>
      <c r="C785" s="476" t="str">
        <f>'Data information'!C1000</f>
        <v xml:space="preserve"> - GROUNDING</v>
      </c>
      <c r="D785" s="449"/>
      <c r="E785" s="450" t="str">
        <f>'Data information'!D1000</f>
        <v>ชุด</v>
      </c>
      <c r="F785" s="449">
        <f>'Data information'!E1000</f>
        <v>7500</v>
      </c>
      <c r="G785" s="449">
        <f t="shared" si="113"/>
        <v>0</v>
      </c>
      <c r="H785" s="449">
        <f>'Data information'!F1000</f>
        <v>2250</v>
      </c>
      <c r="I785" s="449">
        <f t="shared" si="114"/>
        <v>0</v>
      </c>
      <c r="J785" s="449">
        <f t="shared" si="115"/>
        <v>0</v>
      </c>
      <c r="K785" s="469"/>
    </row>
    <row r="786" spans="1:11" s="497" customFormat="1">
      <c r="A786" s="451"/>
      <c r="B786" s="475"/>
      <c r="C786" s="476" t="str">
        <f>'Data information'!C1001</f>
        <v xml:space="preserve"> - ACCESSORIES &amp; SUPPORT (Cable)</v>
      </c>
      <c r="D786" s="449"/>
      <c r="E786" s="450" t="str">
        <f>'Data information'!D1001</f>
        <v>รายการ</v>
      </c>
      <c r="F786" s="449">
        <f>(SUM(G783))*0.1</f>
        <v>0</v>
      </c>
      <c r="G786" s="449">
        <f t="shared" si="113"/>
        <v>0</v>
      </c>
      <c r="H786" s="449">
        <f>'Data information'!F1001</f>
        <v>0</v>
      </c>
      <c r="I786" s="449">
        <f t="shared" si="114"/>
        <v>0</v>
      </c>
      <c r="J786" s="449">
        <f t="shared" si="115"/>
        <v>0</v>
      </c>
      <c r="K786" s="469"/>
    </row>
    <row r="787" spans="1:11" s="497" customFormat="1">
      <c r="A787" s="451"/>
      <c r="B787" s="475"/>
      <c r="C787" s="485" t="str">
        <f>'Data information'!C1002</f>
        <v>COMPUTER  SYSTEM</v>
      </c>
      <c r="D787" s="449"/>
      <c r="E787" s="450"/>
      <c r="F787" s="449"/>
      <c r="G787" s="449"/>
      <c r="H787" s="449"/>
      <c r="I787" s="449"/>
      <c r="J787" s="449"/>
      <c r="K787" s="469"/>
    </row>
    <row r="788" spans="1:11" s="497" customFormat="1">
      <c r="A788" s="451"/>
      <c r="B788" s="475"/>
      <c r="C788" s="476" t="str">
        <f>'Data information'!C1003</f>
        <v xml:space="preserve"> - RACK 19"  27U (60*90*139) With AC&amp;FAN</v>
      </c>
      <c r="D788" s="449"/>
      <c r="E788" s="450" t="str">
        <f>'Data information'!D1003</f>
        <v>ชุด</v>
      </c>
      <c r="F788" s="449">
        <f>'Data information'!E1003</f>
        <v>19100</v>
      </c>
      <c r="G788" s="449">
        <f t="shared" si="113"/>
        <v>0</v>
      </c>
      <c r="H788" s="449">
        <f>'Data information'!F1003</f>
        <v>3500</v>
      </c>
      <c r="I788" s="449">
        <f t="shared" si="114"/>
        <v>0</v>
      </c>
      <c r="J788" s="449">
        <f t="shared" si="115"/>
        <v>0</v>
      </c>
      <c r="K788" s="469"/>
    </row>
    <row r="789" spans="1:11" s="497" customFormat="1">
      <c r="A789" s="451"/>
      <c r="B789" s="475"/>
      <c r="C789" s="476" t="str">
        <f>'Data information'!C1004</f>
        <v xml:space="preserve"> - Cat6 PATCH PANEL 48 PORT</v>
      </c>
      <c r="D789" s="449"/>
      <c r="E789" s="450" t="str">
        <f>'Data information'!D1004</f>
        <v>ชุด</v>
      </c>
      <c r="F789" s="449">
        <f>'Data information'!E1004</f>
        <v>3100</v>
      </c>
      <c r="G789" s="449">
        <f t="shared" si="113"/>
        <v>0</v>
      </c>
      <c r="H789" s="449">
        <f>'Data information'!F1004</f>
        <v>930</v>
      </c>
      <c r="I789" s="449">
        <f t="shared" si="114"/>
        <v>0</v>
      </c>
      <c r="J789" s="449">
        <f t="shared" si="115"/>
        <v>0</v>
      </c>
      <c r="K789" s="469"/>
    </row>
    <row r="790" spans="1:11" s="497" customFormat="1" hidden="1">
      <c r="A790" s="451"/>
      <c r="B790" s="475"/>
      <c r="C790" s="476" t="str">
        <f>'Data information'!C1005</f>
        <v xml:space="preserve"> - Cat6 PATCH PANEL 24 PORT</v>
      </c>
      <c r="D790" s="449"/>
      <c r="E790" s="450" t="str">
        <f>'Data information'!D1005</f>
        <v>ชุด</v>
      </c>
      <c r="F790" s="449">
        <f>'Data information'!E1005</f>
        <v>1740</v>
      </c>
      <c r="G790" s="449">
        <f t="shared" ref="G790:G804" si="116">D790*F790</f>
        <v>0</v>
      </c>
      <c r="H790" s="449">
        <f>'Data information'!F1005</f>
        <v>522</v>
      </c>
      <c r="I790" s="449">
        <f t="shared" ref="I790:I804" si="117">D790*H790</f>
        <v>0</v>
      </c>
      <c r="J790" s="449">
        <f t="shared" ref="J790:J804" si="118">G790+I790</f>
        <v>0</v>
      </c>
      <c r="K790" s="469"/>
    </row>
    <row r="791" spans="1:11" s="497" customFormat="1">
      <c r="A791" s="451"/>
      <c r="B791" s="475"/>
      <c r="C791" s="476" t="str">
        <f>'Data information'!C1006</f>
        <v xml:space="preserve"> - ODF RACK FIBER OPTIC (1U 12 Core 6 SC Duplex)</v>
      </c>
      <c r="D791" s="449"/>
      <c r="E791" s="450" t="str">
        <f>'Data information'!D1006</f>
        <v>ชุด</v>
      </c>
      <c r="F791" s="449">
        <f>'Data information'!E1006</f>
        <v>3561</v>
      </c>
      <c r="G791" s="449">
        <f t="shared" si="116"/>
        <v>0</v>
      </c>
      <c r="H791" s="449">
        <f>'Data information'!F1006</f>
        <v>1068.3</v>
      </c>
      <c r="I791" s="449">
        <f t="shared" si="117"/>
        <v>0</v>
      </c>
      <c r="J791" s="449">
        <f t="shared" si="118"/>
        <v>0</v>
      </c>
      <c r="K791" s="469"/>
    </row>
    <row r="792" spans="1:11" s="497" customFormat="1">
      <c r="A792" s="451"/>
      <c r="B792" s="475"/>
      <c r="C792" s="476" t="str">
        <f>'Data information'!C1007</f>
        <v xml:space="preserve"> - FIBER OPTIC CLOSURE OUTDOOR 12 CORE</v>
      </c>
      <c r="D792" s="449"/>
      <c r="E792" s="450" t="str">
        <f>'Data information'!D1007</f>
        <v>ม.</v>
      </c>
      <c r="F792" s="449">
        <f>'Data information'!E1007</f>
        <v>1135</v>
      </c>
      <c r="G792" s="449">
        <f t="shared" si="116"/>
        <v>0</v>
      </c>
      <c r="H792" s="449">
        <f>'Data information'!F1007</f>
        <v>340.5</v>
      </c>
      <c r="I792" s="449">
        <f t="shared" si="117"/>
        <v>0</v>
      </c>
      <c r="J792" s="449">
        <f t="shared" si="118"/>
        <v>0</v>
      </c>
      <c r="K792" s="469"/>
    </row>
    <row r="793" spans="1:11" s="497" customFormat="1">
      <c r="A793" s="451"/>
      <c r="B793" s="475"/>
      <c r="C793" s="476" t="str">
        <f>'Data information'!C1008</f>
        <v xml:space="preserve"> - EMT 1/2"</v>
      </c>
      <c r="D793" s="449"/>
      <c r="E793" s="450" t="str">
        <f>'Data information'!D1008</f>
        <v>ม.</v>
      </c>
      <c r="F793" s="449">
        <f>'Data information'!E1008</f>
        <v>34.89</v>
      </c>
      <c r="G793" s="449">
        <f t="shared" si="116"/>
        <v>0</v>
      </c>
      <c r="H793" s="449">
        <f>'Data information'!F1008</f>
        <v>22</v>
      </c>
      <c r="I793" s="449">
        <f t="shared" si="117"/>
        <v>0</v>
      </c>
      <c r="J793" s="449">
        <f t="shared" si="118"/>
        <v>0</v>
      </c>
      <c r="K793" s="469"/>
    </row>
    <row r="794" spans="1:11" s="497" customFormat="1">
      <c r="A794" s="451"/>
      <c r="B794" s="475"/>
      <c r="C794" s="476" t="str">
        <f>'Data information'!C1009</f>
        <v xml:space="preserve"> - EMT 3/4"</v>
      </c>
      <c r="D794" s="449"/>
      <c r="E794" s="450" t="str">
        <f>'Data information'!D1009</f>
        <v>ม.</v>
      </c>
      <c r="F794" s="449">
        <f>'Data information'!E1009</f>
        <v>50.36</v>
      </c>
      <c r="G794" s="449">
        <f t="shared" si="116"/>
        <v>0</v>
      </c>
      <c r="H794" s="449">
        <f>'Data information'!F1009</f>
        <v>24</v>
      </c>
      <c r="I794" s="449">
        <f t="shared" si="117"/>
        <v>0</v>
      </c>
      <c r="J794" s="449">
        <f t="shared" si="118"/>
        <v>0</v>
      </c>
      <c r="K794" s="469"/>
    </row>
    <row r="795" spans="1:11" s="497" customFormat="1">
      <c r="A795" s="451"/>
      <c r="B795" s="475"/>
      <c r="C795" s="476" t="str">
        <f>'Data information'!C1010</f>
        <v xml:space="preserve"> - EMT 1"</v>
      </c>
      <c r="D795" s="449"/>
      <c r="E795" s="450" t="str">
        <f>'Data information'!D1010</f>
        <v>ม.</v>
      </c>
      <c r="F795" s="449">
        <f>'Data information'!E1010</f>
        <v>71.61</v>
      </c>
      <c r="G795" s="449">
        <f t="shared" si="116"/>
        <v>0</v>
      </c>
      <c r="H795" s="449">
        <f>'Data information'!F1010</f>
        <v>28</v>
      </c>
      <c r="I795" s="449">
        <f t="shared" si="117"/>
        <v>0</v>
      </c>
      <c r="J795" s="449">
        <f t="shared" si="118"/>
        <v>0</v>
      </c>
      <c r="K795" s="469"/>
    </row>
    <row r="796" spans="1:11" s="497" customFormat="1" hidden="1">
      <c r="A796" s="451"/>
      <c r="B796" s="475"/>
      <c r="C796" s="476" t="str">
        <f>'Data information'!C1011</f>
        <v xml:space="preserve"> - WIRE WAY SIZE  3" x 4"</v>
      </c>
      <c r="D796" s="449"/>
      <c r="E796" s="450" t="str">
        <f>'Data information'!D1011</f>
        <v>ม.</v>
      </c>
      <c r="F796" s="449">
        <f>'Data information'!E1011</f>
        <v>133</v>
      </c>
      <c r="G796" s="449">
        <f t="shared" si="116"/>
        <v>0</v>
      </c>
      <c r="H796" s="449">
        <f>'Data information'!F1011</f>
        <v>35</v>
      </c>
      <c r="I796" s="449">
        <f t="shared" si="117"/>
        <v>0</v>
      </c>
      <c r="J796" s="449">
        <f t="shared" si="118"/>
        <v>0</v>
      </c>
      <c r="K796" s="469"/>
    </row>
    <row r="797" spans="1:11" s="497" customFormat="1" hidden="1">
      <c r="A797" s="451"/>
      <c r="B797" s="475"/>
      <c r="C797" s="476" t="str">
        <f>'Data information'!C1012</f>
        <v xml:space="preserve"> - F.O. Armored 12 Core SM</v>
      </c>
      <c r="D797" s="449"/>
      <c r="E797" s="450" t="str">
        <f>'Data information'!D1012</f>
        <v>ม.</v>
      </c>
      <c r="F797" s="449">
        <f>'Data information'!E1012</f>
        <v>38</v>
      </c>
      <c r="G797" s="449">
        <f t="shared" si="116"/>
        <v>0</v>
      </c>
      <c r="H797" s="449">
        <f>'Data information'!F1012</f>
        <v>18</v>
      </c>
      <c r="I797" s="449">
        <f t="shared" si="117"/>
        <v>0</v>
      </c>
      <c r="J797" s="449">
        <f t="shared" si="118"/>
        <v>0</v>
      </c>
      <c r="K797" s="469"/>
    </row>
    <row r="798" spans="1:11" s="497" customFormat="1">
      <c r="A798" s="451"/>
      <c r="B798" s="475"/>
      <c r="C798" s="476" t="str">
        <f>'Data information'!C1013</f>
        <v xml:space="preserve"> - Cat6 UTC Cable</v>
      </c>
      <c r="D798" s="449"/>
      <c r="E798" s="450" t="str">
        <f>'Data information'!D1013</f>
        <v>ม.</v>
      </c>
      <c r="F798" s="449">
        <f>'Data information'!E1013</f>
        <v>19.21</v>
      </c>
      <c r="G798" s="449">
        <f t="shared" si="116"/>
        <v>0</v>
      </c>
      <c r="H798" s="449">
        <f>'Data information'!F1013</f>
        <v>7</v>
      </c>
      <c r="I798" s="449">
        <f t="shared" si="117"/>
        <v>0</v>
      </c>
      <c r="J798" s="449">
        <f t="shared" si="118"/>
        <v>0</v>
      </c>
      <c r="K798" s="469"/>
    </row>
    <row r="799" spans="1:11" s="497" customFormat="1">
      <c r="A799" s="451"/>
      <c r="B799" s="475"/>
      <c r="C799" s="476" t="str">
        <f>'Data information'!C1014</f>
        <v xml:space="preserve"> - Cat6 OUTLET INSTALLATION</v>
      </c>
      <c r="D799" s="449"/>
      <c r="E799" s="450" t="str">
        <f>'Data information'!D1014</f>
        <v>ชุด</v>
      </c>
      <c r="F799" s="449">
        <f>'Data information'!E1014</f>
        <v>195</v>
      </c>
      <c r="G799" s="449">
        <f t="shared" si="116"/>
        <v>0</v>
      </c>
      <c r="H799" s="449">
        <f>'Data information'!F1014</f>
        <v>110</v>
      </c>
      <c r="I799" s="449">
        <f t="shared" si="117"/>
        <v>0</v>
      </c>
      <c r="J799" s="449">
        <f t="shared" si="118"/>
        <v>0</v>
      </c>
      <c r="K799" s="469"/>
    </row>
    <row r="800" spans="1:11" s="497" customFormat="1">
      <c r="A800" s="451"/>
      <c r="B800" s="475"/>
      <c r="C800" s="476" t="str">
        <f>'Data information'!C1015</f>
        <v xml:space="preserve"> - Cat6 OUTLET INSTALLATION 2 PORT OUTLET POPUP</v>
      </c>
      <c r="D800" s="449"/>
      <c r="E800" s="450" t="str">
        <f>'Data information'!D1015</f>
        <v>ชุด</v>
      </c>
      <c r="F800" s="449">
        <f>'Data information'!E1015</f>
        <v>1440</v>
      </c>
      <c r="G800" s="449">
        <f t="shared" si="116"/>
        <v>0</v>
      </c>
      <c r="H800" s="449">
        <f>'Data information'!F1015</f>
        <v>265</v>
      </c>
      <c r="I800" s="449">
        <f t="shared" si="117"/>
        <v>0</v>
      </c>
      <c r="J800" s="449">
        <f t="shared" si="118"/>
        <v>0</v>
      </c>
      <c r="K800" s="469"/>
    </row>
    <row r="801" spans="1:11" s="497" customFormat="1">
      <c r="A801" s="451"/>
      <c r="B801" s="475"/>
      <c r="C801" s="476" t="str">
        <f>'Data information'!C1016</f>
        <v xml:space="preserve"> - GROUNDING</v>
      </c>
      <c r="D801" s="449"/>
      <c r="E801" s="450" t="str">
        <f>'Data information'!D1016</f>
        <v>ชุด</v>
      </c>
      <c r="F801" s="449">
        <f>'Data information'!E1016</f>
        <v>7500</v>
      </c>
      <c r="G801" s="449">
        <f t="shared" si="116"/>
        <v>0</v>
      </c>
      <c r="H801" s="449">
        <f>'Data information'!F1016</f>
        <v>2250</v>
      </c>
      <c r="I801" s="449">
        <f t="shared" si="117"/>
        <v>0</v>
      </c>
      <c r="J801" s="449">
        <f t="shared" si="118"/>
        <v>0</v>
      </c>
      <c r="K801" s="469"/>
    </row>
    <row r="802" spans="1:11" s="497" customFormat="1">
      <c r="A802" s="451"/>
      <c r="B802" s="475"/>
      <c r="C802" s="476" t="str">
        <f>'Data information'!C1017</f>
        <v xml:space="preserve"> - ACCESSORIES &amp; SUPPORT (Cable)</v>
      </c>
      <c r="D802" s="449"/>
      <c r="E802" s="450" t="str">
        <f>'Data information'!D1017</f>
        <v>รายการ</v>
      </c>
      <c r="F802" s="449">
        <f>(SUM(G797:G798))*0.1</f>
        <v>0</v>
      </c>
      <c r="G802" s="449">
        <f t="shared" si="116"/>
        <v>0</v>
      </c>
      <c r="H802" s="449">
        <f>'Data information'!F1017</f>
        <v>0</v>
      </c>
      <c r="I802" s="449">
        <f t="shared" si="117"/>
        <v>0</v>
      </c>
      <c r="J802" s="449">
        <f t="shared" si="118"/>
        <v>0</v>
      </c>
      <c r="K802" s="469"/>
    </row>
    <row r="803" spans="1:11" s="497" customFormat="1">
      <c r="A803" s="451"/>
      <c r="B803" s="475"/>
      <c r="C803" s="485" t="str">
        <f>'Data information'!C1018</f>
        <v>CCTV SYSTEM</v>
      </c>
      <c r="D803" s="449"/>
      <c r="E803" s="450"/>
      <c r="F803" s="449"/>
      <c r="G803" s="449"/>
      <c r="H803" s="449"/>
      <c r="I803" s="449"/>
      <c r="J803" s="449"/>
      <c r="K803" s="469"/>
    </row>
    <row r="804" spans="1:11" s="497" customFormat="1">
      <c r="A804" s="451"/>
      <c r="B804" s="475"/>
      <c r="C804" s="476" t="str">
        <f>'Data information'!C1019</f>
        <v>- RACK 19"  12U (60*60*59) With AC&amp;FAN</v>
      </c>
      <c r="D804" s="449"/>
      <c r="E804" s="450" t="str">
        <f>'Data information'!D1019</f>
        <v>ชุด</v>
      </c>
      <c r="F804" s="449">
        <f>'Data information'!E1019</f>
        <v>7260</v>
      </c>
      <c r="G804" s="449">
        <f t="shared" si="116"/>
        <v>0</v>
      </c>
      <c r="H804" s="449">
        <f>'Data information'!F1019</f>
        <v>2178</v>
      </c>
      <c r="I804" s="449">
        <f t="shared" si="117"/>
        <v>0</v>
      </c>
      <c r="J804" s="449">
        <f t="shared" si="118"/>
        <v>0</v>
      </c>
      <c r="K804" s="469"/>
    </row>
    <row r="805" spans="1:11" s="497" customFormat="1">
      <c r="A805" s="451"/>
      <c r="B805" s="475"/>
      <c r="C805" s="476" t="str">
        <f>'Data information'!C1020</f>
        <v>- Cat6 UTC Cable</v>
      </c>
      <c r="D805" s="449"/>
      <c r="E805" s="450" t="str">
        <f>'Data information'!D1020</f>
        <v>ม.</v>
      </c>
      <c r="F805" s="449">
        <f>'Data information'!E1020</f>
        <v>10.49</v>
      </c>
      <c r="G805" s="449">
        <f t="shared" ref="G805:G816" si="119">D805*F805</f>
        <v>0</v>
      </c>
      <c r="H805" s="449">
        <f>'Data information'!F1020</f>
        <v>7</v>
      </c>
      <c r="I805" s="449">
        <f t="shared" ref="I805:I816" si="120">D805*H805</f>
        <v>0</v>
      </c>
      <c r="J805" s="449">
        <f t="shared" ref="J805:J816" si="121">G805+I805</f>
        <v>0</v>
      </c>
      <c r="K805" s="469"/>
    </row>
    <row r="806" spans="1:11" s="497" customFormat="1">
      <c r="A806" s="451"/>
      <c r="B806" s="475"/>
      <c r="C806" s="476" t="str">
        <f>'Data information'!C1021</f>
        <v>- Cat6 OUTLET INSTALLATION</v>
      </c>
      <c r="D806" s="449"/>
      <c r="E806" s="450" t="str">
        <f>'Data information'!D1021</f>
        <v>ชุด</v>
      </c>
      <c r="F806" s="449">
        <f>'Data information'!E1021</f>
        <v>163</v>
      </c>
      <c r="G806" s="449">
        <f t="shared" si="119"/>
        <v>0</v>
      </c>
      <c r="H806" s="449">
        <f>'Data information'!F1021</f>
        <v>110</v>
      </c>
      <c r="I806" s="449">
        <f t="shared" si="120"/>
        <v>0</v>
      </c>
      <c r="J806" s="449">
        <f t="shared" si="121"/>
        <v>0</v>
      </c>
      <c r="K806" s="469"/>
    </row>
    <row r="807" spans="1:11" s="497" customFormat="1">
      <c r="A807" s="451"/>
      <c r="B807" s="475"/>
      <c r="C807" s="476" t="str">
        <f>'Data information'!C1022</f>
        <v xml:space="preserve">- EMT 1/2"  </v>
      </c>
      <c r="D807" s="449"/>
      <c r="E807" s="450" t="str">
        <f>'Data information'!D1022</f>
        <v>ม.</v>
      </c>
      <c r="F807" s="449">
        <f>'Data information'!E1022</f>
        <v>34.89</v>
      </c>
      <c r="G807" s="449">
        <f t="shared" si="119"/>
        <v>0</v>
      </c>
      <c r="H807" s="449">
        <f>'Data information'!F1022</f>
        <v>22</v>
      </c>
      <c r="I807" s="449">
        <f t="shared" si="120"/>
        <v>0</v>
      </c>
      <c r="J807" s="449">
        <f t="shared" si="121"/>
        <v>0</v>
      </c>
      <c r="K807" s="469"/>
    </row>
    <row r="808" spans="1:11" s="497" customFormat="1">
      <c r="A808" s="451"/>
      <c r="B808" s="475"/>
      <c r="C808" s="476" t="str">
        <f>'Data information'!C1023</f>
        <v>- ACCESSORIES &amp; SUPPORT (Cable)</v>
      </c>
      <c r="D808" s="449"/>
      <c r="E808" s="450" t="str">
        <f>'Data information'!D1023</f>
        <v>รายการ</v>
      </c>
      <c r="F808" s="449">
        <f>(SUM(G805))*0.1</f>
        <v>0</v>
      </c>
      <c r="G808" s="449">
        <f t="shared" si="119"/>
        <v>0</v>
      </c>
      <c r="H808" s="449">
        <f>'Data information'!F1023</f>
        <v>0</v>
      </c>
      <c r="I808" s="449">
        <f t="shared" si="120"/>
        <v>0</v>
      </c>
      <c r="J808" s="449">
        <f t="shared" si="121"/>
        <v>0</v>
      </c>
      <c r="K808" s="469"/>
    </row>
    <row r="809" spans="1:11" s="497" customFormat="1" hidden="1">
      <c r="A809" s="460"/>
      <c r="B809" s="482"/>
      <c r="C809" s="485" t="str">
        <f>'Data information'!C1024</f>
        <v>MATV SYSTEM</v>
      </c>
      <c r="D809" s="449"/>
      <c r="E809" s="450"/>
      <c r="F809" s="449"/>
      <c r="G809" s="449"/>
      <c r="H809" s="449"/>
      <c r="I809" s="449"/>
      <c r="J809" s="449"/>
      <c r="K809" s="470"/>
    </row>
    <row r="810" spans="1:11" s="497" customFormat="1" hidden="1">
      <c r="A810" s="460"/>
      <c r="B810" s="482"/>
      <c r="C810" s="476" t="str">
        <f>'Data information'!C1025</f>
        <v xml:space="preserve"> - RACK 19"  12U (60*60*59) With AC&amp;FAN</v>
      </c>
      <c r="D810" s="449"/>
      <c r="E810" s="450" t="str">
        <f>'Data information'!D1025</f>
        <v>ชุด</v>
      </c>
      <c r="F810" s="449">
        <f>'Data information'!E1025</f>
        <v>7260</v>
      </c>
      <c r="G810" s="449">
        <f t="shared" si="119"/>
        <v>0</v>
      </c>
      <c r="H810" s="449">
        <f>'Data information'!F1025</f>
        <v>2178</v>
      </c>
      <c r="I810" s="449">
        <f t="shared" si="120"/>
        <v>0</v>
      </c>
      <c r="J810" s="449">
        <f t="shared" si="121"/>
        <v>0</v>
      </c>
      <c r="K810" s="470"/>
    </row>
    <row r="811" spans="1:11" s="497" customFormat="1" hidden="1">
      <c r="A811" s="460"/>
      <c r="B811" s="482"/>
      <c r="C811" s="476" t="str">
        <f>'Data information'!C1026</f>
        <v xml:space="preserve"> - Muti Switch 5x8</v>
      </c>
      <c r="D811" s="449"/>
      <c r="E811" s="450" t="str">
        <f>'Data information'!D1026</f>
        <v>ชุด</v>
      </c>
      <c r="F811" s="449">
        <f>'Data information'!E1026</f>
        <v>1500</v>
      </c>
      <c r="G811" s="449">
        <f t="shared" si="119"/>
        <v>0</v>
      </c>
      <c r="H811" s="449">
        <f>'Data information'!F1026</f>
        <v>450</v>
      </c>
      <c r="I811" s="449">
        <f t="shared" si="120"/>
        <v>0</v>
      </c>
      <c r="J811" s="449">
        <f t="shared" si="121"/>
        <v>0</v>
      </c>
      <c r="K811" s="470"/>
    </row>
    <row r="812" spans="1:11" s="497" customFormat="1" hidden="1">
      <c r="A812" s="460"/>
      <c r="B812" s="482"/>
      <c r="C812" s="476" t="str">
        <f>'Data information'!C1027</f>
        <v xml:space="preserve"> - 5x5 1 TAP-OFF </v>
      </c>
      <c r="D812" s="449"/>
      <c r="E812" s="450" t="str">
        <f>'Data information'!D1027</f>
        <v>ชุด</v>
      </c>
      <c r="F812" s="449">
        <f>'Data information'!E1027</f>
        <v>120</v>
      </c>
      <c r="G812" s="449">
        <f t="shared" si="119"/>
        <v>0</v>
      </c>
      <c r="H812" s="449">
        <f>'Data information'!F1027</f>
        <v>36</v>
      </c>
      <c r="I812" s="449">
        <f t="shared" si="120"/>
        <v>0</v>
      </c>
      <c r="J812" s="449">
        <f t="shared" si="121"/>
        <v>0</v>
      </c>
      <c r="K812" s="470"/>
    </row>
    <row r="813" spans="1:11" s="497" customFormat="1" hidden="1">
      <c r="A813" s="460"/>
      <c r="B813" s="482"/>
      <c r="C813" s="476" t="str">
        <f>'Data information'!C1028</f>
        <v xml:space="preserve"> - EMT 1/2"  </v>
      </c>
      <c r="D813" s="449"/>
      <c r="E813" s="450" t="str">
        <f>'Data information'!D1028</f>
        <v>ม.</v>
      </c>
      <c r="F813" s="449">
        <f>'Data information'!E1028</f>
        <v>34.89</v>
      </c>
      <c r="G813" s="449">
        <f t="shared" si="119"/>
        <v>0</v>
      </c>
      <c r="H813" s="449">
        <f>'Data information'!F1028</f>
        <v>22</v>
      </c>
      <c r="I813" s="449">
        <f t="shared" si="120"/>
        <v>0</v>
      </c>
      <c r="J813" s="449">
        <f t="shared" si="121"/>
        <v>0</v>
      </c>
      <c r="K813" s="470"/>
    </row>
    <row r="814" spans="1:11" s="497" customFormat="1" hidden="1">
      <c r="A814" s="460"/>
      <c r="B814" s="482"/>
      <c r="C814" s="476" t="str">
        <f>'Data information'!C1029</f>
        <v xml:space="preserve"> - EMT 1"  </v>
      </c>
      <c r="D814" s="449"/>
      <c r="E814" s="450" t="str">
        <f>'Data information'!D1029</f>
        <v>ม.</v>
      </c>
      <c r="F814" s="449">
        <f>'Data information'!E1029</f>
        <v>71.61</v>
      </c>
      <c r="G814" s="449">
        <f t="shared" si="119"/>
        <v>0</v>
      </c>
      <c r="H814" s="449">
        <f>'Data information'!F1029</f>
        <v>28</v>
      </c>
      <c r="I814" s="449">
        <f t="shared" si="120"/>
        <v>0</v>
      </c>
      <c r="J814" s="449">
        <f t="shared" si="121"/>
        <v>0</v>
      </c>
      <c r="K814" s="470"/>
    </row>
    <row r="815" spans="1:11" s="497" customFormat="1" hidden="1">
      <c r="A815" s="460"/>
      <c r="B815" s="482"/>
      <c r="C815" s="476" t="str">
        <f>'Data information'!C1030</f>
        <v xml:space="preserve"> - TV OUTLET</v>
      </c>
      <c r="D815" s="449"/>
      <c r="E815" s="450" t="str">
        <f>'Data information'!D1030</f>
        <v>ชุด</v>
      </c>
      <c r="F815" s="449">
        <f>'Data information'!E1030</f>
        <v>266</v>
      </c>
      <c r="G815" s="449">
        <f t="shared" si="119"/>
        <v>0</v>
      </c>
      <c r="H815" s="449">
        <f>'Data information'!F1030</f>
        <v>90</v>
      </c>
      <c r="I815" s="449">
        <f t="shared" si="120"/>
        <v>0</v>
      </c>
      <c r="J815" s="449">
        <f t="shared" si="121"/>
        <v>0</v>
      </c>
      <c r="K815" s="470"/>
    </row>
    <row r="816" spans="1:11" s="497" customFormat="1" hidden="1">
      <c r="A816" s="460"/>
      <c r="B816" s="482"/>
      <c r="C816" s="476" t="str">
        <f>'Data information'!C1031</f>
        <v xml:space="preserve"> - RG6/U Cable W/shield 80%-90%</v>
      </c>
      <c r="D816" s="449"/>
      <c r="E816" s="450" t="str">
        <f>'Data information'!D1031</f>
        <v>ม.</v>
      </c>
      <c r="F816" s="449">
        <f>'Data information'!E1031</f>
        <v>25.4</v>
      </c>
      <c r="G816" s="449">
        <f t="shared" si="119"/>
        <v>0</v>
      </c>
      <c r="H816" s="449">
        <f>'Data information'!F1031</f>
        <v>7</v>
      </c>
      <c r="I816" s="449">
        <f t="shared" si="120"/>
        <v>0</v>
      </c>
      <c r="J816" s="449">
        <f t="shared" si="121"/>
        <v>0</v>
      </c>
      <c r="K816" s="470"/>
    </row>
    <row r="817" spans="1:11" s="497" customFormat="1" hidden="1">
      <c r="A817" s="460"/>
      <c r="B817" s="482"/>
      <c r="C817" s="476" t="str">
        <f>'Data information'!C1032</f>
        <v>- ACCESSORIES &amp; SUPPORT (Cable)</v>
      </c>
      <c r="D817" s="449"/>
      <c r="E817" s="450" t="str">
        <f>'Data information'!D1032</f>
        <v>รายการ</v>
      </c>
      <c r="F817" s="449">
        <f>(SUM(G816))*0.1</f>
        <v>0</v>
      </c>
      <c r="G817" s="449">
        <f>D817*F817</f>
        <v>0</v>
      </c>
      <c r="H817" s="449">
        <f>'Data information'!F1032</f>
        <v>0</v>
      </c>
      <c r="I817" s="449">
        <f>D817*H817</f>
        <v>0</v>
      </c>
      <c r="J817" s="449">
        <f>G817+I817</f>
        <v>0</v>
      </c>
      <c r="K817" s="470"/>
    </row>
    <row r="818" spans="1:11" s="497" customFormat="1" hidden="1">
      <c r="A818" s="460"/>
      <c r="B818" s="482"/>
      <c r="C818" s="476"/>
      <c r="D818" s="449"/>
      <c r="E818" s="450"/>
      <c r="F818" s="449"/>
      <c r="G818" s="449"/>
      <c r="H818" s="449"/>
      <c r="I818" s="449"/>
      <c r="J818" s="449"/>
      <c r="K818" s="460"/>
    </row>
    <row r="819" spans="1:11" s="497" customFormat="1">
      <c r="A819" s="464"/>
      <c r="B819" s="700" t="str">
        <f>"รวม"&amp;B598</f>
        <v>รวมหมวดงานวิศวกรรมไฟฟ้าและสื่อสาร</v>
      </c>
      <c r="C819" s="701"/>
      <c r="D819" s="462"/>
      <c r="E819" s="463"/>
      <c r="F819" s="462"/>
      <c r="G819" s="462" t="e">
        <f>SUM(G598:G818)</f>
        <v>#REF!</v>
      </c>
      <c r="H819" s="462"/>
      <c r="I819" s="462">
        <f>SUM(I598:I818)</f>
        <v>0</v>
      </c>
      <c r="J819" s="462" t="e">
        <f>SUM(J598:J818)</f>
        <v>#REF!</v>
      </c>
      <c r="K819" s="464"/>
    </row>
    <row r="820" spans="1:11" s="497" customFormat="1">
      <c r="A820" s="501">
        <v>1.5</v>
      </c>
      <c r="B820" s="502" t="str">
        <f>B14</f>
        <v>หมวดงานวิศวกรรมสุขาภิบาล</v>
      </c>
      <c r="C820" s="503"/>
      <c r="D820" s="504"/>
      <c r="E820" s="505"/>
      <c r="F820" s="504"/>
      <c r="G820" s="504"/>
      <c r="H820" s="504"/>
      <c r="I820" s="504"/>
      <c r="J820" s="504"/>
      <c r="K820" s="504"/>
    </row>
    <row r="821" spans="1:11" s="497" customFormat="1">
      <c r="A821" s="480"/>
      <c r="B821" s="481"/>
      <c r="C821" s="485" t="str">
        <f>'Data information'!C1034</f>
        <v>งานระบบท่อจ่ายน้ำประปาภายในอาคาร</v>
      </c>
      <c r="D821" s="451"/>
      <c r="E821" s="458"/>
      <c r="F821" s="451"/>
      <c r="G821" s="451"/>
      <c r="H821" s="451"/>
      <c r="I821" s="451"/>
      <c r="J821" s="451"/>
      <c r="K821" s="451"/>
    </row>
    <row r="822" spans="1:11" s="497" customFormat="1">
      <c r="A822" s="451"/>
      <c r="B822" s="475"/>
      <c r="C822" s="476" t="str">
        <f>'Data information'!C1035</f>
        <v xml:space="preserve"> - ท่อ PP-R SDR11 PN10 CLASS DIN 8077/78  ขนาด 6" </v>
      </c>
      <c r="D822" s="449"/>
      <c r="E822" s="450" t="str">
        <f>'Data information'!D1035</f>
        <v>ม.</v>
      </c>
      <c r="F822" s="449">
        <f>'Data information'!E1035</f>
        <v>2450</v>
      </c>
      <c r="G822" s="449">
        <f>D822*F822</f>
        <v>0</v>
      </c>
      <c r="H822" s="449">
        <f>'Data information'!F1035</f>
        <v>250</v>
      </c>
      <c r="I822" s="449">
        <f>D822*H822</f>
        <v>0</v>
      </c>
      <c r="J822" s="449">
        <f>G822+I822</f>
        <v>0</v>
      </c>
      <c r="K822" s="469"/>
    </row>
    <row r="823" spans="1:11" s="497" customFormat="1">
      <c r="A823" s="451"/>
      <c r="B823" s="475"/>
      <c r="C823" s="476" t="str">
        <f>'Data information'!C1036</f>
        <v xml:space="preserve"> - ท่อ PP-R SDR11 PN10 CLASS DIN 8077/78  ขนาด 4" </v>
      </c>
      <c r="D823" s="449"/>
      <c r="E823" s="450" t="str">
        <f>'Data information'!D1036</f>
        <v>ม.</v>
      </c>
      <c r="F823" s="449">
        <f>'Data information'!E1036</f>
        <v>834</v>
      </c>
      <c r="G823" s="449">
        <f t="shared" ref="G823:G831" si="122">D823*F823</f>
        <v>0</v>
      </c>
      <c r="H823" s="449">
        <f>'Data information'!F1036</f>
        <v>150</v>
      </c>
      <c r="I823" s="449">
        <f t="shared" ref="I823:I831" si="123">D823*H823</f>
        <v>0</v>
      </c>
      <c r="J823" s="449">
        <f t="shared" ref="J823:J831" si="124">G823+I823</f>
        <v>0</v>
      </c>
      <c r="K823" s="469"/>
    </row>
    <row r="824" spans="1:11" s="497" customFormat="1">
      <c r="A824" s="451"/>
      <c r="B824" s="475"/>
      <c r="C824" s="476" t="str">
        <f>'Data information'!C1037</f>
        <v xml:space="preserve"> - ท่อ PP-R SDR11 PN10 CLASS DIN 8077/78  ขนาด 3" </v>
      </c>
      <c r="D824" s="449"/>
      <c r="E824" s="450" t="str">
        <f>'Data information'!D1037</f>
        <v>ม.</v>
      </c>
      <c r="F824" s="449">
        <f>'Data information'!E1037</f>
        <v>562</v>
      </c>
      <c r="G824" s="449">
        <f t="shared" si="122"/>
        <v>0</v>
      </c>
      <c r="H824" s="449">
        <f>'Data information'!F1037</f>
        <v>120</v>
      </c>
      <c r="I824" s="449">
        <f t="shared" si="123"/>
        <v>0</v>
      </c>
      <c r="J824" s="449">
        <f t="shared" si="124"/>
        <v>0</v>
      </c>
      <c r="K824" s="469"/>
    </row>
    <row r="825" spans="1:11" s="497" customFormat="1">
      <c r="A825" s="451"/>
      <c r="B825" s="475"/>
      <c r="C825" s="476" t="str">
        <f>'Data information'!C1038</f>
        <v xml:space="preserve"> - ท่อ PP-R SDR11 PN10 CLASS DIN 8077/78  ขนาด 2 1/2" </v>
      </c>
      <c r="D825" s="449"/>
      <c r="E825" s="450" t="str">
        <f>'Data information'!D1038</f>
        <v>ม.</v>
      </c>
      <c r="F825" s="449">
        <f>'Data information'!E1038</f>
        <v>402</v>
      </c>
      <c r="G825" s="449">
        <f t="shared" si="122"/>
        <v>0</v>
      </c>
      <c r="H825" s="449">
        <f>'Data information'!F1038</f>
        <v>100</v>
      </c>
      <c r="I825" s="449">
        <f t="shared" si="123"/>
        <v>0</v>
      </c>
      <c r="J825" s="449">
        <f t="shared" si="124"/>
        <v>0</v>
      </c>
      <c r="K825" s="469"/>
    </row>
    <row r="826" spans="1:11" s="497" customFormat="1">
      <c r="A826" s="451"/>
      <c r="B826" s="475"/>
      <c r="C826" s="476" t="str">
        <f>'Data information'!C1039</f>
        <v xml:space="preserve"> - ท่อ PP-R SDR11 PN10 CLASS DIN 8077/78  ขนาด 2" </v>
      </c>
      <c r="D826" s="449"/>
      <c r="E826" s="450" t="str">
        <f>'Data information'!D1039</f>
        <v>ม.</v>
      </c>
      <c r="F826" s="449">
        <f>'Data information'!E1039</f>
        <v>287</v>
      </c>
      <c r="G826" s="449">
        <f t="shared" si="122"/>
        <v>0</v>
      </c>
      <c r="H826" s="449">
        <f>'Data information'!F1039</f>
        <v>75</v>
      </c>
      <c r="I826" s="449">
        <f t="shared" si="123"/>
        <v>0</v>
      </c>
      <c r="J826" s="449">
        <f t="shared" si="124"/>
        <v>0</v>
      </c>
      <c r="K826" s="469"/>
    </row>
    <row r="827" spans="1:11" s="497" customFormat="1">
      <c r="A827" s="451"/>
      <c r="B827" s="475"/>
      <c r="C827" s="476" t="str">
        <f>'Data information'!C1040</f>
        <v xml:space="preserve"> - ท่อ PP-R SDR11 PN10 CLASS DIN 8077/78  ขนาด 1 1/2" </v>
      </c>
      <c r="D827" s="449"/>
      <c r="E827" s="450" t="str">
        <f>'Data information'!D1040</f>
        <v>ม.</v>
      </c>
      <c r="F827" s="449">
        <f>'Data information'!E1040</f>
        <v>180</v>
      </c>
      <c r="G827" s="449">
        <f t="shared" si="122"/>
        <v>0</v>
      </c>
      <c r="H827" s="449">
        <f>'Data information'!F1040</f>
        <v>50</v>
      </c>
      <c r="I827" s="449">
        <f t="shared" si="123"/>
        <v>0</v>
      </c>
      <c r="J827" s="449">
        <f t="shared" si="124"/>
        <v>0</v>
      </c>
      <c r="K827" s="469"/>
    </row>
    <row r="828" spans="1:11" s="497" customFormat="1">
      <c r="A828" s="451"/>
      <c r="B828" s="475"/>
      <c r="C828" s="476" t="str">
        <f>'Data information'!C1041</f>
        <v xml:space="preserve"> - ท่อ PP-R SDR11 PN10 CLASS DIN 8077/78  ขนาด 1 1/4" </v>
      </c>
      <c r="D828" s="449"/>
      <c r="E828" s="450" t="str">
        <f>'Data information'!D1041</f>
        <v>ม.</v>
      </c>
      <c r="F828" s="449">
        <f>'Data information'!E1041</f>
        <v>113</v>
      </c>
      <c r="G828" s="449">
        <f t="shared" si="122"/>
        <v>0</v>
      </c>
      <c r="H828" s="449">
        <f>'Data information'!F1041</f>
        <v>30</v>
      </c>
      <c r="I828" s="449">
        <f t="shared" si="123"/>
        <v>0</v>
      </c>
      <c r="J828" s="449">
        <f t="shared" si="124"/>
        <v>0</v>
      </c>
      <c r="K828" s="469"/>
    </row>
    <row r="829" spans="1:11" s="497" customFormat="1">
      <c r="A829" s="451"/>
      <c r="B829" s="475"/>
      <c r="C829" s="476" t="str">
        <f>'Data information'!C1042</f>
        <v xml:space="preserve"> - ท่อ PP-R SDR11 PN10 CLASS DIN 8077/78  ขนาด 1" </v>
      </c>
      <c r="D829" s="449"/>
      <c r="E829" s="450" t="str">
        <f>'Data information'!D1042</f>
        <v>ม.</v>
      </c>
      <c r="F829" s="449">
        <f>'Data information'!E1042</f>
        <v>76</v>
      </c>
      <c r="G829" s="449">
        <f t="shared" si="122"/>
        <v>0</v>
      </c>
      <c r="H829" s="449">
        <f>'Data information'!F1042</f>
        <v>30</v>
      </c>
      <c r="I829" s="449">
        <f t="shared" si="123"/>
        <v>0</v>
      </c>
      <c r="J829" s="449">
        <f t="shared" si="124"/>
        <v>0</v>
      </c>
      <c r="K829" s="469"/>
    </row>
    <row r="830" spans="1:11" s="497" customFormat="1">
      <c r="A830" s="451"/>
      <c r="B830" s="475"/>
      <c r="C830" s="476" t="str">
        <f>'Data information'!C1043</f>
        <v xml:space="preserve"> - ท่อ PP-R SDR11 PN10 CLASS DIN 8077/78  ขนาด 3/4" </v>
      </c>
      <c r="D830" s="449"/>
      <c r="E830" s="450" t="str">
        <f>'Data information'!D1043</f>
        <v>ม.</v>
      </c>
      <c r="F830" s="449">
        <f>'Data information'!E1043</f>
        <v>46</v>
      </c>
      <c r="G830" s="449">
        <f t="shared" si="122"/>
        <v>0</v>
      </c>
      <c r="H830" s="449">
        <f>'Data information'!F1043</f>
        <v>30</v>
      </c>
      <c r="I830" s="449">
        <f t="shared" si="123"/>
        <v>0</v>
      </c>
      <c r="J830" s="449">
        <f t="shared" si="124"/>
        <v>0</v>
      </c>
      <c r="K830" s="469"/>
    </row>
    <row r="831" spans="1:11" s="497" customFormat="1">
      <c r="A831" s="451"/>
      <c r="B831" s="475"/>
      <c r="C831" s="476" t="str">
        <f>'Data information'!C1044</f>
        <v xml:space="preserve"> - ท่อ PP-R SDR11 PN10 CLASS DIN 8077/78  ขนาด 1/2" </v>
      </c>
      <c r="D831" s="449"/>
      <c r="E831" s="450" t="str">
        <f>'Data information'!D1044</f>
        <v>ม.</v>
      </c>
      <c r="F831" s="449">
        <f>'Data information'!E1044</f>
        <v>35</v>
      </c>
      <c r="G831" s="449">
        <f t="shared" si="122"/>
        <v>0</v>
      </c>
      <c r="H831" s="449">
        <f>'Data information'!F1044</f>
        <v>30</v>
      </c>
      <c r="I831" s="449">
        <f t="shared" si="123"/>
        <v>0</v>
      </c>
      <c r="J831" s="449">
        <f t="shared" si="124"/>
        <v>0</v>
      </c>
      <c r="K831" s="469"/>
    </row>
    <row r="832" spans="1:11" s="497" customFormat="1">
      <c r="A832" s="451"/>
      <c r="B832" s="475"/>
      <c r="C832" s="476" t="str">
        <f>'Data information'!C1045</f>
        <v xml:space="preserve"> - ข้อต่อและอุปกรณ์ประกอบท่อ</v>
      </c>
      <c r="D832" s="449"/>
      <c r="E832" s="450" t="str">
        <f>'Data information'!D1045</f>
        <v>รายการ</v>
      </c>
      <c r="F832" s="449">
        <f>(SUM(G822:G831))*0.5</f>
        <v>0</v>
      </c>
      <c r="G832" s="449">
        <f t="shared" ref="G832:G841" si="125">D832*F832</f>
        <v>0</v>
      </c>
      <c r="H832" s="449">
        <f>F832*0.3</f>
        <v>0</v>
      </c>
      <c r="I832" s="449">
        <f t="shared" ref="I832:I841" si="126">D832*H832</f>
        <v>0</v>
      </c>
      <c r="J832" s="449">
        <f t="shared" ref="J832:J841" si="127">G832+I832</f>
        <v>0</v>
      </c>
      <c r="K832" s="469"/>
    </row>
    <row r="833" spans="1:11" s="497" customFormat="1">
      <c r="A833" s="451"/>
      <c r="B833" s="475"/>
      <c r="C833" s="476" t="str">
        <f>'Data information'!C1046</f>
        <v xml:space="preserve"> - อุปกรณ์แขวนท่อ ยึดรองรับท่อ และปลอกท่อ</v>
      </c>
      <c r="D833" s="449"/>
      <c r="E833" s="450" t="str">
        <f>'Data information'!D1046</f>
        <v>รายการ</v>
      </c>
      <c r="F833" s="449">
        <f>(SUM(G822:G831))*0.2</f>
        <v>0</v>
      </c>
      <c r="G833" s="449">
        <f t="shared" si="125"/>
        <v>0</v>
      </c>
      <c r="H833" s="449">
        <f>F833*0.3</f>
        <v>0</v>
      </c>
      <c r="I833" s="449">
        <f t="shared" si="126"/>
        <v>0</v>
      </c>
      <c r="J833" s="449">
        <f t="shared" si="127"/>
        <v>0</v>
      </c>
      <c r="K833" s="469"/>
    </row>
    <row r="834" spans="1:11" s="497" customFormat="1">
      <c r="A834" s="451"/>
      <c r="B834" s="475"/>
      <c r="C834" s="476" t="str">
        <f>'Data information'!C1047</f>
        <v xml:space="preserve"> - งานทดสอบ ทำความสะอาด และทาสีทำสัญลักษณ์ท่อ</v>
      </c>
      <c r="D834" s="449"/>
      <c r="E834" s="450" t="str">
        <f>'Data information'!D1047</f>
        <v>รายการ</v>
      </c>
      <c r="F834" s="449">
        <f>(SUM(G822:G831))*0.1</f>
        <v>0</v>
      </c>
      <c r="G834" s="449">
        <f t="shared" si="125"/>
        <v>0</v>
      </c>
      <c r="H834" s="449">
        <f>F834*0.3</f>
        <v>0</v>
      </c>
      <c r="I834" s="449">
        <f t="shared" si="126"/>
        <v>0</v>
      </c>
      <c r="J834" s="449">
        <f t="shared" si="127"/>
        <v>0</v>
      </c>
      <c r="K834" s="469"/>
    </row>
    <row r="835" spans="1:11" s="497" customFormat="1">
      <c r="A835" s="451"/>
      <c r="B835" s="475"/>
      <c r="C835" s="490" t="str">
        <f>'Data information'!C1048</f>
        <v xml:space="preserve"> - ประตูน้ำชนิด Gate Valve ขนาด 4" </v>
      </c>
      <c r="D835" s="449"/>
      <c r="E835" s="450" t="str">
        <f>'Data information'!D1048</f>
        <v>ชุด</v>
      </c>
      <c r="F835" s="449">
        <f>'Data information'!E1048</f>
        <v>16340</v>
      </c>
      <c r="G835" s="449">
        <f t="shared" si="125"/>
        <v>0</v>
      </c>
      <c r="H835" s="449">
        <f>'Data information'!F1048</f>
        <v>800</v>
      </c>
      <c r="I835" s="449">
        <f t="shared" si="126"/>
        <v>0</v>
      </c>
      <c r="J835" s="449">
        <f t="shared" si="127"/>
        <v>0</v>
      </c>
      <c r="K835" s="469"/>
    </row>
    <row r="836" spans="1:11" s="497" customFormat="1">
      <c r="A836" s="451"/>
      <c r="B836" s="475"/>
      <c r="C836" s="490" t="str">
        <f>'Data information'!C1049</f>
        <v xml:space="preserve"> - ประตูน้ำชนิด Gate Valve ขนาด 3" </v>
      </c>
      <c r="D836" s="449"/>
      <c r="E836" s="450" t="str">
        <f>'Data information'!D1049</f>
        <v>ชุด</v>
      </c>
      <c r="F836" s="449">
        <f>'Data information'!E1049</f>
        <v>11415</v>
      </c>
      <c r="G836" s="449">
        <f t="shared" si="125"/>
        <v>0</v>
      </c>
      <c r="H836" s="449">
        <f>'Data information'!F1049</f>
        <v>600</v>
      </c>
      <c r="I836" s="449">
        <f t="shared" si="126"/>
        <v>0</v>
      </c>
      <c r="J836" s="449">
        <f t="shared" si="127"/>
        <v>0</v>
      </c>
      <c r="K836" s="469"/>
    </row>
    <row r="837" spans="1:11" s="497" customFormat="1" hidden="1">
      <c r="A837" s="451"/>
      <c r="B837" s="475"/>
      <c r="C837" s="490" t="str">
        <f>'Data information'!C1050</f>
        <v xml:space="preserve"> - ประตูน้ำชนิด Gate Valve ขนาด 2-1/2" </v>
      </c>
      <c r="D837" s="449"/>
      <c r="E837" s="450" t="str">
        <f>'Data information'!D1050</f>
        <v>ชุด</v>
      </c>
      <c r="F837" s="449">
        <f>'Data information'!E1050</f>
        <v>8140</v>
      </c>
      <c r="G837" s="449">
        <f t="shared" si="125"/>
        <v>0</v>
      </c>
      <c r="H837" s="449">
        <f>'Data information'!F1050</f>
        <v>500</v>
      </c>
      <c r="I837" s="449">
        <f t="shared" si="126"/>
        <v>0</v>
      </c>
      <c r="J837" s="449">
        <f t="shared" si="127"/>
        <v>0</v>
      </c>
      <c r="K837" s="469"/>
    </row>
    <row r="838" spans="1:11" s="497" customFormat="1">
      <c r="A838" s="451"/>
      <c r="B838" s="475"/>
      <c r="C838" s="490" t="str">
        <f>'Data information'!C1051</f>
        <v xml:space="preserve"> - ประตูน้ำชนิด Gate Valve ขนาด 2" </v>
      </c>
      <c r="D838" s="449"/>
      <c r="E838" s="450" t="str">
        <f>'Data information'!D1051</f>
        <v>ชุด</v>
      </c>
      <c r="F838" s="449">
        <f>'Data information'!E1051</f>
        <v>1550</v>
      </c>
      <c r="G838" s="449">
        <f t="shared" si="125"/>
        <v>0</v>
      </c>
      <c r="H838" s="449">
        <f>'Data information'!F1051</f>
        <v>400</v>
      </c>
      <c r="I838" s="449">
        <f t="shared" si="126"/>
        <v>0</v>
      </c>
      <c r="J838" s="449">
        <f t="shared" si="127"/>
        <v>0</v>
      </c>
      <c r="K838" s="469"/>
    </row>
    <row r="839" spans="1:11" s="497" customFormat="1">
      <c r="A839" s="451"/>
      <c r="B839" s="475"/>
      <c r="C839" s="490" t="str">
        <f>'Data information'!C1052</f>
        <v xml:space="preserve"> - ประตูน้ำชนิด Gate Valve ขนาด 1-1/2" </v>
      </c>
      <c r="D839" s="449"/>
      <c r="E839" s="450" t="str">
        <f>'Data information'!D1052</f>
        <v>ชุด</v>
      </c>
      <c r="F839" s="449">
        <f>'Data information'!E1052</f>
        <v>690</v>
      </c>
      <c r="G839" s="449">
        <f t="shared" si="125"/>
        <v>0</v>
      </c>
      <c r="H839" s="449">
        <f>'Data information'!F1052</f>
        <v>300</v>
      </c>
      <c r="I839" s="449">
        <f t="shared" si="126"/>
        <v>0</v>
      </c>
      <c r="J839" s="449">
        <f t="shared" si="127"/>
        <v>0</v>
      </c>
      <c r="K839" s="469"/>
    </row>
    <row r="840" spans="1:11" s="497" customFormat="1">
      <c r="A840" s="451"/>
      <c r="B840" s="475"/>
      <c r="C840" s="490" t="str">
        <f>'Data information'!C1053</f>
        <v xml:space="preserve"> - ประตูน้ำชนิด Gate Valve ขนาด 3/4" </v>
      </c>
      <c r="D840" s="449"/>
      <c r="E840" s="450" t="str">
        <f>'Data information'!D1053</f>
        <v>ชุด</v>
      </c>
      <c r="F840" s="449">
        <f>'Data information'!E1053</f>
        <v>365</v>
      </c>
      <c r="G840" s="449">
        <f t="shared" si="125"/>
        <v>0</v>
      </c>
      <c r="H840" s="449">
        <f>'Data information'!F1053</f>
        <v>150</v>
      </c>
      <c r="I840" s="449">
        <f t="shared" si="126"/>
        <v>0</v>
      </c>
      <c r="J840" s="449">
        <f t="shared" si="127"/>
        <v>0</v>
      </c>
      <c r="K840" s="469"/>
    </row>
    <row r="841" spans="1:11" s="497" customFormat="1" hidden="1">
      <c r="A841" s="451"/>
      <c r="B841" s="475"/>
      <c r="C841" s="490" t="str">
        <f>'Data information'!C1054</f>
        <v xml:space="preserve"> - ประตูน้ำชนิด Stop Valve ขนาด 1/2" </v>
      </c>
      <c r="D841" s="449"/>
      <c r="E841" s="450" t="str">
        <f>'Data information'!D1054</f>
        <v>ชุด</v>
      </c>
      <c r="F841" s="449">
        <f>'Data information'!E1054</f>
        <v>285</v>
      </c>
      <c r="G841" s="449">
        <f t="shared" si="125"/>
        <v>0</v>
      </c>
      <c r="H841" s="449">
        <f>'Data information'!F1054</f>
        <v>100</v>
      </c>
      <c r="I841" s="449">
        <f t="shared" si="126"/>
        <v>0</v>
      </c>
      <c r="J841" s="449">
        <f t="shared" si="127"/>
        <v>0</v>
      </c>
      <c r="K841" s="469"/>
    </row>
    <row r="842" spans="1:11" s="497" customFormat="1">
      <c r="A842" s="451"/>
      <c r="B842" s="475"/>
      <c r="C842" s="490" t="str">
        <f>'Data information'!C1055</f>
        <v xml:space="preserve"> - วาล์วควบคุมระดับน้ำ (Modulating Float Valve) ขนาด 2" </v>
      </c>
      <c r="D842" s="449"/>
      <c r="E842" s="450" t="str">
        <f>'Data information'!D1055</f>
        <v>ชุด</v>
      </c>
      <c r="F842" s="449">
        <f>'Data information'!E1055</f>
        <v>12000</v>
      </c>
      <c r="G842" s="449">
        <f t="shared" ref="G842:G857" si="128">D842*F842</f>
        <v>0</v>
      </c>
      <c r="H842" s="449">
        <f>'Data information'!F1055</f>
        <v>400</v>
      </c>
      <c r="I842" s="449">
        <f t="shared" ref="I842:I857" si="129">D842*H842</f>
        <v>0</v>
      </c>
      <c r="J842" s="449">
        <f t="shared" ref="J842:J857" si="130">G842+I842</f>
        <v>0</v>
      </c>
      <c r="K842" s="469"/>
    </row>
    <row r="843" spans="1:11" s="497" customFormat="1">
      <c r="A843" s="451"/>
      <c r="B843" s="475"/>
      <c r="C843" s="476" t="str">
        <f>'Data information'!C1056</f>
        <v xml:space="preserve"> - วาล์วปลายท่อดูด (Foot Vavle) ขนาด 4" </v>
      </c>
      <c r="D843" s="449"/>
      <c r="E843" s="450" t="str">
        <f>'Data information'!D1056</f>
        <v>ชุด</v>
      </c>
      <c r="F843" s="449">
        <f>'Data information'!E1056</f>
        <v>6000</v>
      </c>
      <c r="G843" s="449">
        <f t="shared" si="128"/>
        <v>0</v>
      </c>
      <c r="H843" s="449">
        <f>'Data information'!F1056</f>
        <v>800</v>
      </c>
      <c r="I843" s="449">
        <f t="shared" si="129"/>
        <v>0</v>
      </c>
      <c r="J843" s="449">
        <f t="shared" si="130"/>
        <v>0</v>
      </c>
      <c r="K843" s="469"/>
    </row>
    <row r="844" spans="1:11" s="497" customFormat="1">
      <c r="A844" s="451"/>
      <c r="B844" s="475"/>
      <c r="C844" s="476" t="str">
        <f>'Data information'!C1057</f>
        <v xml:space="preserve"> - ประตูน้ำชนิด Check Valve ขนาด 4" </v>
      </c>
      <c r="D844" s="449"/>
      <c r="E844" s="450" t="str">
        <f>'Data information'!D1057</f>
        <v>ชุด</v>
      </c>
      <c r="F844" s="449">
        <f>'Data information'!E1057</f>
        <v>13500</v>
      </c>
      <c r="G844" s="449">
        <f t="shared" si="128"/>
        <v>0</v>
      </c>
      <c r="H844" s="449">
        <f>'Data information'!F1057</f>
        <v>800</v>
      </c>
      <c r="I844" s="449">
        <f t="shared" si="129"/>
        <v>0</v>
      </c>
      <c r="J844" s="449">
        <f t="shared" si="130"/>
        <v>0</v>
      </c>
      <c r="K844" s="469"/>
    </row>
    <row r="845" spans="1:11" s="497" customFormat="1">
      <c r="A845" s="451"/>
      <c r="B845" s="475"/>
      <c r="C845" s="476" t="str">
        <f>'Data information'!C1058</f>
        <v xml:space="preserve"> - ประตูน้ำชนิด Check Valve ขนาด 3" </v>
      </c>
      <c r="D845" s="449"/>
      <c r="E845" s="450" t="str">
        <f>'Data information'!D1058</f>
        <v>ชุด</v>
      </c>
      <c r="F845" s="449">
        <f>'Data information'!E1058</f>
        <v>9150</v>
      </c>
      <c r="G845" s="449">
        <f t="shared" si="128"/>
        <v>0</v>
      </c>
      <c r="H845" s="449">
        <f>'Data information'!F1058</f>
        <v>600</v>
      </c>
      <c r="I845" s="449">
        <f t="shared" si="129"/>
        <v>0</v>
      </c>
      <c r="J845" s="449">
        <f t="shared" si="130"/>
        <v>0</v>
      </c>
      <c r="K845" s="469"/>
    </row>
    <row r="846" spans="1:11" s="497" customFormat="1">
      <c r="A846" s="451"/>
      <c r="B846" s="475"/>
      <c r="C846" s="476" t="str">
        <f>'Data information'!C1059</f>
        <v xml:space="preserve"> - หัวระบายอากาศอัตโนมัติ (Automatic Air Vent) ขนาด 1"</v>
      </c>
      <c r="D846" s="449"/>
      <c r="E846" s="450" t="str">
        <f>'Data information'!D1059</f>
        <v>ชุด</v>
      </c>
      <c r="F846" s="449">
        <f>'Data information'!E1059</f>
        <v>4600</v>
      </c>
      <c r="G846" s="449">
        <f t="shared" si="128"/>
        <v>0</v>
      </c>
      <c r="H846" s="449">
        <f>'Data information'!F1059</f>
        <v>200</v>
      </c>
      <c r="I846" s="449">
        <f t="shared" si="129"/>
        <v>0</v>
      </c>
      <c r="J846" s="449">
        <f t="shared" si="130"/>
        <v>0</v>
      </c>
      <c r="K846" s="469"/>
    </row>
    <row r="847" spans="1:11" s="497" customFormat="1">
      <c r="A847" s="451"/>
      <c r="B847" s="475"/>
      <c r="C847" s="476" t="str">
        <f>'Data information'!C1060</f>
        <v xml:space="preserve"> - หัวระบายอากาศอัตโนมัติ (Automatic Air Vent) ขนาด 3/4"</v>
      </c>
      <c r="D847" s="449"/>
      <c r="E847" s="450" t="str">
        <f>'Data information'!D1060</f>
        <v>ชุด</v>
      </c>
      <c r="F847" s="449">
        <f>'Data information'!E1060</f>
        <v>4000</v>
      </c>
      <c r="G847" s="449">
        <f t="shared" si="128"/>
        <v>0</v>
      </c>
      <c r="H847" s="449">
        <f>'Data information'!F1060</f>
        <v>200</v>
      </c>
      <c r="I847" s="449">
        <f t="shared" si="129"/>
        <v>0</v>
      </c>
      <c r="J847" s="449">
        <f t="shared" si="130"/>
        <v>0</v>
      </c>
      <c r="K847" s="469"/>
    </row>
    <row r="848" spans="1:11" s="497" customFormat="1">
      <c r="A848" s="451"/>
      <c r="B848" s="475"/>
      <c r="C848" s="476" t="str">
        <f>'Data information'!C1061</f>
        <v xml:space="preserve"> - ถังเก็บน้ำชนิดตั้งพื้น  ขนาดความจุ 80 ลบ.ม. </v>
      </c>
      <c r="D848" s="449"/>
      <c r="E848" s="450" t="str">
        <f>'Data information'!D1061</f>
        <v>ชุด</v>
      </c>
      <c r="F848" s="449">
        <f>'Data information'!E1061</f>
        <v>431750</v>
      </c>
      <c r="G848" s="449">
        <f t="shared" si="128"/>
        <v>0</v>
      </c>
      <c r="H848" s="449">
        <f>'Data information'!F1061</f>
        <v>43175</v>
      </c>
      <c r="I848" s="449">
        <f t="shared" si="129"/>
        <v>0</v>
      </c>
      <c r="J848" s="449">
        <f t="shared" si="130"/>
        <v>0</v>
      </c>
      <c r="K848" s="469"/>
    </row>
    <row r="849" spans="1:11" s="497" customFormat="1">
      <c r="A849" s="451"/>
      <c r="B849" s="475"/>
      <c r="C849" s="476" t="str">
        <f>'Data information'!C1062</f>
        <v xml:space="preserve"> - ถังเก็บน้ำชนิดตั้งพื้น  ขนาดความจุ 100 ลบ.ม. </v>
      </c>
      <c r="D849" s="449"/>
      <c r="E849" s="450" t="str">
        <f>'Data information'!D1062</f>
        <v>ชุด</v>
      </c>
      <c r="F849" s="449">
        <f>'Data information'!E1062</f>
        <v>486350</v>
      </c>
      <c r="G849" s="449">
        <f t="shared" si="128"/>
        <v>0</v>
      </c>
      <c r="H849" s="449">
        <f>'Data information'!F1062</f>
        <v>48635</v>
      </c>
      <c r="I849" s="449">
        <f t="shared" si="129"/>
        <v>0</v>
      </c>
      <c r="J849" s="449">
        <f t="shared" si="130"/>
        <v>0</v>
      </c>
      <c r="K849" s="469"/>
    </row>
    <row r="850" spans="1:11" s="497" customFormat="1">
      <c r="A850" s="451"/>
      <c r="B850" s="475"/>
      <c r="C850" s="476" t="str">
        <f>'Data information'!C1063</f>
        <v xml:space="preserve"> - งานโครงสร้างรองรับถัง</v>
      </c>
      <c r="D850" s="449"/>
      <c r="E850" s="450" t="str">
        <f>'Data information'!D1063</f>
        <v>ตร.ม.</v>
      </c>
      <c r="F850" s="449">
        <f>'Data information'!E1063</f>
        <v>1500</v>
      </c>
      <c r="G850" s="449">
        <f t="shared" si="128"/>
        <v>0</v>
      </c>
      <c r="H850" s="449">
        <f>'Data information'!F1063</f>
        <v>0</v>
      </c>
      <c r="I850" s="449">
        <f t="shared" si="129"/>
        <v>0</v>
      </c>
      <c r="J850" s="449">
        <f t="shared" si="130"/>
        <v>0</v>
      </c>
      <c r="K850" s="469"/>
    </row>
    <row r="851" spans="1:11" s="497" customFormat="1">
      <c r="A851" s="451"/>
      <c r="B851" s="475"/>
      <c r="C851" s="476" t="str">
        <f>'Data information'!C1064</f>
        <v xml:space="preserve"> - ก๊อกสนาม/ก๊อกล้างพื้น ขนาด 3/4" </v>
      </c>
      <c r="D851" s="449"/>
      <c r="E851" s="450" t="str">
        <f>'Data information'!D1064</f>
        <v>ชุด</v>
      </c>
      <c r="F851" s="449">
        <f>'Data information'!E1064</f>
        <v>177</v>
      </c>
      <c r="G851" s="449">
        <f t="shared" si="128"/>
        <v>0</v>
      </c>
      <c r="H851" s="449">
        <f>'Data information'!F1064</f>
        <v>50</v>
      </c>
      <c r="I851" s="449">
        <f t="shared" si="129"/>
        <v>0</v>
      </c>
      <c r="J851" s="449">
        <f t="shared" si="130"/>
        <v>0</v>
      </c>
      <c r="K851" s="469"/>
    </row>
    <row r="852" spans="1:11" s="497" customFormat="1" hidden="1">
      <c r="A852" s="451"/>
      <c r="B852" s="475"/>
      <c r="C852" s="476" t="str">
        <f>'Data information'!C1065</f>
        <v xml:space="preserve"> - ก๊อกสนาม/ก๊อกล้างพื้น ขนาด 1/2" </v>
      </c>
      <c r="D852" s="449"/>
      <c r="E852" s="450" t="str">
        <f>'Data information'!D1065</f>
        <v>ชุด</v>
      </c>
      <c r="F852" s="449">
        <f>'Data information'!E1065</f>
        <v>102.8</v>
      </c>
      <c r="G852" s="449">
        <f t="shared" si="128"/>
        <v>0</v>
      </c>
      <c r="H852" s="449">
        <f>'Data information'!F1065</f>
        <v>50</v>
      </c>
      <c r="I852" s="449">
        <f t="shared" si="129"/>
        <v>0</v>
      </c>
      <c r="J852" s="449">
        <f t="shared" si="130"/>
        <v>0</v>
      </c>
      <c r="K852" s="469"/>
    </row>
    <row r="853" spans="1:11" s="497" customFormat="1">
      <c r="A853" s="451"/>
      <c r="B853" s="475"/>
      <c r="C853" s="485" t="str">
        <f>'Data information'!C1066</f>
        <v>งานระบบท่อน้ำโสโครก(S) ท่อน้ำทิ้ง(W) ท่ออากาศ(V) และท่อน้ำทิ้งจากห้องครัว (K)</v>
      </c>
      <c r="D853" s="449"/>
      <c r="E853" s="450"/>
      <c r="F853" s="449"/>
      <c r="G853" s="449"/>
      <c r="H853" s="449"/>
      <c r="I853" s="449"/>
      <c r="J853" s="449"/>
      <c r="K853" s="469"/>
    </row>
    <row r="854" spans="1:11" s="497" customFormat="1">
      <c r="A854" s="451"/>
      <c r="B854" s="475"/>
      <c r="C854" s="476" t="str">
        <f>'Data information'!C1067</f>
        <v xml:space="preserve"> - ท่อ PVC ชั้นคุณภาพ 8.5 ขนาดเส้นผ่าศูนย์กลาง 6" </v>
      </c>
      <c r="D854" s="449"/>
      <c r="E854" s="450" t="str">
        <f>'Data information'!D1067</f>
        <v>ม.</v>
      </c>
      <c r="F854" s="449">
        <f>'Data information'!E1067</f>
        <v>345.15</v>
      </c>
      <c r="G854" s="449">
        <f t="shared" si="128"/>
        <v>0</v>
      </c>
      <c r="H854" s="449">
        <f>'Data information'!F1067</f>
        <v>200</v>
      </c>
      <c r="I854" s="449">
        <f t="shared" si="129"/>
        <v>0</v>
      </c>
      <c r="J854" s="449">
        <f t="shared" si="130"/>
        <v>0</v>
      </c>
      <c r="K854" s="469"/>
    </row>
    <row r="855" spans="1:11" s="497" customFormat="1">
      <c r="A855" s="451"/>
      <c r="B855" s="475"/>
      <c r="C855" s="476" t="str">
        <f>'Data information'!C1068</f>
        <v xml:space="preserve"> - ท่อ PVC ชั้นคุณภาพ 8.5 ขนาดเส้นผ่าศูนย์กลาง 4" </v>
      </c>
      <c r="D855" s="449"/>
      <c r="E855" s="450" t="str">
        <f>'Data information'!D1068</f>
        <v>ม.</v>
      </c>
      <c r="F855" s="449">
        <f>'Data information'!E1068</f>
        <v>153.38</v>
      </c>
      <c r="G855" s="449">
        <f t="shared" si="128"/>
        <v>0</v>
      </c>
      <c r="H855" s="449">
        <f>'Data information'!F1068</f>
        <v>100</v>
      </c>
      <c r="I855" s="449">
        <f t="shared" si="129"/>
        <v>0</v>
      </c>
      <c r="J855" s="449">
        <f t="shared" si="130"/>
        <v>0</v>
      </c>
      <c r="K855" s="469"/>
    </row>
    <row r="856" spans="1:11" s="497" customFormat="1">
      <c r="A856" s="451"/>
      <c r="B856" s="475"/>
      <c r="C856" s="476" t="str">
        <f>'Data information'!C1069</f>
        <v xml:space="preserve"> - ท่อ PVC ชั้นคุณภาพ 8.5 ขนาดเส้นผ่าศูนย์กลาง 3" </v>
      </c>
      <c r="D856" s="449"/>
      <c r="E856" s="450" t="str">
        <f>'Data information'!D1069</f>
        <v>ม.</v>
      </c>
      <c r="F856" s="449">
        <f>'Data information'!E1069</f>
        <v>94.97</v>
      </c>
      <c r="G856" s="449">
        <f t="shared" si="128"/>
        <v>0</v>
      </c>
      <c r="H856" s="449">
        <f>'Data information'!F1069</f>
        <v>75</v>
      </c>
      <c r="I856" s="449">
        <f t="shared" si="129"/>
        <v>0</v>
      </c>
      <c r="J856" s="449">
        <f t="shared" si="130"/>
        <v>0</v>
      </c>
      <c r="K856" s="469"/>
    </row>
    <row r="857" spans="1:11" s="497" customFormat="1">
      <c r="A857" s="451"/>
      <c r="B857" s="475"/>
      <c r="C857" s="476" t="str">
        <f>'Data information'!C1070</f>
        <v xml:space="preserve"> - ท่อ PVC ชั้นคุณภาพ 8.5 ขนาดเส้นผ่าศูนย์กลาง 2-1/2" </v>
      </c>
      <c r="D857" s="449"/>
      <c r="E857" s="450" t="str">
        <f>'Data information'!D1070</f>
        <v>ม.</v>
      </c>
      <c r="F857" s="449">
        <f>'Data information'!E1070</f>
        <v>67.75</v>
      </c>
      <c r="G857" s="449">
        <f t="shared" si="128"/>
        <v>0</v>
      </c>
      <c r="H857" s="449">
        <f>'Data information'!F1070</f>
        <v>50</v>
      </c>
      <c r="I857" s="449">
        <f t="shared" si="129"/>
        <v>0</v>
      </c>
      <c r="J857" s="449">
        <f t="shared" si="130"/>
        <v>0</v>
      </c>
      <c r="K857" s="469"/>
    </row>
    <row r="858" spans="1:11" s="497" customFormat="1">
      <c r="A858" s="451"/>
      <c r="B858" s="475"/>
      <c r="C858" s="476" t="str">
        <f>'Data information'!C1071</f>
        <v xml:space="preserve"> - ท่อ PVC ชั้นคุณภาพ 8.5 ขนาดเส้นผ่าศูนย์กลาง 2" </v>
      </c>
      <c r="D858" s="449"/>
      <c r="E858" s="450" t="str">
        <f>'Data information'!D1071</f>
        <v>ม.</v>
      </c>
      <c r="F858" s="449">
        <f>'Data information'!E1071</f>
        <v>42.99</v>
      </c>
      <c r="G858" s="449">
        <f t="shared" ref="G858:G870" si="131">D858*F858</f>
        <v>0</v>
      </c>
      <c r="H858" s="449">
        <f>'Data information'!F1071</f>
        <v>40</v>
      </c>
      <c r="I858" s="449">
        <f t="shared" ref="I858:I870" si="132">D858*H858</f>
        <v>0</v>
      </c>
      <c r="J858" s="449">
        <f t="shared" ref="J858:J870" si="133">G858+I858</f>
        <v>0</v>
      </c>
      <c r="K858" s="469"/>
    </row>
    <row r="859" spans="1:11" s="497" customFormat="1">
      <c r="A859" s="451"/>
      <c r="B859" s="475"/>
      <c r="C859" s="476" t="str">
        <f>'Data information'!C1072</f>
        <v xml:space="preserve"> - ท่อ PVC ชั้นคุณภาพ 8.5 ขนาดเส้นผ่าศูนย์กลาง 1-1/2" </v>
      </c>
      <c r="D859" s="449"/>
      <c r="E859" s="450" t="str">
        <f>'Data information'!D1072</f>
        <v>ม.</v>
      </c>
      <c r="F859" s="449">
        <f>'Data information'!E1072</f>
        <v>27.33</v>
      </c>
      <c r="G859" s="449">
        <f t="shared" si="131"/>
        <v>0</v>
      </c>
      <c r="H859" s="449">
        <f>'Data information'!F1072</f>
        <v>30</v>
      </c>
      <c r="I859" s="449">
        <f t="shared" si="132"/>
        <v>0</v>
      </c>
      <c r="J859" s="449">
        <f t="shared" si="133"/>
        <v>0</v>
      </c>
      <c r="K859" s="469"/>
    </row>
    <row r="860" spans="1:11" s="497" customFormat="1">
      <c r="A860" s="451"/>
      <c r="B860" s="475"/>
      <c r="C860" s="476" t="str">
        <f>'Data information'!C1073</f>
        <v xml:space="preserve"> - ข้อต่อและอุปกรณ์ประกอบท่อ</v>
      </c>
      <c r="D860" s="449"/>
      <c r="E860" s="450" t="str">
        <f>'Data information'!D1073</f>
        <v>รายการ</v>
      </c>
      <c r="F860" s="449">
        <f>(SUM(G854:G859))*0.4</f>
        <v>0</v>
      </c>
      <c r="G860" s="449">
        <f t="shared" si="131"/>
        <v>0</v>
      </c>
      <c r="H860" s="449">
        <f>F860*0.3</f>
        <v>0</v>
      </c>
      <c r="I860" s="449">
        <f t="shared" si="132"/>
        <v>0</v>
      </c>
      <c r="J860" s="449">
        <f t="shared" si="133"/>
        <v>0</v>
      </c>
      <c r="K860" s="469"/>
    </row>
    <row r="861" spans="1:11" s="497" customFormat="1">
      <c r="A861" s="451"/>
      <c r="B861" s="475"/>
      <c r="C861" s="476" t="str">
        <f>'Data information'!C1074</f>
        <v xml:space="preserve"> - อุปกรณ์แขวนท่อ ยึดรองรับท่อ และปลอกท่อ</v>
      </c>
      <c r="D861" s="449"/>
      <c r="E861" s="450" t="str">
        <f>'Data information'!D1074</f>
        <v>รายการ</v>
      </c>
      <c r="F861" s="449">
        <f>(SUM(G854:G859))*0.3</f>
        <v>0</v>
      </c>
      <c r="G861" s="449">
        <f t="shared" si="131"/>
        <v>0</v>
      </c>
      <c r="H861" s="449">
        <f>F861*0.3</f>
        <v>0</v>
      </c>
      <c r="I861" s="449">
        <f t="shared" si="132"/>
        <v>0</v>
      </c>
      <c r="J861" s="449">
        <f t="shared" si="133"/>
        <v>0</v>
      </c>
      <c r="K861" s="469"/>
    </row>
    <row r="862" spans="1:11" s="497" customFormat="1">
      <c r="A862" s="451"/>
      <c r="B862" s="475"/>
      <c r="C862" s="476" t="str">
        <f>'Data information'!C1075</f>
        <v xml:space="preserve"> - งานทดสอบ ทำความสะอาด และทาสีทำสัญลักษณ์ท่อ</v>
      </c>
      <c r="D862" s="449"/>
      <c r="E862" s="450" t="str">
        <f>'Data information'!D1075</f>
        <v>รายการ</v>
      </c>
      <c r="F862" s="449">
        <f>(SUM(G854:G859))*0.1</f>
        <v>0</v>
      </c>
      <c r="G862" s="449">
        <f t="shared" si="131"/>
        <v>0</v>
      </c>
      <c r="H862" s="449">
        <f>F862*0.3</f>
        <v>0</v>
      </c>
      <c r="I862" s="449">
        <f t="shared" si="132"/>
        <v>0</v>
      </c>
      <c r="J862" s="449">
        <f t="shared" si="133"/>
        <v>0</v>
      </c>
      <c r="K862" s="469"/>
    </row>
    <row r="863" spans="1:11" s="497" customFormat="1">
      <c r="A863" s="451"/>
      <c r="B863" s="475"/>
      <c r="C863" s="476" t="str">
        <f>'Data information'!C1076</f>
        <v xml:space="preserve"> - หัวระบายน้ำที่พื้น (FD) ขนาด 2" </v>
      </c>
      <c r="D863" s="449"/>
      <c r="E863" s="450" t="str">
        <f>'Data information'!D1076</f>
        <v>ชุด</v>
      </c>
      <c r="F863" s="449">
        <f>'Data information'!E1076</f>
        <v>635.51</v>
      </c>
      <c r="G863" s="449">
        <f t="shared" si="131"/>
        <v>0</v>
      </c>
      <c r="H863" s="449">
        <f>'Data information'!F1076</f>
        <v>75</v>
      </c>
      <c r="I863" s="449">
        <f t="shared" si="132"/>
        <v>0</v>
      </c>
      <c r="J863" s="449">
        <f t="shared" si="133"/>
        <v>0</v>
      </c>
      <c r="K863" s="469"/>
    </row>
    <row r="864" spans="1:11" s="497" customFormat="1">
      <c r="A864" s="451"/>
      <c r="B864" s="475"/>
      <c r="C864" s="476" t="str">
        <f>'Data information'!C1077</f>
        <v xml:space="preserve"> - ช่องล้างท่อที่พื้น (FCO) ขนาด 6" </v>
      </c>
      <c r="D864" s="449"/>
      <c r="E864" s="450" t="str">
        <f>'Data information'!D1077</f>
        <v>ชุด</v>
      </c>
      <c r="F864" s="449">
        <f>'Data information'!E1077</f>
        <v>1200</v>
      </c>
      <c r="G864" s="449">
        <f t="shared" si="131"/>
        <v>0</v>
      </c>
      <c r="H864" s="449">
        <f>'Data information'!F1077</f>
        <v>600</v>
      </c>
      <c r="I864" s="449">
        <f t="shared" si="132"/>
        <v>0</v>
      </c>
      <c r="J864" s="449">
        <f t="shared" si="133"/>
        <v>0</v>
      </c>
      <c r="K864" s="469"/>
    </row>
    <row r="865" spans="1:11" s="497" customFormat="1">
      <c r="A865" s="451"/>
      <c r="B865" s="475"/>
      <c r="C865" s="476" t="str">
        <f>'Data information'!C1078</f>
        <v xml:space="preserve"> - ช่องล้างท่อที่พื้น (FCO) ขนาด 4" </v>
      </c>
      <c r="D865" s="449"/>
      <c r="E865" s="450" t="str">
        <f>'Data information'!D1078</f>
        <v>ชุด</v>
      </c>
      <c r="F865" s="449">
        <f>'Data information'!E1078</f>
        <v>520</v>
      </c>
      <c r="G865" s="449">
        <f t="shared" si="131"/>
        <v>0</v>
      </c>
      <c r="H865" s="449">
        <f>'Data information'!F1078</f>
        <v>400</v>
      </c>
      <c r="I865" s="449">
        <f t="shared" si="132"/>
        <v>0</v>
      </c>
      <c r="J865" s="449">
        <f t="shared" si="133"/>
        <v>0</v>
      </c>
      <c r="K865" s="469"/>
    </row>
    <row r="866" spans="1:11" s="497" customFormat="1">
      <c r="A866" s="451"/>
      <c r="B866" s="475"/>
      <c r="C866" s="476" t="str">
        <f>'Data information'!C1079</f>
        <v xml:space="preserve"> - ช่องล้างท่อที่พื้น (FCO) ขนาด 3" </v>
      </c>
      <c r="D866" s="449"/>
      <c r="E866" s="450" t="str">
        <f>'Data information'!D1079</f>
        <v>ชุด</v>
      </c>
      <c r="F866" s="449">
        <f>'Data information'!E1079</f>
        <v>410</v>
      </c>
      <c r="G866" s="449">
        <f t="shared" si="131"/>
        <v>0</v>
      </c>
      <c r="H866" s="449">
        <f>'Data information'!F1079</f>
        <v>300</v>
      </c>
      <c r="I866" s="449">
        <f t="shared" si="132"/>
        <v>0</v>
      </c>
      <c r="J866" s="449">
        <f t="shared" si="133"/>
        <v>0</v>
      </c>
      <c r="K866" s="469"/>
    </row>
    <row r="867" spans="1:11" s="497" customFormat="1">
      <c r="A867" s="451"/>
      <c r="B867" s="475"/>
      <c r="C867" s="476" t="str">
        <f>'Data information'!C1080</f>
        <v xml:space="preserve"> - ช่องล้างท่อที่พื้น (FCO) ขนาด  2-1/2" </v>
      </c>
      <c r="D867" s="449"/>
      <c r="E867" s="450" t="str">
        <f>'Data information'!D1080</f>
        <v>ชุด</v>
      </c>
      <c r="F867" s="449">
        <f>'Data information'!E1080</f>
        <v>380</v>
      </c>
      <c r="G867" s="449">
        <f t="shared" si="131"/>
        <v>0</v>
      </c>
      <c r="H867" s="449">
        <f>'Data information'!F1080</f>
        <v>250</v>
      </c>
      <c r="I867" s="449">
        <f t="shared" si="132"/>
        <v>0</v>
      </c>
      <c r="J867" s="449">
        <f t="shared" si="133"/>
        <v>0</v>
      </c>
      <c r="K867" s="469"/>
    </row>
    <row r="868" spans="1:11" s="497" customFormat="1">
      <c r="A868" s="451"/>
      <c r="B868" s="475"/>
      <c r="C868" s="476" t="str">
        <f>'Data information'!C1081</f>
        <v xml:space="preserve"> - ช่องล้างท่อที่พื้น (FCO) ขนาด  2" </v>
      </c>
      <c r="D868" s="449"/>
      <c r="E868" s="450" t="str">
        <f>'Data information'!D1081</f>
        <v>ชุด</v>
      </c>
      <c r="F868" s="449">
        <f>'Data information'!E1081</f>
        <v>300</v>
      </c>
      <c r="G868" s="449">
        <f t="shared" si="131"/>
        <v>0</v>
      </c>
      <c r="H868" s="449">
        <f>'Data information'!F1081</f>
        <v>200</v>
      </c>
      <c r="I868" s="449">
        <f t="shared" si="132"/>
        <v>0</v>
      </c>
      <c r="J868" s="449">
        <f t="shared" si="133"/>
        <v>0</v>
      </c>
      <c r="K868" s="469"/>
    </row>
    <row r="869" spans="1:11" s="497" customFormat="1">
      <c r="A869" s="451"/>
      <c r="B869" s="475"/>
      <c r="C869" s="476" t="str">
        <f>'Data information'!C1082</f>
        <v xml:space="preserve"> - ฝาครอบพร้อมตะแกรงกันแมลงท่ออากาศ (Vent Cap) ขนาด 4" </v>
      </c>
      <c r="D869" s="449"/>
      <c r="E869" s="450" t="str">
        <f>'Data information'!D1082</f>
        <v>ชุด</v>
      </c>
      <c r="F869" s="449">
        <f>'Data information'!E1082</f>
        <v>675</v>
      </c>
      <c r="G869" s="449">
        <f t="shared" si="131"/>
        <v>0</v>
      </c>
      <c r="H869" s="449">
        <f>'Data information'!F1082</f>
        <v>400</v>
      </c>
      <c r="I869" s="449">
        <f t="shared" si="132"/>
        <v>0</v>
      </c>
      <c r="J869" s="449">
        <f t="shared" si="133"/>
        <v>0</v>
      </c>
      <c r="K869" s="469"/>
    </row>
    <row r="870" spans="1:11" s="497" customFormat="1">
      <c r="A870" s="451"/>
      <c r="B870" s="475"/>
      <c r="C870" s="476" t="str">
        <f>'Data information'!C1083</f>
        <v xml:space="preserve"> - บ่อดักกลิ่น</v>
      </c>
      <c r="D870" s="449"/>
      <c r="E870" s="450" t="str">
        <f>'Data information'!D1083</f>
        <v>ชุด</v>
      </c>
      <c r="F870" s="449">
        <f>'Data information'!E1083</f>
        <v>3500</v>
      </c>
      <c r="G870" s="449">
        <f t="shared" si="131"/>
        <v>0</v>
      </c>
      <c r="H870" s="449">
        <f>'Data information'!F1083</f>
        <v>1050</v>
      </c>
      <c r="I870" s="449">
        <f t="shared" si="132"/>
        <v>0</v>
      </c>
      <c r="J870" s="449">
        <f t="shared" si="133"/>
        <v>0</v>
      </c>
      <c r="K870" s="469"/>
    </row>
    <row r="871" spans="1:11" s="497" customFormat="1">
      <c r="A871" s="451"/>
      <c r="B871" s="475"/>
      <c r="C871" s="485" t="str">
        <f>'Data information'!C1084</f>
        <v>งานระบบท่อระบายน้ำและระบบระบายน้ำภายในอาคาร</v>
      </c>
      <c r="D871" s="449"/>
      <c r="E871" s="450"/>
      <c r="F871" s="449"/>
      <c r="G871" s="449"/>
      <c r="H871" s="449"/>
      <c r="I871" s="449"/>
      <c r="J871" s="449"/>
      <c r="K871" s="469"/>
    </row>
    <row r="872" spans="1:11" s="497" customFormat="1">
      <c r="A872" s="451"/>
      <c r="B872" s="475"/>
      <c r="C872" s="476" t="str">
        <f>'Data information'!C1085</f>
        <v xml:space="preserve"> - ท่อ PVC ชั้นคุณภาพ 8.5  ขนาดเส้นผ่าศูนย์กลาง 6" </v>
      </c>
      <c r="D872" s="449"/>
      <c r="E872" s="450" t="str">
        <f>'Data information'!D1085</f>
        <v>ม.</v>
      </c>
      <c r="F872" s="449">
        <f>'Data information'!E1085</f>
        <v>345.15</v>
      </c>
      <c r="G872" s="449">
        <f t="shared" ref="G872:G885" si="134">D872*F872</f>
        <v>0</v>
      </c>
      <c r="H872" s="449">
        <f>'Data information'!F1085</f>
        <v>200</v>
      </c>
      <c r="I872" s="449">
        <f t="shared" ref="I872:I885" si="135">D872*H872</f>
        <v>0</v>
      </c>
      <c r="J872" s="449">
        <f t="shared" ref="J872:J885" si="136">G872+I872</f>
        <v>0</v>
      </c>
      <c r="K872" s="469"/>
    </row>
    <row r="873" spans="1:11" s="497" customFormat="1">
      <c r="A873" s="451"/>
      <c r="B873" s="475"/>
      <c r="C873" s="476" t="str">
        <f>'Data information'!C1086</f>
        <v xml:space="preserve"> - ท่อ PVC ชั้นคุณภาพ 8.5  ขนาดเส้นผ่าศูนย์กลาง 4" </v>
      </c>
      <c r="D873" s="449"/>
      <c r="E873" s="450" t="str">
        <f>'Data information'!D1086</f>
        <v>ม.</v>
      </c>
      <c r="F873" s="449">
        <f>'Data information'!E1086</f>
        <v>153.38</v>
      </c>
      <c r="G873" s="449">
        <f t="shared" si="134"/>
        <v>0</v>
      </c>
      <c r="H873" s="449">
        <f>'Data information'!F1086</f>
        <v>100</v>
      </c>
      <c r="I873" s="449">
        <f t="shared" si="135"/>
        <v>0</v>
      </c>
      <c r="J873" s="449">
        <f t="shared" si="136"/>
        <v>0</v>
      </c>
      <c r="K873" s="469"/>
    </row>
    <row r="874" spans="1:11" s="497" customFormat="1">
      <c r="A874" s="451"/>
      <c r="B874" s="475"/>
      <c r="C874" s="476" t="str">
        <f>'Data information'!C1087</f>
        <v xml:space="preserve"> - ข้อต่อและอุปกรณ์ประกอบท่อ</v>
      </c>
      <c r="D874" s="449"/>
      <c r="E874" s="450" t="str">
        <f>'Data information'!D1087</f>
        <v>รายการ</v>
      </c>
      <c r="F874" s="449">
        <f>(SUM(G872:G873))*0.4</f>
        <v>0</v>
      </c>
      <c r="G874" s="449">
        <f t="shared" si="134"/>
        <v>0</v>
      </c>
      <c r="H874" s="449">
        <f>F874*0.3</f>
        <v>0</v>
      </c>
      <c r="I874" s="449">
        <f t="shared" si="135"/>
        <v>0</v>
      </c>
      <c r="J874" s="449">
        <f t="shared" si="136"/>
        <v>0</v>
      </c>
      <c r="K874" s="469"/>
    </row>
    <row r="875" spans="1:11" s="497" customFormat="1">
      <c r="A875" s="451"/>
      <c r="B875" s="475"/>
      <c r="C875" s="476" t="str">
        <f>'Data information'!C1088</f>
        <v xml:space="preserve"> - อุปกรณ์แขวนท่อ ยึดรองรับท่อ และปลอกท่อ</v>
      </c>
      <c r="D875" s="449"/>
      <c r="E875" s="450" t="str">
        <f>'Data information'!D1088</f>
        <v>รายการ</v>
      </c>
      <c r="F875" s="449">
        <f>(SUM(G872:G873))*0.3</f>
        <v>0</v>
      </c>
      <c r="G875" s="449">
        <f t="shared" si="134"/>
        <v>0</v>
      </c>
      <c r="H875" s="449">
        <f>F875*0.3</f>
        <v>0</v>
      </c>
      <c r="I875" s="449">
        <f t="shared" si="135"/>
        <v>0</v>
      </c>
      <c r="J875" s="449">
        <f t="shared" si="136"/>
        <v>0</v>
      </c>
      <c r="K875" s="469"/>
    </row>
    <row r="876" spans="1:11" s="497" customFormat="1">
      <c r="A876" s="451"/>
      <c r="B876" s="475"/>
      <c r="C876" s="476" t="str">
        <f>'Data information'!C1089</f>
        <v xml:space="preserve"> - งานทดสอบ ทำความสะอาด และทาสีทำสัญลักษณ์ท่อ</v>
      </c>
      <c r="D876" s="449"/>
      <c r="E876" s="450" t="str">
        <f>'Data information'!D1089</f>
        <v>รายการ</v>
      </c>
      <c r="F876" s="449">
        <f>(SUM(G872:G873))*0.1</f>
        <v>0</v>
      </c>
      <c r="G876" s="449">
        <f t="shared" si="134"/>
        <v>0</v>
      </c>
      <c r="H876" s="449">
        <f>F876*0.3</f>
        <v>0</v>
      </c>
      <c r="I876" s="449">
        <f t="shared" si="135"/>
        <v>0</v>
      </c>
      <c r="J876" s="449">
        <f t="shared" si="136"/>
        <v>0</v>
      </c>
      <c r="K876" s="469"/>
    </row>
    <row r="877" spans="1:11" s="497" customFormat="1">
      <c r="A877" s="451"/>
      <c r="B877" s="475"/>
      <c r="C877" s="476" t="str">
        <f>'Data information'!C1090</f>
        <v xml:space="preserve"> - หัวรับน้ำฝน ขนาดเส้นผ่าศูนย์กลาง 4" (RD)</v>
      </c>
      <c r="D877" s="449"/>
      <c r="E877" s="450" t="str">
        <f>'Data information'!D1090</f>
        <v>ชุด</v>
      </c>
      <c r="F877" s="449">
        <f>'Data information'!E1090</f>
        <v>605</v>
      </c>
      <c r="G877" s="449">
        <f t="shared" si="134"/>
        <v>0</v>
      </c>
      <c r="H877" s="449">
        <f>'Data information'!F1090</f>
        <v>400</v>
      </c>
      <c r="I877" s="449">
        <f t="shared" si="135"/>
        <v>0</v>
      </c>
      <c r="J877" s="449">
        <f t="shared" si="136"/>
        <v>0</v>
      </c>
      <c r="K877" s="469"/>
    </row>
    <row r="878" spans="1:11" s="497" customFormat="1">
      <c r="A878" s="451"/>
      <c r="B878" s="475"/>
      <c r="C878" s="476" t="str">
        <f>'Data information'!C1091</f>
        <v xml:space="preserve"> - ข้อต่อยืดหยุ่น (Flexible Connector) ขนาดเส้นผ่าศูนย์กลาง 6"</v>
      </c>
      <c r="D878" s="449"/>
      <c r="E878" s="450" t="str">
        <f>'Data information'!D1091</f>
        <v>ชุด</v>
      </c>
      <c r="F878" s="449">
        <f>'Data information'!E1091</f>
        <v>800</v>
      </c>
      <c r="G878" s="449">
        <f t="shared" si="134"/>
        <v>0</v>
      </c>
      <c r="H878" s="449">
        <f>'Data information'!F1091</f>
        <v>300</v>
      </c>
      <c r="I878" s="449">
        <f t="shared" si="135"/>
        <v>0</v>
      </c>
      <c r="J878" s="449">
        <f t="shared" si="136"/>
        <v>0</v>
      </c>
      <c r="K878" s="469"/>
    </row>
    <row r="879" spans="1:11" s="497" customFormat="1">
      <c r="A879" s="451"/>
      <c r="B879" s="475"/>
      <c r="C879" s="476" t="str">
        <f>'Data information'!C1092</f>
        <v xml:space="preserve"> - ข้อต่อยืดหยุ่น (Flexible Connector) ขนาดเส้นผ่าศูนย์กลาง 4"</v>
      </c>
      <c r="D879" s="449"/>
      <c r="E879" s="450" t="str">
        <f>'Data information'!D1092</f>
        <v>ชุด</v>
      </c>
      <c r="F879" s="449">
        <f>'Data information'!E1092</f>
        <v>600</v>
      </c>
      <c r="G879" s="449">
        <f t="shared" si="134"/>
        <v>0</v>
      </c>
      <c r="H879" s="449">
        <f>'Data information'!F1092</f>
        <v>200</v>
      </c>
      <c r="I879" s="449">
        <f t="shared" si="135"/>
        <v>0</v>
      </c>
      <c r="J879" s="449">
        <f t="shared" si="136"/>
        <v>0</v>
      </c>
      <c r="K879" s="469"/>
    </row>
    <row r="880" spans="1:11" s="497" customFormat="1">
      <c r="A880" s="451"/>
      <c r="B880" s="475"/>
      <c r="C880" s="485" t="str">
        <f>'Data information'!C1093</f>
        <v>ระบบบำบัดน้ำเสีย</v>
      </c>
      <c r="D880" s="449"/>
      <c r="E880" s="450"/>
      <c r="F880" s="449"/>
      <c r="G880" s="449"/>
      <c r="H880" s="449"/>
      <c r="I880" s="449"/>
      <c r="J880" s="449"/>
      <c r="K880" s="469"/>
    </row>
    <row r="881" spans="1:11" s="497" customFormat="1">
      <c r="A881" s="451"/>
      <c r="B881" s="475"/>
      <c r="C881" s="476" t="str">
        <f>'Data information'!C1094</f>
        <v xml:space="preserve"> - ถังดักไขมัน ชนิดฝังดิน ความจุ 6 ลบ.ม.</v>
      </c>
      <c r="D881" s="449"/>
      <c r="E881" s="450" t="str">
        <f>'Data information'!D1094</f>
        <v>ชุด</v>
      </c>
      <c r="F881" s="449">
        <f>'Data information'!E1094</f>
        <v>43000</v>
      </c>
      <c r="G881" s="449">
        <f t="shared" si="134"/>
        <v>0</v>
      </c>
      <c r="H881" s="449">
        <f>'Data information'!F1094</f>
        <v>4300</v>
      </c>
      <c r="I881" s="449">
        <f t="shared" si="135"/>
        <v>0</v>
      </c>
      <c r="J881" s="449">
        <f t="shared" si="136"/>
        <v>0</v>
      </c>
      <c r="K881" s="469"/>
    </row>
    <row r="882" spans="1:11" s="497" customFormat="1" hidden="1">
      <c r="A882" s="451"/>
      <c r="B882" s="475"/>
      <c r="C882" s="476" t="str">
        <f>'Data information'!C1095</f>
        <v xml:space="preserve"> - ถังบำบัดน้ำเสีย ชนิดเกรอะ-กรองเติมอากาศ ขนาดรองรับน้ำเสีย 12 ลบ.ม./วัน</v>
      </c>
      <c r="D882" s="449"/>
      <c r="E882" s="450" t="str">
        <f>'Data information'!D1095</f>
        <v>ชุด</v>
      </c>
      <c r="F882" s="449">
        <f>'Data information'!E1095</f>
        <v>157400</v>
      </c>
      <c r="G882" s="449">
        <f t="shared" si="134"/>
        <v>0</v>
      </c>
      <c r="H882" s="449">
        <f>'Data information'!F1095</f>
        <v>15740</v>
      </c>
      <c r="I882" s="449">
        <f t="shared" si="135"/>
        <v>0</v>
      </c>
      <c r="J882" s="449">
        <f t="shared" si="136"/>
        <v>0</v>
      </c>
      <c r="K882" s="469"/>
    </row>
    <row r="883" spans="1:11" s="497" customFormat="1" hidden="1">
      <c r="A883" s="451"/>
      <c r="B883" s="475"/>
      <c r="C883" s="476" t="str">
        <f>'Data information'!C1096</f>
        <v xml:space="preserve"> - ถังบำบัดน้ำเสีย ชนิดเกรอะ-กรองเติมอากาศ ขนาดรองรับน้ำเสีย 20 ลบ.ม./วัน</v>
      </c>
      <c r="D883" s="449"/>
      <c r="E883" s="450" t="str">
        <f>'Data information'!D1096</f>
        <v>ชุด</v>
      </c>
      <c r="F883" s="449">
        <f>'Data information'!E1096</f>
        <v>217600</v>
      </c>
      <c r="G883" s="449">
        <f t="shared" si="134"/>
        <v>0</v>
      </c>
      <c r="H883" s="449">
        <f>'Data information'!F1096</f>
        <v>21760</v>
      </c>
      <c r="I883" s="449">
        <f t="shared" si="135"/>
        <v>0</v>
      </c>
      <c r="J883" s="449">
        <f t="shared" si="136"/>
        <v>0</v>
      </c>
      <c r="K883" s="469"/>
    </row>
    <row r="884" spans="1:11" s="497" customFormat="1" hidden="1">
      <c r="A884" s="451"/>
      <c r="B884" s="475"/>
      <c r="C884" s="476" t="str">
        <f>'Data information'!C1097</f>
        <v xml:space="preserve"> - ถังบำบัดน้ำเสีย ชนิดเกรอะ-กรองเติมอากาศ ขนาดรองรับน้ำเสีย 22 ลบ.ม./วัน</v>
      </c>
      <c r="D884" s="449"/>
      <c r="E884" s="450" t="str">
        <f>'Data information'!D1097</f>
        <v>ชุด</v>
      </c>
      <c r="F884" s="449">
        <f>'Data information'!E1097</f>
        <v>462000</v>
      </c>
      <c r="G884" s="449">
        <f t="shared" si="134"/>
        <v>0</v>
      </c>
      <c r="H884" s="449">
        <f>'Data information'!F1097</f>
        <v>46200</v>
      </c>
      <c r="I884" s="449">
        <f t="shared" si="135"/>
        <v>0</v>
      </c>
      <c r="J884" s="449">
        <f t="shared" si="136"/>
        <v>0</v>
      </c>
      <c r="K884" s="469"/>
    </row>
    <row r="885" spans="1:11" s="497" customFormat="1" hidden="1">
      <c r="A885" s="451"/>
      <c r="B885" s="475"/>
      <c r="C885" s="476" t="str">
        <f>'Data information'!C1098</f>
        <v xml:space="preserve"> - ถังบำบัดน้ำเสีย ชนิดเกรอะ-กรองเติมอากาศ ขนาดรองรับน้ำเสีย 25 ลบ.ม./วัน</v>
      </c>
      <c r="D885" s="449"/>
      <c r="E885" s="450" t="str">
        <f>'Data information'!D1098</f>
        <v>ชุด</v>
      </c>
      <c r="F885" s="449">
        <f>'Data information'!E1098</f>
        <v>260500</v>
      </c>
      <c r="G885" s="449">
        <f t="shared" si="134"/>
        <v>0</v>
      </c>
      <c r="H885" s="449">
        <f>'Data information'!F1098</f>
        <v>26050</v>
      </c>
      <c r="I885" s="449">
        <f t="shared" si="135"/>
        <v>0</v>
      </c>
      <c r="J885" s="449">
        <f t="shared" si="136"/>
        <v>0</v>
      </c>
      <c r="K885" s="469"/>
    </row>
    <row r="886" spans="1:11" s="497" customFormat="1" hidden="1">
      <c r="A886" s="451"/>
      <c r="B886" s="475"/>
      <c r="C886" s="476" t="str">
        <f>'Data information'!C1099</f>
        <v xml:space="preserve"> - ถังบำบัดน้ำเสีย ชนิดเกรอะ-กรองเติมอากาศ ขนาดรองรับน้ำเสีย 30 ลบ.ม./วัน</v>
      </c>
      <c r="D886" s="449"/>
      <c r="E886" s="450" t="str">
        <f>'Data information'!D1099</f>
        <v>ชุด</v>
      </c>
      <c r="F886" s="449">
        <f>'Data information'!E1099</f>
        <v>309500</v>
      </c>
      <c r="G886" s="449">
        <f t="shared" ref="G886:G902" si="137">D886*F886</f>
        <v>0</v>
      </c>
      <c r="H886" s="449">
        <f>'Data information'!F1099</f>
        <v>30950</v>
      </c>
      <c r="I886" s="449">
        <f t="shared" ref="I886:I902" si="138">D886*H886</f>
        <v>0</v>
      </c>
      <c r="J886" s="449">
        <f t="shared" ref="J886:J902" si="139">G886+I886</f>
        <v>0</v>
      </c>
      <c r="K886" s="469"/>
    </row>
    <row r="887" spans="1:11" s="497" customFormat="1" hidden="1">
      <c r="A887" s="451"/>
      <c r="B887" s="475"/>
      <c r="C887" s="476" t="str">
        <f>'Data information'!C1100</f>
        <v xml:space="preserve"> - ถังบำบัดน้ำเสีย ชนิดเกรอะ-กรองเติมอากาศ ขนาดรองรับน้ำเสีย 50 ลบ.ม./วัน</v>
      </c>
      <c r="D887" s="449"/>
      <c r="E887" s="450" t="str">
        <f>'Data information'!D1100</f>
        <v>ชุด</v>
      </c>
      <c r="F887" s="449">
        <f>'Data information'!E1100</f>
        <v>465500</v>
      </c>
      <c r="G887" s="449">
        <f t="shared" si="137"/>
        <v>0</v>
      </c>
      <c r="H887" s="449">
        <f>'Data information'!F1100</f>
        <v>46550</v>
      </c>
      <c r="I887" s="449">
        <f t="shared" si="138"/>
        <v>0</v>
      </c>
      <c r="J887" s="449">
        <f t="shared" si="139"/>
        <v>0</v>
      </c>
      <c r="K887" s="469"/>
    </row>
    <row r="888" spans="1:11" s="497" customFormat="1" ht="48">
      <c r="A888" s="451"/>
      <c r="B888" s="475"/>
      <c r="C888" s="490" t="str">
        <f>'Data information'!C1101</f>
        <v xml:space="preserve"> - ถังบำบัดน้ำเสีย ชนิดเกรอะ-กรองเติมอากาศ ขนาดรองรับน้ำเสีย 85 ลบ.ม./วัน</v>
      </c>
      <c r="D888" s="449"/>
      <c r="E888" s="450" t="str">
        <f>'Data information'!D1101</f>
        <v>ชุด</v>
      </c>
      <c r="F888" s="449">
        <f>'Data information'!E1101</f>
        <v>888000</v>
      </c>
      <c r="G888" s="449">
        <f t="shared" si="137"/>
        <v>0</v>
      </c>
      <c r="H888" s="449">
        <f>'Data information'!F1101</f>
        <v>88800</v>
      </c>
      <c r="I888" s="449">
        <f t="shared" si="138"/>
        <v>0</v>
      </c>
      <c r="J888" s="449">
        <f t="shared" si="139"/>
        <v>0</v>
      </c>
      <c r="K888" s="469"/>
    </row>
    <row r="889" spans="1:11" s="497" customFormat="1">
      <c r="A889" s="451"/>
      <c r="B889" s="475"/>
      <c r="C889" s="476" t="str">
        <f>'Data information'!C1102</f>
        <v xml:space="preserve"> - งานโครงสร้างรองรับถังบำบัดน้ำเสีย</v>
      </c>
      <c r="D889" s="449"/>
      <c r="E889" s="450" t="str">
        <f>'Data information'!D1102</f>
        <v>ตร.ม.</v>
      </c>
      <c r="F889" s="449">
        <f>'Data information'!E1102</f>
        <v>1500</v>
      </c>
      <c r="G889" s="449">
        <f t="shared" si="137"/>
        <v>0</v>
      </c>
      <c r="H889" s="449">
        <f>'Data information'!F1102</f>
        <v>0</v>
      </c>
      <c r="I889" s="449">
        <f t="shared" si="138"/>
        <v>0</v>
      </c>
      <c r="J889" s="449">
        <f t="shared" si="139"/>
        <v>0</v>
      </c>
      <c r="K889" s="469"/>
    </row>
    <row r="890" spans="1:11" s="497" customFormat="1">
      <c r="A890" s="451"/>
      <c r="B890" s="475"/>
      <c r="C890" s="485" t="str">
        <f>'Data information'!C1103</f>
        <v>ระบบดับเพลิง</v>
      </c>
      <c r="D890" s="449"/>
      <c r="E890" s="450"/>
      <c r="F890" s="449"/>
      <c r="G890" s="449"/>
      <c r="H890" s="449"/>
      <c r="I890" s="449"/>
      <c r="J890" s="449"/>
      <c r="K890" s="469"/>
    </row>
    <row r="891" spans="1:11" s="497" customFormat="1">
      <c r="A891" s="451"/>
      <c r="B891" s="475"/>
      <c r="C891" s="476" t="str">
        <f>'Data information'!C1104</f>
        <v xml:space="preserve"> - ท่อเหล็กดำชนิดมีตะเข็บ (ชั้น  SCH. 40) ขนาด 4" </v>
      </c>
      <c r="D891" s="449"/>
      <c r="E891" s="450" t="str">
        <f>'Data information'!D1104</f>
        <v>ม.</v>
      </c>
      <c r="F891" s="449">
        <f>'Data information'!E1104</f>
        <v>523</v>
      </c>
      <c r="G891" s="449">
        <f t="shared" si="137"/>
        <v>0</v>
      </c>
      <c r="H891" s="449">
        <f>'Data information'!F1104</f>
        <v>280</v>
      </c>
      <c r="I891" s="449">
        <f t="shared" si="138"/>
        <v>0</v>
      </c>
      <c r="J891" s="449">
        <f t="shared" si="139"/>
        <v>0</v>
      </c>
      <c r="K891" s="469"/>
    </row>
    <row r="892" spans="1:11" s="497" customFormat="1">
      <c r="A892" s="451"/>
      <c r="B892" s="475"/>
      <c r="C892" s="476" t="str">
        <f>'Data information'!C1105</f>
        <v xml:space="preserve"> - ท่อเหล็กดำชนิดมีตะเข็บ (ชั้น  SCH. 40) ขนาด 2-1/2" </v>
      </c>
      <c r="D892" s="449"/>
      <c r="E892" s="450" t="str">
        <f>'Data information'!D1105</f>
        <v>ม.</v>
      </c>
      <c r="F892" s="449">
        <f>'Data information'!E1105</f>
        <v>271</v>
      </c>
      <c r="G892" s="449">
        <f t="shared" si="137"/>
        <v>0</v>
      </c>
      <c r="H892" s="449">
        <f>'Data information'!F1105</f>
        <v>150</v>
      </c>
      <c r="I892" s="449">
        <f t="shared" si="138"/>
        <v>0</v>
      </c>
      <c r="J892" s="449">
        <f t="shared" si="139"/>
        <v>0</v>
      </c>
      <c r="K892" s="469"/>
    </row>
    <row r="893" spans="1:11" s="497" customFormat="1">
      <c r="A893" s="451"/>
      <c r="B893" s="475"/>
      <c r="C893" s="476" t="str">
        <f>'Data information'!C1106</f>
        <v xml:space="preserve"> - ข้อต่อและอุปกรณ์ประกอบท่อ</v>
      </c>
      <c r="D893" s="449"/>
      <c r="E893" s="450" t="str">
        <f>'Data information'!D1106</f>
        <v>รายการ</v>
      </c>
      <c r="F893" s="449">
        <f>(SUM(G891:G892))*0.4</f>
        <v>0</v>
      </c>
      <c r="G893" s="449">
        <f t="shared" si="137"/>
        <v>0</v>
      </c>
      <c r="H893" s="449">
        <f>F893*0.3</f>
        <v>0</v>
      </c>
      <c r="I893" s="449">
        <f t="shared" si="138"/>
        <v>0</v>
      </c>
      <c r="J893" s="449">
        <f t="shared" si="139"/>
        <v>0</v>
      </c>
      <c r="K893" s="469"/>
    </row>
    <row r="894" spans="1:11" s="497" customFormat="1">
      <c r="A894" s="451"/>
      <c r="B894" s="475"/>
      <c r="C894" s="476" t="str">
        <f>'Data information'!C1107</f>
        <v xml:space="preserve"> - อุปกรณ์แขวนท่อ ยึดรองรับท่อ และปลอกท่อ</v>
      </c>
      <c r="D894" s="449"/>
      <c r="E894" s="450" t="str">
        <f>'Data information'!D1107</f>
        <v>รายการ</v>
      </c>
      <c r="F894" s="449">
        <f>(SUM(G891:G892))*0.2</f>
        <v>0</v>
      </c>
      <c r="G894" s="449">
        <f t="shared" si="137"/>
        <v>0</v>
      </c>
      <c r="H894" s="449">
        <f>F894*0.3</f>
        <v>0</v>
      </c>
      <c r="I894" s="449">
        <f t="shared" si="138"/>
        <v>0</v>
      </c>
      <c r="J894" s="449">
        <f t="shared" si="139"/>
        <v>0</v>
      </c>
      <c r="K894" s="469"/>
    </row>
    <row r="895" spans="1:11" s="497" customFormat="1">
      <c r="A895" s="451"/>
      <c r="B895" s="475"/>
      <c r="C895" s="476" t="str">
        <f>'Data information'!C1108</f>
        <v xml:space="preserve"> - งานทดสอบ ทำความสะอาด และทาสีทำสัญลักษณ์ท่อ</v>
      </c>
      <c r="D895" s="449"/>
      <c r="E895" s="450" t="str">
        <f>'Data information'!D1108</f>
        <v>รายการ</v>
      </c>
      <c r="F895" s="449">
        <f>(SUM(G891:G892))*0.1</f>
        <v>0</v>
      </c>
      <c r="G895" s="449">
        <f t="shared" si="137"/>
        <v>0</v>
      </c>
      <c r="H895" s="449">
        <f>F895*0.3</f>
        <v>0</v>
      </c>
      <c r="I895" s="449">
        <f t="shared" si="138"/>
        <v>0</v>
      </c>
      <c r="J895" s="449">
        <f t="shared" si="139"/>
        <v>0</v>
      </c>
      <c r="K895" s="469"/>
    </row>
    <row r="896" spans="1:11" s="497" customFormat="1">
      <c r="A896" s="451"/>
      <c r="B896" s="475"/>
      <c r="C896" s="476" t="str">
        <f>'Data information'!C1109</f>
        <v xml:space="preserve"> - งานทาสีท่อดับเพลิง</v>
      </c>
      <c r="D896" s="449"/>
      <c r="E896" s="450" t="str">
        <f>'Data information'!D1109</f>
        <v>รายการ</v>
      </c>
      <c r="F896" s="449">
        <f>(SUM(G891:G892))*0.3</f>
        <v>0</v>
      </c>
      <c r="G896" s="449">
        <f t="shared" si="137"/>
        <v>0</v>
      </c>
      <c r="H896" s="449">
        <f>F896*0.3</f>
        <v>0</v>
      </c>
      <c r="I896" s="449">
        <f t="shared" si="138"/>
        <v>0</v>
      </c>
      <c r="J896" s="449">
        <f t="shared" si="139"/>
        <v>0</v>
      </c>
      <c r="K896" s="469"/>
    </row>
    <row r="897" spans="1:11" s="497" customFormat="1">
      <c r="A897" s="451"/>
      <c r="B897" s="475"/>
      <c r="C897" s="476" t="str">
        <f>'Data information'!C1110</f>
        <v xml:space="preserve"> - วาล์วควบคุมการไหลของน้ำ ขนาด 4" (Gate Valve)</v>
      </c>
      <c r="D897" s="449"/>
      <c r="E897" s="450" t="str">
        <f>'Data information'!D1110</f>
        <v>ชุด</v>
      </c>
      <c r="F897" s="449">
        <f>'Data information'!E1110</f>
        <v>16340</v>
      </c>
      <c r="G897" s="449">
        <f t="shared" si="137"/>
        <v>0</v>
      </c>
      <c r="H897" s="449">
        <f>'Data information'!F1110</f>
        <v>800</v>
      </c>
      <c r="I897" s="449">
        <f t="shared" si="138"/>
        <v>0</v>
      </c>
      <c r="J897" s="449">
        <f t="shared" si="139"/>
        <v>0</v>
      </c>
      <c r="K897" s="469"/>
    </row>
    <row r="898" spans="1:11" s="497" customFormat="1">
      <c r="A898" s="451"/>
      <c r="B898" s="475"/>
      <c r="C898" s="476" t="str">
        <f>'Data information'!C1111</f>
        <v xml:space="preserve"> - วาล์วควบคุมการไหลของน้ำ ขนาด 2-1/2" (Gate Valve)</v>
      </c>
      <c r="D898" s="449"/>
      <c r="E898" s="450" t="str">
        <f>'Data information'!D1111</f>
        <v>ชุด</v>
      </c>
      <c r="F898" s="449">
        <f>'Data information'!E1111</f>
        <v>8140</v>
      </c>
      <c r="G898" s="449">
        <f t="shared" si="137"/>
        <v>0</v>
      </c>
      <c r="H898" s="449">
        <f>'Data information'!F1111</f>
        <v>500</v>
      </c>
      <c r="I898" s="449">
        <f t="shared" si="138"/>
        <v>0</v>
      </c>
      <c r="J898" s="449">
        <f t="shared" si="139"/>
        <v>0</v>
      </c>
      <c r="K898" s="469"/>
    </row>
    <row r="899" spans="1:11" s="497" customFormat="1" hidden="1">
      <c r="A899" s="451"/>
      <c r="B899" s="475"/>
      <c r="C899" s="476" t="str">
        <f>'Data information'!C1112</f>
        <v xml:space="preserve"> - วาล์วควบคุมการไหลของน้ำ ขนาด 1" (Gate Valve)</v>
      </c>
      <c r="D899" s="449"/>
      <c r="E899" s="450" t="str">
        <f>'Data information'!D1112</f>
        <v>ชุด</v>
      </c>
      <c r="F899" s="449">
        <f>'Data information'!E1112</f>
        <v>1145</v>
      </c>
      <c r="G899" s="449">
        <f t="shared" si="137"/>
        <v>0</v>
      </c>
      <c r="H899" s="449">
        <f>'Data information'!F1112</f>
        <v>200</v>
      </c>
      <c r="I899" s="449">
        <f t="shared" si="138"/>
        <v>0</v>
      </c>
      <c r="J899" s="449">
        <f t="shared" si="139"/>
        <v>0</v>
      </c>
      <c r="K899" s="469"/>
    </row>
    <row r="900" spans="1:11" s="497" customFormat="1">
      <c r="A900" s="451"/>
      <c r="B900" s="475"/>
      <c r="C900" s="476" t="str">
        <f>'Data information'!C1113</f>
        <v xml:space="preserve"> - วาล์วควบคุมการไหลของน้ำ ขนาด 4" (Check Valve)</v>
      </c>
      <c r="D900" s="449"/>
      <c r="E900" s="450" t="str">
        <f>'Data information'!D1113</f>
        <v>ชุด</v>
      </c>
      <c r="F900" s="449">
        <f>'Data information'!E1113</f>
        <v>15695</v>
      </c>
      <c r="G900" s="449">
        <f t="shared" si="137"/>
        <v>0</v>
      </c>
      <c r="H900" s="449">
        <f>'Data information'!F1113</f>
        <v>800</v>
      </c>
      <c r="I900" s="449">
        <f t="shared" si="138"/>
        <v>0</v>
      </c>
      <c r="J900" s="449">
        <f t="shared" si="139"/>
        <v>0</v>
      </c>
      <c r="K900" s="469"/>
    </row>
    <row r="901" spans="1:11" s="497" customFormat="1">
      <c r="A901" s="451"/>
      <c r="B901" s="475"/>
      <c r="C901" s="476" t="str">
        <f>'Data information'!C1114</f>
        <v xml:space="preserve"> - ตู้สายฉีดดับเพลิงพร้อมอุปกรณ์ประกอบครบชุด (FHC)</v>
      </c>
      <c r="D901" s="449"/>
      <c r="E901" s="450" t="str">
        <f>'Data information'!D1114</f>
        <v>ชุด</v>
      </c>
      <c r="F901" s="449">
        <f>'Data information'!E1114</f>
        <v>16000</v>
      </c>
      <c r="G901" s="449">
        <f t="shared" si="137"/>
        <v>0</v>
      </c>
      <c r="H901" s="449">
        <f>'Data information'!F1114</f>
        <v>1200</v>
      </c>
      <c r="I901" s="449">
        <f t="shared" si="138"/>
        <v>0</v>
      </c>
      <c r="J901" s="449">
        <f t="shared" si="139"/>
        <v>0</v>
      </c>
      <c r="K901" s="469"/>
    </row>
    <row r="902" spans="1:11" s="497" customFormat="1">
      <c r="A902" s="451"/>
      <c r="B902" s="475"/>
      <c r="C902" s="476" t="str">
        <f>'Data information'!C1115</f>
        <v xml:space="preserve"> - หัวรับน้ำดับเพลิง </v>
      </c>
      <c r="D902" s="449"/>
      <c r="E902" s="450" t="str">
        <f>'Data information'!D1115</f>
        <v>ชุด</v>
      </c>
      <c r="F902" s="449">
        <f>'Data information'!E1115</f>
        <v>7500</v>
      </c>
      <c r="G902" s="449">
        <f t="shared" si="137"/>
        <v>0</v>
      </c>
      <c r="H902" s="449">
        <f>'Data information'!F1115</f>
        <v>800</v>
      </c>
      <c r="I902" s="449">
        <f t="shared" si="138"/>
        <v>0</v>
      </c>
      <c r="J902" s="449">
        <f t="shared" si="139"/>
        <v>0</v>
      </c>
      <c r="K902" s="469"/>
    </row>
    <row r="903" spans="1:11" s="497" customFormat="1">
      <c r="A903" s="454"/>
      <c r="B903" s="477"/>
      <c r="C903" s="478"/>
      <c r="D903" s="452"/>
      <c r="E903" s="453"/>
      <c r="F903" s="452"/>
      <c r="G903" s="452"/>
      <c r="H903" s="452"/>
      <c r="I903" s="452"/>
      <c r="J903" s="452"/>
      <c r="K903" s="454"/>
    </row>
    <row r="904" spans="1:11" s="497" customFormat="1">
      <c r="A904" s="464"/>
      <c r="B904" s="700" t="str">
        <f>"รวม"&amp;B820</f>
        <v>รวมหมวดงานวิศวกรรมสุขาภิบาล</v>
      </c>
      <c r="C904" s="701"/>
      <c r="D904" s="462"/>
      <c r="E904" s="463"/>
      <c r="F904" s="462"/>
      <c r="G904" s="462">
        <f>SUM(G820:G903)</f>
        <v>0</v>
      </c>
      <c r="H904" s="462"/>
      <c r="I904" s="462">
        <f>SUM(I820:I903)</f>
        <v>0</v>
      </c>
      <c r="J904" s="462">
        <f>SUM(J820:J903)</f>
        <v>0</v>
      </c>
      <c r="K904" s="464"/>
    </row>
    <row r="905" spans="1:11" s="497" customFormat="1">
      <c r="A905" s="480">
        <v>1.6</v>
      </c>
      <c r="B905" s="481" t="str">
        <f>B15</f>
        <v>หมวดงานวิศวกรรมเครื่องกล ระบายอากาศ</v>
      </c>
      <c r="C905" s="476"/>
      <c r="D905" s="451"/>
      <c r="E905" s="458"/>
      <c r="F905" s="451"/>
      <c r="G905" s="451"/>
      <c r="H905" s="451"/>
      <c r="I905" s="451"/>
      <c r="J905" s="451"/>
      <c r="K905" s="451"/>
    </row>
    <row r="906" spans="1:11" s="497" customFormat="1" hidden="1">
      <c r="A906" s="480"/>
      <c r="B906" s="481"/>
      <c r="C906" s="485" t="str">
        <f>'Data information'!C1117</f>
        <v xml:space="preserve">งานระบบท่อน้ำยาพร้อมหุ้มฉนวน </v>
      </c>
      <c r="D906" s="451"/>
      <c r="E906" s="458"/>
      <c r="F906" s="451"/>
      <c r="G906" s="451"/>
      <c r="H906" s="451"/>
      <c r="I906" s="451"/>
      <c r="J906" s="451"/>
      <c r="K906" s="451"/>
    </row>
    <row r="907" spans="1:11" s="497" customFormat="1" hidden="1">
      <c r="A907" s="451"/>
      <c r="B907" s="475"/>
      <c r="C907" s="476" t="str">
        <f>'Data information'!C1118</f>
        <v xml:space="preserve"> - ท่อน้ำยา (COPPER TUBE TYPE "L")  DIA 1/4"</v>
      </c>
      <c r="D907" s="449"/>
      <c r="E907" s="450" t="str">
        <f>'Data information'!D1118</f>
        <v>ม.</v>
      </c>
      <c r="F907" s="449">
        <f>'Data information'!E1118</f>
        <v>80</v>
      </c>
      <c r="G907" s="449">
        <f>D907*F907</f>
        <v>0</v>
      </c>
      <c r="H907" s="449">
        <f>'Data information'!F1118</f>
        <v>25</v>
      </c>
      <c r="I907" s="449">
        <f>D907*H907</f>
        <v>0</v>
      </c>
      <c r="J907" s="449">
        <f>G907+I907</f>
        <v>0</v>
      </c>
      <c r="K907" s="469"/>
    </row>
    <row r="908" spans="1:11" s="497" customFormat="1" hidden="1">
      <c r="A908" s="460"/>
      <c r="B908" s="482"/>
      <c r="C908" s="476" t="str">
        <f>'Data information'!C1119</f>
        <v xml:space="preserve"> - ท่อน้ำยา (COPPER TUBE TYPE "L")  DIA 3/8"</v>
      </c>
      <c r="D908" s="449"/>
      <c r="E908" s="450" t="str">
        <f>'Data information'!D1119</f>
        <v>ม.</v>
      </c>
      <c r="F908" s="449">
        <f>'Data information'!E1119</f>
        <v>90</v>
      </c>
      <c r="G908" s="449">
        <f t="shared" ref="G908:G919" si="140">D908*F908</f>
        <v>0</v>
      </c>
      <c r="H908" s="449">
        <f>'Data information'!F1119</f>
        <v>30</v>
      </c>
      <c r="I908" s="449">
        <f t="shared" ref="I908:I919" si="141">D908*H908</f>
        <v>0</v>
      </c>
      <c r="J908" s="449">
        <f t="shared" ref="J908:J919" si="142">G908+I908</f>
        <v>0</v>
      </c>
      <c r="K908" s="470"/>
    </row>
    <row r="909" spans="1:11" s="497" customFormat="1" hidden="1">
      <c r="A909" s="460"/>
      <c r="B909" s="482"/>
      <c r="C909" s="476" t="str">
        <f>'Data information'!C1120</f>
        <v xml:space="preserve"> - ท่อน้ำยา (COPPER TUBE TYPE "L")  DIA 1/2"</v>
      </c>
      <c r="D909" s="449"/>
      <c r="E909" s="450" t="str">
        <f>'Data information'!D1120</f>
        <v>ม.</v>
      </c>
      <c r="F909" s="449">
        <f>'Data information'!E1120</f>
        <v>140</v>
      </c>
      <c r="G909" s="449">
        <f t="shared" si="140"/>
        <v>0</v>
      </c>
      <c r="H909" s="449">
        <f>'Data information'!F1120</f>
        <v>50</v>
      </c>
      <c r="I909" s="449">
        <f t="shared" si="141"/>
        <v>0</v>
      </c>
      <c r="J909" s="449">
        <f t="shared" si="142"/>
        <v>0</v>
      </c>
      <c r="K909" s="470"/>
    </row>
    <row r="910" spans="1:11" s="497" customFormat="1" hidden="1">
      <c r="A910" s="460"/>
      <c r="B910" s="482"/>
      <c r="C910" s="476" t="str">
        <f>'Data information'!C1121</f>
        <v xml:space="preserve"> - ท่อน้ำยา (COPPER TUBE TYPE "L")  DIA 5/8"</v>
      </c>
      <c r="D910" s="449"/>
      <c r="E910" s="450" t="str">
        <f>'Data information'!D1121</f>
        <v>ม.</v>
      </c>
      <c r="F910" s="449">
        <f>'Data information'!E1121</f>
        <v>209</v>
      </c>
      <c r="G910" s="449">
        <f t="shared" si="140"/>
        <v>0</v>
      </c>
      <c r="H910" s="449">
        <f>'Data information'!F1121</f>
        <v>65</v>
      </c>
      <c r="I910" s="449">
        <f t="shared" si="141"/>
        <v>0</v>
      </c>
      <c r="J910" s="449">
        <f t="shared" si="142"/>
        <v>0</v>
      </c>
      <c r="K910" s="470"/>
    </row>
    <row r="911" spans="1:11" s="497" customFormat="1" hidden="1">
      <c r="A911" s="460"/>
      <c r="B911" s="482"/>
      <c r="C911" s="476" t="str">
        <f>'Data information'!C1122</f>
        <v xml:space="preserve"> - ท่อน้ำยา (COPPER TUBE TYPE "L")  DIA 3/4"</v>
      </c>
      <c r="D911" s="449"/>
      <c r="E911" s="450" t="str">
        <f>'Data information'!D1122</f>
        <v>ม.</v>
      </c>
      <c r="F911" s="449">
        <f>'Data information'!E1122</f>
        <v>269</v>
      </c>
      <c r="G911" s="449">
        <f t="shared" si="140"/>
        <v>0</v>
      </c>
      <c r="H911" s="449">
        <f>'Data information'!F1122</f>
        <v>80</v>
      </c>
      <c r="I911" s="449">
        <f t="shared" si="141"/>
        <v>0</v>
      </c>
      <c r="J911" s="449">
        <f t="shared" si="142"/>
        <v>0</v>
      </c>
      <c r="K911" s="470"/>
    </row>
    <row r="912" spans="1:11" s="497" customFormat="1" hidden="1">
      <c r="A912" s="460"/>
      <c r="B912" s="482"/>
      <c r="C912" s="476" t="str">
        <f>'Data information'!C1123</f>
        <v xml:space="preserve"> - ท่อน้ำยา (COPPER TUBE TYPE "L")  DIA 7/8"</v>
      </c>
      <c r="D912" s="449"/>
      <c r="E912" s="450" t="str">
        <f>'Data information'!D1123</f>
        <v>ม.</v>
      </c>
      <c r="F912" s="449">
        <f>'Data information'!E1123</f>
        <v>334</v>
      </c>
      <c r="G912" s="449">
        <f t="shared" si="140"/>
        <v>0</v>
      </c>
      <c r="H912" s="449">
        <f>'Data information'!F1123</f>
        <v>110</v>
      </c>
      <c r="I912" s="449">
        <f t="shared" si="141"/>
        <v>0</v>
      </c>
      <c r="J912" s="449">
        <f t="shared" si="142"/>
        <v>0</v>
      </c>
      <c r="K912" s="470"/>
    </row>
    <row r="913" spans="1:11" s="497" customFormat="1" hidden="1">
      <c r="A913" s="460"/>
      <c r="B913" s="482"/>
      <c r="C913" s="476" t="str">
        <f>'Data information'!C1124</f>
        <v xml:space="preserve"> - ท่อน้ำยา (COPPER TUBE TYPE "L")  DIA 1-1/8"</v>
      </c>
      <c r="D913" s="449"/>
      <c r="E913" s="450" t="str">
        <f>'Data information'!D1124</f>
        <v>ม.</v>
      </c>
      <c r="F913" s="449">
        <f>'Data information'!E1124</f>
        <v>469</v>
      </c>
      <c r="G913" s="449">
        <f t="shared" si="140"/>
        <v>0</v>
      </c>
      <c r="H913" s="449">
        <f>'Data information'!F1124</f>
        <v>150</v>
      </c>
      <c r="I913" s="449">
        <f t="shared" si="141"/>
        <v>0</v>
      </c>
      <c r="J913" s="449">
        <f t="shared" si="142"/>
        <v>0</v>
      </c>
      <c r="K913" s="470"/>
    </row>
    <row r="914" spans="1:11" s="497" customFormat="1" hidden="1">
      <c r="A914" s="460"/>
      <c r="B914" s="482"/>
      <c r="C914" s="476" t="str">
        <f>'Data information'!C1125</f>
        <v xml:space="preserve"> - ท่อน้ำยา (COPPER TUBE TYPE "L")  DIA 1-1/4"</v>
      </c>
      <c r="D914" s="449"/>
      <c r="E914" s="450" t="str">
        <f>'Data information'!D1125</f>
        <v>ม.</v>
      </c>
      <c r="F914" s="449">
        <f>'Data information'!E1125</f>
        <v>580</v>
      </c>
      <c r="G914" s="449">
        <f t="shared" si="140"/>
        <v>0</v>
      </c>
      <c r="H914" s="449">
        <f>'Data information'!F1125</f>
        <v>167</v>
      </c>
      <c r="I914" s="449">
        <f t="shared" si="141"/>
        <v>0</v>
      </c>
      <c r="J914" s="449">
        <f t="shared" si="142"/>
        <v>0</v>
      </c>
      <c r="K914" s="470"/>
    </row>
    <row r="915" spans="1:11" s="497" customFormat="1" hidden="1">
      <c r="A915" s="460"/>
      <c r="B915" s="482"/>
      <c r="C915" s="476" t="str">
        <f>'Data information'!C1126</f>
        <v xml:space="preserve"> - ท่อน้ำยา (COPPER TUBE TYPE "L")  DIA 1-3/8"</v>
      </c>
      <c r="D915" s="449"/>
      <c r="E915" s="450" t="str">
        <f>'Data information'!D1126</f>
        <v>ม.</v>
      </c>
      <c r="F915" s="449">
        <f>'Data information'!E1126</f>
        <v>622</v>
      </c>
      <c r="G915" s="449">
        <f t="shared" si="140"/>
        <v>0</v>
      </c>
      <c r="H915" s="449">
        <f>'Data information'!F1126</f>
        <v>200</v>
      </c>
      <c r="I915" s="449">
        <f t="shared" si="141"/>
        <v>0</v>
      </c>
      <c r="J915" s="449">
        <f t="shared" si="142"/>
        <v>0</v>
      </c>
      <c r="K915" s="470"/>
    </row>
    <row r="916" spans="1:11" s="497" customFormat="1" hidden="1">
      <c r="A916" s="460"/>
      <c r="B916" s="482"/>
      <c r="C916" s="476" t="str">
        <f>'Data information'!C1127</f>
        <v xml:space="preserve"> - ท่อน้ำยา (COPPER TUBE TYPE "L")  DIA 1-1/2"</v>
      </c>
      <c r="D916" s="449"/>
      <c r="E916" s="450" t="str">
        <f>'Data information'!D1127</f>
        <v>ม.</v>
      </c>
      <c r="F916" s="449">
        <f>'Data information'!E1127</f>
        <v>760</v>
      </c>
      <c r="G916" s="449">
        <f t="shared" si="140"/>
        <v>0</v>
      </c>
      <c r="H916" s="449">
        <f>'Data information'!F1127</f>
        <v>218</v>
      </c>
      <c r="I916" s="449">
        <f t="shared" si="141"/>
        <v>0</v>
      </c>
      <c r="J916" s="449">
        <f t="shared" si="142"/>
        <v>0</v>
      </c>
      <c r="K916" s="470"/>
    </row>
    <row r="917" spans="1:11" s="497" customFormat="1" hidden="1">
      <c r="A917" s="460"/>
      <c r="B917" s="482"/>
      <c r="C917" s="476" t="str">
        <f>'Data information'!C1128</f>
        <v xml:space="preserve"> - ท่อน้ำยา (COPPER TUBE TYPE "L")  DIA 1-5/8"</v>
      </c>
      <c r="D917" s="449"/>
      <c r="E917" s="450" t="str">
        <f>'Data information'!D1128</f>
        <v>ม.</v>
      </c>
      <c r="F917" s="449">
        <f>'Data information'!E1128</f>
        <v>800</v>
      </c>
      <c r="G917" s="449">
        <f t="shared" si="140"/>
        <v>0</v>
      </c>
      <c r="H917" s="449">
        <f>'Data information'!F1128</f>
        <v>255</v>
      </c>
      <c r="I917" s="449">
        <f t="shared" si="141"/>
        <v>0</v>
      </c>
      <c r="J917" s="449">
        <f t="shared" si="142"/>
        <v>0</v>
      </c>
      <c r="K917" s="470"/>
    </row>
    <row r="918" spans="1:11" s="497" customFormat="1" hidden="1">
      <c r="A918" s="460"/>
      <c r="B918" s="482"/>
      <c r="C918" s="476" t="str">
        <f>'Data information'!C1129</f>
        <v xml:space="preserve"> - ท่อน้ำยา (COPPER TUBE TYPE "L")  DIA 2-1/8"</v>
      </c>
      <c r="D918" s="449"/>
      <c r="E918" s="450" t="str">
        <f>'Data information'!D1129</f>
        <v>ม.</v>
      </c>
      <c r="F918" s="449">
        <f>'Data information'!E1129</f>
        <v>1225</v>
      </c>
      <c r="G918" s="449">
        <f t="shared" si="140"/>
        <v>0</v>
      </c>
      <c r="H918" s="449">
        <f>'Data information'!F1129</f>
        <v>380</v>
      </c>
      <c r="I918" s="449">
        <f t="shared" si="141"/>
        <v>0</v>
      </c>
      <c r="J918" s="449">
        <f t="shared" si="142"/>
        <v>0</v>
      </c>
      <c r="K918" s="470"/>
    </row>
    <row r="919" spans="1:11" s="497" customFormat="1" hidden="1">
      <c r="A919" s="460"/>
      <c r="B919" s="482"/>
      <c r="C919" s="476" t="str">
        <f>'Data information'!C1130</f>
        <v xml:space="preserve"> - FITTING</v>
      </c>
      <c r="D919" s="449"/>
      <c r="E919" s="450" t="str">
        <f>'Data information'!D1130</f>
        <v>รายการ</v>
      </c>
      <c r="F919" s="449">
        <f>(SUM(G907:G918))*0.15</f>
        <v>0</v>
      </c>
      <c r="G919" s="449">
        <f t="shared" si="140"/>
        <v>0</v>
      </c>
      <c r="H919" s="449">
        <v>0</v>
      </c>
      <c r="I919" s="449">
        <f t="shared" si="141"/>
        <v>0</v>
      </c>
      <c r="J919" s="449">
        <f t="shared" si="142"/>
        <v>0</v>
      </c>
      <c r="K919" s="470"/>
    </row>
    <row r="920" spans="1:11" s="497" customFormat="1" hidden="1">
      <c r="A920" s="460"/>
      <c r="B920" s="482"/>
      <c r="C920" s="476" t="str">
        <f>'Data information'!C1131</f>
        <v xml:space="preserve"> - HANGER &amp; SUPPORT</v>
      </c>
      <c r="D920" s="449"/>
      <c r="E920" s="450" t="str">
        <f>'Data information'!D1131</f>
        <v>รายการ</v>
      </c>
      <c r="F920" s="449">
        <f>(SUM(G907:G918))*0.1</f>
        <v>0</v>
      </c>
      <c r="G920" s="449">
        <f t="shared" ref="G920:G937" si="143">D920*F920</f>
        <v>0</v>
      </c>
      <c r="H920" s="449">
        <v>0</v>
      </c>
      <c r="I920" s="449">
        <f t="shared" ref="I920:I937" si="144">D920*H920</f>
        <v>0</v>
      </c>
      <c r="J920" s="449">
        <f t="shared" ref="J920:J937" si="145">G920+I920</f>
        <v>0</v>
      </c>
      <c r="K920" s="470"/>
    </row>
    <row r="921" spans="1:11" s="497" customFormat="1" hidden="1">
      <c r="A921" s="460"/>
      <c r="B921" s="482"/>
      <c r="C921" s="476" t="str">
        <f>'Data information'!C1132</f>
        <v xml:space="preserve"> - ฉนวนหุ้มท่อน้ำยา หนา 3/4"  DIA 1/4"</v>
      </c>
      <c r="D921" s="449"/>
      <c r="E921" s="450" t="str">
        <f>'Data information'!D1132</f>
        <v>ม.</v>
      </c>
      <c r="F921" s="449">
        <f>'Data information'!E1132</f>
        <v>58</v>
      </c>
      <c r="G921" s="449">
        <f t="shared" si="143"/>
        <v>0</v>
      </c>
      <c r="H921" s="449">
        <f>'Data information'!F1132</f>
        <v>15</v>
      </c>
      <c r="I921" s="449">
        <f t="shared" si="144"/>
        <v>0</v>
      </c>
      <c r="J921" s="449">
        <f t="shared" si="145"/>
        <v>0</v>
      </c>
      <c r="K921" s="470"/>
    </row>
    <row r="922" spans="1:11" s="497" customFormat="1" hidden="1">
      <c r="A922" s="460"/>
      <c r="B922" s="482"/>
      <c r="C922" s="476" t="str">
        <f>'Data information'!C1133</f>
        <v xml:space="preserve"> - ฉนวนหุ้มท่อน้ำยา หนา 3/4"  DIA 3/8"</v>
      </c>
      <c r="D922" s="449"/>
      <c r="E922" s="450" t="str">
        <f>'Data information'!D1133</f>
        <v>ม.</v>
      </c>
      <c r="F922" s="449">
        <f>'Data information'!E1133</f>
        <v>62</v>
      </c>
      <c r="G922" s="449">
        <f t="shared" si="143"/>
        <v>0</v>
      </c>
      <c r="H922" s="449">
        <f>'Data information'!F1133</f>
        <v>15</v>
      </c>
      <c r="I922" s="449">
        <f t="shared" si="144"/>
        <v>0</v>
      </c>
      <c r="J922" s="449">
        <f t="shared" si="145"/>
        <v>0</v>
      </c>
      <c r="K922" s="470"/>
    </row>
    <row r="923" spans="1:11" s="497" customFormat="1" hidden="1">
      <c r="A923" s="460"/>
      <c r="B923" s="482"/>
      <c r="C923" s="476" t="str">
        <f>'Data information'!C1134</f>
        <v xml:space="preserve"> - ฉนวนหุ้มท่อน้ำยา หนา 3/4"  DIA 1/2"</v>
      </c>
      <c r="D923" s="449"/>
      <c r="E923" s="450" t="str">
        <f>'Data information'!D1134</f>
        <v>ม.</v>
      </c>
      <c r="F923" s="449">
        <f>'Data information'!E1134</f>
        <v>67</v>
      </c>
      <c r="G923" s="449">
        <f t="shared" si="143"/>
        <v>0</v>
      </c>
      <c r="H923" s="449">
        <f>'Data information'!F1134</f>
        <v>15</v>
      </c>
      <c r="I923" s="449">
        <f t="shared" si="144"/>
        <v>0</v>
      </c>
      <c r="J923" s="449">
        <f t="shared" si="145"/>
        <v>0</v>
      </c>
      <c r="K923" s="470"/>
    </row>
    <row r="924" spans="1:11" s="497" customFormat="1" hidden="1">
      <c r="A924" s="460"/>
      <c r="B924" s="482"/>
      <c r="C924" s="476" t="str">
        <f>'Data information'!C1135</f>
        <v xml:space="preserve"> - ฉนวนหุ้มท่อน้ำยา หนา 3/4"  DIA 5/8"</v>
      </c>
      <c r="D924" s="449"/>
      <c r="E924" s="450" t="str">
        <f>'Data information'!D1135</f>
        <v>ม.</v>
      </c>
      <c r="F924" s="449">
        <f>'Data information'!E1135</f>
        <v>72</v>
      </c>
      <c r="G924" s="449">
        <f t="shared" si="143"/>
        <v>0</v>
      </c>
      <c r="H924" s="449">
        <f>'Data information'!F1135</f>
        <v>16</v>
      </c>
      <c r="I924" s="449">
        <f t="shared" si="144"/>
        <v>0</v>
      </c>
      <c r="J924" s="449">
        <f t="shared" si="145"/>
        <v>0</v>
      </c>
      <c r="K924" s="470"/>
    </row>
    <row r="925" spans="1:11" s="497" customFormat="1" hidden="1">
      <c r="A925" s="460"/>
      <c r="B925" s="482"/>
      <c r="C925" s="476" t="str">
        <f>'Data information'!C1136</f>
        <v xml:space="preserve"> - ฉนวนหุ้มท่อน้ำยา หนา 3/4"  DIA 3/4"</v>
      </c>
      <c r="D925" s="449"/>
      <c r="E925" s="450" t="str">
        <f>'Data information'!D1136</f>
        <v>ม.</v>
      </c>
      <c r="F925" s="449">
        <f>'Data information'!E1136</f>
        <v>77</v>
      </c>
      <c r="G925" s="449">
        <f t="shared" si="143"/>
        <v>0</v>
      </c>
      <c r="H925" s="449">
        <f>'Data information'!F1136</f>
        <v>18</v>
      </c>
      <c r="I925" s="449">
        <f t="shared" si="144"/>
        <v>0</v>
      </c>
      <c r="J925" s="449">
        <f t="shared" si="145"/>
        <v>0</v>
      </c>
      <c r="K925" s="470"/>
    </row>
    <row r="926" spans="1:11" s="497" customFormat="1" hidden="1">
      <c r="A926" s="460"/>
      <c r="B926" s="482"/>
      <c r="C926" s="476" t="str">
        <f>'Data information'!C1137</f>
        <v xml:space="preserve"> - ฉนวนหุ้มท่อน้ำยา หนา 3/4"  DIA 7/8"</v>
      </c>
      <c r="D926" s="449"/>
      <c r="E926" s="450" t="str">
        <f>'Data information'!D1137</f>
        <v>ม.</v>
      </c>
      <c r="F926" s="449">
        <f>'Data information'!E1137</f>
        <v>81</v>
      </c>
      <c r="G926" s="449">
        <f t="shared" si="143"/>
        <v>0</v>
      </c>
      <c r="H926" s="449">
        <f>'Data information'!F1137</f>
        <v>20</v>
      </c>
      <c r="I926" s="449">
        <f t="shared" si="144"/>
        <v>0</v>
      </c>
      <c r="J926" s="449">
        <f t="shared" si="145"/>
        <v>0</v>
      </c>
      <c r="K926" s="470"/>
    </row>
    <row r="927" spans="1:11" s="497" customFormat="1" hidden="1">
      <c r="A927" s="460"/>
      <c r="B927" s="482"/>
      <c r="C927" s="476" t="str">
        <f>'Data information'!C1138</f>
        <v xml:space="preserve"> - ฉนวนหุ้มท่อน้ำยา หนา 3/4"  DIA 1-1/8"</v>
      </c>
      <c r="D927" s="449"/>
      <c r="E927" s="450" t="str">
        <f>'Data information'!D1138</f>
        <v>ม.</v>
      </c>
      <c r="F927" s="449">
        <f>'Data information'!E1138</f>
        <v>96</v>
      </c>
      <c r="G927" s="449">
        <f t="shared" si="143"/>
        <v>0</v>
      </c>
      <c r="H927" s="449">
        <f>'Data information'!F1138</f>
        <v>25</v>
      </c>
      <c r="I927" s="449">
        <f t="shared" si="144"/>
        <v>0</v>
      </c>
      <c r="J927" s="449">
        <f t="shared" si="145"/>
        <v>0</v>
      </c>
      <c r="K927" s="470"/>
    </row>
    <row r="928" spans="1:11" s="497" customFormat="1" hidden="1">
      <c r="A928" s="460"/>
      <c r="B928" s="482"/>
      <c r="C928" s="476" t="str">
        <f>'Data information'!C1139</f>
        <v xml:space="preserve"> - ฉนวนหุ้มท่อน้ำยา หนา 3/4"  DIA 1-1/4"</v>
      </c>
      <c r="D928" s="449"/>
      <c r="E928" s="450" t="str">
        <f>'Data information'!D1139</f>
        <v>ม.</v>
      </c>
      <c r="F928" s="449">
        <f>'Data information'!E1139</f>
        <v>106</v>
      </c>
      <c r="G928" s="449">
        <f t="shared" si="143"/>
        <v>0</v>
      </c>
      <c r="H928" s="449">
        <f>'Data information'!F1139</f>
        <v>25</v>
      </c>
      <c r="I928" s="449">
        <f t="shared" si="144"/>
        <v>0</v>
      </c>
      <c r="J928" s="449">
        <f t="shared" si="145"/>
        <v>0</v>
      </c>
      <c r="K928" s="470"/>
    </row>
    <row r="929" spans="1:11" s="497" customFormat="1" hidden="1">
      <c r="A929" s="460"/>
      <c r="B929" s="482"/>
      <c r="C929" s="476" t="str">
        <f>'Data information'!C1140</f>
        <v xml:space="preserve"> - ฉนวนหุ้มท่อน้ำยา หนา 3/4"  DIA 1-3/8"</v>
      </c>
      <c r="D929" s="449"/>
      <c r="E929" s="450" t="str">
        <f>'Data information'!D1140</f>
        <v>ม.</v>
      </c>
      <c r="F929" s="449">
        <f>'Data information'!E1140</f>
        <v>110</v>
      </c>
      <c r="G929" s="449">
        <f t="shared" si="143"/>
        <v>0</v>
      </c>
      <c r="H929" s="449">
        <f>'Data information'!F1140</f>
        <v>25</v>
      </c>
      <c r="I929" s="449">
        <f t="shared" si="144"/>
        <v>0</v>
      </c>
      <c r="J929" s="449">
        <f t="shared" si="145"/>
        <v>0</v>
      </c>
      <c r="K929" s="470"/>
    </row>
    <row r="930" spans="1:11" s="497" customFormat="1" hidden="1">
      <c r="A930" s="460"/>
      <c r="B930" s="482"/>
      <c r="C930" s="476" t="str">
        <f>'Data information'!C1141</f>
        <v xml:space="preserve"> - ฉนวนหุ้มท่อน้ำยา หนา 3/4"  DIA 1-1/2"</v>
      </c>
      <c r="D930" s="449"/>
      <c r="E930" s="450" t="str">
        <f>'Data information'!D1141</f>
        <v>ม.</v>
      </c>
      <c r="F930" s="449">
        <f>'Data information'!E1141</f>
        <v>129</v>
      </c>
      <c r="G930" s="449">
        <f t="shared" si="143"/>
        <v>0</v>
      </c>
      <c r="H930" s="449">
        <f>'Data information'!F1141</f>
        <v>27</v>
      </c>
      <c r="I930" s="449">
        <f t="shared" si="144"/>
        <v>0</v>
      </c>
      <c r="J930" s="449">
        <f t="shared" si="145"/>
        <v>0</v>
      </c>
      <c r="K930" s="470"/>
    </row>
    <row r="931" spans="1:11" s="497" customFormat="1" hidden="1">
      <c r="A931" s="460"/>
      <c r="B931" s="482"/>
      <c r="C931" s="476" t="str">
        <f>'Data information'!C1142</f>
        <v xml:space="preserve"> - ฉนวนหุ้มท่อน้ำยา หนา 3/4"  DIA 1-5/8"</v>
      </c>
      <c r="D931" s="449"/>
      <c r="E931" s="450" t="str">
        <f>'Data information'!D1142</f>
        <v>ม.</v>
      </c>
      <c r="F931" s="449">
        <f>'Data information'!E1142</f>
        <v>143</v>
      </c>
      <c r="G931" s="449">
        <f t="shared" si="143"/>
        <v>0</v>
      </c>
      <c r="H931" s="449">
        <f>'Data information'!F1142</f>
        <v>35</v>
      </c>
      <c r="I931" s="449">
        <f t="shared" si="144"/>
        <v>0</v>
      </c>
      <c r="J931" s="449">
        <f t="shared" si="145"/>
        <v>0</v>
      </c>
      <c r="K931" s="470"/>
    </row>
    <row r="932" spans="1:11" s="497" customFormat="1" hidden="1">
      <c r="A932" s="460"/>
      <c r="B932" s="482"/>
      <c r="C932" s="476" t="str">
        <f>'Data information'!C1143</f>
        <v xml:space="preserve"> - ฉนวนหุ้มท่อน้ำยา หนา 3/4"  DIA 2-1/8"</v>
      </c>
      <c r="D932" s="449"/>
      <c r="E932" s="450" t="str">
        <f>'Data information'!D1143</f>
        <v>ม.</v>
      </c>
      <c r="F932" s="449">
        <f>'Data information'!E1143</f>
        <v>182</v>
      </c>
      <c r="G932" s="449">
        <f t="shared" si="143"/>
        <v>0</v>
      </c>
      <c r="H932" s="449">
        <f>'Data information'!F1143</f>
        <v>45</v>
      </c>
      <c r="I932" s="449">
        <f t="shared" si="144"/>
        <v>0</v>
      </c>
      <c r="J932" s="449">
        <f t="shared" si="145"/>
        <v>0</v>
      </c>
      <c r="K932" s="470"/>
    </row>
    <row r="933" spans="1:11" s="497" customFormat="1" hidden="1">
      <c r="A933" s="460"/>
      <c r="B933" s="482"/>
      <c r="C933" s="476" t="str">
        <f>'Data information'!C1144</f>
        <v xml:space="preserve"> - NEO-BOND TAPE &amp; ACCESSORIES</v>
      </c>
      <c r="D933" s="449"/>
      <c r="E933" s="450" t="str">
        <f>'Data information'!D1144</f>
        <v>รายการ</v>
      </c>
      <c r="F933" s="449">
        <f>(SUM(G921:G932))*0.15</f>
        <v>0</v>
      </c>
      <c r="G933" s="449">
        <f t="shared" si="143"/>
        <v>0</v>
      </c>
      <c r="H933" s="449">
        <v>0</v>
      </c>
      <c r="I933" s="449">
        <f t="shared" si="144"/>
        <v>0</v>
      </c>
      <c r="J933" s="449">
        <f t="shared" si="145"/>
        <v>0</v>
      </c>
      <c r="K933" s="470"/>
    </row>
    <row r="934" spans="1:11" s="497" customFormat="1" hidden="1">
      <c r="A934" s="460"/>
      <c r="B934" s="482"/>
      <c r="C934" s="476" t="str">
        <f>'Data information'!C1145</f>
        <v xml:space="preserve"> - ไนโตรเจน</v>
      </c>
      <c r="D934" s="449"/>
      <c r="E934" s="450" t="str">
        <f>'Data information'!D1145</f>
        <v>รายการ</v>
      </c>
      <c r="F934" s="449">
        <f>(SUM(G922:G933))*0.03</f>
        <v>0</v>
      </c>
      <c r="G934" s="449">
        <f t="shared" si="143"/>
        <v>0</v>
      </c>
      <c r="H934" s="449">
        <v>0</v>
      </c>
      <c r="I934" s="449">
        <f t="shared" si="144"/>
        <v>0</v>
      </c>
      <c r="J934" s="449">
        <f t="shared" si="145"/>
        <v>0</v>
      </c>
      <c r="K934" s="470"/>
    </row>
    <row r="935" spans="1:11" s="497" customFormat="1" hidden="1">
      <c r="A935" s="460"/>
      <c r="B935" s="482"/>
      <c r="C935" s="476" t="str">
        <f>'Data information'!C1146</f>
        <v xml:space="preserve"> - สารทำความเย็น R410A</v>
      </c>
      <c r="D935" s="449"/>
      <c r="E935" s="450" t="str">
        <f>'Data information'!D1146</f>
        <v>กก.</v>
      </c>
      <c r="F935" s="449">
        <f>'Data information'!E1146</f>
        <v>245</v>
      </c>
      <c r="G935" s="449">
        <f t="shared" si="143"/>
        <v>0</v>
      </c>
      <c r="H935" s="449">
        <f>'Data information'!F1146</f>
        <v>20</v>
      </c>
      <c r="I935" s="449">
        <f t="shared" si="144"/>
        <v>0</v>
      </c>
      <c r="J935" s="449">
        <f t="shared" si="145"/>
        <v>0</v>
      </c>
      <c r="K935" s="470"/>
    </row>
    <row r="936" spans="1:11" s="497" customFormat="1" hidden="1">
      <c r="A936" s="460"/>
      <c r="B936" s="482"/>
      <c r="C936" s="485" t="str">
        <f>'Data information'!C1147</f>
        <v xml:space="preserve">งานระบบท่อน้ำทิ้งพร้อมฉนวนหุ้ม </v>
      </c>
      <c r="D936" s="449"/>
      <c r="E936" s="450"/>
      <c r="F936" s="449"/>
      <c r="G936" s="449"/>
      <c r="H936" s="449"/>
      <c r="I936" s="449"/>
      <c r="J936" s="449"/>
      <c r="K936" s="470"/>
    </row>
    <row r="937" spans="1:11" s="497" customFormat="1" hidden="1">
      <c r="A937" s="460"/>
      <c r="B937" s="482"/>
      <c r="C937" s="476" t="str">
        <f>'Data information'!C1148</f>
        <v xml:space="preserve"> - ท่อระบายน้ำทิ้ง (PVC.8.5)  DIA 3/4"</v>
      </c>
      <c r="D937" s="449"/>
      <c r="E937" s="450" t="str">
        <f>'Data information'!D1148</f>
        <v>ม.</v>
      </c>
      <c r="F937" s="449">
        <f>'Data information'!E1148</f>
        <v>12</v>
      </c>
      <c r="G937" s="449">
        <f t="shared" si="143"/>
        <v>0</v>
      </c>
      <c r="H937" s="449">
        <f>'Data information'!F1148</f>
        <v>25</v>
      </c>
      <c r="I937" s="449">
        <f t="shared" si="144"/>
        <v>0</v>
      </c>
      <c r="J937" s="449">
        <f t="shared" si="145"/>
        <v>0</v>
      </c>
      <c r="K937" s="470"/>
    </row>
    <row r="938" spans="1:11" s="497" customFormat="1" hidden="1">
      <c r="A938" s="460"/>
      <c r="B938" s="482"/>
      <c r="C938" s="476" t="str">
        <f>'Data information'!C1149</f>
        <v xml:space="preserve"> - ท่อระบายน้ำทิ้ง (PVC.8.5)  DIA 1-1/4"</v>
      </c>
      <c r="D938" s="449"/>
      <c r="E938" s="450" t="str">
        <f>'Data information'!D1149</f>
        <v>ม.</v>
      </c>
      <c r="F938" s="449">
        <f>'Data information'!E1149</f>
        <v>19</v>
      </c>
      <c r="G938" s="449">
        <f t="shared" ref="G938:G954" si="146">D938*F938</f>
        <v>0</v>
      </c>
      <c r="H938" s="449">
        <f>'Data information'!F1149</f>
        <v>25</v>
      </c>
      <c r="I938" s="449">
        <f t="shared" ref="I938:I954" si="147">D938*H938</f>
        <v>0</v>
      </c>
      <c r="J938" s="449">
        <f t="shared" ref="J938:J954" si="148">G938+I938</f>
        <v>0</v>
      </c>
      <c r="K938" s="470"/>
    </row>
    <row r="939" spans="1:11" s="497" customFormat="1" hidden="1">
      <c r="A939" s="460"/>
      <c r="B939" s="482"/>
      <c r="C939" s="476" t="str">
        <f>'Data information'!C1150</f>
        <v xml:space="preserve"> - ท่อระบายน้ำทิ้ง (PVC.8.5)  DIA 2"</v>
      </c>
      <c r="D939" s="449"/>
      <c r="E939" s="450" t="str">
        <f>'Data information'!D1150</f>
        <v>ม.</v>
      </c>
      <c r="F939" s="449">
        <f>'Data information'!E1150</f>
        <v>38</v>
      </c>
      <c r="G939" s="449">
        <f t="shared" si="146"/>
        <v>0</v>
      </c>
      <c r="H939" s="449">
        <f>'Data information'!F1150</f>
        <v>25</v>
      </c>
      <c r="I939" s="449">
        <f t="shared" si="147"/>
        <v>0</v>
      </c>
      <c r="J939" s="449">
        <f t="shared" si="148"/>
        <v>0</v>
      </c>
      <c r="K939" s="470"/>
    </row>
    <row r="940" spans="1:11" s="497" customFormat="1" hidden="1">
      <c r="A940" s="460"/>
      <c r="B940" s="482"/>
      <c r="C940" s="476" t="str">
        <f>'Data information'!C1151</f>
        <v xml:space="preserve"> - FITTING</v>
      </c>
      <c r="D940" s="449"/>
      <c r="E940" s="450" t="str">
        <f>'Data information'!D1151</f>
        <v>รายการ</v>
      </c>
      <c r="F940" s="449">
        <f>(SUM(G937:G939))*0.4</f>
        <v>0</v>
      </c>
      <c r="G940" s="449">
        <f t="shared" si="146"/>
        <v>0</v>
      </c>
      <c r="H940" s="449">
        <f>F940*0.3</f>
        <v>0</v>
      </c>
      <c r="I940" s="449">
        <f t="shared" si="147"/>
        <v>0</v>
      </c>
      <c r="J940" s="449">
        <f t="shared" si="148"/>
        <v>0</v>
      </c>
      <c r="K940" s="470"/>
    </row>
    <row r="941" spans="1:11" s="497" customFormat="1" hidden="1">
      <c r="A941" s="460"/>
      <c r="B941" s="482"/>
      <c r="C941" s="476" t="str">
        <f>'Data information'!C1152</f>
        <v xml:space="preserve"> - HANGER &amp; SUPPORT</v>
      </c>
      <c r="D941" s="449"/>
      <c r="E941" s="450" t="str">
        <f>'Data information'!D1152</f>
        <v>รายการ</v>
      </c>
      <c r="F941" s="449">
        <f>(SUM(G937:G939))*0.1</f>
        <v>0</v>
      </c>
      <c r="G941" s="449">
        <f t="shared" si="146"/>
        <v>0</v>
      </c>
      <c r="H941" s="449">
        <f>F941*0.3</f>
        <v>0</v>
      </c>
      <c r="I941" s="449">
        <f t="shared" si="147"/>
        <v>0</v>
      </c>
      <c r="J941" s="449">
        <f t="shared" si="148"/>
        <v>0</v>
      </c>
      <c r="K941" s="470"/>
    </row>
    <row r="942" spans="1:11" s="497" customFormat="1" hidden="1">
      <c r="A942" s="460"/>
      <c r="B942" s="482"/>
      <c r="C942" s="476" t="str">
        <f>'Data information'!C1153</f>
        <v xml:space="preserve"> - ฉนวนหุ้มท่อน้ำทิ้ง หนา 1/2"  DIA 3/4"</v>
      </c>
      <c r="D942" s="449"/>
      <c r="E942" s="450" t="str">
        <f>'Data information'!D1153</f>
        <v>ม.</v>
      </c>
      <c r="F942" s="449">
        <f>'Data information'!E1153</f>
        <v>45</v>
      </c>
      <c r="G942" s="449">
        <f t="shared" si="146"/>
        <v>0</v>
      </c>
      <c r="H942" s="449">
        <f>'Data information'!F1153</f>
        <v>14</v>
      </c>
      <c r="I942" s="449">
        <f t="shared" si="147"/>
        <v>0</v>
      </c>
      <c r="J942" s="449">
        <f t="shared" si="148"/>
        <v>0</v>
      </c>
      <c r="K942" s="470"/>
    </row>
    <row r="943" spans="1:11" s="497" customFormat="1" hidden="1">
      <c r="A943" s="460"/>
      <c r="B943" s="482"/>
      <c r="C943" s="476" t="str">
        <f>'Data information'!C1154</f>
        <v xml:space="preserve"> - ฉนวนหุ้มท่อน้ำทิ้ง หนา 1/2"  DIA 1-1/4"</v>
      </c>
      <c r="D943" s="449"/>
      <c r="E943" s="450" t="str">
        <f>'Data information'!D1154</f>
        <v>ม.</v>
      </c>
      <c r="F943" s="449">
        <f>'Data information'!E1154</f>
        <v>55</v>
      </c>
      <c r="G943" s="449">
        <f t="shared" si="146"/>
        <v>0</v>
      </c>
      <c r="H943" s="449">
        <f>'Data information'!F1154</f>
        <v>18</v>
      </c>
      <c r="I943" s="449">
        <f t="shared" si="147"/>
        <v>0</v>
      </c>
      <c r="J943" s="449">
        <f t="shared" si="148"/>
        <v>0</v>
      </c>
      <c r="K943" s="470"/>
    </row>
    <row r="944" spans="1:11" s="497" customFormat="1" hidden="1">
      <c r="A944" s="460"/>
      <c r="B944" s="482"/>
      <c r="C944" s="476" t="str">
        <f>'Data information'!C1155</f>
        <v xml:space="preserve"> - ฉนวนหุ้มท่อน้ำทิ้ง หนา 1/2"  DIA 2"</v>
      </c>
      <c r="D944" s="449"/>
      <c r="E944" s="450" t="str">
        <f>'Data information'!D1155</f>
        <v>ม.</v>
      </c>
      <c r="F944" s="449">
        <f>'Data information'!E1155</f>
        <v>80</v>
      </c>
      <c r="G944" s="449">
        <f t="shared" si="146"/>
        <v>0</v>
      </c>
      <c r="H944" s="449">
        <f>'Data information'!F1155</f>
        <v>45</v>
      </c>
      <c r="I944" s="449">
        <f t="shared" si="147"/>
        <v>0</v>
      </c>
      <c r="J944" s="449">
        <f t="shared" si="148"/>
        <v>0</v>
      </c>
      <c r="K944" s="470"/>
    </row>
    <row r="945" spans="1:11" s="497" customFormat="1" hidden="1">
      <c r="A945" s="460"/>
      <c r="B945" s="482"/>
      <c r="C945" s="476" t="str">
        <f>'Data information'!C1156</f>
        <v xml:space="preserve"> - NEO-BOND TAPE &amp; ACCESSORIES</v>
      </c>
      <c r="D945" s="449"/>
      <c r="E945" s="450" t="str">
        <f>'Data information'!D1156</f>
        <v>รายการ</v>
      </c>
      <c r="F945" s="449">
        <f>(SUM(G942:G944))*0.15</f>
        <v>0</v>
      </c>
      <c r="G945" s="449">
        <f t="shared" si="146"/>
        <v>0</v>
      </c>
      <c r="H945" s="449">
        <v>0</v>
      </c>
      <c r="I945" s="449">
        <f t="shared" si="147"/>
        <v>0</v>
      </c>
      <c r="J945" s="449">
        <f t="shared" si="148"/>
        <v>0</v>
      </c>
      <c r="K945" s="470"/>
    </row>
    <row r="946" spans="1:11" s="497" customFormat="1">
      <c r="A946" s="460"/>
      <c r="B946" s="482"/>
      <c r="C946" s="485" t="str">
        <f>'Data information'!C1157</f>
        <v>งานระบบท่อลม</v>
      </c>
      <c r="D946" s="449"/>
      <c r="E946" s="450"/>
      <c r="F946" s="449"/>
      <c r="G946" s="449"/>
      <c r="H946" s="449"/>
      <c r="I946" s="449"/>
      <c r="J946" s="449"/>
      <c r="K946" s="470"/>
    </row>
    <row r="947" spans="1:11" s="497" customFormat="1">
      <c r="A947" s="460"/>
      <c r="B947" s="482"/>
      <c r="C947" s="476" t="str">
        <f>'Data information'!C1158</f>
        <v xml:space="preserve"> -  PVC CLASS 5 ขนาดท่อ 4"</v>
      </c>
      <c r="D947" s="449"/>
      <c r="E947" s="450" t="str">
        <f>'Data information'!D1158</f>
        <v>ม.</v>
      </c>
      <c r="F947" s="449">
        <f>'Data information'!E1158</f>
        <v>91</v>
      </c>
      <c r="G947" s="449">
        <f t="shared" si="146"/>
        <v>0</v>
      </c>
      <c r="H947" s="449">
        <f>'Data information'!F1158</f>
        <v>100</v>
      </c>
      <c r="I947" s="449">
        <f t="shared" si="147"/>
        <v>0</v>
      </c>
      <c r="J947" s="449">
        <f t="shared" si="148"/>
        <v>0</v>
      </c>
      <c r="K947" s="470"/>
    </row>
    <row r="948" spans="1:11" s="497" customFormat="1">
      <c r="A948" s="460"/>
      <c r="B948" s="482"/>
      <c r="C948" s="476" t="str">
        <f>'Data information'!C1159</f>
        <v xml:space="preserve"> -  PVC CLASS 5 ขนาดท่อ 6"</v>
      </c>
      <c r="D948" s="449"/>
      <c r="E948" s="450" t="str">
        <f>'Data information'!D1159</f>
        <v>ม.</v>
      </c>
      <c r="F948" s="449">
        <f>'Data information'!E1159</f>
        <v>139</v>
      </c>
      <c r="G948" s="449">
        <f t="shared" si="146"/>
        <v>0</v>
      </c>
      <c r="H948" s="449">
        <f>'Data information'!F1159</f>
        <v>200</v>
      </c>
      <c r="I948" s="449">
        <f t="shared" si="147"/>
        <v>0</v>
      </c>
      <c r="J948" s="449">
        <f t="shared" si="148"/>
        <v>0</v>
      </c>
      <c r="K948" s="470"/>
    </row>
    <row r="949" spans="1:11" s="497" customFormat="1">
      <c r="A949" s="460"/>
      <c r="B949" s="482"/>
      <c r="C949" s="476" t="str">
        <f>'Data information'!C1160</f>
        <v xml:space="preserve"> -  EAG. DUCT CAP 4"  W/INS.</v>
      </c>
      <c r="D949" s="449"/>
      <c r="E949" s="450" t="str">
        <f>'Data information'!D1160</f>
        <v>ชุด</v>
      </c>
      <c r="F949" s="449">
        <f>'Data information'!E1160</f>
        <v>450</v>
      </c>
      <c r="G949" s="449">
        <f t="shared" si="146"/>
        <v>0</v>
      </c>
      <c r="H949" s="449">
        <f>'Data information'!F1160</f>
        <v>125</v>
      </c>
      <c r="I949" s="449">
        <f t="shared" si="147"/>
        <v>0</v>
      </c>
      <c r="J949" s="449">
        <f t="shared" si="148"/>
        <v>0</v>
      </c>
      <c r="K949" s="470"/>
    </row>
    <row r="950" spans="1:11" s="497" customFormat="1">
      <c r="A950" s="460"/>
      <c r="B950" s="482"/>
      <c r="C950" s="476" t="str">
        <f>'Data information'!C1161</f>
        <v xml:space="preserve"> -  EAG. DUCT CAP 6"  W/INS.</v>
      </c>
      <c r="D950" s="449"/>
      <c r="E950" s="450" t="str">
        <f>'Data information'!D1161</f>
        <v>ชุด</v>
      </c>
      <c r="F950" s="449">
        <f>'Data information'!E1161</f>
        <v>680</v>
      </c>
      <c r="G950" s="449">
        <f t="shared" si="146"/>
        <v>0</v>
      </c>
      <c r="H950" s="449">
        <f>'Data information'!F1161</f>
        <v>125</v>
      </c>
      <c r="I950" s="449">
        <f t="shared" si="147"/>
        <v>0</v>
      </c>
      <c r="J950" s="449">
        <f t="shared" si="148"/>
        <v>0</v>
      </c>
      <c r="K950" s="470"/>
    </row>
    <row r="951" spans="1:11" s="497" customFormat="1">
      <c r="A951" s="460"/>
      <c r="B951" s="482"/>
      <c r="C951" s="476" t="str">
        <f>'Data information'!C1162</f>
        <v xml:space="preserve"> - FLEXIBLE DUCT ø 4" </v>
      </c>
      <c r="D951" s="449"/>
      <c r="E951" s="450" t="str">
        <f>'Data information'!D1162</f>
        <v>ม.</v>
      </c>
      <c r="F951" s="449">
        <f>'Data information'!E1162</f>
        <v>45</v>
      </c>
      <c r="G951" s="449">
        <f t="shared" si="146"/>
        <v>0</v>
      </c>
      <c r="H951" s="449">
        <f>'Data information'!F1162</f>
        <v>25</v>
      </c>
      <c r="I951" s="449">
        <f t="shared" si="147"/>
        <v>0</v>
      </c>
      <c r="J951" s="449">
        <f t="shared" si="148"/>
        <v>0</v>
      </c>
      <c r="K951" s="470"/>
    </row>
    <row r="952" spans="1:11" s="497" customFormat="1">
      <c r="A952" s="460"/>
      <c r="B952" s="482"/>
      <c r="C952" s="476" t="str">
        <f>'Data information'!C1163</f>
        <v xml:space="preserve"> - FLEXIBLE DUCT ø 6" </v>
      </c>
      <c r="D952" s="449"/>
      <c r="E952" s="450" t="str">
        <f>'Data information'!D1163</f>
        <v>ม.</v>
      </c>
      <c r="F952" s="449">
        <f>'Data information'!E1163</f>
        <v>56</v>
      </c>
      <c r="G952" s="449">
        <f t="shared" si="146"/>
        <v>0</v>
      </c>
      <c r="H952" s="449">
        <f>'Data information'!F1163</f>
        <v>30</v>
      </c>
      <c r="I952" s="449">
        <f t="shared" si="147"/>
        <v>0</v>
      </c>
      <c r="J952" s="449">
        <f t="shared" si="148"/>
        <v>0</v>
      </c>
      <c r="K952" s="470"/>
    </row>
    <row r="953" spans="1:11" s="497" customFormat="1">
      <c r="A953" s="460"/>
      <c r="B953" s="482"/>
      <c r="C953" s="476" t="str">
        <f>'Data information'!C1164</f>
        <v xml:space="preserve"> - FITTING</v>
      </c>
      <c r="D953" s="449"/>
      <c r="E953" s="450" t="str">
        <f>'Data information'!D1164</f>
        <v>รายการ</v>
      </c>
      <c r="F953" s="449">
        <f>(SUM(G947:G948))*0.4</f>
        <v>0</v>
      </c>
      <c r="G953" s="449">
        <f t="shared" si="146"/>
        <v>0</v>
      </c>
      <c r="H953" s="449">
        <f>F953*0.3</f>
        <v>0</v>
      </c>
      <c r="I953" s="449">
        <f t="shared" si="147"/>
        <v>0</v>
      </c>
      <c r="J953" s="449">
        <f t="shared" si="148"/>
        <v>0</v>
      </c>
      <c r="K953" s="470"/>
    </row>
    <row r="954" spans="1:11" s="497" customFormat="1">
      <c r="A954" s="460"/>
      <c r="B954" s="482"/>
      <c r="C954" s="476" t="str">
        <f>'Data information'!C1165</f>
        <v xml:space="preserve"> - HANGER &amp; SUPPORT</v>
      </c>
      <c r="D954" s="449"/>
      <c r="E954" s="450" t="str">
        <f>'Data information'!D1165</f>
        <v>รายการ</v>
      </c>
      <c r="F954" s="449">
        <f>(SUM(G947:G948))*0.1</f>
        <v>0</v>
      </c>
      <c r="G954" s="449">
        <f t="shared" si="146"/>
        <v>0</v>
      </c>
      <c r="H954" s="449">
        <f>F954*0.3</f>
        <v>0</v>
      </c>
      <c r="I954" s="449">
        <f t="shared" si="147"/>
        <v>0</v>
      </c>
      <c r="J954" s="449">
        <f t="shared" si="148"/>
        <v>0</v>
      </c>
      <c r="K954" s="470"/>
    </row>
    <row r="955" spans="1:11" s="497" customFormat="1">
      <c r="A955" s="460"/>
      <c r="B955" s="482"/>
      <c r="C955" s="476"/>
      <c r="D955" s="449"/>
      <c r="E955" s="450"/>
      <c r="F955" s="449"/>
      <c r="G955" s="449"/>
      <c r="H955" s="449"/>
      <c r="I955" s="449"/>
      <c r="J955" s="449"/>
      <c r="K955" s="460"/>
    </row>
    <row r="956" spans="1:11" s="497" customFormat="1">
      <c r="A956" s="464"/>
      <c r="B956" s="700" t="str">
        <f>"รวม"&amp;B905</f>
        <v>รวมหมวดงานวิศวกรรมเครื่องกล ระบายอากาศ</v>
      </c>
      <c r="C956" s="701"/>
      <c r="D956" s="462"/>
      <c r="E956" s="463"/>
      <c r="F956" s="462"/>
      <c r="G956" s="462">
        <f>SUM(G905:G955)</f>
        <v>0</v>
      </c>
      <c r="H956" s="462"/>
      <c r="I956" s="462">
        <f>SUM(I905:I955)</f>
        <v>0</v>
      </c>
      <c r="J956" s="462">
        <f>SUM(J905:J955)</f>
        <v>0</v>
      </c>
      <c r="K956" s="464"/>
    </row>
  </sheetData>
  <mergeCells count="18">
    <mergeCell ref="B819:C819"/>
    <mergeCell ref="B904:C904"/>
    <mergeCell ref="B956:C956"/>
    <mergeCell ref="K7:K8"/>
    <mergeCell ref="B28:C28"/>
    <mergeCell ref="B35:C35"/>
    <mergeCell ref="B120:C120"/>
    <mergeCell ref="B597:C597"/>
    <mergeCell ref="H7:I7"/>
    <mergeCell ref="F6:H6"/>
    <mergeCell ref="A1:K1"/>
    <mergeCell ref="K2:K5"/>
    <mergeCell ref="D5:F5"/>
    <mergeCell ref="A7:A8"/>
    <mergeCell ref="B7:C8"/>
    <mergeCell ref="D7:D8"/>
    <mergeCell ref="E7:E8"/>
    <mergeCell ref="F7:G7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ปร.4.2.1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 1.อาคารเรียนรวม</oddFooter>
  </headerFooter>
  <rowBreaks count="32" manualBreakCount="32">
    <brk id="28" max="16383" man="1"/>
    <brk id="35" max="10" man="1"/>
    <brk id="55" max="10" man="1"/>
    <brk id="74" max="10" man="1"/>
    <brk id="120" max="10" man="1"/>
    <brk id="131" max="10" man="1"/>
    <brk id="144" max="10" man="1"/>
    <brk id="180" max="10" man="1"/>
    <brk id="219" max="10" man="1"/>
    <brk id="235" max="16383" man="1"/>
    <brk id="250" max="16383" man="1"/>
    <brk id="291" max="16383" man="1"/>
    <brk id="321" max="16383" man="1"/>
    <brk id="351" max="10" man="1"/>
    <brk id="473" max="16383" man="1"/>
    <brk id="544" max="10" man="1"/>
    <brk id="564" max="10" man="1"/>
    <brk id="597" max="16383" man="1"/>
    <brk id="613" max="10" man="1"/>
    <brk id="648" max="10" man="1"/>
    <brk id="686" max="10" man="1"/>
    <brk id="706" max="10" man="1"/>
    <brk id="722" max="10" man="1"/>
    <brk id="740" max="10" man="1"/>
    <brk id="759" max="10" man="1"/>
    <brk id="786" max="10" man="1"/>
    <brk id="819" max="16383" man="1"/>
    <brk id="838" max="10" man="1"/>
    <brk id="852" max="10" man="1"/>
    <brk id="870" max="10" man="1"/>
    <brk id="889" max="10" man="1"/>
    <brk id="904" max="10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view="pageBreakPreview" zoomScaleNormal="100" zoomScaleSheetLayoutView="100" workbookViewId="0">
      <selection activeCell="A25" sqref="A25:H42"/>
    </sheetView>
  </sheetViews>
  <sheetFormatPr defaultColWidth="9.140625" defaultRowHeight="24"/>
  <cols>
    <col min="1" max="1" width="7.140625" style="1" customWidth="1"/>
    <col min="2" max="2" width="2.7109375" style="1" customWidth="1"/>
    <col min="3" max="3" width="30.85546875" style="1" customWidth="1"/>
    <col min="4" max="4" width="17.140625" style="1" customWidth="1"/>
    <col min="5" max="5" width="10" style="1" customWidth="1"/>
    <col min="6" max="6" width="17.140625" style="1" customWidth="1"/>
    <col min="7" max="7" width="13.5703125" style="1" customWidth="1"/>
    <col min="8" max="8" width="9.28515625" style="1" customWidth="1"/>
    <col min="9" max="16384" width="9.140625" style="1"/>
  </cols>
  <sheetData>
    <row r="1" spans="1:8" ht="75" customHeight="1">
      <c r="D1" s="682"/>
      <c r="E1" s="682"/>
    </row>
    <row r="2" spans="1:8" ht="24.75" thickBot="1">
      <c r="A2" s="683" t="s">
        <v>903</v>
      </c>
      <c r="B2" s="683"/>
      <c r="C2" s="683"/>
      <c r="D2" s="683"/>
      <c r="E2" s="683"/>
      <c r="F2" s="683"/>
      <c r="G2" s="683"/>
      <c r="H2" s="683"/>
    </row>
    <row r="3" spans="1:8">
      <c r="A3" s="95" t="str">
        <f>"รายการค่างานก่อสร้าง  "&amp;'6'!C16</f>
        <v>รายการค่างานก่อสร้าง  อาคารสำนักงานคณบดี</v>
      </c>
      <c r="B3" s="95"/>
      <c r="C3" s="96"/>
      <c r="D3" s="96"/>
      <c r="E3" s="96"/>
      <c r="F3" s="96"/>
      <c r="G3" s="96"/>
      <c r="H3" s="96"/>
    </row>
    <row r="4" spans="1:8">
      <c r="A4" s="56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56"/>
      <c r="C4" s="57"/>
      <c r="D4" s="57"/>
      <c r="E4" s="57"/>
      <c r="F4" s="57"/>
      <c r="G4" s="57"/>
      <c r="H4" s="57"/>
    </row>
    <row r="5" spans="1:8">
      <c r="A5" s="56" t="s">
        <v>886</v>
      </c>
      <c r="B5" s="56"/>
      <c r="C5" s="57"/>
      <c r="D5" s="57"/>
      <c r="E5" s="57"/>
      <c r="F5" s="57"/>
      <c r="G5" s="57"/>
      <c r="H5" s="57"/>
    </row>
    <row r="6" spans="1:8">
      <c r="A6" s="56" t="s">
        <v>887</v>
      </c>
      <c r="B6" s="56"/>
      <c r="C6" s="57"/>
      <c r="D6" s="57"/>
      <c r="E6" s="57"/>
      <c r="F6" s="57"/>
      <c r="G6" s="57"/>
      <c r="H6" s="57"/>
    </row>
    <row r="7" spans="1:8">
      <c r="A7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56"/>
      <c r="C7" s="57"/>
      <c r="D7" s="57"/>
      <c r="E7" s="57"/>
      <c r="F7" s="57"/>
      <c r="G7" s="57"/>
      <c r="H7" s="57"/>
    </row>
    <row r="8" spans="1:8">
      <c r="A8" s="56" t="str">
        <f>"คณะกรรมการกำหนดราคากลาง   "&amp;ปก!E10</f>
        <v xml:space="preserve">คณะกรรมการกำหนดราคากลาง   </v>
      </c>
      <c r="B8" s="56"/>
      <c r="C8" s="57"/>
      <c r="D8" s="57"/>
      <c r="E8" s="57"/>
      <c r="F8" s="57"/>
      <c r="G8" s="57"/>
      <c r="H8" s="57"/>
    </row>
    <row r="9" spans="1:8">
      <c r="A9" s="56" t="s">
        <v>904</v>
      </c>
      <c r="B9" s="56"/>
      <c r="C9" s="56"/>
      <c r="D9" s="93">
        <v>29</v>
      </c>
      <c r="E9" s="56" t="s">
        <v>889</v>
      </c>
      <c r="F9" s="56"/>
      <c r="G9" s="56"/>
      <c r="H9" s="56"/>
    </row>
    <row r="10" spans="1:8" ht="24.75" thickBot="1">
      <c r="A10" s="58" t="s">
        <v>891</v>
      </c>
      <c r="B10" s="58"/>
      <c r="C10" s="58"/>
      <c r="D10" s="563">
        <f>ปก!D12</f>
        <v>0</v>
      </c>
      <c r="E10" s="563"/>
      <c r="F10" s="563"/>
      <c r="G10" s="58"/>
      <c r="H10" s="94" t="s">
        <v>892</v>
      </c>
    </row>
    <row r="11" spans="1:8" ht="42" customHeight="1" thickTop="1" thickBot="1">
      <c r="A11" s="312" t="s">
        <v>905</v>
      </c>
      <c r="B11" s="684" t="s">
        <v>2</v>
      </c>
      <c r="C11" s="685"/>
      <c r="D11" s="446" t="s">
        <v>854</v>
      </c>
      <c r="E11" s="446" t="s">
        <v>906</v>
      </c>
      <c r="F11" s="446" t="s">
        <v>907</v>
      </c>
      <c r="G11" s="564" t="s">
        <v>894</v>
      </c>
      <c r="H11" s="565"/>
    </row>
    <row r="12" spans="1:8" ht="24.75" thickTop="1">
      <c r="A12" s="97"/>
      <c r="B12" s="686" t="s">
        <v>962</v>
      </c>
      <c r="C12" s="686"/>
      <c r="D12" s="97"/>
      <c r="E12" s="97"/>
      <c r="F12" s="97"/>
      <c r="G12" s="687"/>
      <c r="H12" s="687"/>
    </row>
    <row r="13" spans="1:8">
      <c r="A13" s="65">
        <v>2</v>
      </c>
      <c r="B13" s="98" t="str">
        <f>'6'!C16</f>
        <v>อาคารสำนักงานคณบดี</v>
      </c>
      <c r="C13" s="65"/>
      <c r="D13" s="65"/>
      <c r="E13" s="65"/>
      <c r="F13" s="65"/>
      <c r="G13" s="688" t="s">
        <v>909</v>
      </c>
      <c r="H13" s="688"/>
    </row>
    <row r="14" spans="1:8">
      <c r="A14" s="65">
        <v>2.1</v>
      </c>
      <c r="B14" s="219" t="s">
        <v>23</v>
      </c>
      <c r="C14" s="219"/>
      <c r="D14" s="99">
        <f>'4.2.2'!J10</f>
        <v>0</v>
      </c>
      <c r="E14" s="100" t="e">
        <f t="shared" ref="E14:E19" si="0">$E$23</f>
        <v>#REF!</v>
      </c>
      <c r="F14" s="99" t="e">
        <f t="shared" ref="F14:F19" si="1">D14*E14</f>
        <v>#REF!</v>
      </c>
      <c r="G14" s="688" t="s">
        <v>910</v>
      </c>
      <c r="H14" s="688"/>
    </row>
    <row r="15" spans="1:8">
      <c r="A15" s="65">
        <v>2.2000000000000002</v>
      </c>
      <c r="B15" s="219" t="s">
        <v>47</v>
      </c>
      <c r="C15" s="219"/>
      <c r="D15" s="99">
        <f>'4.2.2'!J11</f>
        <v>0</v>
      </c>
      <c r="E15" s="100" t="e">
        <f t="shared" si="0"/>
        <v>#REF!</v>
      </c>
      <c r="F15" s="99" t="e">
        <f t="shared" si="1"/>
        <v>#REF!</v>
      </c>
      <c r="G15" s="688" t="s">
        <v>911</v>
      </c>
      <c r="H15" s="688"/>
    </row>
    <row r="16" spans="1:8">
      <c r="A16" s="65">
        <v>2.2999999999999998</v>
      </c>
      <c r="B16" s="219" t="s">
        <v>8</v>
      </c>
      <c r="C16" s="219"/>
      <c r="D16" s="99">
        <f>'4.2.2'!J12</f>
        <v>0</v>
      </c>
      <c r="E16" s="100" t="e">
        <f t="shared" si="0"/>
        <v>#REF!</v>
      </c>
      <c r="F16" s="99" t="e">
        <f t="shared" si="1"/>
        <v>#REF!</v>
      </c>
      <c r="G16" s="688" t="s">
        <v>1258</v>
      </c>
      <c r="H16" s="688"/>
    </row>
    <row r="17" spans="1:8">
      <c r="A17" s="65">
        <v>2.4</v>
      </c>
      <c r="B17" s="219" t="s">
        <v>963</v>
      </c>
      <c r="C17" s="219"/>
      <c r="D17" s="99" t="e">
        <f>'4.2.2'!J13</f>
        <v>#REF!</v>
      </c>
      <c r="E17" s="100" t="e">
        <f t="shared" si="0"/>
        <v>#REF!</v>
      </c>
      <c r="F17" s="99" t="e">
        <f t="shared" si="1"/>
        <v>#REF!</v>
      </c>
      <c r="G17" s="688" t="s">
        <v>913</v>
      </c>
      <c r="H17" s="688"/>
    </row>
    <row r="18" spans="1:8">
      <c r="A18" s="65">
        <v>2.5</v>
      </c>
      <c r="B18" s="219" t="s">
        <v>49</v>
      </c>
      <c r="C18" s="219"/>
      <c r="D18" s="99">
        <f>'4.2.2'!J14</f>
        <v>0</v>
      </c>
      <c r="E18" s="100" t="e">
        <f t="shared" si="0"/>
        <v>#REF!</v>
      </c>
      <c r="F18" s="99" t="e">
        <f t="shared" si="1"/>
        <v>#REF!</v>
      </c>
      <c r="G18" s="677"/>
      <c r="H18" s="677"/>
    </row>
    <row r="19" spans="1:8">
      <c r="A19" s="65">
        <v>2.6</v>
      </c>
      <c r="B19" s="219" t="s">
        <v>964</v>
      </c>
      <c r="C19" s="219"/>
      <c r="D19" s="99">
        <f>'4.2.2'!J15</f>
        <v>0</v>
      </c>
      <c r="E19" s="100" t="e">
        <f t="shared" si="0"/>
        <v>#REF!</v>
      </c>
      <c r="F19" s="99" t="e">
        <f t="shared" si="1"/>
        <v>#REF!</v>
      </c>
      <c r="G19" s="677"/>
      <c r="H19" s="677"/>
    </row>
    <row r="20" spans="1:8">
      <c r="A20" s="65"/>
      <c r="B20" s="104"/>
      <c r="C20" s="68"/>
      <c r="D20" s="99"/>
      <c r="E20" s="100"/>
      <c r="F20" s="99"/>
      <c r="G20" s="677"/>
      <c r="H20" s="677"/>
    </row>
    <row r="21" spans="1:8">
      <c r="A21" s="65"/>
      <c r="B21" s="104"/>
      <c r="C21" s="68"/>
      <c r="D21" s="99"/>
      <c r="E21" s="100"/>
      <c r="F21" s="99"/>
      <c r="G21" s="677"/>
      <c r="H21" s="677"/>
    </row>
    <row r="22" spans="1:8" ht="24.75" thickBot="1">
      <c r="A22" s="101"/>
      <c r="B22" s="102"/>
      <c r="C22" s="103"/>
      <c r="D22" s="101"/>
      <c r="E22" s="101"/>
      <c r="F22" s="101"/>
      <c r="G22" s="678"/>
      <c r="H22" s="678"/>
    </row>
    <row r="23" spans="1:8" ht="24.75" thickTop="1">
      <c r="A23" s="679" t="str">
        <f>"รวม"&amp;B12</f>
        <v>รวมส่วนที่ 2 ค่างานก่อสร้างตัวอาคาร</v>
      </c>
      <c r="B23" s="680"/>
      <c r="C23" s="680"/>
      <c r="D23" s="313" t="e">
        <f>SUM(D12:D22)</f>
        <v>#REF!</v>
      </c>
      <c r="E23" s="314" t="e">
        <f>สูตรF!N26</f>
        <v>#REF!</v>
      </c>
      <c r="F23" s="313" t="e">
        <f>SUM(F12:F22)</f>
        <v>#REF!</v>
      </c>
      <c r="G23" s="680"/>
      <c r="H23" s="681"/>
    </row>
    <row r="24" spans="1:8" ht="24.75" thickBot="1">
      <c r="A24" s="674" t="s">
        <v>915</v>
      </c>
      <c r="B24" s="675"/>
      <c r="C24" s="675"/>
      <c r="D24" s="675"/>
      <c r="E24" s="675"/>
      <c r="F24" s="315" t="e">
        <f>F23</f>
        <v>#REF!</v>
      </c>
      <c r="G24" s="675"/>
      <c r="H24" s="676"/>
    </row>
    <row r="25" spans="1:8" ht="13.5" customHeight="1" thickTop="1"/>
    <row r="26" spans="1:8">
      <c r="A26" s="208"/>
      <c r="B26" s="208"/>
      <c r="C26" s="208"/>
      <c r="D26" s="581"/>
      <c r="E26" s="581"/>
      <c r="F26" s="208"/>
      <c r="G26" s="208"/>
      <c r="H26" s="208"/>
    </row>
    <row r="27" spans="1:8">
      <c r="A27" s="208"/>
      <c r="B27" s="208"/>
      <c r="C27" s="208"/>
      <c r="D27" s="581"/>
      <c r="E27" s="581"/>
      <c r="F27" s="208"/>
      <c r="G27" s="208"/>
      <c r="H27" s="208"/>
    </row>
    <row r="28" spans="1:8">
      <c r="A28" s="208"/>
      <c r="B28" s="208"/>
      <c r="C28" s="208"/>
      <c r="D28" s="208"/>
      <c r="E28" s="208"/>
      <c r="F28" s="208"/>
      <c r="G28" s="208"/>
      <c r="H28" s="208"/>
    </row>
    <row r="29" spans="1:8" ht="10.5" customHeight="1">
      <c r="A29" s="208"/>
      <c r="B29" s="208"/>
      <c r="C29" s="208"/>
      <c r="D29" s="208"/>
      <c r="E29" s="208"/>
      <c r="F29" s="208"/>
      <c r="G29" s="208"/>
      <c r="H29" s="208"/>
    </row>
    <row r="30" spans="1:8">
      <c r="A30" s="581"/>
      <c r="B30" s="581"/>
      <c r="C30" s="581"/>
      <c r="D30" s="581"/>
      <c r="E30" s="581"/>
      <c r="F30" s="208"/>
      <c r="G30" s="248"/>
      <c r="H30" s="208"/>
    </row>
    <row r="31" spans="1:8">
      <c r="A31" s="581"/>
      <c r="B31" s="581"/>
      <c r="C31" s="581"/>
      <c r="D31" s="581"/>
      <c r="E31" s="581"/>
      <c r="F31" s="208"/>
      <c r="G31" s="248"/>
      <c r="H31" s="208"/>
    </row>
    <row r="32" spans="1:8" ht="10.5" customHeight="1">
      <c r="A32" s="208"/>
      <c r="B32" s="208"/>
      <c r="C32" s="208"/>
      <c r="D32" s="208"/>
      <c r="E32" s="208"/>
      <c r="F32" s="208"/>
      <c r="G32" s="208"/>
      <c r="H32" s="208"/>
    </row>
    <row r="33" spans="1:8">
      <c r="A33" s="581"/>
      <c r="B33" s="581"/>
      <c r="C33" s="581"/>
      <c r="D33" s="581"/>
      <c r="E33" s="581"/>
      <c r="F33" s="208"/>
      <c r="G33" s="248"/>
      <c r="H33" s="208"/>
    </row>
    <row r="34" spans="1:8">
      <c r="A34" s="581"/>
      <c r="B34" s="581"/>
      <c r="C34" s="581"/>
      <c r="D34" s="581"/>
      <c r="E34" s="581"/>
      <c r="F34" s="208"/>
      <c r="G34" s="248"/>
      <c r="H34" s="208"/>
    </row>
    <row r="35" spans="1:8" ht="10.5" customHeight="1">
      <c r="A35" s="208"/>
      <c r="B35" s="208"/>
      <c r="C35" s="208"/>
      <c r="D35" s="208"/>
      <c r="E35" s="208"/>
      <c r="F35" s="208"/>
      <c r="G35" s="208"/>
      <c r="H35" s="208"/>
    </row>
    <row r="36" spans="1:8">
      <c r="A36" s="581"/>
      <c r="B36" s="581"/>
      <c r="C36" s="581"/>
      <c r="D36" s="581"/>
      <c r="E36" s="581"/>
      <c r="F36" s="208"/>
      <c r="G36" s="248"/>
      <c r="H36" s="208"/>
    </row>
    <row r="37" spans="1:8">
      <c r="A37" s="581"/>
      <c r="B37" s="581"/>
      <c r="C37" s="581"/>
      <c r="D37" s="581"/>
      <c r="E37" s="581"/>
      <c r="F37" s="208"/>
      <c r="G37" s="248"/>
      <c r="H37" s="208"/>
    </row>
    <row r="38" spans="1:8" ht="10.5" customHeight="1">
      <c r="A38" s="208"/>
      <c r="B38" s="208"/>
      <c r="C38" s="208"/>
      <c r="D38" s="208"/>
      <c r="E38" s="208"/>
      <c r="F38" s="208"/>
      <c r="G38" s="208"/>
      <c r="H38" s="208"/>
    </row>
    <row r="39" spans="1:8">
      <c r="A39" s="581"/>
      <c r="B39" s="581"/>
      <c r="C39" s="581"/>
      <c r="D39" s="581"/>
      <c r="E39" s="581"/>
      <c r="F39" s="208"/>
      <c r="G39" s="248"/>
      <c r="H39" s="208"/>
    </row>
    <row r="40" spans="1:8">
      <c r="A40" s="581"/>
      <c r="B40" s="581"/>
      <c r="C40" s="581"/>
      <c r="D40" s="581"/>
      <c r="E40" s="581"/>
      <c r="F40" s="208"/>
      <c r="G40" s="248"/>
      <c r="H40" s="208"/>
    </row>
    <row r="41" spans="1:8" ht="10.5" customHeight="1">
      <c r="A41" s="208"/>
      <c r="B41" s="208"/>
      <c r="C41" s="208"/>
      <c r="D41" s="208"/>
      <c r="E41" s="208"/>
      <c r="F41" s="208"/>
      <c r="G41" s="208"/>
      <c r="H41" s="208"/>
    </row>
    <row r="42" spans="1:8">
      <c r="A42" s="208"/>
      <c r="B42" s="208"/>
      <c r="C42" s="581"/>
      <c r="D42" s="581"/>
      <c r="E42" s="581"/>
      <c r="F42" s="581"/>
      <c r="G42" s="581"/>
      <c r="H42" s="208"/>
    </row>
    <row r="43" spans="1:8">
      <c r="C43" s="682"/>
      <c r="D43" s="682"/>
      <c r="E43" s="682"/>
      <c r="F43" s="682"/>
      <c r="G43" s="682"/>
    </row>
  </sheetData>
  <mergeCells count="43">
    <mergeCell ref="G18:H18"/>
    <mergeCell ref="D1:E1"/>
    <mergeCell ref="A2:H2"/>
    <mergeCell ref="D10:F10"/>
    <mergeCell ref="B11:C11"/>
    <mergeCell ref="G11:H11"/>
    <mergeCell ref="B12:C12"/>
    <mergeCell ref="G12:H12"/>
    <mergeCell ref="G13:H13"/>
    <mergeCell ref="G14:H14"/>
    <mergeCell ref="G15:H15"/>
    <mergeCell ref="G16:H16"/>
    <mergeCell ref="G17:H17"/>
    <mergeCell ref="G19:H19"/>
    <mergeCell ref="G20:H20"/>
    <mergeCell ref="G21:H21"/>
    <mergeCell ref="G22:H22"/>
    <mergeCell ref="A23:C23"/>
    <mergeCell ref="G23:H23"/>
    <mergeCell ref="A24:E24"/>
    <mergeCell ref="G24:H24"/>
    <mergeCell ref="D26:E26"/>
    <mergeCell ref="D27:E27"/>
    <mergeCell ref="A30:C30"/>
    <mergeCell ref="D30:E30"/>
    <mergeCell ref="A31:C31"/>
    <mergeCell ref="D31:E31"/>
    <mergeCell ref="A33:C33"/>
    <mergeCell ref="D33:E33"/>
    <mergeCell ref="A34:C34"/>
    <mergeCell ref="D34:E34"/>
    <mergeCell ref="A36:C36"/>
    <mergeCell ref="D36:E36"/>
    <mergeCell ref="A37:C37"/>
    <mergeCell ref="D37:E37"/>
    <mergeCell ref="A39:C39"/>
    <mergeCell ref="D39:E39"/>
    <mergeCell ref="A40:C40"/>
    <mergeCell ref="D40:E40"/>
    <mergeCell ref="C42:D42"/>
    <mergeCell ref="E42:G42"/>
    <mergeCell ref="C43:D43"/>
    <mergeCell ref="E43:G43"/>
  </mergeCells>
  <printOptions horizontalCentered="1"/>
  <pageMargins left="0.47244094488188981" right="0.19685039370078741" top="0.19685039370078741" bottom="0" header="0.31496062992125984" footer="0.31496062992125984"/>
  <pageSetup paperSize="9" scale="83" orientation="portrait" r:id="rId1"/>
  <headerFooter>
    <oddHeader>&amp;R&amp;"TH Sarabun New,Regular"&amp;12ปร.5.2.2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New,Regular"&amp;12ส่วนที่ 2 ค่างานก่อสร้างตัวอาคาร&amp;R&amp;"TH Sarabun New,Regular"&amp;12 2.อาคารสำนักงานคณบดี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6"/>
  <sheetViews>
    <sheetView view="pageBreakPreview" topLeftCell="A645" zoomScaleNormal="100" zoomScaleSheetLayoutView="100" workbookViewId="0">
      <selection activeCell="C22" sqref="C22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2 ค่างานก่อสร้างตัวอาคาร     "&amp;'6'!C16</f>
        <v>ส่วนที่ 2 ค่างานก่อสร้างตัวอาคาร     อาคารสำนักงานคณบดี</v>
      </c>
      <c r="B2" s="95"/>
      <c r="C2" s="96"/>
      <c r="D2" s="250"/>
      <c r="E2" s="438"/>
      <c r="F2" s="439"/>
      <c r="G2" s="441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4"/>
      <c r="E3" s="524"/>
      <c r="F3" s="521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519"/>
      <c r="E4" s="520"/>
      <c r="F4" s="520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ht="24.75" thickTop="1">
      <c r="A9" s="471">
        <v>2</v>
      </c>
      <c r="B9" s="472"/>
      <c r="C9" s="473" t="str">
        <f>'5.2.2'!B13</f>
        <v>อาคารสำนักงานคณบดี</v>
      </c>
      <c r="D9" s="447"/>
      <c r="E9" s="448"/>
      <c r="F9" s="447"/>
      <c r="G9" s="447"/>
      <c r="H9" s="447"/>
      <c r="I9" s="447"/>
      <c r="J9" s="447"/>
      <c r="K9" s="495"/>
    </row>
    <row r="10" spans="1:11">
      <c r="A10" s="474">
        <v>2.1</v>
      </c>
      <c r="B10" s="475" t="s">
        <v>23</v>
      </c>
      <c r="C10" s="476"/>
      <c r="D10" s="449"/>
      <c r="E10" s="450"/>
      <c r="F10" s="449"/>
      <c r="G10" s="449">
        <f>G35</f>
        <v>0</v>
      </c>
      <c r="H10" s="449"/>
      <c r="I10" s="449">
        <f>I35</f>
        <v>0</v>
      </c>
      <c r="J10" s="449">
        <f t="shared" ref="J10:J15" si="0">G10+I10</f>
        <v>0</v>
      </c>
      <c r="K10" s="451"/>
    </row>
    <row r="11" spans="1:11">
      <c r="A11" s="451">
        <v>2.2000000000000002</v>
      </c>
      <c r="B11" s="475" t="s">
        <v>47</v>
      </c>
      <c r="C11" s="476"/>
      <c r="D11" s="449"/>
      <c r="E11" s="450"/>
      <c r="F11" s="449"/>
      <c r="G11" s="449">
        <f>G120</f>
        <v>0</v>
      </c>
      <c r="H11" s="449"/>
      <c r="I11" s="449">
        <f>I120</f>
        <v>0</v>
      </c>
      <c r="J11" s="449">
        <f t="shared" si="0"/>
        <v>0</v>
      </c>
      <c r="K11" s="451"/>
    </row>
    <row r="12" spans="1:11">
      <c r="A12" s="474">
        <v>2.2999999999999998</v>
      </c>
      <c r="B12" s="475" t="s">
        <v>8</v>
      </c>
      <c r="C12" s="476"/>
      <c r="D12" s="449"/>
      <c r="E12" s="450"/>
      <c r="F12" s="449"/>
      <c r="G12" s="449">
        <f>G597</f>
        <v>0</v>
      </c>
      <c r="H12" s="449"/>
      <c r="I12" s="449">
        <f>I597</f>
        <v>0</v>
      </c>
      <c r="J12" s="449">
        <f t="shared" si="0"/>
        <v>0</v>
      </c>
      <c r="K12" s="451"/>
    </row>
    <row r="13" spans="1:11">
      <c r="A13" s="451">
        <v>2.4</v>
      </c>
      <c r="B13" s="475" t="s">
        <v>963</v>
      </c>
      <c r="C13" s="476"/>
      <c r="D13" s="449"/>
      <c r="E13" s="450"/>
      <c r="F13" s="449"/>
      <c r="G13" s="449" t="e">
        <f>G819</f>
        <v>#REF!</v>
      </c>
      <c r="H13" s="449"/>
      <c r="I13" s="449">
        <f>I819</f>
        <v>0</v>
      </c>
      <c r="J13" s="449" t="e">
        <f t="shared" si="0"/>
        <v>#REF!</v>
      </c>
      <c r="K13" s="451"/>
    </row>
    <row r="14" spans="1:11">
      <c r="A14" s="474">
        <v>2.5</v>
      </c>
      <c r="B14" s="475" t="s">
        <v>49</v>
      </c>
      <c r="C14" s="476"/>
      <c r="D14" s="449"/>
      <c r="E14" s="450"/>
      <c r="F14" s="449"/>
      <c r="G14" s="449">
        <f>G904</f>
        <v>0</v>
      </c>
      <c r="H14" s="449"/>
      <c r="I14" s="449">
        <f>I904</f>
        <v>0</v>
      </c>
      <c r="J14" s="449">
        <f t="shared" si="0"/>
        <v>0</v>
      </c>
      <c r="K14" s="451"/>
    </row>
    <row r="15" spans="1:11">
      <c r="A15" s="451">
        <v>2.6</v>
      </c>
      <c r="B15" s="475" t="s">
        <v>964</v>
      </c>
      <c r="C15" s="476"/>
      <c r="D15" s="449"/>
      <c r="E15" s="450"/>
      <c r="F15" s="449"/>
      <c r="G15" s="449">
        <f>G956</f>
        <v>0</v>
      </c>
      <c r="H15" s="449"/>
      <c r="I15" s="449">
        <f>I956</f>
        <v>0</v>
      </c>
      <c r="J15" s="449">
        <f t="shared" si="0"/>
        <v>0</v>
      </c>
      <c r="K15" s="451"/>
    </row>
    <row r="16" spans="1:11">
      <c r="A16" s="451"/>
      <c r="B16" s="475"/>
      <c r="C16" s="476"/>
      <c r="D16" s="449"/>
      <c r="E16" s="450"/>
      <c r="F16" s="449"/>
      <c r="G16" s="449"/>
      <c r="H16" s="449"/>
      <c r="I16" s="449"/>
      <c r="J16" s="449"/>
      <c r="K16" s="451"/>
    </row>
    <row r="17" spans="1:11">
      <c r="A17" s="451"/>
      <c r="B17" s="475"/>
      <c r="C17" s="476"/>
      <c r="D17" s="449"/>
      <c r="E17" s="450"/>
      <c r="F17" s="449"/>
      <c r="G17" s="449"/>
      <c r="H17" s="449"/>
      <c r="I17" s="449"/>
      <c r="J17" s="449"/>
      <c r="K17" s="451"/>
    </row>
    <row r="18" spans="1:11">
      <c r="A18" s="451"/>
      <c r="B18" s="475"/>
      <c r="C18" s="476"/>
      <c r="D18" s="449"/>
      <c r="E18" s="450"/>
      <c r="F18" s="449"/>
      <c r="G18" s="449"/>
      <c r="H18" s="449"/>
      <c r="I18" s="449"/>
      <c r="J18" s="449"/>
      <c r="K18" s="451"/>
    </row>
    <row r="19" spans="1:11">
      <c r="A19" s="451"/>
      <c r="B19" s="475"/>
      <c r="C19" s="476"/>
      <c r="D19" s="449"/>
      <c r="E19" s="450"/>
      <c r="F19" s="449"/>
      <c r="G19" s="449"/>
      <c r="H19" s="449"/>
      <c r="I19" s="449"/>
      <c r="J19" s="449"/>
      <c r="K19" s="451"/>
    </row>
    <row r="20" spans="1:11">
      <c r="A20" s="451"/>
      <c r="B20" s="475"/>
      <c r="C20" s="476"/>
      <c r="D20" s="449"/>
      <c r="E20" s="450"/>
      <c r="F20" s="449"/>
      <c r="G20" s="449"/>
      <c r="H20" s="449"/>
      <c r="I20" s="449"/>
      <c r="J20" s="449"/>
      <c r="K20" s="451"/>
    </row>
    <row r="21" spans="1:11">
      <c r="A21" s="451"/>
      <c r="B21" s="475"/>
      <c r="C21" s="476"/>
      <c r="D21" s="449"/>
      <c r="E21" s="450"/>
      <c r="F21" s="449"/>
      <c r="G21" s="449"/>
      <c r="H21" s="449"/>
      <c r="I21" s="449"/>
      <c r="J21" s="449"/>
      <c r="K21" s="451"/>
    </row>
    <row r="22" spans="1:11">
      <c r="A22" s="451"/>
      <c r="B22" s="475"/>
      <c r="C22" s="476"/>
      <c r="D22" s="449"/>
      <c r="E22" s="450"/>
      <c r="F22" s="449"/>
      <c r="G22" s="449"/>
      <c r="H22" s="449"/>
      <c r="I22" s="449"/>
      <c r="J22" s="449"/>
      <c r="K22" s="451"/>
    </row>
    <row r="23" spans="1:11">
      <c r="A23" s="451"/>
      <c r="B23" s="475"/>
      <c r="C23" s="476"/>
      <c r="D23" s="449"/>
      <c r="E23" s="450"/>
      <c r="F23" s="449"/>
      <c r="G23" s="449"/>
      <c r="H23" s="449"/>
      <c r="I23" s="449"/>
      <c r="J23" s="449"/>
      <c r="K23" s="451"/>
    </row>
    <row r="24" spans="1:11">
      <c r="A24" s="451"/>
      <c r="B24" s="475"/>
      <c r="C24" s="476"/>
      <c r="D24" s="449"/>
      <c r="E24" s="450"/>
      <c r="F24" s="449"/>
      <c r="G24" s="449"/>
      <c r="H24" s="449"/>
      <c r="I24" s="449"/>
      <c r="J24" s="449"/>
      <c r="K24" s="451"/>
    </row>
    <row r="25" spans="1:11">
      <c r="A25" s="451"/>
      <c r="B25" s="475"/>
      <c r="C25" s="476"/>
      <c r="D25" s="449"/>
      <c r="E25" s="450"/>
      <c r="F25" s="449"/>
      <c r="G25" s="449"/>
      <c r="H25" s="449"/>
      <c r="I25" s="449"/>
      <c r="J25" s="449"/>
      <c r="K25" s="451"/>
    </row>
    <row r="26" spans="1:11">
      <c r="A26" s="451"/>
      <c r="B26" s="475"/>
      <c r="C26" s="476"/>
      <c r="D26" s="449"/>
      <c r="E26" s="450"/>
      <c r="F26" s="449"/>
      <c r="G26" s="449"/>
      <c r="H26" s="449"/>
      <c r="I26" s="449"/>
      <c r="J26" s="449"/>
      <c r="K26" s="451"/>
    </row>
    <row r="27" spans="1:11">
      <c r="A27" s="454"/>
      <c r="B27" s="477"/>
      <c r="C27" s="478"/>
      <c r="D27" s="452"/>
      <c r="E27" s="453"/>
      <c r="F27" s="452"/>
      <c r="G27" s="452"/>
      <c r="H27" s="452"/>
      <c r="I27" s="452"/>
      <c r="J27" s="452"/>
      <c r="K27" s="454"/>
    </row>
    <row r="28" spans="1:11" ht="24.75" thickBot="1">
      <c r="A28" s="479"/>
      <c r="B28" s="702" t="str">
        <f>"รวม "&amp;C9</f>
        <v>รวม อาคารสำนักงานคณบดี</v>
      </c>
      <c r="C28" s="702"/>
      <c r="D28" s="455"/>
      <c r="E28" s="456"/>
      <c r="F28" s="455"/>
      <c r="G28" s="455" t="e">
        <f>SUM(G9:G27)</f>
        <v>#REF!</v>
      </c>
      <c r="H28" s="455"/>
      <c r="I28" s="455">
        <f>SUM(I9:I27)</f>
        <v>0</v>
      </c>
      <c r="J28" s="455" t="e">
        <f>SUM(J9:J27)</f>
        <v>#REF!</v>
      </c>
      <c r="K28" s="457"/>
    </row>
    <row r="29" spans="1:11" ht="24.75" thickTop="1">
      <c r="A29" s="480">
        <v>2.1</v>
      </c>
      <c r="B29" s="481" t="str">
        <f>B10</f>
        <v>หมวดเตรียมงานวิศวกรรม</v>
      </c>
      <c r="C29" s="476"/>
      <c r="D29" s="451"/>
      <c r="E29" s="458"/>
      <c r="F29" s="451"/>
      <c r="G29" s="451"/>
      <c r="H29" s="451"/>
      <c r="I29" s="451"/>
      <c r="J29" s="451"/>
      <c r="K29" s="451"/>
    </row>
    <row r="30" spans="1:11" hidden="1">
      <c r="A30" s="451"/>
      <c r="B30" s="475"/>
      <c r="C30" s="476" t="str">
        <f>'Data information'!C120</f>
        <v xml:space="preserve"> - งานทดสอบชั้นดิน Soil Boring Test</v>
      </c>
      <c r="D30" s="459"/>
      <c r="E30" s="450" t="str">
        <f>'Data information'!D120</f>
        <v>จุด</v>
      </c>
      <c r="F30" s="449">
        <f>'Data information'!E120</f>
        <v>0</v>
      </c>
      <c r="G30" s="449">
        <f>D30*F30</f>
        <v>0</v>
      </c>
      <c r="H30" s="449">
        <f>'Data information'!F120</f>
        <v>12500</v>
      </c>
      <c r="I30" s="449">
        <f>D30*H30</f>
        <v>0</v>
      </c>
      <c r="J30" s="449">
        <f>G30+I30</f>
        <v>0</v>
      </c>
      <c r="K30" s="449"/>
    </row>
    <row r="31" spans="1:11">
      <c r="A31" s="451"/>
      <c r="B31" s="475"/>
      <c r="C31" s="476" t="str">
        <f>'Data information'!C121</f>
        <v xml:space="preserve"> - งานขุดดินฐานรากและถมคืน</v>
      </c>
      <c r="D31" s="449"/>
      <c r="E31" s="450" t="str">
        <f>'Data information'!D121</f>
        <v>ลบ.ม.</v>
      </c>
      <c r="F31" s="449">
        <f>'Data information'!E121</f>
        <v>0</v>
      </c>
      <c r="G31" s="449">
        <f>D31*F31</f>
        <v>0</v>
      </c>
      <c r="H31" s="449">
        <f>'Data information'!F121</f>
        <v>112</v>
      </c>
      <c r="I31" s="449">
        <f>D31*H31</f>
        <v>0</v>
      </c>
      <c r="J31" s="449">
        <f>G31+I31</f>
        <v>0</v>
      </c>
      <c r="K31" s="451"/>
    </row>
    <row r="32" spans="1:11">
      <c r="A32" s="451"/>
      <c r="B32" s="475"/>
      <c r="C32" s="476" t="str">
        <f>'Data information'!C122</f>
        <v xml:space="preserve"> - งานทรายหยาบรองพื้น</v>
      </c>
      <c r="D32" s="449"/>
      <c r="E32" s="450" t="str">
        <f>'Data information'!D122</f>
        <v>ลบ.ม.</v>
      </c>
      <c r="F32" s="449">
        <f>'Data information'!E122</f>
        <v>514.02</v>
      </c>
      <c r="G32" s="449">
        <f>D32*F32</f>
        <v>0</v>
      </c>
      <c r="H32" s="449">
        <f>'Data information'!F122</f>
        <v>104</v>
      </c>
      <c r="I32" s="449">
        <f>D32*H32</f>
        <v>0</v>
      </c>
      <c r="J32" s="449">
        <f>G32+I32</f>
        <v>0</v>
      </c>
      <c r="K32" s="451"/>
    </row>
    <row r="33" spans="1:11">
      <c r="A33" s="451"/>
      <c r="B33" s="475"/>
      <c r="C33" s="476" t="str">
        <f>'Data information'!C123</f>
        <v xml:space="preserve"> - งานคอนกรีตหยาบรองพื้น fc'=180 ksc.</v>
      </c>
      <c r="D33" s="449"/>
      <c r="E33" s="450" t="str">
        <f>'Data information'!D123</f>
        <v>ลบ.ม.</v>
      </c>
      <c r="F33" s="449">
        <f>'Data information'!E123</f>
        <v>1827.1</v>
      </c>
      <c r="G33" s="449">
        <f>D33*F33</f>
        <v>0</v>
      </c>
      <c r="H33" s="449">
        <f>'Data information'!F123</f>
        <v>327</v>
      </c>
      <c r="I33" s="449">
        <f>D33*H33</f>
        <v>0</v>
      </c>
      <c r="J33" s="449">
        <f>G33+I33</f>
        <v>0</v>
      </c>
      <c r="K33" s="451"/>
    </row>
    <row r="34" spans="1:11">
      <c r="A34" s="460"/>
      <c r="B34" s="482"/>
      <c r="C34" s="483"/>
      <c r="D34" s="460"/>
      <c r="E34" s="461"/>
      <c r="F34" s="460"/>
      <c r="G34" s="460"/>
      <c r="H34" s="460"/>
      <c r="I34" s="460"/>
      <c r="J34" s="460"/>
      <c r="K34" s="460"/>
    </row>
    <row r="35" spans="1:11">
      <c r="A35" s="464"/>
      <c r="B35" s="703" t="str">
        <f>"รวม"&amp;B29</f>
        <v>รวมหมวดเตรียมงานวิศวกรรม</v>
      </c>
      <c r="C35" s="703"/>
      <c r="D35" s="462"/>
      <c r="E35" s="463"/>
      <c r="F35" s="462"/>
      <c r="G35" s="462">
        <f>SUM(G29:G34)</f>
        <v>0</v>
      </c>
      <c r="H35" s="462"/>
      <c r="I35" s="462">
        <f>SUM(I29:I34)</f>
        <v>0</v>
      </c>
      <c r="J35" s="462">
        <f>SUM(J29:J34)</f>
        <v>0</v>
      </c>
      <c r="K35" s="464"/>
    </row>
    <row r="36" spans="1:11">
      <c r="A36" s="480">
        <v>2.2000000000000002</v>
      </c>
      <c r="B36" s="481" t="str">
        <f>B11</f>
        <v>หมวดงานวิศวกรรมโครงสร้าง</v>
      </c>
      <c r="C36" s="476"/>
      <c r="D36" s="451"/>
      <c r="E36" s="458"/>
      <c r="F36" s="451"/>
      <c r="G36" s="451"/>
      <c r="H36" s="451"/>
      <c r="I36" s="451"/>
      <c r="J36" s="451"/>
      <c r="K36" s="451"/>
    </row>
    <row r="37" spans="1:11">
      <c r="A37" s="480"/>
      <c r="B37" s="481"/>
      <c r="C37" s="484" t="str">
        <f>'Data information'!C126</f>
        <v>งานโครงสร้างเสาเข็มเจาะ</v>
      </c>
      <c r="D37" s="451"/>
      <c r="E37" s="458"/>
      <c r="F37" s="451"/>
      <c r="G37" s="451"/>
      <c r="H37" s="451"/>
      <c r="I37" s="451"/>
      <c r="J37" s="451"/>
      <c r="K37" s="451"/>
    </row>
    <row r="38" spans="1:11" hidden="1">
      <c r="A38" s="451"/>
      <c r="B38" s="475"/>
      <c r="C38" s="476" t="str">
        <f>'Data information'!C127</f>
        <v xml:space="preserve"> - งานเสาเข็มเจาะ Dia.0.35 x 6.00 ม.</v>
      </c>
      <c r="D38" s="449"/>
      <c r="E38" s="450" t="str">
        <f>'Data information'!D127</f>
        <v>ต้น</v>
      </c>
      <c r="F38" s="449">
        <f>'Data information'!E127</f>
        <v>6720</v>
      </c>
      <c r="G38" s="449">
        <f>D38*F38</f>
        <v>0</v>
      </c>
      <c r="H38" s="449">
        <f>'Data information'!F127</f>
        <v>0</v>
      </c>
      <c r="I38" s="449">
        <f>D38*H38</f>
        <v>0</v>
      </c>
      <c r="J38" s="449">
        <f>G38+I38</f>
        <v>0</v>
      </c>
      <c r="K38" s="449"/>
    </row>
    <row r="39" spans="1:11" hidden="1">
      <c r="A39" s="451"/>
      <c r="B39" s="475"/>
      <c r="C39" s="476" t="str">
        <f>'Data information'!C128</f>
        <v xml:space="preserve"> - งานเสาเข็มเจาะ Dia.0.60 x 6.00 ม.</v>
      </c>
      <c r="D39" s="459"/>
      <c r="E39" s="450" t="str">
        <f>'Data information'!D128</f>
        <v>ต้น</v>
      </c>
      <c r="F39" s="449">
        <f>'Data information'!E128</f>
        <v>12240</v>
      </c>
      <c r="G39" s="449">
        <f t="shared" ref="G39:G46" si="1">D39*F39</f>
        <v>0</v>
      </c>
      <c r="H39" s="449">
        <f>'Data information'!F128</f>
        <v>0</v>
      </c>
      <c r="I39" s="449">
        <f t="shared" ref="I39:I46" si="2">D39*H39</f>
        <v>0</v>
      </c>
      <c r="J39" s="449">
        <f t="shared" ref="J39:J46" si="3">G39+I39</f>
        <v>0</v>
      </c>
      <c r="K39" s="451"/>
    </row>
    <row r="40" spans="1:11" hidden="1">
      <c r="A40" s="451"/>
      <c r="B40" s="475"/>
      <c r="C40" s="476" t="str">
        <f>'Data information'!C129</f>
        <v xml:space="preserve"> - ค่าสกัดหัวเสาเข็มเจาะ  (Dia.0.35 m.)</v>
      </c>
      <c r="D40" s="449"/>
      <c r="E40" s="450" t="str">
        <f>'Data information'!D129</f>
        <v>ต้น</v>
      </c>
      <c r="F40" s="449">
        <f>'Data information'!E129</f>
        <v>0</v>
      </c>
      <c r="G40" s="449">
        <f t="shared" si="1"/>
        <v>0</v>
      </c>
      <c r="H40" s="449">
        <f>'Data information'!F129</f>
        <v>350</v>
      </c>
      <c r="I40" s="449">
        <f t="shared" si="2"/>
        <v>0</v>
      </c>
      <c r="J40" s="449">
        <f t="shared" si="3"/>
        <v>0</v>
      </c>
      <c r="K40" s="451"/>
    </row>
    <row r="41" spans="1:11">
      <c r="A41" s="451"/>
      <c r="B41" s="475"/>
      <c r="C41" s="476" t="str">
        <f>'Data information'!C130</f>
        <v xml:space="preserve"> - ค่าสกัดหัวเสาเข็มเจาะ  (Dia.0.60 m.)</v>
      </c>
      <c r="D41" s="449"/>
      <c r="E41" s="450" t="str">
        <f>'Data information'!D130</f>
        <v>ต้น</v>
      </c>
      <c r="F41" s="449">
        <f>'Data information'!E130</f>
        <v>0</v>
      </c>
      <c r="G41" s="449">
        <f t="shared" si="1"/>
        <v>0</v>
      </c>
      <c r="H41" s="449">
        <f>'Data information'!F130</f>
        <v>600</v>
      </c>
      <c r="I41" s="449">
        <f t="shared" si="2"/>
        <v>0</v>
      </c>
      <c r="J41" s="449">
        <f t="shared" si="3"/>
        <v>0</v>
      </c>
      <c r="K41" s="451"/>
    </row>
    <row r="42" spans="1:11" hidden="1">
      <c r="A42" s="451"/>
      <c r="B42" s="475"/>
      <c r="C42" s="484" t="str">
        <f>'Data information'!C131</f>
        <v>งานทดสอบการรับน้ำหนักเสาเข็ม</v>
      </c>
      <c r="D42" s="449"/>
      <c r="E42" s="450"/>
      <c r="F42" s="449"/>
      <c r="G42" s="449"/>
      <c r="H42" s="449"/>
      <c r="I42" s="449"/>
      <c r="J42" s="449"/>
      <c r="K42" s="451"/>
    </row>
    <row r="43" spans="1:11" hidden="1">
      <c r="A43" s="451"/>
      <c r="B43" s="475"/>
      <c r="C43" s="476" t="str">
        <f>'Data information'!C132</f>
        <v xml:space="preserve"> - งานทดสอบการรับน้ำหนักเสาเข็มโดยวิธี Dynamic Load Test  (Dia.0.35 m.=23 Ton)</v>
      </c>
      <c r="D43" s="449"/>
      <c r="E43" s="450" t="str">
        <f>'Data information'!D132</f>
        <v>ต้น</v>
      </c>
      <c r="F43" s="449">
        <f>'Data information'!E132</f>
        <v>0</v>
      </c>
      <c r="G43" s="449">
        <f t="shared" si="1"/>
        <v>0</v>
      </c>
      <c r="H43" s="449">
        <f>'Data information'!F132</f>
        <v>10000</v>
      </c>
      <c r="I43" s="449">
        <f t="shared" si="2"/>
        <v>0</v>
      </c>
      <c r="J43" s="449">
        <f t="shared" si="3"/>
        <v>0</v>
      </c>
      <c r="K43" s="451"/>
    </row>
    <row r="44" spans="1:11" hidden="1">
      <c r="A44" s="451"/>
      <c r="B44" s="475"/>
      <c r="C44" s="476" t="str">
        <f>'Data information'!C133</f>
        <v xml:space="preserve"> - งานทดสอบการรับน้ำหนักเสาเข็มโดยวิธี Dynamic Load Test  (Dia.0.60 m.=54 Ton)</v>
      </c>
      <c r="D44" s="459"/>
      <c r="E44" s="450" t="str">
        <f>'Data information'!D133</f>
        <v>ต้น</v>
      </c>
      <c r="F44" s="449">
        <f>'Data information'!E133</f>
        <v>0</v>
      </c>
      <c r="G44" s="449">
        <f t="shared" si="1"/>
        <v>0</v>
      </c>
      <c r="H44" s="449">
        <f>'Data information'!F133</f>
        <v>10000</v>
      </c>
      <c r="I44" s="449">
        <f t="shared" si="2"/>
        <v>0</v>
      </c>
      <c r="J44" s="449">
        <f t="shared" si="3"/>
        <v>0</v>
      </c>
      <c r="K44" s="451"/>
    </row>
    <row r="45" spans="1:11" hidden="1">
      <c r="A45" s="451"/>
      <c r="B45" s="475"/>
      <c r="C45" s="476" t="str">
        <f>'Data information'!C134</f>
        <v xml:space="preserve"> - งานทดสอบการรับน้ำหนักเสาเข็มโดยวิธี Static Load Test</v>
      </c>
      <c r="D45" s="459"/>
      <c r="E45" s="450">
        <f>'Data information'!D134</f>
        <v>0</v>
      </c>
      <c r="F45" s="449">
        <f>'Data information'!E134</f>
        <v>0</v>
      </c>
      <c r="G45" s="449">
        <f t="shared" si="1"/>
        <v>0</v>
      </c>
      <c r="H45" s="449">
        <f>'Data information'!F134</f>
        <v>0</v>
      </c>
      <c r="I45" s="449">
        <f t="shared" si="2"/>
        <v>0</v>
      </c>
      <c r="J45" s="449">
        <f t="shared" si="3"/>
        <v>0</v>
      </c>
      <c r="K45" s="451"/>
    </row>
    <row r="46" spans="1:11" hidden="1">
      <c r="A46" s="451"/>
      <c r="B46" s="475"/>
      <c r="C46" s="476" t="str">
        <f>'Data information'!C135</f>
        <v xml:space="preserve"> - งานทดสอบความสมบูรณ์ของเสาเข็มโดยวิธี Seismic Test</v>
      </c>
      <c r="D46" s="459"/>
      <c r="E46" s="450" t="str">
        <f>'Data information'!D135</f>
        <v>ต้น</v>
      </c>
      <c r="F46" s="449">
        <f>'Data information'!E135</f>
        <v>0</v>
      </c>
      <c r="G46" s="449">
        <f t="shared" si="1"/>
        <v>0</v>
      </c>
      <c r="H46" s="449">
        <f>'Data information'!F135</f>
        <v>250</v>
      </c>
      <c r="I46" s="449">
        <f t="shared" si="2"/>
        <v>0</v>
      </c>
      <c r="J46" s="449">
        <f t="shared" si="3"/>
        <v>0</v>
      </c>
      <c r="K46" s="451"/>
    </row>
    <row r="47" spans="1:11">
      <c r="A47" s="451"/>
      <c r="B47" s="475"/>
      <c r="C47" s="485" t="str">
        <f>'Data information'!C136</f>
        <v>งานคอนกรีตโครงสร้าง</v>
      </c>
      <c r="D47" s="449"/>
      <c r="E47" s="450"/>
      <c r="F47" s="449"/>
      <c r="G47" s="449"/>
      <c r="H47" s="449"/>
      <c r="I47" s="449"/>
      <c r="J47" s="449"/>
      <c r="K47" s="451"/>
    </row>
    <row r="48" spans="1:11">
      <c r="A48" s="451"/>
      <c r="B48" s="475"/>
      <c r="C48" s="476" t="str">
        <f>'Data information'!C137</f>
        <v xml:space="preserve"> - คอนกรีตโครงสร้าง  fc'= 280 ksc. ทรงกระบอก</v>
      </c>
      <c r="D48" s="449"/>
      <c r="E48" s="450" t="str">
        <f>'Data information'!D137</f>
        <v>ลบ.ม.</v>
      </c>
      <c r="F48" s="449">
        <f>'Data information'!E137</f>
        <v>2046.73</v>
      </c>
      <c r="G48" s="449">
        <f t="shared" ref="G48:G65" si="4">D48*F48</f>
        <v>0</v>
      </c>
      <c r="H48" s="449">
        <f>'Data information'!F137</f>
        <v>519</v>
      </c>
      <c r="I48" s="449">
        <f t="shared" ref="I48:I65" si="5">D48*H48</f>
        <v>0</v>
      </c>
      <c r="J48" s="449">
        <f t="shared" ref="J48:J65" si="6">G48+I48</f>
        <v>0</v>
      </c>
      <c r="K48" s="451"/>
    </row>
    <row r="49" spans="1:11">
      <c r="A49" s="451"/>
      <c r="B49" s="475"/>
      <c r="C49" s="476" t="str">
        <f>'Data information'!C138</f>
        <v xml:space="preserve"> - คอนกรีตโครงสร้าง  fc'=320 ksc. ทรงกระบอก</v>
      </c>
      <c r="D49" s="449"/>
      <c r="E49" s="450" t="str">
        <f>'Data information'!D138</f>
        <v>ลบ.ม.</v>
      </c>
      <c r="F49" s="449">
        <f>'Data information'!E138</f>
        <v>2149.5300000000002</v>
      </c>
      <c r="G49" s="449">
        <f t="shared" si="4"/>
        <v>0</v>
      </c>
      <c r="H49" s="449">
        <f>'Data information'!F138</f>
        <v>519</v>
      </c>
      <c r="I49" s="449">
        <f t="shared" si="5"/>
        <v>0</v>
      </c>
      <c r="J49" s="449">
        <f t="shared" si="6"/>
        <v>0</v>
      </c>
      <c r="K49" s="451"/>
    </row>
    <row r="50" spans="1:11">
      <c r="A50" s="451"/>
      <c r="B50" s="475"/>
      <c r="C50" s="484" t="str">
        <f>'Data information'!C139</f>
        <v>งานแบบหล่อคอนกรีต</v>
      </c>
      <c r="D50" s="449"/>
      <c r="E50" s="450"/>
      <c r="F50" s="449"/>
      <c r="G50" s="449"/>
      <c r="H50" s="449"/>
      <c r="I50" s="449"/>
      <c r="J50" s="449"/>
      <c r="K50" s="451"/>
    </row>
    <row r="51" spans="1:11">
      <c r="A51" s="451"/>
      <c r="B51" s="475"/>
      <c r="C51" s="476" t="str">
        <f>'Data information'!C140</f>
        <v xml:space="preserve"> - ไม้แบบทั่วไป  </v>
      </c>
      <c r="D51" s="449"/>
      <c r="E51" s="450" t="str">
        <f>'Data information'!D140</f>
        <v>ตร.ม.</v>
      </c>
      <c r="F51" s="449">
        <f>'Data information'!E140</f>
        <v>300</v>
      </c>
      <c r="G51" s="449">
        <f t="shared" si="4"/>
        <v>0</v>
      </c>
      <c r="H51" s="449">
        <f>'Data information'!F140</f>
        <v>0</v>
      </c>
      <c r="I51" s="449">
        <f t="shared" si="5"/>
        <v>0</v>
      </c>
      <c r="J51" s="449">
        <f t="shared" si="6"/>
        <v>0</v>
      </c>
      <c r="K51" s="451"/>
    </row>
    <row r="52" spans="1:11">
      <c r="A52" s="451"/>
      <c r="B52" s="475"/>
      <c r="C52" s="476" t="str">
        <f>'Data information'!C141</f>
        <v xml:space="preserve"> - ค่าแรงไม้แบบ</v>
      </c>
      <c r="D52" s="449"/>
      <c r="E52" s="450" t="str">
        <f>'Data information'!D141</f>
        <v>ตร.ม.</v>
      </c>
      <c r="F52" s="449">
        <f>'Data information'!E141</f>
        <v>0</v>
      </c>
      <c r="G52" s="449">
        <f t="shared" si="4"/>
        <v>0</v>
      </c>
      <c r="H52" s="449">
        <f>'Data information'!F141</f>
        <v>121</v>
      </c>
      <c r="I52" s="449">
        <f t="shared" si="5"/>
        <v>0</v>
      </c>
      <c r="J52" s="449">
        <f t="shared" si="6"/>
        <v>0</v>
      </c>
      <c r="K52" s="451"/>
    </row>
    <row r="53" spans="1:11">
      <c r="A53" s="451"/>
      <c r="B53" s="475"/>
      <c r="C53" s="476" t="str">
        <f>'Data information'!C142</f>
        <v xml:space="preserve"> - ไม้คร่าวยึดแบบหล่อคอนกรีต </v>
      </c>
      <c r="D53" s="449"/>
      <c r="E53" s="450" t="str">
        <f>'Data information'!D142</f>
        <v>ตร.ม.</v>
      </c>
      <c r="F53" s="449">
        <f>'Data information'!E142</f>
        <v>300</v>
      </c>
      <c r="G53" s="449">
        <f t="shared" si="4"/>
        <v>0</v>
      </c>
      <c r="H53" s="449">
        <f>'Data information'!F142</f>
        <v>0</v>
      </c>
      <c r="I53" s="449">
        <f t="shared" si="5"/>
        <v>0</v>
      </c>
      <c r="J53" s="449">
        <f t="shared" si="6"/>
        <v>0</v>
      </c>
      <c r="K53" s="451"/>
    </row>
    <row r="54" spans="1:11">
      <c r="A54" s="451"/>
      <c r="B54" s="475"/>
      <c r="C54" s="476" t="str">
        <f>'Data information'!C143</f>
        <v xml:space="preserve"> - ไม้ค้ำยันแบบหล่อคอนกรีต </v>
      </c>
      <c r="D54" s="449"/>
      <c r="E54" s="450" t="str">
        <f>'Data information'!D143</f>
        <v>ต้น</v>
      </c>
      <c r="F54" s="449">
        <f>'Data information'!E143</f>
        <v>15</v>
      </c>
      <c r="G54" s="449">
        <f t="shared" si="4"/>
        <v>0</v>
      </c>
      <c r="H54" s="449">
        <f>'Data information'!F143</f>
        <v>0</v>
      </c>
      <c r="I54" s="449">
        <f t="shared" si="5"/>
        <v>0</v>
      </c>
      <c r="J54" s="449">
        <f t="shared" si="6"/>
        <v>0</v>
      </c>
      <c r="K54" s="451"/>
    </row>
    <row r="55" spans="1:11">
      <c r="A55" s="451"/>
      <c r="B55" s="475"/>
      <c r="C55" s="476" t="str">
        <f>'Data information'!C144</f>
        <v xml:space="preserve"> - ตะปู</v>
      </c>
      <c r="D55" s="449"/>
      <c r="E55" s="450" t="str">
        <f>'Data information'!D144</f>
        <v>กก.</v>
      </c>
      <c r="F55" s="449">
        <f>'Data information'!E144</f>
        <v>58.88</v>
      </c>
      <c r="G55" s="449">
        <f t="shared" si="4"/>
        <v>0</v>
      </c>
      <c r="H55" s="449">
        <f>'Data information'!F144</f>
        <v>0</v>
      </c>
      <c r="I55" s="449">
        <f t="shared" si="5"/>
        <v>0</v>
      </c>
      <c r="J55" s="449">
        <f t="shared" si="6"/>
        <v>0</v>
      </c>
      <c r="K55" s="451"/>
    </row>
    <row r="56" spans="1:11">
      <c r="A56" s="451"/>
      <c r="B56" s="475"/>
      <c r="C56" s="485" t="str">
        <f>'Data information'!C145</f>
        <v>งานเหล็กเสริมคอนกรีต</v>
      </c>
      <c r="D56" s="449"/>
      <c r="E56" s="450"/>
      <c r="F56" s="449"/>
      <c r="G56" s="449"/>
      <c r="H56" s="449"/>
      <c r="I56" s="449"/>
      <c r="J56" s="449"/>
      <c r="K56" s="451"/>
    </row>
    <row r="57" spans="1:11">
      <c r="A57" s="451"/>
      <c r="B57" s="475"/>
      <c r="C57" s="476" t="str">
        <f>'Data information'!C146</f>
        <v xml:space="preserve"> - เหล็กเส้นกลมผิวเรียบ SR.24 RB6 มม.</v>
      </c>
      <c r="D57" s="449"/>
      <c r="E57" s="450" t="str">
        <f>'Data information'!D146</f>
        <v>กก.</v>
      </c>
      <c r="F57" s="449">
        <f>'Data information'!E146</f>
        <v>21.47</v>
      </c>
      <c r="G57" s="449">
        <f t="shared" si="4"/>
        <v>0</v>
      </c>
      <c r="H57" s="449">
        <f>'Data information'!F146</f>
        <v>4.4000000000000004</v>
      </c>
      <c r="I57" s="449">
        <f t="shared" si="5"/>
        <v>0</v>
      </c>
      <c r="J57" s="449">
        <f t="shared" si="6"/>
        <v>0</v>
      </c>
      <c r="K57" s="451"/>
    </row>
    <row r="58" spans="1:11">
      <c r="A58" s="451"/>
      <c r="B58" s="475"/>
      <c r="C58" s="476" t="str">
        <f>'Data information'!C147</f>
        <v xml:space="preserve"> - เหล็กเส้นกลมผิวเรียบ SR.24 RB9 มม.</v>
      </c>
      <c r="D58" s="449"/>
      <c r="E58" s="450" t="str">
        <f>'Data information'!D147</f>
        <v>กก.</v>
      </c>
      <c r="F58" s="449">
        <f>'Data information'!E147</f>
        <v>20.79</v>
      </c>
      <c r="G58" s="449">
        <f t="shared" si="4"/>
        <v>0</v>
      </c>
      <c r="H58" s="449">
        <f>'Data information'!F147</f>
        <v>4.4000000000000004</v>
      </c>
      <c r="I58" s="449">
        <f t="shared" si="5"/>
        <v>0</v>
      </c>
      <c r="J58" s="449">
        <f t="shared" si="6"/>
        <v>0</v>
      </c>
      <c r="K58" s="451"/>
    </row>
    <row r="59" spans="1:11">
      <c r="A59" s="451"/>
      <c r="B59" s="475"/>
      <c r="C59" s="476" t="str">
        <f>'Data information'!C148</f>
        <v xml:space="preserve"> - เหล็กเส้นกลมผิวข้ออ้อย SD.40 DB12 มม.</v>
      </c>
      <c r="D59" s="449"/>
      <c r="E59" s="450" t="str">
        <f>'Data information'!D148</f>
        <v>กก.</v>
      </c>
      <c r="F59" s="449">
        <f>'Data information'!E148</f>
        <v>20.2</v>
      </c>
      <c r="G59" s="449">
        <f t="shared" si="4"/>
        <v>0</v>
      </c>
      <c r="H59" s="449">
        <f>'Data information'!F148</f>
        <v>3.6</v>
      </c>
      <c r="I59" s="449">
        <f t="shared" si="5"/>
        <v>0</v>
      </c>
      <c r="J59" s="449">
        <f t="shared" si="6"/>
        <v>0</v>
      </c>
      <c r="K59" s="451"/>
    </row>
    <row r="60" spans="1:11">
      <c r="A60" s="451"/>
      <c r="B60" s="475"/>
      <c r="C60" s="476" t="str">
        <f>'Data information'!C149</f>
        <v xml:space="preserve"> - เหล็กเส้นกลมผิวข้ออ้อย SD.40 DB16 มม.</v>
      </c>
      <c r="D60" s="449"/>
      <c r="E60" s="450" t="str">
        <f>'Data information'!D149</f>
        <v>กก.</v>
      </c>
      <c r="F60" s="449">
        <f>'Data information'!E149</f>
        <v>20.14</v>
      </c>
      <c r="G60" s="449">
        <f t="shared" si="4"/>
        <v>0</v>
      </c>
      <c r="H60" s="449">
        <f>'Data information'!F149</f>
        <v>3.6</v>
      </c>
      <c r="I60" s="449">
        <f t="shared" si="5"/>
        <v>0</v>
      </c>
      <c r="J60" s="449">
        <f t="shared" si="6"/>
        <v>0</v>
      </c>
      <c r="K60" s="451"/>
    </row>
    <row r="61" spans="1:11">
      <c r="A61" s="451"/>
      <c r="B61" s="475"/>
      <c r="C61" s="476" t="str">
        <f>'Data information'!C150</f>
        <v xml:space="preserve"> - เหล็กเส้นกลมผิวข้ออ้อย SD.40 DB20 มม.</v>
      </c>
      <c r="D61" s="449"/>
      <c r="E61" s="450" t="str">
        <f>'Data information'!D150</f>
        <v>กก.</v>
      </c>
      <c r="F61" s="449">
        <f>'Data information'!E150</f>
        <v>20.18</v>
      </c>
      <c r="G61" s="449">
        <f t="shared" si="4"/>
        <v>0</v>
      </c>
      <c r="H61" s="449">
        <f>'Data information'!F150</f>
        <v>3.1</v>
      </c>
      <c r="I61" s="449">
        <f t="shared" si="5"/>
        <v>0</v>
      </c>
      <c r="J61" s="449">
        <f t="shared" si="6"/>
        <v>0</v>
      </c>
      <c r="K61" s="451"/>
    </row>
    <row r="62" spans="1:11">
      <c r="A62" s="451"/>
      <c r="B62" s="475"/>
      <c r="C62" s="476" t="str">
        <f>'Data information'!C151</f>
        <v xml:space="preserve"> - เหล็กเส้นกลมผิวข้ออ้อย SD.40 DB25 มม.</v>
      </c>
      <c r="D62" s="449"/>
      <c r="E62" s="450" t="str">
        <f>'Data information'!D151</f>
        <v>กก.</v>
      </c>
      <c r="F62" s="449">
        <f>'Data information'!E151</f>
        <v>20.41</v>
      </c>
      <c r="G62" s="449">
        <f t="shared" si="4"/>
        <v>0</v>
      </c>
      <c r="H62" s="449">
        <f>'Data information'!F151</f>
        <v>3.1</v>
      </c>
      <c r="I62" s="449">
        <f t="shared" si="5"/>
        <v>0</v>
      </c>
      <c r="J62" s="449">
        <f t="shared" si="6"/>
        <v>0</v>
      </c>
      <c r="K62" s="451"/>
    </row>
    <row r="63" spans="1:11" hidden="1">
      <c r="A63" s="451"/>
      <c r="B63" s="475"/>
      <c r="C63" s="476" t="str">
        <f>'Data information'!C152</f>
        <v xml:space="preserve"> - เหล็กเส้นกลมผิวข้ออ้อย SD.40 DB28 มม.</v>
      </c>
      <c r="D63" s="449"/>
      <c r="E63" s="450" t="str">
        <f>'Data information'!D152</f>
        <v>กก.</v>
      </c>
      <c r="F63" s="449">
        <f>'Data information'!E152</f>
        <v>20.41</v>
      </c>
      <c r="G63" s="449">
        <f t="shared" si="4"/>
        <v>0</v>
      </c>
      <c r="H63" s="449">
        <f>'Data information'!F152</f>
        <v>3.1</v>
      </c>
      <c r="I63" s="449">
        <f t="shared" si="5"/>
        <v>0</v>
      </c>
      <c r="J63" s="449">
        <f t="shared" si="6"/>
        <v>0</v>
      </c>
      <c r="K63" s="451"/>
    </row>
    <row r="64" spans="1:11" hidden="1">
      <c r="A64" s="451"/>
      <c r="B64" s="475"/>
      <c r="C64" s="476" t="str">
        <f>'Data information'!C153</f>
        <v xml:space="preserve"> - เหล็กเส้นกลมผิวข้ออ้อย SD.40 DB32 มม.</v>
      </c>
      <c r="D64" s="449"/>
      <c r="E64" s="450" t="str">
        <f>'Data information'!D153</f>
        <v>กก.</v>
      </c>
      <c r="F64" s="449">
        <f>'Data information'!E153</f>
        <v>20.41</v>
      </c>
      <c r="G64" s="449">
        <f t="shared" si="4"/>
        <v>0</v>
      </c>
      <c r="H64" s="449">
        <f>'Data information'!F153</f>
        <v>3.1</v>
      </c>
      <c r="I64" s="449">
        <f t="shared" si="5"/>
        <v>0</v>
      </c>
      <c r="J64" s="449">
        <f t="shared" si="6"/>
        <v>0</v>
      </c>
      <c r="K64" s="451"/>
    </row>
    <row r="65" spans="1:11">
      <c r="A65" s="451"/>
      <c r="B65" s="475"/>
      <c r="C65" s="476" t="str">
        <f>'Data information'!C154</f>
        <v xml:space="preserve"> - ลวดผูกเหล็ก</v>
      </c>
      <c r="D65" s="449"/>
      <c r="E65" s="450" t="str">
        <f>'Data information'!D154</f>
        <v>กก.</v>
      </c>
      <c r="F65" s="449">
        <f>'Data information'!E154</f>
        <v>34.42</v>
      </c>
      <c r="G65" s="449">
        <f t="shared" si="4"/>
        <v>0</v>
      </c>
      <c r="H65" s="449">
        <f>'Data information'!F154</f>
        <v>0</v>
      </c>
      <c r="I65" s="449">
        <f t="shared" si="5"/>
        <v>0</v>
      </c>
      <c r="J65" s="449">
        <f t="shared" si="6"/>
        <v>0</v>
      </c>
      <c r="K65" s="451"/>
    </row>
    <row r="66" spans="1:11">
      <c r="A66" s="451"/>
      <c r="B66" s="475"/>
      <c r="C66" s="485" t="str">
        <f>'Data information'!C155</f>
        <v>งานโครงสร้างสำเร็จรูป ,โครงสร้างอื่นๆ</v>
      </c>
      <c r="D66" s="449"/>
      <c r="E66" s="450"/>
      <c r="F66" s="449"/>
      <c r="G66" s="449"/>
      <c r="H66" s="449"/>
      <c r="I66" s="449"/>
      <c r="J66" s="449"/>
      <c r="K66" s="451"/>
    </row>
    <row r="67" spans="1:11">
      <c r="A67" s="451"/>
      <c r="B67" s="475"/>
      <c r="C67" s="476" t="str">
        <f>'Data information'!C156</f>
        <v xml:space="preserve"> - งานระบบพื้น Post - tension</v>
      </c>
      <c r="D67" s="449"/>
      <c r="E67" s="450" t="str">
        <f>'Data information'!D156</f>
        <v>ตร.ม.</v>
      </c>
      <c r="F67" s="449">
        <f>'Data information'!E156</f>
        <v>375</v>
      </c>
      <c r="G67" s="449">
        <f t="shared" ref="G67:G72" si="7">D67*F67</f>
        <v>0</v>
      </c>
      <c r="H67" s="449">
        <f>'Data information'!F156</f>
        <v>0</v>
      </c>
      <c r="I67" s="449">
        <f t="shared" ref="I67:I72" si="8">D67*H67</f>
        <v>0</v>
      </c>
      <c r="J67" s="449">
        <f t="shared" ref="J67:J72" si="9">G67+I67</f>
        <v>0</v>
      </c>
      <c r="K67" s="451"/>
    </row>
    <row r="68" spans="1:11" hidden="1">
      <c r="A68" s="451"/>
      <c r="B68" s="475"/>
      <c r="C68" s="476" t="str">
        <f>'Data information'!C157</f>
        <v xml:space="preserve"> - พื้นสำเร็จรูปชนิดกลวง HC 200x1200 mm. LIVE LOAD 300 kg./sq.m.</v>
      </c>
      <c r="D68" s="449"/>
      <c r="E68" s="450" t="str">
        <f>'Data information'!D157</f>
        <v>ตร.ม.</v>
      </c>
      <c r="F68" s="449">
        <f>'Data information'!E157</f>
        <v>785</v>
      </c>
      <c r="G68" s="449">
        <f t="shared" si="7"/>
        <v>0</v>
      </c>
      <c r="H68" s="449">
        <f>'Data information'!F157</f>
        <v>60</v>
      </c>
      <c r="I68" s="449">
        <f t="shared" si="8"/>
        <v>0</v>
      </c>
      <c r="J68" s="449">
        <f t="shared" si="9"/>
        <v>0</v>
      </c>
      <c r="K68" s="451"/>
    </row>
    <row r="69" spans="1:11">
      <c r="A69" s="451"/>
      <c r="B69" s="475"/>
      <c r="C69" s="476" t="str">
        <f>'Data information'!C158</f>
        <v xml:space="preserve"> - พื้นสำเร็จรูปชนิดกลวง HC 200x1200 mm. LIVE LOAD 400 kg./sq.m.</v>
      </c>
      <c r="D69" s="449"/>
      <c r="E69" s="450" t="str">
        <f>'Data information'!D158</f>
        <v>ตร.ม.</v>
      </c>
      <c r="F69" s="449">
        <f>'Data information'!E158</f>
        <v>785</v>
      </c>
      <c r="G69" s="449">
        <f t="shared" si="7"/>
        <v>0</v>
      </c>
      <c r="H69" s="449">
        <f>'Data information'!F158</f>
        <v>60</v>
      </c>
      <c r="I69" s="449">
        <f t="shared" si="8"/>
        <v>0</v>
      </c>
      <c r="J69" s="449">
        <f t="shared" si="9"/>
        <v>0</v>
      </c>
      <c r="K69" s="451"/>
    </row>
    <row r="70" spans="1:11">
      <c r="A70" s="451"/>
      <c r="B70" s="475"/>
      <c r="C70" s="476" t="str">
        <f>'Data information'!C159</f>
        <v xml:space="preserve"> - Metal Steel Deck</v>
      </c>
      <c r="D70" s="449"/>
      <c r="E70" s="450" t="str">
        <f>'Data information'!D159</f>
        <v>ตร.ม.</v>
      </c>
      <c r="F70" s="449">
        <f>'Data information'!E159</f>
        <v>430.55</v>
      </c>
      <c r="G70" s="449">
        <f t="shared" si="7"/>
        <v>0</v>
      </c>
      <c r="H70" s="449">
        <f>'Data information'!F159</f>
        <v>60</v>
      </c>
      <c r="I70" s="449">
        <f t="shared" si="8"/>
        <v>0</v>
      </c>
      <c r="J70" s="449">
        <f t="shared" si="9"/>
        <v>0</v>
      </c>
      <c r="K70" s="451"/>
    </row>
    <row r="71" spans="1:11">
      <c r="A71" s="460"/>
      <c r="B71" s="475"/>
      <c r="C71" s="476" t="str">
        <f>'Data information'!C160</f>
        <v xml:space="preserve"> - ROD Dia. 100 mm.</v>
      </c>
      <c r="D71" s="449"/>
      <c r="E71" s="450" t="str">
        <f>'Data information'!D160</f>
        <v>ม.</v>
      </c>
      <c r="F71" s="449">
        <f>'Data information'!E160</f>
        <v>300</v>
      </c>
      <c r="G71" s="449">
        <f t="shared" si="7"/>
        <v>0</v>
      </c>
      <c r="H71" s="449">
        <f>'Data information'!F160</f>
        <v>0</v>
      </c>
      <c r="I71" s="449">
        <f t="shared" si="8"/>
        <v>0</v>
      </c>
      <c r="J71" s="449">
        <f t="shared" si="9"/>
        <v>0</v>
      </c>
      <c r="K71" s="460"/>
    </row>
    <row r="72" spans="1:11">
      <c r="A72" s="460"/>
      <c r="B72" s="475"/>
      <c r="C72" s="476" t="str">
        <f>'Data information'!C161</f>
        <v xml:space="preserve"> - เหล็ก Wire Mesh  Dia 4 มม.@ 0.20x0.20 ม. </v>
      </c>
      <c r="D72" s="449"/>
      <c r="E72" s="450" t="str">
        <f>'Data information'!D161</f>
        <v>ตร.ม.</v>
      </c>
      <c r="F72" s="449">
        <f>'Data information'!E161</f>
        <v>30.84</v>
      </c>
      <c r="G72" s="449">
        <f t="shared" si="7"/>
        <v>0</v>
      </c>
      <c r="H72" s="449">
        <f>'Data information'!F161</f>
        <v>5</v>
      </c>
      <c r="I72" s="449">
        <f t="shared" si="8"/>
        <v>0</v>
      </c>
      <c r="J72" s="449">
        <f t="shared" si="9"/>
        <v>0</v>
      </c>
      <c r="K72" s="460"/>
    </row>
    <row r="73" spans="1:11">
      <c r="A73" s="460"/>
      <c r="B73" s="475"/>
      <c r="C73" s="483"/>
      <c r="D73" s="465"/>
      <c r="E73" s="466"/>
      <c r="F73" s="465"/>
      <c r="G73" s="465"/>
      <c r="H73" s="465"/>
      <c r="I73" s="465"/>
      <c r="J73" s="465"/>
      <c r="K73" s="460"/>
    </row>
    <row r="74" spans="1:11">
      <c r="A74" s="451"/>
      <c r="B74" s="475"/>
      <c r="C74" s="486" t="s">
        <v>163</v>
      </c>
      <c r="D74" s="467"/>
      <c r="E74" s="468"/>
      <c r="F74" s="467"/>
      <c r="G74" s="467">
        <f>SUM(G37:G73)</f>
        <v>0</v>
      </c>
      <c r="H74" s="467"/>
      <c r="I74" s="467">
        <f>SUM(I37:I73)</f>
        <v>0</v>
      </c>
      <c r="J74" s="467">
        <f>SUM(J37:J73)</f>
        <v>0</v>
      </c>
      <c r="K74" s="451"/>
    </row>
    <row r="75" spans="1:11">
      <c r="A75" s="460"/>
      <c r="B75" s="481"/>
      <c r="C75" s="484" t="s">
        <v>1268</v>
      </c>
      <c r="D75" s="449"/>
      <c r="E75" s="450"/>
      <c r="F75" s="449"/>
      <c r="G75" s="449"/>
      <c r="H75" s="449"/>
      <c r="I75" s="449"/>
      <c r="J75" s="449"/>
      <c r="K75" s="451"/>
    </row>
    <row r="76" spans="1:11" hidden="1">
      <c r="A76" s="460"/>
      <c r="B76" s="482"/>
      <c r="C76" s="476" t="str">
        <f>'Data information'!C163</f>
        <v xml:space="preserve"> - H-800x300x14x26 mm. 210 kg./m.</v>
      </c>
      <c r="D76" s="449"/>
      <c r="E76" s="450" t="str">
        <f>'Data information'!D163</f>
        <v>กก.</v>
      </c>
      <c r="F76" s="449">
        <f>'Data information'!E163</f>
        <v>35.35</v>
      </c>
      <c r="G76" s="449">
        <f t="shared" ref="G76:G116" si="10">D76*F76</f>
        <v>0</v>
      </c>
      <c r="H76" s="449">
        <f>'Data information'!F163</f>
        <v>0</v>
      </c>
      <c r="I76" s="449">
        <f t="shared" ref="I76:I116" si="11">D76*H76</f>
        <v>0</v>
      </c>
      <c r="J76" s="449">
        <f t="shared" ref="J76:J116" si="12">G76+I76</f>
        <v>0</v>
      </c>
      <c r="K76" s="451"/>
    </row>
    <row r="77" spans="1:11" hidden="1">
      <c r="A77" s="460"/>
      <c r="B77" s="482"/>
      <c r="C77" s="476" t="str">
        <f>'Data information'!C164</f>
        <v xml:space="preserve"> - H-400x200x8x13 mm.</v>
      </c>
      <c r="D77" s="449"/>
      <c r="E77" s="450" t="str">
        <f>'Data information'!D164</f>
        <v>กก.</v>
      </c>
      <c r="F77" s="449">
        <f>'Data information'!E164</f>
        <v>33.409999999999997</v>
      </c>
      <c r="G77" s="449">
        <f t="shared" si="10"/>
        <v>0</v>
      </c>
      <c r="H77" s="449">
        <f>'Data information'!F164</f>
        <v>0</v>
      </c>
      <c r="I77" s="449">
        <f t="shared" si="11"/>
        <v>0</v>
      </c>
      <c r="J77" s="449">
        <f t="shared" si="12"/>
        <v>0</v>
      </c>
      <c r="K77" s="451"/>
    </row>
    <row r="78" spans="1:11">
      <c r="A78" s="460"/>
      <c r="B78" s="482"/>
      <c r="C78" s="476" t="str">
        <f>'Data information'!C165</f>
        <v xml:space="preserve"> - H-350x175x7x11 mm.</v>
      </c>
      <c r="D78" s="449"/>
      <c r="E78" s="450" t="str">
        <f>'Data information'!D165</f>
        <v>กก.</v>
      </c>
      <c r="F78" s="449">
        <f>'Data information'!E165</f>
        <v>33.409999999999997</v>
      </c>
      <c r="G78" s="449">
        <f t="shared" si="10"/>
        <v>0</v>
      </c>
      <c r="H78" s="449">
        <f>'Data information'!F165</f>
        <v>0</v>
      </c>
      <c r="I78" s="449">
        <f t="shared" si="11"/>
        <v>0</v>
      </c>
      <c r="J78" s="449">
        <f t="shared" si="12"/>
        <v>0</v>
      </c>
      <c r="K78" s="451"/>
    </row>
    <row r="79" spans="1:11">
      <c r="A79" s="460"/>
      <c r="B79" s="482"/>
      <c r="C79" s="476" t="str">
        <f>'Data information'!C166</f>
        <v xml:space="preserve"> - H-300x150x6.5x9 mm.</v>
      </c>
      <c r="D79" s="449"/>
      <c r="E79" s="450" t="str">
        <f>'Data information'!D166</f>
        <v>กก.</v>
      </c>
      <c r="F79" s="449">
        <f>'Data information'!E166</f>
        <v>35.549999999999997</v>
      </c>
      <c r="G79" s="449">
        <f t="shared" si="10"/>
        <v>0</v>
      </c>
      <c r="H79" s="449">
        <f>'Data information'!F166</f>
        <v>0</v>
      </c>
      <c r="I79" s="449">
        <f t="shared" si="11"/>
        <v>0</v>
      </c>
      <c r="J79" s="449">
        <f t="shared" si="12"/>
        <v>0</v>
      </c>
      <c r="K79" s="451"/>
    </row>
    <row r="80" spans="1:11" hidden="1">
      <c r="A80" s="460"/>
      <c r="B80" s="482"/>
      <c r="C80" s="476" t="str">
        <f>'Data information'!C167</f>
        <v xml:space="preserve"> - H-200x200x8x12 mm.</v>
      </c>
      <c r="D80" s="449"/>
      <c r="E80" s="450" t="str">
        <f>'Data information'!D167</f>
        <v>กก.</v>
      </c>
      <c r="F80" s="449">
        <f>'Data information'!E167</f>
        <v>33.409999999999997</v>
      </c>
      <c r="G80" s="449">
        <f t="shared" si="10"/>
        <v>0</v>
      </c>
      <c r="H80" s="449">
        <f>'Data information'!F167</f>
        <v>0</v>
      </c>
      <c r="I80" s="449">
        <f t="shared" si="11"/>
        <v>0</v>
      </c>
      <c r="J80" s="449">
        <f t="shared" si="12"/>
        <v>0</v>
      </c>
      <c r="K80" s="451"/>
    </row>
    <row r="81" spans="1:11">
      <c r="A81" s="460"/>
      <c r="B81" s="482"/>
      <c r="C81" s="476" t="str">
        <f>'Data information'!C168</f>
        <v xml:space="preserve"> - H-200x150x6x9 mm.</v>
      </c>
      <c r="D81" s="449"/>
      <c r="E81" s="450" t="str">
        <f>'Data information'!D168</f>
        <v>กก.</v>
      </c>
      <c r="F81" s="449">
        <f>'Data information'!E168</f>
        <v>34.020000000000003</v>
      </c>
      <c r="G81" s="449">
        <f t="shared" si="10"/>
        <v>0</v>
      </c>
      <c r="H81" s="449">
        <f>'Data information'!F168</f>
        <v>0</v>
      </c>
      <c r="I81" s="449">
        <f t="shared" si="11"/>
        <v>0</v>
      </c>
      <c r="J81" s="449">
        <f t="shared" si="12"/>
        <v>0</v>
      </c>
      <c r="K81" s="451"/>
    </row>
    <row r="82" spans="1:11" hidden="1">
      <c r="A82" s="460"/>
      <c r="B82" s="482"/>
      <c r="C82" s="476" t="str">
        <f>'Data information'!C169</f>
        <v xml:space="preserve"> - H-194x150x6x9 mm.</v>
      </c>
      <c r="D82" s="449"/>
      <c r="E82" s="450" t="str">
        <f>'Data information'!D169</f>
        <v>กก.</v>
      </c>
      <c r="F82" s="449">
        <f>'Data information'!E169</f>
        <v>34.020000000000003</v>
      </c>
      <c r="G82" s="449">
        <f t="shared" si="10"/>
        <v>0</v>
      </c>
      <c r="H82" s="449">
        <f>'Data information'!F169</f>
        <v>0</v>
      </c>
      <c r="I82" s="449">
        <f t="shared" si="11"/>
        <v>0</v>
      </c>
      <c r="J82" s="449">
        <f t="shared" si="12"/>
        <v>0</v>
      </c>
      <c r="K82" s="451"/>
    </row>
    <row r="83" spans="1:11">
      <c r="A83" s="460"/>
      <c r="B83" s="482"/>
      <c r="C83" s="476" t="str">
        <f>'Data information'!C170</f>
        <v xml:space="preserve"> - H-150x150x7x10 mm.</v>
      </c>
      <c r="D83" s="449"/>
      <c r="E83" s="450" t="str">
        <f>'Data information'!D170</f>
        <v>กก.</v>
      </c>
      <c r="F83" s="449">
        <f>'Data information'!E170</f>
        <v>33.409999999999997</v>
      </c>
      <c r="G83" s="449">
        <f t="shared" si="10"/>
        <v>0</v>
      </c>
      <c r="H83" s="449">
        <f>'Data information'!F170</f>
        <v>0</v>
      </c>
      <c r="I83" s="449">
        <f t="shared" si="11"/>
        <v>0</v>
      </c>
      <c r="J83" s="449">
        <f t="shared" si="12"/>
        <v>0</v>
      </c>
      <c r="K83" s="451"/>
    </row>
    <row r="84" spans="1:11" s="9" customFormat="1" hidden="1">
      <c r="A84" s="465"/>
      <c r="B84" s="487"/>
      <c r="C84" s="488" t="str">
        <f>'Data information'!C171</f>
        <v xml:space="preserve"> - H-148x100x6x9 mm.</v>
      </c>
      <c r="D84" s="449"/>
      <c r="E84" s="450" t="str">
        <f>'Data information'!D171</f>
        <v>กก.</v>
      </c>
      <c r="F84" s="449">
        <f>'Data information'!E171</f>
        <v>33.459000000000003</v>
      </c>
      <c r="G84" s="449">
        <f t="shared" si="10"/>
        <v>0</v>
      </c>
      <c r="H84" s="449">
        <f>'Data information'!F171</f>
        <v>0</v>
      </c>
      <c r="I84" s="449">
        <f t="shared" si="11"/>
        <v>0</v>
      </c>
      <c r="J84" s="449">
        <f t="shared" si="12"/>
        <v>0</v>
      </c>
      <c r="K84" s="451"/>
    </row>
    <row r="85" spans="1:11" hidden="1">
      <c r="A85" s="460"/>
      <c r="B85" s="482"/>
      <c r="C85" s="476" t="str">
        <f>'Data information'!C172</f>
        <v xml:space="preserve"> - H-125x125x6.5x9 mm.</v>
      </c>
      <c r="D85" s="449"/>
      <c r="E85" s="450" t="str">
        <f>'Data information'!D172</f>
        <v>กก.</v>
      </c>
      <c r="F85" s="449">
        <f>'Data information'!E172</f>
        <v>33.409999999999997</v>
      </c>
      <c r="G85" s="449">
        <f t="shared" si="10"/>
        <v>0</v>
      </c>
      <c r="H85" s="449">
        <f>'Data information'!F172</f>
        <v>0</v>
      </c>
      <c r="I85" s="449">
        <f t="shared" si="11"/>
        <v>0</v>
      </c>
      <c r="J85" s="449">
        <f t="shared" si="12"/>
        <v>0</v>
      </c>
      <c r="K85" s="451"/>
    </row>
    <row r="86" spans="1:11" hidden="1">
      <c r="A86" s="460"/>
      <c r="B86" s="482"/>
      <c r="C86" s="476" t="str">
        <f>'Data information'!C173</f>
        <v xml:space="preserve"> - H-100x100x6x8 mm.</v>
      </c>
      <c r="D86" s="449"/>
      <c r="E86" s="450" t="str">
        <f>'Data information'!D173</f>
        <v>กก.</v>
      </c>
      <c r="F86" s="449">
        <f>'Data information'!E173</f>
        <v>33.409999999999997</v>
      </c>
      <c r="G86" s="449">
        <f t="shared" si="10"/>
        <v>0</v>
      </c>
      <c r="H86" s="449">
        <f>'Data information'!F173</f>
        <v>0</v>
      </c>
      <c r="I86" s="449">
        <f t="shared" si="11"/>
        <v>0</v>
      </c>
      <c r="J86" s="449">
        <f t="shared" si="12"/>
        <v>0</v>
      </c>
      <c r="K86" s="451"/>
    </row>
    <row r="87" spans="1:11">
      <c r="A87" s="460"/>
      <c r="B87" s="482"/>
      <c r="C87" s="476" t="str">
        <f>'Data information'!C174</f>
        <v xml:space="preserve"> - แปเหล็กรูปตัว Z ชุบกัลวาไนซ์ ขนาด 250x2.4 mm.</v>
      </c>
      <c r="D87" s="449"/>
      <c r="E87" s="450" t="str">
        <f>'Data information'!D174</f>
        <v>ม.</v>
      </c>
      <c r="F87" s="449">
        <f>'Data information'!E174</f>
        <v>366</v>
      </c>
      <c r="G87" s="449">
        <f t="shared" si="10"/>
        <v>0</v>
      </c>
      <c r="H87" s="449">
        <f>'Data information'!F174</f>
        <v>25</v>
      </c>
      <c r="I87" s="449">
        <f t="shared" si="11"/>
        <v>0</v>
      </c>
      <c r="J87" s="449">
        <f t="shared" si="12"/>
        <v>0</v>
      </c>
      <c r="K87" s="451"/>
    </row>
    <row r="88" spans="1:11" hidden="1">
      <c r="A88" s="460"/>
      <c r="B88" s="482"/>
      <c r="C88" s="476" t="str">
        <f>'Data information'!C175</f>
        <v xml:space="preserve"> - O-216.3x4.5 mm.</v>
      </c>
      <c r="D88" s="449"/>
      <c r="E88" s="450" t="str">
        <f>'Data information'!D175</f>
        <v>กก.</v>
      </c>
      <c r="F88" s="449">
        <f>'Data information'!E175</f>
        <v>28.94</v>
      </c>
      <c r="G88" s="449">
        <f t="shared" si="10"/>
        <v>0</v>
      </c>
      <c r="H88" s="449">
        <f>'Data information'!F175</f>
        <v>0</v>
      </c>
      <c r="I88" s="449">
        <f t="shared" si="11"/>
        <v>0</v>
      </c>
      <c r="J88" s="449">
        <f t="shared" si="12"/>
        <v>0</v>
      </c>
      <c r="K88" s="451"/>
    </row>
    <row r="89" spans="1:11" hidden="1">
      <c r="A89" s="460"/>
      <c r="B89" s="482"/>
      <c r="C89" s="476" t="str">
        <f>'Data information'!C176</f>
        <v xml:space="preserve"> - O-114.3x3.2 mm.</v>
      </c>
      <c r="D89" s="449"/>
      <c r="E89" s="450" t="str">
        <f>'Data information'!D176</f>
        <v>กก.</v>
      </c>
      <c r="F89" s="449">
        <f>'Data information'!E176</f>
        <v>26.34</v>
      </c>
      <c r="G89" s="449">
        <f t="shared" si="10"/>
        <v>0</v>
      </c>
      <c r="H89" s="449">
        <f>'Data information'!F176</f>
        <v>0</v>
      </c>
      <c r="I89" s="449">
        <f t="shared" si="11"/>
        <v>0</v>
      </c>
      <c r="J89" s="449">
        <f t="shared" si="12"/>
        <v>0</v>
      </c>
      <c r="K89" s="451"/>
    </row>
    <row r="90" spans="1:11" hidden="1">
      <c r="A90" s="460"/>
      <c r="B90" s="482"/>
      <c r="C90" s="476" t="str">
        <f>'Data information'!C177</f>
        <v xml:space="preserve"> - O-76.3x3.2 mm.</v>
      </c>
      <c r="D90" s="449"/>
      <c r="E90" s="450" t="str">
        <f>'Data information'!D177</f>
        <v>กก.</v>
      </c>
      <c r="F90" s="449">
        <f>'Data information'!E177</f>
        <v>26.35</v>
      </c>
      <c r="G90" s="449">
        <f t="shared" si="10"/>
        <v>0</v>
      </c>
      <c r="H90" s="449">
        <f>'Data information'!F177</f>
        <v>0</v>
      </c>
      <c r="I90" s="449">
        <f t="shared" si="11"/>
        <v>0</v>
      </c>
      <c r="J90" s="449">
        <f t="shared" si="12"/>
        <v>0</v>
      </c>
      <c r="K90" s="451"/>
    </row>
    <row r="91" spans="1:11" hidden="1">
      <c r="A91" s="460"/>
      <c r="B91" s="482"/>
      <c r="C91" s="476" t="str">
        <f>'Data information'!C178</f>
        <v xml:space="preserve"> - LG-100x100x3.2 mm.</v>
      </c>
      <c r="D91" s="449"/>
      <c r="E91" s="450" t="str">
        <f>'Data information'!D178</f>
        <v>กก.</v>
      </c>
      <c r="F91" s="449">
        <f>'Data information'!E178</f>
        <v>26.585000000000001</v>
      </c>
      <c r="G91" s="449">
        <f t="shared" si="10"/>
        <v>0</v>
      </c>
      <c r="H91" s="449">
        <f>'Data information'!F178</f>
        <v>0</v>
      </c>
      <c r="I91" s="449">
        <f t="shared" si="11"/>
        <v>0</v>
      </c>
      <c r="J91" s="449">
        <f t="shared" si="12"/>
        <v>0</v>
      </c>
      <c r="K91" s="451"/>
    </row>
    <row r="92" spans="1:11" hidden="1">
      <c r="A92" s="460"/>
      <c r="B92" s="482"/>
      <c r="C92" s="476" t="str">
        <f>'Data information'!C179</f>
        <v xml:space="preserve"> - LG-100x50x3.2 mm.</v>
      </c>
      <c r="D92" s="449"/>
      <c r="E92" s="450" t="str">
        <f>'Data information'!D179</f>
        <v>กก.</v>
      </c>
      <c r="F92" s="449">
        <f>'Data information'!E179</f>
        <v>26.55</v>
      </c>
      <c r="G92" s="449">
        <f t="shared" si="10"/>
        <v>0</v>
      </c>
      <c r="H92" s="449">
        <f>'Data information'!F179</f>
        <v>0</v>
      </c>
      <c r="I92" s="449">
        <f t="shared" si="11"/>
        <v>0</v>
      </c>
      <c r="J92" s="449">
        <f t="shared" si="12"/>
        <v>0</v>
      </c>
      <c r="K92" s="451"/>
    </row>
    <row r="93" spans="1:11" hidden="1">
      <c r="A93" s="460"/>
      <c r="B93" s="482"/>
      <c r="C93" s="476" t="str">
        <f>'Data information'!C180</f>
        <v xml:space="preserve"> - PL.400x400x25mm.</v>
      </c>
      <c r="D93" s="449"/>
      <c r="E93" s="450" t="str">
        <f>'Data information'!D180</f>
        <v>กก.</v>
      </c>
      <c r="F93" s="449">
        <f>'Data information'!E180</f>
        <v>28.44</v>
      </c>
      <c r="G93" s="449">
        <f t="shared" si="10"/>
        <v>0</v>
      </c>
      <c r="H93" s="449">
        <f>'Data information'!F180</f>
        <v>0</v>
      </c>
      <c r="I93" s="449">
        <f t="shared" si="11"/>
        <v>0</v>
      </c>
      <c r="J93" s="449">
        <f t="shared" si="12"/>
        <v>0</v>
      </c>
      <c r="K93" s="451"/>
    </row>
    <row r="94" spans="1:11">
      <c r="A94" s="460"/>
      <c r="B94" s="482"/>
      <c r="C94" s="476" t="str">
        <f>'Data information'!C181</f>
        <v xml:space="preserve"> - PL.500x300x20mm.</v>
      </c>
      <c r="D94" s="449"/>
      <c r="E94" s="450" t="str">
        <f>'Data information'!D181</f>
        <v>กก.</v>
      </c>
      <c r="F94" s="449">
        <f>'Data information'!E181</f>
        <v>28.44</v>
      </c>
      <c r="G94" s="449">
        <f t="shared" si="10"/>
        <v>0</v>
      </c>
      <c r="H94" s="449">
        <f>'Data information'!F181</f>
        <v>0</v>
      </c>
      <c r="I94" s="449">
        <f t="shared" si="11"/>
        <v>0</v>
      </c>
      <c r="J94" s="449">
        <f t="shared" si="12"/>
        <v>0</v>
      </c>
      <c r="K94" s="451"/>
    </row>
    <row r="95" spans="1:11" hidden="1">
      <c r="A95" s="460"/>
      <c r="B95" s="482"/>
      <c r="C95" s="476" t="str">
        <f>'Data information'!C182</f>
        <v xml:space="preserve"> - PL.450x350x20mm.</v>
      </c>
      <c r="D95" s="449"/>
      <c r="E95" s="450" t="str">
        <f>'Data information'!D182</f>
        <v>กก.</v>
      </c>
      <c r="F95" s="449">
        <f>'Data information'!E182</f>
        <v>28.44</v>
      </c>
      <c r="G95" s="449">
        <f t="shared" si="10"/>
        <v>0</v>
      </c>
      <c r="H95" s="449">
        <f>'Data information'!F182</f>
        <v>0</v>
      </c>
      <c r="I95" s="449">
        <f t="shared" si="11"/>
        <v>0</v>
      </c>
      <c r="J95" s="449">
        <f t="shared" si="12"/>
        <v>0</v>
      </c>
      <c r="K95" s="451"/>
    </row>
    <row r="96" spans="1:11">
      <c r="A96" s="460"/>
      <c r="B96" s="482"/>
      <c r="C96" s="476" t="str">
        <f>'Data information'!C183</f>
        <v xml:space="preserve"> - PL.400x300x20mm.</v>
      </c>
      <c r="D96" s="449"/>
      <c r="E96" s="450" t="str">
        <f>'Data information'!D183</f>
        <v>กก.</v>
      </c>
      <c r="F96" s="449">
        <f>'Data information'!E183</f>
        <v>28.44</v>
      </c>
      <c r="G96" s="449">
        <f t="shared" si="10"/>
        <v>0</v>
      </c>
      <c r="H96" s="449">
        <f>'Data information'!F183</f>
        <v>0</v>
      </c>
      <c r="I96" s="449">
        <f t="shared" si="11"/>
        <v>0</v>
      </c>
      <c r="J96" s="449">
        <f t="shared" si="12"/>
        <v>0</v>
      </c>
      <c r="K96" s="451"/>
    </row>
    <row r="97" spans="1:11" hidden="1">
      <c r="A97" s="460"/>
      <c r="B97" s="482"/>
      <c r="C97" s="476" t="str">
        <f>'Data information'!C184</f>
        <v xml:space="preserve"> - PL.350x200x20mm.</v>
      </c>
      <c r="D97" s="449"/>
      <c r="E97" s="450" t="str">
        <f>'Data information'!D184</f>
        <v>กก.</v>
      </c>
      <c r="F97" s="449">
        <f>'Data information'!E184</f>
        <v>28.44</v>
      </c>
      <c r="G97" s="449">
        <f t="shared" si="10"/>
        <v>0</v>
      </c>
      <c r="H97" s="449">
        <f>'Data information'!F184</f>
        <v>0</v>
      </c>
      <c r="I97" s="449">
        <f t="shared" si="11"/>
        <v>0</v>
      </c>
      <c r="J97" s="449">
        <f t="shared" si="12"/>
        <v>0</v>
      </c>
      <c r="K97" s="451"/>
    </row>
    <row r="98" spans="1:11" hidden="1">
      <c r="A98" s="460"/>
      <c r="B98" s="482"/>
      <c r="C98" s="476" t="str">
        <f>'Data information'!C185</f>
        <v xml:space="preserve"> - PL.300x300x20mm.</v>
      </c>
      <c r="D98" s="449"/>
      <c r="E98" s="450" t="str">
        <f>'Data information'!D185</f>
        <v>กก.</v>
      </c>
      <c r="F98" s="449">
        <f>'Data information'!E185</f>
        <v>28.44</v>
      </c>
      <c r="G98" s="449">
        <f t="shared" si="10"/>
        <v>0</v>
      </c>
      <c r="H98" s="449">
        <f>'Data information'!F185</f>
        <v>0</v>
      </c>
      <c r="I98" s="449">
        <f t="shared" si="11"/>
        <v>0</v>
      </c>
      <c r="J98" s="449">
        <f t="shared" si="12"/>
        <v>0</v>
      </c>
      <c r="K98" s="451"/>
    </row>
    <row r="99" spans="1:11" hidden="1">
      <c r="A99" s="460"/>
      <c r="B99" s="482"/>
      <c r="C99" s="476" t="str">
        <f>'Data information'!C186</f>
        <v xml:space="preserve"> - PL 250x250x20 mm.</v>
      </c>
      <c r="D99" s="449"/>
      <c r="E99" s="450" t="str">
        <f>'Data information'!D186</f>
        <v>กก.</v>
      </c>
      <c r="F99" s="449">
        <f>'Data information'!E186</f>
        <v>28.44</v>
      </c>
      <c r="G99" s="449">
        <f t="shared" si="10"/>
        <v>0</v>
      </c>
      <c r="H99" s="449">
        <f>'Data information'!F186</f>
        <v>0</v>
      </c>
      <c r="I99" s="449">
        <f t="shared" si="11"/>
        <v>0</v>
      </c>
      <c r="J99" s="449">
        <f t="shared" si="12"/>
        <v>0</v>
      </c>
      <c r="K99" s="451"/>
    </row>
    <row r="100" spans="1:11" hidden="1">
      <c r="A100" s="460"/>
      <c r="B100" s="482"/>
      <c r="C100" s="476" t="str">
        <f>'Data information'!C187</f>
        <v xml:space="preserve"> - PL 250x250x16 mm.</v>
      </c>
      <c r="D100" s="449"/>
      <c r="E100" s="450" t="str">
        <f>'Data information'!D187</f>
        <v>กก.</v>
      </c>
      <c r="F100" s="449">
        <f>'Data information'!E187</f>
        <v>28.44</v>
      </c>
      <c r="G100" s="449">
        <f t="shared" si="10"/>
        <v>0</v>
      </c>
      <c r="H100" s="449">
        <f>'Data information'!F187</f>
        <v>0</v>
      </c>
      <c r="I100" s="449">
        <f t="shared" si="11"/>
        <v>0</v>
      </c>
      <c r="J100" s="449">
        <f t="shared" si="12"/>
        <v>0</v>
      </c>
      <c r="K100" s="451"/>
    </row>
    <row r="101" spans="1:11">
      <c r="A101" s="460"/>
      <c r="B101" s="482"/>
      <c r="C101" s="476" t="str">
        <f>'Data information'!C188</f>
        <v xml:space="preserve"> - PL 200x200x16 mm.</v>
      </c>
      <c r="D101" s="449"/>
      <c r="E101" s="450" t="str">
        <f>'Data information'!D188</f>
        <v>กก.</v>
      </c>
      <c r="F101" s="449">
        <f>'Data information'!E188</f>
        <v>28.44</v>
      </c>
      <c r="G101" s="449">
        <f t="shared" si="10"/>
        <v>0</v>
      </c>
      <c r="H101" s="449">
        <f>'Data information'!F188</f>
        <v>0</v>
      </c>
      <c r="I101" s="449">
        <f t="shared" si="11"/>
        <v>0</v>
      </c>
      <c r="J101" s="449">
        <f t="shared" si="12"/>
        <v>0</v>
      </c>
      <c r="K101" s="451"/>
    </row>
    <row r="102" spans="1:11" hidden="1">
      <c r="A102" s="460"/>
      <c r="B102" s="482"/>
      <c r="C102" s="476" t="str">
        <f>'Data information'!C189</f>
        <v xml:space="preserve"> - PL.300x300x12mm.</v>
      </c>
      <c r="D102" s="449"/>
      <c r="E102" s="450" t="str">
        <f>'Data information'!D189</f>
        <v>กก.</v>
      </c>
      <c r="F102" s="449">
        <f>'Data information'!E189</f>
        <v>25.12</v>
      </c>
      <c r="G102" s="449">
        <f t="shared" si="10"/>
        <v>0</v>
      </c>
      <c r="H102" s="449">
        <f>'Data information'!F189</f>
        <v>0</v>
      </c>
      <c r="I102" s="449">
        <f t="shared" si="11"/>
        <v>0</v>
      </c>
      <c r="J102" s="449">
        <f t="shared" si="12"/>
        <v>0</v>
      </c>
      <c r="K102" s="451"/>
    </row>
    <row r="103" spans="1:11">
      <c r="A103" s="460"/>
      <c r="B103" s="482"/>
      <c r="C103" s="476" t="str">
        <f>'Data information'!C190</f>
        <v xml:space="preserve"> - PL 200x200x12 mm.</v>
      </c>
      <c r="D103" s="449"/>
      <c r="E103" s="450" t="str">
        <f>'Data information'!D190</f>
        <v>กก.</v>
      </c>
      <c r="F103" s="449">
        <f>'Data information'!E190</f>
        <v>25.12</v>
      </c>
      <c r="G103" s="449">
        <f t="shared" si="10"/>
        <v>0</v>
      </c>
      <c r="H103" s="449">
        <f>'Data information'!F190</f>
        <v>0</v>
      </c>
      <c r="I103" s="449">
        <f t="shared" si="11"/>
        <v>0</v>
      </c>
      <c r="J103" s="449">
        <f t="shared" si="12"/>
        <v>0</v>
      </c>
      <c r="K103" s="451"/>
    </row>
    <row r="104" spans="1:11">
      <c r="A104" s="460"/>
      <c r="B104" s="482"/>
      <c r="C104" s="476" t="str">
        <f>'Data information'!C191</f>
        <v xml:space="preserve"> - PL 200x200x9 mm.</v>
      </c>
      <c r="D104" s="449"/>
      <c r="E104" s="450" t="str">
        <f>'Data information'!D191</f>
        <v>กก.</v>
      </c>
      <c r="F104" s="449">
        <f>'Data information'!E191</f>
        <v>25.12</v>
      </c>
      <c r="G104" s="449">
        <f t="shared" si="10"/>
        <v>0</v>
      </c>
      <c r="H104" s="449">
        <f>'Data information'!F191</f>
        <v>0</v>
      </c>
      <c r="I104" s="449">
        <f t="shared" si="11"/>
        <v>0</v>
      </c>
      <c r="J104" s="449">
        <f t="shared" si="12"/>
        <v>0</v>
      </c>
      <c r="K104" s="451"/>
    </row>
    <row r="105" spans="1:11">
      <c r="A105" s="460"/>
      <c r="B105" s="482"/>
      <c r="C105" s="476" t="str">
        <f>'Data information'!C192</f>
        <v xml:space="preserve"> - PL 6 mm.</v>
      </c>
      <c r="D105" s="449"/>
      <c r="E105" s="450" t="str">
        <f>'Data information'!D192</f>
        <v>กก.</v>
      </c>
      <c r="F105" s="449">
        <f>'Data information'!E192</f>
        <v>25.12</v>
      </c>
      <c r="G105" s="449">
        <f t="shared" si="10"/>
        <v>0</v>
      </c>
      <c r="H105" s="449">
        <f>'Data information'!F192</f>
        <v>0</v>
      </c>
      <c r="I105" s="449">
        <f t="shared" si="11"/>
        <v>0</v>
      </c>
      <c r="J105" s="449">
        <f t="shared" si="12"/>
        <v>0</v>
      </c>
      <c r="K105" s="451"/>
    </row>
    <row r="106" spans="1:11" hidden="1">
      <c r="A106" s="460"/>
      <c r="B106" s="482"/>
      <c r="C106" s="476" t="str">
        <f>'Data information'!C193</f>
        <v xml:space="preserve"> - Bolt M16 (ฝังลึก 0.40 ม.)</v>
      </c>
      <c r="D106" s="449"/>
      <c r="E106" s="450" t="str">
        <f>'Data information'!D193</f>
        <v>ชุด</v>
      </c>
      <c r="F106" s="449">
        <f>'Data information'!E193</f>
        <v>160</v>
      </c>
      <c r="G106" s="449">
        <f t="shared" si="10"/>
        <v>0</v>
      </c>
      <c r="H106" s="449">
        <f>'Data information'!F193</f>
        <v>0</v>
      </c>
      <c r="I106" s="449">
        <f t="shared" si="11"/>
        <v>0</v>
      </c>
      <c r="J106" s="449">
        <f t="shared" si="12"/>
        <v>0</v>
      </c>
      <c r="K106" s="451"/>
    </row>
    <row r="107" spans="1:11" hidden="1">
      <c r="A107" s="460"/>
      <c r="B107" s="482"/>
      <c r="C107" s="476" t="str">
        <f>'Data information'!C194</f>
        <v xml:space="preserve"> - Bolt M20 (ฝังลึก 0.40 ม.)</v>
      </c>
      <c r="D107" s="449"/>
      <c r="E107" s="450" t="str">
        <f>'Data information'!D194</f>
        <v>ชุด</v>
      </c>
      <c r="F107" s="449">
        <f>'Data information'!E194</f>
        <v>150</v>
      </c>
      <c r="G107" s="449">
        <f t="shared" si="10"/>
        <v>0</v>
      </c>
      <c r="H107" s="449">
        <f>'Data information'!F194</f>
        <v>0</v>
      </c>
      <c r="I107" s="449">
        <f t="shared" si="11"/>
        <v>0</v>
      </c>
      <c r="J107" s="449">
        <f t="shared" si="12"/>
        <v>0</v>
      </c>
      <c r="K107" s="451"/>
    </row>
    <row r="108" spans="1:11" hidden="1">
      <c r="A108" s="460"/>
      <c r="B108" s="482"/>
      <c r="C108" s="476" t="str">
        <f>'Data information'!C195</f>
        <v xml:space="preserve"> - Bolt M25 (ฝังลึก 0.50 ม.)</v>
      </c>
      <c r="D108" s="449"/>
      <c r="E108" s="450" t="str">
        <f>'Data information'!D195</f>
        <v>ชุด</v>
      </c>
      <c r="F108" s="449">
        <f>'Data information'!E195</f>
        <v>175</v>
      </c>
      <c r="G108" s="449">
        <f t="shared" si="10"/>
        <v>0</v>
      </c>
      <c r="H108" s="449">
        <f>'Data information'!F195</f>
        <v>0</v>
      </c>
      <c r="I108" s="449">
        <f t="shared" si="11"/>
        <v>0</v>
      </c>
      <c r="J108" s="449">
        <f t="shared" si="12"/>
        <v>0</v>
      </c>
      <c r="K108" s="451"/>
    </row>
    <row r="109" spans="1:11">
      <c r="A109" s="460"/>
      <c r="B109" s="482"/>
      <c r="C109" s="476" t="str">
        <f>'Data information'!C196</f>
        <v xml:space="preserve"> - Dowel DB12 (ฝังลึก 0.30 ม.)</v>
      </c>
      <c r="D109" s="449"/>
      <c r="E109" s="450" t="str">
        <f>'Data information'!D196</f>
        <v>กก.</v>
      </c>
      <c r="F109" s="449">
        <f>'Data information'!E196</f>
        <v>20.2</v>
      </c>
      <c r="G109" s="449">
        <f t="shared" si="10"/>
        <v>0</v>
      </c>
      <c r="H109" s="449">
        <f>'Data information'!F196</f>
        <v>0</v>
      </c>
      <c r="I109" s="449">
        <f t="shared" si="11"/>
        <v>0</v>
      </c>
      <c r="J109" s="449">
        <f t="shared" si="12"/>
        <v>0</v>
      </c>
      <c r="K109" s="451"/>
    </row>
    <row r="110" spans="1:11" hidden="1">
      <c r="A110" s="460"/>
      <c r="B110" s="482"/>
      <c r="C110" s="476" t="str">
        <f>'Data information'!C197</f>
        <v xml:space="preserve"> - Dowel DB12 (ฝังลึก 0.40 ม.)</v>
      </c>
      <c r="D110" s="449"/>
      <c r="E110" s="450" t="str">
        <f>'Data information'!D197</f>
        <v>กก.</v>
      </c>
      <c r="F110" s="449">
        <f>'Data information'!E197</f>
        <v>20.2</v>
      </c>
      <c r="G110" s="449">
        <f t="shared" si="10"/>
        <v>0</v>
      </c>
      <c r="H110" s="449">
        <f>'Data information'!F197</f>
        <v>0</v>
      </c>
      <c r="I110" s="449">
        <f t="shared" si="11"/>
        <v>0</v>
      </c>
      <c r="J110" s="449">
        <f t="shared" si="12"/>
        <v>0</v>
      </c>
      <c r="K110" s="451"/>
    </row>
    <row r="111" spans="1:11">
      <c r="A111" s="460"/>
      <c r="B111" s="482"/>
      <c r="C111" s="476" t="str">
        <f>'Data information'!C198</f>
        <v xml:space="preserve"> - Dowel DB16 (ฝังลึก 0.40 ม.)</v>
      </c>
      <c r="D111" s="449"/>
      <c r="E111" s="450" t="str">
        <f>'Data information'!D198</f>
        <v>กก.</v>
      </c>
      <c r="F111" s="449">
        <f>'Data information'!E198</f>
        <v>20.14</v>
      </c>
      <c r="G111" s="449">
        <f t="shared" si="10"/>
        <v>0</v>
      </c>
      <c r="H111" s="449">
        <f>'Data information'!F198</f>
        <v>0</v>
      </c>
      <c r="I111" s="449">
        <f t="shared" si="11"/>
        <v>0</v>
      </c>
      <c r="J111" s="449">
        <f t="shared" si="12"/>
        <v>0</v>
      </c>
      <c r="K111" s="451"/>
    </row>
    <row r="112" spans="1:11" hidden="1">
      <c r="A112" s="460"/>
      <c r="B112" s="482"/>
      <c r="C112" s="476" t="str">
        <f>'Data information'!C199</f>
        <v xml:space="preserve"> - Dowel DB20 (ฝังลึก 0.40 ม.)</v>
      </c>
      <c r="D112" s="449"/>
      <c r="E112" s="450" t="str">
        <f>'Data information'!D199</f>
        <v>กก.</v>
      </c>
      <c r="F112" s="449">
        <f>'Data information'!E199</f>
        <v>20.18</v>
      </c>
      <c r="G112" s="449">
        <f t="shared" si="10"/>
        <v>0</v>
      </c>
      <c r="H112" s="449">
        <f>'Data information'!F199</f>
        <v>0</v>
      </c>
      <c r="I112" s="449">
        <f t="shared" si="11"/>
        <v>0</v>
      </c>
      <c r="J112" s="449">
        <f t="shared" si="12"/>
        <v>0</v>
      </c>
      <c r="K112" s="451"/>
    </row>
    <row r="113" spans="1:11" hidden="1">
      <c r="A113" s="460"/>
      <c r="B113" s="482"/>
      <c r="C113" s="476" t="str">
        <f>'Data information'!C200</f>
        <v xml:space="preserve"> - Dowel DB25 (ฝังลึก 0.40 ม.)</v>
      </c>
      <c r="D113" s="449"/>
      <c r="E113" s="450" t="str">
        <f>'Data information'!D200</f>
        <v>กก.</v>
      </c>
      <c r="F113" s="449">
        <f>'Data information'!E200</f>
        <v>20.41</v>
      </c>
      <c r="G113" s="449">
        <f t="shared" si="10"/>
        <v>0</v>
      </c>
      <c r="H113" s="449">
        <f>'Data information'!F200</f>
        <v>0</v>
      </c>
      <c r="I113" s="449">
        <f t="shared" si="11"/>
        <v>0</v>
      </c>
      <c r="J113" s="449">
        <f t="shared" si="12"/>
        <v>0</v>
      </c>
      <c r="K113" s="451"/>
    </row>
    <row r="114" spans="1:11">
      <c r="A114" s="460"/>
      <c r="B114" s="482"/>
      <c r="C114" s="476" t="str">
        <f>'Data information'!C201</f>
        <v xml:space="preserve"> - ค่าแรงเชื่อม ประกอบเหล็กโครงสร้าง</v>
      </c>
      <c r="D114" s="449"/>
      <c r="E114" s="450" t="str">
        <f>'Data information'!D201</f>
        <v>กก.</v>
      </c>
      <c r="F114" s="449">
        <f>'Data information'!E201</f>
        <v>0</v>
      </c>
      <c r="G114" s="449">
        <f t="shared" si="10"/>
        <v>0</v>
      </c>
      <c r="H114" s="449">
        <f>'Data information'!F201</f>
        <v>10</v>
      </c>
      <c r="I114" s="449">
        <f t="shared" si="11"/>
        <v>0</v>
      </c>
      <c r="J114" s="449">
        <f t="shared" si="12"/>
        <v>0</v>
      </c>
      <c r="K114" s="451"/>
    </row>
    <row r="115" spans="1:11">
      <c r="A115" s="460"/>
      <c r="B115" s="482"/>
      <c r="C115" s="476" t="str">
        <f>'Data information'!C202</f>
        <v xml:space="preserve"> - ทาสีกันสนิม</v>
      </c>
      <c r="D115" s="449"/>
      <c r="E115" s="450" t="str">
        <f>'Data information'!D202</f>
        <v>ตร.ม.</v>
      </c>
      <c r="F115" s="449">
        <f>'Data information'!E202</f>
        <v>22.42</v>
      </c>
      <c r="G115" s="449">
        <f t="shared" si="10"/>
        <v>0</v>
      </c>
      <c r="H115" s="449">
        <f>'Data information'!F202</f>
        <v>30</v>
      </c>
      <c r="I115" s="449">
        <f t="shared" si="11"/>
        <v>0</v>
      </c>
      <c r="J115" s="449">
        <f t="shared" si="12"/>
        <v>0</v>
      </c>
      <c r="K115" s="451"/>
    </row>
    <row r="116" spans="1:11">
      <c r="A116" s="460"/>
      <c r="B116" s="482"/>
      <c r="C116" s="476" t="str">
        <f>'Data information'!C203</f>
        <v xml:space="preserve"> - ทาสีน้ำมัน</v>
      </c>
      <c r="D116" s="449"/>
      <c r="E116" s="450" t="str">
        <f>'Data information'!D203</f>
        <v>ตร.ม.</v>
      </c>
      <c r="F116" s="449">
        <f>'Data information'!E203</f>
        <v>66.12</v>
      </c>
      <c r="G116" s="449">
        <f t="shared" si="10"/>
        <v>0</v>
      </c>
      <c r="H116" s="449">
        <f>'Data information'!F203</f>
        <v>35</v>
      </c>
      <c r="I116" s="449">
        <f t="shared" si="11"/>
        <v>0</v>
      </c>
      <c r="J116" s="449">
        <f t="shared" si="12"/>
        <v>0</v>
      </c>
      <c r="K116" s="451"/>
    </row>
    <row r="117" spans="1:11">
      <c r="A117" s="460"/>
      <c r="B117" s="482"/>
      <c r="C117" s="476"/>
      <c r="D117" s="449"/>
      <c r="E117" s="450"/>
      <c r="F117" s="449"/>
      <c r="G117" s="449"/>
      <c r="H117" s="449"/>
      <c r="I117" s="449"/>
      <c r="J117" s="449"/>
      <c r="K117" s="451"/>
    </row>
    <row r="118" spans="1:11">
      <c r="A118" s="451"/>
      <c r="B118" s="475"/>
      <c r="C118" s="486" t="s">
        <v>163</v>
      </c>
      <c r="D118" s="467"/>
      <c r="E118" s="468"/>
      <c r="F118" s="467"/>
      <c r="G118" s="467">
        <f>SUM(G75:G117)</f>
        <v>0</v>
      </c>
      <c r="H118" s="467"/>
      <c r="I118" s="467">
        <f>SUM(I75:I117)</f>
        <v>0</v>
      </c>
      <c r="J118" s="467">
        <f>SUM(J75:J117)</f>
        <v>0</v>
      </c>
      <c r="K118" s="451"/>
    </row>
    <row r="119" spans="1:11" hidden="1">
      <c r="A119" s="460"/>
      <c r="B119" s="482"/>
      <c r="C119" s="483"/>
      <c r="D119" s="460"/>
      <c r="E119" s="461"/>
      <c r="F119" s="460"/>
      <c r="G119" s="460"/>
      <c r="H119" s="460"/>
      <c r="I119" s="460"/>
      <c r="J119" s="460"/>
      <c r="K119" s="454"/>
    </row>
    <row r="120" spans="1:11">
      <c r="A120" s="464"/>
      <c r="B120" s="703" t="str">
        <f>"รวม"&amp;B36</f>
        <v>รวมหมวดงานวิศวกรรมโครงสร้าง</v>
      </c>
      <c r="C120" s="703"/>
      <c r="D120" s="462"/>
      <c r="E120" s="463"/>
      <c r="F120" s="462"/>
      <c r="G120" s="462">
        <f>G74+G118</f>
        <v>0</v>
      </c>
      <c r="H120" s="462"/>
      <c r="I120" s="462">
        <f>I74+I118</f>
        <v>0</v>
      </c>
      <c r="J120" s="462">
        <f>J74+J118</f>
        <v>0</v>
      </c>
      <c r="K120" s="464"/>
    </row>
    <row r="121" spans="1:11">
      <c r="A121" s="501">
        <v>2.2999999999999998</v>
      </c>
      <c r="B121" s="502" t="str">
        <f>B12</f>
        <v>หมวดงานสถาปัตยกรรม</v>
      </c>
      <c r="C121" s="503"/>
      <c r="D121" s="504"/>
      <c r="E121" s="505"/>
      <c r="F121" s="504"/>
      <c r="G121" s="504"/>
      <c r="H121" s="504"/>
      <c r="I121" s="504"/>
      <c r="J121" s="504"/>
      <c r="K121" s="451"/>
    </row>
    <row r="122" spans="1:11">
      <c r="A122" s="480"/>
      <c r="B122" s="481"/>
      <c r="C122" s="485" t="str">
        <f>'Data information'!C205</f>
        <v>งานวัสดุมุงหลังคา</v>
      </c>
      <c r="D122" s="451"/>
      <c r="E122" s="458"/>
      <c r="F122" s="451"/>
      <c r="G122" s="451"/>
      <c r="H122" s="451"/>
      <c r="I122" s="451"/>
      <c r="J122" s="451"/>
      <c r="K122" s="451"/>
    </row>
    <row r="123" spans="1:11" ht="48">
      <c r="A123" s="451"/>
      <c r="B123" s="475"/>
      <c r="C123" s="490" t="str">
        <f>'Data information'!C206</f>
        <v xml:space="preserve"> - หลังคา METALSHEET+โฟม หนา 5 ซม.พร้อม Flashing ครอบปิด อุปกรณ์การติดตั้ง</v>
      </c>
      <c r="D123" s="449"/>
      <c r="E123" s="450" t="str">
        <f>'Data information'!D206</f>
        <v>ตร.ม.</v>
      </c>
      <c r="F123" s="449">
        <f>'Data information'!E206</f>
        <v>970</v>
      </c>
      <c r="G123" s="449">
        <f>D123*F123</f>
        <v>0</v>
      </c>
      <c r="H123" s="449">
        <f>'Data information'!F206</f>
        <v>70</v>
      </c>
      <c r="I123" s="449">
        <f>D123*H123</f>
        <v>0</v>
      </c>
      <c r="J123" s="449">
        <f>G123+I123</f>
        <v>0</v>
      </c>
      <c r="K123" s="469" t="s">
        <v>967</v>
      </c>
    </row>
    <row r="124" spans="1:11" ht="48" hidden="1">
      <c r="A124" s="451"/>
      <c r="B124" s="475"/>
      <c r="C124" s="490" t="str">
        <f>'Data information'!C207</f>
        <v xml:space="preserve"> - หลังคาอะครีลิคชนิดแผ่นเรียบโปร่งแสงกันความร้อน ขนาด 1.380X4.00 ม. หนา 6 มม.</v>
      </c>
      <c r="D124" s="449"/>
      <c r="E124" s="450" t="str">
        <f>'Data information'!D207</f>
        <v>ตร.ม.</v>
      </c>
      <c r="F124" s="449">
        <f>'Data information'!E207</f>
        <v>997.5</v>
      </c>
      <c r="G124" s="449">
        <f>D124*F124</f>
        <v>0</v>
      </c>
      <c r="H124" s="449">
        <f>'Data information'!F207</f>
        <v>0</v>
      </c>
      <c r="I124" s="449">
        <f>D124*H124</f>
        <v>0</v>
      </c>
      <c r="J124" s="449">
        <f>G124+I124</f>
        <v>0</v>
      </c>
      <c r="K124" s="451"/>
    </row>
    <row r="125" spans="1:11">
      <c r="A125" s="451"/>
      <c r="B125" s="475"/>
      <c r="C125" s="476" t="str">
        <f>'Data information'!C208</f>
        <v xml:space="preserve"> - รางน้ำฝน คสล. ผิวภายในรางขัดมันเรียบผสมน้ำยากันซึม </v>
      </c>
      <c r="D125" s="449"/>
      <c r="E125" s="450" t="str">
        <f>'Data information'!D208</f>
        <v>ม.</v>
      </c>
      <c r="F125" s="449">
        <f>'Data information'!E208</f>
        <v>1560</v>
      </c>
      <c r="G125" s="449">
        <f>D125*F125</f>
        <v>0</v>
      </c>
      <c r="H125" s="449">
        <f>'Data information'!F208</f>
        <v>300</v>
      </c>
      <c r="I125" s="449">
        <f>D125*H125</f>
        <v>0</v>
      </c>
      <c r="J125" s="449">
        <f>G125+I125</f>
        <v>0</v>
      </c>
      <c r="K125" s="451"/>
    </row>
    <row r="126" spans="1:11">
      <c r="A126" s="480"/>
      <c r="B126" s="481"/>
      <c r="C126" s="485" t="str">
        <f>'Data information'!C209</f>
        <v>งานฝ้าเพดาน</v>
      </c>
      <c r="D126" s="449"/>
      <c r="E126" s="458"/>
      <c r="F126" s="451"/>
      <c r="G126" s="451"/>
      <c r="H126" s="451"/>
      <c r="I126" s="451"/>
      <c r="J126" s="451"/>
      <c r="K126" s="451"/>
    </row>
    <row r="127" spans="1:11">
      <c r="A127" s="451"/>
      <c r="B127" s="475"/>
      <c r="C127" s="476" t="str">
        <f>'Data information'!C210</f>
        <v xml:space="preserve"> - C1-ฝ้าเพดานแต่งเรียบ ท้องพื้นคอนกรีตโครงสร้าง </v>
      </c>
      <c r="D127" s="449"/>
      <c r="E127" s="450" t="str">
        <f>'Data information'!D210</f>
        <v>ตร.ม.</v>
      </c>
      <c r="F127" s="449">
        <f>'Data information'!E210</f>
        <v>24</v>
      </c>
      <c r="G127" s="449">
        <f>D127*F127</f>
        <v>0</v>
      </c>
      <c r="H127" s="449">
        <f>'Data information'!F210</f>
        <v>30</v>
      </c>
      <c r="I127" s="449">
        <f>D127*H127</f>
        <v>0</v>
      </c>
      <c r="J127" s="449">
        <f>G127+I127</f>
        <v>0</v>
      </c>
      <c r="K127" s="469"/>
    </row>
    <row r="128" spans="1:11" ht="48">
      <c r="A128" s="451"/>
      <c r="B128" s="475"/>
      <c r="C128" s="490" t="str">
        <f>'Data information'!C211</f>
        <v xml:space="preserve"> - C2-ฝ้าเพดานยิบซั่มบอร์ดชนิดขอบลาดหนา 9 มม.โครงเคร่า ซีไลน์เหล็กอาบสังกะสี  @0.60 ม.# </v>
      </c>
      <c r="D128" s="449"/>
      <c r="E128" s="450" t="str">
        <f>'Data information'!D211</f>
        <v>ตร.ม.</v>
      </c>
      <c r="F128" s="449">
        <f>'Data information'!E211</f>
        <v>186.33</v>
      </c>
      <c r="G128" s="449">
        <f>D128*F128</f>
        <v>0</v>
      </c>
      <c r="H128" s="449">
        <f>'Data information'!F211</f>
        <v>75</v>
      </c>
      <c r="I128" s="449">
        <f>D128*H128</f>
        <v>0</v>
      </c>
      <c r="J128" s="449">
        <f>G128+I128</f>
        <v>0</v>
      </c>
      <c r="K128" s="451"/>
    </row>
    <row r="129" spans="1:11" ht="48">
      <c r="A129" s="451"/>
      <c r="B129" s="475"/>
      <c r="C129" s="490" t="str">
        <f>'Data information'!C212</f>
        <v xml:space="preserve"> - C3-ฝ้าเพดานยิบซั่มบอร์ดชนิดทนชื้นขอบลาดหนา 9 มม.โครงเคร่า ซีไลน์เหล็กอาบสังกะสี  @0.60 ม.# </v>
      </c>
      <c r="D129" s="449"/>
      <c r="E129" s="450" t="str">
        <f>'Data information'!D212</f>
        <v>ตร.ม.</v>
      </c>
      <c r="F129" s="449">
        <f>'Data information'!E212</f>
        <v>212.5</v>
      </c>
      <c r="G129" s="449">
        <f>D129*F129</f>
        <v>0</v>
      </c>
      <c r="H129" s="449">
        <f>'Data information'!F212</f>
        <v>75</v>
      </c>
      <c r="I129" s="449">
        <f>D129*H129</f>
        <v>0</v>
      </c>
      <c r="J129" s="449">
        <f>G129+I129</f>
        <v>0</v>
      </c>
      <c r="K129" s="451"/>
    </row>
    <row r="130" spans="1:11" ht="48">
      <c r="A130" s="451"/>
      <c r="B130" s="475"/>
      <c r="C130" s="490" t="str">
        <f>'Data information'!C213</f>
        <v xml:space="preserve"> - C4-ฝ้าเพดานยิบซั่มบอร์ด ซับเสียงหนา 12 มม. โครงเคร่า ที-บาร์สีขาว @ 0.60 ม.# </v>
      </c>
      <c r="D130" s="449"/>
      <c r="E130" s="450" t="str">
        <f>'Data information'!D213</f>
        <v>ตร.ม.</v>
      </c>
      <c r="F130" s="449">
        <f>'Data information'!E213</f>
        <v>357.55</v>
      </c>
      <c r="G130" s="449">
        <f>D130*F130</f>
        <v>0</v>
      </c>
      <c r="H130" s="449">
        <f>'Data information'!F213</f>
        <v>52</v>
      </c>
      <c r="I130" s="449">
        <f>D130*H130</f>
        <v>0</v>
      </c>
      <c r="J130" s="449">
        <f>G130+I130</f>
        <v>0</v>
      </c>
      <c r="K130" s="451"/>
    </row>
    <row r="131" spans="1:11" ht="48">
      <c r="A131" s="451"/>
      <c r="B131" s="475"/>
      <c r="C131" s="490" t="str">
        <f>'Data information'!C214</f>
        <v xml:space="preserve"> - C5-ฝ้าเพดานยิบซั่มบอร์ดชนิดขอบลาดหนา 9 มม.โครงเคร่า ซีไลน์เหล็กอาบสังกะสี  @0.60 ม.# </v>
      </c>
      <c r="D131" s="449"/>
      <c r="E131" s="450" t="str">
        <f>'Data information'!D214</f>
        <v>ตร.ม.</v>
      </c>
      <c r="F131" s="449">
        <f>'Data information'!E214</f>
        <v>186.33</v>
      </c>
      <c r="G131" s="449">
        <f>D131*F131</f>
        <v>0</v>
      </c>
      <c r="H131" s="449">
        <f>'Data information'!F214</f>
        <v>75</v>
      </c>
      <c r="I131" s="449">
        <f>D131*H131</f>
        <v>0</v>
      </c>
      <c r="J131" s="449">
        <f>G131+I131</f>
        <v>0</v>
      </c>
      <c r="K131" s="469" t="s">
        <v>967</v>
      </c>
    </row>
    <row r="132" spans="1:11">
      <c r="A132" s="480"/>
      <c r="B132" s="481"/>
      <c r="C132" s="485" t="str">
        <f>'Data information'!C215</f>
        <v>งานผนัง</v>
      </c>
      <c r="D132" s="449"/>
      <c r="E132" s="458"/>
      <c r="F132" s="451"/>
      <c r="G132" s="451"/>
      <c r="H132" s="451"/>
      <c r="I132" s="451"/>
      <c r="J132" s="451"/>
      <c r="K132" s="451"/>
    </row>
    <row r="133" spans="1:11">
      <c r="A133" s="451"/>
      <c r="B133" s="475"/>
      <c r="C133" s="476" t="str">
        <f>'Data information'!C216</f>
        <v xml:space="preserve"> - ผ1-ผ4-ผนังก่อคอนกรีตบล็อคขนาด 0.15X0.30ม.หนา 7 ซม.</v>
      </c>
      <c r="D133" s="449"/>
      <c r="E133" s="450" t="str">
        <f>'Data information'!D216</f>
        <v>ตร.ม.</v>
      </c>
      <c r="F133" s="449">
        <f>'Data information'!E216</f>
        <v>202.34</v>
      </c>
      <c r="G133" s="449">
        <f>D133*F133</f>
        <v>0</v>
      </c>
      <c r="H133" s="449">
        <f>'Data information'!F216</f>
        <v>56</v>
      </c>
      <c r="I133" s="449">
        <f>D133*H133</f>
        <v>0</v>
      </c>
      <c r="J133" s="449">
        <f>G133+I133</f>
        <v>0</v>
      </c>
      <c r="K133" s="469" t="s">
        <v>967</v>
      </c>
    </row>
    <row r="134" spans="1:11">
      <c r="A134" s="451"/>
      <c r="B134" s="475"/>
      <c r="C134" s="476" t="str">
        <f>'Data information'!C217</f>
        <v xml:space="preserve"> - งานผนังผิวฉาบปูนเรียบ</v>
      </c>
      <c r="D134" s="449"/>
      <c r="E134" s="450" t="str">
        <f>'Data information'!D217</f>
        <v>ตร.ม.</v>
      </c>
      <c r="F134" s="449">
        <f>'Data information'!E217</f>
        <v>75.22</v>
      </c>
      <c r="G134" s="449">
        <f t="shared" ref="G134:G144" si="13">D134*F134</f>
        <v>0</v>
      </c>
      <c r="H134" s="449">
        <f>'Data information'!F217</f>
        <v>87</v>
      </c>
      <c r="I134" s="449">
        <f t="shared" ref="I134:I144" si="14">D134*H134</f>
        <v>0</v>
      </c>
      <c r="J134" s="449">
        <f t="shared" ref="J134:J144" si="15">G134+I134</f>
        <v>0</v>
      </c>
      <c r="K134" s="469" t="s">
        <v>967</v>
      </c>
    </row>
    <row r="135" spans="1:11">
      <c r="A135" s="451"/>
      <c r="B135" s="475"/>
      <c r="C135" s="476" t="str">
        <f>'Data information'!C218</f>
        <v xml:space="preserve"> - ผ5-ผนังผิวฉาบปูน กรุกระเบื้องเกรซพอซเลนขนาด 0.30X0.60 ม.</v>
      </c>
      <c r="D135" s="449"/>
      <c r="E135" s="450" t="str">
        <f>'Data information'!D218</f>
        <v>ตร.ม.</v>
      </c>
      <c r="F135" s="449">
        <f>'Data information'!E218</f>
        <v>370</v>
      </c>
      <c r="G135" s="449">
        <f t="shared" si="13"/>
        <v>0</v>
      </c>
      <c r="H135" s="449">
        <f>'Data information'!F218</f>
        <v>189</v>
      </c>
      <c r="I135" s="449">
        <f t="shared" si="14"/>
        <v>0</v>
      </c>
      <c r="J135" s="449">
        <f t="shared" si="15"/>
        <v>0</v>
      </c>
      <c r="K135" s="451"/>
    </row>
    <row r="136" spans="1:11">
      <c r="A136" s="451"/>
      <c r="B136" s="475"/>
      <c r="C136" s="476" t="str">
        <f>'Data information'!C219</f>
        <v xml:space="preserve"> - ผ6-ผนังคอนกรีตโครงสร้าง ฉาบปูนเรียบ</v>
      </c>
      <c r="D136" s="449"/>
      <c r="E136" s="450" t="str">
        <f>'Data information'!D219</f>
        <v>ตร.ม.</v>
      </c>
      <c r="F136" s="449">
        <f>'Data information'!E219</f>
        <v>75.22</v>
      </c>
      <c r="G136" s="449">
        <f t="shared" si="13"/>
        <v>0</v>
      </c>
      <c r="H136" s="449">
        <f>'Data information'!F219</f>
        <v>105</v>
      </c>
      <c r="I136" s="449">
        <f t="shared" si="14"/>
        <v>0</v>
      </c>
      <c r="J136" s="449">
        <f t="shared" si="15"/>
        <v>0</v>
      </c>
      <c r="K136" s="451"/>
    </row>
    <row r="137" spans="1:11" hidden="1">
      <c r="A137" s="451"/>
      <c r="B137" s="475"/>
      <c r="C137" s="476" t="str">
        <f>'Data information'!C220</f>
        <v xml:space="preserve"> - ผ7-ผนังคอนกรีตโครงสร้างเปลือยผิวเคลือบด้วยน้ำยากันตะไคร่สูตรน้ำมัน</v>
      </c>
      <c r="D137" s="449"/>
      <c r="E137" s="450" t="str">
        <f>'Data information'!D220</f>
        <v>ตร.ม.</v>
      </c>
      <c r="F137" s="449">
        <f>'Data information'!E220</f>
        <v>35</v>
      </c>
      <c r="G137" s="449">
        <f t="shared" si="13"/>
        <v>0</v>
      </c>
      <c r="H137" s="449">
        <f>'Data information'!F220</f>
        <v>30</v>
      </c>
      <c r="I137" s="449">
        <f t="shared" si="14"/>
        <v>0</v>
      </c>
      <c r="J137" s="449">
        <f t="shared" si="15"/>
        <v>0</v>
      </c>
      <c r="K137" s="451"/>
    </row>
    <row r="138" spans="1:11" hidden="1">
      <c r="A138" s="451"/>
      <c r="B138" s="475"/>
      <c r="C138" s="476" t="str">
        <f>'Data information'!C221</f>
        <v xml:space="preserve"> - ผ8-ผนังกรุแผ่นเมทัลชีท ลายไม้หน้ากว้าง 8" โครงเคร่าซีไลน์อาบสังกะสี (หน้าลิฟต์)</v>
      </c>
      <c r="D138" s="449"/>
      <c r="E138" s="450" t="str">
        <f>'Data information'!D221</f>
        <v>ตร.ม.</v>
      </c>
      <c r="F138" s="449">
        <f>'Data information'!E221</f>
        <v>500</v>
      </c>
      <c r="G138" s="449">
        <f t="shared" si="13"/>
        <v>0</v>
      </c>
      <c r="H138" s="449">
        <f>'Data information'!F221</f>
        <v>0</v>
      </c>
      <c r="I138" s="449">
        <f t="shared" si="14"/>
        <v>0</v>
      </c>
      <c r="J138" s="449">
        <f t="shared" si="15"/>
        <v>0</v>
      </c>
      <c r="K138" s="451"/>
    </row>
    <row r="139" spans="1:11" hidden="1">
      <c r="A139" s="451"/>
      <c r="B139" s="475"/>
      <c r="C139" s="476" t="str">
        <f>'Data information'!C222</f>
        <v xml:space="preserve"> - ผ9-ผนังกรุแผ่นอลูมิเนี่ยม คอมโพสิทชนิดใส้กลางทนไฟ สีเทา</v>
      </c>
      <c r="D139" s="449"/>
      <c r="E139" s="450" t="str">
        <f>'Data information'!D222</f>
        <v>ตร.ม.</v>
      </c>
      <c r="F139" s="449">
        <f>'Data information'!E222</f>
        <v>0</v>
      </c>
      <c r="G139" s="449">
        <f t="shared" si="13"/>
        <v>0</v>
      </c>
      <c r="H139" s="449">
        <f>'Data information'!F222</f>
        <v>0</v>
      </c>
      <c r="I139" s="449">
        <f t="shared" si="14"/>
        <v>0</v>
      </c>
      <c r="J139" s="449">
        <f t="shared" si="15"/>
        <v>0</v>
      </c>
      <c r="K139" s="451"/>
    </row>
    <row r="140" spans="1:11" hidden="1">
      <c r="A140" s="451"/>
      <c r="B140" s="475"/>
      <c r="C140" s="476" t="str">
        <f>'Data information'!C223</f>
        <v xml:space="preserve"> - ผ10-ผนังระแนงเหล็กกล่องชุปกาวาไนซ์ขนาด 75X40X2.3mm.@ 0.11 ม.ทาสีดำ</v>
      </c>
      <c r="D140" s="449"/>
      <c r="E140" s="450" t="str">
        <f>'Data information'!D223</f>
        <v>ตร.ม.</v>
      </c>
      <c r="F140" s="449">
        <f>'Data information'!E223</f>
        <v>1270</v>
      </c>
      <c r="G140" s="449">
        <f t="shared" si="13"/>
        <v>0</v>
      </c>
      <c r="H140" s="449">
        <f>'Data information'!F223</f>
        <v>320</v>
      </c>
      <c r="I140" s="449">
        <f t="shared" si="14"/>
        <v>0</v>
      </c>
      <c r="J140" s="449">
        <f t="shared" si="15"/>
        <v>0</v>
      </c>
      <c r="K140" s="451"/>
    </row>
    <row r="141" spans="1:11" hidden="1">
      <c r="A141" s="451"/>
      <c r="B141" s="475"/>
      <c r="C141" s="476" t="str">
        <f>'Data information'!C224</f>
        <v xml:space="preserve"> - ผ11-ผนังห้องน้ำสำเร็จรูปความหนา 25 มม.ผิวผนังเป็นไฮเพรสเซอร์ลามิเนทลายไม้บริเวณส่วนหน้าห้องน้ำและประตู</v>
      </c>
      <c r="D141" s="449"/>
      <c r="E141" s="450" t="str">
        <f>'Data information'!D224</f>
        <v>ชุด</v>
      </c>
      <c r="F141" s="449">
        <f>'Data information'!E224</f>
        <v>0</v>
      </c>
      <c r="G141" s="449">
        <f t="shared" si="13"/>
        <v>0</v>
      </c>
      <c r="H141" s="449">
        <f>'Data information'!F224</f>
        <v>0</v>
      </c>
      <c r="I141" s="449">
        <f t="shared" si="14"/>
        <v>0</v>
      </c>
      <c r="J141" s="449">
        <f t="shared" si="15"/>
        <v>0</v>
      </c>
      <c r="K141" s="451"/>
    </row>
    <row r="142" spans="1:11" ht="48">
      <c r="A142" s="451"/>
      <c r="B142" s="475"/>
      <c r="C142" s="490" t="str">
        <f>'Data information'!C225</f>
        <v xml:space="preserve"> - ผ12-ผนังกระจกลามิเนตใส (กระจกใส 6 มม.+PVB 0.76 มม.+กระจกใส 6 มม.) กรอบอลูมิเนี่ยม</v>
      </c>
      <c r="D142" s="449"/>
      <c r="E142" s="450" t="str">
        <f>'Data information'!D225</f>
        <v>ตร.ม.</v>
      </c>
      <c r="F142" s="449">
        <f>'Data information'!E225</f>
        <v>2500</v>
      </c>
      <c r="G142" s="449">
        <f t="shared" si="13"/>
        <v>0</v>
      </c>
      <c r="H142" s="449">
        <f>'Data information'!F225</f>
        <v>0</v>
      </c>
      <c r="I142" s="449">
        <f t="shared" si="14"/>
        <v>0</v>
      </c>
      <c r="J142" s="449">
        <f t="shared" si="15"/>
        <v>0</v>
      </c>
      <c r="K142" s="469" t="s">
        <v>967</v>
      </c>
    </row>
    <row r="143" spans="1:11" hidden="1">
      <c r="A143" s="451"/>
      <c r="B143" s="475"/>
      <c r="C143" s="476" t="str">
        <f>'Data information'!C226</f>
        <v xml:space="preserve"> - ผ13-ผนังกระจกใส ความหนากระจก 6 มม.กรอบอลูมิเนี่ยม</v>
      </c>
      <c r="D143" s="449"/>
      <c r="E143" s="450" t="str">
        <f>'Data information'!D226</f>
        <v>ตร.ม.</v>
      </c>
      <c r="F143" s="449">
        <f>'Data information'!E226</f>
        <v>1700</v>
      </c>
      <c r="G143" s="449">
        <f t="shared" si="13"/>
        <v>0</v>
      </c>
      <c r="H143" s="449">
        <f>'Data information'!F226</f>
        <v>0</v>
      </c>
      <c r="I143" s="449">
        <f t="shared" si="14"/>
        <v>0</v>
      </c>
      <c r="J143" s="449">
        <f t="shared" si="15"/>
        <v>0</v>
      </c>
      <c r="K143" s="469" t="s">
        <v>967</v>
      </c>
    </row>
    <row r="144" spans="1:11" hidden="1">
      <c r="A144" s="451"/>
      <c r="B144" s="475"/>
      <c r="C144" s="476" t="str">
        <f>'Data information'!C227</f>
        <v xml:space="preserve"> - ผ14.ผนังกระจกเงา ความหนากระจก 6 มม.</v>
      </c>
      <c r="D144" s="449"/>
      <c r="E144" s="450" t="str">
        <f>'Data information'!D227</f>
        <v>ตร.ม.</v>
      </c>
      <c r="F144" s="449">
        <f>'Data information'!E227</f>
        <v>444</v>
      </c>
      <c r="G144" s="449">
        <f t="shared" si="13"/>
        <v>0</v>
      </c>
      <c r="H144" s="449">
        <f>'Data information'!F227</f>
        <v>99</v>
      </c>
      <c r="I144" s="449">
        <f t="shared" si="14"/>
        <v>0</v>
      </c>
      <c r="J144" s="449">
        <f t="shared" si="15"/>
        <v>0</v>
      </c>
      <c r="K144" s="460"/>
    </row>
    <row r="145" spans="1:11">
      <c r="A145" s="480"/>
      <c r="B145" s="481"/>
      <c r="C145" s="485" t="str">
        <f>'Data information'!C228</f>
        <v>งานวัสดุผิวพื้น</v>
      </c>
      <c r="D145" s="449"/>
      <c r="E145" s="458"/>
      <c r="F145" s="451"/>
      <c r="G145" s="451"/>
      <c r="H145" s="451"/>
      <c r="I145" s="451"/>
      <c r="J145" s="451"/>
      <c r="K145" s="451"/>
    </row>
    <row r="146" spans="1:11">
      <c r="A146" s="451"/>
      <c r="B146" s="475"/>
      <c r="C146" s="476" t="str">
        <f>'Data information'!C229</f>
        <v xml:space="preserve"> - F0-พื้นผิวขัดมันเรียบผสมผงขัดหน้าแข็ง ( FLOOR HARDENER )</v>
      </c>
      <c r="D146" s="449"/>
      <c r="E146" s="450" t="str">
        <f>'Data information'!D229</f>
        <v>ตร.ม.</v>
      </c>
      <c r="F146" s="449">
        <f>'Data information'!E229</f>
        <v>32.25</v>
      </c>
      <c r="G146" s="449">
        <f>D146*F146</f>
        <v>0</v>
      </c>
      <c r="H146" s="449">
        <f>'Data information'!F229</f>
        <v>40</v>
      </c>
      <c r="I146" s="449">
        <f>D146*H146</f>
        <v>0</v>
      </c>
      <c r="J146" s="449">
        <f>G146+I146</f>
        <v>0</v>
      </c>
      <c r="K146" s="469" t="s">
        <v>967</v>
      </c>
    </row>
    <row r="147" spans="1:11">
      <c r="A147" s="451"/>
      <c r="B147" s="475"/>
      <c r="C147" s="476" t="str">
        <f>'Data information'!C230</f>
        <v xml:space="preserve"> - F1-พื้นปูกระเบื้อง เกรซพอซเลนขนาด 0.60X1.20 ม.</v>
      </c>
      <c r="D147" s="449"/>
      <c r="E147" s="450" t="str">
        <f>'Data information'!D230</f>
        <v>ตร.ม.</v>
      </c>
      <c r="F147" s="449">
        <f>'Data information'!E230</f>
        <v>32.25</v>
      </c>
      <c r="G147" s="449">
        <f t="shared" ref="G147:G156" si="16">D147*F147</f>
        <v>0</v>
      </c>
      <c r="H147" s="449">
        <f>'Data information'!F230</f>
        <v>40</v>
      </c>
      <c r="I147" s="449">
        <f t="shared" ref="I147:I156" si="17">D147*H147</f>
        <v>0</v>
      </c>
      <c r="J147" s="449">
        <f t="shared" ref="J147:J156" si="18">G147+I147</f>
        <v>0</v>
      </c>
      <c r="K147" s="469" t="s">
        <v>967</v>
      </c>
    </row>
    <row r="148" spans="1:11">
      <c r="A148" s="451"/>
      <c r="B148" s="475"/>
      <c r="C148" s="476" t="str">
        <f>'Data information'!C231</f>
        <v xml:space="preserve"> - F2-พื้นปูกระเบื้อง เกรซพอซเลนขนาด 0.60X0.60 ม.</v>
      </c>
      <c r="D148" s="449"/>
      <c r="E148" s="450" t="str">
        <f>'Data information'!D231</f>
        <v>ตร.ม.</v>
      </c>
      <c r="F148" s="449">
        <f>'Data information'!E231</f>
        <v>32.25</v>
      </c>
      <c r="G148" s="449">
        <f t="shared" si="16"/>
        <v>0</v>
      </c>
      <c r="H148" s="449">
        <f>'Data information'!F231</f>
        <v>40</v>
      </c>
      <c r="I148" s="449">
        <f t="shared" si="17"/>
        <v>0</v>
      </c>
      <c r="J148" s="449">
        <f t="shared" si="18"/>
        <v>0</v>
      </c>
      <c r="K148" s="469" t="s">
        <v>967</v>
      </c>
    </row>
    <row r="149" spans="1:11">
      <c r="A149" s="451"/>
      <c r="B149" s="475"/>
      <c r="C149" s="476" t="str">
        <f>'Data information'!C232</f>
        <v xml:space="preserve"> - F3-พื้นปูกระเบื้อง เกรซพอซเลนขนาด 0.30X0.60 ม. (ชนิดไม่ลื่น)</v>
      </c>
      <c r="D149" s="449"/>
      <c r="E149" s="450" t="str">
        <f>'Data information'!D232</f>
        <v>ตร.ม.</v>
      </c>
      <c r="F149" s="449">
        <f>'Data information'!E232</f>
        <v>398</v>
      </c>
      <c r="G149" s="449">
        <f t="shared" si="16"/>
        <v>0</v>
      </c>
      <c r="H149" s="449">
        <f>'Data information'!F232</f>
        <v>222</v>
      </c>
      <c r="I149" s="449">
        <f t="shared" si="17"/>
        <v>0</v>
      </c>
      <c r="J149" s="449">
        <f t="shared" si="18"/>
        <v>0</v>
      </c>
      <c r="K149" s="451"/>
    </row>
    <row r="150" spans="1:11" hidden="1">
      <c r="A150" s="451"/>
      <c r="B150" s="475"/>
      <c r="C150" s="476" t="str">
        <f>'Data information'!C233</f>
        <v xml:space="preserve"> - F4-พื้นปูกระเบื้อง เกรซพอซเลนขนาด 0.20X1.20 ม.</v>
      </c>
      <c r="D150" s="449"/>
      <c r="E150" s="450" t="str">
        <f>'Data information'!D233</f>
        <v>ตร.ม.</v>
      </c>
      <c r="F150" s="449">
        <f>'Data information'!E233</f>
        <v>50</v>
      </c>
      <c r="G150" s="449">
        <f t="shared" si="16"/>
        <v>0</v>
      </c>
      <c r="H150" s="449">
        <f>'Data information'!F233</f>
        <v>87</v>
      </c>
      <c r="I150" s="449">
        <f t="shared" si="17"/>
        <v>0</v>
      </c>
      <c r="J150" s="449">
        <f t="shared" si="18"/>
        <v>0</v>
      </c>
      <c r="K150" s="469" t="s">
        <v>967</v>
      </c>
    </row>
    <row r="151" spans="1:11">
      <c r="A151" s="451"/>
      <c r="B151" s="475"/>
      <c r="C151" s="476" t="str">
        <f>'Data information'!C234</f>
        <v xml:space="preserve"> - F5-พื้นปูกระเบื้องยางลายไม้ชนิดคลิ๊กล๊อคความหนาไม่น้อยกว่า 4 มม.</v>
      </c>
      <c r="D151" s="449"/>
      <c r="E151" s="450" t="str">
        <f>'Data information'!D234</f>
        <v>ตร.ม.</v>
      </c>
      <c r="F151" s="449">
        <f>'Data information'!E234</f>
        <v>382.25</v>
      </c>
      <c r="G151" s="449">
        <f t="shared" si="16"/>
        <v>0</v>
      </c>
      <c r="H151" s="449">
        <f>'Data information'!F234</f>
        <v>40</v>
      </c>
      <c r="I151" s="449">
        <f t="shared" si="17"/>
        <v>0</v>
      </c>
      <c r="J151" s="449">
        <f t="shared" si="18"/>
        <v>0</v>
      </c>
      <c r="K151" s="469" t="s">
        <v>967</v>
      </c>
    </row>
    <row r="152" spans="1:11" hidden="1">
      <c r="A152" s="451"/>
      <c r="B152" s="475"/>
      <c r="C152" s="476" t="str">
        <f>'Data information'!C235</f>
        <v xml:space="preserve"> - F6-พื้นคอนกรีตทำผิวพิมพ์ลายสีเทาดำ (STAMPED CONCRETE)</v>
      </c>
      <c r="D152" s="449"/>
      <c r="E152" s="450" t="str">
        <f>'Data information'!D235</f>
        <v>ตร.ม.</v>
      </c>
      <c r="F152" s="449">
        <f>'Data information'!E235</f>
        <v>32.25</v>
      </c>
      <c r="G152" s="449">
        <f t="shared" si="16"/>
        <v>0</v>
      </c>
      <c r="H152" s="449">
        <f>'Data information'!F235</f>
        <v>40</v>
      </c>
      <c r="I152" s="449">
        <f t="shared" si="17"/>
        <v>0</v>
      </c>
      <c r="J152" s="449">
        <f t="shared" si="18"/>
        <v>0</v>
      </c>
      <c r="K152" s="469" t="s">
        <v>967</v>
      </c>
    </row>
    <row r="153" spans="1:11" hidden="1">
      <c r="A153" s="451"/>
      <c r="B153" s="475"/>
      <c r="C153" s="476" t="str">
        <f>'Data information'!C236</f>
        <v xml:space="preserve"> - F7-พื้นปูพรม(ไนล่อน) สีเทา</v>
      </c>
      <c r="D153" s="449"/>
      <c r="E153" s="450" t="str">
        <f>'Data information'!D236</f>
        <v>ตร.ม.</v>
      </c>
      <c r="F153" s="449">
        <f>'Data information'!E236</f>
        <v>32.25</v>
      </c>
      <c r="G153" s="449">
        <f t="shared" si="16"/>
        <v>0</v>
      </c>
      <c r="H153" s="449">
        <f>'Data information'!F236</f>
        <v>40</v>
      </c>
      <c r="I153" s="449">
        <f t="shared" si="17"/>
        <v>0</v>
      </c>
      <c r="J153" s="449">
        <f t="shared" si="18"/>
        <v>0</v>
      </c>
      <c r="K153" s="469" t="s">
        <v>967</v>
      </c>
    </row>
    <row r="154" spans="1:11" hidden="1">
      <c r="A154" s="451"/>
      <c r="B154" s="475"/>
      <c r="C154" s="476" t="str">
        <f>'Data information'!C237</f>
        <v xml:space="preserve"> - F8-</v>
      </c>
      <c r="D154" s="449"/>
      <c r="E154" s="450" t="str">
        <f>'Data information'!D237</f>
        <v>ตร.ม.</v>
      </c>
      <c r="F154" s="449">
        <f>'Data information'!E237</f>
        <v>0</v>
      </c>
      <c r="G154" s="449">
        <f t="shared" si="16"/>
        <v>0</v>
      </c>
      <c r="H154" s="449">
        <f>'Data information'!F237</f>
        <v>0</v>
      </c>
      <c r="I154" s="449">
        <f t="shared" si="17"/>
        <v>0</v>
      </c>
      <c r="J154" s="449">
        <f t="shared" si="18"/>
        <v>0</v>
      </c>
      <c r="K154" s="451"/>
    </row>
    <row r="155" spans="1:11" hidden="1">
      <c r="A155" s="451"/>
      <c r="B155" s="475"/>
      <c r="C155" s="476" t="str">
        <f>'Data information'!C238</f>
        <v xml:space="preserve"> - F9-</v>
      </c>
      <c r="D155" s="449"/>
      <c r="E155" s="450" t="str">
        <f>'Data information'!D238</f>
        <v>ตร.ม.</v>
      </c>
      <c r="F155" s="449">
        <f>'Data information'!E238</f>
        <v>0</v>
      </c>
      <c r="G155" s="449">
        <f t="shared" si="16"/>
        <v>0</v>
      </c>
      <c r="H155" s="449">
        <f>'Data information'!F238</f>
        <v>0</v>
      </c>
      <c r="I155" s="449">
        <f t="shared" si="17"/>
        <v>0</v>
      </c>
      <c r="J155" s="449">
        <f t="shared" si="18"/>
        <v>0</v>
      </c>
      <c r="K155" s="451"/>
    </row>
    <row r="156" spans="1:11" hidden="1">
      <c r="A156" s="451"/>
      <c r="B156" s="475"/>
      <c r="C156" s="476" t="str">
        <f>'Data information'!C239</f>
        <v xml:space="preserve"> - F10-พื้นคอนกรีตขัดมันเรียบผสมน้ำยากันซึม ทาทับด้วยวัสดุกันซึมชนิดผสมพียู</v>
      </c>
      <c r="D156" s="449"/>
      <c r="E156" s="450" t="str">
        <f>'Data information'!D239</f>
        <v>ตร.ม.</v>
      </c>
      <c r="F156" s="449">
        <f>'Data information'!E239</f>
        <v>50</v>
      </c>
      <c r="G156" s="449">
        <f t="shared" si="16"/>
        <v>0</v>
      </c>
      <c r="H156" s="449">
        <f>'Data information'!F239</f>
        <v>87</v>
      </c>
      <c r="I156" s="449">
        <f t="shared" si="17"/>
        <v>0</v>
      </c>
      <c r="J156" s="449">
        <f t="shared" si="18"/>
        <v>0</v>
      </c>
      <c r="K156" s="469"/>
    </row>
    <row r="157" spans="1:11">
      <c r="A157" s="480"/>
      <c r="B157" s="481"/>
      <c r="C157" s="485" t="str">
        <f>'Data information'!C240</f>
        <v>งานประตู-หน้าต่าง</v>
      </c>
      <c r="D157" s="449"/>
      <c r="E157" s="458"/>
      <c r="F157" s="451"/>
      <c r="G157" s="451"/>
      <c r="H157" s="451"/>
      <c r="I157" s="451"/>
      <c r="J157" s="451"/>
      <c r="K157" s="451"/>
    </row>
    <row r="158" spans="1:11">
      <c r="A158" s="451"/>
      <c r="B158" s="475"/>
      <c r="C158" s="485" t="str">
        <f>'Data information'!C264</f>
        <v>อาคาร 2</v>
      </c>
      <c r="D158" s="449"/>
      <c r="E158" s="450"/>
      <c r="F158" s="449"/>
      <c r="G158" s="449"/>
      <c r="H158" s="449"/>
      <c r="I158" s="449"/>
      <c r="J158" s="449"/>
      <c r="K158" s="469"/>
    </row>
    <row r="159" spans="1:11">
      <c r="A159" s="451"/>
      <c r="B159" s="475"/>
      <c r="C159" s="489" t="str">
        <f>'Data information'!C265</f>
        <v xml:space="preserve"> - D1-ประตูบานเปิดคู่</v>
      </c>
      <c r="D159" s="449"/>
      <c r="E159" s="450" t="str">
        <f>'Data information'!D265</f>
        <v>ชุด</v>
      </c>
      <c r="F159" s="449">
        <f>'Data information'!E265</f>
        <v>27245.9</v>
      </c>
      <c r="G159" s="449">
        <f>D159*F159</f>
        <v>0</v>
      </c>
      <c r="H159" s="449">
        <f>'Data information'!F265</f>
        <v>0</v>
      </c>
      <c r="I159" s="449">
        <f>D159*H159</f>
        <v>0</v>
      </c>
      <c r="J159" s="449">
        <f>G159+I159</f>
        <v>0</v>
      </c>
      <c r="K159" s="451"/>
    </row>
    <row r="160" spans="1:11">
      <c r="A160" s="451"/>
      <c r="B160" s="475"/>
      <c r="C160" s="489" t="str">
        <f>'Data information'!C266</f>
        <v xml:space="preserve"> - D2-ประตูบานเปิดคู่</v>
      </c>
      <c r="D160" s="449"/>
      <c r="E160" s="450" t="str">
        <f>'Data information'!D266</f>
        <v>ชุด</v>
      </c>
      <c r="F160" s="449">
        <f>'Data information'!E266</f>
        <v>25245.000000000004</v>
      </c>
      <c r="G160" s="449">
        <f t="shared" ref="G160:G177" si="19">D160*F160</f>
        <v>0</v>
      </c>
      <c r="H160" s="449">
        <f>'Data information'!F266</f>
        <v>0</v>
      </c>
      <c r="I160" s="449">
        <f t="shared" ref="I160:I177" si="20">D160*H160</f>
        <v>0</v>
      </c>
      <c r="J160" s="449">
        <f t="shared" ref="J160:J177" si="21">G160+I160</f>
        <v>0</v>
      </c>
      <c r="K160" s="451"/>
    </row>
    <row r="161" spans="1:11">
      <c r="A161" s="451"/>
      <c r="B161" s="475"/>
      <c r="C161" s="489" t="str">
        <f>'Data information'!C267</f>
        <v xml:space="preserve"> - D3-ประตูบานเปิดเดี่ยว ประตูกันไฟ</v>
      </c>
      <c r="D161" s="449"/>
      <c r="E161" s="450" t="str">
        <f>'Data information'!D267</f>
        <v>ชุด</v>
      </c>
      <c r="F161" s="449">
        <f>'Data information'!E267</f>
        <v>16980</v>
      </c>
      <c r="G161" s="449">
        <f t="shared" si="19"/>
        <v>0</v>
      </c>
      <c r="H161" s="449">
        <f>'Data information'!F267</f>
        <v>1000</v>
      </c>
      <c r="I161" s="449">
        <f t="shared" si="20"/>
        <v>0</v>
      </c>
      <c r="J161" s="449">
        <f t="shared" si="21"/>
        <v>0</v>
      </c>
      <c r="K161" s="451"/>
    </row>
    <row r="162" spans="1:11">
      <c r="A162" s="451"/>
      <c r="B162" s="475"/>
      <c r="C162" s="489" t="str">
        <f>'Data information'!C268</f>
        <v xml:space="preserve"> - D4-ประตูบานเปิดเดี่ยว</v>
      </c>
      <c r="D162" s="449"/>
      <c r="E162" s="450" t="str">
        <f>'Data information'!D268</f>
        <v>ชุด</v>
      </c>
      <c r="F162" s="449">
        <f>'Data information'!E268</f>
        <v>13090.000000000002</v>
      </c>
      <c r="G162" s="449">
        <f t="shared" si="19"/>
        <v>0</v>
      </c>
      <c r="H162" s="449">
        <f>'Data information'!F268</f>
        <v>0</v>
      </c>
      <c r="I162" s="449">
        <f t="shared" si="20"/>
        <v>0</v>
      </c>
      <c r="J162" s="449">
        <f t="shared" si="21"/>
        <v>0</v>
      </c>
      <c r="K162" s="451"/>
    </row>
    <row r="163" spans="1:11">
      <c r="A163" s="451"/>
      <c r="B163" s="475"/>
      <c r="C163" s="489" t="str">
        <f>'Data information'!C269</f>
        <v xml:space="preserve"> - D5-ประตูบานเปิดเดี่ยว</v>
      </c>
      <c r="D163" s="449"/>
      <c r="E163" s="450" t="str">
        <f>'Data information'!D269</f>
        <v>ชุด</v>
      </c>
      <c r="F163" s="449">
        <f>'Data information'!E269</f>
        <v>4428</v>
      </c>
      <c r="G163" s="449">
        <f t="shared" si="19"/>
        <v>0</v>
      </c>
      <c r="H163" s="449">
        <f>'Data information'!F269</f>
        <v>180</v>
      </c>
      <c r="I163" s="449">
        <f t="shared" si="20"/>
        <v>0</v>
      </c>
      <c r="J163" s="449">
        <f t="shared" si="21"/>
        <v>0</v>
      </c>
      <c r="K163" s="451"/>
    </row>
    <row r="164" spans="1:11">
      <c r="A164" s="451"/>
      <c r="B164" s="475"/>
      <c r="C164" s="489" t="str">
        <f>'Data information'!C270</f>
        <v xml:space="preserve"> - D6-ประตูบานเลื่อนเดี่ยว</v>
      </c>
      <c r="D164" s="449"/>
      <c r="E164" s="450" t="str">
        <f>'Data information'!D270</f>
        <v>ชุด</v>
      </c>
      <c r="F164" s="449">
        <f>'Data information'!E270</f>
        <v>5280</v>
      </c>
      <c r="G164" s="449">
        <f t="shared" si="19"/>
        <v>0</v>
      </c>
      <c r="H164" s="449">
        <f>'Data information'!F270</f>
        <v>240</v>
      </c>
      <c r="I164" s="449">
        <f t="shared" si="20"/>
        <v>0</v>
      </c>
      <c r="J164" s="449">
        <f t="shared" si="21"/>
        <v>0</v>
      </c>
      <c r="K164" s="451"/>
    </row>
    <row r="165" spans="1:11">
      <c r="A165" s="451"/>
      <c r="B165" s="475"/>
      <c r="C165" s="489" t="str">
        <f>'Data information'!C271</f>
        <v xml:space="preserve"> - Ds-ประตูบานเปิดเดี่ยว</v>
      </c>
      <c r="D165" s="449"/>
      <c r="E165" s="450" t="str">
        <f>'Data information'!D271</f>
        <v>ชุด</v>
      </c>
      <c r="F165" s="449">
        <f>'Data information'!E271</f>
        <v>1650</v>
      </c>
      <c r="G165" s="449">
        <f t="shared" si="19"/>
        <v>0</v>
      </c>
      <c r="H165" s="449">
        <f>'Data information'!F271</f>
        <v>0</v>
      </c>
      <c r="I165" s="449">
        <f t="shared" si="20"/>
        <v>0</v>
      </c>
      <c r="J165" s="449">
        <f t="shared" si="21"/>
        <v>0</v>
      </c>
      <c r="K165" s="451"/>
    </row>
    <row r="166" spans="1:11" ht="48">
      <c r="A166" s="451"/>
      <c r="B166" s="475"/>
      <c r="C166" s="491" t="str">
        <f>'Data information'!C272</f>
        <v xml:space="preserve"> - W1-หน้าต่างบานเปิดเดี่ยว+ช่องแสงติดตาย (รวมกันสาดเหล็กแผ่นเรียบ)</v>
      </c>
      <c r="D166" s="449"/>
      <c r="E166" s="450" t="str">
        <f>'Data information'!D272</f>
        <v>ชุด</v>
      </c>
      <c r="F166" s="449">
        <f>'Data information'!E272</f>
        <v>12062.199999999999</v>
      </c>
      <c r="G166" s="449">
        <f t="shared" si="19"/>
        <v>0</v>
      </c>
      <c r="H166" s="449">
        <f>'Data information'!F272</f>
        <v>0</v>
      </c>
      <c r="I166" s="449">
        <f t="shared" si="20"/>
        <v>0</v>
      </c>
      <c r="J166" s="449">
        <f t="shared" si="21"/>
        <v>0</v>
      </c>
      <c r="K166" s="451"/>
    </row>
    <row r="167" spans="1:11" hidden="1">
      <c r="A167" s="451"/>
      <c r="B167" s="475"/>
      <c r="C167" s="491" t="str">
        <f>'Data information'!C273</f>
        <v xml:space="preserve"> - W1A-หน้าต่างบานเปิดเดี่ยว+ช่องแสงติดตาย</v>
      </c>
      <c r="D167" s="449"/>
      <c r="E167" s="450" t="str">
        <f>'Data information'!D273</f>
        <v>ชุด</v>
      </c>
      <c r="F167" s="449">
        <f>'Data information'!E273</f>
        <v>9950.9499999999989</v>
      </c>
      <c r="G167" s="449">
        <f t="shared" si="19"/>
        <v>0</v>
      </c>
      <c r="H167" s="449">
        <f>'Data information'!F273</f>
        <v>0</v>
      </c>
      <c r="I167" s="449">
        <f t="shared" si="20"/>
        <v>0</v>
      </c>
      <c r="J167" s="449">
        <f t="shared" si="21"/>
        <v>0</v>
      </c>
      <c r="K167" s="451"/>
    </row>
    <row r="168" spans="1:11" ht="48">
      <c r="A168" s="451"/>
      <c r="B168" s="475"/>
      <c r="C168" s="491" t="str">
        <f>'Data information'!C274</f>
        <v xml:space="preserve"> - W2-หน้าต่างบานเลื่อนสลับ+ช่องแสงติดตาย (รวมกันสาดเหล็กแผ่นเรียบ)</v>
      </c>
      <c r="D168" s="449"/>
      <c r="E168" s="450" t="str">
        <f>'Data information'!D274</f>
        <v>ชุด</v>
      </c>
      <c r="F168" s="449">
        <f>'Data information'!E274</f>
        <v>17862.5</v>
      </c>
      <c r="G168" s="449">
        <f t="shared" si="19"/>
        <v>0</v>
      </c>
      <c r="H168" s="449">
        <f>'Data information'!F274</f>
        <v>0</v>
      </c>
      <c r="I168" s="449">
        <f t="shared" si="20"/>
        <v>0</v>
      </c>
      <c r="J168" s="449">
        <f t="shared" si="21"/>
        <v>0</v>
      </c>
      <c r="K168" s="451"/>
    </row>
    <row r="169" spans="1:11">
      <c r="A169" s="451"/>
      <c r="B169" s="475"/>
      <c r="C169" s="489" t="str">
        <f>'Data information'!C275</f>
        <v xml:space="preserve"> - W2A-หน้าต่างบานเลื่อนสลับ+ช่องแสงติดตาย</v>
      </c>
      <c r="D169" s="449"/>
      <c r="E169" s="450" t="str">
        <f>'Data information'!D275</f>
        <v>ชุด</v>
      </c>
      <c r="F169" s="449">
        <f>'Data information'!E275</f>
        <v>14662.499999999998</v>
      </c>
      <c r="G169" s="449">
        <f t="shared" si="19"/>
        <v>0</v>
      </c>
      <c r="H169" s="449">
        <f>'Data information'!F275</f>
        <v>0</v>
      </c>
      <c r="I169" s="449">
        <f t="shared" si="20"/>
        <v>0</v>
      </c>
      <c r="J169" s="449">
        <f t="shared" si="21"/>
        <v>0</v>
      </c>
      <c r="K169" s="451"/>
    </row>
    <row r="170" spans="1:11" hidden="1">
      <c r="A170" s="451"/>
      <c r="B170" s="475"/>
      <c r="C170" s="489" t="str">
        <f>'Data information'!C276</f>
        <v xml:space="preserve"> - W2B-หน้าต่างบานเลื่อนสลับ+ช่องแสงติดตาย</v>
      </c>
      <c r="D170" s="449"/>
      <c r="E170" s="450" t="str">
        <f>'Data information'!D276</f>
        <v>ชุด</v>
      </c>
      <c r="F170" s="449">
        <f>'Data information'!E276</f>
        <v>15481.3</v>
      </c>
      <c r="G170" s="449">
        <f t="shared" si="19"/>
        <v>0</v>
      </c>
      <c r="H170" s="449">
        <f>'Data information'!F276</f>
        <v>0</v>
      </c>
      <c r="I170" s="449">
        <f t="shared" si="20"/>
        <v>0</v>
      </c>
      <c r="J170" s="449">
        <f t="shared" si="21"/>
        <v>0</v>
      </c>
      <c r="K170" s="451"/>
    </row>
    <row r="171" spans="1:11">
      <c r="A171" s="451"/>
      <c r="B171" s="475"/>
      <c r="C171" s="489" t="str">
        <f>'Data information'!C277</f>
        <v xml:space="preserve"> - W2C-หน้าต่างบานเลื่อนสลับ+ช่องแสงติดตาย</v>
      </c>
      <c r="D171" s="449"/>
      <c r="E171" s="450" t="str">
        <f>'Data information'!D277</f>
        <v>ชุด</v>
      </c>
      <c r="F171" s="449">
        <f>'Data information'!E277</f>
        <v>12376.3</v>
      </c>
      <c r="G171" s="449">
        <f t="shared" si="19"/>
        <v>0</v>
      </c>
      <c r="H171" s="449">
        <f>'Data information'!F277</f>
        <v>0</v>
      </c>
      <c r="I171" s="449">
        <f t="shared" si="20"/>
        <v>0</v>
      </c>
      <c r="J171" s="449">
        <f t="shared" si="21"/>
        <v>0</v>
      </c>
      <c r="K171" s="451"/>
    </row>
    <row r="172" spans="1:11">
      <c r="A172" s="451"/>
      <c r="B172" s="475"/>
      <c r="C172" s="489" t="str">
        <f>'Data information'!C278</f>
        <v xml:space="preserve"> - W3-หน้าต่างบานเลื่อนสลับ</v>
      </c>
      <c r="D172" s="449"/>
      <c r="E172" s="450" t="str">
        <f>'Data information'!D278</f>
        <v>ชุด</v>
      </c>
      <c r="F172" s="449">
        <f>'Data information'!E278</f>
        <v>4545.375</v>
      </c>
      <c r="G172" s="449">
        <f t="shared" si="19"/>
        <v>0</v>
      </c>
      <c r="H172" s="449">
        <f>'Data information'!F278</f>
        <v>0</v>
      </c>
      <c r="I172" s="449">
        <f t="shared" si="20"/>
        <v>0</v>
      </c>
      <c r="J172" s="449">
        <f t="shared" si="21"/>
        <v>0</v>
      </c>
      <c r="K172" s="451"/>
    </row>
    <row r="173" spans="1:11">
      <c r="A173" s="451"/>
      <c r="B173" s="475"/>
      <c r="C173" s="489" t="str">
        <f>'Data information'!C279</f>
        <v xml:space="preserve"> - W4-หน้าต่างบานเลื่อน</v>
      </c>
      <c r="D173" s="449"/>
      <c r="E173" s="450" t="str">
        <f>'Data information'!D279</f>
        <v>ชุด</v>
      </c>
      <c r="F173" s="449">
        <f>'Data information'!E279</f>
        <v>7135.7499999999991</v>
      </c>
      <c r="G173" s="449">
        <f t="shared" si="19"/>
        <v>0</v>
      </c>
      <c r="H173" s="449">
        <f>'Data information'!F279</f>
        <v>0</v>
      </c>
      <c r="I173" s="449">
        <f t="shared" si="20"/>
        <v>0</v>
      </c>
      <c r="J173" s="449">
        <f t="shared" si="21"/>
        <v>0</v>
      </c>
      <c r="K173" s="451"/>
    </row>
    <row r="174" spans="1:11">
      <c r="A174" s="451"/>
      <c r="B174" s="475"/>
      <c r="C174" s="489" t="str">
        <f>'Data information'!C280</f>
        <v xml:space="preserve"> - W5-หน้าต่างบานเลื่อนคู่</v>
      </c>
      <c r="D174" s="449"/>
      <c r="E174" s="450" t="str">
        <f>'Data information'!D280</f>
        <v>ชุด</v>
      </c>
      <c r="F174" s="449">
        <f>'Data information'!E280</f>
        <v>8650.2999999999993</v>
      </c>
      <c r="G174" s="449">
        <f t="shared" si="19"/>
        <v>0</v>
      </c>
      <c r="H174" s="449">
        <f>'Data information'!F280</f>
        <v>0</v>
      </c>
      <c r="I174" s="449">
        <f t="shared" si="20"/>
        <v>0</v>
      </c>
      <c r="J174" s="449">
        <f t="shared" si="21"/>
        <v>0</v>
      </c>
      <c r="K174" s="451"/>
    </row>
    <row r="175" spans="1:11">
      <c r="A175" s="451"/>
      <c r="B175" s="475"/>
      <c r="C175" s="489" t="str">
        <f>'Data information'!C281</f>
        <v xml:space="preserve"> - W6-หน้าต่างบานเกล็ดระบายอากาศ</v>
      </c>
      <c r="D175" s="449"/>
      <c r="E175" s="450" t="str">
        <f>'Data information'!D281</f>
        <v>ชุด</v>
      </c>
      <c r="F175" s="449">
        <f>'Data information'!E281</f>
        <v>2287.35</v>
      </c>
      <c r="G175" s="449">
        <f t="shared" si="19"/>
        <v>0</v>
      </c>
      <c r="H175" s="449">
        <f>'Data information'!F281</f>
        <v>0</v>
      </c>
      <c r="I175" s="449">
        <f t="shared" si="20"/>
        <v>0</v>
      </c>
      <c r="J175" s="449">
        <f t="shared" si="21"/>
        <v>0</v>
      </c>
      <c r="K175" s="451"/>
    </row>
    <row r="176" spans="1:11">
      <c r="A176" s="451"/>
      <c r="B176" s="475"/>
      <c r="C176" s="489" t="str">
        <f>'Data information'!C282</f>
        <v xml:space="preserve"> - W7-หน้าต่างบานเกล็ดระบายอากาศ</v>
      </c>
      <c r="D176" s="449"/>
      <c r="E176" s="450" t="str">
        <f>'Data information'!D282</f>
        <v>ชุด</v>
      </c>
      <c r="F176" s="449">
        <f>'Data information'!E282</f>
        <v>4330.3249999999998</v>
      </c>
      <c r="G176" s="449">
        <f t="shared" si="19"/>
        <v>0</v>
      </c>
      <c r="H176" s="449">
        <f>'Data information'!F282</f>
        <v>0</v>
      </c>
      <c r="I176" s="449">
        <f t="shared" si="20"/>
        <v>0</v>
      </c>
      <c r="J176" s="449">
        <f t="shared" si="21"/>
        <v>0</v>
      </c>
      <c r="K176" s="451"/>
    </row>
    <row r="177" spans="1:11">
      <c r="A177" s="451"/>
      <c r="B177" s="475"/>
      <c r="C177" s="489" t="str">
        <f>'Data information'!C283</f>
        <v xml:space="preserve"> - W8-หน้าต่างบานเกล็ดระบายอากาศ</v>
      </c>
      <c r="D177" s="449"/>
      <c r="E177" s="450" t="str">
        <f>'Data information'!D283</f>
        <v>ชุด</v>
      </c>
      <c r="F177" s="449">
        <f>'Data information'!E283</f>
        <v>3127.9999999999995</v>
      </c>
      <c r="G177" s="449">
        <f t="shared" si="19"/>
        <v>0</v>
      </c>
      <c r="H177" s="449">
        <f>'Data information'!F283</f>
        <v>0</v>
      </c>
      <c r="I177" s="449">
        <f t="shared" si="20"/>
        <v>0</v>
      </c>
      <c r="J177" s="449">
        <f t="shared" si="21"/>
        <v>0</v>
      </c>
      <c r="K177" s="451"/>
    </row>
    <row r="178" spans="1:11" hidden="1">
      <c r="A178" s="451"/>
      <c r="B178" s="475"/>
      <c r="C178" s="489"/>
      <c r="D178" s="449"/>
      <c r="E178" s="450"/>
      <c r="F178" s="449"/>
      <c r="G178" s="449"/>
      <c r="H178" s="449"/>
      <c r="I178" s="449"/>
      <c r="J178" s="449"/>
      <c r="K178" s="451"/>
    </row>
    <row r="179" spans="1:11" hidden="1">
      <c r="A179" s="451"/>
      <c r="B179" s="475"/>
      <c r="C179" s="489"/>
      <c r="D179" s="449"/>
      <c r="E179" s="450"/>
      <c r="F179" s="449"/>
      <c r="G179" s="449"/>
      <c r="H179" s="449"/>
      <c r="I179" s="449"/>
      <c r="J179" s="449"/>
      <c r="K179" s="451"/>
    </row>
    <row r="180" spans="1:11" hidden="1">
      <c r="A180" s="451"/>
      <c r="B180" s="475"/>
      <c r="C180" s="489"/>
      <c r="D180" s="449"/>
      <c r="E180" s="450"/>
      <c r="F180" s="449"/>
      <c r="G180" s="449"/>
      <c r="H180" s="449"/>
      <c r="I180" s="449"/>
      <c r="J180" s="449"/>
      <c r="K180" s="451"/>
    </row>
    <row r="181" spans="1:11">
      <c r="A181" s="480"/>
      <c r="B181" s="481"/>
      <c r="C181" s="485" t="str">
        <f>'Data information'!C398</f>
        <v>งานสุขภัณฑ์</v>
      </c>
      <c r="D181" s="449"/>
      <c r="E181" s="458"/>
      <c r="F181" s="451"/>
      <c r="G181" s="451"/>
      <c r="H181" s="451"/>
      <c r="I181" s="451"/>
      <c r="J181" s="451"/>
      <c r="K181" s="451"/>
    </row>
    <row r="182" spans="1:11">
      <c r="A182" s="451"/>
      <c r="B182" s="475"/>
      <c r="C182" s="489" t="str">
        <f>'Data information'!C399</f>
        <v xml:space="preserve"> - โถส้วมแบบนั่งราบ ชนิดชักโครก พร้อมอุปกรณ์ครบชุด  </v>
      </c>
      <c r="D182" s="449"/>
      <c r="E182" s="450" t="str">
        <f>'Data information'!D399</f>
        <v>ชุด</v>
      </c>
      <c r="F182" s="449">
        <f>'Data information'!E399</f>
        <v>3129.3</v>
      </c>
      <c r="G182" s="449">
        <f>D182*F182</f>
        <v>0</v>
      </c>
      <c r="H182" s="449">
        <f>'Data information'!F399</f>
        <v>450</v>
      </c>
      <c r="I182" s="449">
        <f>D182*H182</f>
        <v>0</v>
      </c>
      <c r="J182" s="449">
        <f>G182+I182</f>
        <v>0</v>
      </c>
      <c r="K182" s="469" t="s">
        <v>967</v>
      </c>
    </row>
    <row r="183" spans="1:11">
      <c r="A183" s="451"/>
      <c r="B183" s="475"/>
      <c r="C183" s="489" t="str">
        <f>'Data information'!C400</f>
        <v xml:space="preserve"> - อ่างล้างหน้า ชนิดฝังใต้เคาน์เตอร์ พร้อมอุปกรณ์ครบชุด  </v>
      </c>
      <c r="D183" s="449"/>
      <c r="E183" s="450" t="str">
        <f>'Data information'!D400</f>
        <v>ชุด</v>
      </c>
      <c r="F183" s="449">
        <f>'Data information'!E400</f>
        <v>1762.9</v>
      </c>
      <c r="G183" s="449">
        <f t="shared" ref="G183:G195" si="22">D183*F183</f>
        <v>0</v>
      </c>
      <c r="H183" s="449">
        <f>'Data information'!F400</f>
        <v>450</v>
      </c>
      <c r="I183" s="449">
        <f t="shared" ref="I183:I195" si="23">D183*H183</f>
        <v>0</v>
      </c>
      <c r="J183" s="449">
        <f t="shared" ref="J183:J195" si="24">G183+I183</f>
        <v>0</v>
      </c>
      <c r="K183" s="451"/>
    </row>
    <row r="184" spans="1:11">
      <c r="A184" s="451"/>
      <c r="B184" s="475"/>
      <c r="C184" s="489" t="str">
        <f>'Data information'!C401</f>
        <v xml:space="preserve"> - อ่างล้างหน้า ชนิดวางเคาน์เตอร์ พร้อมอุปกรณ์ครบชุด</v>
      </c>
      <c r="D184" s="449"/>
      <c r="E184" s="450" t="str">
        <f>'Data information'!D401</f>
        <v>ชุด</v>
      </c>
      <c r="F184" s="449">
        <f>'Data information'!E401</f>
        <v>1762.9</v>
      </c>
      <c r="G184" s="449">
        <f t="shared" si="22"/>
        <v>0</v>
      </c>
      <c r="H184" s="449">
        <f>'Data information'!F401</f>
        <v>450</v>
      </c>
      <c r="I184" s="449">
        <f t="shared" si="23"/>
        <v>0</v>
      </c>
      <c r="J184" s="449">
        <f t="shared" si="24"/>
        <v>0</v>
      </c>
      <c r="K184" s="451"/>
    </row>
    <row r="185" spans="1:11">
      <c r="A185" s="451"/>
      <c r="B185" s="475"/>
      <c r="C185" s="489" t="str">
        <f>'Data information'!C402</f>
        <v xml:space="preserve"> - อ่างล้างหน้า ชนิดวางเคาน์เตอร์ พร้อมอุปกรณ์ครบชุด </v>
      </c>
      <c r="D185" s="449"/>
      <c r="E185" s="450" t="str">
        <f>'Data information'!D402</f>
        <v>ชุด</v>
      </c>
      <c r="F185" s="449">
        <f>'Data information'!E402</f>
        <v>1762.9</v>
      </c>
      <c r="G185" s="449">
        <f t="shared" si="22"/>
        <v>0</v>
      </c>
      <c r="H185" s="449">
        <f>'Data information'!F402</f>
        <v>450</v>
      </c>
      <c r="I185" s="449">
        <f t="shared" si="23"/>
        <v>0</v>
      </c>
      <c r="J185" s="449">
        <f t="shared" si="24"/>
        <v>0</v>
      </c>
      <c r="K185" s="451"/>
    </row>
    <row r="186" spans="1:11">
      <c r="A186" s="451"/>
      <c r="B186" s="475"/>
      <c r="C186" s="489" t="str">
        <f>'Data information'!C403</f>
        <v xml:space="preserve"> - อ่างล้างหน้า แบบขาตั้งลอย พร้อมอุปกรณ์ครบชุด  ห้องผู้พิการ</v>
      </c>
      <c r="D186" s="449"/>
      <c r="E186" s="450" t="str">
        <f>'Data information'!D403</f>
        <v>ชุด</v>
      </c>
      <c r="F186" s="449">
        <f>'Data information'!E403</f>
        <v>3312.5</v>
      </c>
      <c r="G186" s="449">
        <f t="shared" si="22"/>
        <v>0</v>
      </c>
      <c r="H186" s="449">
        <f>'Data information'!F403</f>
        <v>450</v>
      </c>
      <c r="I186" s="449">
        <f t="shared" si="23"/>
        <v>0</v>
      </c>
      <c r="J186" s="449">
        <f t="shared" si="24"/>
        <v>0</v>
      </c>
      <c r="K186" s="451"/>
    </row>
    <row r="187" spans="1:11" hidden="1">
      <c r="A187" s="451"/>
      <c r="B187" s="475"/>
      <c r="C187" s="489" t="str">
        <f>'Data information'!C404</f>
        <v xml:space="preserve"> - ก๊อกน้ำเย็นอ่างล้างหน้า</v>
      </c>
      <c r="D187" s="449"/>
      <c r="E187" s="450" t="str">
        <f>'Data information'!D404</f>
        <v>ชุด</v>
      </c>
      <c r="F187" s="449">
        <f>'Data information'!E404</f>
        <v>860.1</v>
      </c>
      <c r="G187" s="449">
        <f t="shared" si="22"/>
        <v>0</v>
      </c>
      <c r="H187" s="449">
        <f>'Data information'!F404</f>
        <v>0</v>
      </c>
      <c r="I187" s="449">
        <f t="shared" si="23"/>
        <v>0</v>
      </c>
      <c r="J187" s="449">
        <f t="shared" si="24"/>
        <v>0</v>
      </c>
      <c r="K187" s="451"/>
    </row>
    <row r="188" spans="1:11">
      <c r="A188" s="451"/>
      <c r="B188" s="475"/>
      <c r="C188" s="489" t="str">
        <f>'Data information'!C405</f>
        <v xml:space="preserve"> - ก๊อกน้ำเย็นอ่างล้างหน้า</v>
      </c>
      <c r="D188" s="449"/>
      <c r="E188" s="450" t="str">
        <f>'Data information'!D405</f>
        <v>ชุด</v>
      </c>
      <c r="F188" s="449">
        <f>'Data information'!E405</f>
        <v>860.1</v>
      </c>
      <c r="G188" s="449">
        <f t="shared" si="22"/>
        <v>0</v>
      </c>
      <c r="H188" s="449">
        <f>'Data information'!F405</f>
        <v>0</v>
      </c>
      <c r="I188" s="449">
        <f t="shared" si="23"/>
        <v>0</v>
      </c>
      <c r="J188" s="449">
        <f t="shared" si="24"/>
        <v>0</v>
      </c>
      <c r="K188" s="451"/>
    </row>
    <row r="189" spans="1:11">
      <c r="A189" s="451"/>
      <c r="B189" s="475"/>
      <c r="C189" s="489" t="str">
        <f>'Data information'!C406</f>
        <v xml:space="preserve"> - ก๊อกน้ำเย็นอ่างล้างหน้า</v>
      </c>
      <c r="D189" s="449"/>
      <c r="E189" s="450" t="str">
        <f>'Data information'!D406</f>
        <v>ชุด</v>
      </c>
      <c r="F189" s="449">
        <f>'Data information'!E406</f>
        <v>860.1</v>
      </c>
      <c r="G189" s="449">
        <f t="shared" si="22"/>
        <v>0</v>
      </c>
      <c r="H189" s="449">
        <f>'Data information'!F406</f>
        <v>0</v>
      </c>
      <c r="I189" s="449">
        <f t="shared" si="23"/>
        <v>0</v>
      </c>
      <c r="J189" s="449">
        <f t="shared" si="24"/>
        <v>0</v>
      </c>
      <c r="K189" s="451"/>
    </row>
    <row r="190" spans="1:11">
      <c r="A190" s="451"/>
      <c r="B190" s="475"/>
      <c r="C190" s="489" t="str">
        <f>'Data information'!C407</f>
        <v xml:space="preserve"> - โถปัสสาวะ  พร้อมอุปกรณ์ครบชุด  </v>
      </c>
      <c r="D190" s="449"/>
      <c r="E190" s="450" t="str">
        <f>'Data information'!D407</f>
        <v>ชุด</v>
      </c>
      <c r="F190" s="449">
        <f>'Data information'!E407</f>
        <v>2348.5</v>
      </c>
      <c r="G190" s="449">
        <f t="shared" si="22"/>
        <v>0</v>
      </c>
      <c r="H190" s="449">
        <f>'Data information'!F407</f>
        <v>450</v>
      </c>
      <c r="I190" s="449">
        <f t="shared" si="23"/>
        <v>0</v>
      </c>
      <c r="J190" s="449">
        <f t="shared" si="24"/>
        <v>0</v>
      </c>
      <c r="K190" s="469" t="s">
        <v>967</v>
      </c>
    </row>
    <row r="191" spans="1:11">
      <c r="A191" s="451"/>
      <c r="B191" s="475"/>
      <c r="C191" s="489" t="str">
        <f>'Data information'!C408</f>
        <v xml:space="preserve"> - สายชำระ</v>
      </c>
      <c r="D191" s="449"/>
      <c r="E191" s="450" t="str">
        <f>'Data information'!D408</f>
        <v>ชุด</v>
      </c>
      <c r="F191" s="449">
        <f>'Data information'!E408</f>
        <v>488</v>
      </c>
      <c r="G191" s="449">
        <f t="shared" si="22"/>
        <v>0</v>
      </c>
      <c r="H191" s="449">
        <f>'Data information'!F408</f>
        <v>35</v>
      </c>
      <c r="I191" s="449">
        <f t="shared" si="23"/>
        <v>0</v>
      </c>
      <c r="J191" s="449">
        <f t="shared" si="24"/>
        <v>0</v>
      </c>
      <c r="K191" s="451"/>
    </row>
    <row r="192" spans="1:11" hidden="1">
      <c r="A192" s="451"/>
      <c r="B192" s="475"/>
      <c r="C192" s="489" t="str">
        <f>'Data information'!C409</f>
        <v xml:space="preserve"> - ตะแกรงดักกลิ่น ขนาด  2 นิ้ว</v>
      </c>
      <c r="D192" s="449"/>
      <c r="E192" s="450" t="str">
        <f>'Data information'!D409</f>
        <v>ชุด</v>
      </c>
      <c r="F192" s="449">
        <f>'Data information'!E409</f>
        <v>353.8</v>
      </c>
      <c r="G192" s="449">
        <f t="shared" si="22"/>
        <v>0</v>
      </c>
      <c r="H192" s="449">
        <f>'Data information'!F409</f>
        <v>0</v>
      </c>
      <c r="I192" s="449">
        <f t="shared" si="23"/>
        <v>0</v>
      </c>
      <c r="J192" s="449">
        <f t="shared" si="24"/>
        <v>0</v>
      </c>
      <c r="K192" s="451"/>
    </row>
    <row r="193" spans="1:11" hidden="1">
      <c r="A193" s="451"/>
      <c r="B193" s="475"/>
      <c r="C193" s="489" t="str">
        <f>'Data information'!C410</f>
        <v xml:space="preserve"> - ก๊อกน้ำล้างพื้น  ***ติดใต้ชาวเวอร์ +0.45 ม.</v>
      </c>
      <c r="D193" s="449"/>
      <c r="E193" s="450" t="str">
        <f>'Data information'!D410</f>
        <v>ชุด</v>
      </c>
      <c r="F193" s="449">
        <f>'Data information'!E410</f>
        <v>292.8</v>
      </c>
      <c r="G193" s="449">
        <f t="shared" si="22"/>
        <v>0</v>
      </c>
      <c r="H193" s="449">
        <f>'Data information'!F410</f>
        <v>25</v>
      </c>
      <c r="I193" s="449">
        <f t="shared" si="23"/>
        <v>0</v>
      </c>
      <c r="J193" s="449">
        <f t="shared" si="24"/>
        <v>0</v>
      </c>
      <c r="K193" s="451"/>
    </row>
    <row r="194" spans="1:11" hidden="1">
      <c r="A194" s="451"/>
      <c r="B194" s="475"/>
      <c r="C194" s="489" t="str">
        <f>'Data information'!C411</f>
        <v xml:space="preserve"> - ที่ใส่กระดาษชำระสำเร็จรูป JRT</v>
      </c>
      <c r="D194" s="449"/>
      <c r="E194" s="450" t="str">
        <f>'Data information'!D411</f>
        <v>ชุด</v>
      </c>
      <c r="F194" s="449">
        <f>'Data information'!E411</f>
        <v>0</v>
      </c>
      <c r="G194" s="449">
        <f t="shared" si="22"/>
        <v>0</v>
      </c>
      <c r="H194" s="449">
        <f>'Data information'!F411</f>
        <v>0</v>
      </c>
      <c r="I194" s="449">
        <f t="shared" si="23"/>
        <v>0</v>
      </c>
      <c r="J194" s="449">
        <f t="shared" si="24"/>
        <v>0</v>
      </c>
      <c r="K194" s="451"/>
    </row>
    <row r="195" spans="1:11" ht="48">
      <c r="A195" s="451"/>
      <c r="B195" s="475"/>
      <c r="C195" s="491" t="str">
        <f>'Data information'!C412</f>
        <v xml:space="preserve"> - ราวจับสแตนเลส (ราวทรงตัวอ่างล้างหน้า+ราวทรงตัวขวา+ราวทรงตัวซ้าย)</v>
      </c>
      <c r="D195" s="449"/>
      <c r="E195" s="450" t="str">
        <f>'Data information'!D412</f>
        <v>ชุด</v>
      </c>
      <c r="F195" s="449">
        <f>'Data information'!E412</f>
        <v>12419.6</v>
      </c>
      <c r="G195" s="449">
        <f t="shared" si="22"/>
        <v>0</v>
      </c>
      <c r="H195" s="449">
        <f>'Data information'!F412</f>
        <v>105</v>
      </c>
      <c r="I195" s="449">
        <f t="shared" si="23"/>
        <v>0</v>
      </c>
      <c r="J195" s="449">
        <f t="shared" si="24"/>
        <v>0</v>
      </c>
      <c r="K195" s="451"/>
    </row>
    <row r="196" spans="1:11">
      <c r="A196" s="451"/>
      <c r="B196" s="475"/>
      <c r="C196" s="489" t="str">
        <f>'Data information'!C413</f>
        <v xml:space="preserve"> - ฝักบัวสายอ่อนพร้อมก๊อกยืนอาบวาวล์ลอย</v>
      </c>
      <c r="D196" s="449"/>
      <c r="E196" s="450" t="str">
        <f>'Data information'!D413</f>
        <v>ชุด</v>
      </c>
      <c r="F196" s="449">
        <f>'Data information'!E413</f>
        <v>2907.5</v>
      </c>
      <c r="G196" s="449">
        <f>D196*F196</f>
        <v>0</v>
      </c>
      <c r="H196" s="449">
        <f>'Data information'!F413</f>
        <v>70</v>
      </c>
      <c r="I196" s="449">
        <f>D196*H196</f>
        <v>0</v>
      </c>
      <c r="J196" s="449">
        <f>G196+I196</f>
        <v>0</v>
      </c>
      <c r="K196" s="451"/>
    </row>
    <row r="197" spans="1:11" hidden="1">
      <c r="A197" s="451"/>
      <c r="B197" s="475"/>
      <c r="C197" s="489" t="str">
        <f>'Data information'!C414</f>
        <v xml:space="preserve"> - กระจกเงา ขนาด 5.00x1.00 ม.</v>
      </c>
      <c r="D197" s="449"/>
      <c r="E197" s="450" t="str">
        <f>'Data information'!D414</f>
        <v>ชุด</v>
      </c>
      <c r="F197" s="449">
        <f>'Data information'!E414</f>
        <v>2220</v>
      </c>
      <c r="G197" s="449">
        <f t="shared" ref="G197:G219" si="25">D197*F197</f>
        <v>0</v>
      </c>
      <c r="H197" s="449">
        <f>'Data information'!F414</f>
        <v>495</v>
      </c>
      <c r="I197" s="449">
        <f t="shared" ref="I197:I219" si="26">D197*H197</f>
        <v>0</v>
      </c>
      <c r="J197" s="449">
        <f t="shared" ref="J197:J219" si="27">G197+I197</f>
        <v>0</v>
      </c>
      <c r="K197" s="451"/>
    </row>
    <row r="198" spans="1:11" hidden="1">
      <c r="A198" s="451"/>
      <c r="B198" s="475"/>
      <c r="C198" s="489" t="str">
        <f>'Data information'!C415</f>
        <v xml:space="preserve"> - กระจกเงา ขนาด 3.90x1.00 ม.</v>
      </c>
      <c r="D198" s="449"/>
      <c r="E198" s="450" t="str">
        <f>'Data information'!D415</f>
        <v>ชุด</v>
      </c>
      <c r="F198" s="449">
        <f>'Data information'!E415</f>
        <v>1730</v>
      </c>
      <c r="G198" s="449">
        <f t="shared" si="25"/>
        <v>0</v>
      </c>
      <c r="H198" s="449">
        <f>'Data information'!F415</f>
        <v>386</v>
      </c>
      <c r="I198" s="449">
        <f t="shared" si="26"/>
        <v>0</v>
      </c>
      <c r="J198" s="449">
        <f t="shared" si="27"/>
        <v>0</v>
      </c>
      <c r="K198" s="451"/>
    </row>
    <row r="199" spans="1:11" hidden="1">
      <c r="A199" s="451"/>
      <c r="B199" s="475"/>
      <c r="C199" s="489" t="str">
        <f>'Data information'!C416</f>
        <v xml:space="preserve"> - กระจกเงา ขนาด 3.70x1.00 ม.</v>
      </c>
      <c r="D199" s="449"/>
      <c r="E199" s="450" t="str">
        <f>'Data information'!D416</f>
        <v>ชุด</v>
      </c>
      <c r="F199" s="449">
        <f>'Data information'!E416</f>
        <v>1640</v>
      </c>
      <c r="G199" s="449">
        <f t="shared" si="25"/>
        <v>0</v>
      </c>
      <c r="H199" s="449">
        <f>'Data information'!F416</f>
        <v>366</v>
      </c>
      <c r="I199" s="449">
        <f t="shared" si="26"/>
        <v>0</v>
      </c>
      <c r="J199" s="449">
        <f t="shared" si="27"/>
        <v>0</v>
      </c>
      <c r="K199" s="451"/>
    </row>
    <row r="200" spans="1:11" hidden="1">
      <c r="A200" s="451"/>
      <c r="B200" s="475"/>
      <c r="C200" s="489" t="str">
        <f>'Data information'!C417</f>
        <v xml:space="preserve"> - กระจกเงา ขนาด 3.65x1.00 ม.</v>
      </c>
      <c r="D200" s="449"/>
      <c r="E200" s="450" t="str">
        <f>'Data information'!D417</f>
        <v>ชุด</v>
      </c>
      <c r="F200" s="449">
        <f>'Data information'!E417</f>
        <v>1620</v>
      </c>
      <c r="G200" s="449">
        <f t="shared" si="25"/>
        <v>0</v>
      </c>
      <c r="H200" s="449">
        <f>'Data information'!F417</f>
        <v>361</v>
      </c>
      <c r="I200" s="449">
        <f t="shared" si="26"/>
        <v>0</v>
      </c>
      <c r="J200" s="449">
        <f t="shared" si="27"/>
        <v>0</v>
      </c>
      <c r="K200" s="451"/>
    </row>
    <row r="201" spans="1:11" hidden="1">
      <c r="A201" s="451"/>
      <c r="B201" s="475"/>
      <c r="C201" s="489" t="str">
        <f>'Data information'!C418</f>
        <v xml:space="preserve"> - กระจกเงา ขนาด 3.50x1.00 ม.</v>
      </c>
      <c r="D201" s="449"/>
      <c r="E201" s="450" t="str">
        <f>'Data information'!D418</f>
        <v>ชุด</v>
      </c>
      <c r="F201" s="449">
        <f>'Data information'!E418</f>
        <v>1550</v>
      </c>
      <c r="G201" s="449">
        <f t="shared" si="25"/>
        <v>0</v>
      </c>
      <c r="H201" s="449">
        <f>'Data information'!F418</f>
        <v>346</v>
      </c>
      <c r="I201" s="449">
        <f t="shared" si="26"/>
        <v>0</v>
      </c>
      <c r="J201" s="449">
        <f t="shared" si="27"/>
        <v>0</v>
      </c>
      <c r="K201" s="451"/>
    </row>
    <row r="202" spans="1:11" hidden="1">
      <c r="A202" s="451"/>
      <c r="B202" s="475"/>
      <c r="C202" s="489" t="str">
        <f>'Data information'!C419</f>
        <v xml:space="preserve"> - กระจกเงา ขนาด 3.35x1.00 ม.</v>
      </c>
      <c r="D202" s="449"/>
      <c r="E202" s="450" t="str">
        <f>'Data information'!D419</f>
        <v>ชุด</v>
      </c>
      <c r="F202" s="449">
        <f>'Data information'!E419</f>
        <v>1490</v>
      </c>
      <c r="G202" s="449">
        <f t="shared" si="25"/>
        <v>0</v>
      </c>
      <c r="H202" s="449">
        <f>'Data information'!F419</f>
        <v>331</v>
      </c>
      <c r="I202" s="449">
        <f t="shared" si="26"/>
        <v>0</v>
      </c>
      <c r="J202" s="449">
        <f t="shared" si="27"/>
        <v>0</v>
      </c>
      <c r="K202" s="451"/>
    </row>
    <row r="203" spans="1:11" hidden="1">
      <c r="A203" s="451"/>
      <c r="B203" s="475"/>
      <c r="C203" s="489" t="str">
        <f>'Data information'!C420</f>
        <v xml:space="preserve"> - กระจกเงา ขนาด 3.30x1.00 ม.</v>
      </c>
      <c r="D203" s="449"/>
      <c r="E203" s="450" t="str">
        <f>'Data information'!D420</f>
        <v>ชุด</v>
      </c>
      <c r="F203" s="449">
        <f>'Data information'!E420</f>
        <v>1470</v>
      </c>
      <c r="G203" s="449">
        <f t="shared" si="25"/>
        <v>0</v>
      </c>
      <c r="H203" s="449">
        <f>'Data information'!F420</f>
        <v>326</v>
      </c>
      <c r="I203" s="449">
        <f t="shared" si="26"/>
        <v>0</v>
      </c>
      <c r="J203" s="449">
        <f t="shared" si="27"/>
        <v>0</v>
      </c>
      <c r="K203" s="451"/>
    </row>
    <row r="204" spans="1:11" hidden="1">
      <c r="A204" s="451"/>
      <c r="B204" s="475"/>
      <c r="C204" s="489" t="str">
        <f>'Data information'!C421</f>
        <v xml:space="preserve"> - กระจกเงา ขนาด 3.25x1.00 ม.</v>
      </c>
      <c r="D204" s="449"/>
      <c r="E204" s="450" t="str">
        <f>'Data information'!D421</f>
        <v>ชุด</v>
      </c>
      <c r="F204" s="449">
        <f>'Data information'!E421</f>
        <v>1440</v>
      </c>
      <c r="G204" s="449">
        <f t="shared" si="25"/>
        <v>0</v>
      </c>
      <c r="H204" s="449">
        <f>'Data information'!F421</f>
        <v>321</v>
      </c>
      <c r="I204" s="449">
        <f t="shared" si="26"/>
        <v>0</v>
      </c>
      <c r="J204" s="449">
        <f t="shared" si="27"/>
        <v>0</v>
      </c>
      <c r="K204" s="451"/>
    </row>
    <row r="205" spans="1:11">
      <c r="A205" s="451"/>
      <c r="B205" s="475"/>
      <c r="C205" s="489" t="str">
        <f>'Data information'!C422</f>
        <v xml:space="preserve"> - กระจกเงา ขนาด 3.20x1.00 ม.</v>
      </c>
      <c r="D205" s="449"/>
      <c r="E205" s="450" t="str">
        <f>'Data information'!D422</f>
        <v>ชุด</v>
      </c>
      <c r="F205" s="449">
        <f>'Data information'!E422</f>
        <v>1420</v>
      </c>
      <c r="G205" s="449">
        <f t="shared" si="25"/>
        <v>0</v>
      </c>
      <c r="H205" s="449">
        <f>'Data information'!F422</f>
        <v>316</v>
      </c>
      <c r="I205" s="449">
        <f t="shared" si="26"/>
        <v>0</v>
      </c>
      <c r="J205" s="449">
        <f t="shared" si="27"/>
        <v>0</v>
      </c>
      <c r="K205" s="451"/>
    </row>
    <row r="206" spans="1:11" hidden="1">
      <c r="A206" s="451"/>
      <c r="B206" s="475"/>
      <c r="C206" s="489" t="str">
        <f>'Data information'!C423</f>
        <v xml:space="preserve"> - กระจกเงา ขนาด 3.15x1.00 ม.</v>
      </c>
      <c r="D206" s="449"/>
      <c r="E206" s="450" t="str">
        <f>'Data information'!D423</f>
        <v>ชุด</v>
      </c>
      <c r="F206" s="449">
        <f>'Data information'!E423</f>
        <v>1400</v>
      </c>
      <c r="G206" s="449">
        <f t="shared" si="25"/>
        <v>0</v>
      </c>
      <c r="H206" s="449">
        <f>'Data information'!F423</f>
        <v>311</v>
      </c>
      <c r="I206" s="449">
        <f t="shared" si="26"/>
        <v>0</v>
      </c>
      <c r="J206" s="449">
        <f t="shared" si="27"/>
        <v>0</v>
      </c>
      <c r="K206" s="451"/>
    </row>
    <row r="207" spans="1:11" hidden="1">
      <c r="A207" s="451"/>
      <c r="B207" s="475"/>
      <c r="C207" s="489" t="str">
        <f>'Data information'!C424</f>
        <v xml:space="preserve"> - กระจกเงา ขนาด 3.10x1.00 ม.</v>
      </c>
      <c r="D207" s="449"/>
      <c r="E207" s="450" t="str">
        <f>'Data information'!D424</f>
        <v>ชุด</v>
      </c>
      <c r="F207" s="449">
        <f>'Data information'!E424</f>
        <v>1380</v>
      </c>
      <c r="G207" s="449">
        <f t="shared" si="25"/>
        <v>0</v>
      </c>
      <c r="H207" s="449">
        <f>'Data information'!F424</f>
        <v>306</v>
      </c>
      <c r="I207" s="449">
        <f t="shared" si="26"/>
        <v>0</v>
      </c>
      <c r="J207" s="449">
        <f t="shared" si="27"/>
        <v>0</v>
      </c>
      <c r="K207" s="451"/>
    </row>
    <row r="208" spans="1:11" hidden="1">
      <c r="A208" s="451"/>
      <c r="B208" s="475"/>
      <c r="C208" s="489" t="str">
        <f>'Data information'!C425</f>
        <v xml:space="preserve"> - กระจกเงา ขนาด 3.00x1.00 ม.</v>
      </c>
      <c r="D208" s="449"/>
      <c r="E208" s="450" t="str">
        <f>'Data information'!D425</f>
        <v>ชุด</v>
      </c>
      <c r="F208" s="449">
        <f>'Data information'!E425</f>
        <v>1330</v>
      </c>
      <c r="G208" s="449">
        <f t="shared" si="25"/>
        <v>0</v>
      </c>
      <c r="H208" s="449">
        <f>'Data information'!F425</f>
        <v>297</v>
      </c>
      <c r="I208" s="449">
        <f t="shared" si="26"/>
        <v>0</v>
      </c>
      <c r="J208" s="449">
        <f t="shared" si="27"/>
        <v>0</v>
      </c>
      <c r="K208" s="451"/>
    </row>
    <row r="209" spans="1:11" hidden="1">
      <c r="A209" s="451"/>
      <c r="B209" s="475"/>
      <c r="C209" s="489" t="str">
        <f>'Data information'!C426</f>
        <v xml:space="preserve"> - กระจกเงา ขนาด 2.90x1.00 ม.</v>
      </c>
      <c r="D209" s="449"/>
      <c r="E209" s="450" t="str">
        <f>'Data information'!D426</f>
        <v>ชุด</v>
      </c>
      <c r="F209" s="449">
        <f>'Data information'!E426</f>
        <v>1290</v>
      </c>
      <c r="G209" s="449">
        <f t="shared" si="25"/>
        <v>0</v>
      </c>
      <c r="H209" s="449">
        <f>'Data information'!F426</f>
        <v>287</v>
      </c>
      <c r="I209" s="449">
        <f t="shared" si="26"/>
        <v>0</v>
      </c>
      <c r="J209" s="449">
        <f t="shared" si="27"/>
        <v>0</v>
      </c>
      <c r="K209" s="451"/>
    </row>
    <row r="210" spans="1:11">
      <c r="A210" s="451"/>
      <c r="B210" s="475"/>
      <c r="C210" s="489" t="str">
        <f>'Data information'!C427</f>
        <v xml:space="preserve"> - กระจกเงา ขนาด 2.20x1.00 ม.</v>
      </c>
      <c r="D210" s="449"/>
      <c r="E210" s="450" t="str">
        <f>'Data information'!D427</f>
        <v>ชุด</v>
      </c>
      <c r="F210" s="449">
        <f>'Data information'!E427</f>
        <v>980</v>
      </c>
      <c r="G210" s="449">
        <f t="shared" si="25"/>
        <v>0</v>
      </c>
      <c r="H210" s="449">
        <f>'Data information'!F427</f>
        <v>217</v>
      </c>
      <c r="I210" s="449">
        <f t="shared" si="26"/>
        <v>0</v>
      </c>
      <c r="J210" s="449">
        <f t="shared" si="27"/>
        <v>0</v>
      </c>
      <c r="K210" s="451"/>
    </row>
    <row r="211" spans="1:11" hidden="1">
      <c r="A211" s="451"/>
      <c r="B211" s="475"/>
      <c r="C211" s="489" t="str">
        <f>'Data information'!C428</f>
        <v xml:space="preserve"> - กระจกเงา ขนาด 1.90x1.00 ม.</v>
      </c>
      <c r="D211" s="449"/>
      <c r="E211" s="450" t="str">
        <f>'Data information'!D428</f>
        <v>ชุด</v>
      </c>
      <c r="F211" s="449">
        <f>'Data information'!E428</f>
        <v>840</v>
      </c>
      <c r="G211" s="449">
        <f t="shared" si="25"/>
        <v>0</v>
      </c>
      <c r="H211" s="449">
        <f>'Data information'!F428</f>
        <v>188</v>
      </c>
      <c r="I211" s="449">
        <f t="shared" si="26"/>
        <v>0</v>
      </c>
      <c r="J211" s="449">
        <f t="shared" si="27"/>
        <v>0</v>
      </c>
      <c r="K211" s="451"/>
    </row>
    <row r="212" spans="1:11" hidden="1">
      <c r="A212" s="451"/>
      <c r="B212" s="475"/>
      <c r="C212" s="489" t="str">
        <f>'Data information'!C429</f>
        <v xml:space="preserve"> - กระจกเงา ขนาด 1.60x1.00 ม.</v>
      </c>
      <c r="D212" s="449"/>
      <c r="E212" s="450" t="str">
        <f>'Data information'!D429</f>
        <v>ชุด</v>
      </c>
      <c r="F212" s="449">
        <f>'Data information'!E429</f>
        <v>710</v>
      </c>
      <c r="G212" s="449">
        <f t="shared" si="25"/>
        <v>0</v>
      </c>
      <c r="H212" s="449">
        <f>'Data information'!F429</f>
        <v>158</v>
      </c>
      <c r="I212" s="449">
        <f t="shared" si="26"/>
        <v>0</v>
      </c>
      <c r="J212" s="449">
        <f t="shared" si="27"/>
        <v>0</v>
      </c>
      <c r="K212" s="451"/>
    </row>
    <row r="213" spans="1:11">
      <c r="A213" s="451"/>
      <c r="B213" s="475"/>
      <c r="C213" s="489" t="str">
        <f>'Data information'!C430</f>
        <v xml:space="preserve"> - กระจกเงา ขนาด 1.00x1.00 ม.</v>
      </c>
      <c r="D213" s="449"/>
      <c r="E213" s="450" t="str">
        <f>'Data information'!D430</f>
        <v>ชุด</v>
      </c>
      <c r="F213" s="449">
        <f>'Data information'!E430</f>
        <v>440</v>
      </c>
      <c r="G213" s="449">
        <f t="shared" si="25"/>
        <v>0</v>
      </c>
      <c r="H213" s="449">
        <f>'Data information'!F430</f>
        <v>99</v>
      </c>
      <c r="I213" s="449">
        <f t="shared" si="26"/>
        <v>0</v>
      </c>
      <c r="J213" s="449">
        <f t="shared" si="27"/>
        <v>0</v>
      </c>
      <c r="K213" s="451"/>
    </row>
    <row r="214" spans="1:11">
      <c r="A214" s="451"/>
      <c r="B214" s="475"/>
      <c r="C214" s="489" t="str">
        <f>'Data information'!C431</f>
        <v xml:space="preserve"> - กระจกเงา ขนาด 0.60x1.00 ม.</v>
      </c>
      <c r="D214" s="449"/>
      <c r="E214" s="450" t="str">
        <f>'Data information'!D431</f>
        <v>ชุด</v>
      </c>
      <c r="F214" s="449">
        <f>'Data information'!E431</f>
        <v>270</v>
      </c>
      <c r="G214" s="449">
        <f t="shared" si="25"/>
        <v>0</v>
      </c>
      <c r="H214" s="449">
        <f>'Data information'!F431</f>
        <v>59</v>
      </c>
      <c r="I214" s="449">
        <f t="shared" si="26"/>
        <v>0</v>
      </c>
      <c r="J214" s="449">
        <f t="shared" si="27"/>
        <v>0</v>
      </c>
      <c r="K214" s="451"/>
    </row>
    <row r="215" spans="1:11">
      <c r="A215" s="451"/>
      <c r="B215" s="475"/>
      <c r="C215" s="489" t="str">
        <f>'Data information'!C432</f>
        <v xml:space="preserve"> - ผ11 ผนังห้องน้ำสำเร็จรูป แบบเต็มห้อง</v>
      </c>
      <c r="D215" s="449"/>
      <c r="E215" s="450" t="str">
        <f>'Data information'!D432</f>
        <v>ชุด</v>
      </c>
      <c r="F215" s="449">
        <f>'Data information'!E432</f>
        <v>10700</v>
      </c>
      <c r="G215" s="449">
        <f t="shared" si="25"/>
        <v>0</v>
      </c>
      <c r="H215" s="449">
        <f>'Data information'!F432</f>
        <v>800</v>
      </c>
      <c r="I215" s="449">
        <f t="shared" si="26"/>
        <v>0</v>
      </c>
      <c r="J215" s="449">
        <f t="shared" si="27"/>
        <v>0</v>
      </c>
      <c r="K215" s="451"/>
    </row>
    <row r="216" spans="1:11">
      <c r="A216" s="451"/>
      <c r="B216" s="475"/>
      <c r="C216" s="489" t="str">
        <f>'Data information'!C433</f>
        <v xml:space="preserve"> - ผ11 ผนังห้องน้ำสำเร็จรูป แบบครึ่งห้อง</v>
      </c>
      <c r="D216" s="449"/>
      <c r="E216" s="450" t="str">
        <f>'Data information'!D433</f>
        <v>ชุด</v>
      </c>
      <c r="F216" s="449">
        <f>'Data information'!E433</f>
        <v>9800</v>
      </c>
      <c r="G216" s="449">
        <f t="shared" si="25"/>
        <v>0</v>
      </c>
      <c r="H216" s="449">
        <f>'Data information'!F433</f>
        <v>650</v>
      </c>
      <c r="I216" s="449">
        <f t="shared" si="26"/>
        <v>0</v>
      </c>
      <c r="J216" s="449">
        <f t="shared" si="27"/>
        <v>0</v>
      </c>
      <c r="K216" s="451"/>
    </row>
    <row r="217" spans="1:11" hidden="1">
      <c r="A217" s="451"/>
      <c r="B217" s="475"/>
      <c r="C217" s="489" t="str">
        <f>'Data information'!C434</f>
        <v xml:space="preserve"> - TOP ปูหินแกรนิตดำจีน กว้าง 0.10 ม. โถปัสสาวะ</v>
      </c>
      <c r="D217" s="449"/>
      <c r="E217" s="450" t="str">
        <f>'Data information'!D434</f>
        <v>ม.</v>
      </c>
      <c r="F217" s="449">
        <f>'Data information'!E434</f>
        <v>0</v>
      </c>
      <c r="G217" s="449">
        <f t="shared" si="25"/>
        <v>0</v>
      </c>
      <c r="H217" s="449">
        <f>'Data information'!F434</f>
        <v>0</v>
      </c>
      <c r="I217" s="449">
        <f t="shared" si="26"/>
        <v>0</v>
      </c>
      <c r="J217" s="449">
        <f t="shared" si="27"/>
        <v>0</v>
      </c>
      <c r="K217" s="469" t="s">
        <v>967</v>
      </c>
    </row>
    <row r="218" spans="1:11" hidden="1">
      <c r="A218" s="451"/>
      <c r="B218" s="475"/>
      <c r="C218" s="489" t="str">
        <f>'Data information'!C435</f>
        <v xml:space="preserve"> - TOP ปูหินแกรนิตดำจีน กว้าง 0.15 ม. โถส้วม</v>
      </c>
      <c r="D218" s="449"/>
      <c r="E218" s="450" t="str">
        <f>'Data information'!D435</f>
        <v>ม.</v>
      </c>
      <c r="F218" s="449">
        <f>'Data information'!E435</f>
        <v>0</v>
      </c>
      <c r="G218" s="449">
        <f t="shared" si="25"/>
        <v>0</v>
      </c>
      <c r="H218" s="449">
        <f>'Data information'!F435</f>
        <v>0</v>
      </c>
      <c r="I218" s="449">
        <f t="shared" si="26"/>
        <v>0</v>
      </c>
      <c r="J218" s="449">
        <f t="shared" si="27"/>
        <v>0</v>
      </c>
      <c r="K218" s="469" t="s">
        <v>967</v>
      </c>
    </row>
    <row r="219" spans="1:11">
      <c r="A219" s="451"/>
      <c r="B219" s="475"/>
      <c r="C219" s="489" t="str">
        <f>'Data information'!C436</f>
        <v xml:space="preserve"> - เคาน์เตอร์ อ่างล้างหน้า กว้าง 0.60 ม.อ่างล้างหน้า</v>
      </c>
      <c r="D219" s="449"/>
      <c r="E219" s="450" t="str">
        <f>'Data information'!D436</f>
        <v>ม.</v>
      </c>
      <c r="F219" s="449">
        <f>'Data information'!E436</f>
        <v>1440</v>
      </c>
      <c r="G219" s="449">
        <f t="shared" si="25"/>
        <v>0</v>
      </c>
      <c r="H219" s="449">
        <f>'Data information'!F436</f>
        <v>175</v>
      </c>
      <c r="I219" s="449">
        <f t="shared" si="26"/>
        <v>0</v>
      </c>
      <c r="J219" s="449">
        <f t="shared" si="27"/>
        <v>0</v>
      </c>
      <c r="K219" s="451"/>
    </row>
    <row r="220" spans="1:11">
      <c r="A220" s="480"/>
      <c r="B220" s="481"/>
      <c r="C220" s="485" t="str">
        <f>'Data information'!C437</f>
        <v>งานบันได</v>
      </c>
      <c r="D220" s="451"/>
      <c r="E220" s="458"/>
      <c r="F220" s="451"/>
      <c r="G220" s="451"/>
      <c r="H220" s="451"/>
      <c r="I220" s="451"/>
      <c r="J220" s="451"/>
      <c r="K220" s="451"/>
    </row>
    <row r="221" spans="1:11" hidden="1">
      <c r="A221" s="451"/>
      <c r="B221" s="475"/>
      <c r="C221" s="485" t="str">
        <f>'Data information'!C438</f>
        <v>งานบันได ST.1-A อาคาร 1</v>
      </c>
      <c r="D221" s="449"/>
      <c r="E221" s="450"/>
      <c r="F221" s="449"/>
      <c r="G221" s="449"/>
      <c r="H221" s="449"/>
      <c r="I221" s="449"/>
      <c r="J221" s="449"/>
      <c r="K221" s="469"/>
    </row>
    <row r="222" spans="1:11" hidden="1">
      <c r="A222" s="451"/>
      <c r="B222" s="475"/>
      <c r="C222" s="489" t="str">
        <f>'Data information'!C439</f>
        <v xml:space="preserve"> - H-390X300X10X16 mm.( แม่บันได )</v>
      </c>
      <c r="D222" s="449"/>
      <c r="E222" s="450" t="str">
        <f>'Data information'!D439</f>
        <v>กก.</v>
      </c>
      <c r="F222" s="449">
        <f>'Data information'!E439</f>
        <v>34.64</v>
      </c>
      <c r="G222" s="449">
        <f t="shared" ref="G222:G235" si="28">D222*F222</f>
        <v>0</v>
      </c>
      <c r="H222" s="449">
        <f>'Data information'!F439</f>
        <v>0</v>
      </c>
      <c r="I222" s="449">
        <f t="shared" ref="I222:I235" si="29">D222*H222</f>
        <v>0</v>
      </c>
      <c r="J222" s="449">
        <f t="shared" ref="J222:J235" si="30">G222+I222</f>
        <v>0</v>
      </c>
      <c r="K222" s="451"/>
    </row>
    <row r="223" spans="1:11" hidden="1">
      <c r="A223" s="451"/>
      <c r="B223" s="475"/>
      <c r="C223" s="489" t="str">
        <f>'Data information'!C440</f>
        <v xml:space="preserve"> - แผ่นเหล็กเรียบดำหนา 6 มม. (ลูกตั้ง-ลูกนอน)</v>
      </c>
      <c r="D223" s="449"/>
      <c r="E223" s="450" t="str">
        <f>'Data information'!D440</f>
        <v>กก.</v>
      </c>
      <c r="F223" s="449">
        <f>'Data information'!E440</f>
        <v>25.12</v>
      </c>
      <c r="G223" s="449">
        <f t="shared" si="28"/>
        <v>0</v>
      </c>
      <c r="H223" s="449">
        <f>'Data information'!F440</f>
        <v>0</v>
      </c>
      <c r="I223" s="449">
        <f t="shared" si="29"/>
        <v>0</v>
      </c>
      <c r="J223" s="449">
        <f t="shared" si="30"/>
        <v>0</v>
      </c>
      <c r="K223" s="451"/>
    </row>
    <row r="224" spans="1:11" hidden="1">
      <c r="A224" s="451"/>
      <c r="B224" s="475"/>
      <c r="C224" s="489" t="str">
        <f>'Data information'!C441</f>
        <v xml:space="preserve"> - แผ่นเหล็กขนาด 1000X400X25mm. </v>
      </c>
      <c r="D224" s="449"/>
      <c r="E224" s="450" t="str">
        <f>'Data information'!D441</f>
        <v>กก.</v>
      </c>
      <c r="F224" s="449">
        <f>'Data information'!E441</f>
        <v>28.44</v>
      </c>
      <c r="G224" s="449">
        <f t="shared" si="28"/>
        <v>0</v>
      </c>
      <c r="H224" s="449">
        <f>'Data information'!F441</f>
        <v>0</v>
      </c>
      <c r="I224" s="449">
        <f t="shared" si="29"/>
        <v>0</v>
      </c>
      <c r="J224" s="449">
        <f t="shared" si="30"/>
        <v>0</v>
      </c>
      <c r="K224" s="451"/>
    </row>
    <row r="225" spans="1:11" hidden="1">
      <c r="A225" s="451"/>
      <c r="B225" s="475"/>
      <c r="C225" s="489" t="str">
        <f>'Data information'!C442</f>
        <v xml:space="preserve"> - แผ่นเหล็กขนาด 400X400X25mm. </v>
      </c>
      <c r="D225" s="449"/>
      <c r="E225" s="450" t="str">
        <f>'Data information'!D442</f>
        <v>กก.</v>
      </c>
      <c r="F225" s="449">
        <f>'Data information'!E442</f>
        <v>28.44</v>
      </c>
      <c r="G225" s="449">
        <f t="shared" si="28"/>
        <v>0</v>
      </c>
      <c r="H225" s="449">
        <f>'Data information'!F442</f>
        <v>0</v>
      </c>
      <c r="I225" s="449">
        <f t="shared" si="29"/>
        <v>0</v>
      </c>
      <c r="J225" s="449">
        <f t="shared" si="30"/>
        <v>0</v>
      </c>
      <c r="K225" s="451"/>
    </row>
    <row r="226" spans="1:11" hidden="1">
      <c r="A226" s="451"/>
      <c r="B226" s="475"/>
      <c r="C226" s="489" t="str">
        <f>'Data information'!C443</f>
        <v xml:space="preserve"> - ค่าแรงเชื่อม ประกอบเหล็กโครงสร้าง</v>
      </c>
      <c r="D226" s="449"/>
      <c r="E226" s="450" t="str">
        <f>'Data information'!D443</f>
        <v>กก.</v>
      </c>
      <c r="F226" s="449">
        <f>'Data information'!E443</f>
        <v>0</v>
      </c>
      <c r="G226" s="449">
        <f t="shared" si="28"/>
        <v>0</v>
      </c>
      <c r="H226" s="449">
        <f>'Data information'!F443</f>
        <v>10</v>
      </c>
      <c r="I226" s="449">
        <f t="shared" si="29"/>
        <v>0</v>
      </c>
      <c r="J226" s="449">
        <f t="shared" si="30"/>
        <v>0</v>
      </c>
      <c r="K226" s="451"/>
    </row>
    <row r="227" spans="1:11" hidden="1">
      <c r="A227" s="451"/>
      <c r="B227" s="475"/>
      <c r="C227" s="489" t="str">
        <f>'Data information'!C444</f>
        <v xml:space="preserve"> - Dowel DB25 </v>
      </c>
      <c r="D227" s="449"/>
      <c r="E227" s="450" t="str">
        <f>'Data information'!D444</f>
        <v>กก.</v>
      </c>
      <c r="F227" s="449">
        <f>'Data information'!E444</f>
        <v>20.41</v>
      </c>
      <c r="G227" s="449">
        <f t="shared" si="28"/>
        <v>0</v>
      </c>
      <c r="H227" s="449">
        <f>'Data information'!F444</f>
        <v>0</v>
      </c>
      <c r="I227" s="449">
        <f t="shared" si="29"/>
        <v>0</v>
      </c>
      <c r="J227" s="449">
        <f t="shared" si="30"/>
        <v>0</v>
      </c>
      <c r="K227" s="451"/>
    </row>
    <row r="228" spans="1:11" hidden="1">
      <c r="A228" s="451"/>
      <c r="B228" s="475"/>
      <c r="C228" s="489" t="str">
        <f>'Data information'!C445</f>
        <v xml:space="preserve"> - คอนกรีต ขัดมันเรียบ (ลูกนอนบันได)</v>
      </c>
      <c r="D228" s="449"/>
      <c r="E228" s="450" t="str">
        <f>'Data information'!D445</f>
        <v>ลบ.ม.</v>
      </c>
      <c r="F228" s="449">
        <f>'Data information'!E445</f>
        <v>1971.96</v>
      </c>
      <c r="G228" s="449">
        <f t="shared" si="28"/>
        <v>0</v>
      </c>
      <c r="H228" s="449">
        <f>'Data information'!F445</f>
        <v>519</v>
      </c>
      <c r="I228" s="449">
        <f t="shared" si="29"/>
        <v>0</v>
      </c>
      <c r="J228" s="449">
        <f t="shared" si="30"/>
        <v>0</v>
      </c>
      <c r="K228" s="451"/>
    </row>
    <row r="229" spans="1:11" hidden="1">
      <c r="A229" s="451"/>
      <c r="B229" s="475"/>
      <c r="C229" s="489" t="str">
        <f>'Data information'!C446</f>
        <v xml:space="preserve"> - เหล็กเสริม RB 9 มม.</v>
      </c>
      <c r="D229" s="449"/>
      <c r="E229" s="450" t="str">
        <f>'Data information'!D446</f>
        <v>กก.</v>
      </c>
      <c r="F229" s="449">
        <f>'Data information'!E446</f>
        <v>20.79</v>
      </c>
      <c r="G229" s="449">
        <f t="shared" si="28"/>
        <v>0</v>
      </c>
      <c r="H229" s="449">
        <f>'Data information'!F446</f>
        <v>4.4000000000000004</v>
      </c>
      <c r="I229" s="449">
        <f t="shared" si="29"/>
        <v>0</v>
      </c>
      <c r="J229" s="449">
        <f t="shared" si="30"/>
        <v>0</v>
      </c>
      <c r="K229" s="451"/>
    </row>
    <row r="230" spans="1:11" hidden="1">
      <c r="A230" s="451"/>
      <c r="B230" s="475"/>
      <c r="C230" s="489" t="str">
        <f>'Data information'!C447</f>
        <v xml:space="preserve"> - เหล็กเสริม DB 12 มม.</v>
      </c>
      <c r="D230" s="449"/>
      <c r="E230" s="450" t="str">
        <f>'Data information'!D447</f>
        <v>กก.</v>
      </c>
      <c r="F230" s="449">
        <f>'Data information'!E447</f>
        <v>20.2</v>
      </c>
      <c r="G230" s="449">
        <f t="shared" si="28"/>
        <v>0</v>
      </c>
      <c r="H230" s="449">
        <f>'Data information'!F447</f>
        <v>3.6</v>
      </c>
      <c r="I230" s="449">
        <f t="shared" si="29"/>
        <v>0</v>
      </c>
      <c r="J230" s="449">
        <f t="shared" si="30"/>
        <v>0</v>
      </c>
      <c r="K230" s="451"/>
    </row>
    <row r="231" spans="1:11" hidden="1">
      <c r="A231" s="451"/>
      <c r="B231" s="475"/>
      <c r="C231" s="489" t="str">
        <f>'Data information'!C448</f>
        <v xml:space="preserve"> - ลวดผูกเหล็ก</v>
      </c>
      <c r="D231" s="449"/>
      <c r="E231" s="450" t="str">
        <f>'Data information'!D448</f>
        <v>กก.</v>
      </c>
      <c r="F231" s="449">
        <f>'Data information'!E448</f>
        <v>34.42</v>
      </c>
      <c r="G231" s="449">
        <f t="shared" si="28"/>
        <v>0</v>
      </c>
      <c r="H231" s="449">
        <f>'Data information'!F448</f>
        <v>0</v>
      </c>
      <c r="I231" s="449">
        <f t="shared" si="29"/>
        <v>0</v>
      </c>
      <c r="J231" s="449">
        <f t="shared" si="30"/>
        <v>0</v>
      </c>
      <c r="K231" s="451"/>
    </row>
    <row r="232" spans="1:11" hidden="1">
      <c r="A232" s="451"/>
      <c r="B232" s="475"/>
      <c r="C232" s="489" t="str">
        <f>'Data information'!C449</f>
        <v xml:space="preserve"> - เหล็กสี่เหลี่ยมตัน 1 x 1 ซม.(จมูกบันได)</v>
      </c>
      <c r="D232" s="449"/>
      <c r="E232" s="450" t="str">
        <f>'Data information'!D449</f>
        <v>ม.</v>
      </c>
      <c r="F232" s="449">
        <f>'Data information'!E449</f>
        <v>30</v>
      </c>
      <c r="G232" s="449">
        <f t="shared" si="28"/>
        <v>0</v>
      </c>
      <c r="H232" s="449">
        <f>'Data information'!F449</f>
        <v>0</v>
      </c>
      <c r="I232" s="449">
        <f t="shared" si="29"/>
        <v>0</v>
      </c>
      <c r="J232" s="449">
        <f t="shared" si="30"/>
        <v>0</v>
      </c>
      <c r="K232" s="451"/>
    </row>
    <row r="233" spans="1:11" hidden="1">
      <c r="A233" s="451"/>
      <c r="B233" s="475"/>
      <c r="C233" s="489" t="str">
        <f>'Data information'!C450</f>
        <v xml:space="preserve"> - ทาสีกันสนิม</v>
      </c>
      <c r="D233" s="449"/>
      <c r="E233" s="450" t="str">
        <f>'Data information'!D450</f>
        <v>ตร.ม.</v>
      </c>
      <c r="F233" s="449">
        <f>'Data information'!E450</f>
        <v>22.42</v>
      </c>
      <c r="G233" s="449">
        <f t="shared" si="28"/>
        <v>0</v>
      </c>
      <c r="H233" s="449">
        <f>'Data information'!F450</f>
        <v>30</v>
      </c>
      <c r="I233" s="449">
        <f t="shared" si="29"/>
        <v>0</v>
      </c>
      <c r="J233" s="449">
        <f t="shared" si="30"/>
        <v>0</v>
      </c>
      <c r="K233" s="451"/>
    </row>
    <row r="234" spans="1:11" hidden="1">
      <c r="A234" s="451"/>
      <c r="B234" s="475"/>
      <c r="C234" s="489" t="str">
        <f>'Data information'!C451</f>
        <v xml:space="preserve"> - ทาสีน้ำมัน</v>
      </c>
      <c r="D234" s="449"/>
      <c r="E234" s="450" t="str">
        <f>'Data information'!D451</f>
        <v>ตร.ม.</v>
      </c>
      <c r="F234" s="449">
        <f>'Data information'!E451</f>
        <v>66.12</v>
      </c>
      <c r="G234" s="449">
        <f t="shared" si="28"/>
        <v>0</v>
      </c>
      <c r="H234" s="449">
        <f>'Data information'!F451</f>
        <v>35</v>
      </c>
      <c r="I234" s="449">
        <f t="shared" si="29"/>
        <v>0</v>
      </c>
      <c r="J234" s="449">
        <f t="shared" si="30"/>
        <v>0</v>
      </c>
      <c r="K234" s="451"/>
    </row>
    <row r="235" spans="1:11" hidden="1">
      <c r="A235" s="451"/>
      <c r="B235" s="475"/>
      <c r="C235" s="489" t="str">
        <f>'Data information'!C452</f>
        <v xml:space="preserve"> - งานราวเหล็ก ราวบันได ST.1</v>
      </c>
      <c r="D235" s="449"/>
      <c r="E235" s="450" t="str">
        <f>'Data information'!D452</f>
        <v>ม.</v>
      </c>
      <c r="F235" s="449">
        <f>'Data information'!E452</f>
        <v>1838.53</v>
      </c>
      <c r="G235" s="449">
        <f t="shared" si="28"/>
        <v>0</v>
      </c>
      <c r="H235" s="449">
        <f>'Data information'!F452</f>
        <v>560</v>
      </c>
      <c r="I235" s="449">
        <f t="shared" si="29"/>
        <v>0</v>
      </c>
      <c r="J235" s="449">
        <f t="shared" si="30"/>
        <v>0</v>
      </c>
      <c r="K235" s="451"/>
    </row>
    <row r="236" spans="1:11">
      <c r="A236" s="451"/>
      <c r="B236" s="475"/>
      <c r="C236" s="485" t="str">
        <f>'Data information'!C453</f>
        <v>งานบันได ST.1 อาคาร 1,2,3,4,5,6,7,ราว8</v>
      </c>
      <c r="D236" s="449"/>
      <c r="E236" s="450"/>
      <c r="F236" s="449"/>
      <c r="G236" s="449"/>
      <c r="H236" s="449"/>
      <c r="I236" s="449"/>
      <c r="J236" s="449"/>
      <c r="K236" s="451"/>
    </row>
    <row r="237" spans="1:11">
      <c r="A237" s="451"/>
      <c r="B237" s="475"/>
      <c r="C237" s="489" t="str">
        <f>'Data information'!C454</f>
        <v xml:space="preserve"> - H-390X300X10X16 mm.( แม่บันได )</v>
      </c>
      <c r="D237" s="449"/>
      <c r="E237" s="450" t="str">
        <f>'Data information'!D454</f>
        <v>กก.</v>
      </c>
      <c r="F237" s="449">
        <f>'Data information'!E454</f>
        <v>34.64</v>
      </c>
      <c r="G237" s="449">
        <f t="shared" ref="G237:G300" si="31">D237*F237</f>
        <v>0</v>
      </c>
      <c r="H237" s="449">
        <f>'Data information'!F454</f>
        <v>0</v>
      </c>
      <c r="I237" s="449">
        <f t="shared" ref="I237:I300" si="32">D237*H237</f>
        <v>0</v>
      </c>
      <c r="J237" s="449">
        <f t="shared" ref="J237:J300" si="33">G237+I237</f>
        <v>0</v>
      </c>
      <c r="K237" s="451"/>
    </row>
    <row r="238" spans="1:11">
      <c r="A238" s="451"/>
      <c r="B238" s="475"/>
      <c r="C238" s="489" t="str">
        <f>'Data information'!C455</f>
        <v xml:space="preserve"> - แผ่นเหล็กเรียบดำหนา 6 มม. (ลูกตั้ง-ลูกนอน)</v>
      </c>
      <c r="D238" s="449"/>
      <c r="E238" s="450" t="str">
        <f>'Data information'!D455</f>
        <v>กก.</v>
      </c>
      <c r="F238" s="449">
        <f>'Data information'!E455</f>
        <v>25.12</v>
      </c>
      <c r="G238" s="449">
        <f t="shared" si="31"/>
        <v>0</v>
      </c>
      <c r="H238" s="449">
        <f>'Data information'!F455</f>
        <v>0</v>
      </c>
      <c r="I238" s="449">
        <f t="shared" si="32"/>
        <v>0</v>
      </c>
      <c r="J238" s="449">
        <f t="shared" si="33"/>
        <v>0</v>
      </c>
      <c r="K238" s="451"/>
    </row>
    <row r="239" spans="1:11">
      <c r="A239" s="451"/>
      <c r="B239" s="475"/>
      <c r="C239" s="489" t="str">
        <f>'Data information'!C456</f>
        <v xml:space="preserve"> - แผ่นเหล็กขนาด 1000X400X25mm. </v>
      </c>
      <c r="D239" s="449"/>
      <c r="E239" s="450" t="str">
        <f>'Data information'!D456</f>
        <v>กก.</v>
      </c>
      <c r="F239" s="449">
        <f>'Data information'!E456</f>
        <v>28.44</v>
      </c>
      <c r="G239" s="449">
        <f t="shared" si="31"/>
        <v>0</v>
      </c>
      <c r="H239" s="449">
        <f>'Data information'!F456</f>
        <v>0</v>
      </c>
      <c r="I239" s="449">
        <f t="shared" si="32"/>
        <v>0</v>
      </c>
      <c r="J239" s="449">
        <f t="shared" si="33"/>
        <v>0</v>
      </c>
      <c r="K239" s="451"/>
    </row>
    <row r="240" spans="1:11">
      <c r="A240" s="451"/>
      <c r="B240" s="475"/>
      <c r="C240" s="489" t="str">
        <f>'Data information'!C457</f>
        <v xml:space="preserve"> - แผ่นเหล็กขนาด 400X400X25mm. </v>
      </c>
      <c r="D240" s="449"/>
      <c r="E240" s="450" t="str">
        <f>'Data information'!D457</f>
        <v>กก.</v>
      </c>
      <c r="F240" s="449">
        <f>'Data information'!E457</f>
        <v>28.44</v>
      </c>
      <c r="G240" s="449">
        <f t="shared" si="31"/>
        <v>0</v>
      </c>
      <c r="H240" s="449">
        <f>'Data information'!F457</f>
        <v>0</v>
      </c>
      <c r="I240" s="449">
        <f t="shared" si="32"/>
        <v>0</v>
      </c>
      <c r="J240" s="449">
        <f t="shared" si="33"/>
        <v>0</v>
      </c>
      <c r="K240" s="451"/>
    </row>
    <row r="241" spans="1:11">
      <c r="A241" s="451"/>
      <c r="B241" s="475"/>
      <c r="C241" s="489" t="str">
        <f>'Data information'!C458</f>
        <v xml:space="preserve"> - ค่าแรงเชื่อม ประกอบเหล็กโครงสร้าง</v>
      </c>
      <c r="D241" s="449"/>
      <c r="E241" s="450" t="str">
        <f>'Data information'!D458</f>
        <v>กก.</v>
      </c>
      <c r="F241" s="449">
        <f>'Data information'!E458</f>
        <v>0</v>
      </c>
      <c r="G241" s="449">
        <f t="shared" si="31"/>
        <v>0</v>
      </c>
      <c r="H241" s="449">
        <f>'Data information'!F458</f>
        <v>10</v>
      </c>
      <c r="I241" s="449">
        <f t="shared" si="32"/>
        <v>0</v>
      </c>
      <c r="J241" s="449">
        <f t="shared" si="33"/>
        <v>0</v>
      </c>
      <c r="K241" s="451"/>
    </row>
    <row r="242" spans="1:11">
      <c r="A242" s="451"/>
      <c r="B242" s="475"/>
      <c r="C242" s="489" t="str">
        <f>'Data information'!C459</f>
        <v xml:space="preserve"> - Dowel DB25 </v>
      </c>
      <c r="D242" s="449"/>
      <c r="E242" s="450" t="str">
        <f>'Data information'!D459</f>
        <v>กก.</v>
      </c>
      <c r="F242" s="449">
        <f>'Data information'!E459</f>
        <v>20.41</v>
      </c>
      <c r="G242" s="449">
        <f t="shared" si="31"/>
        <v>0</v>
      </c>
      <c r="H242" s="449">
        <f>'Data information'!F459</f>
        <v>0</v>
      </c>
      <c r="I242" s="449">
        <f t="shared" si="32"/>
        <v>0</v>
      </c>
      <c r="J242" s="449">
        <f t="shared" si="33"/>
        <v>0</v>
      </c>
      <c r="K242" s="451"/>
    </row>
    <row r="243" spans="1:11">
      <c r="A243" s="451"/>
      <c r="B243" s="475"/>
      <c r="C243" s="489" t="str">
        <f>'Data information'!C460</f>
        <v xml:space="preserve"> - คอนกรีต ขัดมันเรียบ (ลูกนอนบันได)</v>
      </c>
      <c r="D243" s="449"/>
      <c r="E243" s="450" t="str">
        <f>'Data information'!D460</f>
        <v>ลบ.ม.</v>
      </c>
      <c r="F243" s="449">
        <f>'Data information'!E460</f>
        <v>1971.96</v>
      </c>
      <c r="G243" s="449">
        <f t="shared" si="31"/>
        <v>0</v>
      </c>
      <c r="H243" s="449">
        <f>'Data information'!F460</f>
        <v>519</v>
      </c>
      <c r="I243" s="449">
        <f t="shared" si="32"/>
        <v>0</v>
      </c>
      <c r="J243" s="449">
        <f t="shared" si="33"/>
        <v>0</v>
      </c>
      <c r="K243" s="451"/>
    </row>
    <row r="244" spans="1:11">
      <c r="A244" s="451"/>
      <c r="B244" s="475"/>
      <c r="C244" s="489" t="str">
        <f>'Data information'!C461</f>
        <v xml:space="preserve"> - เหล็กเสริม RB 9 มม.</v>
      </c>
      <c r="D244" s="449"/>
      <c r="E244" s="450" t="str">
        <f>'Data information'!D461</f>
        <v>กก.</v>
      </c>
      <c r="F244" s="449">
        <f>'Data information'!E461</f>
        <v>20.79</v>
      </c>
      <c r="G244" s="449">
        <f t="shared" si="31"/>
        <v>0</v>
      </c>
      <c r="H244" s="449">
        <f>'Data information'!F461</f>
        <v>4.4000000000000004</v>
      </c>
      <c r="I244" s="449">
        <f t="shared" si="32"/>
        <v>0</v>
      </c>
      <c r="J244" s="449">
        <f t="shared" si="33"/>
        <v>0</v>
      </c>
      <c r="K244" s="451"/>
    </row>
    <row r="245" spans="1:11">
      <c r="A245" s="451"/>
      <c r="B245" s="475"/>
      <c r="C245" s="489" t="str">
        <f>'Data information'!C462</f>
        <v xml:space="preserve"> - เหล็กเสริม DB 12 มม.</v>
      </c>
      <c r="D245" s="449"/>
      <c r="E245" s="450" t="str">
        <f>'Data information'!D462</f>
        <v>กก.</v>
      </c>
      <c r="F245" s="449">
        <f>'Data information'!E462</f>
        <v>20.2</v>
      </c>
      <c r="G245" s="449">
        <f t="shared" si="31"/>
        <v>0</v>
      </c>
      <c r="H245" s="449">
        <f>'Data information'!F462</f>
        <v>3.6</v>
      </c>
      <c r="I245" s="449">
        <f t="shared" si="32"/>
        <v>0</v>
      </c>
      <c r="J245" s="449">
        <f t="shared" si="33"/>
        <v>0</v>
      </c>
      <c r="K245" s="451"/>
    </row>
    <row r="246" spans="1:11">
      <c r="A246" s="451"/>
      <c r="B246" s="475"/>
      <c r="C246" s="489" t="str">
        <f>'Data information'!C463</f>
        <v xml:space="preserve"> - ลวดผูกเหล็ก</v>
      </c>
      <c r="D246" s="449"/>
      <c r="E246" s="450" t="str">
        <f>'Data information'!D463</f>
        <v>กก.</v>
      </c>
      <c r="F246" s="449">
        <f>'Data information'!E463</f>
        <v>34.42</v>
      </c>
      <c r="G246" s="449">
        <f t="shared" si="31"/>
        <v>0</v>
      </c>
      <c r="H246" s="449">
        <f>'Data information'!F463</f>
        <v>0</v>
      </c>
      <c r="I246" s="449">
        <f t="shared" si="32"/>
        <v>0</v>
      </c>
      <c r="J246" s="449">
        <f t="shared" si="33"/>
        <v>0</v>
      </c>
      <c r="K246" s="451"/>
    </row>
    <row r="247" spans="1:11">
      <c r="A247" s="451"/>
      <c r="B247" s="475"/>
      <c r="C247" s="489" t="str">
        <f>'Data information'!C464</f>
        <v xml:space="preserve"> - เหล็กสี่เหลี่ยมตัน 1 x 1 ซม.(จมูกบันได)</v>
      </c>
      <c r="D247" s="449"/>
      <c r="E247" s="450" t="str">
        <f>'Data information'!D464</f>
        <v>ม.</v>
      </c>
      <c r="F247" s="449">
        <f>'Data information'!E464</f>
        <v>30</v>
      </c>
      <c r="G247" s="449">
        <f t="shared" si="31"/>
        <v>0</v>
      </c>
      <c r="H247" s="449">
        <f>'Data information'!F464</f>
        <v>0</v>
      </c>
      <c r="I247" s="449">
        <f t="shared" si="32"/>
        <v>0</v>
      </c>
      <c r="J247" s="449">
        <f t="shared" si="33"/>
        <v>0</v>
      </c>
      <c r="K247" s="451"/>
    </row>
    <row r="248" spans="1:11">
      <c r="A248" s="451"/>
      <c r="B248" s="475"/>
      <c r="C248" s="489" t="str">
        <f>'Data information'!C465</f>
        <v xml:space="preserve"> - ทาสีกันสนิม</v>
      </c>
      <c r="D248" s="449"/>
      <c r="E248" s="450" t="str">
        <f>'Data information'!D465</f>
        <v>ตร.ม.</v>
      </c>
      <c r="F248" s="449">
        <f>'Data information'!E465</f>
        <v>22.42</v>
      </c>
      <c r="G248" s="449">
        <f t="shared" si="31"/>
        <v>0</v>
      </c>
      <c r="H248" s="449">
        <f>'Data information'!F465</f>
        <v>30</v>
      </c>
      <c r="I248" s="449">
        <f t="shared" si="32"/>
        <v>0</v>
      </c>
      <c r="J248" s="449">
        <f t="shared" si="33"/>
        <v>0</v>
      </c>
      <c r="K248" s="451"/>
    </row>
    <row r="249" spans="1:11">
      <c r="A249" s="451"/>
      <c r="B249" s="475"/>
      <c r="C249" s="489" t="str">
        <f>'Data information'!C466</f>
        <v xml:space="preserve"> - ทาสีน้ำมัน</v>
      </c>
      <c r="D249" s="449"/>
      <c r="E249" s="450" t="str">
        <f>'Data information'!D466</f>
        <v>ตร.ม.</v>
      </c>
      <c r="F249" s="449">
        <f>'Data information'!E466</f>
        <v>66.12</v>
      </c>
      <c r="G249" s="449">
        <f t="shared" si="31"/>
        <v>0</v>
      </c>
      <c r="H249" s="449">
        <f>'Data information'!F466</f>
        <v>35</v>
      </c>
      <c r="I249" s="449">
        <f t="shared" si="32"/>
        <v>0</v>
      </c>
      <c r="J249" s="449">
        <f t="shared" si="33"/>
        <v>0</v>
      </c>
      <c r="K249" s="451"/>
    </row>
    <row r="250" spans="1:11">
      <c r="A250" s="451"/>
      <c r="B250" s="475"/>
      <c r="C250" s="489" t="str">
        <f>'Data information'!C467</f>
        <v xml:space="preserve"> - งานราวเหล็ก ราวบันได ST.1</v>
      </c>
      <c r="D250" s="449"/>
      <c r="E250" s="450" t="str">
        <f>'Data information'!D467</f>
        <v>ม.</v>
      </c>
      <c r="F250" s="449">
        <f>'Data information'!E467</f>
        <v>1838.53</v>
      </c>
      <c r="G250" s="449">
        <f t="shared" si="31"/>
        <v>0</v>
      </c>
      <c r="H250" s="449">
        <f>'Data information'!F467</f>
        <v>560</v>
      </c>
      <c r="I250" s="449">
        <f t="shared" si="32"/>
        <v>0</v>
      </c>
      <c r="J250" s="449">
        <f t="shared" si="33"/>
        <v>0</v>
      </c>
      <c r="K250" s="451"/>
    </row>
    <row r="251" spans="1:11" hidden="1">
      <c r="A251" s="451"/>
      <c r="B251" s="475"/>
      <c r="C251" s="485" t="str">
        <f>'Data information'!C468</f>
        <v>งานบันได ST.2 อาคาร 3,8</v>
      </c>
      <c r="D251" s="449"/>
      <c r="E251" s="450"/>
      <c r="F251" s="449"/>
      <c r="G251" s="449"/>
      <c r="H251" s="449"/>
      <c r="I251" s="449"/>
      <c r="J251" s="449"/>
      <c r="K251" s="460"/>
    </row>
    <row r="252" spans="1:11" hidden="1">
      <c r="A252" s="451"/>
      <c r="B252" s="475"/>
      <c r="C252" s="489" t="str">
        <f>'Data information'!C469</f>
        <v xml:space="preserve"> - H-390X300X10X16 mm.( แม่บันได )</v>
      </c>
      <c r="D252" s="449"/>
      <c r="E252" s="450" t="str">
        <f>'Data information'!D469</f>
        <v>กก.</v>
      </c>
      <c r="F252" s="449">
        <f>'Data information'!E469</f>
        <v>34.64</v>
      </c>
      <c r="G252" s="449">
        <f t="shared" si="31"/>
        <v>0</v>
      </c>
      <c r="H252" s="449">
        <f>'Data information'!F469</f>
        <v>0</v>
      </c>
      <c r="I252" s="449">
        <f t="shared" si="32"/>
        <v>0</v>
      </c>
      <c r="J252" s="449">
        <f t="shared" si="33"/>
        <v>0</v>
      </c>
      <c r="K252" s="460"/>
    </row>
    <row r="253" spans="1:11" hidden="1">
      <c r="A253" s="451"/>
      <c r="B253" s="475"/>
      <c r="C253" s="489" t="str">
        <f>'Data information'!C470</f>
        <v xml:space="preserve"> - แผ่นเหล็กเรียบดำหนา 6 มม. (ลูกตั้ง-ลูกนอน)</v>
      </c>
      <c r="D253" s="449"/>
      <c r="E253" s="450" t="str">
        <f>'Data information'!D470</f>
        <v>กก.</v>
      </c>
      <c r="F253" s="449">
        <f>'Data information'!E470</f>
        <v>25.12</v>
      </c>
      <c r="G253" s="449">
        <f t="shared" si="31"/>
        <v>0</v>
      </c>
      <c r="H253" s="449">
        <f>'Data information'!F470</f>
        <v>0</v>
      </c>
      <c r="I253" s="449">
        <f t="shared" si="32"/>
        <v>0</v>
      </c>
      <c r="J253" s="449">
        <f t="shared" si="33"/>
        <v>0</v>
      </c>
      <c r="K253" s="460"/>
    </row>
    <row r="254" spans="1:11" hidden="1">
      <c r="A254" s="451"/>
      <c r="B254" s="475"/>
      <c r="C254" s="489" t="str">
        <f>'Data information'!C471</f>
        <v xml:space="preserve"> - แผ่นเหล็กขนาด 1000X400X25mm. </v>
      </c>
      <c r="D254" s="449"/>
      <c r="E254" s="450" t="str">
        <f>'Data information'!D471</f>
        <v>กก.</v>
      </c>
      <c r="F254" s="449">
        <f>'Data information'!E471</f>
        <v>28.44</v>
      </c>
      <c r="G254" s="449">
        <f t="shared" si="31"/>
        <v>0</v>
      </c>
      <c r="H254" s="449">
        <f>'Data information'!F471</f>
        <v>0</v>
      </c>
      <c r="I254" s="449">
        <f t="shared" si="32"/>
        <v>0</v>
      </c>
      <c r="J254" s="449">
        <f t="shared" si="33"/>
        <v>0</v>
      </c>
      <c r="K254" s="460"/>
    </row>
    <row r="255" spans="1:11" hidden="1">
      <c r="A255" s="451"/>
      <c r="B255" s="475"/>
      <c r="C255" s="489" t="str">
        <f>'Data information'!C472</f>
        <v xml:space="preserve"> - แผ่นเหล็กขนาด 400X400X25mm. </v>
      </c>
      <c r="D255" s="449"/>
      <c r="E255" s="450" t="str">
        <f>'Data information'!D472</f>
        <v>กก.</v>
      </c>
      <c r="F255" s="449">
        <f>'Data information'!E472</f>
        <v>28.44</v>
      </c>
      <c r="G255" s="449">
        <f t="shared" si="31"/>
        <v>0</v>
      </c>
      <c r="H255" s="449">
        <f>'Data information'!F472</f>
        <v>0</v>
      </c>
      <c r="I255" s="449">
        <f t="shared" si="32"/>
        <v>0</v>
      </c>
      <c r="J255" s="449">
        <f t="shared" si="33"/>
        <v>0</v>
      </c>
      <c r="K255" s="460"/>
    </row>
    <row r="256" spans="1:11" hidden="1">
      <c r="A256" s="451"/>
      <c r="B256" s="475"/>
      <c r="C256" s="489" t="str">
        <f>'Data information'!C473</f>
        <v xml:space="preserve"> - ค่าแรงเชื่อม ประกอบเหล็กโครงสร้าง</v>
      </c>
      <c r="D256" s="449"/>
      <c r="E256" s="450" t="str">
        <f>'Data information'!D473</f>
        <v>กก.</v>
      </c>
      <c r="F256" s="449">
        <f>'Data information'!E473</f>
        <v>0</v>
      </c>
      <c r="G256" s="449">
        <f t="shared" si="31"/>
        <v>0</v>
      </c>
      <c r="H256" s="449">
        <f>'Data information'!F473</f>
        <v>10</v>
      </c>
      <c r="I256" s="449">
        <f t="shared" si="32"/>
        <v>0</v>
      </c>
      <c r="J256" s="449">
        <f t="shared" si="33"/>
        <v>0</v>
      </c>
      <c r="K256" s="460"/>
    </row>
    <row r="257" spans="1:11" hidden="1">
      <c r="A257" s="451"/>
      <c r="B257" s="475"/>
      <c r="C257" s="489" t="str">
        <f>'Data information'!C474</f>
        <v xml:space="preserve"> - Dowel DB25 </v>
      </c>
      <c r="D257" s="449"/>
      <c r="E257" s="450" t="str">
        <f>'Data information'!D474</f>
        <v>กก.</v>
      </c>
      <c r="F257" s="449">
        <f>'Data information'!E474</f>
        <v>20.41</v>
      </c>
      <c r="G257" s="449">
        <f t="shared" si="31"/>
        <v>0</v>
      </c>
      <c r="H257" s="449">
        <f>'Data information'!F474</f>
        <v>0</v>
      </c>
      <c r="I257" s="449">
        <f t="shared" si="32"/>
        <v>0</v>
      </c>
      <c r="J257" s="449">
        <f t="shared" si="33"/>
        <v>0</v>
      </c>
      <c r="K257" s="460"/>
    </row>
    <row r="258" spans="1:11" hidden="1">
      <c r="A258" s="451"/>
      <c r="B258" s="475"/>
      <c r="C258" s="489" t="str">
        <f>'Data information'!C475</f>
        <v xml:space="preserve"> - คอนกรีต ขัดมันเรียบ (ลูกนอนบันได)</v>
      </c>
      <c r="D258" s="449"/>
      <c r="E258" s="450" t="str">
        <f>'Data information'!D475</f>
        <v>ลบ.ม.</v>
      </c>
      <c r="F258" s="449">
        <f>'Data information'!E475</f>
        <v>1971.96</v>
      </c>
      <c r="G258" s="449">
        <f t="shared" si="31"/>
        <v>0</v>
      </c>
      <c r="H258" s="449">
        <f>'Data information'!F475</f>
        <v>519</v>
      </c>
      <c r="I258" s="449">
        <f t="shared" si="32"/>
        <v>0</v>
      </c>
      <c r="J258" s="449">
        <f t="shared" si="33"/>
        <v>0</v>
      </c>
      <c r="K258" s="460"/>
    </row>
    <row r="259" spans="1:11" hidden="1">
      <c r="A259" s="451"/>
      <c r="B259" s="475"/>
      <c r="C259" s="489" t="str">
        <f>'Data information'!C476</f>
        <v xml:space="preserve"> - เหล็กเสริม RB 9 มม.</v>
      </c>
      <c r="D259" s="449"/>
      <c r="E259" s="450" t="str">
        <f>'Data information'!D476</f>
        <v>กก.</v>
      </c>
      <c r="F259" s="449">
        <f>'Data information'!E476</f>
        <v>20.79</v>
      </c>
      <c r="G259" s="449">
        <f t="shared" si="31"/>
        <v>0</v>
      </c>
      <c r="H259" s="449">
        <f>'Data information'!F476</f>
        <v>4.4000000000000004</v>
      </c>
      <c r="I259" s="449">
        <f t="shared" si="32"/>
        <v>0</v>
      </c>
      <c r="J259" s="449">
        <f t="shared" si="33"/>
        <v>0</v>
      </c>
      <c r="K259" s="460"/>
    </row>
    <row r="260" spans="1:11" hidden="1">
      <c r="A260" s="451"/>
      <c r="B260" s="475"/>
      <c r="C260" s="489" t="str">
        <f>'Data information'!C477</f>
        <v xml:space="preserve"> - เหล็กเสริม DB 12 มม.</v>
      </c>
      <c r="D260" s="449"/>
      <c r="E260" s="450" t="str">
        <f>'Data information'!D477</f>
        <v>กก.</v>
      </c>
      <c r="F260" s="449">
        <f>'Data information'!E477</f>
        <v>20.2</v>
      </c>
      <c r="G260" s="449">
        <f t="shared" si="31"/>
        <v>0</v>
      </c>
      <c r="H260" s="449">
        <f>'Data information'!F477</f>
        <v>3.6</v>
      </c>
      <c r="I260" s="449">
        <f t="shared" si="32"/>
        <v>0</v>
      </c>
      <c r="J260" s="449">
        <f t="shared" si="33"/>
        <v>0</v>
      </c>
      <c r="K260" s="460"/>
    </row>
    <row r="261" spans="1:11" hidden="1">
      <c r="A261" s="451"/>
      <c r="B261" s="475"/>
      <c r="C261" s="489" t="str">
        <f>'Data information'!C478</f>
        <v xml:space="preserve"> - ลวดผูกเหล็ก</v>
      </c>
      <c r="D261" s="449"/>
      <c r="E261" s="450" t="str">
        <f>'Data information'!D478</f>
        <v>กก.</v>
      </c>
      <c r="F261" s="449">
        <f>'Data information'!E478</f>
        <v>34.42</v>
      </c>
      <c r="G261" s="449">
        <f t="shared" si="31"/>
        <v>0</v>
      </c>
      <c r="H261" s="449">
        <f>'Data information'!F478</f>
        <v>0</v>
      </c>
      <c r="I261" s="449">
        <f t="shared" si="32"/>
        <v>0</v>
      </c>
      <c r="J261" s="449">
        <f t="shared" si="33"/>
        <v>0</v>
      </c>
      <c r="K261" s="460"/>
    </row>
    <row r="262" spans="1:11" hidden="1">
      <c r="A262" s="451"/>
      <c r="B262" s="475"/>
      <c r="C262" s="489" t="str">
        <f>'Data information'!C479</f>
        <v xml:space="preserve"> - เหล็กสี่เหลี่ยมตัน 1 x 1 ซม.(จมูกบันได)</v>
      </c>
      <c r="D262" s="449"/>
      <c r="E262" s="450" t="str">
        <f>'Data information'!D479</f>
        <v>ม.</v>
      </c>
      <c r="F262" s="449">
        <f>'Data information'!E479</f>
        <v>30</v>
      </c>
      <c r="G262" s="449">
        <f t="shared" si="31"/>
        <v>0</v>
      </c>
      <c r="H262" s="449">
        <f>'Data information'!F479</f>
        <v>0</v>
      </c>
      <c r="I262" s="449">
        <f t="shared" si="32"/>
        <v>0</v>
      </c>
      <c r="J262" s="449">
        <f t="shared" si="33"/>
        <v>0</v>
      </c>
      <c r="K262" s="460"/>
    </row>
    <row r="263" spans="1:11" hidden="1">
      <c r="A263" s="451"/>
      <c r="B263" s="475"/>
      <c r="C263" s="489" t="str">
        <f>'Data information'!C480</f>
        <v xml:space="preserve"> - ทาสีกันสนิม</v>
      </c>
      <c r="D263" s="449"/>
      <c r="E263" s="450" t="str">
        <f>'Data information'!D480</f>
        <v>ตร.ม.</v>
      </c>
      <c r="F263" s="449">
        <f>'Data information'!E480</f>
        <v>22.42</v>
      </c>
      <c r="G263" s="449">
        <f t="shared" si="31"/>
        <v>0</v>
      </c>
      <c r="H263" s="449">
        <f>'Data information'!F480</f>
        <v>30</v>
      </c>
      <c r="I263" s="449">
        <f t="shared" si="32"/>
        <v>0</v>
      </c>
      <c r="J263" s="449">
        <f t="shared" si="33"/>
        <v>0</v>
      </c>
      <c r="K263" s="460"/>
    </row>
    <row r="264" spans="1:11" hidden="1">
      <c r="A264" s="451"/>
      <c r="B264" s="475"/>
      <c r="C264" s="489" t="str">
        <f>'Data information'!C481</f>
        <v xml:space="preserve"> - ทาสีน้ำมัน</v>
      </c>
      <c r="D264" s="449"/>
      <c r="E264" s="450" t="str">
        <f>'Data information'!D481</f>
        <v>ตร.ม.</v>
      </c>
      <c r="F264" s="449">
        <f>'Data information'!E481</f>
        <v>66.12</v>
      </c>
      <c r="G264" s="449">
        <f t="shared" si="31"/>
        <v>0</v>
      </c>
      <c r="H264" s="449">
        <f>'Data information'!F481</f>
        <v>35</v>
      </c>
      <c r="I264" s="449">
        <f t="shared" si="32"/>
        <v>0</v>
      </c>
      <c r="J264" s="449">
        <f t="shared" si="33"/>
        <v>0</v>
      </c>
      <c r="K264" s="460"/>
    </row>
    <row r="265" spans="1:11" hidden="1">
      <c r="A265" s="451"/>
      <c r="B265" s="475"/>
      <c r="C265" s="489" t="str">
        <f>'Data information'!C482</f>
        <v xml:space="preserve"> - งานราวเหล็ก ราวบันได ST.2</v>
      </c>
      <c r="D265" s="449"/>
      <c r="E265" s="450" t="str">
        <f>'Data information'!D482</f>
        <v>ม.</v>
      </c>
      <c r="F265" s="449">
        <f>'Data information'!E482</f>
        <v>1838.53</v>
      </c>
      <c r="G265" s="449">
        <f t="shared" si="31"/>
        <v>0</v>
      </c>
      <c r="H265" s="449">
        <f>'Data information'!F482</f>
        <v>560</v>
      </c>
      <c r="I265" s="449">
        <f t="shared" si="32"/>
        <v>0</v>
      </c>
      <c r="J265" s="449">
        <f t="shared" si="33"/>
        <v>0</v>
      </c>
      <c r="K265" s="460"/>
    </row>
    <row r="266" spans="1:11" hidden="1">
      <c r="A266" s="451"/>
      <c r="B266" s="475"/>
      <c r="C266" s="485" t="str">
        <f>'Data information'!C483</f>
        <v>งานบันได ST.2 อาคาร 5</v>
      </c>
      <c r="D266" s="449"/>
      <c r="E266" s="450"/>
      <c r="F266" s="449"/>
      <c r="G266" s="449"/>
      <c r="H266" s="449"/>
      <c r="I266" s="449"/>
      <c r="J266" s="449"/>
      <c r="K266" s="460"/>
    </row>
    <row r="267" spans="1:11" hidden="1">
      <c r="A267" s="451"/>
      <c r="B267" s="475"/>
      <c r="C267" s="489" t="str">
        <f>'Data information'!C484</f>
        <v xml:space="preserve"> - คอนกรีตโครงสร้าง  fc'= 280 ksc. ทรงกระบอก</v>
      </c>
      <c r="D267" s="449"/>
      <c r="E267" s="450" t="str">
        <f>'Data information'!D484</f>
        <v>ลบ.ม.</v>
      </c>
      <c r="F267" s="449">
        <f>'Data information'!E484</f>
        <v>1971.96</v>
      </c>
      <c r="G267" s="449">
        <f t="shared" si="31"/>
        <v>0</v>
      </c>
      <c r="H267" s="449">
        <f>'Data information'!F484</f>
        <v>519</v>
      </c>
      <c r="I267" s="449">
        <f t="shared" si="32"/>
        <v>0</v>
      </c>
      <c r="J267" s="449">
        <f t="shared" si="33"/>
        <v>0</v>
      </c>
      <c r="K267" s="460"/>
    </row>
    <row r="268" spans="1:11" hidden="1">
      <c r="A268" s="451"/>
      <c r="B268" s="475"/>
      <c r="C268" s="489" t="str">
        <f>'Data information'!C485</f>
        <v xml:space="preserve">  - ไม้แบบทั่วไป  50%</v>
      </c>
      <c r="D268" s="449"/>
      <c r="E268" s="450" t="str">
        <f>'Data information'!D485</f>
        <v>ตร.ม.</v>
      </c>
      <c r="F268" s="449">
        <f>'Data information'!E485</f>
        <v>300</v>
      </c>
      <c r="G268" s="449">
        <f t="shared" si="31"/>
        <v>0</v>
      </c>
      <c r="H268" s="449">
        <f>'Data information'!F485</f>
        <v>0</v>
      </c>
      <c r="I268" s="449">
        <f t="shared" si="32"/>
        <v>0</v>
      </c>
      <c r="J268" s="449">
        <f t="shared" si="33"/>
        <v>0</v>
      </c>
      <c r="K268" s="460"/>
    </row>
    <row r="269" spans="1:11" hidden="1">
      <c r="A269" s="451"/>
      <c r="B269" s="475"/>
      <c r="C269" s="489" t="str">
        <f>'Data information'!C486</f>
        <v xml:space="preserve">  - ค่าแรงไม้แบบ</v>
      </c>
      <c r="D269" s="449"/>
      <c r="E269" s="450" t="str">
        <f>'Data information'!D486</f>
        <v>ตร.ม.</v>
      </c>
      <c r="F269" s="449">
        <f>'Data information'!E486</f>
        <v>0</v>
      </c>
      <c r="G269" s="449">
        <f t="shared" si="31"/>
        <v>0</v>
      </c>
      <c r="H269" s="449">
        <f>'Data information'!F486</f>
        <v>115</v>
      </c>
      <c r="I269" s="449">
        <f t="shared" si="32"/>
        <v>0</v>
      </c>
      <c r="J269" s="449">
        <f t="shared" si="33"/>
        <v>0</v>
      </c>
      <c r="K269" s="460"/>
    </row>
    <row r="270" spans="1:11" hidden="1">
      <c r="A270" s="451"/>
      <c r="B270" s="475"/>
      <c r="C270" s="489" t="str">
        <f>'Data information'!C487</f>
        <v xml:space="preserve">  - ไม้คร่าวยึดแบบหล่อคอนกรีต </v>
      </c>
      <c r="D270" s="449"/>
      <c r="E270" s="450" t="str">
        <f>'Data information'!D487</f>
        <v>ตร.ม.</v>
      </c>
      <c r="F270" s="449">
        <f>'Data information'!E487</f>
        <v>300</v>
      </c>
      <c r="G270" s="449">
        <f t="shared" si="31"/>
        <v>0</v>
      </c>
      <c r="H270" s="449">
        <f>'Data information'!F487</f>
        <v>0</v>
      </c>
      <c r="I270" s="449">
        <f t="shared" si="32"/>
        <v>0</v>
      </c>
      <c r="J270" s="449">
        <f t="shared" si="33"/>
        <v>0</v>
      </c>
      <c r="K270" s="460"/>
    </row>
    <row r="271" spans="1:11" hidden="1">
      <c r="A271" s="451"/>
      <c r="B271" s="475"/>
      <c r="C271" s="489" t="str">
        <f>'Data information'!C488</f>
        <v xml:space="preserve">  - ตะปู</v>
      </c>
      <c r="D271" s="449"/>
      <c r="E271" s="450" t="str">
        <f>'Data information'!D488</f>
        <v>กก.</v>
      </c>
      <c r="F271" s="449">
        <f>'Data information'!E488</f>
        <v>58.88</v>
      </c>
      <c r="G271" s="449">
        <f t="shared" si="31"/>
        <v>0</v>
      </c>
      <c r="H271" s="449">
        <f>'Data information'!F488</f>
        <v>0</v>
      </c>
      <c r="I271" s="449">
        <f t="shared" si="32"/>
        <v>0</v>
      </c>
      <c r="J271" s="449">
        <f t="shared" si="33"/>
        <v>0</v>
      </c>
      <c r="K271" s="460"/>
    </row>
    <row r="272" spans="1:11" hidden="1">
      <c r="A272" s="451"/>
      <c r="B272" s="475"/>
      <c r="C272" s="489" t="str">
        <f>'Data information'!C489</f>
        <v xml:space="preserve">  - เหล็กเส้นกลมผิวเรียบ SR.24 RB9 มม.</v>
      </c>
      <c r="D272" s="449"/>
      <c r="E272" s="450" t="str">
        <f>'Data information'!D489</f>
        <v>กก.</v>
      </c>
      <c r="F272" s="449">
        <f>'Data information'!E489</f>
        <v>20.79</v>
      </c>
      <c r="G272" s="449">
        <f t="shared" si="31"/>
        <v>0</v>
      </c>
      <c r="H272" s="449">
        <f>'Data information'!F489</f>
        <v>4.4000000000000004</v>
      </c>
      <c r="I272" s="449">
        <f t="shared" si="32"/>
        <v>0</v>
      </c>
      <c r="J272" s="449">
        <f t="shared" si="33"/>
        <v>0</v>
      </c>
      <c r="K272" s="460"/>
    </row>
    <row r="273" spans="1:11" hidden="1">
      <c r="A273" s="451"/>
      <c r="B273" s="475"/>
      <c r="C273" s="489" t="str">
        <f>'Data information'!C490</f>
        <v xml:space="preserve">  - เหล็กเส้นกลมผิวข้ออ้อย SD.40 DB12 มม.</v>
      </c>
      <c r="D273" s="449"/>
      <c r="E273" s="450" t="str">
        <f>'Data information'!D490</f>
        <v>กก.</v>
      </c>
      <c r="F273" s="449">
        <f>'Data information'!E490</f>
        <v>20.2</v>
      </c>
      <c r="G273" s="449">
        <f t="shared" si="31"/>
        <v>0</v>
      </c>
      <c r="H273" s="449">
        <f>'Data information'!F490</f>
        <v>3.6</v>
      </c>
      <c r="I273" s="449">
        <f t="shared" si="32"/>
        <v>0</v>
      </c>
      <c r="J273" s="449">
        <f t="shared" si="33"/>
        <v>0</v>
      </c>
      <c r="K273" s="460"/>
    </row>
    <row r="274" spans="1:11" hidden="1">
      <c r="A274" s="451"/>
      <c r="B274" s="475"/>
      <c r="C274" s="489" t="str">
        <f>'Data information'!C491</f>
        <v xml:space="preserve"> - ลวดผูกเหล็ก</v>
      </c>
      <c r="D274" s="449"/>
      <c r="E274" s="450" t="str">
        <f>'Data information'!D491</f>
        <v>กก.</v>
      </c>
      <c r="F274" s="449">
        <f>'Data information'!E491</f>
        <v>34.42</v>
      </c>
      <c r="G274" s="449">
        <f t="shared" si="31"/>
        <v>0</v>
      </c>
      <c r="H274" s="449">
        <f>'Data information'!F491</f>
        <v>0</v>
      </c>
      <c r="I274" s="449">
        <f t="shared" si="32"/>
        <v>0</v>
      </c>
      <c r="J274" s="449">
        <f t="shared" si="33"/>
        <v>0</v>
      </c>
      <c r="K274" s="460"/>
    </row>
    <row r="275" spans="1:11" hidden="1">
      <c r="A275" s="451"/>
      <c r="B275" s="475"/>
      <c r="C275" s="489" t="str">
        <f>'Data information'!C492</f>
        <v xml:space="preserve"> - กันลื่นเหล็กสี่เหลี่ยมตัน ขนาด 1x1 ซม.(จมูกบันได)</v>
      </c>
      <c r="D275" s="449"/>
      <c r="E275" s="450" t="str">
        <f>'Data information'!D492</f>
        <v>กก.</v>
      </c>
      <c r="F275" s="449">
        <f>'Data information'!E492</f>
        <v>30</v>
      </c>
      <c r="G275" s="449">
        <f t="shared" si="31"/>
        <v>0</v>
      </c>
      <c r="H275" s="449">
        <f>'Data information'!F492</f>
        <v>0</v>
      </c>
      <c r="I275" s="449">
        <f t="shared" si="32"/>
        <v>0</v>
      </c>
      <c r="J275" s="449">
        <f t="shared" si="33"/>
        <v>0</v>
      </c>
      <c r="K275" s="460"/>
    </row>
    <row r="276" spans="1:11" hidden="1">
      <c r="A276" s="451"/>
      <c r="B276" s="475"/>
      <c r="C276" s="489" t="str">
        <f>'Data information'!C493</f>
        <v xml:space="preserve"> - งานราวเหล็ก ราวบันได ST2</v>
      </c>
      <c r="D276" s="449"/>
      <c r="E276" s="450" t="str">
        <f>'Data information'!D493</f>
        <v>ม.</v>
      </c>
      <c r="F276" s="449">
        <f>'Data information'!E493</f>
        <v>303.774</v>
      </c>
      <c r="G276" s="449">
        <f t="shared" si="31"/>
        <v>0</v>
      </c>
      <c r="H276" s="449">
        <f>'Data information'!F493</f>
        <v>114</v>
      </c>
      <c r="I276" s="449">
        <f t="shared" si="32"/>
        <v>0</v>
      </c>
      <c r="J276" s="449">
        <f t="shared" si="33"/>
        <v>0</v>
      </c>
      <c r="K276" s="460"/>
    </row>
    <row r="277" spans="1:11">
      <c r="A277" s="451"/>
      <c r="B277" s="475"/>
      <c r="C277" s="485" t="str">
        <f>'Data information'!C494</f>
        <v>งานบันได ST.2-1 อาคาร1,2, 6,7</v>
      </c>
      <c r="D277" s="449"/>
      <c r="E277" s="450"/>
      <c r="F277" s="449"/>
      <c r="G277" s="449"/>
      <c r="H277" s="449"/>
      <c r="I277" s="449"/>
      <c r="J277" s="449"/>
      <c r="K277" s="451"/>
    </row>
    <row r="278" spans="1:11">
      <c r="A278" s="451"/>
      <c r="B278" s="475"/>
      <c r="C278" s="489" t="str">
        <f>'Data information'!C495</f>
        <v xml:space="preserve"> -  H-200X200X8X12mm. </v>
      </c>
      <c r="D278" s="449"/>
      <c r="E278" s="450" t="str">
        <f>'Data information'!D495</f>
        <v>กก.</v>
      </c>
      <c r="F278" s="449">
        <f>'Data information'!E495</f>
        <v>33.409999999999997</v>
      </c>
      <c r="G278" s="449">
        <f t="shared" si="31"/>
        <v>0</v>
      </c>
      <c r="H278" s="449">
        <f>'Data information'!F495</f>
        <v>0</v>
      </c>
      <c r="I278" s="449">
        <f t="shared" si="32"/>
        <v>0</v>
      </c>
      <c r="J278" s="449">
        <f t="shared" si="33"/>
        <v>0</v>
      </c>
      <c r="K278" s="451"/>
    </row>
    <row r="279" spans="1:11">
      <c r="A279" s="451"/>
      <c r="B279" s="475"/>
      <c r="C279" s="489" t="str">
        <f>'Data information'!C496</f>
        <v xml:space="preserve">  - H-194X150X6X9mm.</v>
      </c>
      <c r="D279" s="449"/>
      <c r="E279" s="450" t="str">
        <f>'Data information'!D496</f>
        <v>กก.</v>
      </c>
      <c r="F279" s="449">
        <f>'Data information'!E496</f>
        <v>34.020000000000003</v>
      </c>
      <c r="G279" s="449">
        <f t="shared" si="31"/>
        <v>0</v>
      </c>
      <c r="H279" s="449">
        <f>'Data information'!F496</f>
        <v>0</v>
      </c>
      <c r="I279" s="449">
        <f t="shared" si="32"/>
        <v>0</v>
      </c>
      <c r="J279" s="449">
        <f t="shared" si="33"/>
        <v>0</v>
      </c>
      <c r="K279" s="451"/>
    </row>
    <row r="280" spans="1:11">
      <c r="A280" s="451"/>
      <c r="B280" s="475"/>
      <c r="C280" s="489" t="str">
        <f>'Data information'!C497</f>
        <v xml:space="preserve"> - C-CHANNELS 200X80X7.5X11.0mm.</v>
      </c>
      <c r="D280" s="449"/>
      <c r="E280" s="450" t="str">
        <f>'Data information'!D497</f>
        <v>กก.</v>
      </c>
      <c r="F280" s="449">
        <f>'Data information'!E497</f>
        <v>35.840000000000003</v>
      </c>
      <c r="G280" s="449">
        <f t="shared" si="31"/>
        <v>0</v>
      </c>
      <c r="H280" s="449">
        <f>'Data information'!F497</f>
        <v>0</v>
      </c>
      <c r="I280" s="449">
        <f t="shared" si="32"/>
        <v>0</v>
      </c>
      <c r="J280" s="449">
        <f t="shared" si="33"/>
        <v>0</v>
      </c>
      <c r="K280" s="451"/>
    </row>
    <row r="281" spans="1:11">
      <c r="A281" s="451"/>
      <c r="B281" s="475"/>
      <c r="C281" s="489" t="str">
        <f>'Data information'!C498</f>
        <v xml:space="preserve"> - แผ่นเหล็กลายตีนไก่  หนา 6 มม.พับ (ลูกนอนบันได)</v>
      </c>
      <c r="D281" s="449"/>
      <c r="E281" s="450" t="str">
        <f>'Data information'!D498</f>
        <v>กก.</v>
      </c>
      <c r="F281" s="449">
        <f>'Data information'!E498</f>
        <v>39.79</v>
      </c>
      <c r="G281" s="449">
        <f t="shared" si="31"/>
        <v>0</v>
      </c>
      <c r="H281" s="449">
        <f>'Data information'!F498</f>
        <v>0</v>
      </c>
      <c r="I281" s="449">
        <f t="shared" si="32"/>
        <v>0</v>
      </c>
      <c r="J281" s="449">
        <f t="shared" si="33"/>
        <v>0</v>
      </c>
      <c r="K281" s="451"/>
    </row>
    <row r="282" spans="1:11">
      <c r="A282" s="451"/>
      <c r="B282" s="475"/>
      <c r="C282" s="489" t="str">
        <f>'Data information'!C499</f>
        <v xml:space="preserve"> - แผ่นเหล็กขนาด 250X400X20mm. </v>
      </c>
      <c r="D282" s="449"/>
      <c r="E282" s="450" t="str">
        <f>'Data information'!D499</f>
        <v>กก.</v>
      </c>
      <c r="F282" s="449">
        <f>'Data information'!E499</f>
        <v>28.692401372212689</v>
      </c>
      <c r="G282" s="449">
        <f t="shared" si="31"/>
        <v>0</v>
      </c>
      <c r="H282" s="449">
        <f>'Data information'!F499</f>
        <v>0</v>
      </c>
      <c r="I282" s="449">
        <f t="shared" si="32"/>
        <v>0</v>
      </c>
      <c r="J282" s="449">
        <f t="shared" si="33"/>
        <v>0</v>
      </c>
      <c r="K282" s="451"/>
    </row>
    <row r="283" spans="1:11">
      <c r="A283" s="451"/>
      <c r="B283" s="475"/>
      <c r="C283" s="489" t="str">
        <f>'Data information'!C500</f>
        <v xml:space="preserve"> - แผ่นเหล็กขนาด 250X250X20mm. </v>
      </c>
      <c r="D283" s="449"/>
      <c r="E283" s="450" t="str">
        <f>'Data information'!D500</f>
        <v>กก.</v>
      </c>
      <c r="F283" s="449">
        <f>'Data information'!E500</f>
        <v>28.692401372212689</v>
      </c>
      <c r="G283" s="449">
        <f t="shared" si="31"/>
        <v>0</v>
      </c>
      <c r="H283" s="449">
        <f>'Data information'!F500</f>
        <v>0</v>
      </c>
      <c r="I283" s="449">
        <f t="shared" si="32"/>
        <v>0</v>
      </c>
      <c r="J283" s="449">
        <f t="shared" si="33"/>
        <v>0</v>
      </c>
      <c r="K283" s="451"/>
    </row>
    <row r="284" spans="1:11">
      <c r="A284" s="451"/>
      <c r="B284" s="475"/>
      <c r="C284" s="489" t="str">
        <f>'Data information'!C501</f>
        <v xml:space="preserve"> - แผ่นเหล็กขนาด 200X350X20mm. </v>
      </c>
      <c r="D284" s="449"/>
      <c r="E284" s="450" t="str">
        <f>'Data information'!D501</f>
        <v>กก.</v>
      </c>
      <c r="F284" s="449">
        <f>'Data information'!E501</f>
        <v>28.692401372212689</v>
      </c>
      <c r="G284" s="449">
        <f t="shared" si="31"/>
        <v>0</v>
      </c>
      <c r="H284" s="449">
        <f>'Data information'!F501</f>
        <v>0</v>
      </c>
      <c r="I284" s="449">
        <f t="shared" si="32"/>
        <v>0</v>
      </c>
      <c r="J284" s="449">
        <f t="shared" si="33"/>
        <v>0</v>
      </c>
      <c r="K284" s="451"/>
    </row>
    <row r="285" spans="1:11">
      <c r="A285" s="451"/>
      <c r="B285" s="475"/>
      <c r="C285" s="489" t="str">
        <f>'Data information'!C502</f>
        <v xml:space="preserve"> - Dowel DB20 ยาว 0.40 ม. (DETAIL-1)</v>
      </c>
      <c r="D285" s="449"/>
      <c r="E285" s="450" t="str">
        <f>'Data information'!D502</f>
        <v>กก.</v>
      </c>
      <c r="F285" s="449">
        <f>'Data information'!E502</f>
        <v>20.18</v>
      </c>
      <c r="G285" s="449">
        <f t="shared" si="31"/>
        <v>0</v>
      </c>
      <c r="H285" s="449">
        <f>'Data information'!F502</f>
        <v>0</v>
      </c>
      <c r="I285" s="449">
        <f t="shared" si="32"/>
        <v>0</v>
      </c>
      <c r="J285" s="449">
        <f t="shared" si="33"/>
        <v>0</v>
      </c>
      <c r="K285" s="451"/>
    </row>
    <row r="286" spans="1:11">
      <c r="A286" s="451"/>
      <c r="B286" s="475"/>
      <c r="C286" s="489" t="str">
        <f>'Data information'!C503</f>
        <v xml:space="preserve"> - Dowel DB20 ยาว 0.40 ม.  (DETAIL-2)</v>
      </c>
      <c r="D286" s="449"/>
      <c r="E286" s="450" t="str">
        <f>'Data information'!D503</f>
        <v>กก.</v>
      </c>
      <c r="F286" s="449">
        <f>'Data information'!E503</f>
        <v>20.18</v>
      </c>
      <c r="G286" s="449">
        <f t="shared" si="31"/>
        <v>0</v>
      </c>
      <c r="H286" s="449">
        <f>'Data information'!F503</f>
        <v>0</v>
      </c>
      <c r="I286" s="449">
        <f t="shared" si="32"/>
        <v>0</v>
      </c>
      <c r="J286" s="449">
        <f t="shared" si="33"/>
        <v>0</v>
      </c>
      <c r="K286" s="451"/>
    </row>
    <row r="287" spans="1:11" hidden="1">
      <c r="A287" s="451"/>
      <c r="B287" s="475"/>
      <c r="C287" s="489" t="str">
        <f>'Data information'!C504</f>
        <v xml:space="preserve"> - Dowel DB16 ยาว 0.40 ม.  (DETAIL-3)</v>
      </c>
      <c r="D287" s="449"/>
      <c r="E287" s="450" t="str">
        <f>'Data information'!D504</f>
        <v>กก.</v>
      </c>
      <c r="F287" s="449">
        <f>'Data information'!E504</f>
        <v>20.14</v>
      </c>
      <c r="G287" s="449">
        <f t="shared" si="31"/>
        <v>0</v>
      </c>
      <c r="H287" s="449">
        <f>'Data information'!F504</f>
        <v>0</v>
      </c>
      <c r="I287" s="449">
        <f t="shared" si="32"/>
        <v>0</v>
      </c>
      <c r="J287" s="449">
        <f t="shared" si="33"/>
        <v>0</v>
      </c>
      <c r="K287" s="451"/>
    </row>
    <row r="288" spans="1:11">
      <c r="A288" s="451"/>
      <c r="B288" s="475"/>
      <c r="C288" s="489" t="str">
        <f>'Data information'!C505</f>
        <v xml:space="preserve"> - ค่าแรงเชื่อม ประกอบเหล็กโครงสร้าง</v>
      </c>
      <c r="D288" s="449"/>
      <c r="E288" s="450" t="str">
        <f>'Data information'!D505</f>
        <v>กก.</v>
      </c>
      <c r="F288" s="449">
        <f>'Data information'!E505</f>
        <v>0</v>
      </c>
      <c r="G288" s="449">
        <f t="shared" si="31"/>
        <v>0</v>
      </c>
      <c r="H288" s="449">
        <f>'Data information'!F505</f>
        <v>10</v>
      </c>
      <c r="I288" s="449">
        <f t="shared" si="32"/>
        <v>0</v>
      </c>
      <c r="J288" s="449">
        <f t="shared" si="33"/>
        <v>0</v>
      </c>
      <c r="K288" s="451"/>
    </row>
    <row r="289" spans="1:11">
      <c r="A289" s="451"/>
      <c r="B289" s="475"/>
      <c r="C289" s="489" t="str">
        <f>'Data information'!C506</f>
        <v xml:space="preserve"> - ทาสีกันสนิม</v>
      </c>
      <c r="D289" s="449"/>
      <c r="E289" s="450" t="str">
        <f>'Data information'!D506</f>
        <v>ตร.ม.</v>
      </c>
      <c r="F289" s="449">
        <f>'Data information'!E506</f>
        <v>22.42</v>
      </c>
      <c r="G289" s="449">
        <f t="shared" si="31"/>
        <v>0</v>
      </c>
      <c r="H289" s="449">
        <f>'Data information'!F506</f>
        <v>30</v>
      </c>
      <c r="I289" s="449">
        <f t="shared" si="32"/>
        <v>0</v>
      </c>
      <c r="J289" s="449">
        <f t="shared" si="33"/>
        <v>0</v>
      </c>
      <c r="K289" s="451"/>
    </row>
    <row r="290" spans="1:11">
      <c r="A290" s="451"/>
      <c r="B290" s="475"/>
      <c r="C290" s="489" t="str">
        <f>'Data information'!C507</f>
        <v xml:space="preserve"> - ทาสีน้ำมัน</v>
      </c>
      <c r="D290" s="449"/>
      <c r="E290" s="450" t="str">
        <f>'Data information'!D507</f>
        <v>ตร.ม.</v>
      </c>
      <c r="F290" s="449">
        <f>'Data information'!E507</f>
        <v>66.12</v>
      </c>
      <c r="G290" s="449">
        <f t="shared" si="31"/>
        <v>0</v>
      </c>
      <c r="H290" s="449">
        <f>'Data information'!F507</f>
        <v>35</v>
      </c>
      <c r="I290" s="449">
        <f t="shared" si="32"/>
        <v>0</v>
      </c>
      <c r="J290" s="449">
        <f t="shared" si="33"/>
        <v>0</v>
      </c>
      <c r="K290" s="451"/>
    </row>
    <row r="291" spans="1:11">
      <c r="A291" s="451"/>
      <c r="B291" s="475"/>
      <c r="C291" s="489" t="str">
        <f>'Data information'!C508</f>
        <v xml:space="preserve"> - งานราวเหล็ก ราวบันได ST.2-1</v>
      </c>
      <c r="D291" s="449"/>
      <c r="E291" s="450" t="str">
        <f>'Data information'!D508</f>
        <v>ม.</v>
      </c>
      <c r="F291" s="449">
        <f>'Data information'!E508</f>
        <v>303.774</v>
      </c>
      <c r="G291" s="449">
        <f t="shared" si="31"/>
        <v>0</v>
      </c>
      <c r="H291" s="449">
        <f>'Data information'!F508</f>
        <v>114</v>
      </c>
      <c r="I291" s="449">
        <f t="shared" si="32"/>
        <v>0</v>
      </c>
      <c r="J291" s="449">
        <f t="shared" si="33"/>
        <v>0</v>
      </c>
      <c r="K291" s="451"/>
    </row>
    <row r="292" spans="1:11" hidden="1">
      <c r="A292" s="451"/>
      <c r="B292" s="475"/>
      <c r="C292" s="485" t="str">
        <f>'Data information'!C509</f>
        <v>งานบันได ST.2-1 อาคาร 4</v>
      </c>
      <c r="D292" s="449"/>
      <c r="E292" s="450"/>
      <c r="F292" s="449"/>
      <c r="G292" s="449"/>
      <c r="H292" s="449"/>
      <c r="I292" s="449"/>
      <c r="J292" s="449"/>
      <c r="K292" s="460"/>
    </row>
    <row r="293" spans="1:11" hidden="1">
      <c r="A293" s="451"/>
      <c r="B293" s="475"/>
      <c r="C293" s="489" t="str">
        <f>'Data information'!C510</f>
        <v xml:space="preserve"> - H-390X300X10X16 mm.( แม่บันได )</v>
      </c>
      <c r="D293" s="449"/>
      <c r="E293" s="450" t="str">
        <f>'Data information'!D510</f>
        <v>กก.</v>
      </c>
      <c r="F293" s="449">
        <f>'Data information'!E510</f>
        <v>34.64</v>
      </c>
      <c r="G293" s="449">
        <f t="shared" si="31"/>
        <v>0</v>
      </c>
      <c r="H293" s="449">
        <f>'Data information'!F510</f>
        <v>0</v>
      </c>
      <c r="I293" s="449">
        <f t="shared" si="32"/>
        <v>0</v>
      </c>
      <c r="J293" s="449">
        <f t="shared" si="33"/>
        <v>0</v>
      </c>
      <c r="K293" s="460"/>
    </row>
    <row r="294" spans="1:11" hidden="1">
      <c r="A294" s="451"/>
      <c r="B294" s="475"/>
      <c r="C294" s="489" t="str">
        <f>'Data information'!C511</f>
        <v xml:space="preserve"> - แผ่นเหล็กเรียบดำหนา 6 มม. (ลูกตั้ง-ลูกนอน)</v>
      </c>
      <c r="D294" s="449"/>
      <c r="E294" s="450" t="str">
        <f>'Data information'!D511</f>
        <v>กก.</v>
      </c>
      <c r="F294" s="449">
        <f>'Data information'!E511</f>
        <v>25.12</v>
      </c>
      <c r="G294" s="449">
        <f t="shared" si="31"/>
        <v>0</v>
      </c>
      <c r="H294" s="449">
        <f>'Data information'!F511</f>
        <v>0</v>
      </c>
      <c r="I294" s="449">
        <f t="shared" si="32"/>
        <v>0</v>
      </c>
      <c r="J294" s="449">
        <f t="shared" si="33"/>
        <v>0</v>
      </c>
      <c r="K294" s="460"/>
    </row>
    <row r="295" spans="1:11" hidden="1">
      <c r="A295" s="451"/>
      <c r="B295" s="475"/>
      <c r="C295" s="489" t="str">
        <f>'Data information'!C512</f>
        <v xml:space="preserve"> - แผ่นเหล็กขนาด 1000X400X25mm. </v>
      </c>
      <c r="D295" s="449"/>
      <c r="E295" s="450" t="str">
        <f>'Data information'!D512</f>
        <v>กก.</v>
      </c>
      <c r="F295" s="449">
        <f>'Data information'!E512</f>
        <v>28.44</v>
      </c>
      <c r="G295" s="449">
        <f t="shared" si="31"/>
        <v>0</v>
      </c>
      <c r="H295" s="449">
        <f>'Data information'!F512</f>
        <v>0</v>
      </c>
      <c r="I295" s="449">
        <f t="shared" si="32"/>
        <v>0</v>
      </c>
      <c r="J295" s="449">
        <f t="shared" si="33"/>
        <v>0</v>
      </c>
      <c r="K295" s="460"/>
    </row>
    <row r="296" spans="1:11" hidden="1">
      <c r="A296" s="451"/>
      <c r="B296" s="475"/>
      <c r="C296" s="489" t="str">
        <f>'Data information'!C513</f>
        <v xml:space="preserve"> - แผ่นเหล็กขนาด 400X400X25mm. </v>
      </c>
      <c r="D296" s="449"/>
      <c r="E296" s="450" t="str">
        <f>'Data information'!D513</f>
        <v>กก.</v>
      </c>
      <c r="F296" s="449">
        <f>'Data information'!E513</f>
        <v>28.44</v>
      </c>
      <c r="G296" s="449">
        <f t="shared" si="31"/>
        <v>0</v>
      </c>
      <c r="H296" s="449">
        <f>'Data information'!F513</f>
        <v>0</v>
      </c>
      <c r="I296" s="449">
        <f t="shared" si="32"/>
        <v>0</v>
      </c>
      <c r="J296" s="449">
        <f t="shared" si="33"/>
        <v>0</v>
      </c>
      <c r="K296" s="460"/>
    </row>
    <row r="297" spans="1:11" hidden="1">
      <c r="A297" s="451"/>
      <c r="B297" s="475"/>
      <c r="C297" s="489" t="str">
        <f>'Data information'!C514</f>
        <v xml:space="preserve"> - ค่าแรงเชื่อม ประกอบเหล็กโครงสร้าง</v>
      </c>
      <c r="D297" s="449"/>
      <c r="E297" s="450" t="str">
        <f>'Data information'!D514</f>
        <v>กก.</v>
      </c>
      <c r="F297" s="449">
        <f>'Data information'!E514</f>
        <v>0</v>
      </c>
      <c r="G297" s="449">
        <f t="shared" si="31"/>
        <v>0</v>
      </c>
      <c r="H297" s="449">
        <f>'Data information'!F514</f>
        <v>10</v>
      </c>
      <c r="I297" s="449">
        <f t="shared" si="32"/>
        <v>0</v>
      </c>
      <c r="J297" s="449">
        <f t="shared" si="33"/>
        <v>0</v>
      </c>
      <c r="K297" s="460"/>
    </row>
    <row r="298" spans="1:11" hidden="1">
      <c r="A298" s="451"/>
      <c r="B298" s="475"/>
      <c r="C298" s="489" t="str">
        <f>'Data information'!C515</f>
        <v xml:space="preserve"> - Dowel DB25 </v>
      </c>
      <c r="D298" s="449"/>
      <c r="E298" s="450" t="str">
        <f>'Data information'!D515</f>
        <v>กก.</v>
      </c>
      <c r="F298" s="449">
        <f>'Data information'!E515</f>
        <v>20.41</v>
      </c>
      <c r="G298" s="449">
        <f t="shared" si="31"/>
        <v>0</v>
      </c>
      <c r="H298" s="449">
        <f>'Data information'!F515</f>
        <v>0</v>
      </c>
      <c r="I298" s="449">
        <f t="shared" si="32"/>
        <v>0</v>
      </c>
      <c r="J298" s="449">
        <f t="shared" si="33"/>
        <v>0</v>
      </c>
      <c r="K298" s="460"/>
    </row>
    <row r="299" spans="1:11" hidden="1">
      <c r="A299" s="451"/>
      <c r="B299" s="475"/>
      <c r="C299" s="489" t="str">
        <f>'Data information'!C516</f>
        <v xml:space="preserve"> - คอนกรีต ขัดมันเรียบ (ลูกนอนบันได)</v>
      </c>
      <c r="D299" s="449"/>
      <c r="E299" s="450" t="str">
        <f>'Data information'!D516</f>
        <v>ลบ.ม.</v>
      </c>
      <c r="F299" s="449">
        <f>'Data information'!E516</f>
        <v>1971.96</v>
      </c>
      <c r="G299" s="449">
        <f t="shared" si="31"/>
        <v>0</v>
      </c>
      <c r="H299" s="449">
        <f>'Data information'!F516</f>
        <v>519</v>
      </c>
      <c r="I299" s="449">
        <f t="shared" si="32"/>
        <v>0</v>
      </c>
      <c r="J299" s="449">
        <f t="shared" si="33"/>
        <v>0</v>
      </c>
      <c r="K299" s="460"/>
    </row>
    <row r="300" spans="1:11" hidden="1">
      <c r="A300" s="451"/>
      <c r="B300" s="475"/>
      <c r="C300" s="489" t="str">
        <f>'Data information'!C517</f>
        <v xml:space="preserve"> - เหล็กเสริม RB 9 มม.</v>
      </c>
      <c r="D300" s="449"/>
      <c r="E300" s="450" t="str">
        <f>'Data information'!D517</f>
        <v>กก.</v>
      </c>
      <c r="F300" s="449">
        <f>'Data information'!E517</f>
        <v>20.79</v>
      </c>
      <c r="G300" s="449">
        <f t="shared" si="31"/>
        <v>0</v>
      </c>
      <c r="H300" s="449">
        <f>'Data information'!F517</f>
        <v>4.4000000000000004</v>
      </c>
      <c r="I300" s="449">
        <f t="shared" si="32"/>
        <v>0</v>
      </c>
      <c r="J300" s="449">
        <f t="shared" si="33"/>
        <v>0</v>
      </c>
      <c r="K300" s="460"/>
    </row>
    <row r="301" spans="1:11" hidden="1">
      <c r="A301" s="451"/>
      <c r="B301" s="475"/>
      <c r="C301" s="489" t="str">
        <f>'Data information'!C518</f>
        <v xml:space="preserve"> - เหล็กเสริม DB 12 มม.</v>
      </c>
      <c r="D301" s="449"/>
      <c r="E301" s="450" t="str">
        <f>'Data information'!D518</f>
        <v>กก.</v>
      </c>
      <c r="F301" s="449">
        <f>'Data information'!E518</f>
        <v>20.2</v>
      </c>
      <c r="G301" s="449">
        <f t="shared" ref="G301:G364" si="34">D301*F301</f>
        <v>0</v>
      </c>
      <c r="H301" s="449">
        <f>'Data information'!F518</f>
        <v>3.6</v>
      </c>
      <c r="I301" s="449">
        <f t="shared" ref="I301:I364" si="35">D301*H301</f>
        <v>0</v>
      </c>
      <c r="J301" s="449">
        <f t="shared" ref="J301:J364" si="36">G301+I301</f>
        <v>0</v>
      </c>
      <c r="K301" s="460"/>
    </row>
    <row r="302" spans="1:11" hidden="1">
      <c r="A302" s="451"/>
      <c r="B302" s="475"/>
      <c r="C302" s="489" t="str">
        <f>'Data information'!C519</f>
        <v xml:space="preserve"> - ลวดผูกเหล็ก</v>
      </c>
      <c r="D302" s="449"/>
      <c r="E302" s="450" t="str">
        <f>'Data information'!D519</f>
        <v>กก.</v>
      </c>
      <c r="F302" s="449">
        <f>'Data information'!E519</f>
        <v>34.42</v>
      </c>
      <c r="G302" s="449">
        <f t="shared" si="34"/>
        <v>0</v>
      </c>
      <c r="H302" s="449">
        <f>'Data information'!F519</f>
        <v>0</v>
      </c>
      <c r="I302" s="449">
        <f t="shared" si="35"/>
        <v>0</v>
      </c>
      <c r="J302" s="449">
        <f t="shared" si="36"/>
        <v>0</v>
      </c>
      <c r="K302" s="460"/>
    </row>
    <row r="303" spans="1:11" hidden="1">
      <c r="A303" s="451"/>
      <c r="B303" s="475"/>
      <c r="C303" s="489" t="str">
        <f>'Data information'!C520</f>
        <v xml:space="preserve"> - เหล็กสี่เหลี่ยมตัน 1 x 1 ซม.(จมูกบันได)</v>
      </c>
      <c r="D303" s="449"/>
      <c r="E303" s="450" t="str">
        <f>'Data information'!D520</f>
        <v>ม.</v>
      </c>
      <c r="F303" s="449">
        <f>'Data information'!E520</f>
        <v>30</v>
      </c>
      <c r="G303" s="449">
        <f t="shared" si="34"/>
        <v>0</v>
      </c>
      <c r="H303" s="449">
        <f>'Data information'!F520</f>
        <v>0</v>
      </c>
      <c r="I303" s="449">
        <f t="shared" si="35"/>
        <v>0</v>
      </c>
      <c r="J303" s="449">
        <f t="shared" si="36"/>
        <v>0</v>
      </c>
      <c r="K303" s="460"/>
    </row>
    <row r="304" spans="1:11" hidden="1">
      <c r="A304" s="451"/>
      <c r="B304" s="475"/>
      <c r="C304" s="489" t="str">
        <f>'Data information'!C521</f>
        <v xml:space="preserve"> - ทาสีกันสนิม</v>
      </c>
      <c r="D304" s="449"/>
      <c r="E304" s="450" t="str">
        <f>'Data information'!D521</f>
        <v>ตร.ม.</v>
      </c>
      <c r="F304" s="449">
        <f>'Data information'!E521</f>
        <v>22.42</v>
      </c>
      <c r="G304" s="449">
        <f t="shared" si="34"/>
        <v>0</v>
      </c>
      <c r="H304" s="449">
        <f>'Data information'!F521</f>
        <v>30</v>
      </c>
      <c r="I304" s="449">
        <f t="shared" si="35"/>
        <v>0</v>
      </c>
      <c r="J304" s="449">
        <f t="shared" si="36"/>
        <v>0</v>
      </c>
      <c r="K304" s="460"/>
    </row>
    <row r="305" spans="1:11" hidden="1">
      <c r="A305" s="451"/>
      <c r="B305" s="475"/>
      <c r="C305" s="489" t="str">
        <f>'Data information'!C522</f>
        <v xml:space="preserve"> - ทาสีน้ำมัน</v>
      </c>
      <c r="D305" s="449"/>
      <c r="E305" s="450" t="str">
        <f>'Data information'!D522</f>
        <v>ตร.ม.</v>
      </c>
      <c r="F305" s="449">
        <f>'Data information'!E522</f>
        <v>66.12</v>
      </c>
      <c r="G305" s="449">
        <f t="shared" si="34"/>
        <v>0</v>
      </c>
      <c r="H305" s="449">
        <f>'Data information'!F522</f>
        <v>35</v>
      </c>
      <c r="I305" s="449">
        <f t="shared" si="35"/>
        <v>0</v>
      </c>
      <c r="J305" s="449">
        <f t="shared" si="36"/>
        <v>0</v>
      </c>
      <c r="K305" s="460"/>
    </row>
    <row r="306" spans="1:11" hidden="1">
      <c r="A306" s="451"/>
      <c r="B306" s="475"/>
      <c r="C306" s="489" t="str">
        <f>'Data information'!C523</f>
        <v xml:space="preserve"> - งานราวเหล็ก ราวบันได ST.2-1</v>
      </c>
      <c r="D306" s="449"/>
      <c r="E306" s="450" t="str">
        <f>'Data information'!D523</f>
        <v>ม.</v>
      </c>
      <c r="F306" s="449">
        <f>'Data information'!E523</f>
        <v>1838.53</v>
      </c>
      <c r="G306" s="449">
        <f t="shared" si="34"/>
        <v>0</v>
      </c>
      <c r="H306" s="449">
        <f>'Data information'!F523</f>
        <v>560</v>
      </c>
      <c r="I306" s="449">
        <f t="shared" si="35"/>
        <v>0</v>
      </c>
      <c r="J306" s="449">
        <f t="shared" si="36"/>
        <v>0</v>
      </c>
      <c r="K306" s="460"/>
    </row>
    <row r="307" spans="1:11" hidden="1">
      <c r="A307" s="451"/>
      <c r="B307" s="475"/>
      <c r="C307" s="485" t="str">
        <f>'Data information'!C524</f>
        <v>งานบันได ST.2-2 อาคาร 1,6</v>
      </c>
      <c r="D307" s="449"/>
      <c r="E307" s="450"/>
      <c r="F307" s="449"/>
      <c r="G307" s="449"/>
      <c r="H307" s="449"/>
      <c r="I307" s="449"/>
      <c r="J307" s="449"/>
      <c r="K307" s="451"/>
    </row>
    <row r="308" spans="1:11" hidden="1">
      <c r="A308" s="451"/>
      <c r="B308" s="475"/>
      <c r="C308" s="489" t="str">
        <f>'Data information'!C525</f>
        <v xml:space="preserve"> - H-200X200X8X12mm. </v>
      </c>
      <c r="D308" s="449"/>
      <c r="E308" s="450" t="str">
        <f>'Data information'!D525</f>
        <v>กก.</v>
      </c>
      <c r="F308" s="449">
        <f>'Data information'!E525</f>
        <v>33.409999999999997</v>
      </c>
      <c r="G308" s="449">
        <f t="shared" si="34"/>
        <v>0</v>
      </c>
      <c r="H308" s="449">
        <f>'Data information'!F525</f>
        <v>0</v>
      </c>
      <c r="I308" s="449">
        <f t="shared" si="35"/>
        <v>0</v>
      </c>
      <c r="J308" s="449">
        <f t="shared" si="36"/>
        <v>0</v>
      </c>
      <c r="K308" s="451"/>
    </row>
    <row r="309" spans="1:11" hidden="1">
      <c r="A309" s="451"/>
      <c r="B309" s="475"/>
      <c r="C309" s="489" t="str">
        <f>'Data information'!C526</f>
        <v xml:space="preserve"> - H-194X150X6X9mm.</v>
      </c>
      <c r="D309" s="449"/>
      <c r="E309" s="450" t="str">
        <f>'Data information'!D526</f>
        <v>กก.</v>
      </c>
      <c r="F309" s="449">
        <f>'Data information'!E526</f>
        <v>34.020000000000003</v>
      </c>
      <c r="G309" s="449">
        <f t="shared" si="34"/>
        <v>0</v>
      </c>
      <c r="H309" s="449">
        <f>'Data information'!F526</f>
        <v>0</v>
      </c>
      <c r="I309" s="449">
        <f t="shared" si="35"/>
        <v>0</v>
      </c>
      <c r="J309" s="449">
        <f t="shared" si="36"/>
        <v>0</v>
      </c>
      <c r="K309" s="451"/>
    </row>
    <row r="310" spans="1:11" hidden="1">
      <c r="A310" s="451"/>
      <c r="B310" s="475"/>
      <c r="C310" s="489" t="str">
        <f>'Data information'!C527</f>
        <v xml:space="preserve"> - C-CHANNELS 200X80X7.5X11.0mm.</v>
      </c>
      <c r="D310" s="449"/>
      <c r="E310" s="450" t="str">
        <f>'Data information'!D527</f>
        <v>กก.</v>
      </c>
      <c r="F310" s="449">
        <f>'Data information'!E527</f>
        <v>35.840000000000003</v>
      </c>
      <c r="G310" s="449">
        <f t="shared" si="34"/>
        <v>0</v>
      </c>
      <c r="H310" s="449">
        <f>'Data information'!F527</f>
        <v>0</v>
      </c>
      <c r="I310" s="449">
        <f t="shared" si="35"/>
        <v>0</v>
      </c>
      <c r="J310" s="449">
        <f t="shared" si="36"/>
        <v>0</v>
      </c>
      <c r="K310" s="451"/>
    </row>
    <row r="311" spans="1:11" hidden="1">
      <c r="A311" s="451"/>
      <c r="B311" s="475"/>
      <c r="C311" s="489" t="str">
        <f>'Data information'!C528</f>
        <v xml:space="preserve"> - ลูกนอนบันไดแผ่นเหล็กลายตีนไก่  หนา 6 มม.พับ</v>
      </c>
      <c r="D311" s="449"/>
      <c r="E311" s="450" t="str">
        <f>'Data information'!D528</f>
        <v>กก.</v>
      </c>
      <c r="F311" s="449">
        <f>'Data information'!E528</f>
        <v>39.79</v>
      </c>
      <c r="G311" s="449">
        <f t="shared" si="34"/>
        <v>0</v>
      </c>
      <c r="H311" s="449">
        <f>'Data information'!F528</f>
        <v>0</v>
      </c>
      <c r="I311" s="449">
        <f t="shared" si="35"/>
        <v>0</v>
      </c>
      <c r="J311" s="449">
        <f t="shared" si="36"/>
        <v>0</v>
      </c>
      <c r="K311" s="451"/>
    </row>
    <row r="312" spans="1:11" hidden="1">
      <c r="A312" s="451"/>
      <c r="B312" s="475"/>
      <c r="C312" s="489" t="str">
        <f>'Data information'!C529</f>
        <v xml:space="preserve"> - แผ่นเหล็กขนาด 250X400X20mm. </v>
      </c>
      <c r="D312" s="449"/>
      <c r="E312" s="450" t="str">
        <f>'Data information'!D529</f>
        <v>กก.</v>
      </c>
      <c r="F312" s="449">
        <f>'Data information'!E529</f>
        <v>28.44</v>
      </c>
      <c r="G312" s="449">
        <f t="shared" si="34"/>
        <v>0</v>
      </c>
      <c r="H312" s="449">
        <f>'Data information'!F529</f>
        <v>0</v>
      </c>
      <c r="I312" s="449">
        <f t="shared" si="35"/>
        <v>0</v>
      </c>
      <c r="J312" s="449">
        <f t="shared" si="36"/>
        <v>0</v>
      </c>
      <c r="K312" s="451"/>
    </row>
    <row r="313" spans="1:11" hidden="1">
      <c r="A313" s="451"/>
      <c r="B313" s="475"/>
      <c r="C313" s="489" t="str">
        <f>'Data information'!C530</f>
        <v xml:space="preserve"> - แผ่นเหล็กขนาด 250X250X20mm. </v>
      </c>
      <c r="D313" s="449"/>
      <c r="E313" s="450" t="str">
        <f>'Data information'!D530</f>
        <v>กก.</v>
      </c>
      <c r="F313" s="449">
        <f>'Data information'!E530</f>
        <v>28.44</v>
      </c>
      <c r="G313" s="449">
        <f t="shared" si="34"/>
        <v>0</v>
      </c>
      <c r="H313" s="449">
        <f>'Data information'!F530</f>
        <v>0</v>
      </c>
      <c r="I313" s="449">
        <f t="shared" si="35"/>
        <v>0</v>
      </c>
      <c r="J313" s="449">
        <f t="shared" si="36"/>
        <v>0</v>
      </c>
      <c r="K313" s="451"/>
    </row>
    <row r="314" spans="1:11" hidden="1">
      <c r="A314" s="451"/>
      <c r="B314" s="475"/>
      <c r="C314" s="489" t="str">
        <f>'Data information'!C531</f>
        <v xml:space="preserve"> - แผ่นเหล็กขนาด 200X350X20mm. </v>
      </c>
      <c r="D314" s="449"/>
      <c r="E314" s="450" t="str">
        <f>'Data information'!D531</f>
        <v>กก.</v>
      </c>
      <c r="F314" s="449">
        <f>'Data information'!E531</f>
        <v>28.44</v>
      </c>
      <c r="G314" s="449">
        <f t="shared" si="34"/>
        <v>0</v>
      </c>
      <c r="H314" s="449">
        <f>'Data information'!F531</f>
        <v>0</v>
      </c>
      <c r="I314" s="449">
        <f t="shared" si="35"/>
        <v>0</v>
      </c>
      <c r="J314" s="449">
        <f t="shared" si="36"/>
        <v>0</v>
      </c>
      <c r="K314" s="451"/>
    </row>
    <row r="315" spans="1:11" hidden="1">
      <c r="A315" s="451"/>
      <c r="B315" s="475"/>
      <c r="C315" s="489" t="str">
        <f>'Data information'!C532</f>
        <v xml:space="preserve"> - Dowel DB20 ยาว 0.40 ม. (DETAIL-1)</v>
      </c>
      <c r="D315" s="449"/>
      <c r="E315" s="450" t="str">
        <f>'Data information'!D532</f>
        <v>กก.</v>
      </c>
      <c r="F315" s="449">
        <f>'Data information'!E532</f>
        <v>20.18</v>
      </c>
      <c r="G315" s="449">
        <f t="shared" si="34"/>
        <v>0</v>
      </c>
      <c r="H315" s="449">
        <f>'Data information'!F532</f>
        <v>0</v>
      </c>
      <c r="I315" s="449">
        <f t="shared" si="35"/>
        <v>0</v>
      </c>
      <c r="J315" s="449">
        <f t="shared" si="36"/>
        <v>0</v>
      </c>
      <c r="K315" s="451"/>
    </row>
    <row r="316" spans="1:11" hidden="1">
      <c r="A316" s="451"/>
      <c r="B316" s="475"/>
      <c r="C316" s="489" t="str">
        <f>'Data information'!C533</f>
        <v xml:space="preserve"> - Dowel DB20 ยาว 0.40 ม.  (DETAIL-2)</v>
      </c>
      <c r="D316" s="449"/>
      <c r="E316" s="450" t="str">
        <f>'Data information'!D533</f>
        <v>กก.</v>
      </c>
      <c r="F316" s="449">
        <f>'Data information'!E533</f>
        <v>20.18</v>
      </c>
      <c r="G316" s="449">
        <f t="shared" si="34"/>
        <v>0</v>
      </c>
      <c r="H316" s="449">
        <f>'Data information'!F533</f>
        <v>0</v>
      </c>
      <c r="I316" s="449">
        <f t="shared" si="35"/>
        <v>0</v>
      </c>
      <c r="J316" s="449">
        <f t="shared" si="36"/>
        <v>0</v>
      </c>
      <c r="K316" s="451"/>
    </row>
    <row r="317" spans="1:11" hidden="1">
      <c r="A317" s="451"/>
      <c r="B317" s="475"/>
      <c r="C317" s="489" t="str">
        <f>'Data information'!C534</f>
        <v xml:space="preserve"> - Dowel DB16 ยาว 0.40 ม.  (DETAIL-3)</v>
      </c>
      <c r="D317" s="449"/>
      <c r="E317" s="450" t="str">
        <f>'Data information'!D534</f>
        <v>กก.</v>
      </c>
      <c r="F317" s="449">
        <f>'Data information'!E534</f>
        <v>20.14</v>
      </c>
      <c r="G317" s="449">
        <f t="shared" si="34"/>
        <v>0</v>
      </c>
      <c r="H317" s="449">
        <f>'Data information'!F534</f>
        <v>0</v>
      </c>
      <c r="I317" s="449">
        <f t="shared" si="35"/>
        <v>0</v>
      </c>
      <c r="J317" s="449">
        <f t="shared" si="36"/>
        <v>0</v>
      </c>
      <c r="K317" s="451"/>
    </row>
    <row r="318" spans="1:11" hidden="1">
      <c r="A318" s="451"/>
      <c r="B318" s="475"/>
      <c r="C318" s="489" t="str">
        <f>'Data information'!C535</f>
        <v xml:space="preserve"> - ค่าแรงเชื่อม ประกอบเหล็กโครงสร้าง</v>
      </c>
      <c r="D318" s="449"/>
      <c r="E318" s="450" t="str">
        <f>'Data information'!D535</f>
        <v>กก.</v>
      </c>
      <c r="F318" s="449">
        <f>'Data information'!E535</f>
        <v>0</v>
      </c>
      <c r="G318" s="449">
        <f t="shared" si="34"/>
        <v>0</v>
      </c>
      <c r="H318" s="449">
        <f>'Data information'!F535</f>
        <v>10</v>
      </c>
      <c r="I318" s="449">
        <f t="shared" si="35"/>
        <v>0</v>
      </c>
      <c r="J318" s="449">
        <f t="shared" si="36"/>
        <v>0</v>
      </c>
      <c r="K318" s="451"/>
    </row>
    <row r="319" spans="1:11" hidden="1">
      <c r="A319" s="451"/>
      <c r="B319" s="475"/>
      <c r="C319" s="489" t="str">
        <f>'Data information'!C536</f>
        <v xml:space="preserve"> - ทาสีกันสนิม</v>
      </c>
      <c r="D319" s="449"/>
      <c r="E319" s="450" t="str">
        <f>'Data information'!D536</f>
        <v>ตร.ม.</v>
      </c>
      <c r="F319" s="449">
        <f>'Data information'!E536</f>
        <v>22.42</v>
      </c>
      <c r="G319" s="449">
        <f t="shared" si="34"/>
        <v>0</v>
      </c>
      <c r="H319" s="449">
        <f>'Data information'!F536</f>
        <v>30</v>
      </c>
      <c r="I319" s="449">
        <f t="shared" si="35"/>
        <v>0</v>
      </c>
      <c r="J319" s="449">
        <f t="shared" si="36"/>
        <v>0</v>
      </c>
      <c r="K319" s="451"/>
    </row>
    <row r="320" spans="1:11" hidden="1">
      <c r="A320" s="451"/>
      <c r="B320" s="475"/>
      <c r="C320" s="489" t="str">
        <f>'Data information'!C537</f>
        <v xml:space="preserve"> - ทาสีน้ำมัน</v>
      </c>
      <c r="D320" s="449"/>
      <c r="E320" s="450" t="str">
        <f>'Data information'!D537</f>
        <v>ตร.ม.</v>
      </c>
      <c r="F320" s="449">
        <f>'Data information'!E537</f>
        <v>66.12</v>
      </c>
      <c r="G320" s="449">
        <f t="shared" si="34"/>
        <v>0</v>
      </c>
      <c r="H320" s="449">
        <f>'Data information'!F537</f>
        <v>35</v>
      </c>
      <c r="I320" s="449">
        <f t="shared" si="35"/>
        <v>0</v>
      </c>
      <c r="J320" s="449">
        <f t="shared" si="36"/>
        <v>0</v>
      </c>
      <c r="K320" s="451"/>
    </row>
    <row r="321" spans="1:11" hidden="1">
      <c r="A321" s="451"/>
      <c r="B321" s="475"/>
      <c r="C321" s="489" t="str">
        <f>'Data information'!C538</f>
        <v xml:space="preserve"> - งานราวเหล็ก ราวบันได ST.2-2</v>
      </c>
      <c r="D321" s="449"/>
      <c r="E321" s="450" t="str">
        <f>'Data information'!D538</f>
        <v>ม.</v>
      </c>
      <c r="F321" s="449">
        <f>'Data information'!E538</f>
        <v>303.774</v>
      </c>
      <c r="G321" s="449">
        <f t="shared" si="34"/>
        <v>0</v>
      </c>
      <c r="H321" s="449">
        <f>'Data information'!F538</f>
        <v>114</v>
      </c>
      <c r="I321" s="449">
        <f t="shared" si="35"/>
        <v>0</v>
      </c>
      <c r="J321" s="449">
        <f t="shared" si="36"/>
        <v>0</v>
      </c>
      <c r="K321" s="451"/>
    </row>
    <row r="322" spans="1:11" hidden="1">
      <c r="A322" s="451"/>
      <c r="B322" s="475"/>
      <c r="C322" s="485" t="str">
        <f>'Data information'!C539</f>
        <v>งานบันได ST.2-2 อาคาร 4</v>
      </c>
      <c r="D322" s="449"/>
      <c r="E322" s="450"/>
      <c r="F322" s="449"/>
      <c r="G322" s="449"/>
      <c r="H322" s="449"/>
      <c r="I322" s="449"/>
      <c r="J322" s="449"/>
      <c r="K322" s="460"/>
    </row>
    <row r="323" spans="1:11" hidden="1">
      <c r="A323" s="451"/>
      <c r="B323" s="475"/>
      <c r="C323" s="489" t="str">
        <f>'Data information'!C540</f>
        <v xml:space="preserve"> - H-390X300X10X16 mm.( แม่บันได )</v>
      </c>
      <c r="D323" s="449"/>
      <c r="E323" s="450" t="str">
        <f>'Data information'!D540</f>
        <v>กก.</v>
      </c>
      <c r="F323" s="449">
        <f>'Data information'!E540</f>
        <v>34.64</v>
      </c>
      <c r="G323" s="449">
        <f t="shared" si="34"/>
        <v>0</v>
      </c>
      <c r="H323" s="449">
        <f>'Data information'!F540</f>
        <v>0</v>
      </c>
      <c r="I323" s="449">
        <f t="shared" si="35"/>
        <v>0</v>
      </c>
      <c r="J323" s="449">
        <f t="shared" si="36"/>
        <v>0</v>
      </c>
      <c r="K323" s="460"/>
    </row>
    <row r="324" spans="1:11" hidden="1">
      <c r="A324" s="451"/>
      <c r="B324" s="475"/>
      <c r="C324" s="489" t="str">
        <f>'Data information'!C541</f>
        <v xml:space="preserve"> - แผ่นเหล็กเรียบดำหนา 6 มม. (ลูกตั้ง-ลูกนอน)</v>
      </c>
      <c r="D324" s="449"/>
      <c r="E324" s="450" t="str">
        <f>'Data information'!D541</f>
        <v>กก.</v>
      </c>
      <c r="F324" s="449">
        <f>'Data information'!E541</f>
        <v>25.12</v>
      </c>
      <c r="G324" s="449">
        <f t="shared" si="34"/>
        <v>0</v>
      </c>
      <c r="H324" s="449">
        <f>'Data information'!F541</f>
        <v>0</v>
      </c>
      <c r="I324" s="449">
        <f t="shared" si="35"/>
        <v>0</v>
      </c>
      <c r="J324" s="449">
        <f t="shared" si="36"/>
        <v>0</v>
      </c>
      <c r="K324" s="460"/>
    </row>
    <row r="325" spans="1:11" hidden="1">
      <c r="A325" s="451"/>
      <c r="B325" s="475"/>
      <c r="C325" s="489" t="str">
        <f>'Data information'!C542</f>
        <v xml:space="preserve"> - แผ่นเหล็กขนาด 1000X400X25mm. </v>
      </c>
      <c r="D325" s="449"/>
      <c r="E325" s="450" t="str">
        <f>'Data information'!D542</f>
        <v>กก.</v>
      </c>
      <c r="F325" s="449">
        <f>'Data information'!E542</f>
        <v>28.44</v>
      </c>
      <c r="G325" s="449">
        <f t="shared" si="34"/>
        <v>0</v>
      </c>
      <c r="H325" s="449">
        <f>'Data information'!F542</f>
        <v>0</v>
      </c>
      <c r="I325" s="449">
        <f t="shared" si="35"/>
        <v>0</v>
      </c>
      <c r="J325" s="449">
        <f t="shared" si="36"/>
        <v>0</v>
      </c>
      <c r="K325" s="460"/>
    </row>
    <row r="326" spans="1:11" hidden="1">
      <c r="A326" s="451"/>
      <c r="B326" s="475"/>
      <c r="C326" s="489" t="str">
        <f>'Data information'!C543</f>
        <v xml:space="preserve"> - แผ่นเหล็กขนาด 400X400X25mm. </v>
      </c>
      <c r="D326" s="449"/>
      <c r="E326" s="450" t="str">
        <f>'Data information'!D543</f>
        <v>กก.</v>
      </c>
      <c r="F326" s="449">
        <f>'Data information'!E543</f>
        <v>28.44</v>
      </c>
      <c r="G326" s="449">
        <f t="shared" si="34"/>
        <v>0</v>
      </c>
      <c r="H326" s="449">
        <f>'Data information'!F543</f>
        <v>0</v>
      </c>
      <c r="I326" s="449">
        <f t="shared" si="35"/>
        <v>0</v>
      </c>
      <c r="J326" s="449">
        <f t="shared" si="36"/>
        <v>0</v>
      </c>
      <c r="K326" s="460"/>
    </row>
    <row r="327" spans="1:11" hidden="1">
      <c r="A327" s="451"/>
      <c r="B327" s="475"/>
      <c r="C327" s="489" t="str">
        <f>'Data information'!C544</f>
        <v xml:space="preserve"> - ค่าแรงเชื่อม ประกอบเหล็กโครงสร้าง</v>
      </c>
      <c r="D327" s="449"/>
      <c r="E327" s="450" t="str">
        <f>'Data information'!D544</f>
        <v>กก.</v>
      </c>
      <c r="F327" s="449">
        <f>'Data information'!E544</f>
        <v>0</v>
      </c>
      <c r="G327" s="449">
        <f t="shared" si="34"/>
        <v>0</v>
      </c>
      <c r="H327" s="449">
        <f>'Data information'!F544</f>
        <v>10</v>
      </c>
      <c r="I327" s="449">
        <f t="shared" si="35"/>
        <v>0</v>
      </c>
      <c r="J327" s="449">
        <f t="shared" si="36"/>
        <v>0</v>
      </c>
      <c r="K327" s="460"/>
    </row>
    <row r="328" spans="1:11" hidden="1">
      <c r="A328" s="451"/>
      <c r="B328" s="475"/>
      <c r="C328" s="489" t="str">
        <f>'Data information'!C545</f>
        <v xml:space="preserve"> - Dowel DB25 </v>
      </c>
      <c r="D328" s="449"/>
      <c r="E328" s="450" t="str">
        <f>'Data information'!D545</f>
        <v>กก.</v>
      </c>
      <c r="F328" s="449">
        <f>'Data information'!E545</f>
        <v>20.41</v>
      </c>
      <c r="G328" s="449">
        <f t="shared" si="34"/>
        <v>0</v>
      </c>
      <c r="H328" s="449">
        <f>'Data information'!F545</f>
        <v>0</v>
      </c>
      <c r="I328" s="449">
        <f t="shared" si="35"/>
        <v>0</v>
      </c>
      <c r="J328" s="449">
        <f t="shared" si="36"/>
        <v>0</v>
      </c>
      <c r="K328" s="460"/>
    </row>
    <row r="329" spans="1:11" hidden="1">
      <c r="A329" s="451"/>
      <c r="B329" s="475"/>
      <c r="C329" s="489" t="str">
        <f>'Data information'!C546</f>
        <v xml:space="preserve"> - คอนกรีต ขัดมันเรียบ (ลูกนอนบันได)</v>
      </c>
      <c r="D329" s="449"/>
      <c r="E329" s="450" t="str">
        <f>'Data information'!D546</f>
        <v>ลบ.ม.</v>
      </c>
      <c r="F329" s="449">
        <f>'Data information'!E546</f>
        <v>1971.96</v>
      </c>
      <c r="G329" s="449">
        <f t="shared" si="34"/>
        <v>0</v>
      </c>
      <c r="H329" s="449">
        <f>'Data information'!F546</f>
        <v>519</v>
      </c>
      <c r="I329" s="449">
        <f t="shared" si="35"/>
        <v>0</v>
      </c>
      <c r="J329" s="449">
        <f t="shared" si="36"/>
        <v>0</v>
      </c>
      <c r="K329" s="460"/>
    </row>
    <row r="330" spans="1:11" hidden="1">
      <c r="A330" s="451"/>
      <c r="B330" s="475"/>
      <c r="C330" s="489" t="str">
        <f>'Data information'!C547</f>
        <v xml:space="preserve"> - เหล็กเสริม RB 9 มม.</v>
      </c>
      <c r="D330" s="449"/>
      <c r="E330" s="450" t="str">
        <f>'Data information'!D547</f>
        <v>กก.</v>
      </c>
      <c r="F330" s="449">
        <f>'Data information'!E547</f>
        <v>20.79</v>
      </c>
      <c r="G330" s="449">
        <f t="shared" si="34"/>
        <v>0</v>
      </c>
      <c r="H330" s="449">
        <f>'Data information'!F547</f>
        <v>4.4000000000000004</v>
      </c>
      <c r="I330" s="449">
        <f t="shared" si="35"/>
        <v>0</v>
      </c>
      <c r="J330" s="449">
        <f t="shared" si="36"/>
        <v>0</v>
      </c>
      <c r="K330" s="460"/>
    </row>
    <row r="331" spans="1:11" hidden="1">
      <c r="A331" s="451"/>
      <c r="B331" s="475"/>
      <c r="C331" s="489" t="str">
        <f>'Data information'!C548</f>
        <v xml:space="preserve"> - เหล็กเสริม DB 12 มม.</v>
      </c>
      <c r="D331" s="449"/>
      <c r="E331" s="450" t="str">
        <f>'Data information'!D548</f>
        <v>กก.</v>
      </c>
      <c r="F331" s="449">
        <f>'Data information'!E548</f>
        <v>20.2</v>
      </c>
      <c r="G331" s="449">
        <f t="shared" si="34"/>
        <v>0</v>
      </c>
      <c r="H331" s="449">
        <f>'Data information'!F548</f>
        <v>3.6</v>
      </c>
      <c r="I331" s="449">
        <f t="shared" si="35"/>
        <v>0</v>
      </c>
      <c r="J331" s="449">
        <f t="shared" si="36"/>
        <v>0</v>
      </c>
      <c r="K331" s="460"/>
    </row>
    <row r="332" spans="1:11" hidden="1">
      <c r="A332" s="451"/>
      <c r="B332" s="475"/>
      <c r="C332" s="489" t="str">
        <f>'Data information'!C549</f>
        <v xml:space="preserve"> - ลวดผูกเหล็ก</v>
      </c>
      <c r="D332" s="449"/>
      <c r="E332" s="450" t="str">
        <f>'Data information'!D549</f>
        <v>กก.</v>
      </c>
      <c r="F332" s="449">
        <f>'Data information'!E549</f>
        <v>34.42</v>
      </c>
      <c r="G332" s="449">
        <f t="shared" si="34"/>
        <v>0</v>
      </c>
      <c r="H332" s="449">
        <f>'Data information'!F549</f>
        <v>0</v>
      </c>
      <c r="I332" s="449">
        <f t="shared" si="35"/>
        <v>0</v>
      </c>
      <c r="J332" s="449">
        <f t="shared" si="36"/>
        <v>0</v>
      </c>
      <c r="K332" s="460"/>
    </row>
    <row r="333" spans="1:11" hidden="1">
      <c r="A333" s="451"/>
      <c r="B333" s="475"/>
      <c r="C333" s="489" t="str">
        <f>'Data information'!C550</f>
        <v xml:space="preserve"> - เหล็กสี่เหลี่ยมตัน 1 x 1 ซม.(จมูกบันได)</v>
      </c>
      <c r="D333" s="449"/>
      <c r="E333" s="450" t="str">
        <f>'Data information'!D550</f>
        <v>ม.</v>
      </c>
      <c r="F333" s="449">
        <f>'Data information'!E550</f>
        <v>30</v>
      </c>
      <c r="G333" s="449">
        <f t="shared" si="34"/>
        <v>0</v>
      </c>
      <c r="H333" s="449">
        <f>'Data information'!F550</f>
        <v>0</v>
      </c>
      <c r="I333" s="449">
        <f t="shared" si="35"/>
        <v>0</v>
      </c>
      <c r="J333" s="449">
        <f t="shared" si="36"/>
        <v>0</v>
      </c>
      <c r="K333" s="460"/>
    </row>
    <row r="334" spans="1:11" hidden="1">
      <c r="A334" s="451"/>
      <c r="B334" s="475"/>
      <c r="C334" s="489" t="str">
        <f>'Data information'!C551</f>
        <v xml:space="preserve"> - ทาสีกันสนิม</v>
      </c>
      <c r="D334" s="449"/>
      <c r="E334" s="450" t="str">
        <f>'Data information'!D551</f>
        <v>ตร.ม.</v>
      </c>
      <c r="F334" s="449">
        <f>'Data information'!E551</f>
        <v>22.42</v>
      </c>
      <c r="G334" s="449">
        <f t="shared" si="34"/>
        <v>0</v>
      </c>
      <c r="H334" s="449">
        <f>'Data information'!F551</f>
        <v>30</v>
      </c>
      <c r="I334" s="449">
        <f t="shared" si="35"/>
        <v>0</v>
      </c>
      <c r="J334" s="449">
        <f t="shared" si="36"/>
        <v>0</v>
      </c>
      <c r="K334" s="460"/>
    </row>
    <row r="335" spans="1:11" hidden="1">
      <c r="A335" s="451"/>
      <c r="B335" s="475"/>
      <c r="C335" s="489" t="str">
        <f>'Data information'!C552</f>
        <v xml:space="preserve"> - ทาสีน้ำมัน</v>
      </c>
      <c r="D335" s="449"/>
      <c r="E335" s="450" t="str">
        <f>'Data information'!D552</f>
        <v>ตร.ม.</v>
      </c>
      <c r="F335" s="449">
        <f>'Data information'!E552</f>
        <v>66.12</v>
      </c>
      <c r="G335" s="449">
        <f t="shared" si="34"/>
        <v>0</v>
      </c>
      <c r="H335" s="449">
        <f>'Data information'!F552</f>
        <v>35</v>
      </c>
      <c r="I335" s="449">
        <f t="shared" si="35"/>
        <v>0</v>
      </c>
      <c r="J335" s="449">
        <f t="shared" si="36"/>
        <v>0</v>
      </c>
      <c r="K335" s="460"/>
    </row>
    <row r="336" spans="1:11" hidden="1">
      <c r="A336" s="451"/>
      <c r="B336" s="475"/>
      <c r="C336" s="489" t="str">
        <f>'Data information'!C553</f>
        <v xml:space="preserve"> - งานราวเหล็ก ราวบันได ST.2-2</v>
      </c>
      <c r="D336" s="449"/>
      <c r="E336" s="450" t="str">
        <f>'Data information'!D553</f>
        <v>ม.</v>
      </c>
      <c r="F336" s="449">
        <f>'Data information'!E553</f>
        <v>1838.53</v>
      </c>
      <c r="G336" s="449">
        <f t="shared" si="34"/>
        <v>0</v>
      </c>
      <c r="H336" s="449">
        <f>'Data information'!F553</f>
        <v>560</v>
      </c>
      <c r="I336" s="449">
        <f t="shared" si="35"/>
        <v>0</v>
      </c>
      <c r="J336" s="449">
        <f t="shared" si="36"/>
        <v>0</v>
      </c>
      <c r="K336" s="460"/>
    </row>
    <row r="337" spans="1:11" hidden="1">
      <c r="A337" s="451"/>
      <c r="B337" s="475"/>
      <c r="C337" s="485" t="str">
        <f>'Data information'!C554</f>
        <v>งานบันได ST.2-3 อาคาร 1</v>
      </c>
      <c r="D337" s="449"/>
      <c r="E337" s="450"/>
      <c r="F337" s="449"/>
      <c r="G337" s="449"/>
      <c r="H337" s="449"/>
      <c r="I337" s="449"/>
      <c r="J337" s="449"/>
      <c r="K337" s="451"/>
    </row>
    <row r="338" spans="1:11" hidden="1">
      <c r="A338" s="451"/>
      <c r="B338" s="475"/>
      <c r="C338" s="489" t="str">
        <f>'Data information'!C555</f>
        <v xml:space="preserve"> - H-200X200X8X12mm. </v>
      </c>
      <c r="D338" s="449"/>
      <c r="E338" s="450" t="str">
        <f>'Data information'!D555</f>
        <v>กก.</v>
      </c>
      <c r="F338" s="449">
        <f>'Data information'!E555</f>
        <v>33.409999999999997</v>
      </c>
      <c r="G338" s="449">
        <f t="shared" si="34"/>
        <v>0</v>
      </c>
      <c r="H338" s="449">
        <f>'Data information'!F555</f>
        <v>0</v>
      </c>
      <c r="I338" s="449">
        <f t="shared" si="35"/>
        <v>0</v>
      </c>
      <c r="J338" s="449">
        <f t="shared" si="36"/>
        <v>0</v>
      </c>
      <c r="K338" s="451"/>
    </row>
    <row r="339" spans="1:11" hidden="1">
      <c r="A339" s="451"/>
      <c r="B339" s="475"/>
      <c r="C339" s="489" t="str">
        <f>'Data information'!C556</f>
        <v xml:space="preserve"> - H-194X150X6X9mm.</v>
      </c>
      <c r="D339" s="449"/>
      <c r="E339" s="450" t="str">
        <f>'Data information'!D556</f>
        <v>กก.</v>
      </c>
      <c r="F339" s="449">
        <f>'Data information'!E556</f>
        <v>34.020000000000003</v>
      </c>
      <c r="G339" s="449">
        <f t="shared" si="34"/>
        <v>0</v>
      </c>
      <c r="H339" s="449">
        <f>'Data information'!F556</f>
        <v>0</v>
      </c>
      <c r="I339" s="449">
        <f t="shared" si="35"/>
        <v>0</v>
      </c>
      <c r="J339" s="449">
        <f t="shared" si="36"/>
        <v>0</v>
      </c>
      <c r="K339" s="451"/>
    </row>
    <row r="340" spans="1:11" hidden="1">
      <c r="A340" s="451"/>
      <c r="B340" s="475"/>
      <c r="C340" s="489" t="str">
        <f>'Data information'!C557</f>
        <v xml:space="preserve"> - C-CHANNELS 200X80X7.5X11.0mm.</v>
      </c>
      <c r="D340" s="449"/>
      <c r="E340" s="450" t="str">
        <f>'Data information'!D557</f>
        <v>กก.</v>
      </c>
      <c r="F340" s="449">
        <f>'Data information'!E557</f>
        <v>35.840000000000003</v>
      </c>
      <c r="G340" s="449">
        <f t="shared" si="34"/>
        <v>0</v>
      </c>
      <c r="H340" s="449">
        <f>'Data information'!F557</f>
        <v>0</v>
      </c>
      <c r="I340" s="449">
        <f t="shared" si="35"/>
        <v>0</v>
      </c>
      <c r="J340" s="449">
        <f t="shared" si="36"/>
        <v>0</v>
      </c>
      <c r="K340" s="451"/>
    </row>
    <row r="341" spans="1:11" hidden="1">
      <c r="A341" s="451"/>
      <c r="B341" s="475"/>
      <c r="C341" s="489" t="str">
        <f>'Data information'!C558</f>
        <v xml:space="preserve"> - ลูกนอนบันไดแผ่นเหล็กลายตีนไก่  หนา 6 มม.พับ</v>
      </c>
      <c r="D341" s="449"/>
      <c r="E341" s="450" t="str">
        <f>'Data information'!D558</f>
        <v>กก.</v>
      </c>
      <c r="F341" s="449">
        <f>'Data information'!E558</f>
        <v>39.79</v>
      </c>
      <c r="G341" s="449">
        <f t="shared" si="34"/>
        <v>0</v>
      </c>
      <c r="H341" s="449">
        <f>'Data information'!F558</f>
        <v>0</v>
      </c>
      <c r="I341" s="449">
        <f t="shared" si="35"/>
        <v>0</v>
      </c>
      <c r="J341" s="449">
        <f t="shared" si="36"/>
        <v>0</v>
      </c>
      <c r="K341" s="451"/>
    </row>
    <row r="342" spans="1:11" hidden="1">
      <c r="A342" s="451"/>
      <c r="B342" s="475"/>
      <c r="C342" s="489" t="str">
        <f>'Data information'!C559</f>
        <v xml:space="preserve"> - แผ่นเหล็กขนาด 250X400X20mm. </v>
      </c>
      <c r="D342" s="449"/>
      <c r="E342" s="450" t="str">
        <f>'Data information'!D559</f>
        <v>กก.</v>
      </c>
      <c r="F342" s="449">
        <f>'Data information'!E559</f>
        <v>28.44</v>
      </c>
      <c r="G342" s="449">
        <f t="shared" si="34"/>
        <v>0</v>
      </c>
      <c r="H342" s="449">
        <f>'Data information'!F559</f>
        <v>0</v>
      </c>
      <c r="I342" s="449">
        <f t="shared" si="35"/>
        <v>0</v>
      </c>
      <c r="J342" s="449">
        <f t="shared" si="36"/>
        <v>0</v>
      </c>
      <c r="K342" s="451"/>
    </row>
    <row r="343" spans="1:11" hidden="1">
      <c r="A343" s="451"/>
      <c r="B343" s="475"/>
      <c r="C343" s="489" t="str">
        <f>'Data information'!C560</f>
        <v xml:space="preserve"> - แผ่นเหล็กขนาด 250X250X20mm. </v>
      </c>
      <c r="D343" s="449"/>
      <c r="E343" s="450" t="str">
        <f>'Data information'!D560</f>
        <v>กก.</v>
      </c>
      <c r="F343" s="449">
        <f>'Data information'!E560</f>
        <v>28.44</v>
      </c>
      <c r="G343" s="449">
        <f t="shared" si="34"/>
        <v>0</v>
      </c>
      <c r="H343" s="449">
        <f>'Data information'!F560</f>
        <v>0</v>
      </c>
      <c r="I343" s="449">
        <f t="shared" si="35"/>
        <v>0</v>
      </c>
      <c r="J343" s="449">
        <f t="shared" si="36"/>
        <v>0</v>
      </c>
      <c r="K343" s="451"/>
    </row>
    <row r="344" spans="1:11" hidden="1">
      <c r="A344" s="451"/>
      <c r="B344" s="475"/>
      <c r="C344" s="489" t="str">
        <f>'Data information'!C561</f>
        <v xml:space="preserve"> - แผ่นเหล็กขนาด 200X350X20mm. </v>
      </c>
      <c r="D344" s="449"/>
      <c r="E344" s="450" t="str">
        <f>'Data information'!D561</f>
        <v>กก.</v>
      </c>
      <c r="F344" s="449">
        <f>'Data information'!E561</f>
        <v>28.44</v>
      </c>
      <c r="G344" s="449">
        <f t="shared" si="34"/>
        <v>0</v>
      </c>
      <c r="H344" s="449">
        <f>'Data information'!F561</f>
        <v>0</v>
      </c>
      <c r="I344" s="449">
        <f t="shared" si="35"/>
        <v>0</v>
      </c>
      <c r="J344" s="449">
        <f t="shared" si="36"/>
        <v>0</v>
      </c>
      <c r="K344" s="451"/>
    </row>
    <row r="345" spans="1:11" hidden="1">
      <c r="A345" s="451"/>
      <c r="B345" s="475"/>
      <c r="C345" s="489" t="str">
        <f>'Data information'!C562</f>
        <v xml:space="preserve"> - Dowel DB20 ยาว 0.40 ม. (DETAIL-1)</v>
      </c>
      <c r="D345" s="449"/>
      <c r="E345" s="450" t="str">
        <f>'Data information'!D562</f>
        <v>กก.</v>
      </c>
      <c r="F345" s="449">
        <f>'Data information'!E562</f>
        <v>20.18</v>
      </c>
      <c r="G345" s="449">
        <f t="shared" si="34"/>
        <v>0</v>
      </c>
      <c r="H345" s="449">
        <f>'Data information'!F562</f>
        <v>0</v>
      </c>
      <c r="I345" s="449">
        <f t="shared" si="35"/>
        <v>0</v>
      </c>
      <c r="J345" s="449">
        <f t="shared" si="36"/>
        <v>0</v>
      </c>
      <c r="K345" s="451"/>
    </row>
    <row r="346" spans="1:11" hidden="1">
      <c r="A346" s="451"/>
      <c r="B346" s="475"/>
      <c r="C346" s="489" t="str">
        <f>'Data information'!C563</f>
        <v xml:space="preserve"> - Dowel DB20 ยาว 0.40 ม.  (DETAIL-2)</v>
      </c>
      <c r="D346" s="449"/>
      <c r="E346" s="450" t="str">
        <f>'Data information'!D563</f>
        <v>กก.</v>
      </c>
      <c r="F346" s="449">
        <f>'Data information'!E563</f>
        <v>20.18</v>
      </c>
      <c r="G346" s="449">
        <f t="shared" si="34"/>
        <v>0</v>
      </c>
      <c r="H346" s="449">
        <f>'Data information'!F563</f>
        <v>0</v>
      </c>
      <c r="I346" s="449">
        <f t="shared" si="35"/>
        <v>0</v>
      </c>
      <c r="J346" s="449">
        <f t="shared" si="36"/>
        <v>0</v>
      </c>
      <c r="K346" s="451"/>
    </row>
    <row r="347" spans="1:11" hidden="1">
      <c r="A347" s="451"/>
      <c r="B347" s="475"/>
      <c r="C347" s="489" t="str">
        <f>'Data information'!C564</f>
        <v xml:space="preserve"> - Dowel DB16 ยาว 0.40 ม.  (DETAIL-3)</v>
      </c>
      <c r="D347" s="449"/>
      <c r="E347" s="450" t="str">
        <f>'Data information'!D564</f>
        <v>กก.</v>
      </c>
      <c r="F347" s="449">
        <f>'Data information'!E564</f>
        <v>20.14</v>
      </c>
      <c r="G347" s="449">
        <f t="shared" si="34"/>
        <v>0</v>
      </c>
      <c r="H347" s="449">
        <f>'Data information'!F564</f>
        <v>0</v>
      </c>
      <c r="I347" s="449">
        <f t="shared" si="35"/>
        <v>0</v>
      </c>
      <c r="J347" s="449">
        <f t="shared" si="36"/>
        <v>0</v>
      </c>
      <c r="K347" s="451"/>
    </row>
    <row r="348" spans="1:11" hidden="1">
      <c r="A348" s="451"/>
      <c r="B348" s="475"/>
      <c r="C348" s="489" t="str">
        <f>'Data information'!C565</f>
        <v xml:space="preserve"> - ค่าแรงเชื่อม ประกอบเหล็กโครงสร้าง</v>
      </c>
      <c r="D348" s="449"/>
      <c r="E348" s="450" t="str">
        <f>'Data information'!D565</f>
        <v>กก.</v>
      </c>
      <c r="F348" s="449">
        <f>'Data information'!E565</f>
        <v>0</v>
      </c>
      <c r="G348" s="449">
        <f t="shared" si="34"/>
        <v>0</v>
      </c>
      <c r="H348" s="449">
        <f>'Data information'!F565</f>
        <v>10</v>
      </c>
      <c r="I348" s="449">
        <f t="shared" si="35"/>
        <v>0</v>
      </c>
      <c r="J348" s="449">
        <f t="shared" si="36"/>
        <v>0</v>
      </c>
      <c r="K348" s="451"/>
    </row>
    <row r="349" spans="1:11" hidden="1">
      <c r="A349" s="451"/>
      <c r="B349" s="475"/>
      <c r="C349" s="489" t="str">
        <f>'Data information'!C566</f>
        <v xml:space="preserve"> - ทาสีกันสนิม</v>
      </c>
      <c r="D349" s="449"/>
      <c r="E349" s="450" t="str">
        <f>'Data information'!D566</f>
        <v>ตร.ม.</v>
      </c>
      <c r="F349" s="449">
        <f>'Data information'!E566</f>
        <v>22.42</v>
      </c>
      <c r="G349" s="449">
        <f t="shared" si="34"/>
        <v>0</v>
      </c>
      <c r="H349" s="449">
        <f>'Data information'!F566</f>
        <v>30</v>
      </c>
      <c r="I349" s="449">
        <f t="shared" si="35"/>
        <v>0</v>
      </c>
      <c r="J349" s="449">
        <f t="shared" si="36"/>
        <v>0</v>
      </c>
      <c r="K349" s="451"/>
    </row>
    <row r="350" spans="1:11" hidden="1">
      <c r="A350" s="451"/>
      <c r="B350" s="475"/>
      <c r="C350" s="489" t="str">
        <f>'Data information'!C567</f>
        <v xml:space="preserve"> - ทาสีน้ำมัน</v>
      </c>
      <c r="D350" s="449"/>
      <c r="E350" s="450" t="str">
        <f>'Data information'!D567</f>
        <v>ตร.ม.</v>
      </c>
      <c r="F350" s="449">
        <f>'Data information'!E567</f>
        <v>66.12</v>
      </c>
      <c r="G350" s="449">
        <f t="shared" si="34"/>
        <v>0</v>
      </c>
      <c r="H350" s="449">
        <f>'Data information'!F567</f>
        <v>35</v>
      </c>
      <c r="I350" s="449">
        <f t="shared" si="35"/>
        <v>0</v>
      </c>
      <c r="J350" s="449">
        <f t="shared" si="36"/>
        <v>0</v>
      </c>
      <c r="K350" s="451"/>
    </row>
    <row r="351" spans="1:11" hidden="1">
      <c r="A351" s="451"/>
      <c r="B351" s="475"/>
      <c r="C351" s="489" t="str">
        <f>'Data information'!C568</f>
        <v xml:space="preserve"> - งานราวเหล็ก ราวบันได ST.2-3</v>
      </c>
      <c r="D351" s="449"/>
      <c r="E351" s="450" t="str">
        <f>'Data information'!D568</f>
        <v>ม.</v>
      </c>
      <c r="F351" s="449">
        <f>'Data information'!E568</f>
        <v>303.774</v>
      </c>
      <c r="G351" s="449">
        <f t="shared" si="34"/>
        <v>0</v>
      </c>
      <c r="H351" s="449">
        <f>'Data information'!F568</f>
        <v>114</v>
      </c>
      <c r="I351" s="449">
        <f t="shared" si="35"/>
        <v>0</v>
      </c>
      <c r="J351" s="449">
        <f t="shared" si="36"/>
        <v>0</v>
      </c>
      <c r="K351" s="451"/>
    </row>
    <row r="352" spans="1:11" hidden="1">
      <c r="A352" s="451"/>
      <c r="B352" s="475"/>
      <c r="C352" s="485" t="str">
        <f>'Data information'!C569</f>
        <v>งานบันได ST.2-4 อาคาร 1</v>
      </c>
      <c r="D352" s="449"/>
      <c r="E352" s="450">
        <f>'Data information'!D569</f>
        <v>0</v>
      </c>
      <c r="F352" s="449">
        <f>'Data information'!E569</f>
        <v>0</v>
      </c>
      <c r="G352" s="449">
        <f t="shared" si="34"/>
        <v>0</v>
      </c>
      <c r="H352" s="449">
        <f>'Data information'!F569</f>
        <v>0</v>
      </c>
      <c r="I352" s="449">
        <f t="shared" si="35"/>
        <v>0</v>
      </c>
      <c r="J352" s="449">
        <f t="shared" si="36"/>
        <v>0</v>
      </c>
      <c r="K352" s="451"/>
    </row>
    <row r="353" spans="1:11" hidden="1">
      <c r="A353" s="451"/>
      <c r="B353" s="475"/>
      <c r="C353" s="489" t="str">
        <f>'Data information'!C570</f>
        <v xml:space="preserve"> - H-200X200X8X12mm. </v>
      </c>
      <c r="D353" s="449"/>
      <c r="E353" s="450" t="str">
        <f>'Data information'!D570</f>
        <v>กก.</v>
      </c>
      <c r="F353" s="449">
        <f>'Data information'!E570</f>
        <v>33.409999999999997</v>
      </c>
      <c r="G353" s="449">
        <f t="shared" si="34"/>
        <v>0</v>
      </c>
      <c r="H353" s="449">
        <f>'Data information'!F570</f>
        <v>0</v>
      </c>
      <c r="I353" s="449">
        <f t="shared" si="35"/>
        <v>0</v>
      </c>
      <c r="J353" s="449">
        <f t="shared" si="36"/>
        <v>0</v>
      </c>
      <c r="K353" s="451"/>
    </row>
    <row r="354" spans="1:11" hidden="1">
      <c r="A354" s="451"/>
      <c r="B354" s="475"/>
      <c r="C354" s="489" t="str">
        <f>'Data information'!C571</f>
        <v xml:space="preserve"> - H-194X150X6X9mm.</v>
      </c>
      <c r="D354" s="449"/>
      <c r="E354" s="450" t="str">
        <f>'Data information'!D571</f>
        <v>กก.</v>
      </c>
      <c r="F354" s="449">
        <f>'Data information'!E571</f>
        <v>34.020000000000003</v>
      </c>
      <c r="G354" s="449">
        <f t="shared" si="34"/>
        <v>0</v>
      </c>
      <c r="H354" s="449">
        <f>'Data information'!F571</f>
        <v>0</v>
      </c>
      <c r="I354" s="449">
        <f t="shared" si="35"/>
        <v>0</v>
      </c>
      <c r="J354" s="449">
        <f t="shared" si="36"/>
        <v>0</v>
      </c>
      <c r="K354" s="451"/>
    </row>
    <row r="355" spans="1:11" hidden="1">
      <c r="A355" s="451"/>
      <c r="B355" s="475"/>
      <c r="C355" s="489" t="str">
        <f>'Data information'!C572</f>
        <v xml:space="preserve"> - C-CHANNELS 200X80X7.5X11.0mm.</v>
      </c>
      <c r="D355" s="449"/>
      <c r="E355" s="450" t="str">
        <f>'Data information'!D572</f>
        <v>กก.</v>
      </c>
      <c r="F355" s="449">
        <f>'Data information'!E572</f>
        <v>35.840000000000003</v>
      </c>
      <c r="G355" s="449">
        <f t="shared" si="34"/>
        <v>0</v>
      </c>
      <c r="H355" s="449">
        <f>'Data information'!F572</f>
        <v>0</v>
      </c>
      <c r="I355" s="449">
        <f t="shared" si="35"/>
        <v>0</v>
      </c>
      <c r="J355" s="449">
        <f t="shared" si="36"/>
        <v>0</v>
      </c>
      <c r="K355" s="451"/>
    </row>
    <row r="356" spans="1:11" hidden="1">
      <c r="A356" s="451"/>
      <c r="B356" s="475"/>
      <c r="C356" s="489" t="str">
        <f>'Data information'!C573</f>
        <v xml:space="preserve"> - ลูกนอนบันไดแผ่นเหล็กลายตีนไก่  หนา 6 มม.พับ</v>
      </c>
      <c r="D356" s="449"/>
      <c r="E356" s="450" t="str">
        <f>'Data information'!D573</f>
        <v>กก.</v>
      </c>
      <c r="F356" s="449">
        <f>'Data information'!E573</f>
        <v>39.79</v>
      </c>
      <c r="G356" s="449">
        <f t="shared" si="34"/>
        <v>0</v>
      </c>
      <c r="H356" s="449">
        <f>'Data information'!F573</f>
        <v>0</v>
      </c>
      <c r="I356" s="449">
        <f t="shared" si="35"/>
        <v>0</v>
      </c>
      <c r="J356" s="449">
        <f t="shared" si="36"/>
        <v>0</v>
      </c>
      <c r="K356" s="451"/>
    </row>
    <row r="357" spans="1:11" hidden="1">
      <c r="A357" s="451"/>
      <c r="B357" s="475"/>
      <c r="C357" s="489" t="str">
        <f>'Data information'!C574</f>
        <v xml:space="preserve"> - แผ่นเหล็กขนาด 250X400X20mm. </v>
      </c>
      <c r="D357" s="449"/>
      <c r="E357" s="450" t="str">
        <f>'Data information'!D574</f>
        <v>กก.</v>
      </c>
      <c r="F357" s="449">
        <f>'Data information'!E574</f>
        <v>28.44</v>
      </c>
      <c r="G357" s="449">
        <f t="shared" si="34"/>
        <v>0</v>
      </c>
      <c r="H357" s="449">
        <f>'Data information'!F574</f>
        <v>0</v>
      </c>
      <c r="I357" s="449">
        <f t="shared" si="35"/>
        <v>0</v>
      </c>
      <c r="J357" s="449">
        <f t="shared" si="36"/>
        <v>0</v>
      </c>
      <c r="K357" s="451"/>
    </row>
    <row r="358" spans="1:11" hidden="1">
      <c r="A358" s="451"/>
      <c r="B358" s="475"/>
      <c r="C358" s="489" t="str">
        <f>'Data information'!C575</f>
        <v xml:space="preserve"> - แผ่นเหล็กขนาด 250X250X20mm. </v>
      </c>
      <c r="D358" s="449"/>
      <c r="E358" s="450" t="str">
        <f>'Data information'!D575</f>
        <v>กก.</v>
      </c>
      <c r="F358" s="449">
        <f>'Data information'!E575</f>
        <v>28.44</v>
      </c>
      <c r="G358" s="449">
        <f t="shared" si="34"/>
        <v>0</v>
      </c>
      <c r="H358" s="449">
        <f>'Data information'!F575</f>
        <v>0</v>
      </c>
      <c r="I358" s="449">
        <f t="shared" si="35"/>
        <v>0</v>
      </c>
      <c r="J358" s="449">
        <f t="shared" si="36"/>
        <v>0</v>
      </c>
      <c r="K358" s="451"/>
    </row>
    <row r="359" spans="1:11" hidden="1">
      <c r="A359" s="451"/>
      <c r="B359" s="475"/>
      <c r="C359" s="489" t="str">
        <f>'Data information'!C576</f>
        <v xml:space="preserve"> - แผ่นเหล็กขนาด 200X350X20mm. </v>
      </c>
      <c r="D359" s="449"/>
      <c r="E359" s="450" t="str">
        <f>'Data information'!D576</f>
        <v>กก.</v>
      </c>
      <c r="F359" s="449">
        <f>'Data information'!E576</f>
        <v>28.44</v>
      </c>
      <c r="G359" s="449">
        <f t="shared" si="34"/>
        <v>0</v>
      </c>
      <c r="H359" s="449">
        <f>'Data information'!F576</f>
        <v>0</v>
      </c>
      <c r="I359" s="449">
        <f t="shared" si="35"/>
        <v>0</v>
      </c>
      <c r="J359" s="449">
        <f t="shared" si="36"/>
        <v>0</v>
      </c>
      <c r="K359" s="451"/>
    </row>
    <row r="360" spans="1:11" hidden="1">
      <c r="A360" s="451"/>
      <c r="B360" s="475"/>
      <c r="C360" s="489" t="str">
        <f>'Data information'!C577</f>
        <v xml:space="preserve"> - Dowel DB20 ยาว 0.40 ม. (DETAIL-1)</v>
      </c>
      <c r="D360" s="449"/>
      <c r="E360" s="450" t="str">
        <f>'Data information'!D577</f>
        <v>กก.</v>
      </c>
      <c r="F360" s="449">
        <f>'Data information'!E577</f>
        <v>20.18</v>
      </c>
      <c r="G360" s="449">
        <f t="shared" si="34"/>
        <v>0</v>
      </c>
      <c r="H360" s="449">
        <f>'Data information'!F577</f>
        <v>0</v>
      </c>
      <c r="I360" s="449">
        <f t="shared" si="35"/>
        <v>0</v>
      </c>
      <c r="J360" s="449">
        <f t="shared" si="36"/>
        <v>0</v>
      </c>
      <c r="K360" s="451"/>
    </row>
    <row r="361" spans="1:11" hidden="1">
      <c r="A361" s="451"/>
      <c r="B361" s="475"/>
      <c r="C361" s="489" t="str">
        <f>'Data information'!C578</f>
        <v xml:space="preserve"> - Dowel DB20 ยาว 0.40 ม.  (DETAIL-2)</v>
      </c>
      <c r="D361" s="449"/>
      <c r="E361" s="450" t="str">
        <f>'Data information'!D578</f>
        <v>กก.</v>
      </c>
      <c r="F361" s="449">
        <f>'Data information'!E578</f>
        <v>20.18</v>
      </c>
      <c r="G361" s="449">
        <f t="shared" si="34"/>
        <v>0</v>
      </c>
      <c r="H361" s="449">
        <f>'Data information'!F578</f>
        <v>0</v>
      </c>
      <c r="I361" s="449">
        <f t="shared" si="35"/>
        <v>0</v>
      </c>
      <c r="J361" s="449">
        <f t="shared" si="36"/>
        <v>0</v>
      </c>
      <c r="K361" s="451"/>
    </row>
    <row r="362" spans="1:11" hidden="1">
      <c r="A362" s="451"/>
      <c r="B362" s="475"/>
      <c r="C362" s="489" t="str">
        <f>'Data information'!C579</f>
        <v xml:space="preserve"> - Dowel DB16 ยาว 0.40 ม.  (DETAIL-3)</v>
      </c>
      <c r="D362" s="449"/>
      <c r="E362" s="450" t="str">
        <f>'Data information'!D579</f>
        <v>กก.</v>
      </c>
      <c r="F362" s="449">
        <f>'Data information'!E579</f>
        <v>20.14</v>
      </c>
      <c r="G362" s="449">
        <f t="shared" si="34"/>
        <v>0</v>
      </c>
      <c r="H362" s="449">
        <f>'Data information'!F579</f>
        <v>0</v>
      </c>
      <c r="I362" s="449">
        <f t="shared" si="35"/>
        <v>0</v>
      </c>
      <c r="J362" s="449">
        <f t="shared" si="36"/>
        <v>0</v>
      </c>
      <c r="K362" s="451"/>
    </row>
    <row r="363" spans="1:11" hidden="1">
      <c r="A363" s="451"/>
      <c r="B363" s="475"/>
      <c r="C363" s="489" t="str">
        <f>'Data information'!C580</f>
        <v xml:space="preserve"> - ค่าแรงเชื่อม ประกอบเหล็กโครงสร้าง</v>
      </c>
      <c r="D363" s="449"/>
      <c r="E363" s="450" t="str">
        <f>'Data information'!D580</f>
        <v>กก.</v>
      </c>
      <c r="F363" s="449">
        <f>'Data information'!E580</f>
        <v>0</v>
      </c>
      <c r="G363" s="449">
        <f t="shared" si="34"/>
        <v>0</v>
      </c>
      <c r="H363" s="449">
        <f>'Data information'!F580</f>
        <v>10</v>
      </c>
      <c r="I363" s="449">
        <f t="shared" si="35"/>
        <v>0</v>
      </c>
      <c r="J363" s="449">
        <f t="shared" si="36"/>
        <v>0</v>
      </c>
      <c r="K363" s="451"/>
    </row>
    <row r="364" spans="1:11" hidden="1">
      <c r="A364" s="451"/>
      <c r="B364" s="475"/>
      <c r="C364" s="489" t="str">
        <f>'Data information'!C581</f>
        <v xml:space="preserve"> - ทาสีกันสนิม</v>
      </c>
      <c r="D364" s="449"/>
      <c r="E364" s="450" t="str">
        <f>'Data information'!D581</f>
        <v>ตร.ม.</v>
      </c>
      <c r="F364" s="449">
        <f>'Data information'!E581</f>
        <v>22.42</v>
      </c>
      <c r="G364" s="449">
        <f t="shared" si="34"/>
        <v>0</v>
      </c>
      <c r="H364" s="449">
        <f>'Data information'!F581</f>
        <v>30</v>
      </c>
      <c r="I364" s="449">
        <f t="shared" si="35"/>
        <v>0</v>
      </c>
      <c r="J364" s="449">
        <f t="shared" si="36"/>
        <v>0</v>
      </c>
      <c r="K364" s="451"/>
    </row>
    <row r="365" spans="1:11" hidden="1">
      <c r="A365" s="451"/>
      <c r="B365" s="475"/>
      <c r="C365" s="489" t="str">
        <f>'Data information'!C582</f>
        <v xml:space="preserve"> - ทาสีน้ำมัน</v>
      </c>
      <c r="D365" s="449"/>
      <c r="E365" s="450" t="str">
        <f>'Data information'!D582</f>
        <v>ตร.ม.</v>
      </c>
      <c r="F365" s="449">
        <f>'Data information'!E582</f>
        <v>66.12</v>
      </c>
      <c r="G365" s="449">
        <f t="shared" ref="G365:G428" si="37">D365*F365</f>
        <v>0</v>
      </c>
      <c r="H365" s="449">
        <f>'Data information'!F582</f>
        <v>35</v>
      </c>
      <c r="I365" s="449">
        <f t="shared" ref="I365:I428" si="38">D365*H365</f>
        <v>0</v>
      </c>
      <c r="J365" s="449">
        <f t="shared" ref="J365:J428" si="39">G365+I365</f>
        <v>0</v>
      </c>
      <c r="K365" s="451"/>
    </row>
    <row r="366" spans="1:11" hidden="1">
      <c r="A366" s="451"/>
      <c r="B366" s="475"/>
      <c r="C366" s="489" t="str">
        <f>'Data information'!C583</f>
        <v xml:space="preserve"> - งานราวเหล็ก ราวบันได ST.2-4</v>
      </c>
      <c r="D366" s="449"/>
      <c r="E366" s="450" t="str">
        <f>'Data information'!D583</f>
        <v>ม.</v>
      </c>
      <c r="F366" s="449">
        <f>'Data information'!E583</f>
        <v>303.774</v>
      </c>
      <c r="G366" s="449">
        <f t="shared" si="37"/>
        <v>0</v>
      </c>
      <c r="H366" s="449">
        <f>'Data information'!F583</f>
        <v>114</v>
      </c>
      <c r="I366" s="449">
        <f t="shared" si="38"/>
        <v>0</v>
      </c>
      <c r="J366" s="449">
        <f t="shared" si="39"/>
        <v>0</v>
      </c>
      <c r="K366" s="451"/>
    </row>
    <row r="367" spans="1:11">
      <c r="A367" s="451"/>
      <c r="B367" s="475"/>
      <c r="C367" s="485" t="str">
        <f>'Data information'!C584</f>
        <v>งานบันได ST.3 อาคาร 2,4,8</v>
      </c>
      <c r="D367" s="449"/>
      <c r="E367" s="450"/>
      <c r="F367" s="449"/>
      <c r="G367" s="449"/>
      <c r="H367" s="449"/>
      <c r="I367" s="449"/>
      <c r="J367" s="449"/>
      <c r="K367" s="451"/>
    </row>
    <row r="368" spans="1:11">
      <c r="A368" s="451"/>
      <c r="B368" s="475"/>
      <c r="C368" s="489" t="str">
        <f>'Data information'!C585</f>
        <v xml:space="preserve"> - H-200X200X8X12mm. </v>
      </c>
      <c r="D368" s="449"/>
      <c r="E368" s="450" t="str">
        <f>'Data information'!D585</f>
        <v>กก.</v>
      </c>
      <c r="F368" s="449">
        <f>'Data information'!E585</f>
        <v>33.409999999999997</v>
      </c>
      <c r="G368" s="449">
        <f t="shared" si="37"/>
        <v>0</v>
      </c>
      <c r="H368" s="449">
        <f>'Data information'!F585</f>
        <v>0</v>
      </c>
      <c r="I368" s="449">
        <f t="shared" si="38"/>
        <v>0</v>
      </c>
      <c r="J368" s="449">
        <f t="shared" si="39"/>
        <v>0</v>
      </c>
      <c r="K368" s="451"/>
    </row>
    <row r="369" spans="1:11">
      <c r="A369" s="451"/>
      <c r="B369" s="475"/>
      <c r="C369" s="489" t="str">
        <f>'Data information'!C586</f>
        <v xml:space="preserve"> - H-194X150X6X9mm.</v>
      </c>
      <c r="D369" s="449"/>
      <c r="E369" s="450" t="str">
        <f>'Data information'!D586</f>
        <v>กก.</v>
      </c>
      <c r="F369" s="449">
        <f>'Data information'!E586</f>
        <v>34.020000000000003</v>
      </c>
      <c r="G369" s="449">
        <f t="shared" si="37"/>
        <v>0</v>
      </c>
      <c r="H369" s="449">
        <f>'Data information'!F586</f>
        <v>0</v>
      </c>
      <c r="I369" s="449">
        <f t="shared" si="38"/>
        <v>0</v>
      </c>
      <c r="J369" s="449">
        <f t="shared" si="39"/>
        <v>0</v>
      </c>
      <c r="K369" s="451"/>
    </row>
    <row r="370" spans="1:11">
      <c r="A370" s="451"/>
      <c r="B370" s="475"/>
      <c r="C370" s="489" t="str">
        <f>'Data information'!C587</f>
        <v xml:space="preserve"> - C-CHANNELS 200X80X7.5X11.0mm.</v>
      </c>
      <c r="D370" s="449"/>
      <c r="E370" s="450" t="str">
        <f>'Data information'!D587</f>
        <v>กก.</v>
      </c>
      <c r="F370" s="449">
        <f>'Data information'!E587</f>
        <v>35.840000000000003</v>
      </c>
      <c r="G370" s="449">
        <f t="shared" si="37"/>
        <v>0</v>
      </c>
      <c r="H370" s="449">
        <f>'Data information'!F587</f>
        <v>0</v>
      </c>
      <c r="I370" s="449">
        <f t="shared" si="38"/>
        <v>0</v>
      </c>
      <c r="J370" s="449">
        <f t="shared" si="39"/>
        <v>0</v>
      </c>
      <c r="K370" s="451"/>
    </row>
    <row r="371" spans="1:11" hidden="1">
      <c r="A371" s="451"/>
      <c r="B371" s="475"/>
      <c r="C371" s="489" t="str">
        <f>'Data information'!C588</f>
        <v xml:space="preserve"> - L-50x50x3mm.</v>
      </c>
      <c r="D371" s="449"/>
      <c r="E371" s="450" t="str">
        <f>'Data information'!D588</f>
        <v>กก.</v>
      </c>
      <c r="F371" s="449">
        <f>'Data information'!E588</f>
        <v>22.85</v>
      </c>
      <c r="G371" s="449">
        <f t="shared" si="37"/>
        <v>0</v>
      </c>
      <c r="H371" s="449">
        <f>'Data information'!F588</f>
        <v>0</v>
      </c>
      <c r="I371" s="449">
        <f t="shared" si="38"/>
        <v>0</v>
      </c>
      <c r="J371" s="449">
        <f t="shared" si="39"/>
        <v>0</v>
      </c>
      <c r="K371" s="451"/>
    </row>
    <row r="372" spans="1:11">
      <c r="A372" s="451"/>
      <c r="B372" s="475"/>
      <c r="C372" s="489" t="str">
        <f>'Data information'!C589</f>
        <v xml:space="preserve"> - ลูกนอนบันไดแผ่นเหล็กลายตีนไก่  หนา 6 มม.พับ</v>
      </c>
      <c r="D372" s="449"/>
      <c r="E372" s="450" t="str">
        <f>'Data information'!D589</f>
        <v>กก.</v>
      </c>
      <c r="F372" s="449">
        <f>'Data information'!E589</f>
        <v>39.79</v>
      </c>
      <c r="G372" s="449">
        <f t="shared" si="37"/>
        <v>0</v>
      </c>
      <c r="H372" s="449">
        <f>'Data information'!F589</f>
        <v>0</v>
      </c>
      <c r="I372" s="449">
        <f t="shared" si="38"/>
        <v>0</v>
      </c>
      <c r="J372" s="449">
        <f t="shared" si="39"/>
        <v>0</v>
      </c>
      <c r="K372" s="451"/>
    </row>
    <row r="373" spans="1:11">
      <c r="A373" s="451"/>
      <c r="B373" s="475"/>
      <c r="C373" s="489" t="str">
        <f>'Data information'!C590</f>
        <v xml:space="preserve"> - แผ่นเหล็กขนาด 250X400X20mm. </v>
      </c>
      <c r="D373" s="449"/>
      <c r="E373" s="450" t="str">
        <f>'Data information'!D590</f>
        <v>กก.</v>
      </c>
      <c r="F373" s="449">
        <f>'Data information'!E590</f>
        <v>28.44</v>
      </c>
      <c r="G373" s="449">
        <f t="shared" si="37"/>
        <v>0</v>
      </c>
      <c r="H373" s="449">
        <f>'Data information'!F590</f>
        <v>0</v>
      </c>
      <c r="I373" s="449">
        <f t="shared" si="38"/>
        <v>0</v>
      </c>
      <c r="J373" s="449">
        <f t="shared" si="39"/>
        <v>0</v>
      </c>
      <c r="K373" s="451"/>
    </row>
    <row r="374" spans="1:11">
      <c r="A374" s="451"/>
      <c r="B374" s="475"/>
      <c r="C374" s="489" t="str">
        <f>'Data information'!C591</f>
        <v xml:space="preserve"> - แผ่นเหล็กขนาด 250X250X20mm. </v>
      </c>
      <c r="D374" s="449"/>
      <c r="E374" s="450" t="str">
        <f>'Data information'!D591</f>
        <v>กก.</v>
      </c>
      <c r="F374" s="449">
        <f>'Data information'!E591</f>
        <v>28.44</v>
      </c>
      <c r="G374" s="449">
        <f t="shared" si="37"/>
        <v>0</v>
      </c>
      <c r="H374" s="449">
        <f>'Data information'!F591</f>
        <v>0</v>
      </c>
      <c r="I374" s="449">
        <f t="shared" si="38"/>
        <v>0</v>
      </c>
      <c r="J374" s="449">
        <f t="shared" si="39"/>
        <v>0</v>
      </c>
      <c r="K374" s="451"/>
    </row>
    <row r="375" spans="1:11">
      <c r="A375" s="451"/>
      <c r="B375" s="475"/>
      <c r="C375" s="489" t="str">
        <f>'Data information'!C592</f>
        <v xml:space="preserve"> - แผ่นเหล็กขนาด 200X350X20mm. </v>
      </c>
      <c r="D375" s="449"/>
      <c r="E375" s="450" t="str">
        <f>'Data information'!D592</f>
        <v>กก.</v>
      </c>
      <c r="F375" s="449">
        <f>'Data information'!E592</f>
        <v>28.44</v>
      </c>
      <c r="G375" s="449">
        <f t="shared" si="37"/>
        <v>0</v>
      </c>
      <c r="H375" s="449">
        <f>'Data information'!F592</f>
        <v>0</v>
      </c>
      <c r="I375" s="449">
        <f t="shared" si="38"/>
        <v>0</v>
      </c>
      <c r="J375" s="449">
        <f t="shared" si="39"/>
        <v>0</v>
      </c>
      <c r="K375" s="451"/>
    </row>
    <row r="376" spans="1:11">
      <c r="A376" s="451"/>
      <c r="B376" s="475"/>
      <c r="C376" s="489" t="str">
        <f>'Data information'!C593</f>
        <v xml:space="preserve"> - Dowel DB20 ยาว 0.40 ม. (DETAIL-1,2)</v>
      </c>
      <c r="D376" s="449"/>
      <c r="E376" s="450" t="str">
        <f>'Data information'!D593</f>
        <v>กก.</v>
      </c>
      <c r="F376" s="449">
        <f>'Data information'!E593</f>
        <v>20.18</v>
      </c>
      <c r="G376" s="449">
        <f t="shared" si="37"/>
        <v>0</v>
      </c>
      <c r="H376" s="449">
        <f>'Data information'!F593</f>
        <v>0</v>
      </c>
      <c r="I376" s="449">
        <f t="shared" si="38"/>
        <v>0</v>
      </c>
      <c r="J376" s="449">
        <f t="shared" si="39"/>
        <v>0</v>
      </c>
      <c r="K376" s="451"/>
    </row>
    <row r="377" spans="1:11">
      <c r="A377" s="451"/>
      <c r="B377" s="475"/>
      <c r="C377" s="489" t="str">
        <f>'Data information'!C594</f>
        <v xml:space="preserve"> - Dowel DB16 ยาว 0.40 ม.  (DETAIL-3)</v>
      </c>
      <c r="D377" s="449"/>
      <c r="E377" s="450" t="str">
        <f>'Data information'!D594</f>
        <v>กก.</v>
      </c>
      <c r="F377" s="449">
        <f>'Data information'!E594</f>
        <v>20.14</v>
      </c>
      <c r="G377" s="449">
        <f t="shared" si="37"/>
        <v>0</v>
      </c>
      <c r="H377" s="449">
        <f>'Data information'!F594</f>
        <v>0</v>
      </c>
      <c r="I377" s="449">
        <f t="shared" si="38"/>
        <v>0</v>
      </c>
      <c r="J377" s="449">
        <f t="shared" si="39"/>
        <v>0</v>
      </c>
      <c r="K377" s="451"/>
    </row>
    <row r="378" spans="1:11">
      <c r="A378" s="451"/>
      <c r="B378" s="475"/>
      <c r="C378" s="489" t="str">
        <f>'Data information'!C595</f>
        <v xml:space="preserve"> - ค่าแรงเชื่อม ประกอบเหล็กโครงสร้าง</v>
      </c>
      <c r="D378" s="449"/>
      <c r="E378" s="450" t="str">
        <f>'Data information'!D595</f>
        <v>กก.</v>
      </c>
      <c r="F378" s="449">
        <f>'Data information'!E595</f>
        <v>0</v>
      </c>
      <c r="G378" s="449">
        <f t="shared" si="37"/>
        <v>0</v>
      </c>
      <c r="H378" s="449">
        <f>'Data information'!F595</f>
        <v>10</v>
      </c>
      <c r="I378" s="449">
        <f t="shared" si="38"/>
        <v>0</v>
      </c>
      <c r="J378" s="449">
        <f t="shared" si="39"/>
        <v>0</v>
      </c>
      <c r="K378" s="451"/>
    </row>
    <row r="379" spans="1:11">
      <c r="A379" s="451"/>
      <c r="B379" s="475"/>
      <c r="C379" s="489" t="str">
        <f>'Data information'!C596</f>
        <v xml:space="preserve"> - ทาสีกันสนิม</v>
      </c>
      <c r="D379" s="449"/>
      <c r="E379" s="450" t="str">
        <f>'Data information'!D596</f>
        <v>ตร.ม.</v>
      </c>
      <c r="F379" s="449">
        <f>'Data information'!E596</f>
        <v>22.42</v>
      </c>
      <c r="G379" s="449">
        <f t="shared" si="37"/>
        <v>0</v>
      </c>
      <c r="H379" s="449">
        <f>'Data information'!F596</f>
        <v>30</v>
      </c>
      <c r="I379" s="449">
        <f t="shared" si="38"/>
        <v>0</v>
      </c>
      <c r="J379" s="449">
        <f t="shared" si="39"/>
        <v>0</v>
      </c>
      <c r="K379" s="451"/>
    </row>
    <row r="380" spans="1:11">
      <c r="A380" s="451"/>
      <c r="B380" s="475"/>
      <c r="C380" s="489" t="str">
        <f>'Data information'!C597</f>
        <v xml:space="preserve"> - ทาสีน้ำมัน</v>
      </c>
      <c r="D380" s="449"/>
      <c r="E380" s="450" t="str">
        <f>'Data information'!D597</f>
        <v>ตร.ม.</v>
      </c>
      <c r="F380" s="449">
        <f>'Data information'!E597</f>
        <v>66.12</v>
      </c>
      <c r="G380" s="449">
        <f t="shared" si="37"/>
        <v>0</v>
      </c>
      <c r="H380" s="449">
        <f>'Data information'!F597</f>
        <v>35</v>
      </c>
      <c r="I380" s="449">
        <f t="shared" si="38"/>
        <v>0</v>
      </c>
      <c r="J380" s="449">
        <f t="shared" si="39"/>
        <v>0</v>
      </c>
      <c r="K380" s="451"/>
    </row>
    <row r="381" spans="1:11">
      <c r="A381" s="451"/>
      <c r="B381" s="475"/>
      <c r="C381" s="489" t="str">
        <f>'Data information'!C598</f>
        <v xml:space="preserve"> - งานราวเหล็ก ราวบันได ST.3</v>
      </c>
      <c r="D381" s="449"/>
      <c r="E381" s="450" t="str">
        <f>'Data information'!D598</f>
        <v>ม.</v>
      </c>
      <c r="F381" s="449">
        <f>'Data information'!E598</f>
        <v>303.774</v>
      </c>
      <c r="G381" s="449">
        <f t="shared" si="37"/>
        <v>0</v>
      </c>
      <c r="H381" s="449">
        <f>'Data information'!F598</f>
        <v>114</v>
      </c>
      <c r="I381" s="449">
        <f t="shared" si="38"/>
        <v>0</v>
      </c>
      <c r="J381" s="449">
        <f t="shared" si="39"/>
        <v>0</v>
      </c>
      <c r="K381" s="451"/>
    </row>
    <row r="382" spans="1:11" hidden="1">
      <c r="A382" s="451"/>
      <c r="B382" s="475"/>
      <c r="C382" s="485" t="str">
        <f>'Data information'!C599</f>
        <v>งานบันได ST.3 อาคาร 3</v>
      </c>
      <c r="D382" s="449"/>
      <c r="E382" s="450"/>
      <c r="F382" s="449"/>
      <c r="G382" s="449"/>
      <c r="H382" s="449"/>
      <c r="I382" s="449"/>
      <c r="J382" s="449"/>
      <c r="K382" s="451"/>
    </row>
    <row r="383" spans="1:11" hidden="1">
      <c r="A383" s="451"/>
      <c r="B383" s="475"/>
      <c r="C383" s="489" t="str">
        <f>'Data information'!C600</f>
        <v xml:space="preserve"> - CX- H-200X200X8X12mm.</v>
      </c>
      <c r="D383" s="449"/>
      <c r="E383" s="450" t="str">
        <f>'Data information'!D600</f>
        <v>กก.</v>
      </c>
      <c r="F383" s="449">
        <f>'Data information'!E600</f>
        <v>33.409999999999997</v>
      </c>
      <c r="G383" s="449">
        <f t="shared" si="37"/>
        <v>0</v>
      </c>
      <c r="H383" s="449">
        <f>'Data information'!F600</f>
        <v>0</v>
      </c>
      <c r="I383" s="449">
        <f t="shared" si="38"/>
        <v>0</v>
      </c>
      <c r="J383" s="449">
        <f t="shared" si="39"/>
        <v>0</v>
      </c>
      <c r="K383" s="451"/>
    </row>
    <row r="384" spans="1:11" hidden="1">
      <c r="A384" s="451"/>
      <c r="B384" s="475"/>
      <c r="C384" s="489" t="str">
        <f>'Data information'!C601</f>
        <v xml:space="preserve"> - แม่บันได H-200X200X8X12mm.</v>
      </c>
      <c r="D384" s="449"/>
      <c r="E384" s="450" t="str">
        <f>'Data information'!D601</f>
        <v>กก.</v>
      </c>
      <c r="F384" s="449">
        <f>'Data information'!E601</f>
        <v>33.409999999999997</v>
      </c>
      <c r="G384" s="449">
        <f t="shared" si="37"/>
        <v>0</v>
      </c>
      <c r="H384" s="449">
        <f>'Data information'!F601</f>
        <v>0</v>
      </c>
      <c r="I384" s="449">
        <f t="shared" si="38"/>
        <v>0</v>
      </c>
      <c r="J384" s="449">
        <f t="shared" si="39"/>
        <v>0</v>
      </c>
      <c r="K384" s="451"/>
    </row>
    <row r="385" spans="1:11" hidden="1">
      <c r="A385" s="451"/>
      <c r="B385" s="475"/>
      <c r="C385" s="489" t="str">
        <f>'Data information'!C602</f>
        <v xml:space="preserve"> - H-194X150X6X9mm.</v>
      </c>
      <c r="D385" s="449"/>
      <c r="E385" s="450" t="str">
        <f>'Data information'!D602</f>
        <v>กก.</v>
      </c>
      <c r="F385" s="449">
        <f>'Data information'!E602</f>
        <v>34.020000000000003</v>
      </c>
      <c r="G385" s="449">
        <f t="shared" si="37"/>
        <v>0</v>
      </c>
      <c r="H385" s="449">
        <f>'Data information'!F602</f>
        <v>0</v>
      </c>
      <c r="I385" s="449">
        <f t="shared" si="38"/>
        <v>0</v>
      </c>
      <c r="J385" s="449">
        <f t="shared" si="39"/>
        <v>0</v>
      </c>
      <c r="K385" s="451"/>
    </row>
    <row r="386" spans="1:11" hidden="1">
      <c r="A386" s="451"/>
      <c r="B386" s="475"/>
      <c r="C386" s="489" t="str">
        <f>'Data information'!C603</f>
        <v xml:space="preserve"> - C-CHANNELS 200X80X7.5X11.0mm.</v>
      </c>
      <c r="D386" s="449"/>
      <c r="E386" s="450" t="str">
        <f>'Data information'!D603</f>
        <v>กก.</v>
      </c>
      <c r="F386" s="449">
        <f>'Data information'!E603</f>
        <v>35.840000000000003</v>
      </c>
      <c r="G386" s="449">
        <f t="shared" si="37"/>
        <v>0</v>
      </c>
      <c r="H386" s="449">
        <f>'Data information'!F603</f>
        <v>0</v>
      </c>
      <c r="I386" s="449">
        <f t="shared" si="38"/>
        <v>0</v>
      </c>
      <c r="J386" s="449">
        <f t="shared" si="39"/>
        <v>0</v>
      </c>
      <c r="K386" s="451"/>
    </row>
    <row r="387" spans="1:11" hidden="1">
      <c r="A387" s="451"/>
      <c r="B387" s="475"/>
      <c r="C387" s="489" t="str">
        <f>'Data information'!C604</f>
        <v xml:space="preserve"> - ลูกนอนบันไดแผ่นเหล็กลายตีนไก่  หนา 6 มม.พับ</v>
      </c>
      <c r="D387" s="449"/>
      <c r="E387" s="450" t="str">
        <f>'Data information'!D604</f>
        <v>กก.</v>
      </c>
      <c r="F387" s="449">
        <f>'Data information'!E604</f>
        <v>39.79</v>
      </c>
      <c r="G387" s="449">
        <f t="shared" si="37"/>
        <v>0</v>
      </c>
      <c r="H387" s="449">
        <f>'Data information'!F604</f>
        <v>0</v>
      </c>
      <c r="I387" s="449">
        <f t="shared" si="38"/>
        <v>0</v>
      </c>
      <c r="J387" s="449">
        <f t="shared" si="39"/>
        <v>0</v>
      </c>
      <c r="K387" s="451"/>
    </row>
    <row r="388" spans="1:11" hidden="1">
      <c r="A388" s="451"/>
      <c r="B388" s="475"/>
      <c r="C388" s="489" t="str">
        <f>'Data information'!C605</f>
        <v xml:space="preserve"> - ชานพักบันไดแผ่นเหล็กลายตีนไก่  หนา 6 มม.</v>
      </c>
      <c r="D388" s="449"/>
      <c r="E388" s="450" t="str">
        <f>'Data information'!D605</f>
        <v>กก.</v>
      </c>
      <c r="F388" s="449">
        <f>'Data information'!E605</f>
        <v>39.79</v>
      </c>
      <c r="G388" s="449">
        <f t="shared" si="37"/>
        <v>0</v>
      </c>
      <c r="H388" s="449">
        <f>'Data information'!F605</f>
        <v>0</v>
      </c>
      <c r="I388" s="449">
        <f t="shared" si="38"/>
        <v>0</v>
      </c>
      <c r="J388" s="449">
        <f t="shared" si="39"/>
        <v>0</v>
      </c>
      <c r="K388" s="451"/>
    </row>
    <row r="389" spans="1:11" hidden="1">
      <c r="A389" s="451"/>
      <c r="B389" s="475"/>
      <c r="C389" s="489" t="str">
        <f>'Data information'!C606</f>
        <v xml:space="preserve"> - L 50x50x3mm </v>
      </c>
      <c r="D389" s="449"/>
      <c r="E389" s="450" t="str">
        <f>'Data information'!D606</f>
        <v>กก.</v>
      </c>
      <c r="F389" s="449">
        <f>'Data information'!E606</f>
        <v>22.85</v>
      </c>
      <c r="G389" s="449">
        <f t="shared" si="37"/>
        <v>0</v>
      </c>
      <c r="H389" s="449">
        <f>'Data information'!F606</f>
        <v>0</v>
      </c>
      <c r="I389" s="449">
        <f t="shared" si="38"/>
        <v>0</v>
      </c>
      <c r="J389" s="449">
        <f t="shared" si="39"/>
        <v>0</v>
      </c>
      <c r="K389" s="451"/>
    </row>
    <row r="390" spans="1:11" hidden="1">
      <c r="A390" s="451"/>
      <c r="B390" s="475"/>
      <c r="C390" s="489" t="str">
        <f>'Data information'!C607</f>
        <v xml:space="preserve"> - แผ่นเหล็กขนาด 250X400X20mm. </v>
      </c>
      <c r="D390" s="449"/>
      <c r="E390" s="450" t="str">
        <f>'Data information'!D607</f>
        <v>กก.</v>
      </c>
      <c r="F390" s="449">
        <f>'Data information'!E607</f>
        <v>28.44</v>
      </c>
      <c r="G390" s="449">
        <f t="shared" si="37"/>
        <v>0</v>
      </c>
      <c r="H390" s="449">
        <f>'Data information'!F607</f>
        <v>0</v>
      </c>
      <c r="I390" s="449">
        <f t="shared" si="38"/>
        <v>0</v>
      </c>
      <c r="J390" s="449">
        <f t="shared" si="39"/>
        <v>0</v>
      </c>
      <c r="K390" s="451"/>
    </row>
    <row r="391" spans="1:11" hidden="1">
      <c r="A391" s="451"/>
      <c r="B391" s="475"/>
      <c r="C391" s="489" t="str">
        <f>'Data information'!C608</f>
        <v xml:space="preserve"> - แผ่นเหล็กขนาด 250X250X20mm. Detail ST-E</v>
      </c>
      <c r="D391" s="449"/>
      <c r="E391" s="450" t="str">
        <f>'Data information'!D608</f>
        <v>กก.</v>
      </c>
      <c r="F391" s="449">
        <f>'Data information'!E608</f>
        <v>28.44</v>
      </c>
      <c r="G391" s="449">
        <f t="shared" si="37"/>
        <v>0</v>
      </c>
      <c r="H391" s="449">
        <f>'Data information'!F608</f>
        <v>0</v>
      </c>
      <c r="I391" s="449">
        <f t="shared" si="38"/>
        <v>0</v>
      </c>
      <c r="J391" s="449">
        <f t="shared" si="39"/>
        <v>0</v>
      </c>
      <c r="K391" s="451"/>
    </row>
    <row r="392" spans="1:11" hidden="1">
      <c r="A392" s="451"/>
      <c r="B392" s="475"/>
      <c r="C392" s="489" t="str">
        <f>'Data information'!C609</f>
        <v xml:space="preserve"> - แผ่นเหล็กขนาด 250X350X20mm. Detail 3A</v>
      </c>
      <c r="D392" s="449"/>
      <c r="E392" s="450" t="str">
        <f>'Data information'!D609</f>
        <v>กก.</v>
      </c>
      <c r="F392" s="449">
        <f>'Data information'!E609</f>
        <v>28.44</v>
      </c>
      <c r="G392" s="449">
        <f t="shared" si="37"/>
        <v>0</v>
      </c>
      <c r="H392" s="449">
        <f>'Data information'!F609</f>
        <v>0</v>
      </c>
      <c r="I392" s="449">
        <f t="shared" si="38"/>
        <v>0</v>
      </c>
      <c r="J392" s="449">
        <f t="shared" si="39"/>
        <v>0</v>
      </c>
      <c r="K392" s="451"/>
    </row>
    <row r="393" spans="1:11" hidden="1">
      <c r="A393" s="451"/>
      <c r="B393" s="475"/>
      <c r="C393" s="489" t="str">
        <f>'Data information'!C610</f>
        <v xml:space="preserve"> - Dowel 6-DB20 ยาว 0.40 ม. (DETAIL-1)</v>
      </c>
      <c r="D393" s="449"/>
      <c r="E393" s="450" t="str">
        <f>'Data information'!D610</f>
        <v>กก.</v>
      </c>
      <c r="F393" s="449">
        <f>'Data information'!E610</f>
        <v>20.18</v>
      </c>
      <c r="G393" s="449">
        <f t="shared" si="37"/>
        <v>0</v>
      </c>
      <c r="H393" s="449">
        <f>'Data information'!F610</f>
        <v>0</v>
      </c>
      <c r="I393" s="449">
        <f t="shared" si="38"/>
        <v>0</v>
      </c>
      <c r="J393" s="449">
        <f t="shared" si="39"/>
        <v>0</v>
      </c>
      <c r="K393" s="451"/>
    </row>
    <row r="394" spans="1:11" hidden="1">
      <c r="A394" s="451"/>
      <c r="B394" s="475"/>
      <c r="C394" s="489" t="str">
        <f>'Data information'!C611</f>
        <v xml:space="preserve"> - Dowel 4-DB20 ยาว 0.40 ม.  (DETAIL-2)</v>
      </c>
      <c r="D394" s="449"/>
      <c r="E394" s="450" t="str">
        <f>'Data information'!D611</f>
        <v>กก.</v>
      </c>
      <c r="F394" s="449">
        <f>'Data information'!E611</f>
        <v>20.18</v>
      </c>
      <c r="G394" s="449">
        <f t="shared" si="37"/>
        <v>0</v>
      </c>
      <c r="H394" s="449">
        <f>'Data information'!F611</f>
        <v>0</v>
      </c>
      <c r="I394" s="449">
        <f t="shared" si="38"/>
        <v>0</v>
      </c>
      <c r="J394" s="449">
        <f t="shared" si="39"/>
        <v>0</v>
      </c>
      <c r="K394" s="451"/>
    </row>
    <row r="395" spans="1:11" hidden="1">
      <c r="A395" s="451"/>
      <c r="B395" s="475"/>
      <c r="C395" s="489" t="str">
        <f>'Data information'!C612</f>
        <v xml:space="preserve"> - Dowel 8-DB16 ยาว 0.40 ม.  (DETAIL-3A)</v>
      </c>
      <c r="D395" s="449"/>
      <c r="E395" s="450" t="str">
        <f>'Data information'!D612</f>
        <v>กก.</v>
      </c>
      <c r="F395" s="449">
        <f>'Data information'!E612</f>
        <v>20.14</v>
      </c>
      <c r="G395" s="449">
        <f t="shared" si="37"/>
        <v>0</v>
      </c>
      <c r="H395" s="449">
        <f>'Data information'!F612</f>
        <v>0</v>
      </c>
      <c r="I395" s="449">
        <f t="shared" si="38"/>
        <v>0</v>
      </c>
      <c r="J395" s="449">
        <f t="shared" si="39"/>
        <v>0</v>
      </c>
      <c r="K395" s="451"/>
    </row>
    <row r="396" spans="1:11" hidden="1">
      <c r="A396" s="451"/>
      <c r="B396" s="475"/>
      <c r="C396" s="489" t="str">
        <f>'Data information'!C613</f>
        <v xml:space="preserve"> - ค่าแรงเชื่อม ประกอบเหล็ก</v>
      </c>
      <c r="D396" s="449"/>
      <c r="E396" s="450" t="str">
        <f>'Data information'!D613</f>
        <v>กก.</v>
      </c>
      <c r="F396" s="449">
        <f>'Data information'!E613</f>
        <v>0</v>
      </c>
      <c r="G396" s="449">
        <f t="shared" si="37"/>
        <v>0</v>
      </c>
      <c r="H396" s="449">
        <f>'Data information'!F613</f>
        <v>10</v>
      </c>
      <c r="I396" s="449">
        <f t="shared" si="38"/>
        <v>0</v>
      </c>
      <c r="J396" s="449">
        <f t="shared" si="39"/>
        <v>0</v>
      </c>
      <c r="K396" s="451"/>
    </row>
    <row r="397" spans="1:11" hidden="1">
      <c r="A397" s="451"/>
      <c r="B397" s="475"/>
      <c r="C397" s="489" t="str">
        <f>'Data information'!C614</f>
        <v xml:space="preserve"> - ทาสีกันสนิม</v>
      </c>
      <c r="D397" s="449"/>
      <c r="E397" s="450" t="str">
        <f>'Data information'!D614</f>
        <v>ตร.ม.</v>
      </c>
      <c r="F397" s="449">
        <f>'Data information'!E614</f>
        <v>22.42</v>
      </c>
      <c r="G397" s="449">
        <f t="shared" si="37"/>
        <v>0</v>
      </c>
      <c r="H397" s="449">
        <f>'Data information'!F614</f>
        <v>30</v>
      </c>
      <c r="I397" s="449">
        <f t="shared" si="38"/>
        <v>0</v>
      </c>
      <c r="J397" s="449">
        <f t="shared" si="39"/>
        <v>0</v>
      </c>
      <c r="K397" s="451"/>
    </row>
    <row r="398" spans="1:11" hidden="1">
      <c r="A398" s="451"/>
      <c r="B398" s="475"/>
      <c r="C398" s="489" t="str">
        <f>'Data information'!C615</f>
        <v xml:space="preserve"> - ทาสีน้ำมัน</v>
      </c>
      <c r="D398" s="449"/>
      <c r="E398" s="450" t="str">
        <f>'Data information'!D615</f>
        <v>ตร.ม.</v>
      </c>
      <c r="F398" s="449">
        <f>'Data information'!E615</f>
        <v>66.12</v>
      </c>
      <c r="G398" s="449">
        <f t="shared" si="37"/>
        <v>0</v>
      </c>
      <c r="H398" s="449">
        <f>'Data information'!F615</f>
        <v>35</v>
      </c>
      <c r="I398" s="449">
        <f t="shared" si="38"/>
        <v>0</v>
      </c>
      <c r="J398" s="449">
        <f t="shared" si="39"/>
        <v>0</v>
      </c>
      <c r="K398" s="451"/>
    </row>
    <row r="399" spans="1:11" hidden="1">
      <c r="A399" s="451"/>
      <c r="B399" s="475"/>
      <c r="C399" s="489" t="str">
        <f>'Data information'!C616</f>
        <v xml:space="preserve"> - งานราวเหล็ก ราวบันได ST.3</v>
      </c>
      <c r="D399" s="449"/>
      <c r="E399" s="450" t="str">
        <f>'Data information'!D616</f>
        <v>ม.</v>
      </c>
      <c r="F399" s="449">
        <f>'Data information'!E616</f>
        <v>303.774</v>
      </c>
      <c r="G399" s="449">
        <f t="shared" si="37"/>
        <v>0</v>
      </c>
      <c r="H399" s="449">
        <f>'Data information'!F616</f>
        <v>114</v>
      </c>
      <c r="I399" s="449">
        <f t="shared" si="38"/>
        <v>0</v>
      </c>
      <c r="J399" s="449">
        <f t="shared" si="39"/>
        <v>0</v>
      </c>
      <c r="K399" s="451"/>
    </row>
    <row r="400" spans="1:11" hidden="1">
      <c r="A400" s="451"/>
      <c r="B400" s="475"/>
      <c r="C400" s="485" t="str">
        <f>'Data information'!C617</f>
        <v>งานบันได ST.3 อาคาร 5</v>
      </c>
      <c r="D400" s="449"/>
      <c r="E400" s="450"/>
      <c r="F400" s="449"/>
      <c r="G400" s="449"/>
      <c r="H400" s="449"/>
      <c r="I400" s="449"/>
      <c r="J400" s="449"/>
      <c r="K400" s="451"/>
    </row>
    <row r="401" spans="1:11" hidden="1">
      <c r="A401" s="451"/>
      <c r="B401" s="475"/>
      <c r="C401" s="489" t="str">
        <f>'Data information'!C618</f>
        <v xml:space="preserve"> - คอนกรีตโครงสร้าง  fc'= 280 ksc. ทรงกระบอก</v>
      </c>
      <c r="D401" s="449"/>
      <c r="E401" s="450" t="str">
        <f>'Data information'!D618</f>
        <v>ลบ.ม.</v>
      </c>
      <c r="F401" s="449">
        <f>'Data information'!E618</f>
        <v>1971.96</v>
      </c>
      <c r="G401" s="449">
        <f t="shared" si="37"/>
        <v>0</v>
      </c>
      <c r="H401" s="449">
        <f>'Data information'!F618</f>
        <v>519</v>
      </c>
      <c r="I401" s="449">
        <f t="shared" si="38"/>
        <v>0</v>
      </c>
      <c r="J401" s="449">
        <f t="shared" si="39"/>
        <v>0</v>
      </c>
      <c r="K401" s="451"/>
    </row>
    <row r="402" spans="1:11" hidden="1">
      <c r="A402" s="451"/>
      <c r="B402" s="475"/>
      <c r="C402" s="489" t="str">
        <f>'Data information'!C619</f>
        <v xml:space="preserve">  - ไม้แบบทั่วไป  50%</v>
      </c>
      <c r="D402" s="449"/>
      <c r="E402" s="450" t="str">
        <f>'Data information'!D619</f>
        <v>ตร.ม.</v>
      </c>
      <c r="F402" s="449">
        <f>'Data information'!E619</f>
        <v>300</v>
      </c>
      <c r="G402" s="449">
        <f t="shared" si="37"/>
        <v>0</v>
      </c>
      <c r="H402" s="449">
        <f>'Data information'!F619</f>
        <v>0</v>
      </c>
      <c r="I402" s="449">
        <f t="shared" si="38"/>
        <v>0</v>
      </c>
      <c r="J402" s="449">
        <f t="shared" si="39"/>
        <v>0</v>
      </c>
      <c r="K402" s="451"/>
    </row>
    <row r="403" spans="1:11" hidden="1">
      <c r="A403" s="451"/>
      <c r="B403" s="475"/>
      <c r="C403" s="489" t="str">
        <f>'Data information'!C620</f>
        <v xml:space="preserve">  - ค่าแรงไม้แบบ</v>
      </c>
      <c r="D403" s="449"/>
      <c r="E403" s="450" t="str">
        <f>'Data information'!D620</f>
        <v>ตร.ม.</v>
      </c>
      <c r="F403" s="449">
        <f>'Data information'!E620</f>
        <v>0</v>
      </c>
      <c r="G403" s="449">
        <f t="shared" si="37"/>
        <v>0</v>
      </c>
      <c r="H403" s="449">
        <f>'Data information'!F620</f>
        <v>115</v>
      </c>
      <c r="I403" s="449">
        <f t="shared" si="38"/>
        <v>0</v>
      </c>
      <c r="J403" s="449">
        <f t="shared" si="39"/>
        <v>0</v>
      </c>
      <c r="K403" s="451"/>
    </row>
    <row r="404" spans="1:11" hidden="1">
      <c r="A404" s="451"/>
      <c r="B404" s="475"/>
      <c r="C404" s="489" t="str">
        <f>'Data information'!C621</f>
        <v xml:space="preserve">  - ไม้คร่าวยึดแบบหล่อคอนกรีต </v>
      </c>
      <c r="D404" s="449"/>
      <c r="E404" s="450" t="str">
        <f>'Data information'!D621</f>
        <v>ตร.ม.</v>
      </c>
      <c r="F404" s="449">
        <f>'Data information'!E621</f>
        <v>300</v>
      </c>
      <c r="G404" s="449">
        <f t="shared" si="37"/>
        <v>0</v>
      </c>
      <c r="H404" s="449">
        <f>'Data information'!F621</f>
        <v>0</v>
      </c>
      <c r="I404" s="449">
        <f t="shared" si="38"/>
        <v>0</v>
      </c>
      <c r="J404" s="449">
        <f t="shared" si="39"/>
        <v>0</v>
      </c>
      <c r="K404" s="451"/>
    </row>
    <row r="405" spans="1:11" hidden="1">
      <c r="A405" s="451"/>
      <c r="B405" s="475"/>
      <c r="C405" s="489" t="str">
        <f>'Data information'!C622</f>
        <v xml:space="preserve">  - ตะปู</v>
      </c>
      <c r="D405" s="449"/>
      <c r="E405" s="450" t="str">
        <f>'Data information'!D622</f>
        <v>กก.</v>
      </c>
      <c r="F405" s="449">
        <f>'Data information'!E622</f>
        <v>58.88</v>
      </c>
      <c r="G405" s="449">
        <f t="shared" si="37"/>
        <v>0</v>
      </c>
      <c r="H405" s="449">
        <f>'Data information'!F622</f>
        <v>0</v>
      </c>
      <c r="I405" s="449">
        <f t="shared" si="38"/>
        <v>0</v>
      </c>
      <c r="J405" s="449">
        <f t="shared" si="39"/>
        <v>0</v>
      </c>
      <c r="K405" s="451"/>
    </row>
    <row r="406" spans="1:11" hidden="1">
      <c r="A406" s="451"/>
      <c r="B406" s="475"/>
      <c r="C406" s="489" t="str">
        <f>'Data information'!C623</f>
        <v xml:space="preserve">  - เหล็กเส้นกลมผิวเรียบ SR.24 RB9 มม.</v>
      </c>
      <c r="D406" s="449"/>
      <c r="E406" s="450" t="str">
        <f>'Data information'!D623</f>
        <v>กก.</v>
      </c>
      <c r="F406" s="449">
        <f>'Data information'!E623</f>
        <v>20.79</v>
      </c>
      <c r="G406" s="449">
        <f t="shared" si="37"/>
        <v>0</v>
      </c>
      <c r="H406" s="449">
        <f>'Data information'!F623</f>
        <v>4.4000000000000004</v>
      </c>
      <c r="I406" s="449">
        <f t="shared" si="38"/>
        <v>0</v>
      </c>
      <c r="J406" s="449">
        <f t="shared" si="39"/>
        <v>0</v>
      </c>
      <c r="K406" s="451"/>
    </row>
    <row r="407" spans="1:11" hidden="1">
      <c r="A407" s="451"/>
      <c r="B407" s="475"/>
      <c r="C407" s="489" t="str">
        <f>'Data information'!C624</f>
        <v xml:space="preserve">  - เหล็กเส้นกลมผิวข้ออ้อย SD.40 DB12 มม.</v>
      </c>
      <c r="D407" s="449"/>
      <c r="E407" s="450" t="str">
        <f>'Data information'!D624</f>
        <v>กก.</v>
      </c>
      <c r="F407" s="449">
        <f>'Data information'!E624</f>
        <v>20.2</v>
      </c>
      <c r="G407" s="449">
        <f t="shared" si="37"/>
        <v>0</v>
      </c>
      <c r="H407" s="449">
        <f>'Data information'!F624</f>
        <v>3.6</v>
      </c>
      <c r="I407" s="449">
        <f t="shared" si="38"/>
        <v>0</v>
      </c>
      <c r="J407" s="449">
        <f t="shared" si="39"/>
        <v>0</v>
      </c>
      <c r="K407" s="451"/>
    </row>
    <row r="408" spans="1:11" hidden="1">
      <c r="A408" s="451"/>
      <c r="B408" s="475"/>
      <c r="C408" s="489" t="str">
        <f>'Data information'!C625</f>
        <v xml:space="preserve"> - ลวดผูกเหล็ก</v>
      </c>
      <c r="D408" s="449"/>
      <c r="E408" s="450" t="str">
        <f>'Data information'!D625</f>
        <v>กก.</v>
      </c>
      <c r="F408" s="449">
        <f>'Data information'!E625</f>
        <v>34.42</v>
      </c>
      <c r="G408" s="449">
        <f t="shared" si="37"/>
        <v>0</v>
      </c>
      <c r="H408" s="449">
        <f>'Data information'!F625</f>
        <v>0</v>
      </c>
      <c r="I408" s="449">
        <f t="shared" si="38"/>
        <v>0</v>
      </c>
      <c r="J408" s="449">
        <f t="shared" si="39"/>
        <v>0</v>
      </c>
      <c r="K408" s="451"/>
    </row>
    <row r="409" spans="1:11" hidden="1">
      <c r="A409" s="451"/>
      <c r="B409" s="475"/>
      <c r="C409" s="489" t="str">
        <f>'Data information'!C626</f>
        <v xml:space="preserve"> - กันลื่นเหล็กสี่เหลี่ยมตัน ขนาด 1x1 ซม.(จมูกบันได)</v>
      </c>
      <c r="D409" s="449"/>
      <c r="E409" s="450" t="str">
        <f>'Data information'!D626</f>
        <v>ม.</v>
      </c>
      <c r="F409" s="449">
        <f>'Data information'!E626</f>
        <v>30</v>
      </c>
      <c r="G409" s="449">
        <f t="shared" si="37"/>
        <v>0</v>
      </c>
      <c r="H409" s="449">
        <f>'Data information'!F626</f>
        <v>0</v>
      </c>
      <c r="I409" s="449">
        <f t="shared" si="38"/>
        <v>0</v>
      </c>
      <c r="J409" s="449">
        <f t="shared" si="39"/>
        <v>0</v>
      </c>
      <c r="K409" s="451"/>
    </row>
    <row r="410" spans="1:11">
      <c r="A410" s="451"/>
      <c r="B410" s="475"/>
      <c r="C410" s="485" t="str">
        <f>'Data information'!C627</f>
        <v>งานบันได ST.4 อาคาร 2</v>
      </c>
      <c r="D410" s="449"/>
      <c r="E410" s="450"/>
      <c r="F410" s="449"/>
      <c r="G410" s="449"/>
      <c r="H410" s="449"/>
      <c r="I410" s="449"/>
      <c r="J410" s="449"/>
      <c r="K410" s="451"/>
    </row>
    <row r="411" spans="1:11">
      <c r="A411" s="451"/>
      <c r="B411" s="475"/>
      <c r="C411" s="489" t="str">
        <f>'Data information'!C628</f>
        <v xml:space="preserve"> - H-390X300X10X16 mm.( แม่บันได )</v>
      </c>
      <c r="D411" s="449"/>
      <c r="E411" s="450" t="str">
        <f>'Data information'!D628</f>
        <v>กก.</v>
      </c>
      <c r="F411" s="449">
        <f>'Data information'!E628</f>
        <v>34.64</v>
      </c>
      <c r="G411" s="449">
        <f t="shared" si="37"/>
        <v>0</v>
      </c>
      <c r="H411" s="449">
        <f>'Data information'!F628</f>
        <v>0</v>
      </c>
      <c r="I411" s="449">
        <f t="shared" si="38"/>
        <v>0</v>
      </c>
      <c r="J411" s="449">
        <f t="shared" si="39"/>
        <v>0</v>
      </c>
      <c r="K411" s="451"/>
    </row>
    <row r="412" spans="1:11">
      <c r="A412" s="451"/>
      <c r="B412" s="475"/>
      <c r="C412" s="489" t="str">
        <f>'Data information'!C629</f>
        <v xml:space="preserve"> - H-390X300X10X16 mm.</v>
      </c>
      <c r="D412" s="449"/>
      <c r="E412" s="450" t="str">
        <f>'Data information'!D629</f>
        <v>กก.</v>
      </c>
      <c r="F412" s="449">
        <f>'Data information'!E629</f>
        <v>34.64</v>
      </c>
      <c r="G412" s="449">
        <f t="shared" si="37"/>
        <v>0</v>
      </c>
      <c r="H412" s="449">
        <f>'Data information'!F629</f>
        <v>0</v>
      </c>
      <c r="I412" s="449">
        <f t="shared" si="38"/>
        <v>0</v>
      </c>
      <c r="J412" s="449">
        <f t="shared" si="39"/>
        <v>0</v>
      </c>
      <c r="K412" s="451"/>
    </row>
    <row r="413" spans="1:11">
      <c r="A413" s="451"/>
      <c r="B413" s="475"/>
      <c r="C413" s="489" t="str">
        <f>'Data information'!C630</f>
        <v xml:space="preserve"> - แผ่นเหล็กเรียบดำหนา 6 มม. (ลูกตั้ง-ลูกนอน)</v>
      </c>
      <c r="D413" s="449"/>
      <c r="E413" s="450" t="str">
        <f>'Data information'!D630</f>
        <v>กก.</v>
      </c>
      <c r="F413" s="449">
        <f>'Data information'!E630</f>
        <v>25.12</v>
      </c>
      <c r="G413" s="449">
        <f t="shared" si="37"/>
        <v>0</v>
      </c>
      <c r="H413" s="449">
        <f>'Data information'!F630</f>
        <v>0</v>
      </c>
      <c r="I413" s="449">
        <f t="shared" si="38"/>
        <v>0</v>
      </c>
      <c r="J413" s="449">
        <f t="shared" si="39"/>
        <v>0</v>
      </c>
      <c r="K413" s="451"/>
    </row>
    <row r="414" spans="1:11">
      <c r="A414" s="451"/>
      <c r="B414" s="475"/>
      <c r="C414" s="489" t="str">
        <f>'Data information'!C631</f>
        <v xml:space="preserve"> - แผ่นเหล็กขนาด 1000X400X25mm. </v>
      </c>
      <c r="D414" s="449"/>
      <c r="E414" s="450" t="str">
        <f>'Data information'!D631</f>
        <v>กก.</v>
      </c>
      <c r="F414" s="449">
        <f>'Data information'!E631</f>
        <v>28.44</v>
      </c>
      <c r="G414" s="449">
        <f t="shared" si="37"/>
        <v>0</v>
      </c>
      <c r="H414" s="449">
        <f>'Data information'!F631</f>
        <v>0</v>
      </c>
      <c r="I414" s="449">
        <f t="shared" si="38"/>
        <v>0</v>
      </c>
      <c r="J414" s="449">
        <f t="shared" si="39"/>
        <v>0</v>
      </c>
      <c r="K414" s="451"/>
    </row>
    <row r="415" spans="1:11">
      <c r="A415" s="451"/>
      <c r="B415" s="475"/>
      <c r="C415" s="489" t="str">
        <f>'Data information'!C632</f>
        <v xml:space="preserve"> - แผ่นเหล็กขนาด 400X400X25mm. </v>
      </c>
      <c r="D415" s="449"/>
      <c r="E415" s="450" t="str">
        <f>'Data information'!D632</f>
        <v>กก.</v>
      </c>
      <c r="F415" s="449">
        <f>'Data information'!E632</f>
        <v>28.44</v>
      </c>
      <c r="G415" s="449">
        <f t="shared" si="37"/>
        <v>0</v>
      </c>
      <c r="H415" s="449">
        <f>'Data information'!F632</f>
        <v>0</v>
      </c>
      <c r="I415" s="449">
        <f t="shared" si="38"/>
        <v>0</v>
      </c>
      <c r="J415" s="449">
        <f t="shared" si="39"/>
        <v>0</v>
      </c>
      <c r="K415" s="451"/>
    </row>
    <row r="416" spans="1:11">
      <c r="A416" s="451"/>
      <c r="B416" s="475"/>
      <c r="C416" s="489" t="str">
        <f>'Data information'!C633</f>
        <v xml:space="preserve"> - ค่าแรงเชื่อม ประกอบเหล็กโครงสร้าง</v>
      </c>
      <c r="D416" s="449"/>
      <c r="E416" s="450" t="str">
        <f>'Data information'!D633</f>
        <v>กก.</v>
      </c>
      <c r="F416" s="449">
        <f>'Data information'!E633</f>
        <v>0</v>
      </c>
      <c r="G416" s="449">
        <f t="shared" si="37"/>
        <v>0</v>
      </c>
      <c r="H416" s="449">
        <f>'Data information'!F633</f>
        <v>10</v>
      </c>
      <c r="I416" s="449">
        <f t="shared" si="38"/>
        <v>0</v>
      </c>
      <c r="J416" s="449">
        <f t="shared" si="39"/>
        <v>0</v>
      </c>
      <c r="K416" s="451"/>
    </row>
    <row r="417" spans="1:11">
      <c r="A417" s="451"/>
      <c r="B417" s="475"/>
      <c r="C417" s="489" t="str">
        <f>'Data information'!C634</f>
        <v xml:space="preserve"> - Dowel DB25  (ฝังลึก 0.40 ม.)</v>
      </c>
      <c r="D417" s="449"/>
      <c r="E417" s="450" t="str">
        <f>'Data information'!D634</f>
        <v>กก.</v>
      </c>
      <c r="F417" s="449">
        <f>'Data information'!E634</f>
        <v>20.41</v>
      </c>
      <c r="G417" s="449">
        <f t="shared" si="37"/>
        <v>0</v>
      </c>
      <c r="H417" s="449">
        <f>'Data information'!F634</f>
        <v>0</v>
      </c>
      <c r="I417" s="449">
        <f t="shared" si="38"/>
        <v>0</v>
      </c>
      <c r="J417" s="449">
        <f t="shared" si="39"/>
        <v>0</v>
      </c>
      <c r="K417" s="451"/>
    </row>
    <row r="418" spans="1:11">
      <c r="A418" s="451"/>
      <c r="B418" s="475"/>
      <c r="C418" s="489" t="str">
        <f>'Data information'!C635</f>
        <v xml:space="preserve"> - คอนกรีต ขัดมันเรียบ (ลูกนอนบันได)</v>
      </c>
      <c r="D418" s="449"/>
      <c r="E418" s="450" t="str">
        <f>'Data information'!D635</f>
        <v>ลบ.ม.</v>
      </c>
      <c r="F418" s="449">
        <f>'Data information'!E635</f>
        <v>1971.96</v>
      </c>
      <c r="G418" s="449">
        <f t="shared" si="37"/>
        <v>0</v>
      </c>
      <c r="H418" s="449">
        <f>'Data information'!F635</f>
        <v>519</v>
      </c>
      <c r="I418" s="449">
        <f t="shared" si="38"/>
        <v>0</v>
      </c>
      <c r="J418" s="449">
        <f t="shared" si="39"/>
        <v>0</v>
      </c>
      <c r="K418" s="451"/>
    </row>
    <row r="419" spans="1:11">
      <c r="A419" s="451"/>
      <c r="B419" s="475"/>
      <c r="C419" s="489" t="str">
        <f>'Data information'!C636</f>
        <v xml:space="preserve"> - เหล็กเสริม RB 9 มม.</v>
      </c>
      <c r="D419" s="449"/>
      <c r="E419" s="450" t="str">
        <f>'Data information'!D636</f>
        <v>กก.</v>
      </c>
      <c r="F419" s="449">
        <f>'Data information'!E636</f>
        <v>20.79</v>
      </c>
      <c r="G419" s="449">
        <f t="shared" si="37"/>
        <v>0</v>
      </c>
      <c r="H419" s="449">
        <f>'Data information'!F636</f>
        <v>4.4000000000000004</v>
      </c>
      <c r="I419" s="449">
        <f t="shared" si="38"/>
        <v>0</v>
      </c>
      <c r="J419" s="449">
        <f t="shared" si="39"/>
        <v>0</v>
      </c>
      <c r="K419" s="451"/>
    </row>
    <row r="420" spans="1:11">
      <c r="A420" s="451"/>
      <c r="B420" s="475"/>
      <c r="C420" s="489" t="str">
        <f>'Data information'!C637</f>
        <v xml:space="preserve"> - เหล็กเสริม DB 12 มม.</v>
      </c>
      <c r="D420" s="449"/>
      <c r="E420" s="450" t="str">
        <f>'Data information'!D637</f>
        <v>กก.</v>
      </c>
      <c r="F420" s="449">
        <f>'Data information'!E637</f>
        <v>20.2</v>
      </c>
      <c r="G420" s="449">
        <f t="shared" si="37"/>
        <v>0</v>
      </c>
      <c r="H420" s="449">
        <f>'Data information'!F637</f>
        <v>3.6</v>
      </c>
      <c r="I420" s="449">
        <f t="shared" si="38"/>
        <v>0</v>
      </c>
      <c r="J420" s="449">
        <f t="shared" si="39"/>
        <v>0</v>
      </c>
      <c r="K420" s="451"/>
    </row>
    <row r="421" spans="1:11">
      <c r="A421" s="451"/>
      <c r="B421" s="475"/>
      <c r="C421" s="489" t="str">
        <f>'Data information'!C638</f>
        <v xml:space="preserve"> - ลวดผูกเหล็ก</v>
      </c>
      <c r="D421" s="449"/>
      <c r="E421" s="450" t="str">
        <f>'Data information'!D638</f>
        <v>กก.</v>
      </c>
      <c r="F421" s="449">
        <f>'Data information'!E638</f>
        <v>34.42</v>
      </c>
      <c r="G421" s="449">
        <f t="shared" si="37"/>
        <v>0</v>
      </c>
      <c r="H421" s="449">
        <f>'Data information'!F638</f>
        <v>0</v>
      </c>
      <c r="I421" s="449">
        <f t="shared" si="38"/>
        <v>0</v>
      </c>
      <c r="J421" s="449">
        <f t="shared" si="39"/>
        <v>0</v>
      </c>
      <c r="K421" s="451"/>
    </row>
    <row r="422" spans="1:11">
      <c r="A422" s="451"/>
      <c r="B422" s="475"/>
      <c r="C422" s="489" t="str">
        <f>'Data information'!C639</f>
        <v xml:space="preserve"> - กันลื่นเหล็กสี่เหลี่ยมตัน ขนาด 1x1 ซม.(จมูกบันได)</v>
      </c>
      <c r="D422" s="449"/>
      <c r="E422" s="450" t="str">
        <f>'Data information'!D639</f>
        <v>ม.</v>
      </c>
      <c r="F422" s="449">
        <f>'Data information'!E639</f>
        <v>30</v>
      </c>
      <c r="G422" s="449">
        <f t="shared" si="37"/>
        <v>0</v>
      </c>
      <c r="H422" s="449">
        <f>'Data information'!F639</f>
        <v>0</v>
      </c>
      <c r="I422" s="449">
        <f t="shared" si="38"/>
        <v>0</v>
      </c>
      <c r="J422" s="449">
        <f t="shared" si="39"/>
        <v>0</v>
      </c>
      <c r="K422" s="451"/>
    </row>
    <row r="423" spans="1:11">
      <c r="A423" s="451"/>
      <c r="B423" s="475"/>
      <c r="C423" s="489" t="str">
        <f>'Data information'!C640</f>
        <v xml:space="preserve"> - ทาสีกันสนิม</v>
      </c>
      <c r="D423" s="449"/>
      <c r="E423" s="450" t="str">
        <f>'Data information'!D640</f>
        <v>ตร.ม.</v>
      </c>
      <c r="F423" s="449">
        <f>'Data information'!E640</f>
        <v>22.42</v>
      </c>
      <c r="G423" s="449">
        <f t="shared" si="37"/>
        <v>0</v>
      </c>
      <c r="H423" s="449">
        <f>'Data information'!F640</f>
        <v>30</v>
      </c>
      <c r="I423" s="449">
        <f t="shared" si="38"/>
        <v>0</v>
      </c>
      <c r="J423" s="449">
        <f t="shared" si="39"/>
        <v>0</v>
      </c>
      <c r="K423" s="451"/>
    </row>
    <row r="424" spans="1:11">
      <c r="A424" s="451"/>
      <c r="B424" s="475"/>
      <c r="C424" s="489" t="str">
        <f>'Data information'!C641</f>
        <v xml:space="preserve"> - ทาสีน้ำมัน</v>
      </c>
      <c r="D424" s="449"/>
      <c r="E424" s="450" t="str">
        <f>'Data information'!D641</f>
        <v>ตร.ม.</v>
      </c>
      <c r="F424" s="449">
        <f>'Data information'!E641</f>
        <v>66.12</v>
      </c>
      <c r="G424" s="449">
        <f t="shared" si="37"/>
        <v>0</v>
      </c>
      <c r="H424" s="449">
        <f>'Data information'!F641</f>
        <v>35</v>
      </c>
      <c r="I424" s="449">
        <f t="shared" si="38"/>
        <v>0</v>
      </c>
      <c r="J424" s="449">
        <f t="shared" si="39"/>
        <v>0</v>
      </c>
      <c r="K424" s="451"/>
    </row>
    <row r="425" spans="1:11">
      <c r="A425" s="451"/>
      <c r="B425" s="475"/>
      <c r="C425" s="489" t="str">
        <f>'Data information'!C642</f>
        <v xml:space="preserve"> - งานราวเหล็ก ราวบันได</v>
      </c>
      <c r="D425" s="449"/>
      <c r="E425" s="450" t="str">
        <f>'Data information'!D642</f>
        <v>ม.</v>
      </c>
      <c r="F425" s="449">
        <f>'Data information'!E642</f>
        <v>1838.53</v>
      </c>
      <c r="G425" s="449">
        <f t="shared" si="37"/>
        <v>0</v>
      </c>
      <c r="H425" s="449">
        <f>'Data information'!F642</f>
        <v>560</v>
      </c>
      <c r="I425" s="449">
        <f t="shared" si="38"/>
        <v>0</v>
      </c>
      <c r="J425" s="449">
        <f t="shared" si="39"/>
        <v>0</v>
      </c>
      <c r="K425" s="451"/>
    </row>
    <row r="426" spans="1:11" hidden="1">
      <c r="A426" s="451"/>
      <c r="B426" s="475"/>
      <c r="C426" s="485" t="str">
        <f>'Data information'!C643</f>
        <v>งานบันได ST.4 อาคาร 3</v>
      </c>
      <c r="D426" s="449"/>
      <c r="E426" s="450"/>
      <c r="F426" s="449"/>
      <c r="G426" s="449"/>
      <c r="H426" s="449"/>
      <c r="I426" s="449"/>
      <c r="J426" s="449"/>
      <c r="K426" s="451"/>
    </row>
    <row r="427" spans="1:11" hidden="1">
      <c r="A427" s="451"/>
      <c r="B427" s="475"/>
      <c r="C427" s="489" t="str">
        <f>'Data information'!C644</f>
        <v xml:space="preserve"> - CX- H-200X200X8X12mm.</v>
      </c>
      <c r="D427" s="449"/>
      <c r="E427" s="450" t="str">
        <f>'Data information'!D644</f>
        <v>กก.</v>
      </c>
      <c r="F427" s="449">
        <f>'Data information'!E644</f>
        <v>33.409999999999997</v>
      </c>
      <c r="G427" s="449">
        <f t="shared" si="37"/>
        <v>0</v>
      </c>
      <c r="H427" s="449">
        <f>'Data information'!F644</f>
        <v>0</v>
      </c>
      <c r="I427" s="449">
        <f t="shared" si="38"/>
        <v>0</v>
      </c>
      <c r="J427" s="449">
        <f t="shared" si="39"/>
        <v>0</v>
      </c>
      <c r="K427" s="451"/>
    </row>
    <row r="428" spans="1:11" hidden="1">
      <c r="A428" s="451"/>
      <c r="B428" s="475"/>
      <c r="C428" s="489" t="str">
        <f>'Data information'!C645</f>
        <v xml:space="preserve"> - แม่บันได H-200X200X8X12mm.</v>
      </c>
      <c r="D428" s="449"/>
      <c r="E428" s="450" t="str">
        <f>'Data information'!D645</f>
        <v>กก.</v>
      </c>
      <c r="F428" s="449">
        <f>'Data information'!E645</f>
        <v>33.409999999999997</v>
      </c>
      <c r="G428" s="449">
        <f t="shared" si="37"/>
        <v>0</v>
      </c>
      <c r="H428" s="449">
        <f>'Data information'!F645</f>
        <v>0</v>
      </c>
      <c r="I428" s="449">
        <f t="shared" si="38"/>
        <v>0</v>
      </c>
      <c r="J428" s="449">
        <f t="shared" si="39"/>
        <v>0</v>
      </c>
      <c r="K428" s="451"/>
    </row>
    <row r="429" spans="1:11" hidden="1">
      <c r="A429" s="451"/>
      <c r="B429" s="475"/>
      <c r="C429" s="489" t="str">
        <f>'Data information'!C646</f>
        <v xml:space="preserve"> -  H-194X150X6X9mm.</v>
      </c>
      <c r="D429" s="449"/>
      <c r="E429" s="450" t="str">
        <f>'Data information'!D646</f>
        <v>กก.</v>
      </c>
      <c r="F429" s="449">
        <f>'Data information'!E646</f>
        <v>34.020000000000003</v>
      </c>
      <c r="G429" s="449">
        <f t="shared" ref="G429:G492" si="40">D429*F429</f>
        <v>0</v>
      </c>
      <c r="H429" s="449">
        <f>'Data information'!F646</f>
        <v>0</v>
      </c>
      <c r="I429" s="449">
        <f t="shared" ref="I429:I492" si="41">D429*H429</f>
        <v>0</v>
      </c>
      <c r="J429" s="449">
        <f t="shared" ref="J429:J492" si="42">G429+I429</f>
        <v>0</v>
      </c>
      <c r="K429" s="451"/>
    </row>
    <row r="430" spans="1:11" hidden="1">
      <c r="A430" s="451"/>
      <c r="B430" s="475"/>
      <c r="C430" s="489" t="str">
        <f>'Data information'!C647</f>
        <v xml:space="preserve"> - C-CHANNELS 200X80X7.5X11.0mm.</v>
      </c>
      <c r="D430" s="449"/>
      <c r="E430" s="450" t="str">
        <f>'Data information'!D647</f>
        <v>กก.</v>
      </c>
      <c r="F430" s="449">
        <f>'Data information'!E647</f>
        <v>35.840000000000003</v>
      </c>
      <c r="G430" s="449">
        <f t="shared" si="40"/>
        <v>0</v>
      </c>
      <c r="H430" s="449">
        <f>'Data information'!F647</f>
        <v>0</v>
      </c>
      <c r="I430" s="449">
        <f t="shared" si="41"/>
        <v>0</v>
      </c>
      <c r="J430" s="449">
        <f t="shared" si="42"/>
        <v>0</v>
      </c>
      <c r="K430" s="451"/>
    </row>
    <row r="431" spans="1:11" hidden="1">
      <c r="A431" s="451"/>
      <c r="B431" s="475"/>
      <c r="C431" s="489" t="str">
        <f>'Data information'!C648</f>
        <v xml:space="preserve"> - ลูกนอนบันไดแผ่นเหล็กลายตีนไก่  หนา 6 มม.พับ</v>
      </c>
      <c r="D431" s="449"/>
      <c r="E431" s="450" t="str">
        <f>'Data information'!D648</f>
        <v>กก.</v>
      </c>
      <c r="F431" s="449">
        <f>'Data information'!E648</f>
        <v>39.79</v>
      </c>
      <c r="G431" s="449">
        <f t="shared" si="40"/>
        <v>0</v>
      </c>
      <c r="H431" s="449">
        <f>'Data information'!F648</f>
        <v>0</v>
      </c>
      <c r="I431" s="449">
        <f t="shared" si="41"/>
        <v>0</v>
      </c>
      <c r="J431" s="449">
        <f t="shared" si="42"/>
        <v>0</v>
      </c>
      <c r="K431" s="451"/>
    </row>
    <row r="432" spans="1:11" hidden="1">
      <c r="A432" s="451"/>
      <c r="B432" s="475"/>
      <c r="C432" s="489" t="str">
        <f>'Data information'!C649</f>
        <v xml:space="preserve"> - ชานพักบันไดแผ่นเหล็กลายตีนไก่  หนา 6 มม.</v>
      </c>
      <c r="D432" s="449"/>
      <c r="E432" s="450" t="str">
        <f>'Data information'!D649</f>
        <v>กก.</v>
      </c>
      <c r="F432" s="449">
        <f>'Data information'!E649</f>
        <v>39.79</v>
      </c>
      <c r="G432" s="449">
        <f t="shared" si="40"/>
        <v>0</v>
      </c>
      <c r="H432" s="449">
        <f>'Data information'!F649</f>
        <v>0</v>
      </c>
      <c r="I432" s="449">
        <f t="shared" si="41"/>
        <v>0</v>
      </c>
      <c r="J432" s="449">
        <f t="shared" si="42"/>
        <v>0</v>
      </c>
      <c r="K432" s="451"/>
    </row>
    <row r="433" spans="1:11" hidden="1">
      <c r="A433" s="451"/>
      <c r="B433" s="475"/>
      <c r="C433" s="489" t="str">
        <f>'Data information'!C650</f>
        <v xml:space="preserve"> - L 50x50x3mm</v>
      </c>
      <c r="D433" s="449"/>
      <c r="E433" s="450" t="str">
        <f>'Data information'!D650</f>
        <v>กก.</v>
      </c>
      <c r="F433" s="449">
        <f>'Data information'!E650</f>
        <v>22.85</v>
      </c>
      <c r="G433" s="449">
        <f t="shared" si="40"/>
        <v>0</v>
      </c>
      <c r="H433" s="449">
        <f>'Data information'!F650</f>
        <v>0</v>
      </c>
      <c r="I433" s="449">
        <f t="shared" si="41"/>
        <v>0</v>
      </c>
      <c r="J433" s="449">
        <f t="shared" si="42"/>
        <v>0</v>
      </c>
      <c r="K433" s="451"/>
    </row>
    <row r="434" spans="1:11" hidden="1">
      <c r="A434" s="451"/>
      <c r="B434" s="475"/>
      <c r="C434" s="489" t="str">
        <f>'Data information'!C651</f>
        <v xml:space="preserve"> - แผ่นเหล็กขนาด 250X400X20mm. </v>
      </c>
      <c r="D434" s="449"/>
      <c r="E434" s="450" t="str">
        <f>'Data information'!D651</f>
        <v>กก.</v>
      </c>
      <c r="F434" s="449">
        <f>'Data information'!E651</f>
        <v>28.692401372212689</v>
      </c>
      <c r="G434" s="449">
        <f t="shared" si="40"/>
        <v>0</v>
      </c>
      <c r="H434" s="449">
        <f>'Data information'!F651</f>
        <v>0</v>
      </c>
      <c r="I434" s="449">
        <f t="shared" si="41"/>
        <v>0</v>
      </c>
      <c r="J434" s="449">
        <f t="shared" si="42"/>
        <v>0</v>
      </c>
      <c r="K434" s="451"/>
    </row>
    <row r="435" spans="1:11" hidden="1">
      <c r="A435" s="451"/>
      <c r="B435" s="475"/>
      <c r="C435" s="489" t="str">
        <f>'Data information'!C652</f>
        <v xml:space="preserve"> - แผ่นเหล็กขนาด 250X250X20mm. Detail ST-E</v>
      </c>
      <c r="D435" s="449"/>
      <c r="E435" s="450" t="str">
        <f>'Data information'!D652</f>
        <v>กก.</v>
      </c>
      <c r="F435" s="449">
        <f>'Data information'!E652</f>
        <v>28.692401372212689</v>
      </c>
      <c r="G435" s="449">
        <f t="shared" si="40"/>
        <v>0</v>
      </c>
      <c r="H435" s="449">
        <f>'Data information'!F652</f>
        <v>0</v>
      </c>
      <c r="I435" s="449">
        <f t="shared" si="41"/>
        <v>0</v>
      </c>
      <c r="J435" s="449">
        <f t="shared" si="42"/>
        <v>0</v>
      </c>
      <c r="K435" s="451"/>
    </row>
    <row r="436" spans="1:11" hidden="1">
      <c r="A436" s="451"/>
      <c r="B436" s="475"/>
      <c r="C436" s="489" t="str">
        <f>'Data information'!C653</f>
        <v xml:space="preserve"> - แผ่นเหล็กขนาด 250X250X20mm. Detail 3A</v>
      </c>
      <c r="D436" s="449"/>
      <c r="E436" s="450" t="str">
        <f>'Data information'!D653</f>
        <v>กก.</v>
      </c>
      <c r="F436" s="449">
        <f>'Data information'!E653</f>
        <v>28.692401372212689</v>
      </c>
      <c r="G436" s="449">
        <f t="shared" si="40"/>
        <v>0</v>
      </c>
      <c r="H436" s="449">
        <f>'Data information'!F653</f>
        <v>0</v>
      </c>
      <c r="I436" s="449">
        <f t="shared" si="41"/>
        <v>0</v>
      </c>
      <c r="J436" s="449">
        <f t="shared" si="42"/>
        <v>0</v>
      </c>
      <c r="K436" s="451"/>
    </row>
    <row r="437" spans="1:11" hidden="1">
      <c r="A437" s="451"/>
      <c r="B437" s="475"/>
      <c r="C437" s="489" t="str">
        <f>'Data information'!C654</f>
        <v xml:space="preserve"> - Dowel 6-DB20 ยาว 0.40 ม. (DETAIL-1)</v>
      </c>
      <c r="D437" s="449"/>
      <c r="E437" s="450" t="str">
        <f>'Data information'!D654</f>
        <v>กก.</v>
      </c>
      <c r="F437" s="449">
        <f>'Data information'!E654</f>
        <v>20.18</v>
      </c>
      <c r="G437" s="449">
        <f t="shared" si="40"/>
        <v>0</v>
      </c>
      <c r="H437" s="449">
        <f>'Data information'!F654</f>
        <v>0</v>
      </c>
      <c r="I437" s="449">
        <f t="shared" si="41"/>
        <v>0</v>
      </c>
      <c r="J437" s="449">
        <f t="shared" si="42"/>
        <v>0</v>
      </c>
      <c r="K437" s="451"/>
    </row>
    <row r="438" spans="1:11" hidden="1">
      <c r="A438" s="451"/>
      <c r="B438" s="475"/>
      <c r="C438" s="489" t="str">
        <f>'Data information'!C655</f>
        <v xml:space="preserve"> - Dowel 4-DB20 ยาว 0.40 ม.  (DETAIL-2)</v>
      </c>
      <c r="D438" s="449"/>
      <c r="E438" s="450" t="str">
        <f>'Data information'!D655</f>
        <v>กก.</v>
      </c>
      <c r="F438" s="449">
        <f>'Data information'!E655</f>
        <v>20.18</v>
      </c>
      <c r="G438" s="449">
        <f t="shared" si="40"/>
        <v>0</v>
      </c>
      <c r="H438" s="449">
        <f>'Data information'!F655</f>
        <v>0</v>
      </c>
      <c r="I438" s="449">
        <f t="shared" si="41"/>
        <v>0</v>
      </c>
      <c r="J438" s="449">
        <f t="shared" si="42"/>
        <v>0</v>
      </c>
      <c r="K438" s="451"/>
    </row>
    <row r="439" spans="1:11" hidden="1">
      <c r="A439" s="451"/>
      <c r="B439" s="475"/>
      <c r="C439" s="489" t="str">
        <f>'Data information'!C656</f>
        <v xml:space="preserve"> - Dowel 8-DB16 ยาว 0.40 ม.  (DETAIL-3A)</v>
      </c>
      <c r="D439" s="449"/>
      <c r="E439" s="450" t="str">
        <f>'Data information'!D656</f>
        <v>กก.</v>
      </c>
      <c r="F439" s="449">
        <f>'Data information'!E656</f>
        <v>20.14</v>
      </c>
      <c r="G439" s="449">
        <f t="shared" si="40"/>
        <v>0</v>
      </c>
      <c r="H439" s="449">
        <f>'Data information'!F656</f>
        <v>0</v>
      </c>
      <c r="I439" s="449">
        <f t="shared" si="41"/>
        <v>0</v>
      </c>
      <c r="J439" s="449">
        <f t="shared" si="42"/>
        <v>0</v>
      </c>
      <c r="K439" s="451"/>
    </row>
    <row r="440" spans="1:11" hidden="1">
      <c r="A440" s="451"/>
      <c r="B440" s="475"/>
      <c r="C440" s="489" t="str">
        <f>'Data information'!C657</f>
        <v xml:space="preserve"> - ค่าแรงเชื่อม ประกอบเหล็ก</v>
      </c>
      <c r="D440" s="449"/>
      <c r="E440" s="450" t="str">
        <f>'Data information'!D657</f>
        <v>กก.</v>
      </c>
      <c r="F440" s="449">
        <f>'Data information'!E657</f>
        <v>0</v>
      </c>
      <c r="G440" s="449">
        <f t="shared" si="40"/>
        <v>0</v>
      </c>
      <c r="H440" s="449">
        <f>'Data information'!F657</f>
        <v>10</v>
      </c>
      <c r="I440" s="449">
        <f t="shared" si="41"/>
        <v>0</v>
      </c>
      <c r="J440" s="449">
        <f t="shared" si="42"/>
        <v>0</v>
      </c>
      <c r="K440" s="451"/>
    </row>
    <row r="441" spans="1:11" hidden="1">
      <c r="A441" s="451"/>
      <c r="B441" s="475"/>
      <c r="C441" s="489" t="str">
        <f>'Data information'!C658</f>
        <v xml:space="preserve"> - ทาสีกันสนิม</v>
      </c>
      <c r="D441" s="449"/>
      <c r="E441" s="450" t="str">
        <f>'Data information'!D658</f>
        <v>ตร.ม.</v>
      </c>
      <c r="F441" s="449">
        <f>'Data information'!E658</f>
        <v>22.42</v>
      </c>
      <c r="G441" s="449">
        <f t="shared" si="40"/>
        <v>0</v>
      </c>
      <c r="H441" s="449">
        <f>'Data information'!F658</f>
        <v>30</v>
      </c>
      <c r="I441" s="449">
        <f t="shared" si="41"/>
        <v>0</v>
      </c>
      <c r="J441" s="449">
        <f t="shared" si="42"/>
        <v>0</v>
      </c>
      <c r="K441" s="451"/>
    </row>
    <row r="442" spans="1:11" hidden="1">
      <c r="A442" s="451"/>
      <c r="B442" s="475"/>
      <c r="C442" s="489" t="str">
        <f>'Data information'!C659</f>
        <v xml:space="preserve"> - ทาสีน้ำมัน</v>
      </c>
      <c r="D442" s="449"/>
      <c r="E442" s="450" t="str">
        <f>'Data information'!D659</f>
        <v>ตร.ม.</v>
      </c>
      <c r="F442" s="449">
        <f>'Data information'!E659</f>
        <v>66.12</v>
      </c>
      <c r="G442" s="449">
        <f t="shared" si="40"/>
        <v>0</v>
      </c>
      <c r="H442" s="449">
        <f>'Data information'!F659</f>
        <v>35</v>
      </c>
      <c r="I442" s="449">
        <f t="shared" si="41"/>
        <v>0</v>
      </c>
      <c r="J442" s="449">
        <f t="shared" si="42"/>
        <v>0</v>
      </c>
      <c r="K442" s="451"/>
    </row>
    <row r="443" spans="1:11" hidden="1">
      <c r="A443" s="451"/>
      <c r="B443" s="475"/>
      <c r="C443" s="489" t="str">
        <f>'Data information'!C660</f>
        <v xml:space="preserve"> - งานราวเหล็ก ราวบันได ST.4</v>
      </c>
      <c r="D443" s="449"/>
      <c r="E443" s="450" t="str">
        <f>'Data information'!D660</f>
        <v>ม.</v>
      </c>
      <c r="F443" s="449">
        <f>'Data information'!E660</f>
        <v>303.774</v>
      </c>
      <c r="G443" s="449">
        <f t="shared" si="40"/>
        <v>0</v>
      </c>
      <c r="H443" s="449">
        <f>'Data information'!F660</f>
        <v>114</v>
      </c>
      <c r="I443" s="449">
        <f t="shared" si="41"/>
        <v>0</v>
      </c>
      <c r="J443" s="449">
        <f t="shared" si="42"/>
        <v>0</v>
      </c>
      <c r="K443" s="451"/>
    </row>
    <row r="444" spans="1:11" hidden="1">
      <c r="A444" s="451"/>
      <c r="B444" s="475"/>
      <c r="C444" s="485" t="str">
        <f>'Data information'!C661</f>
        <v>งานบันได ST.4 อาคาร 4,5</v>
      </c>
      <c r="D444" s="449"/>
      <c r="E444" s="450"/>
      <c r="F444" s="449"/>
      <c r="G444" s="449"/>
      <c r="H444" s="449"/>
      <c r="I444" s="449"/>
      <c r="J444" s="449"/>
      <c r="K444" s="451"/>
    </row>
    <row r="445" spans="1:11" hidden="1">
      <c r="A445" s="451"/>
      <c r="B445" s="475"/>
      <c r="C445" s="489" t="str">
        <f>'Data information'!C662</f>
        <v xml:space="preserve"> - H-200X200X8X12mm. </v>
      </c>
      <c r="D445" s="449"/>
      <c r="E445" s="450" t="str">
        <f>'Data information'!D662</f>
        <v>กก.</v>
      </c>
      <c r="F445" s="449">
        <f>'Data information'!E662</f>
        <v>33.409999999999997</v>
      </c>
      <c r="G445" s="449">
        <f t="shared" si="40"/>
        <v>0</v>
      </c>
      <c r="H445" s="449">
        <f>'Data information'!F662</f>
        <v>0</v>
      </c>
      <c r="I445" s="449">
        <f t="shared" si="41"/>
        <v>0</v>
      </c>
      <c r="J445" s="449">
        <f t="shared" si="42"/>
        <v>0</v>
      </c>
      <c r="K445" s="451"/>
    </row>
    <row r="446" spans="1:11" hidden="1">
      <c r="A446" s="451"/>
      <c r="B446" s="475"/>
      <c r="C446" s="489" t="str">
        <f>'Data information'!C663</f>
        <v xml:space="preserve"> - H-194X150X6X9mm.</v>
      </c>
      <c r="D446" s="449"/>
      <c r="E446" s="450" t="str">
        <f>'Data information'!D663</f>
        <v>กก.</v>
      </c>
      <c r="F446" s="449">
        <f>'Data information'!E663</f>
        <v>34.020000000000003</v>
      </c>
      <c r="G446" s="449">
        <f t="shared" si="40"/>
        <v>0</v>
      </c>
      <c r="H446" s="449">
        <f>'Data information'!F663</f>
        <v>0</v>
      </c>
      <c r="I446" s="449">
        <f t="shared" si="41"/>
        <v>0</v>
      </c>
      <c r="J446" s="449">
        <f t="shared" si="42"/>
        <v>0</v>
      </c>
      <c r="K446" s="451"/>
    </row>
    <row r="447" spans="1:11" hidden="1">
      <c r="A447" s="451"/>
      <c r="B447" s="475"/>
      <c r="C447" s="489" t="str">
        <f>'Data information'!C664</f>
        <v xml:space="preserve"> - C-CHANNELS 200X80X7.5X11.0mm.</v>
      </c>
      <c r="D447" s="449"/>
      <c r="E447" s="450" t="str">
        <f>'Data information'!D664</f>
        <v>กก.</v>
      </c>
      <c r="F447" s="449">
        <f>'Data information'!E664</f>
        <v>35.840000000000003</v>
      </c>
      <c r="G447" s="449">
        <f t="shared" si="40"/>
        <v>0</v>
      </c>
      <c r="H447" s="449">
        <f>'Data information'!F664</f>
        <v>0</v>
      </c>
      <c r="I447" s="449">
        <f t="shared" si="41"/>
        <v>0</v>
      </c>
      <c r="J447" s="449">
        <f t="shared" si="42"/>
        <v>0</v>
      </c>
      <c r="K447" s="451"/>
    </row>
    <row r="448" spans="1:11" hidden="1">
      <c r="A448" s="451"/>
      <c r="B448" s="475"/>
      <c r="C448" s="489" t="str">
        <f>'Data information'!C665</f>
        <v xml:space="preserve"> - L 50x50x3mm.</v>
      </c>
      <c r="D448" s="449"/>
      <c r="E448" s="450" t="str">
        <f>'Data information'!D665</f>
        <v>กก.</v>
      </c>
      <c r="F448" s="449">
        <f>'Data information'!E665</f>
        <v>22.85</v>
      </c>
      <c r="G448" s="449">
        <f t="shared" si="40"/>
        <v>0</v>
      </c>
      <c r="H448" s="449">
        <f>'Data information'!F665</f>
        <v>0</v>
      </c>
      <c r="I448" s="449">
        <f t="shared" si="41"/>
        <v>0</v>
      </c>
      <c r="J448" s="449">
        <f t="shared" si="42"/>
        <v>0</v>
      </c>
      <c r="K448" s="451"/>
    </row>
    <row r="449" spans="1:11" hidden="1">
      <c r="A449" s="451"/>
      <c r="B449" s="475"/>
      <c r="C449" s="489" t="str">
        <f>'Data information'!C666</f>
        <v xml:space="preserve"> - ลูกนอนบันไดแผ่นเหล็กลายตีนไก่  หนา 6 มม.พับ</v>
      </c>
      <c r="D449" s="449"/>
      <c r="E449" s="450" t="str">
        <f>'Data information'!D666</f>
        <v>กก.</v>
      </c>
      <c r="F449" s="449">
        <f>'Data information'!E666</f>
        <v>39.79</v>
      </c>
      <c r="G449" s="449">
        <f t="shared" si="40"/>
        <v>0</v>
      </c>
      <c r="H449" s="449">
        <f>'Data information'!F666</f>
        <v>0</v>
      </c>
      <c r="I449" s="449">
        <f t="shared" si="41"/>
        <v>0</v>
      </c>
      <c r="J449" s="449">
        <f t="shared" si="42"/>
        <v>0</v>
      </c>
      <c r="K449" s="451"/>
    </row>
    <row r="450" spans="1:11" hidden="1">
      <c r="A450" s="451"/>
      <c r="B450" s="475"/>
      <c r="C450" s="489" t="str">
        <f>'Data information'!C667</f>
        <v xml:space="preserve"> - แผ่นเหล็กขนาด 250X400X20mm. </v>
      </c>
      <c r="D450" s="449"/>
      <c r="E450" s="450" t="str">
        <f>'Data information'!D667</f>
        <v>กก.</v>
      </c>
      <c r="F450" s="449">
        <f>'Data information'!E667</f>
        <v>28.44</v>
      </c>
      <c r="G450" s="449">
        <f t="shared" si="40"/>
        <v>0</v>
      </c>
      <c r="H450" s="449">
        <f>'Data information'!F667</f>
        <v>0</v>
      </c>
      <c r="I450" s="449">
        <f t="shared" si="41"/>
        <v>0</v>
      </c>
      <c r="J450" s="449">
        <f t="shared" si="42"/>
        <v>0</v>
      </c>
      <c r="K450" s="451"/>
    </row>
    <row r="451" spans="1:11" hidden="1">
      <c r="A451" s="451"/>
      <c r="B451" s="475"/>
      <c r="C451" s="489" t="str">
        <f>'Data information'!C668</f>
        <v xml:space="preserve"> - แผ่นเหล็กขนาด 250X250X20mm. </v>
      </c>
      <c r="D451" s="449"/>
      <c r="E451" s="450" t="str">
        <f>'Data information'!D668</f>
        <v>กก.</v>
      </c>
      <c r="F451" s="449">
        <f>'Data information'!E668</f>
        <v>28.44</v>
      </c>
      <c r="G451" s="449">
        <f t="shared" si="40"/>
        <v>0</v>
      </c>
      <c r="H451" s="449">
        <f>'Data information'!F668</f>
        <v>0</v>
      </c>
      <c r="I451" s="449">
        <f t="shared" si="41"/>
        <v>0</v>
      </c>
      <c r="J451" s="449">
        <f t="shared" si="42"/>
        <v>0</v>
      </c>
      <c r="K451" s="451"/>
    </row>
    <row r="452" spans="1:11" hidden="1">
      <c r="A452" s="451"/>
      <c r="B452" s="475"/>
      <c r="C452" s="489" t="str">
        <f>'Data information'!C669</f>
        <v xml:space="preserve"> - แผ่นเหล็กขนาด 200X350X20mm. </v>
      </c>
      <c r="D452" s="449"/>
      <c r="E452" s="450" t="str">
        <f>'Data information'!D669</f>
        <v>กก.</v>
      </c>
      <c r="F452" s="449">
        <f>'Data information'!E669</f>
        <v>28.44</v>
      </c>
      <c r="G452" s="449">
        <f t="shared" si="40"/>
        <v>0</v>
      </c>
      <c r="H452" s="449">
        <f>'Data information'!F669</f>
        <v>0</v>
      </c>
      <c r="I452" s="449">
        <f t="shared" si="41"/>
        <v>0</v>
      </c>
      <c r="J452" s="449">
        <f t="shared" si="42"/>
        <v>0</v>
      </c>
      <c r="K452" s="451"/>
    </row>
    <row r="453" spans="1:11" hidden="1">
      <c r="A453" s="451"/>
      <c r="B453" s="475"/>
      <c r="C453" s="489" t="str">
        <f>'Data information'!C670</f>
        <v xml:space="preserve"> - Dowel DB20 ยาว 0.40 ม. (DETAIL-1,2)</v>
      </c>
      <c r="D453" s="449"/>
      <c r="E453" s="450" t="str">
        <f>'Data information'!D670</f>
        <v>กก.</v>
      </c>
      <c r="F453" s="449">
        <f>'Data information'!E670</f>
        <v>20.18</v>
      </c>
      <c r="G453" s="449">
        <f t="shared" si="40"/>
        <v>0</v>
      </c>
      <c r="H453" s="449">
        <f>'Data information'!F670</f>
        <v>0</v>
      </c>
      <c r="I453" s="449">
        <f t="shared" si="41"/>
        <v>0</v>
      </c>
      <c r="J453" s="449">
        <f t="shared" si="42"/>
        <v>0</v>
      </c>
      <c r="K453" s="451"/>
    </row>
    <row r="454" spans="1:11" hidden="1">
      <c r="A454" s="451"/>
      <c r="B454" s="475"/>
      <c r="C454" s="489" t="str">
        <f>'Data information'!C671</f>
        <v xml:space="preserve"> - Dowel DB16 ยาว 0.40 ม.  (DETAIL-3)</v>
      </c>
      <c r="D454" s="449"/>
      <c r="E454" s="450" t="str">
        <f>'Data information'!D671</f>
        <v>กก.</v>
      </c>
      <c r="F454" s="449">
        <f>'Data information'!E671</f>
        <v>20.14</v>
      </c>
      <c r="G454" s="449">
        <f t="shared" si="40"/>
        <v>0</v>
      </c>
      <c r="H454" s="449">
        <f>'Data information'!F671</f>
        <v>0</v>
      </c>
      <c r="I454" s="449">
        <f t="shared" si="41"/>
        <v>0</v>
      </c>
      <c r="J454" s="449">
        <f t="shared" si="42"/>
        <v>0</v>
      </c>
      <c r="K454" s="451"/>
    </row>
    <row r="455" spans="1:11" hidden="1">
      <c r="A455" s="451"/>
      <c r="B455" s="475"/>
      <c r="C455" s="489" t="str">
        <f>'Data information'!C672</f>
        <v xml:space="preserve"> - ค่าแรงเชื่อม ประกอบเหล็กโครงสร้าง</v>
      </c>
      <c r="D455" s="449"/>
      <c r="E455" s="450" t="str">
        <f>'Data information'!D672</f>
        <v>กก.</v>
      </c>
      <c r="F455" s="449">
        <f>'Data information'!E672</f>
        <v>0</v>
      </c>
      <c r="G455" s="449">
        <f t="shared" si="40"/>
        <v>0</v>
      </c>
      <c r="H455" s="449">
        <f>'Data information'!F672</f>
        <v>10</v>
      </c>
      <c r="I455" s="449">
        <f t="shared" si="41"/>
        <v>0</v>
      </c>
      <c r="J455" s="449">
        <f t="shared" si="42"/>
        <v>0</v>
      </c>
      <c r="K455" s="451"/>
    </row>
    <row r="456" spans="1:11" hidden="1">
      <c r="A456" s="451"/>
      <c r="B456" s="475"/>
      <c r="C456" s="489" t="str">
        <f>'Data information'!C673</f>
        <v xml:space="preserve"> - ทาสีกันสนิม</v>
      </c>
      <c r="D456" s="449"/>
      <c r="E456" s="450" t="str">
        <f>'Data information'!D673</f>
        <v>ตร.ม.</v>
      </c>
      <c r="F456" s="449">
        <f>'Data information'!E673</f>
        <v>22.42</v>
      </c>
      <c r="G456" s="449">
        <f t="shared" si="40"/>
        <v>0</v>
      </c>
      <c r="H456" s="449">
        <f>'Data information'!F673</f>
        <v>30</v>
      </c>
      <c r="I456" s="449">
        <f t="shared" si="41"/>
        <v>0</v>
      </c>
      <c r="J456" s="449">
        <f t="shared" si="42"/>
        <v>0</v>
      </c>
      <c r="K456" s="451"/>
    </row>
    <row r="457" spans="1:11" hidden="1">
      <c r="A457" s="451"/>
      <c r="B457" s="475"/>
      <c r="C457" s="489" t="str">
        <f>'Data information'!C674</f>
        <v xml:space="preserve"> - ทาสีน้ำมัน</v>
      </c>
      <c r="D457" s="449"/>
      <c r="E457" s="450" t="str">
        <f>'Data information'!D674</f>
        <v>ตร.ม.</v>
      </c>
      <c r="F457" s="449">
        <f>'Data information'!E674</f>
        <v>66.12</v>
      </c>
      <c r="G457" s="449">
        <f t="shared" si="40"/>
        <v>0</v>
      </c>
      <c r="H457" s="449">
        <f>'Data information'!F674</f>
        <v>35</v>
      </c>
      <c r="I457" s="449">
        <f t="shared" si="41"/>
        <v>0</v>
      </c>
      <c r="J457" s="449">
        <f t="shared" si="42"/>
        <v>0</v>
      </c>
      <c r="K457" s="451"/>
    </row>
    <row r="458" spans="1:11" hidden="1">
      <c r="A458" s="451"/>
      <c r="B458" s="475"/>
      <c r="C458" s="489" t="str">
        <f>'Data information'!C675</f>
        <v xml:space="preserve"> - งานราวเหล็ก ราวบันได ST.4</v>
      </c>
      <c r="D458" s="449"/>
      <c r="E458" s="450" t="str">
        <f>'Data information'!D675</f>
        <v>ม.</v>
      </c>
      <c r="F458" s="449">
        <f>'Data information'!E675</f>
        <v>303.774</v>
      </c>
      <c r="G458" s="449">
        <f t="shared" si="40"/>
        <v>0</v>
      </c>
      <c r="H458" s="449">
        <f>'Data information'!F675</f>
        <v>114</v>
      </c>
      <c r="I458" s="449">
        <f t="shared" si="41"/>
        <v>0</v>
      </c>
      <c r="J458" s="449">
        <f t="shared" si="42"/>
        <v>0</v>
      </c>
      <c r="K458" s="451"/>
    </row>
    <row r="459" spans="1:11" hidden="1">
      <c r="A459" s="451"/>
      <c r="B459" s="475"/>
      <c r="C459" s="485" t="str">
        <f>'Data information'!C676</f>
        <v>งานบันได ST.4 อาคาร 7</v>
      </c>
      <c r="D459" s="449"/>
      <c r="E459" s="450"/>
      <c r="F459" s="449"/>
      <c r="G459" s="449"/>
      <c r="H459" s="449"/>
      <c r="I459" s="449"/>
      <c r="J459" s="449"/>
      <c r="K459" s="451"/>
    </row>
    <row r="460" spans="1:11" hidden="1">
      <c r="A460" s="451"/>
      <c r="B460" s="475"/>
      <c r="C460" s="489" t="str">
        <f>'Data information'!C677</f>
        <v xml:space="preserve"> - คอนกรีตโครงสร้าง  fc'= 280 ksc. ทรงกระบอก</v>
      </c>
      <c r="D460" s="449"/>
      <c r="E460" s="450" t="str">
        <f>'Data information'!D677</f>
        <v>ลบ.ม.</v>
      </c>
      <c r="F460" s="449">
        <f>'Data information'!E677</f>
        <v>1971.96</v>
      </c>
      <c r="G460" s="449">
        <f t="shared" si="40"/>
        <v>0</v>
      </c>
      <c r="H460" s="449">
        <f>'Data information'!F677</f>
        <v>519</v>
      </c>
      <c r="I460" s="449">
        <f t="shared" si="41"/>
        <v>0</v>
      </c>
      <c r="J460" s="449">
        <f t="shared" si="42"/>
        <v>0</v>
      </c>
      <c r="K460" s="451"/>
    </row>
    <row r="461" spans="1:11" hidden="1">
      <c r="A461" s="451"/>
      <c r="B461" s="475"/>
      <c r="C461" s="489" t="str">
        <f>'Data information'!C678</f>
        <v xml:space="preserve">  - ไม้แบบทั่วไป  50%</v>
      </c>
      <c r="D461" s="449"/>
      <c r="E461" s="450" t="str">
        <f>'Data information'!D678</f>
        <v>ตร.ม.</v>
      </c>
      <c r="F461" s="449">
        <f>'Data information'!E678</f>
        <v>300</v>
      </c>
      <c r="G461" s="449">
        <f t="shared" si="40"/>
        <v>0</v>
      </c>
      <c r="H461" s="449">
        <f>'Data information'!F678</f>
        <v>0</v>
      </c>
      <c r="I461" s="449">
        <f t="shared" si="41"/>
        <v>0</v>
      </c>
      <c r="J461" s="449">
        <f t="shared" si="42"/>
        <v>0</v>
      </c>
      <c r="K461" s="451"/>
    </row>
    <row r="462" spans="1:11" hidden="1">
      <c r="A462" s="451"/>
      <c r="B462" s="475"/>
      <c r="C462" s="489" t="str">
        <f>'Data information'!C679</f>
        <v xml:space="preserve">  - ค่าแรงไม้แบบ</v>
      </c>
      <c r="D462" s="449"/>
      <c r="E462" s="450" t="str">
        <f>'Data information'!D679</f>
        <v>ตร.ม.</v>
      </c>
      <c r="F462" s="449">
        <f>'Data information'!E679</f>
        <v>0</v>
      </c>
      <c r="G462" s="449">
        <f t="shared" si="40"/>
        <v>0</v>
      </c>
      <c r="H462" s="449">
        <f>'Data information'!F679</f>
        <v>115</v>
      </c>
      <c r="I462" s="449">
        <f t="shared" si="41"/>
        <v>0</v>
      </c>
      <c r="J462" s="449">
        <f t="shared" si="42"/>
        <v>0</v>
      </c>
      <c r="K462" s="451"/>
    </row>
    <row r="463" spans="1:11" hidden="1">
      <c r="A463" s="451"/>
      <c r="B463" s="475"/>
      <c r="C463" s="489" t="str">
        <f>'Data information'!C680</f>
        <v xml:space="preserve">  - ไม้คร่าวยึดแบบหล่อคอนกรีต </v>
      </c>
      <c r="D463" s="449"/>
      <c r="E463" s="450" t="str">
        <f>'Data information'!D680</f>
        <v>ตร.ม.</v>
      </c>
      <c r="F463" s="449">
        <f>'Data information'!E680</f>
        <v>300</v>
      </c>
      <c r="G463" s="449">
        <f t="shared" si="40"/>
        <v>0</v>
      </c>
      <c r="H463" s="449">
        <f>'Data information'!F680</f>
        <v>0</v>
      </c>
      <c r="I463" s="449">
        <f t="shared" si="41"/>
        <v>0</v>
      </c>
      <c r="J463" s="449">
        <f t="shared" si="42"/>
        <v>0</v>
      </c>
      <c r="K463" s="451"/>
    </row>
    <row r="464" spans="1:11" hidden="1">
      <c r="A464" s="451"/>
      <c r="B464" s="475"/>
      <c r="C464" s="489" t="str">
        <f>'Data information'!C681</f>
        <v xml:space="preserve">  - ตะปู</v>
      </c>
      <c r="D464" s="449"/>
      <c r="E464" s="450" t="str">
        <f>'Data information'!D681</f>
        <v>กก.</v>
      </c>
      <c r="F464" s="449">
        <f>'Data information'!E681</f>
        <v>58.88</v>
      </c>
      <c r="G464" s="449">
        <f t="shared" si="40"/>
        <v>0</v>
      </c>
      <c r="H464" s="449">
        <f>'Data information'!F681</f>
        <v>0</v>
      </c>
      <c r="I464" s="449">
        <f t="shared" si="41"/>
        <v>0</v>
      </c>
      <c r="J464" s="449">
        <f t="shared" si="42"/>
        <v>0</v>
      </c>
      <c r="K464" s="451"/>
    </row>
    <row r="465" spans="1:11" hidden="1">
      <c r="A465" s="451"/>
      <c r="B465" s="475"/>
      <c r="C465" s="489" t="str">
        <f>'Data information'!C682</f>
        <v xml:space="preserve">  - เหล็กเส้นกลมผิวเรียบ SR.24 RB9 มม.</v>
      </c>
      <c r="D465" s="449"/>
      <c r="E465" s="450" t="str">
        <f>'Data information'!D682</f>
        <v>กก.</v>
      </c>
      <c r="F465" s="449">
        <f>'Data information'!E682</f>
        <v>20.79</v>
      </c>
      <c r="G465" s="449">
        <f t="shared" si="40"/>
        <v>0</v>
      </c>
      <c r="H465" s="449">
        <f>'Data information'!F682</f>
        <v>4.4000000000000004</v>
      </c>
      <c r="I465" s="449">
        <f t="shared" si="41"/>
        <v>0</v>
      </c>
      <c r="J465" s="449">
        <f t="shared" si="42"/>
        <v>0</v>
      </c>
      <c r="K465" s="451"/>
    </row>
    <row r="466" spans="1:11" hidden="1">
      <c r="A466" s="451"/>
      <c r="B466" s="475"/>
      <c r="C466" s="489" t="str">
        <f>'Data information'!C683</f>
        <v xml:space="preserve">  - เหล็กเส้นกลมผิวข้ออ้อย SD.40 DB12 มม.</v>
      </c>
      <c r="D466" s="449"/>
      <c r="E466" s="450" t="str">
        <f>'Data information'!D683</f>
        <v>กก.</v>
      </c>
      <c r="F466" s="449">
        <f>'Data information'!E683</f>
        <v>20.2</v>
      </c>
      <c r="G466" s="449">
        <f t="shared" si="40"/>
        <v>0</v>
      </c>
      <c r="H466" s="449">
        <f>'Data information'!F683</f>
        <v>3.6</v>
      </c>
      <c r="I466" s="449">
        <f t="shared" si="41"/>
        <v>0</v>
      </c>
      <c r="J466" s="449">
        <f t="shared" si="42"/>
        <v>0</v>
      </c>
      <c r="K466" s="451"/>
    </row>
    <row r="467" spans="1:11" hidden="1">
      <c r="A467" s="451"/>
      <c r="B467" s="475"/>
      <c r="C467" s="489" t="str">
        <f>'Data information'!C684</f>
        <v xml:space="preserve"> - ลวดผูกเหล็ก</v>
      </c>
      <c r="D467" s="449"/>
      <c r="E467" s="450" t="str">
        <f>'Data information'!D684</f>
        <v>กก.</v>
      </c>
      <c r="F467" s="449">
        <f>'Data information'!E684</f>
        <v>34.42</v>
      </c>
      <c r="G467" s="449">
        <f t="shared" si="40"/>
        <v>0</v>
      </c>
      <c r="H467" s="449">
        <f>'Data information'!F684</f>
        <v>0</v>
      </c>
      <c r="I467" s="449">
        <f t="shared" si="41"/>
        <v>0</v>
      </c>
      <c r="J467" s="449">
        <f t="shared" si="42"/>
        <v>0</v>
      </c>
      <c r="K467" s="451"/>
    </row>
    <row r="468" spans="1:11" hidden="1">
      <c r="A468" s="451"/>
      <c r="B468" s="475"/>
      <c r="C468" s="489" t="str">
        <f>'Data information'!C685</f>
        <v xml:space="preserve"> - กันลื่นเหล็กสี่เหลี่ยมตัน ขนาด 1x1 ซม.(จมูกบันได)</v>
      </c>
      <c r="D468" s="449"/>
      <c r="E468" s="450" t="str">
        <f>'Data information'!D685</f>
        <v>ม.</v>
      </c>
      <c r="F468" s="449">
        <f>'Data information'!E685</f>
        <v>30</v>
      </c>
      <c r="G468" s="449">
        <f t="shared" si="40"/>
        <v>0</v>
      </c>
      <c r="H468" s="449">
        <f>'Data information'!F685</f>
        <v>0</v>
      </c>
      <c r="I468" s="449">
        <f t="shared" si="41"/>
        <v>0</v>
      </c>
      <c r="J468" s="449">
        <f t="shared" si="42"/>
        <v>0</v>
      </c>
      <c r="K468" s="451"/>
    </row>
    <row r="469" spans="1:11" hidden="1">
      <c r="A469" s="451"/>
      <c r="B469" s="475"/>
      <c r="C469" s="485" t="str">
        <f>'Data information'!C686</f>
        <v>งานบันได ST.4 -A อาคาร 1</v>
      </c>
      <c r="D469" s="449"/>
      <c r="E469" s="450">
        <f>'Data information'!D686</f>
        <v>0</v>
      </c>
      <c r="F469" s="449">
        <f>'Data information'!E686</f>
        <v>0</v>
      </c>
      <c r="G469" s="449">
        <f t="shared" si="40"/>
        <v>0</v>
      </c>
      <c r="H469" s="449">
        <f>'Data information'!F686</f>
        <v>0</v>
      </c>
      <c r="I469" s="449">
        <f t="shared" si="41"/>
        <v>0</v>
      </c>
      <c r="J469" s="449">
        <f t="shared" si="42"/>
        <v>0</v>
      </c>
      <c r="K469" s="451"/>
    </row>
    <row r="470" spans="1:11" hidden="1">
      <c r="A470" s="451"/>
      <c r="B470" s="475"/>
      <c r="C470" s="489" t="str">
        <f>'Data information'!C687</f>
        <v xml:space="preserve"> - ท่อเหล็กอาบสังกะสี DIA. 2"</v>
      </c>
      <c r="D470" s="449"/>
      <c r="E470" s="450" t="str">
        <f>'Data information'!D687</f>
        <v>ม.</v>
      </c>
      <c r="F470" s="449">
        <f>'Data information'!E687</f>
        <v>140.18600000000001</v>
      </c>
      <c r="G470" s="449">
        <f t="shared" si="40"/>
        <v>0</v>
      </c>
      <c r="H470" s="449">
        <f>'Data information'!F687</f>
        <v>0</v>
      </c>
      <c r="I470" s="449">
        <f t="shared" si="41"/>
        <v>0</v>
      </c>
      <c r="J470" s="449">
        <f t="shared" si="42"/>
        <v>0</v>
      </c>
      <c r="K470" s="451"/>
    </row>
    <row r="471" spans="1:11" hidden="1">
      <c r="A471" s="451"/>
      <c r="B471" s="475"/>
      <c r="C471" s="489" t="str">
        <f>'Data information'!C688</f>
        <v xml:space="preserve"> - ท่อเหล็กอาบสังกะสี DIA. 1 1/2"</v>
      </c>
      <c r="D471" s="449"/>
      <c r="E471" s="450" t="str">
        <f>'Data information'!D688</f>
        <v>ม.</v>
      </c>
      <c r="F471" s="449">
        <f>'Data information'!E688</f>
        <v>112.15</v>
      </c>
      <c r="G471" s="449">
        <f t="shared" si="40"/>
        <v>0</v>
      </c>
      <c r="H471" s="449">
        <f>'Data information'!F688</f>
        <v>0</v>
      </c>
      <c r="I471" s="449">
        <f t="shared" si="41"/>
        <v>0</v>
      </c>
      <c r="J471" s="449">
        <f t="shared" si="42"/>
        <v>0</v>
      </c>
      <c r="K471" s="451"/>
    </row>
    <row r="472" spans="1:11" hidden="1">
      <c r="A472" s="451"/>
      <c r="B472" s="475"/>
      <c r="C472" s="489" t="str">
        <f>'Data information'!C689</f>
        <v xml:space="preserve"> - EXP.BOLT 6mm.-4</v>
      </c>
      <c r="D472" s="449"/>
      <c r="E472" s="450" t="str">
        <f>'Data information'!D689</f>
        <v>ตัว</v>
      </c>
      <c r="F472" s="449">
        <f>'Data information'!E689</f>
        <v>15</v>
      </c>
      <c r="G472" s="449">
        <f t="shared" si="40"/>
        <v>0</v>
      </c>
      <c r="H472" s="449">
        <f>'Data information'!F689</f>
        <v>0</v>
      </c>
      <c r="I472" s="449">
        <f t="shared" si="41"/>
        <v>0</v>
      </c>
      <c r="J472" s="449">
        <f t="shared" si="42"/>
        <v>0</v>
      </c>
      <c r="K472" s="451"/>
    </row>
    <row r="473" spans="1:11" hidden="1">
      <c r="A473" s="451"/>
      <c r="B473" s="475"/>
      <c r="C473" s="489" t="str">
        <f>'Data information'!C690</f>
        <v xml:space="preserve"> - PL. DIA. 4"หนา9 มม.</v>
      </c>
      <c r="D473" s="449"/>
      <c r="E473" s="450" t="str">
        <f>'Data information'!D690</f>
        <v>กก.</v>
      </c>
      <c r="F473" s="449">
        <f>'Data information'!E690</f>
        <v>27.5</v>
      </c>
      <c r="G473" s="449">
        <f t="shared" si="40"/>
        <v>0</v>
      </c>
      <c r="H473" s="449">
        <f>'Data information'!F690</f>
        <v>0</v>
      </c>
      <c r="I473" s="449">
        <f t="shared" si="41"/>
        <v>0</v>
      </c>
      <c r="J473" s="449">
        <f t="shared" si="42"/>
        <v>0</v>
      </c>
      <c r="K473" s="451"/>
    </row>
    <row r="474" spans="1:11">
      <c r="A474" s="451"/>
      <c r="B474" s="475"/>
      <c r="C474" s="485" t="str">
        <f>'Data information'!C691</f>
        <v>งานบันได ST.5 อาคาร 2 ,8</v>
      </c>
      <c r="D474" s="449"/>
      <c r="E474" s="450"/>
      <c r="F474" s="449"/>
      <c r="G474" s="449"/>
      <c r="H474" s="449"/>
      <c r="I474" s="449"/>
      <c r="J474" s="449"/>
      <c r="K474" s="460"/>
    </row>
    <row r="475" spans="1:11">
      <c r="A475" s="451"/>
      <c r="B475" s="475"/>
      <c r="C475" s="489" t="str">
        <f>'Data information'!C692</f>
        <v xml:space="preserve"> - คอนกรีตโครงสร้าง  fc'= 280 ksc. ทรงกระบอก</v>
      </c>
      <c r="D475" s="449"/>
      <c r="E475" s="450" t="str">
        <f>'Data information'!D692</f>
        <v>ลบ.ม.</v>
      </c>
      <c r="F475" s="449">
        <f>'Data information'!E692</f>
        <v>1971.96</v>
      </c>
      <c r="G475" s="449">
        <f t="shared" si="40"/>
        <v>0</v>
      </c>
      <c r="H475" s="449">
        <f>'Data information'!F692</f>
        <v>519</v>
      </c>
      <c r="I475" s="449">
        <f t="shared" si="41"/>
        <v>0</v>
      </c>
      <c r="J475" s="449">
        <f t="shared" si="42"/>
        <v>0</v>
      </c>
      <c r="K475" s="460"/>
    </row>
    <row r="476" spans="1:11">
      <c r="A476" s="451"/>
      <c r="B476" s="475"/>
      <c r="C476" s="489" t="str">
        <f>'Data information'!C693</f>
        <v xml:space="preserve">  - ไม้แบบทั่วไป  50%</v>
      </c>
      <c r="D476" s="449"/>
      <c r="E476" s="450" t="str">
        <f>'Data information'!D693</f>
        <v>ตร.ม.</v>
      </c>
      <c r="F476" s="449">
        <f>'Data information'!E693</f>
        <v>300</v>
      </c>
      <c r="G476" s="449">
        <f t="shared" si="40"/>
        <v>0</v>
      </c>
      <c r="H476" s="449">
        <f>'Data information'!F693</f>
        <v>0</v>
      </c>
      <c r="I476" s="449">
        <f t="shared" si="41"/>
        <v>0</v>
      </c>
      <c r="J476" s="449">
        <f t="shared" si="42"/>
        <v>0</v>
      </c>
      <c r="K476" s="460"/>
    </row>
    <row r="477" spans="1:11">
      <c r="A477" s="451"/>
      <c r="B477" s="475"/>
      <c r="C477" s="489" t="str">
        <f>'Data information'!C694</f>
        <v xml:space="preserve">  - ค่าแรงไม้แบบ</v>
      </c>
      <c r="D477" s="449"/>
      <c r="E477" s="450" t="str">
        <f>'Data information'!D694</f>
        <v>ตร.ม.</v>
      </c>
      <c r="F477" s="449">
        <f>'Data information'!E694</f>
        <v>0</v>
      </c>
      <c r="G477" s="449">
        <f t="shared" si="40"/>
        <v>0</v>
      </c>
      <c r="H477" s="449">
        <f>'Data information'!F694</f>
        <v>115</v>
      </c>
      <c r="I477" s="449">
        <f t="shared" si="41"/>
        <v>0</v>
      </c>
      <c r="J477" s="449">
        <f t="shared" si="42"/>
        <v>0</v>
      </c>
      <c r="K477" s="460"/>
    </row>
    <row r="478" spans="1:11">
      <c r="A478" s="451"/>
      <c r="B478" s="475"/>
      <c r="C478" s="489" t="str">
        <f>'Data information'!C695</f>
        <v xml:space="preserve">  - ไม้คร่าวยึดแบบหล่อคอนกรีต </v>
      </c>
      <c r="D478" s="449"/>
      <c r="E478" s="450" t="str">
        <f>'Data information'!D695</f>
        <v>ตร.ม.</v>
      </c>
      <c r="F478" s="449">
        <f>'Data information'!E695</f>
        <v>300</v>
      </c>
      <c r="G478" s="449">
        <f t="shared" si="40"/>
        <v>0</v>
      </c>
      <c r="H478" s="449">
        <f>'Data information'!F695</f>
        <v>0</v>
      </c>
      <c r="I478" s="449">
        <f t="shared" si="41"/>
        <v>0</v>
      </c>
      <c r="J478" s="449">
        <f t="shared" si="42"/>
        <v>0</v>
      </c>
      <c r="K478" s="460"/>
    </row>
    <row r="479" spans="1:11">
      <c r="A479" s="451"/>
      <c r="B479" s="475"/>
      <c r="C479" s="489" t="str">
        <f>'Data information'!C696</f>
        <v xml:space="preserve">  - ตะปู</v>
      </c>
      <c r="D479" s="449"/>
      <c r="E479" s="450" t="str">
        <f>'Data information'!D696</f>
        <v>กก.</v>
      </c>
      <c r="F479" s="449">
        <f>'Data information'!E696</f>
        <v>58.88</v>
      </c>
      <c r="G479" s="449">
        <f t="shared" si="40"/>
        <v>0</v>
      </c>
      <c r="H479" s="449">
        <f>'Data information'!F696</f>
        <v>0</v>
      </c>
      <c r="I479" s="449">
        <f t="shared" si="41"/>
        <v>0</v>
      </c>
      <c r="J479" s="449">
        <f t="shared" si="42"/>
        <v>0</v>
      </c>
      <c r="K479" s="460"/>
    </row>
    <row r="480" spans="1:11">
      <c r="A480" s="451"/>
      <c r="B480" s="475"/>
      <c r="C480" s="489" t="str">
        <f>'Data information'!C697</f>
        <v xml:space="preserve">  - เหล็กเส้นกลมผิวเรียบ SR.24 RB9 มม.</v>
      </c>
      <c r="D480" s="449"/>
      <c r="E480" s="450" t="str">
        <f>'Data information'!D697</f>
        <v>กก.</v>
      </c>
      <c r="F480" s="449">
        <f>'Data information'!E697</f>
        <v>20.79</v>
      </c>
      <c r="G480" s="449">
        <f t="shared" si="40"/>
        <v>0</v>
      </c>
      <c r="H480" s="449">
        <f>'Data information'!F697</f>
        <v>4.4000000000000004</v>
      </c>
      <c r="I480" s="449">
        <f t="shared" si="41"/>
        <v>0</v>
      </c>
      <c r="J480" s="449">
        <f t="shared" si="42"/>
        <v>0</v>
      </c>
      <c r="K480" s="460"/>
    </row>
    <row r="481" spans="1:11">
      <c r="A481" s="451"/>
      <c r="B481" s="475"/>
      <c r="C481" s="489" t="str">
        <f>'Data information'!C698</f>
        <v xml:space="preserve">  - เหล็กเส้นกลมผิวข้ออ้อย SD.40 DB12 มม.</v>
      </c>
      <c r="D481" s="449"/>
      <c r="E481" s="450" t="str">
        <f>'Data information'!D698</f>
        <v>กก.</v>
      </c>
      <c r="F481" s="449">
        <f>'Data information'!E698</f>
        <v>20.2</v>
      </c>
      <c r="G481" s="449">
        <f t="shared" si="40"/>
        <v>0</v>
      </c>
      <c r="H481" s="449">
        <f>'Data information'!F698</f>
        <v>3.6</v>
      </c>
      <c r="I481" s="449">
        <f t="shared" si="41"/>
        <v>0</v>
      </c>
      <c r="J481" s="449">
        <f t="shared" si="42"/>
        <v>0</v>
      </c>
      <c r="K481" s="460"/>
    </row>
    <row r="482" spans="1:11">
      <c r="A482" s="451"/>
      <c r="B482" s="475"/>
      <c r="C482" s="489" t="str">
        <f>'Data information'!C699</f>
        <v xml:space="preserve"> - ลวดผูกเหล็ก</v>
      </c>
      <c r="D482" s="449"/>
      <c r="E482" s="450" t="str">
        <f>'Data information'!D699</f>
        <v>กก.</v>
      </c>
      <c r="F482" s="449">
        <f>'Data information'!E699</f>
        <v>34.42</v>
      </c>
      <c r="G482" s="449">
        <f t="shared" si="40"/>
        <v>0</v>
      </c>
      <c r="H482" s="449">
        <f>'Data information'!F699</f>
        <v>0</v>
      </c>
      <c r="I482" s="449">
        <f t="shared" si="41"/>
        <v>0</v>
      </c>
      <c r="J482" s="449">
        <f t="shared" si="42"/>
        <v>0</v>
      </c>
      <c r="K482" s="460"/>
    </row>
    <row r="483" spans="1:11">
      <c r="A483" s="451"/>
      <c r="B483" s="475"/>
      <c r="C483" s="489" t="str">
        <f>'Data information'!C700</f>
        <v xml:space="preserve"> - กันลื่นเหล็กสี่เหลี่ยมตัน ขนาด 1x1 ซม.(จมูกบันได)</v>
      </c>
      <c r="D483" s="449"/>
      <c r="E483" s="450" t="str">
        <f>'Data information'!D700</f>
        <v>ม.</v>
      </c>
      <c r="F483" s="449">
        <f>'Data information'!E700</f>
        <v>30</v>
      </c>
      <c r="G483" s="449">
        <f t="shared" si="40"/>
        <v>0</v>
      </c>
      <c r="H483" s="449">
        <f>'Data information'!F700</f>
        <v>0</v>
      </c>
      <c r="I483" s="449">
        <f t="shared" si="41"/>
        <v>0</v>
      </c>
      <c r="J483" s="449">
        <f t="shared" si="42"/>
        <v>0</v>
      </c>
      <c r="K483" s="460"/>
    </row>
    <row r="484" spans="1:11" hidden="1">
      <c r="A484" s="451"/>
      <c r="B484" s="475"/>
      <c r="C484" s="485" t="str">
        <f>'Data information'!C701</f>
        <v>งานบันได ST.5 อาคาร 4</v>
      </c>
      <c r="D484" s="449"/>
      <c r="E484" s="450"/>
      <c r="F484" s="449"/>
      <c r="G484" s="449"/>
      <c r="H484" s="449"/>
      <c r="I484" s="449"/>
      <c r="J484" s="449"/>
      <c r="K484" s="460"/>
    </row>
    <row r="485" spans="1:11" hidden="1">
      <c r="A485" s="451"/>
      <c r="B485" s="475"/>
      <c r="C485" s="489" t="str">
        <f>'Data information'!C702</f>
        <v xml:space="preserve"> - H-390X300X10X16 mm.( แม่บันได )</v>
      </c>
      <c r="D485" s="449"/>
      <c r="E485" s="450" t="str">
        <f>'Data information'!D702</f>
        <v>กก.</v>
      </c>
      <c r="F485" s="449">
        <f>'Data information'!E702</f>
        <v>34.64</v>
      </c>
      <c r="G485" s="449">
        <f t="shared" si="40"/>
        <v>0</v>
      </c>
      <c r="H485" s="449">
        <f>'Data information'!F702</f>
        <v>0</v>
      </c>
      <c r="I485" s="449">
        <f t="shared" si="41"/>
        <v>0</v>
      </c>
      <c r="J485" s="449">
        <f t="shared" si="42"/>
        <v>0</v>
      </c>
      <c r="K485" s="460"/>
    </row>
    <row r="486" spans="1:11" hidden="1">
      <c r="A486" s="451"/>
      <c r="B486" s="475"/>
      <c r="C486" s="489" t="str">
        <f>'Data information'!C703</f>
        <v xml:space="preserve"> - แผ่นเหล็กเรียบดำหนา 6 มม. (ลูกตั้ง-ลูกนอน)</v>
      </c>
      <c r="D486" s="449"/>
      <c r="E486" s="450" t="str">
        <f>'Data information'!D703</f>
        <v>กก.</v>
      </c>
      <c r="F486" s="449">
        <f>'Data information'!E703</f>
        <v>25.12</v>
      </c>
      <c r="G486" s="449">
        <f t="shared" si="40"/>
        <v>0</v>
      </c>
      <c r="H486" s="449">
        <f>'Data information'!F703</f>
        <v>0</v>
      </c>
      <c r="I486" s="449">
        <f t="shared" si="41"/>
        <v>0</v>
      </c>
      <c r="J486" s="449">
        <f t="shared" si="42"/>
        <v>0</v>
      </c>
      <c r="K486" s="460"/>
    </row>
    <row r="487" spans="1:11" hidden="1">
      <c r="A487" s="451"/>
      <c r="B487" s="475"/>
      <c r="C487" s="489" t="str">
        <f>'Data information'!C704</f>
        <v xml:space="preserve"> - แผ่นเหล็กขนาด 1000X400X25mm. </v>
      </c>
      <c r="D487" s="449"/>
      <c r="E487" s="450" t="str">
        <f>'Data information'!D704</f>
        <v>กก.</v>
      </c>
      <c r="F487" s="449">
        <f>'Data information'!E704</f>
        <v>28.44</v>
      </c>
      <c r="G487" s="449">
        <f t="shared" si="40"/>
        <v>0</v>
      </c>
      <c r="H487" s="449">
        <f>'Data information'!F704</f>
        <v>0</v>
      </c>
      <c r="I487" s="449">
        <f t="shared" si="41"/>
        <v>0</v>
      </c>
      <c r="J487" s="449">
        <f t="shared" si="42"/>
        <v>0</v>
      </c>
      <c r="K487" s="460"/>
    </row>
    <row r="488" spans="1:11" hidden="1">
      <c r="A488" s="451"/>
      <c r="B488" s="475"/>
      <c r="C488" s="489" t="str">
        <f>'Data information'!C705</f>
        <v xml:space="preserve"> - แผ่นเหล็กขนาด 400X400X25mm. </v>
      </c>
      <c r="D488" s="449"/>
      <c r="E488" s="450" t="str">
        <f>'Data information'!D705</f>
        <v>กก.</v>
      </c>
      <c r="F488" s="449">
        <f>'Data information'!E705</f>
        <v>28.44</v>
      </c>
      <c r="G488" s="449">
        <f t="shared" si="40"/>
        <v>0</v>
      </c>
      <c r="H488" s="449">
        <f>'Data information'!F705</f>
        <v>0</v>
      </c>
      <c r="I488" s="449">
        <f t="shared" si="41"/>
        <v>0</v>
      </c>
      <c r="J488" s="449">
        <f t="shared" si="42"/>
        <v>0</v>
      </c>
      <c r="K488" s="460"/>
    </row>
    <row r="489" spans="1:11" hidden="1">
      <c r="A489" s="451"/>
      <c r="B489" s="475"/>
      <c r="C489" s="489" t="str">
        <f>'Data information'!C706</f>
        <v xml:space="preserve"> - แผ่นเหล็กขนาด 200X350X25mm. </v>
      </c>
      <c r="D489" s="449"/>
      <c r="E489" s="450" t="str">
        <f>'Data information'!D706</f>
        <v>กก.</v>
      </c>
      <c r="F489" s="449">
        <f>'Data information'!E706</f>
        <v>28.44</v>
      </c>
      <c r="G489" s="449">
        <f t="shared" si="40"/>
        <v>0</v>
      </c>
      <c r="H489" s="449">
        <f>'Data information'!F706</f>
        <v>0</v>
      </c>
      <c r="I489" s="449">
        <f t="shared" si="41"/>
        <v>0</v>
      </c>
      <c r="J489" s="449">
        <f t="shared" si="42"/>
        <v>0</v>
      </c>
      <c r="K489" s="460"/>
    </row>
    <row r="490" spans="1:11" hidden="1">
      <c r="A490" s="451"/>
      <c r="B490" s="475"/>
      <c r="C490" s="489" t="str">
        <f>'Data information'!C707</f>
        <v xml:space="preserve"> - Dowel DB25 ยาว 0.40 ม.</v>
      </c>
      <c r="D490" s="449"/>
      <c r="E490" s="450" t="str">
        <f>'Data information'!D707</f>
        <v>กก.</v>
      </c>
      <c r="F490" s="449">
        <f>'Data information'!E707</f>
        <v>20.41</v>
      </c>
      <c r="G490" s="449">
        <f t="shared" si="40"/>
        <v>0</v>
      </c>
      <c r="H490" s="449">
        <f>'Data information'!F707</f>
        <v>0</v>
      </c>
      <c r="I490" s="449">
        <f t="shared" si="41"/>
        <v>0</v>
      </c>
      <c r="J490" s="449">
        <f t="shared" si="42"/>
        <v>0</v>
      </c>
      <c r="K490" s="460"/>
    </row>
    <row r="491" spans="1:11" hidden="1">
      <c r="A491" s="451"/>
      <c r="B491" s="475"/>
      <c r="C491" s="489" t="str">
        <f>'Data information'!C708</f>
        <v xml:space="preserve"> - Dowel DB16 ยาว 0.40 ม.  </v>
      </c>
      <c r="D491" s="449"/>
      <c r="E491" s="450" t="str">
        <f>'Data information'!D708</f>
        <v>กก.</v>
      </c>
      <c r="F491" s="449">
        <f>'Data information'!E708</f>
        <v>20.14</v>
      </c>
      <c r="G491" s="449">
        <f t="shared" si="40"/>
        <v>0</v>
      </c>
      <c r="H491" s="449">
        <f>'Data information'!F708</f>
        <v>0</v>
      </c>
      <c r="I491" s="449">
        <f t="shared" si="41"/>
        <v>0</v>
      </c>
      <c r="J491" s="449">
        <f t="shared" si="42"/>
        <v>0</v>
      </c>
      <c r="K491" s="460"/>
    </row>
    <row r="492" spans="1:11" hidden="1">
      <c r="A492" s="451"/>
      <c r="B492" s="475"/>
      <c r="C492" s="489" t="str">
        <f>'Data information'!C709</f>
        <v xml:space="preserve"> - ค่าแรงเชื่อม ประกอบเหล็กโครงสร้าง</v>
      </c>
      <c r="D492" s="449"/>
      <c r="E492" s="450" t="str">
        <f>'Data information'!D709</f>
        <v>กก.</v>
      </c>
      <c r="F492" s="449">
        <f>'Data information'!E709</f>
        <v>0</v>
      </c>
      <c r="G492" s="449">
        <f t="shared" si="40"/>
        <v>0</v>
      </c>
      <c r="H492" s="449">
        <f>'Data information'!F709</f>
        <v>10</v>
      </c>
      <c r="I492" s="449">
        <f t="shared" si="41"/>
        <v>0</v>
      </c>
      <c r="J492" s="449">
        <f t="shared" si="42"/>
        <v>0</v>
      </c>
      <c r="K492" s="460"/>
    </row>
    <row r="493" spans="1:11" hidden="1">
      <c r="A493" s="451"/>
      <c r="B493" s="475"/>
      <c r="C493" s="489" t="str">
        <f>'Data information'!C710</f>
        <v xml:space="preserve"> - คอนกรีต ขัดมันเรียบ (ลูกนอนบันได)</v>
      </c>
      <c r="D493" s="449"/>
      <c r="E493" s="450" t="str">
        <f>'Data information'!D710</f>
        <v>ลบ.ม.</v>
      </c>
      <c r="F493" s="449">
        <f>'Data information'!E710</f>
        <v>1971.96</v>
      </c>
      <c r="G493" s="449">
        <f t="shared" ref="G493:G525" si="43">D493*F493</f>
        <v>0</v>
      </c>
      <c r="H493" s="449">
        <f>'Data information'!F710</f>
        <v>519</v>
      </c>
      <c r="I493" s="449">
        <f t="shared" ref="I493:I525" si="44">D493*H493</f>
        <v>0</v>
      </c>
      <c r="J493" s="449">
        <f t="shared" ref="J493:J525" si="45">G493+I493</f>
        <v>0</v>
      </c>
      <c r="K493" s="460"/>
    </row>
    <row r="494" spans="1:11" hidden="1">
      <c r="A494" s="451"/>
      <c r="B494" s="475"/>
      <c r="C494" s="489" t="str">
        <f>'Data information'!C711</f>
        <v xml:space="preserve"> - เหล็กเสริม RB 9 มม.</v>
      </c>
      <c r="D494" s="449"/>
      <c r="E494" s="450" t="str">
        <f>'Data information'!D711</f>
        <v>กก.</v>
      </c>
      <c r="F494" s="449">
        <f>'Data information'!E711</f>
        <v>20.79</v>
      </c>
      <c r="G494" s="449">
        <f t="shared" si="43"/>
        <v>0</v>
      </c>
      <c r="H494" s="449">
        <f>'Data information'!F711</f>
        <v>4.4000000000000004</v>
      </c>
      <c r="I494" s="449">
        <f t="shared" si="44"/>
        <v>0</v>
      </c>
      <c r="J494" s="449">
        <f t="shared" si="45"/>
        <v>0</v>
      </c>
      <c r="K494" s="460"/>
    </row>
    <row r="495" spans="1:11" hidden="1">
      <c r="A495" s="451"/>
      <c r="B495" s="475"/>
      <c r="C495" s="489" t="str">
        <f>'Data information'!C712</f>
        <v xml:space="preserve"> - เหล็กเสริม DB 12 มม.</v>
      </c>
      <c r="D495" s="449"/>
      <c r="E495" s="450" t="str">
        <f>'Data information'!D712</f>
        <v>กก.</v>
      </c>
      <c r="F495" s="449">
        <f>'Data information'!E712</f>
        <v>20.2</v>
      </c>
      <c r="G495" s="449">
        <f t="shared" si="43"/>
        <v>0</v>
      </c>
      <c r="H495" s="449">
        <f>'Data information'!F712</f>
        <v>3.6</v>
      </c>
      <c r="I495" s="449">
        <f t="shared" si="44"/>
        <v>0</v>
      </c>
      <c r="J495" s="449">
        <f t="shared" si="45"/>
        <v>0</v>
      </c>
      <c r="K495" s="460"/>
    </row>
    <row r="496" spans="1:11" hidden="1">
      <c r="A496" s="451"/>
      <c r="B496" s="475"/>
      <c r="C496" s="489" t="str">
        <f>'Data information'!C713</f>
        <v xml:space="preserve"> - เหล็กสี่เหลี่ยมตัน 1 x 1 ซม.(จมูกบันได)</v>
      </c>
      <c r="D496" s="449"/>
      <c r="E496" s="450" t="str">
        <f>'Data information'!D713</f>
        <v>ม.</v>
      </c>
      <c r="F496" s="449">
        <f>'Data information'!E713</f>
        <v>30</v>
      </c>
      <c r="G496" s="449">
        <f t="shared" si="43"/>
        <v>0</v>
      </c>
      <c r="H496" s="449">
        <f>'Data information'!F713</f>
        <v>0</v>
      </c>
      <c r="I496" s="449">
        <f t="shared" si="44"/>
        <v>0</v>
      </c>
      <c r="J496" s="449">
        <f t="shared" si="45"/>
        <v>0</v>
      </c>
      <c r="K496" s="460"/>
    </row>
    <row r="497" spans="1:11" hidden="1">
      <c r="A497" s="451"/>
      <c r="B497" s="475"/>
      <c r="C497" s="489" t="str">
        <f>'Data information'!C714</f>
        <v xml:space="preserve"> - ลวดผูกเหล็ก</v>
      </c>
      <c r="D497" s="449"/>
      <c r="E497" s="450" t="str">
        <f>'Data information'!D714</f>
        <v>กก.</v>
      </c>
      <c r="F497" s="449">
        <f>'Data information'!E714</f>
        <v>34.42</v>
      </c>
      <c r="G497" s="449">
        <f t="shared" si="43"/>
        <v>0</v>
      </c>
      <c r="H497" s="449">
        <f>'Data information'!F714</f>
        <v>0</v>
      </c>
      <c r="I497" s="449">
        <f t="shared" si="44"/>
        <v>0</v>
      </c>
      <c r="J497" s="449">
        <f t="shared" si="45"/>
        <v>0</v>
      </c>
      <c r="K497" s="460"/>
    </row>
    <row r="498" spans="1:11" hidden="1">
      <c r="A498" s="451"/>
      <c r="B498" s="475"/>
      <c r="C498" s="489" t="str">
        <f>'Data information'!C715</f>
        <v xml:space="preserve"> - ทาสีกันสนิม</v>
      </c>
      <c r="D498" s="449"/>
      <c r="E498" s="450" t="str">
        <f>'Data information'!D715</f>
        <v>ตร.ม.</v>
      </c>
      <c r="F498" s="449">
        <f>'Data information'!E715</f>
        <v>22.42</v>
      </c>
      <c r="G498" s="449">
        <f t="shared" si="43"/>
        <v>0</v>
      </c>
      <c r="H498" s="449">
        <f>'Data information'!F715</f>
        <v>30</v>
      </c>
      <c r="I498" s="449">
        <f t="shared" si="44"/>
        <v>0</v>
      </c>
      <c r="J498" s="449">
        <f t="shared" si="45"/>
        <v>0</v>
      </c>
      <c r="K498" s="460"/>
    </row>
    <row r="499" spans="1:11" hidden="1">
      <c r="A499" s="451"/>
      <c r="B499" s="475"/>
      <c r="C499" s="489" t="str">
        <f>'Data information'!C716</f>
        <v xml:space="preserve"> - ทาสีน้ำมัน</v>
      </c>
      <c r="D499" s="449"/>
      <c r="E499" s="450" t="str">
        <f>'Data information'!D716</f>
        <v>ตร.ม.</v>
      </c>
      <c r="F499" s="449">
        <f>'Data information'!E716</f>
        <v>66.12</v>
      </c>
      <c r="G499" s="449">
        <f t="shared" si="43"/>
        <v>0</v>
      </c>
      <c r="H499" s="449">
        <f>'Data information'!F716</f>
        <v>35</v>
      </c>
      <c r="I499" s="449">
        <f t="shared" si="44"/>
        <v>0</v>
      </c>
      <c r="J499" s="449">
        <f t="shared" si="45"/>
        <v>0</v>
      </c>
      <c r="K499" s="460"/>
    </row>
    <row r="500" spans="1:11" hidden="1">
      <c r="A500" s="451"/>
      <c r="B500" s="475"/>
      <c r="C500" s="489" t="str">
        <f>'Data information'!C717</f>
        <v xml:space="preserve"> - งานราวเหล็ก ราวบันได ST.5</v>
      </c>
      <c r="D500" s="449"/>
      <c r="E500" s="450" t="str">
        <f>'Data information'!D717</f>
        <v>ม.</v>
      </c>
      <c r="F500" s="449">
        <f>'Data information'!E717</f>
        <v>1838.53</v>
      </c>
      <c r="G500" s="449">
        <f t="shared" si="43"/>
        <v>0</v>
      </c>
      <c r="H500" s="449">
        <f>'Data information'!F717</f>
        <v>560</v>
      </c>
      <c r="I500" s="449">
        <f t="shared" si="44"/>
        <v>0</v>
      </c>
      <c r="J500" s="449">
        <f t="shared" si="45"/>
        <v>0</v>
      </c>
      <c r="K500" s="460"/>
    </row>
    <row r="501" spans="1:11" hidden="1">
      <c r="A501" s="451"/>
      <c r="B501" s="475"/>
      <c r="C501" s="485" t="str">
        <f>'Data information'!C718</f>
        <v>งานบันได ST.2 ทางเชื่อม 5</v>
      </c>
      <c r="D501" s="449"/>
      <c r="E501" s="450"/>
      <c r="F501" s="449"/>
      <c r="G501" s="449"/>
      <c r="H501" s="449"/>
      <c r="I501" s="449"/>
      <c r="J501" s="449"/>
      <c r="K501" s="460"/>
    </row>
    <row r="502" spans="1:11" hidden="1">
      <c r="A502" s="451"/>
      <c r="B502" s="475"/>
      <c r="C502" s="489" t="str">
        <f>'Data information'!C719</f>
        <v xml:space="preserve"> - H-300X150X6.5X9mm.( แม่บันได )</v>
      </c>
      <c r="D502" s="449"/>
      <c r="E502" s="450" t="str">
        <f>'Data information'!D719</f>
        <v>กก.</v>
      </c>
      <c r="F502" s="449">
        <f>'Data information'!E719</f>
        <v>35.549999999999997</v>
      </c>
      <c r="G502" s="449">
        <f t="shared" si="43"/>
        <v>0</v>
      </c>
      <c r="H502" s="449">
        <f>'Data information'!F719</f>
        <v>0</v>
      </c>
      <c r="I502" s="449">
        <f t="shared" si="44"/>
        <v>0</v>
      </c>
      <c r="J502" s="449">
        <f t="shared" si="45"/>
        <v>0</v>
      </c>
      <c r="K502" s="460"/>
    </row>
    <row r="503" spans="1:11" hidden="1">
      <c r="A503" s="451"/>
      <c r="B503" s="475"/>
      <c r="C503" s="489" t="str">
        <f>'Data information'!C720</f>
        <v xml:space="preserve"> - H-200X200X8X12mm. (เสา)</v>
      </c>
      <c r="D503" s="449"/>
      <c r="E503" s="450" t="str">
        <f>'Data information'!D720</f>
        <v>กก.</v>
      </c>
      <c r="F503" s="449">
        <f>'Data information'!E720</f>
        <v>33.409999999999997</v>
      </c>
      <c r="G503" s="449">
        <f t="shared" si="43"/>
        <v>0</v>
      </c>
      <c r="H503" s="449">
        <f>'Data information'!F720</f>
        <v>0</v>
      </c>
      <c r="I503" s="449">
        <f t="shared" si="44"/>
        <v>0</v>
      </c>
      <c r="J503" s="449">
        <f t="shared" si="45"/>
        <v>0</v>
      </c>
      <c r="K503" s="460"/>
    </row>
    <row r="504" spans="1:11" hidden="1">
      <c r="A504" s="451"/>
      <c r="B504" s="475"/>
      <c r="C504" s="489" t="str">
        <f>'Data information'!C721</f>
        <v xml:space="preserve"> - แผ่นเหล็กเรียบดำหนา 6 มม. (ลูกตั้ง-ลูกนอน)</v>
      </c>
      <c r="D504" s="449"/>
      <c r="E504" s="450" t="str">
        <f>'Data information'!D721</f>
        <v>กก.</v>
      </c>
      <c r="F504" s="449">
        <f>'Data information'!E721</f>
        <v>25.12</v>
      </c>
      <c r="G504" s="449">
        <f t="shared" si="43"/>
        <v>0</v>
      </c>
      <c r="H504" s="449">
        <f>'Data information'!F721</f>
        <v>0</v>
      </c>
      <c r="I504" s="449">
        <f t="shared" si="44"/>
        <v>0</v>
      </c>
      <c r="J504" s="449">
        <f t="shared" si="45"/>
        <v>0</v>
      </c>
      <c r="K504" s="460"/>
    </row>
    <row r="505" spans="1:11" hidden="1">
      <c r="A505" s="451"/>
      <c r="B505" s="475"/>
      <c r="C505" s="489" t="str">
        <f>'Data information'!C722</f>
        <v xml:space="preserve"> - แผ่นเหล็กขนาด 600X400X20mm. </v>
      </c>
      <c r="D505" s="449"/>
      <c r="E505" s="450" t="str">
        <f>'Data information'!D722</f>
        <v>กก.</v>
      </c>
      <c r="F505" s="449">
        <f>'Data information'!E722</f>
        <v>28.44</v>
      </c>
      <c r="G505" s="449">
        <f t="shared" si="43"/>
        <v>0</v>
      </c>
      <c r="H505" s="449">
        <f>'Data information'!F722</f>
        <v>0</v>
      </c>
      <c r="I505" s="449">
        <f t="shared" si="44"/>
        <v>0</v>
      </c>
      <c r="J505" s="449">
        <f t="shared" si="45"/>
        <v>0</v>
      </c>
      <c r="K505" s="460"/>
    </row>
    <row r="506" spans="1:11" hidden="1">
      <c r="A506" s="451"/>
      <c r="B506" s="475"/>
      <c r="C506" s="489" t="str">
        <f>'Data information'!C723</f>
        <v xml:space="preserve"> - แผ่นเหล็กขนาด 400X400X20mm. </v>
      </c>
      <c r="D506" s="449"/>
      <c r="E506" s="450" t="str">
        <f>'Data information'!D723</f>
        <v>กก.</v>
      </c>
      <c r="F506" s="449">
        <f>'Data information'!E723</f>
        <v>28.44</v>
      </c>
      <c r="G506" s="449">
        <f t="shared" si="43"/>
        <v>0</v>
      </c>
      <c r="H506" s="449">
        <f>'Data information'!F723</f>
        <v>0</v>
      </c>
      <c r="I506" s="449">
        <f t="shared" si="44"/>
        <v>0</v>
      </c>
      <c r="J506" s="449">
        <f t="shared" si="45"/>
        <v>0</v>
      </c>
      <c r="K506" s="460"/>
    </row>
    <row r="507" spans="1:11" hidden="1">
      <c r="A507" s="451"/>
      <c r="B507" s="475"/>
      <c r="C507" s="489" t="str">
        <f>'Data information'!C724</f>
        <v xml:space="preserve"> - J-Bolt 20 mm.</v>
      </c>
      <c r="D507" s="449"/>
      <c r="E507" s="450" t="str">
        <f>'Data information'!D724</f>
        <v>ชุด</v>
      </c>
      <c r="F507" s="449">
        <f>'Data information'!E724</f>
        <v>150</v>
      </c>
      <c r="G507" s="449">
        <f t="shared" si="43"/>
        <v>0</v>
      </c>
      <c r="H507" s="449">
        <f>'Data information'!F724</f>
        <v>0</v>
      </c>
      <c r="I507" s="449">
        <f t="shared" si="44"/>
        <v>0</v>
      </c>
      <c r="J507" s="449">
        <f t="shared" si="45"/>
        <v>0</v>
      </c>
      <c r="K507" s="460"/>
    </row>
    <row r="508" spans="1:11" hidden="1">
      <c r="A508" s="451"/>
      <c r="B508" s="475"/>
      <c r="C508" s="489" t="str">
        <f>'Data information'!C725</f>
        <v xml:space="preserve"> - Bolt M20</v>
      </c>
      <c r="D508" s="449"/>
      <c r="E508" s="450" t="str">
        <f>'Data information'!D725</f>
        <v>ชุด</v>
      </c>
      <c r="F508" s="449">
        <f>'Data information'!E725</f>
        <v>150</v>
      </c>
      <c r="G508" s="449">
        <f t="shared" si="43"/>
        <v>0</v>
      </c>
      <c r="H508" s="449">
        <f>'Data information'!F725</f>
        <v>0</v>
      </c>
      <c r="I508" s="449">
        <f t="shared" si="44"/>
        <v>0</v>
      </c>
      <c r="J508" s="449">
        <f t="shared" si="45"/>
        <v>0</v>
      </c>
      <c r="K508" s="460"/>
    </row>
    <row r="509" spans="1:11" hidden="1">
      <c r="A509" s="451"/>
      <c r="B509" s="475"/>
      <c r="C509" s="489" t="str">
        <f>'Data information'!C726</f>
        <v xml:space="preserve"> - ค่าแรงเชื่อม ประกอบเหล็กโครงสร้าง</v>
      </c>
      <c r="D509" s="449"/>
      <c r="E509" s="450" t="str">
        <f>'Data information'!D726</f>
        <v>กก.</v>
      </c>
      <c r="F509" s="449">
        <f>'Data information'!E726</f>
        <v>0</v>
      </c>
      <c r="G509" s="449">
        <f t="shared" si="43"/>
        <v>0</v>
      </c>
      <c r="H509" s="449">
        <f>'Data information'!F726</f>
        <v>10</v>
      </c>
      <c r="I509" s="449">
        <f t="shared" si="44"/>
        <v>0</v>
      </c>
      <c r="J509" s="449">
        <f t="shared" si="45"/>
        <v>0</v>
      </c>
      <c r="K509" s="460"/>
    </row>
    <row r="510" spans="1:11" hidden="1">
      <c r="A510" s="451"/>
      <c r="B510" s="475"/>
      <c r="C510" s="489" t="str">
        <f>'Data information'!C727</f>
        <v xml:space="preserve"> - ทาสีกันสนิม</v>
      </c>
      <c r="D510" s="449"/>
      <c r="E510" s="450" t="str">
        <f>'Data information'!D727</f>
        <v>ตร.ม.</v>
      </c>
      <c r="F510" s="449">
        <f>'Data information'!E727</f>
        <v>22.42</v>
      </c>
      <c r="G510" s="449">
        <f t="shared" si="43"/>
        <v>0</v>
      </c>
      <c r="H510" s="449">
        <f>'Data information'!F727</f>
        <v>30</v>
      </c>
      <c r="I510" s="449">
        <f t="shared" si="44"/>
        <v>0</v>
      </c>
      <c r="J510" s="449">
        <f t="shared" si="45"/>
        <v>0</v>
      </c>
      <c r="K510" s="460"/>
    </row>
    <row r="511" spans="1:11" hidden="1">
      <c r="A511" s="451"/>
      <c r="B511" s="475"/>
      <c r="C511" s="489" t="str">
        <f>'Data information'!C728</f>
        <v xml:space="preserve"> - ทาสีน้ำมัน</v>
      </c>
      <c r="D511" s="449"/>
      <c r="E511" s="450" t="str">
        <f>'Data information'!D728</f>
        <v>ตร.ม.</v>
      </c>
      <c r="F511" s="449">
        <f>'Data information'!E728</f>
        <v>66.12</v>
      </c>
      <c r="G511" s="449">
        <f t="shared" si="43"/>
        <v>0</v>
      </c>
      <c r="H511" s="449">
        <f>'Data information'!F728</f>
        <v>35</v>
      </c>
      <c r="I511" s="449">
        <f t="shared" si="44"/>
        <v>0</v>
      </c>
      <c r="J511" s="449">
        <f t="shared" si="45"/>
        <v>0</v>
      </c>
      <c r="K511" s="460"/>
    </row>
    <row r="512" spans="1:11" hidden="1">
      <c r="A512" s="451"/>
      <c r="B512" s="475"/>
      <c r="C512" s="489" t="str">
        <f>'Data information'!C729</f>
        <v xml:space="preserve"> -งานราวเหล็ก ราวบันได ST.2 (RL)</v>
      </c>
      <c r="D512" s="449"/>
      <c r="E512" s="450" t="str">
        <f>'Data information'!D729</f>
        <v>ม.</v>
      </c>
      <c r="F512" s="449">
        <f>'Data information'!E729</f>
        <v>502.06257075664615</v>
      </c>
      <c r="G512" s="449">
        <f t="shared" si="43"/>
        <v>0</v>
      </c>
      <c r="H512" s="449">
        <f>'Data information'!F729</f>
        <v>327.06717152351735</v>
      </c>
      <c r="I512" s="449">
        <f t="shared" si="44"/>
        <v>0</v>
      </c>
      <c r="J512" s="449">
        <f t="shared" si="45"/>
        <v>0</v>
      </c>
      <c r="K512" s="460"/>
    </row>
    <row r="513" spans="1:11" hidden="1">
      <c r="A513" s="451"/>
      <c r="B513" s="475"/>
      <c r="C513" s="485" t="str">
        <f>'Data information'!C730</f>
        <v>งานลิฟท์ ทางเชื่อม 5</v>
      </c>
      <c r="D513" s="449"/>
      <c r="E513" s="450"/>
      <c r="F513" s="449"/>
      <c r="G513" s="449"/>
      <c r="H513" s="449"/>
      <c r="I513" s="449"/>
      <c r="J513" s="449"/>
      <c r="K513" s="460"/>
    </row>
    <row r="514" spans="1:11" hidden="1">
      <c r="A514" s="451"/>
      <c r="B514" s="475"/>
      <c r="C514" s="489" t="str">
        <f>'Data information'!C731</f>
        <v xml:space="preserve"> - H-200x200x8x12 มม.</v>
      </c>
      <c r="D514" s="449"/>
      <c r="E514" s="450" t="str">
        <f>'Data information'!D731</f>
        <v>กก.</v>
      </c>
      <c r="F514" s="449">
        <f>'Data information'!E731</f>
        <v>33.409999999999997</v>
      </c>
      <c r="G514" s="449">
        <f t="shared" si="43"/>
        <v>0</v>
      </c>
      <c r="H514" s="449">
        <f>'Data information'!F731</f>
        <v>0</v>
      </c>
      <c r="I514" s="449">
        <f t="shared" si="44"/>
        <v>0</v>
      </c>
      <c r="J514" s="449">
        <f t="shared" si="45"/>
        <v>0</v>
      </c>
      <c r="K514" s="460"/>
    </row>
    <row r="515" spans="1:11" hidden="1">
      <c r="A515" s="451"/>
      <c r="B515" s="475"/>
      <c r="C515" s="489" t="str">
        <f>'Data information'!C732</f>
        <v xml:space="preserve"> - H-194x150x6x9 มม.</v>
      </c>
      <c r="D515" s="449"/>
      <c r="E515" s="450" t="str">
        <f>'Data information'!D732</f>
        <v>กก.</v>
      </c>
      <c r="F515" s="449">
        <f>'Data information'!E732</f>
        <v>34.020000000000003</v>
      </c>
      <c r="G515" s="449">
        <f t="shared" si="43"/>
        <v>0</v>
      </c>
      <c r="H515" s="449">
        <f>'Data information'!F732</f>
        <v>0</v>
      </c>
      <c r="I515" s="449">
        <f t="shared" si="44"/>
        <v>0</v>
      </c>
      <c r="J515" s="449">
        <f t="shared" si="45"/>
        <v>0</v>
      </c>
      <c r="K515" s="460"/>
    </row>
    <row r="516" spans="1:11" hidden="1">
      <c r="A516" s="451"/>
      <c r="B516" s="475"/>
      <c r="C516" s="489" t="str">
        <f>'Data information'!C733</f>
        <v xml:space="preserve"> - C-200x80x7.5x11 มม.</v>
      </c>
      <c r="D516" s="449"/>
      <c r="E516" s="450" t="str">
        <f>'Data information'!D733</f>
        <v>กก.</v>
      </c>
      <c r="F516" s="449">
        <f>'Data information'!E733</f>
        <v>33.409999999999997</v>
      </c>
      <c r="G516" s="449">
        <f t="shared" si="43"/>
        <v>0</v>
      </c>
      <c r="H516" s="449">
        <f>'Data information'!F733</f>
        <v>0</v>
      </c>
      <c r="I516" s="449">
        <f t="shared" si="44"/>
        <v>0</v>
      </c>
      <c r="J516" s="449">
        <f t="shared" si="45"/>
        <v>0</v>
      </c>
      <c r="K516" s="460"/>
    </row>
    <row r="517" spans="1:11" hidden="1">
      <c r="A517" s="451"/>
      <c r="B517" s="475"/>
      <c r="C517" s="489" t="str">
        <f>'Data information'!C734</f>
        <v xml:space="preserve"> - แผ่นเหล็กขนาด 250X250X20mm. </v>
      </c>
      <c r="D517" s="449"/>
      <c r="E517" s="450" t="str">
        <f>'Data information'!D734</f>
        <v>กก.</v>
      </c>
      <c r="F517" s="449">
        <f>'Data information'!E734</f>
        <v>28.44</v>
      </c>
      <c r="G517" s="449">
        <f t="shared" si="43"/>
        <v>0</v>
      </c>
      <c r="H517" s="449">
        <f>'Data information'!F734</f>
        <v>0</v>
      </c>
      <c r="I517" s="449">
        <f t="shared" si="44"/>
        <v>0</v>
      </c>
      <c r="J517" s="449">
        <f t="shared" si="45"/>
        <v>0</v>
      </c>
      <c r="K517" s="460"/>
    </row>
    <row r="518" spans="1:11" hidden="1">
      <c r="A518" s="451"/>
      <c r="B518" s="475"/>
      <c r="C518" s="489" t="str">
        <f>'Data information'!C735</f>
        <v xml:space="preserve"> - Dowel DB16 ยาว 0.40 ม.  </v>
      </c>
      <c r="D518" s="449"/>
      <c r="E518" s="450" t="str">
        <f>'Data information'!D735</f>
        <v>กก.</v>
      </c>
      <c r="F518" s="449">
        <f>'Data information'!E735</f>
        <v>20.14</v>
      </c>
      <c r="G518" s="449">
        <f t="shared" si="43"/>
        <v>0</v>
      </c>
      <c r="H518" s="449">
        <f>'Data information'!F735</f>
        <v>0</v>
      </c>
      <c r="I518" s="449">
        <f t="shared" si="44"/>
        <v>0</v>
      </c>
      <c r="J518" s="449">
        <f t="shared" si="45"/>
        <v>0</v>
      </c>
      <c r="K518" s="460"/>
    </row>
    <row r="519" spans="1:11" hidden="1">
      <c r="A519" s="451"/>
      <c r="B519" s="475"/>
      <c r="C519" s="489" t="str">
        <f>'Data information'!C736</f>
        <v xml:space="preserve"> - ค่าแรงเชื่อม ประกอบเหล็กโครงสร้าง</v>
      </c>
      <c r="D519" s="449"/>
      <c r="E519" s="450" t="str">
        <f>'Data information'!D736</f>
        <v>กก.</v>
      </c>
      <c r="F519" s="449">
        <f>'Data information'!E736</f>
        <v>0</v>
      </c>
      <c r="G519" s="449">
        <f t="shared" si="43"/>
        <v>0</v>
      </c>
      <c r="H519" s="449">
        <f>'Data information'!F736</f>
        <v>10</v>
      </c>
      <c r="I519" s="449">
        <f t="shared" si="44"/>
        <v>0</v>
      </c>
      <c r="J519" s="449">
        <f t="shared" si="45"/>
        <v>0</v>
      </c>
      <c r="K519" s="460"/>
    </row>
    <row r="520" spans="1:11" hidden="1">
      <c r="A520" s="451"/>
      <c r="B520" s="475"/>
      <c r="C520" s="489" t="str">
        <f>'Data information'!C737</f>
        <v xml:space="preserve"> - ทาสีกันสนิม</v>
      </c>
      <c r="D520" s="449"/>
      <c r="E520" s="450" t="str">
        <f>'Data information'!D737</f>
        <v>ตร.ม.</v>
      </c>
      <c r="F520" s="449">
        <f>'Data information'!E737</f>
        <v>22.42</v>
      </c>
      <c r="G520" s="449">
        <f t="shared" si="43"/>
        <v>0</v>
      </c>
      <c r="H520" s="449">
        <f>'Data information'!F737</f>
        <v>30</v>
      </c>
      <c r="I520" s="449">
        <f t="shared" si="44"/>
        <v>0</v>
      </c>
      <c r="J520" s="449">
        <f t="shared" si="45"/>
        <v>0</v>
      </c>
      <c r="K520" s="460"/>
    </row>
    <row r="521" spans="1:11" hidden="1">
      <c r="A521" s="451"/>
      <c r="B521" s="475"/>
      <c r="C521" s="489" t="str">
        <f>'Data information'!C738</f>
        <v xml:space="preserve"> - ทาสีน้ำมัน</v>
      </c>
      <c r="D521" s="449"/>
      <c r="E521" s="450" t="str">
        <f>'Data information'!D738</f>
        <v>ตร.ม.</v>
      </c>
      <c r="F521" s="449">
        <f>'Data information'!E738</f>
        <v>66.12</v>
      </c>
      <c r="G521" s="449">
        <f t="shared" si="43"/>
        <v>0</v>
      </c>
      <c r="H521" s="449">
        <f>'Data information'!F738</f>
        <v>35</v>
      </c>
      <c r="I521" s="449">
        <f t="shared" si="44"/>
        <v>0</v>
      </c>
      <c r="J521" s="449">
        <f t="shared" si="45"/>
        <v>0</v>
      </c>
      <c r="K521" s="460"/>
    </row>
    <row r="522" spans="1:11" hidden="1">
      <c r="A522" s="451"/>
      <c r="B522" s="475"/>
      <c r="C522" s="485" t="str">
        <f>'Data information'!C739</f>
        <v>ราวกันตก RL ทางเชื่อม</v>
      </c>
      <c r="D522" s="449"/>
      <c r="E522" s="450"/>
      <c r="F522" s="449"/>
      <c r="G522" s="449"/>
      <c r="H522" s="449"/>
      <c r="I522" s="449"/>
      <c r="J522" s="449"/>
      <c r="K522" s="460"/>
    </row>
    <row r="523" spans="1:11" hidden="1">
      <c r="A523" s="451"/>
      <c r="B523" s="475"/>
      <c r="C523" s="489" t="str">
        <f>'Data information'!C740</f>
        <v xml:space="preserve"> - งานราวเหล็กกันตก </v>
      </c>
      <c r="D523" s="449"/>
      <c r="E523" s="450" t="str">
        <f>'Data information'!D740</f>
        <v>ม.</v>
      </c>
      <c r="F523" s="449">
        <f>'Data information'!E740</f>
        <v>502.06257075664615</v>
      </c>
      <c r="G523" s="449">
        <f t="shared" si="43"/>
        <v>0</v>
      </c>
      <c r="H523" s="449">
        <f>'Data information'!F740</f>
        <v>327.06717152351735</v>
      </c>
      <c r="I523" s="449">
        <f t="shared" si="44"/>
        <v>0</v>
      </c>
      <c r="J523" s="449">
        <f t="shared" si="45"/>
        <v>0</v>
      </c>
      <c r="K523" s="460"/>
    </row>
    <row r="524" spans="1:11" hidden="1">
      <c r="A524" s="451"/>
      <c r="B524" s="475"/>
      <c r="C524" s="485" t="str">
        <f>'Data information'!C741</f>
        <v>ราวกันตก RL-2 ทางเชื่อม</v>
      </c>
      <c r="D524" s="449"/>
      <c r="E524" s="450"/>
      <c r="F524" s="449"/>
      <c r="G524" s="449"/>
      <c r="H524" s="449"/>
      <c r="I524" s="449"/>
      <c r="J524" s="449"/>
      <c r="K524" s="460"/>
    </row>
    <row r="525" spans="1:11" hidden="1">
      <c r="A525" s="451"/>
      <c r="B525" s="475"/>
      <c r="C525" s="489" t="str">
        <f>'Data information'!C742</f>
        <v xml:space="preserve"> - งานราวเหล็กกันตก </v>
      </c>
      <c r="D525" s="449"/>
      <c r="E525" s="450" t="str">
        <f>'Data information'!D742</f>
        <v>ม.</v>
      </c>
      <c r="F525" s="449">
        <f>'Data information'!E742</f>
        <v>192.40384374999999</v>
      </c>
      <c r="G525" s="449">
        <f t="shared" si="43"/>
        <v>0</v>
      </c>
      <c r="H525" s="449">
        <f>'Data information'!F742</f>
        <v>80.226874999999993</v>
      </c>
      <c r="I525" s="449">
        <f t="shared" si="44"/>
        <v>0</v>
      </c>
      <c r="J525" s="449">
        <f t="shared" si="45"/>
        <v>0</v>
      </c>
      <c r="K525" s="460"/>
    </row>
    <row r="526" spans="1:11">
      <c r="A526" s="480"/>
      <c r="B526" s="481"/>
      <c r="C526" s="485" t="str">
        <f>'Data information'!C743</f>
        <v>งานอื่นๆ</v>
      </c>
      <c r="D526" s="449"/>
      <c r="E526" s="458"/>
      <c r="F526" s="451"/>
      <c r="G526" s="451"/>
      <c r="H526" s="451"/>
      <c r="I526" s="451"/>
      <c r="J526" s="451"/>
      <c r="K526" s="451"/>
    </row>
    <row r="527" spans="1:11">
      <c r="A527" s="451"/>
      <c r="B527" s="475"/>
      <c r="C527" s="485" t="str">
        <f>'Data information'!C744</f>
        <v>ผนัง 9</v>
      </c>
      <c r="D527" s="449"/>
      <c r="E527" s="450"/>
      <c r="F527" s="449"/>
      <c r="G527" s="449"/>
      <c r="H527" s="449"/>
      <c r="I527" s="449"/>
      <c r="J527" s="449"/>
      <c r="K527" s="469"/>
    </row>
    <row r="528" spans="1:11">
      <c r="A528" s="451"/>
      <c r="B528" s="475"/>
      <c r="C528" s="489" t="str">
        <f>'Data information'!C745</f>
        <v xml:space="preserve"> - H-200x200x8x12 mm.</v>
      </c>
      <c r="D528" s="449"/>
      <c r="E528" s="450" t="str">
        <f>'Data information'!D745</f>
        <v>กก.</v>
      </c>
      <c r="F528" s="449">
        <f>'Data information'!E745</f>
        <v>33.409999999999997</v>
      </c>
      <c r="G528" s="449">
        <f t="shared" ref="G528:G544" si="46">D528*F528</f>
        <v>0</v>
      </c>
      <c r="H528" s="449">
        <f>'Data information'!F745</f>
        <v>0</v>
      </c>
      <c r="I528" s="449">
        <f t="shared" ref="I528:I544" si="47">D528*H528</f>
        <v>0</v>
      </c>
      <c r="J528" s="449">
        <f t="shared" ref="J528:J544" si="48">G528+I528</f>
        <v>0</v>
      </c>
      <c r="K528" s="451"/>
    </row>
    <row r="529" spans="1:11" hidden="1">
      <c r="A529" s="451"/>
      <c r="B529" s="475"/>
      <c r="C529" s="489" t="str">
        <f>'Data information'!C746</f>
        <v xml:space="preserve"> - H-194x150x6x9 mm.</v>
      </c>
      <c r="D529" s="449"/>
      <c r="E529" s="450" t="str">
        <f>'Data information'!D746</f>
        <v>กก.</v>
      </c>
      <c r="F529" s="449">
        <f>'Data information'!E746</f>
        <v>34.020000000000003</v>
      </c>
      <c r="G529" s="449">
        <f t="shared" si="46"/>
        <v>0</v>
      </c>
      <c r="H529" s="449">
        <f>'Data information'!F746</f>
        <v>0</v>
      </c>
      <c r="I529" s="449">
        <f t="shared" si="47"/>
        <v>0</v>
      </c>
      <c r="J529" s="449">
        <f t="shared" si="48"/>
        <v>0</v>
      </c>
      <c r="K529" s="451"/>
    </row>
    <row r="530" spans="1:11">
      <c r="A530" s="451"/>
      <c r="B530" s="475"/>
      <c r="C530" s="489" t="str">
        <f>'Data information'!C747</f>
        <v xml:space="preserve"> - H-100x100x6x8 mm.</v>
      </c>
      <c r="D530" s="449"/>
      <c r="E530" s="450" t="str">
        <f>'Data information'!D747</f>
        <v>กก.</v>
      </c>
      <c r="F530" s="449">
        <f>'Data information'!E747</f>
        <v>33.409999999999997</v>
      </c>
      <c r="G530" s="449">
        <f t="shared" si="46"/>
        <v>0</v>
      </c>
      <c r="H530" s="449">
        <f>'Data information'!F747</f>
        <v>0</v>
      </c>
      <c r="I530" s="449">
        <f t="shared" si="47"/>
        <v>0</v>
      </c>
      <c r="J530" s="449">
        <f t="shared" si="48"/>
        <v>0</v>
      </c>
      <c r="K530" s="451"/>
    </row>
    <row r="531" spans="1:11" hidden="1">
      <c r="A531" s="451"/>
      <c r="B531" s="475"/>
      <c r="C531" s="489" t="str">
        <f>'Data information'!C748</f>
        <v xml:space="preserve"> - C-CHANNELS 300X90X10X15.5mm.</v>
      </c>
      <c r="D531" s="449"/>
      <c r="E531" s="450" t="str">
        <f>'Data information'!D748</f>
        <v>กก.</v>
      </c>
      <c r="F531" s="449">
        <f>'Data information'!E748</f>
        <v>38.93</v>
      </c>
      <c r="G531" s="449">
        <f t="shared" si="46"/>
        <v>0</v>
      </c>
      <c r="H531" s="449">
        <f>'Data information'!F748</f>
        <v>0</v>
      </c>
      <c r="I531" s="449">
        <f t="shared" si="47"/>
        <v>0</v>
      </c>
      <c r="J531" s="449">
        <f t="shared" si="48"/>
        <v>0</v>
      </c>
      <c r="K531" s="451"/>
    </row>
    <row r="532" spans="1:11" hidden="1">
      <c r="A532" s="451"/>
      <c r="B532" s="475"/>
      <c r="C532" s="489" t="str">
        <f>'Data information'!C749</f>
        <v xml:space="preserve"> - เหล็กLG 100X100x3.2 mm. </v>
      </c>
      <c r="D532" s="449"/>
      <c r="E532" s="450" t="str">
        <f>'Data information'!D749</f>
        <v>กก.</v>
      </c>
      <c r="F532" s="449">
        <f>'Data information'!E749</f>
        <v>26.59</v>
      </c>
      <c r="G532" s="449">
        <f t="shared" si="46"/>
        <v>0</v>
      </c>
      <c r="H532" s="449">
        <f>'Data information'!F749</f>
        <v>0</v>
      </c>
      <c r="I532" s="449">
        <f t="shared" si="47"/>
        <v>0</v>
      </c>
      <c r="J532" s="449">
        <f t="shared" si="48"/>
        <v>0</v>
      </c>
      <c r="K532" s="451"/>
    </row>
    <row r="533" spans="1:11">
      <c r="A533" s="451"/>
      <c r="B533" s="475"/>
      <c r="C533" s="489" t="str">
        <f>'Data information'!C750</f>
        <v xml:space="preserve"> - PL.300x300x12mm.</v>
      </c>
      <c r="D533" s="449"/>
      <c r="E533" s="450" t="str">
        <f>'Data information'!D750</f>
        <v>กก.</v>
      </c>
      <c r="F533" s="449">
        <f>'Data information'!E750</f>
        <v>25.12</v>
      </c>
      <c r="G533" s="449">
        <f t="shared" si="46"/>
        <v>0</v>
      </c>
      <c r="H533" s="449">
        <f>'Data information'!F750</f>
        <v>0</v>
      </c>
      <c r="I533" s="449">
        <f t="shared" si="47"/>
        <v>0</v>
      </c>
      <c r="J533" s="449">
        <f t="shared" si="48"/>
        <v>0</v>
      </c>
      <c r="K533" s="451"/>
    </row>
    <row r="534" spans="1:11">
      <c r="A534" s="451"/>
      <c r="B534" s="475"/>
      <c r="C534" s="489" t="str">
        <f>'Data information'!C751</f>
        <v xml:space="preserve"> - Bolt M25 (ฝังลึก 0.50 ม.)</v>
      </c>
      <c r="D534" s="449"/>
      <c r="E534" s="450" t="str">
        <f>'Data information'!D751</f>
        <v>ชุด</v>
      </c>
      <c r="F534" s="449">
        <f>'Data information'!E751</f>
        <v>175</v>
      </c>
      <c r="G534" s="449">
        <f t="shared" si="46"/>
        <v>0</v>
      </c>
      <c r="H534" s="449">
        <f>'Data information'!F751</f>
        <v>0</v>
      </c>
      <c r="I534" s="449">
        <f t="shared" si="47"/>
        <v>0</v>
      </c>
      <c r="J534" s="449">
        <f t="shared" si="48"/>
        <v>0</v>
      </c>
      <c r="K534" s="451"/>
    </row>
    <row r="535" spans="1:11" hidden="1">
      <c r="A535" s="451"/>
      <c r="B535" s="475"/>
      <c r="C535" s="489" t="str">
        <f>'Data information'!C752</f>
        <v xml:space="preserve"> - Bolt M20 (ฝังลึก 0.50 ม.)</v>
      </c>
      <c r="D535" s="449"/>
      <c r="E535" s="450" t="str">
        <f>'Data information'!D752</f>
        <v>ชุด</v>
      </c>
      <c r="F535" s="449">
        <f>'Data information'!E752</f>
        <v>150</v>
      </c>
      <c r="G535" s="449">
        <f t="shared" si="46"/>
        <v>0</v>
      </c>
      <c r="H535" s="449">
        <f>'Data information'!F752</f>
        <v>0</v>
      </c>
      <c r="I535" s="449">
        <f t="shared" si="47"/>
        <v>0</v>
      </c>
      <c r="J535" s="449">
        <f t="shared" si="48"/>
        <v>0</v>
      </c>
      <c r="K535" s="451"/>
    </row>
    <row r="536" spans="1:11" hidden="1">
      <c r="A536" s="451"/>
      <c r="B536" s="475"/>
      <c r="C536" s="489" t="str">
        <f>'Data information'!C753</f>
        <v xml:space="preserve"> - Dowel 6-DB16 ยาว 0.40 m.</v>
      </c>
      <c r="D536" s="449"/>
      <c r="E536" s="450" t="str">
        <f>'Data information'!D753</f>
        <v>กก.</v>
      </c>
      <c r="F536" s="449">
        <f>'Data information'!E753</f>
        <v>20.14</v>
      </c>
      <c r="G536" s="449">
        <f t="shared" si="46"/>
        <v>0</v>
      </c>
      <c r="H536" s="449">
        <f>'Data information'!F753</f>
        <v>0</v>
      </c>
      <c r="I536" s="449">
        <f t="shared" si="47"/>
        <v>0</v>
      </c>
      <c r="J536" s="449">
        <f t="shared" si="48"/>
        <v>0</v>
      </c>
      <c r="K536" s="451"/>
    </row>
    <row r="537" spans="1:11">
      <c r="A537" s="451"/>
      <c r="B537" s="475"/>
      <c r="C537" s="489" t="str">
        <f>'Data information'!C754</f>
        <v xml:space="preserve"> - Aluminium composite ใส้ในกันไฟ หนา 4 มม.</v>
      </c>
      <c r="D537" s="449"/>
      <c r="E537" s="450" t="str">
        <f>'Data information'!D754</f>
        <v>ตร.ม.</v>
      </c>
      <c r="F537" s="449">
        <f>'Data information'!E754</f>
        <v>1807.87</v>
      </c>
      <c r="G537" s="449">
        <f t="shared" si="46"/>
        <v>0</v>
      </c>
      <c r="H537" s="449">
        <f>'Data information'!F754</f>
        <v>0</v>
      </c>
      <c r="I537" s="449">
        <f t="shared" si="47"/>
        <v>0</v>
      </c>
      <c r="J537" s="449">
        <f t="shared" si="48"/>
        <v>0</v>
      </c>
      <c r="K537" s="451"/>
    </row>
    <row r="538" spans="1:11">
      <c r="A538" s="451"/>
      <c r="B538" s="475"/>
      <c r="C538" s="489" t="str">
        <f>'Data information'!C755</f>
        <v xml:space="preserve"> - ค่าแรงเชื่อม</v>
      </c>
      <c r="D538" s="449"/>
      <c r="E538" s="450" t="str">
        <f>'Data information'!D755</f>
        <v>กก.</v>
      </c>
      <c r="F538" s="449">
        <f>'Data information'!E755</f>
        <v>0</v>
      </c>
      <c r="G538" s="449">
        <f t="shared" si="46"/>
        <v>0</v>
      </c>
      <c r="H538" s="449">
        <f>'Data information'!F755</f>
        <v>10</v>
      </c>
      <c r="I538" s="449">
        <f t="shared" si="47"/>
        <v>0</v>
      </c>
      <c r="J538" s="449">
        <f t="shared" si="48"/>
        <v>0</v>
      </c>
      <c r="K538" s="451"/>
    </row>
    <row r="539" spans="1:11">
      <c r="A539" s="451"/>
      <c r="B539" s="475"/>
      <c r="C539" s="489" t="str">
        <f>'Data information'!C756</f>
        <v xml:space="preserve"> - ทาสีกันสนิม</v>
      </c>
      <c r="D539" s="449"/>
      <c r="E539" s="450" t="str">
        <f>'Data information'!D756</f>
        <v>ตร.ม.</v>
      </c>
      <c r="F539" s="449">
        <f>'Data information'!E756</f>
        <v>22.42</v>
      </c>
      <c r="G539" s="449">
        <f t="shared" si="46"/>
        <v>0</v>
      </c>
      <c r="H539" s="449">
        <f>'Data information'!F756</f>
        <v>30</v>
      </c>
      <c r="I539" s="449">
        <f t="shared" si="47"/>
        <v>0</v>
      </c>
      <c r="J539" s="449">
        <f t="shared" si="48"/>
        <v>0</v>
      </c>
      <c r="K539" s="451"/>
    </row>
    <row r="540" spans="1:11" hidden="1">
      <c r="A540" s="451"/>
      <c r="B540" s="475"/>
      <c r="C540" s="489" t="str">
        <f>'Data information'!C757</f>
        <v xml:space="preserve"> - ทาสีน้ำมัน</v>
      </c>
      <c r="D540" s="449"/>
      <c r="E540" s="450" t="str">
        <f>'Data information'!D757</f>
        <v>ตร.ม.</v>
      </c>
      <c r="F540" s="449">
        <f>'Data information'!E757</f>
        <v>66.12</v>
      </c>
      <c r="G540" s="449">
        <f t="shared" si="46"/>
        <v>0</v>
      </c>
      <c r="H540" s="449">
        <f>'Data information'!F757</f>
        <v>35</v>
      </c>
      <c r="I540" s="449">
        <f t="shared" si="47"/>
        <v>0</v>
      </c>
      <c r="J540" s="449">
        <f t="shared" si="48"/>
        <v>0</v>
      </c>
      <c r="K540" s="451"/>
    </row>
    <row r="541" spans="1:11" hidden="1">
      <c r="A541" s="451"/>
      <c r="B541" s="475"/>
      <c r="C541" s="485" t="str">
        <f>'Data information'!C758</f>
        <v xml:space="preserve"> - ราวกันตก RL 1อาคาร 1,3</v>
      </c>
      <c r="D541" s="449"/>
      <c r="E541" s="450"/>
      <c r="F541" s="449"/>
      <c r="G541" s="449"/>
      <c r="H541" s="449"/>
      <c r="I541" s="449"/>
      <c r="J541" s="449"/>
      <c r="K541" s="451"/>
    </row>
    <row r="542" spans="1:11" hidden="1">
      <c r="A542" s="451"/>
      <c r="B542" s="475"/>
      <c r="C542" s="489" t="str">
        <f>'Data information'!C759</f>
        <v xml:space="preserve"> - งานราวเหล็กกันตก </v>
      </c>
      <c r="D542" s="449"/>
      <c r="E542" s="450" t="str">
        <f>'Data information'!D759</f>
        <v>ม.</v>
      </c>
      <c r="F542" s="449">
        <f>'Data information'!E759</f>
        <v>1065</v>
      </c>
      <c r="G542" s="449">
        <f t="shared" si="46"/>
        <v>0</v>
      </c>
      <c r="H542" s="449">
        <f>'Data information'!F759</f>
        <v>560</v>
      </c>
      <c r="I542" s="449">
        <f t="shared" si="47"/>
        <v>0</v>
      </c>
      <c r="J542" s="449">
        <f t="shared" si="48"/>
        <v>0</v>
      </c>
      <c r="K542" s="451"/>
    </row>
    <row r="543" spans="1:11" hidden="1">
      <c r="A543" s="451"/>
      <c r="B543" s="475"/>
      <c r="C543" s="485" t="str">
        <f>'Data information'!C760</f>
        <v>ราวกันตก RL2 อาคาร3,4,5</v>
      </c>
      <c r="D543" s="449"/>
      <c r="E543" s="450"/>
      <c r="F543" s="449"/>
      <c r="G543" s="449"/>
      <c r="H543" s="449"/>
      <c r="I543" s="449"/>
      <c r="J543" s="449"/>
      <c r="K543" s="460"/>
    </row>
    <row r="544" spans="1:11" hidden="1">
      <c r="A544" s="451"/>
      <c r="B544" s="475"/>
      <c r="C544" s="489" t="str">
        <f>'Data information'!C761</f>
        <v xml:space="preserve"> - งานราวเหล็กกันตก </v>
      </c>
      <c r="D544" s="449"/>
      <c r="E544" s="450" t="str">
        <f>'Data information'!D761</f>
        <v>ม.</v>
      </c>
      <c r="F544" s="449">
        <f>'Data information'!E761</f>
        <v>190</v>
      </c>
      <c r="G544" s="449">
        <f t="shared" si="46"/>
        <v>0</v>
      </c>
      <c r="H544" s="449">
        <f>'Data information'!F761</f>
        <v>114</v>
      </c>
      <c r="I544" s="449">
        <f t="shared" si="47"/>
        <v>0</v>
      </c>
      <c r="J544" s="449">
        <f t="shared" si="48"/>
        <v>0</v>
      </c>
      <c r="K544" s="460"/>
    </row>
    <row r="545" spans="1:11" hidden="1">
      <c r="A545" s="451"/>
      <c r="B545" s="475"/>
      <c r="C545" s="485" t="str">
        <f>'Data information'!C762</f>
        <v>ราวกันตก RL3 อาคาร1</v>
      </c>
      <c r="D545" s="449"/>
      <c r="E545" s="450"/>
      <c r="F545" s="449"/>
      <c r="G545" s="449"/>
      <c r="H545" s="449"/>
      <c r="I545" s="449"/>
      <c r="J545" s="449"/>
      <c r="K545" s="451"/>
    </row>
    <row r="546" spans="1:11" hidden="1">
      <c r="A546" s="451"/>
      <c r="B546" s="475"/>
      <c r="C546" s="489" t="str">
        <f>'Data information'!C763</f>
        <v xml:space="preserve"> - ราวระเบียงกระจกลามิเนตใส 6mm.+PVB 0.38mm.+6mm.ใส พร้อมวงกบอลูมิเนียม</v>
      </c>
      <c r="D546" s="449"/>
      <c r="E546" s="450" t="str">
        <f>'Data information'!D763</f>
        <v>ม.</v>
      </c>
      <c r="F546" s="449">
        <f>'Data information'!E763</f>
        <v>4131.8500000000004</v>
      </c>
      <c r="G546" s="449">
        <f t="shared" ref="G546:G562" si="49">D546*F546</f>
        <v>0</v>
      </c>
      <c r="H546" s="449">
        <f>'Data information'!F763</f>
        <v>0</v>
      </c>
      <c r="I546" s="449">
        <f t="shared" ref="I546:I562" si="50">D546*H546</f>
        <v>0</v>
      </c>
      <c r="J546" s="449">
        <f t="shared" ref="J546:J562" si="51">G546+I546</f>
        <v>0</v>
      </c>
      <c r="K546" s="451"/>
    </row>
    <row r="547" spans="1:11" hidden="1">
      <c r="A547" s="451"/>
      <c r="B547" s="475"/>
      <c r="C547" s="489" t="str">
        <f>'Data information'!C764</f>
        <v xml:space="preserve"> - C-CHANNELS 300X90X10X15.5mm.</v>
      </c>
      <c r="D547" s="449"/>
      <c r="E547" s="450" t="str">
        <f>'Data information'!D764</f>
        <v>กก.</v>
      </c>
      <c r="F547" s="449">
        <f>'Data information'!E764</f>
        <v>38.93</v>
      </c>
      <c r="G547" s="449">
        <f t="shared" si="49"/>
        <v>0</v>
      </c>
      <c r="H547" s="449">
        <f>'Data information'!F764</f>
        <v>0</v>
      </c>
      <c r="I547" s="449">
        <f t="shared" si="50"/>
        <v>0</v>
      </c>
      <c r="J547" s="449">
        <f t="shared" si="51"/>
        <v>0</v>
      </c>
      <c r="K547" s="451"/>
    </row>
    <row r="548" spans="1:11" hidden="1">
      <c r="A548" s="451"/>
      <c r="B548" s="475"/>
      <c r="C548" s="489" t="str">
        <f>'Data information'!C765</f>
        <v xml:space="preserve"> - ค่าแรงเชื่อม</v>
      </c>
      <c r="D548" s="449"/>
      <c r="E548" s="450" t="str">
        <f>'Data information'!D765</f>
        <v>กก.</v>
      </c>
      <c r="F548" s="449">
        <f>'Data information'!E765</f>
        <v>0</v>
      </c>
      <c r="G548" s="449">
        <f t="shared" si="49"/>
        <v>0</v>
      </c>
      <c r="H548" s="449">
        <f>'Data information'!F765</f>
        <v>10</v>
      </c>
      <c r="I548" s="449">
        <f t="shared" si="50"/>
        <v>0</v>
      </c>
      <c r="J548" s="449">
        <f t="shared" si="51"/>
        <v>0</v>
      </c>
      <c r="K548" s="451"/>
    </row>
    <row r="549" spans="1:11" hidden="1">
      <c r="A549" s="451"/>
      <c r="B549" s="475"/>
      <c r="C549" s="489" t="str">
        <f>'Data information'!C766</f>
        <v xml:space="preserve"> - ทาสีกันสนิม</v>
      </c>
      <c r="D549" s="449"/>
      <c r="E549" s="450" t="str">
        <f>'Data information'!D766</f>
        <v>ตร.ม.</v>
      </c>
      <c r="F549" s="449">
        <f>'Data information'!E766</f>
        <v>35</v>
      </c>
      <c r="G549" s="449">
        <f t="shared" si="49"/>
        <v>0</v>
      </c>
      <c r="H549" s="449">
        <f>'Data information'!F766</f>
        <v>30</v>
      </c>
      <c r="I549" s="449">
        <f t="shared" si="50"/>
        <v>0</v>
      </c>
      <c r="J549" s="449">
        <f t="shared" si="51"/>
        <v>0</v>
      </c>
      <c r="K549" s="451"/>
    </row>
    <row r="550" spans="1:11" hidden="1">
      <c r="A550" s="451"/>
      <c r="B550" s="475"/>
      <c r="C550" s="489" t="str">
        <f>'Data information'!C767</f>
        <v xml:space="preserve"> - ทาสีน้ำมัน</v>
      </c>
      <c r="D550" s="449"/>
      <c r="E550" s="450" t="str">
        <f>'Data information'!D767</f>
        <v>ตร.ม.</v>
      </c>
      <c r="F550" s="449">
        <f>'Data information'!E767</f>
        <v>45</v>
      </c>
      <c r="G550" s="449">
        <f t="shared" si="49"/>
        <v>0</v>
      </c>
      <c r="H550" s="449">
        <f>'Data information'!F767</f>
        <v>35</v>
      </c>
      <c r="I550" s="449">
        <f t="shared" si="50"/>
        <v>0</v>
      </c>
      <c r="J550" s="449">
        <f t="shared" si="51"/>
        <v>0</v>
      </c>
      <c r="K550" s="451"/>
    </row>
    <row r="551" spans="1:11" hidden="1">
      <c r="A551" s="451"/>
      <c r="B551" s="475"/>
      <c r="C551" s="485" t="str">
        <f>'Data information'!C768</f>
        <v>ราวกันตก RL4 อาคาร1</v>
      </c>
      <c r="D551" s="449"/>
      <c r="E551" s="450"/>
      <c r="F551" s="449"/>
      <c r="G551" s="449"/>
      <c r="H551" s="449"/>
      <c r="I551" s="449"/>
      <c r="J551" s="449"/>
      <c r="K551" s="451"/>
    </row>
    <row r="552" spans="1:11" hidden="1">
      <c r="A552" s="451"/>
      <c r="B552" s="475"/>
      <c r="C552" s="489" t="str">
        <f>'Data information'!C769</f>
        <v xml:space="preserve"> - งานราวเหล็กกันตก </v>
      </c>
      <c r="D552" s="449"/>
      <c r="E552" s="450" t="str">
        <f>'Data information'!D769</f>
        <v>ม.</v>
      </c>
      <c r="F552" s="449">
        <f>'Data information'!E769</f>
        <v>1178</v>
      </c>
      <c r="G552" s="449">
        <f t="shared" si="49"/>
        <v>0</v>
      </c>
      <c r="H552" s="449">
        <f>'Data information'!F769</f>
        <v>560</v>
      </c>
      <c r="I552" s="449">
        <f t="shared" si="50"/>
        <v>0</v>
      </c>
      <c r="J552" s="449">
        <f t="shared" si="51"/>
        <v>0</v>
      </c>
      <c r="K552" s="451"/>
    </row>
    <row r="553" spans="1:11" hidden="1">
      <c r="A553" s="451"/>
      <c r="B553" s="475"/>
      <c r="C553" s="485" t="str">
        <f>'Data information'!C770</f>
        <v>งานเหล็กพับตกแต่งหน้าอาคาร</v>
      </c>
      <c r="D553" s="449"/>
      <c r="E553" s="450"/>
      <c r="F553" s="449"/>
      <c r="G553" s="449"/>
      <c r="H553" s="449"/>
      <c r="I553" s="449"/>
      <c r="J553" s="449"/>
      <c r="K553" s="451"/>
    </row>
    <row r="554" spans="1:11" hidden="1">
      <c r="A554" s="451"/>
      <c r="B554" s="475"/>
      <c r="C554" s="489" t="str">
        <f>'Data information'!C771</f>
        <v xml:space="preserve"> - แผ่นเหล็กเรียบดำหนา 2 มม.พับรูตัวยูขนาด 300X100มม.</v>
      </c>
      <c r="D554" s="449"/>
      <c r="E554" s="450" t="str">
        <f>'Data information'!D771</f>
        <v>กก.</v>
      </c>
      <c r="F554" s="449">
        <f>'Data information'!E771</f>
        <v>24.43</v>
      </c>
      <c r="G554" s="449">
        <f t="shared" si="49"/>
        <v>0</v>
      </c>
      <c r="H554" s="449">
        <f>'Data information'!F771</f>
        <v>0</v>
      </c>
      <c r="I554" s="449">
        <f t="shared" si="50"/>
        <v>0</v>
      </c>
      <c r="J554" s="449">
        <f t="shared" si="51"/>
        <v>0</v>
      </c>
      <c r="K554" s="451"/>
    </row>
    <row r="555" spans="1:11" hidden="1">
      <c r="A555" s="451"/>
      <c r="B555" s="475"/>
      <c r="C555" s="489" t="str">
        <f>'Data information'!C772</f>
        <v xml:space="preserve"> - ค่าแรงเชื่อม+พับ</v>
      </c>
      <c r="D555" s="449"/>
      <c r="E555" s="450" t="str">
        <f>'Data information'!D772</f>
        <v>กก.</v>
      </c>
      <c r="F555" s="449">
        <f>'Data information'!E772</f>
        <v>0</v>
      </c>
      <c r="G555" s="449">
        <f t="shared" si="49"/>
        <v>0</v>
      </c>
      <c r="H555" s="449">
        <f>'Data information'!F772</f>
        <v>10</v>
      </c>
      <c r="I555" s="449">
        <f t="shared" si="50"/>
        <v>0</v>
      </c>
      <c r="J555" s="449">
        <f t="shared" si="51"/>
        <v>0</v>
      </c>
      <c r="K555" s="451"/>
    </row>
    <row r="556" spans="1:11" hidden="1">
      <c r="A556" s="451"/>
      <c r="B556" s="475"/>
      <c r="C556" s="489" t="str">
        <f>'Data information'!C773</f>
        <v xml:space="preserve"> - ทาสีกันสนิม</v>
      </c>
      <c r="D556" s="449"/>
      <c r="E556" s="450" t="str">
        <f>'Data information'!D773</f>
        <v>ตร.ม.</v>
      </c>
      <c r="F556" s="449">
        <f>'Data information'!E773</f>
        <v>22.42</v>
      </c>
      <c r="G556" s="449">
        <f t="shared" si="49"/>
        <v>0</v>
      </c>
      <c r="H556" s="449">
        <f>'Data information'!F773</f>
        <v>30</v>
      </c>
      <c r="I556" s="449">
        <f t="shared" si="50"/>
        <v>0</v>
      </c>
      <c r="J556" s="449">
        <f t="shared" si="51"/>
        <v>0</v>
      </c>
      <c r="K556" s="451"/>
    </row>
    <row r="557" spans="1:11" hidden="1">
      <c r="A557" s="451"/>
      <c r="B557" s="475"/>
      <c r="C557" s="489" t="str">
        <f>'Data information'!C774</f>
        <v xml:space="preserve"> - ทาสีน้ำมัน</v>
      </c>
      <c r="D557" s="449"/>
      <c r="E557" s="450" t="str">
        <f>'Data information'!D774</f>
        <v>ตร.ม.</v>
      </c>
      <c r="F557" s="449">
        <f>'Data information'!E774</f>
        <v>66.12</v>
      </c>
      <c r="G557" s="449">
        <f t="shared" si="49"/>
        <v>0</v>
      </c>
      <c r="H557" s="449">
        <f>'Data information'!F774</f>
        <v>35</v>
      </c>
      <c r="I557" s="449">
        <f t="shared" si="50"/>
        <v>0</v>
      </c>
      <c r="J557" s="449">
        <f t="shared" si="51"/>
        <v>0</v>
      </c>
      <c r="K557" s="451"/>
    </row>
    <row r="558" spans="1:11" hidden="1">
      <c r="A558" s="451"/>
      <c r="B558" s="475"/>
      <c r="C558" s="485" t="str">
        <f>'Data information'!C775</f>
        <v>หลังคาระแนงคลุมระเบียง (แบบขยาย SS1)</v>
      </c>
      <c r="D558" s="449"/>
      <c r="E558" s="450"/>
      <c r="F558" s="449"/>
      <c r="G558" s="449"/>
      <c r="H558" s="449"/>
      <c r="I558" s="449"/>
      <c r="J558" s="449"/>
      <c r="K558" s="469" t="s">
        <v>967</v>
      </c>
    </row>
    <row r="559" spans="1:11" hidden="1">
      <c r="A559" s="451"/>
      <c r="B559" s="475"/>
      <c r="C559" s="489" t="str">
        <f>'Data information'!C776</f>
        <v xml:space="preserve"> - H-350x175x7x11 mm.</v>
      </c>
      <c r="D559" s="449"/>
      <c r="E559" s="450" t="str">
        <f>'Data information'!D776</f>
        <v>กก.</v>
      </c>
      <c r="F559" s="449">
        <f>'Data information'!E776</f>
        <v>33.409999999999997</v>
      </c>
      <c r="G559" s="449">
        <f t="shared" si="49"/>
        <v>0</v>
      </c>
      <c r="H559" s="449">
        <f>'Data information'!F776</f>
        <v>0</v>
      </c>
      <c r="I559" s="449">
        <f t="shared" si="50"/>
        <v>0</v>
      </c>
      <c r="J559" s="449">
        <f t="shared" si="51"/>
        <v>0</v>
      </c>
      <c r="K559" s="451"/>
    </row>
    <row r="560" spans="1:11" hidden="1">
      <c r="A560" s="451"/>
      <c r="B560" s="475"/>
      <c r="C560" s="489" t="str">
        <f>'Data information'!C777</f>
        <v xml:space="preserve"> - C-CHANNELS 300X90X10X15.5mm.</v>
      </c>
      <c r="D560" s="449"/>
      <c r="E560" s="450" t="str">
        <f>'Data information'!D777</f>
        <v>กก.</v>
      </c>
      <c r="F560" s="449">
        <f>'Data information'!E777</f>
        <v>38.93</v>
      </c>
      <c r="G560" s="449">
        <f t="shared" si="49"/>
        <v>0</v>
      </c>
      <c r="H560" s="449">
        <f>'Data information'!F777</f>
        <v>0</v>
      </c>
      <c r="I560" s="449">
        <f t="shared" si="50"/>
        <v>0</v>
      </c>
      <c r="J560" s="449">
        <f t="shared" si="51"/>
        <v>0</v>
      </c>
      <c r="K560" s="451"/>
    </row>
    <row r="561" spans="1:11" hidden="1">
      <c r="A561" s="451"/>
      <c r="B561" s="475"/>
      <c r="C561" s="489" t="str">
        <f>'Data information'!C778</f>
        <v xml:space="preserve"> - ระแนง อลูมิเนียมขนาด 6"</v>
      </c>
      <c r="D561" s="449"/>
      <c r="E561" s="450" t="str">
        <f>'Data information'!D778</f>
        <v>ม.</v>
      </c>
      <c r="F561" s="449">
        <f>'Data information'!E778</f>
        <v>378.35</v>
      </c>
      <c r="G561" s="449">
        <f t="shared" si="49"/>
        <v>0</v>
      </c>
      <c r="H561" s="449">
        <f>'Data information'!F778</f>
        <v>0</v>
      </c>
      <c r="I561" s="449">
        <f t="shared" si="50"/>
        <v>0</v>
      </c>
      <c r="J561" s="449">
        <f t="shared" si="51"/>
        <v>0</v>
      </c>
      <c r="K561" s="469"/>
    </row>
    <row r="562" spans="1:11" hidden="1">
      <c r="A562" s="451"/>
      <c r="B562" s="475"/>
      <c r="C562" s="489" t="str">
        <f>'Data information'!C779</f>
        <v xml:space="preserve"> - ค่าแรงเชื่อม ประกอบเหล็กโครงสร้าง</v>
      </c>
      <c r="D562" s="449"/>
      <c r="E562" s="450" t="str">
        <f>'Data information'!D779</f>
        <v>กก.</v>
      </c>
      <c r="F562" s="449">
        <f>'Data information'!E779</f>
        <v>0</v>
      </c>
      <c r="G562" s="449">
        <f t="shared" si="49"/>
        <v>0</v>
      </c>
      <c r="H562" s="449">
        <f>'Data information'!F779</f>
        <v>10</v>
      </c>
      <c r="I562" s="449">
        <f t="shared" si="50"/>
        <v>0</v>
      </c>
      <c r="J562" s="449">
        <f t="shared" si="51"/>
        <v>0</v>
      </c>
      <c r="K562" s="451"/>
    </row>
    <row r="563" spans="1:11" hidden="1">
      <c r="A563" s="451"/>
      <c r="B563" s="475"/>
      <c r="C563" s="489" t="str">
        <f>'Data information'!C780</f>
        <v xml:space="preserve"> - ทาสีกันสนิม</v>
      </c>
      <c r="D563" s="449"/>
      <c r="E563" s="450" t="str">
        <f>'Data information'!D780</f>
        <v>ตร.ม.</v>
      </c>
      <c r="F563" s="449">
        <f>'Data information'!E780</f>
        <v>22.42</v>
      </c>
      <c r="G563" s="449">
        <f>D563*F563</f>
        <v>0</v>
      </c>
      <c r="H563" s="449">
        <f>'Data information'!F780</f>
        <v>30</v>
      </c>
      <c r="I563" s="449">
        <f>D563*H563</f>
        <v>0</v>
      </c>
      <c r="J563" s="449">
        <f>G563+I563</f>
        <v>0</v>
      </c>
      <c r="K563" s="451"/>
    </row>
    <row r="564" spans="1:11" hidden="1">
      <c r="A564" s="451"/>
      <c r="B564" s="475"/>
      <c r="C564" s="489" t="str">
        <f>'Data information'!C781</f>
        <v xml:space="preserve"> - ทาสีน้ำมัน</v>
      </c>
      <c r="D564" s="449"/>
      <c r="E564" s="450" t="str">
        <f>'Data information'!D781</f>
        <v>ตร.ม.</v>
      </c>
      <c r="F564" s="449">
        <f>'Data information'!E781</f>
        <v>66.12</v>
      </c>
      <c r="G564" s="449">
        <f t="shared" ref="G564:G573" si="52">D564*F564</f>
        <v>0</v>
      </c>
      <c r="H564" s="449">
        <f>'Data information'!F781</f>
        <v>35</v>
      </c>
      <c r="I564" s="449">
        <f t="shared" ref="I564:I573" si="53">D564*H564</f>
        <v>0</v>
      </c>
      <c r="J564" s="449">
        <f t="shared" ref="J564:J573" si="54">G564+I564</f>
        <v>0</v>
      </c>
      <c r="K564" s="451"/>
    </row>
    <row r="565" spans="1:11">
      <c r="A565" s="451"/>
      <c r="B565" s="475"/>
      <c r="C565" s="485" t="str">
        <f>'Data information'!C782</f>
        <v>หลังคาคลุมทางเข้า (CAN0PY)</v>
      </c>
      <c r="D565" s="449"/>
      <c r="E565" s="450"/>
      <c r="F565" s="449"/>
      <c r="G565" s="449"/>
      <c r="H565" s="449"/>
      <c r="I565" s="449"/>
      <c r="J565" s="449"/>
      <c r="K565" s="451"/>
    </row>
    <row r="566" spans="1:11" hidden="1">
      <c r="A566" s="451"/>
      <c r="B566" s="475"/>
      <c r="C566" s="489" t="str">
        <f>'Data information'!C783</f>
        <v xml:space="preserve"> - H-800x300x4x26 mm. 210 kg./m.</v>
      </c>
      <c r="D566" s="449"/>
      <c r="E566" s="450" t="str">
        <f>'Data information'!D783</f>
        <v>กก.</v>
      </c>
      <c r="F566" s="449">
        <f>'Data information'!E783</f>
        <v>35.35</v>
      </c>
      <c r="G566" s="449">
        <f t="shared" si="52"/>
        <v>0</v>
      </c>
      <c r="H566" s="449">
        <f>'Data information'!F783</f>
        <v>0</v>
      </c>
      <c r="I566" s="449">
        <f t="shared" si="53"/>
        <v>0</v>
      </c>
      <c r="J566" s="449">
        <f t="shared" si="54"/>
        <v>0</v>
      </c>
      <c r="K566" s="451"/>
    </row>
    <row r="567" spans="1:11">
      <c r="A567" s="451"/>
      <c r="B567" s="475"/>
      <c r="C567" s="489" t="str">
        <f>'Data information'!C784</f>
        <v xml:space="preserve"> - H-400x200x8x13 mm.</v>
      </c>
      <c r="D567" s="449"/>
      <c r="E567" s="450" t="str">
        <f>'Data information'!D784</f>
        <v>กก.</v>
      </c>
      <c r="F567" s="449">
        <f>'Data information'!E784</f>
        <v>33.409999999999997</v>
      </c>
      <c r="G567" s="449">
        <f t="shared" si="52"/>
        <v>0</v>
      </c>
      <c r="H567" s="449">
        <f>'Data information'!F784</f>
        <v>0</v>
      </c>
      <c r="I567" s="449">
        <f t="shared" si="53"/>
        <v>0</v>
      </c>
      <c r="J567" s="449">
        <f t="shared" si="54"/>
        <v>0</v>
      </c>
      <c r="K567" s="451"/>
    </row>
    <row r="568" spans="1:11">
      <c r="A568" s="451"/>
      <c r="B568" s="475"/>
      <c r="C568" s="489" t="str">
        <f>'Data information'!C785</f>
        <v xml:space="preserve"> - ระแนง อลูมิเนียมขนาด 6"</v>
      </c>
      <c r="D568" s="449"/>
      <c r="E568" s="450" t="str">
        <f>'Data information'!D785</f>
        <v>ม.</v>
      </c>
      <c r="F568" s="449">
        <f>'Data information'!E785</f>
        <v>378.35</v>
      </c>
      <c r="G568" s="449">
        <f t="shared" si="52"/>
        <v>0</v>
      </c>
      <c r="H568" s="449">
        <f>'Data information'!F785</f>
        <v>0</v>
      </c>
      <c r="I568" s="449">
        <f t="shared" si="53"/>
        <v>0</v>
      </c>
      <c r="J568" s="449">
        <f t="shared" si="54"/>
        <v>0</v>
      </c>
      <c r="K568" s="451"/>
    </row>
    <row r="569" spans="1:11">
      <c r="A569" s="451"/>
      <c r="B569" s="475"/>
      <c r="C569" s="489" t="str">
        <f>'Data information'!C786</f>
        <v xml:space="preserve"> - หลังคากระจกลามิเนตสีเทา  เทมเปอร์ 6 มม.+PVB หนา0.38 มม.+กระจกใส 6 มม.</v>
      </c>
      <c r="D569" s="449"/>
      <c r="E569" s="450" t="str">
        <f>'Data information'!D786</f>
        <v>ตร.ม.</v>
      </c>
      <c r="F569" s="449">
        <f>'Data information'!E786</f>
        <v>1463.9</v>
      </c>
      <c r="G569" s="449">
        <f t="shared" si="52"/>
        <v>0</v>
      </c>
      <c r="H569" s="449">
        <f>'Data information'!F786</f>
        <v>0</v>
      </c>
      <c r="I569" s="449">
        <f t="shared" si="53"/>
        <v>0</v>
      </c>
      <c r="J569" s="449">
        <f t="shared" si="54"/>
        <v>0</v>
      </c>
      <c r="K569" s="451"/>
    </row>
    <row r="570" spans="1:11">
      <c r="A570" s="451"/>
      <c r="B570" s="475"/>
      <c r="C570" s="489" t="str">
        <f>'Data information'!C787</f>
        <v xml:space="preserve"> - PL.500x300x20mm.</v>
      </c>
      <c r="D570" s="449"/>
      <c r="E570" s="450" t="str">
        <f>'Data information'!D787</f>
        <v>กก.</v>
      </c>
      <c r="F570" s="449">
        <f>'Data information'!E787</f>
        <v>28.44</v>
      </c>
      <c r="G570" s="449">
        <f t="shared" si="52"/>
        <v>0</v>
      </c>
      <c r="H570" s="449">
        <f>'Data information'!F787</f>
        <v>0</v>
      </c>
      <c r="I570" s="449">
        <f t="shared" si="53"/>
        <v>0</v>
      </c>
      <c r="J570" s="449">
        <f t="shared" si="54"/>
        <v>0</v>
      </c>
      <c r="K570" s="451"/>
    </row>
    <row r="571" spans="1:11">
      <c r="A571" s="451"/>
      <c r="B571" s="475"/>
      <c r="C571" s="489" t="str">
        <f>'Data information'!C788</f>
        <v xml:space="preserve"> - Dowel DB16 (ฝังลึก 0.40 ม.)</v>
      </c>
      <c r="D571" s="449"/>
      <c r="E571" s="450" t="str">
        <f>'Data information'!D788</f>
        <v>กก.</v>
      </c>
      <c r="F571" s="449">
        <f>'Data information'!E788</f>
        <v>20.14</v>
      </c>
      <c r="G571" s="449">
        <f t="shared" si="52"/>
        <v>0</v>
      </c>
      <c r="H571" s="449">
        <f>'Data information'!F788</f>
        <v>0</v>
      </c>
      <c r="I571" s="449">
        <f t="shared" si="53"/>
        <v>0</v>
      </c>
      <c r="J571" s="449">
        <f t="shared" si="54"/>
        <v>0</v>
      </c>
      <c r="K571" s="451"/>
    </row>
    <row r="572" spans="1:11">
      <c r="A572" s="451"/>
      <c r="B572" s="475"/>
      <c r="C572" s="489" t="str">
        <f>'Data information'!C789</f>
        <v xml:space="preserve"> - ค่าแรงเชื่อม ประกอบเหล็กโครงสร้าง</v>
      </c>
      <c r="D572" s="449"/>
      <c r="E572" s="450" t="str">
        <f>'Data information'!D789</f>
        <v>กก.</v>
      </c>
      <c r="F572" s="449">
        <f>'Data information'!E789</f>
        <v>0</v>
      </c>
      <c r="G572" s="449">
        <f t="shared" si="52"/>
        <v>0</v>
      </c>
      <c r="H572" s="449">
        <f>'Data information'!F789</f>
        <v>10</v>
      </c>
      <c r="I572" s="449">
        <f t="shared" si="53"/>
        <v>0</v>
      </c>
      <c r="J572" s="449">
        <f t="shared" si="54"/>
        <v>0</v>
      </c>
      <c r="K572" s="451"/>
    </row>
    <row r="573" spans="1:11">
      <c r="A573" s="451"/>
      <c r="B573" s="475"/>
      <c r="C573" s="489" t="str">
        <f>'Data information'!C790</f>
        <v xml:space="preserve"> - ทาสีกันสนิม</v>
      </c>
      <c r="D573" s="449"/>
      <c r="E573" s="450" t="str">
        <f>'Data information'!D790</f>
        <v>ตร.ม.</v>
      </c>
      <c r="F573" s="449">
        <f>'Data information'!E790</f>
        <v>22.42</v>
      </c>
      <c r="G573" s="449">
        <f t="shared" si="52"/>
        <v>0</v>
      </c>
      <c r="H573" s="449">
        <f>'Data information'!F790</f>
        <v>30</v>
      </c>
      <c r="I573" s="449">
        <f t="shared" si="53"/>
        <v>0</v>
      </c>
      <c r="J573" s="449">
        <f t="shared" si="54"/>
        <v>0</v>
      </c>
      <c r="K573" s="451"/>
    </row>
    <row r="574" spans="1:11">
      <c r="A574" s="451"/>
      <c r="B574" s="475"/>
      <c r="C574" s="489" t="str">
        <f>'Data information'!C791</f>
        <v xml:space="preserve"> - ทาสีน้ำมัน</v>
      </c>
      <c r="D574" s="449"/>
      <c r="E574" s="450" t="str">
        <f>'Data information'!D791</f>
        <v>ตร.ม.</v>
      </c>
      <c r="F574" s="449">
        <f>'Data information'!E791</f>
        <v>66.12</v>
      </c>
      <c r="G574" s="449">
        <f>D574*F574</f>
        <v>0</v>
      </c>
      <c r="H574" s="449">
        <f>'Data information'!F791</f>
        <v>35</v>
      </c>
      <c r="I574" s="449">
        <f>D574*H574</f>
        <v>0</v>
      </c>
      <c r="J574" s="449">
        <f>G574+I574</f>
        <v>0</v>
      </c>
      <c r="K574" s="451"/>
    </row>
    <row r="575" spans="1:11" hidden="1">
      <c r="A575" s="451"/>
      <c r="B575" s="475"/>
      <c r="C575" s="485" t="str">
        <f>'Data information'!C792</f>
        <v>โครงสร้างพื้น ยกระดับห้องเรียนรวม</v>
      </c>
      <c r="D575" s="449"/>
      <c r="E575" s="450"/>
      <c r="F575" s="449"/>
      <c r="G575" s="449"/>
      <c r="H575" s="449"/>
      <c r="I575" s="449"/>
      <c r="J575" s="449"/>
      <c r="K575" s="469" t="s">
        <v>967</v>
      </c>
    </row>
    <row r="576" spans="1:11" hidden="1">
      <c r="A576" s="451"/>
      <c r="B576" s="475"/>
      <c r="C576" s="489" t="str">
        <f>'Data information'!C793</f>
        <v xml:space="preserve"> - แผ่นวีว่าบอร์ดหนา 20 มม.</v>
      </c>
      <c r="D576" s="449"/>
      <c r="E576" s="450" t="str">
        <f>'Data information'!D793</f>
        <v>ตร.ม.</v>
      </c>
      <c r="F576" s="449">
        <f>'Data information'!E793</f>
        <v>271</v>
      </c>
      <c r="G576" s="449">
        <f t="shared" ref="G576:G585" si="55">D576*F576</f>
        <v>0</v>
      </c>
      <c r="H576" s="449">
        <f>'Data information'!F793</f>
        <v>15</v>
      </c>
      <c r="I576" s="449">
        <f t="shared" ref="I576:I585" si="56">D576*H576</f>
        <v>0</v>
      </c>
      <c r="J576" s="449">
        <f t="shared" ref="J576:J585" si="57">G576+I576</f>
        <v>0</v>
      </c>
      <c r="K576" s="451"/>
    </row>
    <row r="577" spans="1:11" hidden="1">
      <c r="A577" s="451"/>
      <c r="B577" s="475"/>
      <c r="C577" s="489" t="str">
        <f>'Data information'!C794</f>
        <v xml:space="preserve"> - H-200x150x6x9 mm.</v>
      </c>
      <c r="D577" s="449"/>
      <c r="E577" s="450" t="str">
        <f>'Data information'!D794</f>
        <v>กก.</v>
      </c>
      <c r="F577" s="449">
        <f>'Data information'!E794</f>
        <v>33.46</v>
      </c>
      <c r="G577" s="449">
        <f t="shared" si="55"/>
        <v>0</v>
      </c>
      <c r="H577" s="449">
        <f>'Data information'!F794</f>
        <v>0</v>
      </c>
      <c r="I577" s="449">
        <f t="shared" si="56"/>
        <v>0</v>
      </c>
      <c r="J577" s="449">
        <f t="shared" si="57"/>
        <v>0</v>
      </c>
      <c r="K577" s="451"/>
    </row>
    <row r="578" spans="1:11" hidden="1">
      <c r="A578" s="451"/>
      <c r="B578" s="475"/>
      <c r="C578" s="489" t="str">
        <f>'Data information'!C795</f>
        <v xml:space="preserve"> - H-150x150x7x10 mm.</v>
      </c>
      <c r="D578" s="449"/>
      <c r="E578" s="450" t="str">
        <f>'Data information'!D795</f>
        <v>กก.</v>
      </c>
      <c r="F578" s="449">
        <f>'Data information'!E795</f>
        <v>35.61</v>
      </c>
      <c r="G578" s="449">
        <f t="shared" si="55"/>
        <v>0</v>
      </c>
      <c r="H578" s="449">
        <f>'Data information'!F795</f>
        <v>0</v>
      </c>
      <c r="I578" s="449">
        <f t="shared" si="56"/>
        <v>0</v>
      </c>
      <c r="J578" s="449">
        <f t="shared" si="57"/>
        <v>0</v>
      </c>
      <c r="K578" s="451"/>
    </row>
    <row r="579" spans="1:11" hidden="1">
      <c r="A579" s="451"/>
      <c r="B579" s="475"/>
      <c r="C579" s="489" t="str">
        <f>'Data information'!C796</f>
        <v xml:space="preserve"> - L-150x150x12 mm.</v>
      </c>
      <c r="D579" s="449"/>
      <c r="E579" s="450" t="str">
        <f>'Data information'!D796</f>
        <v>กก.</v>
      </c>
      <c r="F579" s="449">
        <f>'Data information'!E796</f>
        <v>37.42</v>
      </c>
      <c r="G579" s="449">
        <f t="shared" si="55"/>
        <v>0</v>
      </c>
      <c r="H579" s="449">
        <f>'Data information'!F796</f>
        <v>0</v>
      </c>
      <c r="I579" s="449">
        <f t="shared" si="56"/>
        <v>0</v>
      </c>
      <c r="J579" s="449">
        <f t="shared" si="57"/>
        <v>0</v>
      </c>
      <c r="K579" s="451"/>
    </row>
    <row r="580" spans="1:11" hidden="1">
      <c r="A580" s="451"/>
      <c r="B580" s="475"/>
      <c r="C580" s="489" t="str">
        <f>'Data information'!C797</f>
        <v xml:space="preserve"> - C-125X50X20X2.3mm.</v>
      </c>
      <c r="D580" s="449"/>
      <c r="E580" s="450" t="str">
        <f>'Data information'!D797</f>
        <v>กก.</v>
      </c>
      <c r="F580" s="449">
        <f>'Data information'!E797</f>
        <v>27.3</v>
      </c>
      <c r="G580" s="449">
        <f t="shared" si="55"/>
        <v>0</v>
      </c>
      <c r="H580" s="449">
        <f>'Data information'!F797</f>
        <v>0</v>
      </c>
      <c r="I580" s="449">
        <f t="shared" si="56"/>
        <v>0</v>
      </c>
      <c r="J580" s="449">
        <f t="shared" si="57"/>
        <v>0</v>
      </c>
      <c r="K580" s="451"/>
    </row>
    <row r="581" spans="1:11" hidden="1">
      <c r="A581" s="451"/>
      <c r="B581" s="475"/>
      <c r="C581" s="489" t="str">
        <f>'Data information'!C798</f>
        <v xml:space="preserve"> - C-75X45X15X2.3mm.</v>
      </c>
      <c r="D581" s="449"/>
      <c r="E581" s="450" t="str">
        <f>'Data information'!D798</f>
        <v>กก.</v>
      </c>
      <c r="F581" s="449">
        <f>'Data information'!E798</f>
        <v>27.3</v>
      </c>
      <c r="G581" s="449">
        <f t="shared" si="55"/>
        <v>0</v>
      </c>
      <c r="H581" s="449">
        <f>'Data information'!F798</f>
        <v>0</v>
      </c>
      <c r="I581" s="449">
        <f t="shared" si="56"/>
        <v>0</v>
      </c>
      <c r="J581" s="449">
        <f t="shared" si="57"/>
        <v>0</v>
      </c>
      <c r="K581" s="451"/>
    </row>
    <row r="582" spans="1:11" hidden="1">
      <c r="A582" s="451"/>
      <c r="B582" s="475"/>
      <c r="C582" s="489" t="str">
        <f>'Data information'!C799</f>
        <v xml:space="preserve"> - PL.300X300X16mm.</v>
      </c>
      <c r="D582" s="449"/>
      <c r="E582" s="450" t="str">
        <f>'Data information'!D799</f>
        <v>กก.</v>
      </c>
      <c r="F582" s="449">
        <f>'Data information'!E799</f>
        <v>30.5</v>
      </c>
      <c r="G582" s="449">
        <f t="shared" si="55"/>
        <v>0</v>
      </c>
      <c r="H582" s="449">
        <f>'Data information'!F799</f>
        <v>0</v>
      </c>
      <c r="I582" s="449">
        <f t="shared" si="56"/>
        <v>0</v>
      </c>
      <c r="J582" s="449">
        <f t="shared" si="57"/>
        <v>0</v>
      </c>
      <c r="K582" s="451"/>
    </row>
    <row r="583" spans="1:11" hidden="1">
      <c r="A583" s="451"/>
      <c r="B583" s="475"/>
      <c r="C583" s="489" t="str">
        <f>'Data information'!C800</f>
        <v xml:space="preserve"> - Dowel DB20 (ฝังลึก 0.40 ม.)</v>
      </c>
      <c r="D583" s="449"/>
      <c r="E583" s="450" t="str">
        <f>'Data information'!D800</f>
        <v>กก.</v>
      </c>
      <c r="F583" s="449">
        <f>'Data information'!E800</f>
        <v>20.18</v>
      </c>
      <c r="G583" s="449">
        <f t="shared" si="55"/>
        <v>0</v>
      </c>
      <c r="H583" s="449">
        <f>'Data information'!F800</f>
        <v>0</v>
      </c>
      <c r="I583" s="449">
        <f t="shared" si="56"/>
        <v>0</v>
      </c>
      <c r="J583" s="449">
        <f t="shared" si="57"/>
        <v>0</v>
      </c>
      <c r="K583" s="451"/>
    </row>
    <row r="584" spans="1:11" hidden="1">
      <c r="A584" s="451"/>
      <c r="B584" s="475"/>
      <c r="C584" s="489" t="str">
        <f>'Data information'!C801</f>
        <v xml:space="preserve"> - ค่าแรงเชื่อม ประกอบเหล็กโครงสร้าง</v>
      </c>
      <c r="D584" s="449"/>
      <c r="E584" s="450" t="str">
        <f>'Data information'!D801</f>
        <v>กก.</v>
      </c>
      <c r="F584" s="449">
        <f>'Data information'!E801</f>
        <v>0</v>
      </c>
      <c r="G584" s="449">
        <f t="shared" si="55"/>
        <v>0</v>
      </c>
      <c r="H584" s="449">
        <f>'Data information'!F801</f>
        <v>10</v>
      </c>
      <c r="I584" s="449">
        <f t="shared" si="56"/>
        <v>0</v>
      </c>
      <c r="J584" s="449">
        <f t="shared" si="57"/>
        <v>0</v>
      </c>
      <c r="K584" s="451"/>
    </row>
    <row r="585" spans="1:11" hidden="1">
      <c r="A585" s="451"/>
      <c r="B585" s="475"/>
      <c r="C585" s="489" t="str">
        <f>'Data information'!C802</f>
        <v xml:space="preserve"> - ทาสีกันสนิม</v>
      </c>
      <c r="D585" s="449"/>
      <c r="E585" s="450" t="str">
        <f>'Data information'!D802</f>
        <v>ตร.ม.</v>
      </c>
      <c r="F585" s="449">
        <f>'Data information'!E802</f>
        <v>22.42</v>
      </c>
      <c r="G585" s="449">
        <f t="shared" si="55"/>
        <v>0</v>
      </c>
      <c r="H585" s="449">
        <f>'Data information'!F802</f>
        <v>30</v>
      </c>
      <c r="I585" s="449">
        <f t="shared" si="56"/>
        <v>0</v>
      </c>
      <c r="J585" s="449">
        <f t="shared" si="57"/>
        <v>0</v>
      </c>
      <c r="K585" s="451"/>
    </row>
    <row r="586" spans="1:11" hidden="1">
      <c r="A586" s="451"/>
      <c r="B586" s="475"/>
      <c r="C586" s="489" t="str">
        <f>'Data information'!C803</f>
        <v xml:space="preserve"> - ทาสีน้ำมัน</v>
      </c>
      <c r="D586" s="449"/>
      <c r="E586" s="450" t="str">
        <f>'Data information'!D803</f>
        <v>ตร.ม.</v>
      </c>
      <c r="F586" s="449">
        <f>'Data information'!E803</f>
        <v>66.12</v>
      </c>
      <c r="G586" s="449">
        <f>D586*F586</f>
        <v>0</v>
      </c>
      <c r="H586" s="449">
        <f>'Data information'!F803</f>
        <v>30</v>
      </c>
      <c r="I586" s="449">
        <f>D586*H586</f>
        <v>0</v>
      </c>
      <c r="J586" s="449">
        <f>G586+I586</f>
        <v>0</v>
      </c>
      <c r="K586" s="451"/>
    </row>
    <row r="587" spans="1:11" hidden="1">
      <c r="A587" s="451"/>
      <c r="B587" s="475"/>
      <c r="C587" s="485" t="str">
        <f>'Data information'!C804</f>
        <v>ห้อง Pantry</v>
      </c>
      <c r="D587" s="449"/>
      <c r="E587" s="450"/>
      <c r="F587" s="449"/>
      <c r="G587" s="449"/>
      <c r="H587" s="449"/>
      <c r="I587" s="449"/>
      <c r="J587" s="449"/>
      <c r="K587" s="469" t="s">
        <v>967</v>
      </c>
    </row>
    <row r="588" spans="1:11" hidden="1">
      <c r="A588" s="451"/>
      <c r="B588" s="475"/>
      <c r="C588" s="489" t="str">
        <f>'Data information'!C805</f>
        <v xml:space="preserve"> - เคาน์เตอร์ คสล. หนา 0.10 กว้าง 0.60 Top กระเบื้องพอร์แลน ห้อง Pantry</v>
      </c>
      <c r="D588" s="449"/>
      <c r="E588" s="450" t="str">
        <f>'Data information'!D805</f>
        <v>ม.</v>
      </c>
      <c r="F588" s="449">
        <f>'Data information'!E805</f>
        <v>980</v>
      </c>
      <c r="G588" s="449">
        <f>D588*F588</f>
        <v>0</v>
      </c>
      <c r="H588" s="449">
        <f>'Data information'!F805</f>
        <v>0</v>
      </c>
      <c r="I588" s="449">
        <f>D588*H588</f>
        <v>0</v>
      </c>
      <c r="J588" s="449">
        <f>G588+I588</f>
        <v>0</v>
      </c>
      <c r="K588" s="451"/>
    </row>
    <row r="589" spans="1:11" hidden="1">
      <c r="A589" s="451"/>
      <c r="B589" s="475"/>
      <c r="C589" s="489" t="str">
        <f>'Data information'!C806</f>
        <v xml:space="preserve"> - อ่างล้างจานสำเร็จรูป ชนิด 1 หลุม ชนิดติดใต้เคาน์เตอร์</v>
      </c>
      <c r="D589" s="449"/>
      <c r="E589" s="450" t="str">
        <f>'Data information'!D806</f>
        <v>ชุด</v>
      </c>
      <c r="F589" s="449">
        <f>'Data information'!E806</f>
        <v>1500</v>
      </c>
      <c r="G589" s="449">
        <f>D589*F589</f>
        <v>0</v>
      </c>
      <c r="H589" s="449">
        <f>'Data information'!F806</f>
        <v>0</v>
      </c>
      <c r="I589" s="449">
        <f>D589*H589</f>
        <v>0</v>
      </c>
      <c r="J589" s="449">
        <f>G589+I589</f>
        <v>0</v>
      </c>
      <c r="K589" s="451"/>
    </row>
    <row r="590" spans="1:11">
      <c r="A590" s="480"/>
      <c r="B590" s="481"/>
      <c r="C590" s="485" t="str">
        <f>'Data information'!C807</f>
        <v>งานทาสี</v>
      </c>
      <c r="D590" s="449"/>
      <c r="E590" s="458"/>
      <c r="F590" s="451"/>
      <c r="G590" s="451"/>
      <c r="H590" s="451"/>
      <c r="I590" s="451"/>
      <c r="J590" s="451"/>
      <c r="K590" s="451"/>
    </row>
    <row r="591" spans="1:11">
      <c r="A591" s="451"/>
      <c r="B591" s="475"/>
      <c r="C591" s="489" t="str">
        <f>'Data information'!C808</f>
        <v xml:space="preserve"> - สีน้ำพลาสติกอคิลิค 100% ชนิดทาภายนอก</v>
      </c>
      <c r="D591" s="449"/>
      <c r="E591" s="450" t="str">
        <f>'Data information'!D808</f>
        <v>ตร.ม.</v>
      </c>
      <c r="F591" s="449">
        <f>'Data information'!E808</f>
        <v>64.84</v>
      </c>
      <c r="G591" s="449">
        <f>D591*F591</f>
        <v>0</v>
      </c>
      <c r="H591" s="449">
        <f>'Data information'!F808</f>
        <v>31</v>
      </c>
      <c r="I591" s="449">
        <f>D591*H591</f>
        <v>0</v>
      </c>
      <c r="J591" s="449">
        <f>G591+I591</f>
        <v>0</v>
      </c>
      <c r="K591" s="469"/>
    </row>
    <row r="592" spans="1:11">
      <c r="A592" s="451"/>
      <c r="B592" s="475"/>
      <c r="C592" s="489" t="str">
        <f>'Data information'!C809</f>
        <v xml:space="preserve"> - สีน้ำพลาสติกอคิลิค 100% ชนิดทาภายใน</v>
      </c>
      <c r="D592" s="449"/>
      <c r="E592" s="450" t="str">
        <f>'Data information'!D809</f>
        <v>ตร.ม.</v>
      </c>
      <c r="F592" s="449">
        <f>'Data information'!E809</f>
        <v>50.05</v>
      </c>
      <c r="G592" s="449">
        <f>D592*F592</f>
        <v>0</v>
      </c>
      <c r="H592" s="449">
        <f>'Data information'!F809</f>
        <v>28</v>
      </c>
      <c r="I592" s="449">
        <f>D592*H592</f>
        <v>0</v>
      </c>
      <c r="J592" s="449">
        <f>G592+I592</f>
        <v>0</v>
      </c>
      <c r="K592" s="451"/>
    </row>
    <row r="593" spans="1:11" hidden="1">
      <c r="A593" s="451"/>
      <c r="B593" s="475"/>
      <c r="C593" s="489" t="str">
        <f>'Data information'!C810</f>
        <v xml:space="preserve"> - สีน้ำพลาสติกอคิลิค 100% ชนิดทาภายนอกและภายใน</v>
      </c>
      <c r="D593" s="449"/>
      <c r="E593" s="450" t="str">
        <f>'Data information'!D810</f>
        <v>ตร.ม.</v>
      </c>
      <c r="F593" s="449">
        <f>'Data information'!E810</f>
        <v>50.05</v>
      </c>
      <c r="G593" s="449">
        <f>D593*F593</f>
        <v>0</v>
      </c>
      <c r="H593" s="449">
        <f>'Data information'!F810</f>
        <v>28</v>
      </c>
      <c r="I593" s="449">
        <f>D593*H593</f>
        <v>0</v>
      </c>
      <c r="J593" s="449">
        <f>G593+I593</f>
        <v>0</v>
      </c>
      <c r="K593" s="451"/>
    </row>
    <row r="594" spans="1:11" hidden="1">
      <c r="A594" s="451"/>
      <c r="B594" s="475"/>
      <c r="C594" s="489" t="str">
        <f>'Data information'!C811</f>
        <v xml:space="preserve"> - สีน้ำพลาสติกอคิลิค 100% สำหรับฝ้าเพดาน</v>
      </c>
      <c r="D594" s="449"/>
      <c r="E594" s="450" t="str">
        <f>'Data information'!D811</f>
        <v>ตร.ม.</v>
      </c>
      <c r="F594" s="449">
        <f>'Data information'!E811</f>
        <v>50.05</v>
      </c>
      <c r="G594" s="449">
        <f>D594*F594</f>
        <v>0</v>
      </c>
      <c r="H594" s="449">
        <f>'Data information'!F811</f>
        <v>28</v>
      </c>
      <c r="I594" s="449">
        <f>D594*H594</f>
        <v>0</v>
      </c>
      <c r="J594" s="449">
        <f>G594+I594</f>
        <v>0</v>
      </c>
      <c r="K594" s="451"/>
    </row>
    <row r="595" spans="1:11" hidden="1">
      <c r="A595" s="451"/>
      <c r="B595" s="475"/>
      <c r="C595" s="489" t="str">
        <f>'Data information'!C812</f>
        <v xml:space="preserve"> - น้ำยากันตะใคร่สูตรน้ำมัน</v>
      </c>
      <c r="D595" s="449"/>
      <c r="E595" s="450" t="str">
        <f>'Data information'!D812</f>
        <v>ตร.ม.</v>
      </c>
      <c r="F595" s="449">
        <f>'Data information'!E812</f>
        <v>10</v>
      </c>
      <c r="G595" s="449">
        <f>D595*F595</f>
        <v>0</v>
      </c>
      <c r="H595" s="449">
        <f>'Data information'!F812</f>
        <v>20</v>
      </c>
      <c r="I595" s="449">
        <f>D595*H595</f>
        <v>0</v>
      </c>
      <c r="J595" s="449">
        <f>G595+I595</f>
        <v>0</v>
      </c>
      <c r="K595" s="451"/>
    </row>
    <row r="596" spans="1:11">
      <c r="A596" s="454"/>
      <c r="B596" s="477"/>
      <c r="C596" s="478"/>
      <c r="D596" s="452"/>
      <c r="E596" s="453"/>
      <c r="F596" s="452"/>
      <c r="G596" s="452"/>
      <c r="H596" s="452"/>
      <c r="I596" s="452"/>
      <c r="J596" s="452"/>
      <c r="K596" s="454"/>
    </row>
    <row r="597" spans="1:11">
      <c r="A597" s="464"/>
      <c r="B597" s="703" t="str">
        <f>"รวม"&amp;B121</f>
        <v>รวมหมวดงานสถาปัตยกรรม</v>
      </c>
      <c r="C597" s="703"/>
      <c r="D597" s="462"/>
      <c r="E597" s="463"/>
      <c r="F597" s="462"/>
      <c r="G597" s="462">
        <f>SUM(G121:G596)</f>
        <v>0</v>
      </c>
      <c r="H597" s="462"/>
      <c r="I597" s="462">
        <f>SUM(I121:I596)</f>
        <v>0</v>
      </c>
      <c r="J597" s="462">
        <f>SUM(J121:J596)</f>
        <v>0</v>
      </c>
      <c r="K597" s="464"/>
    </row>
    <row r="598" spans="1:11">
      <c r="A598" s="501">
        <v>2.4</v>
      </c>
      <c r="B598" s="502" t="str">
        <f>B13</f>
        <v>หมวดงานวิศวกรรมไฟฟ้าและสื่อสาร</v>
      </c>
      <c r="C598" s="503"/>
      <c r="D598" s="504"/>
      <c r="E598" s="505"/>
      <c r="F598" s="504"/>
      <c r="G598" s="504"/>
      <c r="H598" s="504"/>
      <c r="I598" s="504"/>
      <c r="J598" s="504"/>
      <c r="K598" s="451"/>
    </row>
    <row r="599" spans="1:11" hidden="1">
      <c r="A599" s="480"/>
      <c r="B599" s="481"/>
      <c r="C599" s="485" t="str">
        <f>'Data information'!C814</f>
        <v>ตู้ M D B,ตู้ EMDB , ตู้ ATS และ ตู้CAP</v>
      </c>
      <c r="D599" s="451"/>
      <c r="E599" s="458"/>
      <c r="F599" s="451"/>
      <c r="G599" s="451"/>
      <c r="H599" s="451"/>
      <c r="I599" s="451"/>
      <c r="J599" s="451"/>
      <c r="K599" s="451"/>
    </row>
    <row r="600" spans="1:11" hidden="1">
      <c r="A600" s="451"/>
      <c r="B600" s="475"/>
      <c r="C600" s="476" t="str">
        <f>'Data information'!C815</f>
        <v xml:space="preserve"> -   ACB 3500 AT. 3P</v>
      </c>
      <c r="D600" s="449"/>
      <c r="E600" s="450" t="str">
        <f>'Data information'!D815</f>
        <v>ตัว</v>
      </c>
      <c r="F600" s="449">
        <f>'Data information'!E815</f>
        <v>473000</v>
      </c>
      <c r="G600" s="449">
        <f>D600*F600</f>
        <v>0</v>
      </c>
      <c r="H600" s="449">
        <f>'Data information'!F815</f>
        <v>0</v>
      </c>
      <c r="I600" s="449">
        <f>D600*H600</f>
        <v>0</v>
      </c>
      <c r="J600" s="449">
        <f>G600+I600</f>
        <v>0</v>
      </c>
      <c r="K600" s="469"/>
    </row>
    <row r="601" spans="1:11" hidden="1">
      <c r="A601" s="451"/>
      <c r="B601" s="475"/>
      <c r="C601" s="476" t="str">
        <f>'Data information'!C816</f>
        <v xml:space="preserve"> -  MCCB 1250 AT. 3P</v>
      </c>
      <c r="D601" s="449"/>
      <c r="E601" s="450" t="str">
        <f>'Data information'!D816</f>
        <v>ตัว</v>
      </c>
      <c r="F601" s="449">
        <f>'Data information'!E816</f>
        <v>90700</v>
      </c>
      <c r="G601" s="449">
        <f t="shared" ref="G601:G664" si="58">D601*F601</f>
        <v>0</v>
      </c>
      <c r="H601" s="449">
        <f>'Data information'!F816</f>
        <v>0</v>
      </c>
      <c r="I601" s="449">
        <f t="shared" ref="I601:I664" si="59">D601*H601</f>
        <v>0</v>
      </c>
      <c r="J601" s="449">
        <f t="shared" ref="J601:J664" si="60">G601+I601</f>
        <v>0</v>
      </c>
      <c r="K601" s="469"/>
    </row>
    <row r="602" spans="1:11" hidden="1">
      <c r="A602" s="451"/>
      <c r="B602" s="475"/>
      <c r="C602" s="476" t="str">
        <f>'Data information'!C817</f>
        <v xml:space="preserve"> -  MCCB 800 AT. 3P</v>
      </c>
      <c r="D602" s="449"/>
      <c r="E602" s="450" t="str">
        <f>'Data information'!D817</f>
        <v>ตัว</v>
      </c>
      <c r="F602" s="449">
        <f>'Data information'!E817</f>
        <v>82100</v>
      </c>
      <c r="G602" s="449">
        <f t="shared" si="58"/>
        <v>0</v>
      </c>
      <c r="H602" s="449">
        <f>'Data information'!F817</f>
        <v>0</v>
      </c>
      <c r="I602" s="449">
        <f t="shared" si="59"/>
        <v>0</v>
      </c>
      <c r="J602" s="449">
        <f t="shared" si="60"/>
        <v>0</v>
      </c>
      <c r="K602" s="469"/>
    </row>
    <row r="603" spans="1:11" hidden="1">
      <c r="A603" s="451"/>
      <c r="B603" s="475"/>
      <c r="C603" s="476" t="str">
        <f>'Data information'!C818</f>
        <v xml:space="preserve"> -  MCCB 630 AT. 3P</v>
      </c>
      <c r="D603" s="449"/>
      <c r="E603" s="450" t="str">
        <f>'Data information'!D818</f>
        <v>ตัว</v>
      </c>
      <c r="F603" s="449">
        <f>'Data information'!E818</f>
        <v>18900</v>
      </c>
      <c r="G603" s="449">
        <f t="shared" si="58"/>
        <v>0</v>
      </c>
      <c r="H603" s="449">
        <f>'Data information'!F818</f>
        <v>0</v>
      </c>
      <c r="I603" s="449">
        <f t="shared" si="59"/>
        <v>0</v>
      </c>
      <c r="J603" s="449">
        <f t="shared" si="60"/>
        <v>0</v>
      </c>
      <c r="K603" s="469"/>
    </row>
    <row r="604" spans="1:11" hidden="1">
      <c r="A604" s="451"/>
      <c r="B604" s="475"/>
      <c r="C604" s="476" t="str">
        <f>'Data information'!C819</f>
        <v xml:space="preserve"> -  MCCB 500 AT. 3P</v>
      </c>
      <c r="D604" s="449"/>
      <c r="E604" s="450" t="str">
        <f>'Data information'!D819</f>
        <v>ตัว</v>
      </c>
      <c r="F604" s="449">
        <f>'Data information'!E819</f>
        <v>18900</v>
      </c>
      <c r="G604" s="449">
        <f t="shared" si="58"/>
        <v>0</v>
      </c>
      <c r="H604" s="449">
        <f>'Data information'!F819</f>
        <v>0</v>
      </c>
      <c r="I604" s="449">
        <f t="shared" si="59"/>
        <v>0</v>
      </c>
      <c r="J604" s="449">
        <f t="shared" si="60"/>
        <v>0</v>
      </c>
      <c r="K604" s="469"/>
    </row>
    <row r="605" spans="1:11" hidden="1">
      <c r="A605" s="451"/>
      <c r="B605" s="475"/>
      <c r="C605" s="476" t="str">
        <f>'Data information'!C820</f>
        <v xml:space="preserve"> -  MCCB 400 AT. 3P</v>
      </c>
      <c r="D605" s="449"/>
      <c r="E605" s="450" t="str">
        <f>'Data information'!D820</f>
        <v>ตัว</v>
      </c>
      <c r="F605" s="449">
        <f>'Data information'!E820</f>
        <v>17800</v>
      </c>
      <c r="G605" s="449">
        <f t="shared" si="58"/>
        <v>0</v>
      </c>
      <c r="H605" s="449">
        <f>'Data information'!F820</f>
        <v>0</v>
      </c>
      <c r="I605" s="449">
        <f t="shared" si="59"/>
        <v>0</v>
      </c>
      <c r="J605" s="449">
        <f t="shared" si="60"/>
        <v>0</v>
      </c>
      <c r="K605" s="469"/>
    </row>
    <row r="606" spans="1:11" hidden="1">
      <c r="A606" s="451"/>
      <c r="B606" s="475"/>
      <c r="C606" s="476" t="str">
        <f>'Data information'!C821</f>
        <v xml:space="preserve"> -  MCCB 300 AT. 3P</v>
      </c>
      <c r="D606" s="449"/>
      <c r="E606" s="450" t="str">
        <f>'Data information'!D821</f>
        <v>ตัว</v>
      </c>
      <c r="F606" s="449">
        <f>'Data information'!E821</f>
        <v>17800</v>
      </c>
      <c r="G606" s="449">
        <f t="shared" si="58"/>
        <v>0</v>
      </c>
      <c r="H606" s="449">
        <f>'Data information'!F821</f>
        <v>0</v>
      </c>
      <c r="I606" s="449">
        <f t="shared" si="59"/>
        <v>0</v>
      </c>
      <c r="J606" s="449">
        <f t="shared" si="60"/>
        <v>0</v>
      </c>
      <c r="K606" s="469"/>
    </row>
    <row r="607" spans="1:11" hidden="1">
      <c r="A607" s="451"/>
      <c r="B607" s="475"/>
      <c r="C607" s="476" t="str">
        <f>'Data information'!C822</f>
        <v xml:space="preserve"> -  MCCB 150 AT. 3P</v>
      </c>
      <c r="D607" s="449"/>
      <c r="E607" s="450" t="str">
        <f>'Data information'!D822</f>
        <v>ตัว</v>
      </c>
      <c r="F607" s="449">
        <f>'Data information'!E822</f>
        <v>6360</v>
      </c>
      <c r="G607" s="449">
        <f t="shared" si="58"/>
        <v>0</v>
      </c>
      <c r="H607" s="449">
        <f>'Data information'!F822</f>
        <v>0</v>
      </c>
      <c r="I607" s="449">
        <f t="shared" si="59"/>
        <v>0</v>
      </c>
      <c r="J607" s="449">
        <f t="shared" si="60"/>
        <v>0</v>
      </c>
      <c r="K607" s="469"/>
    </row>
    <row r="608" spans="1:11" hidden="1">
      <c r="A608" s="451"/>
      <c r="B608" s="475"/>
      <c r="C608" s="476" t="str">
        <f>'Data information'!C823</f>
        <v xml:space="preserve"> -  MCCB 80 AT. 3P</v>
      </c>
      <c r="D608" s="449"/>
      <c r="E608" s="450" t="str">
        <f>'Data information'!D823</f>
        <v>ตัว</v>
      </c>
      <c r="F608" s="449">
        <f>'Data information'!E823</f>
        <v>3850</v>
      </c>
      <c r="G608" s="449">
        <f t="shared" si="58"/>
        <v>0</v>
      </c>
      <c r="H608" s="449">
        <f>'Data information'!F823</f>
        <v>0</v>
      </c>
      <c r="I608" s="449">
        <f t="shared" si="59"/>
        <v>0</v>
      </c>
      <c r="J608" s="449">
        <f t="shared" si="60"/>
        <v>0</v>
      </c>
      <c r="K608" s="469"/>
    </row>
    <row r="609" spans="1:11" hidden="1">
      <c r="A609" s="451"/>
      <c r="B609" s="475"/>
      <c r="C609" s="476" t="str">
        <f>'Data information'!C824</f>
        <v xml:space="preserve"> -  MCCB 60 AT. 3P</v>
      </c>
      <c r="D609" s="449"/>
      <c r="E609" s="450" t="str">
        <f>'Data information'!D824</f>
        <v>ตัว</v>
      </c>
      <c r="F609" s="449">
        <f>'Data information'!E824</f>
        <v>3850</v>
      </c>
      <c r="G609" s="449">
        <f t="shared" si="58"/>
        <v>0</v>
      </c>
      <c r="H609" s="449">
        <f>'Data information'!F824</f>
        <v>0</v>
      </c>
      <c r="I609" s="449">
        <f t="shared" si="59"/>
        <v>0</v>
      </c>
      <c r="J609" s="449">
        <f t="shared" si="60"/>
        <v>0</v>
      </c>
      <c r="K609" s="469"/>
    </row>
    <row r="610" spans="1:11" hidden="1">
      <c r="A610" s="451"/>
      <c r="B610" s="475"/>
      <c r="C610" s="476" t="str">
        <f>'Data information'!C825</f>
        <v xml:space="preserve"> -  MCCB 50 AT. 3P</v>
      </c>
      <c r="D610" s="449"/>
      <c r="E610" s="450" t="str">
        <f>'Data information'!D825</f>
        <v>ตัว</v>
      </c>
      <c r="F610" s="449">
        <f>'Data information'!E825</f>
        <v>3850</v>
      </c>
      <c r="G610" s="449">
        <f t="shared" si="58"/>
        <v>0</v>
      </c>
      <c r="H610" s="449">
        <f>'Data information'!F825</f>
        <v>0</v>
      </c>
      <c r="I610" s="449">
        <f t="shared" si="59"/>
        <v>0</v>
      </c>
      <c r="J610" s="449">
        <f t="shared" si="60"/>
        <v>0</v>
      </c>
      <c r="K610" s="469"/>
    </row>
    <row r="611" spans="1:11" hidden="1">
      <c r="A611" s="451"/>
      <c r="B611" s="475"/>
      <c r="C611" s="476" t="str">
        <f>'Data information'!C826</f>
        <v xml:space="preserve"> -  MCCB 30 AT. 3P</v>
      </c>
      <c r="D611" s="449"/>
      <c r="E611" s="450" t="str">
        <f>'Data information'!D826</f>
        <v>ตัว</v>
      </c>
      <c r="F611" s="449">
        <f>'Data information'!E826</f>
        <v>3850</v>
      </c>
      <c r="G611" s="449">
        <f t="shared" si="58"/>
        <v>0</v>
      </c>
      <c r="H611" s="449">
        <f>'Data information'!F826</f>
        <v>0</v>
      </c>
      <c r="I611" s="449">
        <f t="shared" si="59"/>
        <v>0</v>
      </c>
      <c r="J611" s="449">
        <f t="shared" si="60"/>
        <v>0</v>
      </c>
      <c r="K611" s="469"/>
    </row>
    <row r="612" spans="1:11" hidden="1">
      <c r="A612" s="451"/>
      <c r="B612" s="475"/>
      <c r="C612" s="476" t="str">
        <f>'Data information'!C827</f>
        <v xml:space="preserve"> -  ตู้ MDB,ตู้ EMDB , ตู้ ATS และ ตู้CAP พร้อมอุปกรณ์ประกอบตู้</v>
      </c>
      <c r="D612" s="449"/>
      <c r="E612" s="450" t="str">
        <f>'Data information'!D827</f>
        <v>ตู้</v>
      </c>
      <c r="F612" s="449">
        <f>'Data information'!E827</f>
        <v>2499130</v>
      </c>
      <c r="G612" s="449">
        <f t="shared" si="58"/>
        <v>0</v>
      </c>
      <c r="H612" s="449">
        <f>'Data information'!F827</f>
        <v>5000</v>
      </c>
      <c r="I612" s="449">
        <f t="shared" si="59"/>
        <v>0</v>
      </c>
      <c r="J612" s="449">
        <f t="shared" si="60"/>
        <v>0</v>
      </c>
      <c r="K612" s="469"/>
    </row>
    <row r="613" spans="1:11" hidden="1">
      <c r="A613" s="451"/>
      <c r="B613" s="475"/>
      <c r="C613" s="476" t="str">
        <f>'Data information'!C828</f>
        <v xml:space="preserve"> -  ระบบกราวด์ตู้ </v>
      </c>
      <c r="D613" s="449"/>
      <c r="E613" s="450" t="str">
        <f>'Data information'!D828</f>
        <v>ชุด</v>
      </c>
      <c r="F613" s="449">
        <f>'Data information'!E828</f>
        <v>9316.4</v>
      </c>
      <c r="G613" s="449">
        <f t="shared" si="58"/>
        <v>0</v>
      </c>
      <c r="H613" s="449">
        <f>'Data information'!F828</f>
        <v>1800</v>
      </c>
      <c r="I613" s="449">
        <f t="shared" si="59"/>
        <v>0</v>
      </c>
      <c r="J613" s="449">
        <f t="shared" si="60"/>
        <v>0</v>
      </c>
      <c r="K613" s="469"/>
    </row>
    <row r="614" spans="1:11">
      <c r="A614" s="451"/>
      <c r="B614" s="475"/>
      <c r="C614" s="485" t="str">
        <f>'Data information'!C829</f>
        <v xml:space="preserve"> ตู้ DB และ ตู้ PANEL BOARD</v>
      </c>
      <c r="D614" s="449"/>
      <c r="E614" s="450"/>
      <c r="F614" s="449"/>
      <c r="G614" s="449"/>
      <c r="H614" s="449"/>
      <c r="I614" s="449"/>
      <c r="J614" s="449"/>
      <c r="K614" s="469"/>
    </row>
    <row r="615" spans="1:11" hidden="1">
      <c r="A615" s="451"/>
      <c r="B615" s="475"/>
      <c r="C615" s="476" t="str">
        <f>'Data information'!C830</f>
        <v xml:space="preserve"> -  MCCB 800 AT. 3P</v>
      </c>
      <c r="D615" s="449"/>
      <c r="E615" s="450" t="str">
        <f>'Data information'!D830</f>
        <v>ตัว</v>
      </c>
      <c r="F615" s="449">
        <f>'Data information'!E830</f>
        <v>82100</v>
      </c>
      <c r="G615" s="449">
        <f t="shared" si="58"/>
        <v>0</v>
      </c>
      <c r="H615" s="449">
        <f>'Data information'!F830</f>
        <v>0</v>
      </c>
      <c r="I615" s="449">
        <f t="shared" si="59"/>
        <v>0</v>
      </c>
      <c r="J615" s="449">
        <f t="shared" si="60"/>
        <v>0</v>
      </c>
      <c r="K615" s="469"/>
    </row>
    <row r="616" spans="1:11" hidden="1">
      <c r="A616" s="451"/>
      <c r="B616" s="475"/>
      <c r="C616" s="476" t="str">
        <f>'Data information'!C831</f>
        <v xml:space="preserve"> -  MCCB 630 AT. 3P</v>
      </c>
      <c r="D616" s="449"/>
      <c r="E616" s="450" t="str">
        <f>'Data information'!D831</f>
        <v>ตัว</v>
      </c>
      <c r="F616" s="449">
        <f>'Data information'!E831</f>
        <v>18900</v>
      </c>
      <c r="G616" s="449">
        <f t="shared" si="58"/>
        <v>0</v>
      </c>
      <c r="H616" s="449">
        <f>'Data information'!F831</f>
        <v>0</v>
      </c>
      <c r="I616" s="449">
        <f t="shared" si="59"/>
        <v>0</v>
      </c>
      <c r="J616" s="449">
        <f t="shared" si="60"/>
        <v>0</v>
      </c>
      <c r="K616" s="469"/>
    </row>
    <row r="617" spans="1:11" hidden="1">
      <c r="A617" s="451"/>
      <c r="B617" s="475"/>
      <c r="C617" s="476" t="str">
        <f>'Data information'!C832</f>
        <v xml:space="preserve"> -  MCCB 500 AT. 3P</v>
      </c>
      <c r="D617" s="449"/>
      <c r="E617" s="450" t="str">
        <f>'Data information'!D832</f>
        <v>ตัว</v>
      </c>
      <c r="F617" s="449">
        <f>'Data information'!E832</f>
        <v>18900</v>
      </c>
      <c r="G617" s="449">
        <f t="shared" si="58"/>
        <v>0</v>
      </c>
      <c r="H617" s="449">
        <f>'Data information'!F832</f>
        <v>0</v>
      </c>
      <c r="I617" s="449">
        <f t="shared" si="59"/>
        <v>0</v>
      </c>
      <c r="J617" s="449">
        <f t="shared" si="60"/>
        <v>0</v>
      </c>
      <c r="K617" s="469"/>
    </row>
    <row r="618" spans="1:11" hidden="1">
      <c r="A618" s="451"/>
      <c r="B618" s="475"/>
      <c r="C618" s="476" t="str">
        <f>'Data information'!C833</f>
        <v xml:space="preserve"> -  MCCB 400 AT. 3P</v>
      </c>
      <c r="D618" s="449"/>
      <c r="E618" s="450" t="str">
        <f>'Data information'!D833</f>
        <v>ตัว</v>
      </c>
      <c r="F618" s="449">
        <f>'Data information'!E833</f>
        <v>17800</v>
      </c>
      <c r="G618" s="449">
        <f t="shared" si="58"/>
        <v>0</v>
      </c>
      <c r="H618" s="449">
        <f>'Data information'!F833</f>
        <v>0</v>
      </c>
      <c r="I618" s="449">
        <f t="shared" si="59"/>
        <v>0</v>
      </c>
      <c r="J618" s="449">
        <f t="shared" si="60"/>
        <v>0</v>
      </c>
      <c r="K618" s="469"/>
    </row>
    <row r="619" spans="1:11">
      <c r="A619" s="451"/>
      <c r="B619" s="475"/>
      <c r="C619" s="476" t="str">
        <f>'Data information'!C834</f>
        <v xml:space="preserve"> -  MCCB 300 AT. 3P</v>
      </c>
      <c r="D619" s="449"/>
      <c r="E619" s="450" t="str">
        <f>'Data information'!D834</f>
        <v>ตัว</v>
      </c>
      <c r="F619" s="449">
        <f>'Data information'!E834</f>
        <v>17800</v>
      </c>
      <c r="G619" s="449">
        <f t="shared" si="58"/>
        <v>0</v>
      </c>
      <c r="H619" s="449">
        <f>'Data information'!F834</f>
        <v>0</v>
      </c>
      <c r="I619" s="449">
        <f t="shared" si="59"/>
        <v>0</v>
      </c>
      <c r="J619" s="449">
        <f t="shared" si="60"/>
        <v>0</v>
      </c>
      <c r="K619" s="469"/>
    </row>
    <row r="620" spans="1:11" hidden="1">
      <c r="A620" s="451"/>
      <c r="B620" s="475"/>
      <c r="C620" s="476" t="str">
        <f>'Data information'!C835</f>
        <v xml:space="preserve"> -  MCCB 150 AT. 3P</v>
      </c>
      <c r="D620" s="449"/>
      <c r="E620" s="450" t="str">
        <f>'Data information'!D835</f>
        <v>ตัว</v>
      </c>
      <c r="F620" s="449">
        <f>'Data information'!E835</f>
        <v>6360</v>
      </c>
      <c r="G620" s="449">
        <f t="shared" si="58"/>
        <v>0</v>
      </c>
      <c r="H620" s="449">
        <f>'Data information'!F835</f>
        <v>0</v>
      </c>
      <c r="I620" s="449">
        <f t="shared" si="59"/>
        <v>0</v>
      </c>
      <c r="J620" s="449">
        <f t="shared" si="60"/>
        <v>0</v>
      </c>
      <c r="K620" s="469"/>
    </row>
    <row r="621" spans="1:11">
      <c r="A621" s="451"/>
      <c r="B621" s="475"/>
      <c r="C621" s="476" t="str">
        <f>'Data information'!C836</f>
        <v xml:space="preserve"> -  MCCB 125 AT. 3P</v>
      </c>
      <c r="D621" s="449"/>
      <c r="E621" s="450" t="str">
        <f>'Data information'!D836</f>
        <v>ตัว</v>
      </c>
      <c r="F621" s="449">
        <f>'Data information'!E836</f>
        <v>6360</v>
      </c>
      <c r="G621" s="449">
        <f t="shared" si="58"/>
        <v>0</v>
      </c>
      <c r="H621" s="449">
        <f>'Data information'!F836</f>
        <v>0</v>
      </c>
      <c r="I621" s="449">
        <f t="shared" si="59"/>
        <v>0</v>
      </c>
      <c r="J621" s="449">
        <f t="shared" si="60"/>
        <v>0</v>
      </c>
      <c r="K621" s="469"/>
    </row>
    <row r="622" spans="1:11" hidden="1">
      <c r="A622" s="451"/>
      <c r="B622" s="475"/>
      <c r="C622" s="476" t="str">
        <f>'Data information'!C837</f>
        <v xml:space="preserve"> -  MCCB 100 AT. 3P</v>
      </c>
      <c r="D622" s="449"/>
      <c r="E622" s="450" t="str">
        <f>'Data information'!D837</f>
        <v>ตัว</v>
      </c>
      <c r="F622" s="449">
        <f>'Data information'!E837</f>
        <v>4430</v>
      </c>
      <c r="G622" s="449">
        <f t="shared" si="58"/>
        <v>0</v>
      </c>
      <c r="H622" s="449">
        <f>'Data information'!F837</f>
        <v>0</v>
      </c>
      <c r="I622" s="449">
        <f t="shared" si="59"/>
        <v>0</v>
      </c>
      <c r="J622" s="449">
        <f t="shared" si="60"/>
        <v>0</v>
      </c>
      <c r="K622" s="469"/>
    </row>
    <row r="623" spans="1:11" hidden="1">
      <c r="A623" s="451"/>
      <c r="B623" s="475"/>
      <c r="C623" s="476" t="str">
        <f>'Data information'!C838</f>
        <v xml:space="preserve"> -  MCCB 90 AT. 3P</v>
      </c>
      <c r="D623" s="449"/>
      <c r="E623" s="450" t="str">
        <f>'Data information'!D838</f>
        <v>ตัว</v>
      </c>
      <c r="F623" s="449">
        <f>'Data information'!E838</f>
        <v>3850</v>
      </c>
      <c r="G623" s="449">
        <f t="shared" si="58"/>
        <v>0</v>
      </c>
      <c r="H623" s="449">
        <f>'Data information'!F838</f>
        <v>0</v>
      </c>
      <c r="I623" s="449">
        <f t="shared" si="59"/>
        <v>0</v>
      </c>
      <c r="J623" s="449">
        <f t="shared" si="60"/>
        <v>0</v>
      </c>
      <c r="K623" s="469"/>
    </row>
    <row r="624" spans="1:11" hidden="1">
      <c r="A624" s="451"/>
      <c r="B624" s="475"/>
      <c r="C624" s="476" t="str">
        <f>'Data information'!C839</f>
        <v xml:space="preserve"> -  MCCB 80 AT. 3P</v>
      </c>
      <c r="D624" s="449"/>
      <c r="E624" s="450" t="str">
        <f>'Data information'!D839</f>
        <v>ตัว</v>
      </c>
      <c r="F624" s="449">
        <f>'Data information'!E839</f>
        <v>3850</v>
      </c>
      <c r="G624" s="449">
        <f t="shared" si="58"/>
        <v>0</v>
      </c>
      <c r="H624" s="449">
        <f>'Data information'!F839</f>
        <v>0</v>
      </c>
      <c r="I624" s="449">
        <f t="shared" si="59"/>
        <v>0</v>
      </c>
      <c r="J624" s="449">
        <f t="shared" si="60"/>
        <v>0</v>
      </c>
      <c r="K624" s="469"/>
    </row>
    <row r="625" spans="1:11" hidden="1">
      <c r="A625" s="451"/>
      <c r="B625" s="475"/>
      <c r="C625" s="476" t="str">
        <f>'Data information'!C840</f>
        <v xml:space="preserve"> -  MCCB 60 AT. 3P</v>
      </c>
      <c r="D625" s="449"/>
      <c r="E625" s="450" t="str">
        <f>'Data information'!D840</f>
        <v>ตัว</v>
      </c>
      <c r="F625" s="449">
        <f>'Data information'!E840</f>
        <v>3850</v>
      </c>
      <c r="G625" s="449">
        <f t="shared" si="58"/>
        <v>0</v>
      </c>
      <c r="H625" s="449">
        <f>'Data information'!F840</f>
        <v>0</v>
      </c>
      <c r="I625" s="449">
        <f t="shared" si="59"/>
        <v>0</v>
      </c>
      <c r="J625" s="449">
        <f t="shared" si="60"/>
        <v>0</v>
      </c>
      <c r="K625" s="469"/>
    </row>
    <row r="626" spans="1:11">
      <c r="A626" s="451"/>
      <c r="B626" s="475"/>
      <c r="C626" s="476" t="str">
        <f>'Data information'!C841</f>
        <v xml:space="preserve"> -  MCCB 50 AT. 3P</v>
      </c>
      <c r="D626" s="449"/>
      <c r="E626" s="450" t="str">
        <f>'Data information'!D841</f>
        <v>ตัว</v>
      </c>
      <c r="F626" s="449">
        <f>'Data information'!E841</f>
        <v>3850</v>
      </c>
      <c r="G626" s="449">
        <f t="shared" si="58"/>
        <v>0</v>
      </c>
      <c r="H626" s="449">
        <f>'Data information'!F841</f>
        <v>0</v>
      </c>
      <c r="I626" s="449">
        <f t="shared" si="59"/>
        <v>0</v>
      </c>
      <c r="J626" s="449">
        <f t="shared" si="60"/>
        <v>0</v>
      </c>
      <c r="K626" s="469"/>
    </row>
    <row r="627" spans="1:11" hidden="1">
      <c r="A627" s="451"/>
      <c r="B627" s="475"/>
      <c r="C627" s="476" t="str">
        <f>'Data information'!C842</f>
        <v xml:space="preserve"> -  MCCB 40 AT. 3P</v>
      </c>
      <c r="D627" s="449"/>
      <c r="E627" s="450" t="str">
        <f>'Data information'!D842</f>
        <v>ตัว</v>
      </c>
      <c r="F627" s="449">
        <f>'Data information'!E842</f>
        <v>3850</v>
      </c>
      <c r="G627" s="449">
        <f t="shared" si="58"/>
        <v>0</v>
      </c>
      <c r="H627" s="449">
        <f>'Data information'!F842</f>
        <v>0</v>
      </c>
      <c r="I627" s="449">
        <f t="shared" si="59"/>
        <v>0</v>
      </c>
      <c r="J627" s="449">
        <f t="shared" si="60"/>
        <v>0</v>
      </c>
      <c r="K627" s="469"/>
    </row>
    <row r="628" spans="1:11">
      <c r="A628" s="451"/>
      <c r="B628" s="475"/>
      <c r="C628" s="476" t="str">
        <f>'Data information'!C843</f>
        <v xml:space="preserve"> -  MCCB 30 AT. 3P</v>
      </c>
      <c r="D628" s="449"/>
      <c r="E628" s="450" t="str">
        <f>'Data information'!D843</f>
        <v>ตัว</v>
      </c>
      <c r="F628" s="449">
        <f>'Data information'!E843</f>
        <v>3850</v>
      </c>
      <c r="G628" s="449">
        <f t="shared" si="58"/>
        <v>0</v>
      </c>
      <c r="H628" s="449">
        <f>'Data information'!F843</f>
        <v>0</v>
      </c>
      <c r="I628" s="449">
        <f t="shared" si="59"/>
        <v>0</v>
      </c>
      <c r="J628" s="449">
        <f t="shared" si="60"/>
        <v>0</v>
      </c>
      <c r="K628" s="469"/>
    </row>
    <row r="629" spans="1:11">
      <c r="A629" s="451"/>
      <c r="B629" s="475"/>
      <c r="C629" s="476" t="str">
        <f>'Data information'!C844</f>
        <v xml:space="preserve"> -  ตู้ DBA พร้อมอุปกรณ์ประกอบตู้</v>
      </c>
      <c r="D629" s="449"/>
      <c r="E629" s="450" t="str">
        <f>'Data information'!D844</f>
        <v>ตู้</v>
      </c>
      <c r="F629" s="449">
        <f>'Data information'!E844</f>
        <v>92280</v>
      </c>
      <c r="G629" s="449">
        <f t="shared" si="58"/>
        <v>0</v>
      </c>
      <c r="H629" s="449">
        <f>'Data information'!F844</f>
        <v>3000</v>
      </c>
      <c r="I629" s="449">
        <f t="shared" si="59"/>
        <v>0</v>
      </c>
      <c r="J629" s="449">
        <f t="shared" si="60"/>
        <v>0</v>
      </c>
      <c r="K629" s="469"/>
    </row>
    <row r="630" spans="1:11" hidden="1">
      <c r="A630" s="451"/>
      <c r="B630" s="475"/>
      <c r="C630" s="476" t="str">
        <f>'Data information'!C845</f>
        <v xml:space="preserve"> -  DB - LIFT</v>
      </c>
      <c r="D630" s="449"/>
      <c r="E630" s="450" t="str">
        <f>'Data information'!D845</f>
        <v>ตู้</v>
      </c>
      <c r="F630" s="449">
        <f>'Data information'!E845</f>
        <v>5365</v>
      </c>
      <c r="G630" s="449">
        <f t="shared" si="58"/>
        <v>0</v>
      </c>
      <c r="H630" s="449">
        <f>'Data information'!F845</f>
        <v>1000</v>
      </c>
      <c r="I630" s="449">
        <f t="shared" si="59"/>
        <v>0</v>
      </c>
      <c r="J630" s="449">
        <f t="shared" si="60"/>
        <v>0</v>
      </c>
      <c r="K630" s="469"/>
    </row>
    <row r="631" spans="1:11" hidden="1">
      <c r="A631" s="451"/>
      <c r="B631" s="475"/>
      <c r="C631" s="476" t="str">
        <f>'Data information'!C846</f>
        <v xml:space="preserve"> -  DB - SAN</v>
      </c>
      <c r="D631" s="449"/>
      <c r="E631" s="450" t="str">
        <f>'Data information'!D846</f>
        <v>ตู้</v>
      </c>
      <c r="F631" s="449">
        <f>'Data information'!E846</f>
        <v>5365</v>
      </c>
      <c r="G631" s="449">
        <f t="shared" si="58"/>
        <v>0</v>
      </c>
      <c r="H631" s="449">
        <f>'Data information'!F846</f>
        <v>1000</v>
      </c>
      <c r="I631" s="449">
        <f t="shared" si="59"/>
        <v>0</v>
      </c>
      <c r="J631" s="449">
        <f t="shared" si="60"/>
        <v>0</v>
      </c>
      <c r="K631" s="469"/>
    </row>
    <row r="632" spans="1:11" hidden="1">
      <c r="A632" s="451"/>
      <c r="B632" s="475"/>
      <c r="C632" s="476" t="str">
        <f>'Data information'!C847</f>
        <v xml:space="preserve"> -  ตู้ DBW พร้อมอุปกรณ์ประกอบตู้</v>
      </c>
      <c r="D632" s="449"/>
      <c r="E632" s="450" t="str">
        <f>'Data information'!D847</f>
        <v>ตู้</v>
      </c>
      <c r="F632" s="449">
        <f>'Data information'!E847</f>
        <v>0</v>
      </c>
      <c r="G632" s="449">
        <f t="shared" si="58"/>
        <v>0</v>
      </c>
      <c r="H632" s="449">
        <f>'Data information'!F847</f>
        <v>0</v>
      </c>
      <c r="I632" s="449">
        <f t="shared" si="59"/>
        <v>0</v>
      </c>
      <c r="J632" s="449">
        <f t="shared" si="60"/>
        <v>0</v>
      </c>
      <c r="K632" s="469"/>
    </row>
    <row r="633" spans="1:11" hidden="1">
      <c r="A633" s="451"/>
      <c r="B633" s="475"/>
      <c r="C633" s="476" t="str">
        <f>'Data information'!C848</f>
        <v xml:space="preserve"> - ตู้โหลดเซนเตอร์ 42 ช่อง</v>
      </c>
      <c r="D633" s="449"/>
      <c r="E633" s="450" t="str">
        <f>'Data information'!D848</f>
        <v>ตู้</v>
      </c>
      <c r="F633" s="449">
        <f>'Data information'!E848</f>
        <v>13200</v>
      </c>
      <c r="G633" s="449">
        <f t="shared" si="58"/>
        <v>0</v>
      </c>
      <c r="H633" s="449">
        <f>'Data information'!F848</f>
        <v>1000</v>
      </c>
      <c r="I633" s="449">
        <f t="shared" si="59"/>
        <v>0</v>
      </c>
      <c r="J633" s="449">
        <f t="shared" si="60"/>
        <v>0</v>
      </c>
      <c r="K633" s="469"/>
    </row>
    <row r="634" spans="1:11" hidden="1">
      <c r="A634" s="451"/>
      <c r="B634" s="475"/>
      <c r="C634" s="476" t="str">
        <f>'Data information'!C849</f>
        <v xml:space="preserve"> - ตู้โหลดเซนเตอร์ 36 ช่อง</v>
      </c>
      <c r="D634" s="449"/>
      <c r="E634" s="450" t="str">
        <f>'Data information'!D849</f>
        <v>ตู้</v>
      </c>
      <c r="F634" s="449">
        <f>'Data information'!E849</f>
        <v>12200</v>
      </c>
      <c r="G634" s="449">
        <f t="shared" si="58"/>
        <v>0</v>
      </c>
      <c r="H634" s="449">
        <f>'Data information'!F849</f>
        <v>1000</v>
      </c>
      <c r="I634" s="449">
        <f t="shared" si="59"/>
        <v>0</v>
      </c>
      <c r="J634" s="449">
        <f t="shared" si="60"/>
        <v>0</v>
      </c>
      <c r="K634" s="469"/>
    </row>
    <row r="635" spans="1:11" hidden="1">
      <c r="A635" s="451"/>
      <c r="B635" s="475"/>
      <c r="C635" s="476" t="str">
        <f>'Data information'!C850</f>
        <v xml:space="preserve"> - ตู้โหลดเซนเตอร์ 30 ช่อง</v>
      </c>
      <c r="D635" s="449"/>
      <c r="E635" s="450" t="str">
        <f>'Data information'!D850</f>
        <v>ตู้</v>
      </c>
      <c r="F635" s="449">
        <f>'Data information'!E850</f>
        <v>10900</v>
      </c>
      <c r="G635" s="449">
        <f t="shared" si="58"/>
        <v>0</v>
      </c>
      <c r="H635" s="449">
        <f>'Data information'!F850</f>
        <v>1000</v>
      </c>
      <c r="I635" s="449">
        <f t="shared" si="59"/>
        <v>0</v>
      </c>
      <c r="J635" s="449">
        <f t="shared" si="60"/>
        <v>0</v>
      </c>
      <c r="K635" s="469"/>
    </row>
    <row r="636" spans="1:11">
      <c r="A636" s="451"/>
      <c r="B636" s="475"/>
      <c r="C636" s="476" t="str">
        <f>'Data information'!C851</f>
        <v xml:space="preserve"> - ตู้โหลดเซนเตอร์ 24 ช่อง</v>
      </c>
      <c r="D636" s="449"/>
      <c r="E636" s="450" t="str">
        <f>'Data information'!D851</f>
        <v>ตู้</v>
      </c>
      <c r="F636" s="449">
        <f>'Data information'!E851</f>
        <v>10100</v>
      </c>
      <c r="G636" s="449">
        <f t="shared" si="58"/>
        <v>0</v>
      </c>
      <c r="H636" s="449">
        <f>'Data information'!F851</f>
        <v>1000</v>
      </c>
      <c r="I636" s="449">
        <f t="shared" si="59"/>
        <v>0</v>
      </c>
      <c r="J636" s="449">
        <f t="shared" si="60"/>
        <v>0</v>
      </c>
      <c r="K636" s="469"/>
    </row>
    <row r="637" spans="1:11">
      <c r="A637" s="451"/>
      <c r="B637" s="475"/>
      <c r="C637" s="476" t="str">
        <f>'Data information'!C852</f>
        <v xml:space="preserve"> - ตู้โหลดเซนเตอร์ 18 ช่อง</v>
      </c>
      <c r="D637" s="449"/>
      <c r="E637" s="450" t="str">
        <f>'Data information'!D852</f>
        <v>ตู้</v>
      </c>
      <c r="F637" s="449">
        <f>'Data information'!E852</f>
        <v>9370</v>
      </c>
      <c r="G637" s="449">
        <f t="shared" si="58"/>
        <v>0</v>
      </c>
      <c r="H637" s="449">
        <f>'Data information'!F852</f>
        <v>1000</v>
      </c>
      <c r="I637" s="449">
        <f t="shared" si="59"/>
        <v>0</v>
      </c>
      <c r="J637" s="449">
        <f t="shared" si="60"/>
        <v>0</v>
      </c>
      <c r="K637" s="469"/>
    </row>
    <row r="638" spans="1:11" hidden="1">
      <c r="A638" s="451"/>
      <c r="B638" s="475"/>
      <c r="C638" s="476" t="str">
        <f>'Data information'!C853</f>
        <v xml:space="preserve"> - ตู้โหลดเซนเตอร์ 12 ช่อง</v>
      </c>
      <c r="D638" s="449"/>
      <c r="E638" s="450" t="str">
        <f>'Data information'!D853</f>
        <v>ตู้</v>
      </c>
      <c r="F638" s="449">
        <f>'Data information'!E853</f>
        <v>7930</v>
      </c>
      <c r="G638" s="449">
        <f t="shared" si="58"/>
        <v>0</v>
      </c>
      <c r="H638" s="449">
        <f>'Data information'!F853</f>
        <v>1000</v>
      </c>
      <c r="I638" s="449">
        <f t="shared" si="59"/>
        <v>0</v>
      </c>
      <c r="J638" s="449">
        <f t="shared" si="60"/>
        <v>0</v>
      </c>
      <c r="K638" s="469"/>
    </row>
    <row r="639" spans="1:11" hidden="1">
      <c r="A639" s="451"/>
      <c r="B639" s="475"/>
      <c r="C639" s="476" t="str">
        <f>'Data information'!C854</f>
        <v xml:space="preserve"> - ตู้โหลดเซนเตอร์ 4 ช่อง</v>
      </c>
      <c r="D639" s="449"/>
      <c r="E639" s="450" t="str">
        <f>'Data information'!D854</f>
        <v>ตู้</v>
      </c>
      <c r="F639" s="449">
        <f>'Data information'!E854</f>
        <v>1170</v>
      </c>
      <c r="G639" s="449">
        <f t="shared" si="58"/>
        <v>0</v>
      </c>
      <c r="H639" s="449">
        <f>'Data information'!F854</f>
        <v>500</v>
      </c>
      <c r="I639" s="449">
        <f t="shared" si="59"/>
        <v>0</v>
      </c>
      <c r="J639" s="449">
        <f t="shared" si="60"/>
        <v>0</v>
      </c>
      <c r="K639" s="469"/>
    </row>
    <row r="640" spans="1:11" hidden="1">
      <c r="A640" s="451"/>
      <c r="B640" s="475"/>
      <c r="C640" s="476" t="str">
        <f>'Data information'!C855</f>
        <v xml:space="preserve"> - เมนเบรกเกอร์ 3 เฟส 125 A</v>
      </c>
      <c r="D640" s="449"/>
      <c r="E640" s="450" t="str">
        <f>'Data information'!D855</f>
        <v>ตัว</v>
      </c>
      <c r="F640" s="449">
        <f>'Data information'!E855</f>
        <v>10400</v>
      </c>
      <c r="G640" s="449">
        <f t="shared" si="58"/>
        <v>0</v>
      </c>
      <c r="H640" s="449">
        <f>'Data information'!F855</f>
        <v>0</v>
      </c>
      <c r="I640" s="449">
        <f t="shared" si="59"/>
        <v>0</v>
      </c>
      <c r="J640" s="449">
        <f t="shared" si="60"/>
        <v>0</v>
      </c>
      <c r="K640" s="469"/>
    </row>
    <row r="641" spans="1:11" hidden="1">
      <c r="A641" s="451"/>
      <c r="B641" s="475"/>
      <c r="C641" s="476" t="str">
        <f>'Data information'!C856</f>
        <v xml:space="preserve"> - เมนเบรกเกอร์ 3 เฟส 100 A</v>
      </c>
      <c r="D641" s="449"/>
      <c r="E641" s="450" t="str">
        <f>'Data information'!D856</f>
        <v>ตัว</v>
      </c>
      <c r="F641" s="449">
        <f>'Data information'!E856</f>
        <v>4560</v>
      </c>
      <c r="G641" s="449">
        <f t="shared" si="58"/>
        <v>0</v>
      </c>
      <c r="H641" s="449">
        <f>'Data information'!F856</f>
        <v>0</v>
      </c>
      <c r="I641" s="449">
        <f t="shared" si="59"/>
        <v>0</v>
      </c>
      <c r="J641" s="449">
        <f t="shared" si="60"/>
        <v>0</v>
      </c>
      <c r="K641" s="469"/>
    </row>
    <row r="642" spans="1:11" hidden="1">
      <c r="A642" s="451"/>
      <c r="B642" s="475"/>
      <c r="C642" s="476" t="str">
        <f>'Data information'!C857</f>
        <v xml:space="preserve"> - เมนเบรกเกอร์ 3 เฟส 90 A</v>
      </c>
      <c r="D642" s="449"/>
      <c r="E642" s="450" t="str">
        <f>'Data information'!D857</f>
        <v>ตัว</v>
      </c>
      <c r="F642" s="449">
        <f>'Data information'!E857</f>
        <v>4560</v>
      </c>
      <c r="G642" s="449">
        <f t="shared" si="58"/>
        <v>0</v>
      </c>
      <c r="H642" s="449">
        <f>'Data information'!F857</f>
        <v>0</v>
      </c>
      <c r="I642" s="449">
        <f t="shared" si="59"/>
        <v>0</v>
      </c>
      <c r="J642" s="449">
        <f t="shared" si="60"/>
        <v>0</v>
      </c>
      <c r="K642" s="469"/>
    </row>
    <row r="643" spans="1:11" hidden="1">
      <c r="A643" s="451"/>
      <c r="B643" s="475"/>
      <c r="C643" s="476" t="str">
        <f>'Data information'!C858</f>
        <v xml:space="preserve"> - เมนเบรกเกอร์ 3 เฟส 80 A</v>
      </c>
      <c r="D643" s="449"/>
      <c r="E643" s="450" t="str">
        <f>'Data information'!D858</f>
        <v>ตัว</v>
      </c>
      <c r="F643" s="449">
        <f>'Data information'!E858</f>
        <v>4360</v>
      </c>
      <c r="G643" s="449">
        <f t="shared" si="58"/>
        <v>0</v>
      </c>
      <c r="H643" s="449">
        <f>'Data information'!F858</f>
        <v>0</v>
      </c>
      <c r="I643" s="449">
        <f t="shared" si="59"/>
        <v>0</v>
      </c>
      <c r="J643" s="449">
        <f t="shared" si="60"/>
        <v>0</v>
      </c>
      <c r="K643" s="469"/>
    </row>
    <row r="644" spans="1:11" hidden="1">
      <c r="A644" s="451"/>
      <c r="B644" s="475"/>
      <c r="C644" s="476" t="str">
        <f>'Data information'!C859</f>
        <v xml:space="preserve"> - เมนเบรกเกอร์ 3 เฟส 60 A</v>
      </c>
      <c r="D644" s="449"/>
      <c r="E644" s="450" t="str">
        <f>'Data information'!D859</f>
        <v>ตัว</v>
      </c>
      <c r="F644" s="449">
        <f>'Data information'!E859</f>
        <v>4350</v>
      </c>
      <c r="G644" s="449">
        <f t="shared" si="58"/>
        <v>0</v>
      </c>
      <c r="H644" s="449">
        <f>'Data information'!F859</f>
        <v>0</v>
      </c>
      <c r="I644" s="449">
        <f t="shared" si="59"/>
        <v>0</v>
      </c>
      <c r="J644" s="449">
        <f t="shared" si="60"/>
        <v>0</v>
      </c>
      <c r="K644" s="469"/>
    </row>
    <row r="645" spans="1:11">
      <c r="A645" s="451"/>
      <c r="B645" s="475"/>
      <c r="C645" s="476" t="str">
        <f>'Data information'!C860</f>
        <v xml:space="preserve"> - เมนเบรกเกอร์ 3 เฟส 50 A</v>
      </c>
      <c r="D645" s="449"/>
      <c r="E645" s="450" t="str">
        <f>'Data information'!D860</f>
        <v>ตัว</v>
      </c>
      <c r="F645" s="449">
        <f>'Data information'!E860</f>
        <v>3290</v>
      </c>
      <c r="G645" s="449">
        <f t="shared" si="58"/>
        <v>0</v>
      </c>
      <c r="H645" s="449">
        <f>'Data information'!F860</f>
        <v>0</v>
      </c>
      <c r="I645" s="449">
        <f t="shared" si="59"/>
        <v>0</v>
      </c>
      <c r="J645" s="449">
        <f t="shared" si="60"/>
        <v>0</v>
      </c>
      <c r="K645" s="469"/>
    </row>
    <row r="646" spans="1:11" hidden="1">
      <c r="A646" s="451"/>
      <c r="B646" s="475"/>
      <c r="C646" s="476" t="str">
        <f>'Data information'!C861</f>
        <v xml:space="preserve"> - เมนเบรกเกอร์ 3 เฟส 40 A</v>
      </c>
      <c r="D646" s="449"/>
      <c r="E646" s="450" t="str">
        <f>'Data information'!D861</f>
        <v>ตัว</v>
      </c>
      <c r="F646" s="449">
        <f>'Data information'!E861</f>
        <v>3290</v>
      </c>
      <c r="G646" s="449">
        <f t="shared" si="58"/>
        <v>0</v>
      </c>
      <c r="H646" s="449">
        <f>'Data information'!F861</f>
        <v>0</v>
      </c>
      <c r="I646" s="449">
        <f t="shared" si="59"/>
        <v>0</v>
      </c>
      <c r="J646" s="449">
        <f t="shared" si="60"/>
        <v>0</v>
      </c>
      <c r="K646" s="469"/>
    </row>
    <row r="647" spans="1:11" hidden="1">
      <c r="A647" s="451"/>
      <c r="B647" s="475"/>
      <c r="C647" s="476" t="str">
        <f>'Data information'!C862</f>
        <v xml:space="preserve"> - เมนเบรกเกอร์ 1 เฟส 50 A</v>
      </c>
      <c r="D647" s="449"/>
      <c r="E647" s="450" t="str">
        <f>'Data information'!D862</f>
        <v>ตัว</v>
      </c>
      <c r="F647" s="449">
        <f>'Data information'!E862</f>
        <v>525</v>
      </c>
      <c r="G647" s="449">
        <f t="shared" si="58"/>
        <v>0</v>
      </c>
      <c r="H647" s="449">
        <f>'Data information'!F862</f>
        <v>0</v>
      </c>
      <c r="I647" s="449">
        <f t="shared" si="59"/>
        <v>0</v>
      </c>
      <c r="J647" s="449">
        <f t="shared" si="60"/>
        <v>0</v>
      </c>
      <c r="K647" s="469"/>
    </row>
    <row r="648" spans="1:11" hidden="1">
      <c r="A648" s="451"/>
      <c r="B648" s="475"/>
      <c r="C648" s="476" t="str">
        <f>'Data information'!C863</f>
        <v xml:space="preserve"> - เมนเบรกเกอร์ 1 เฟส 40 A</v>
      </c>
      <c r="D648" s="449"/>
      <c r="E648" s="450" t="str">
        <f>'Data information'!D863</f>
        <v>ตัว</v>
      </c>
      <c r="F648" s="449">
        <f>'Data information'!E863</f>
        <v>525</v>
      </c>
      <c r="G648" s="449">
        <f t="shared" si="58"/>
        <v>0</v>
      </c>
      <c r="H648" s="449">
        <f>'Data information'!F863</f>
        <v>0</v>
      </c>
      <c r="I648" s="449">
        <f t="shared" si="59"/>
        <v>0</v>
      </c>
      <c r="J648" s="449">
        <f t="shared" si="60"/>
        <v>0</v>
      </c>
      <c r="K648" s="469"/>
    </row>
    <row r="649" spans="1:11" hidden="1">
      <c r="A649" s="451"/>
      <c r="B649" s="475"/>
      <c r="C649" s="476" t="str">
        <f>'Data information'!C864</f>
        <v xml:space="preserve"> - ลูกเซอร์กิต 1 P 50 A</v>
      </c>
      <c r="D649" s="449"/>
      <c r="E649" s="450" t="str">
        <f>'Data information'!D864</f>
        <v>ตัว</v>
      </c>
      <c r="F649" s="449">
        <f>'Data information'!E864</f>
        <v>200</v>
      </c>
      <c r="G649" s="449">
        <f t="shared" si="58"/>
        <v>0</v>
      </c>
      <c r="H649" s="449">
        <f>'Data information'!F864</f>
        <v>30</v>
      </c>
      <c r="I649" s="449">
        <f t="shared" si="59"/>
        <v>0</v>
      </c>
      <c r="J649" s="449">
        <f t="shared" si="60"/>
        <v>0</v>
      </c>
      <c r="K649" s="469"/>
    </row>
    <row r="650" spans="1:11" hidden="1">
      <c r="A650" s="451"/>
      <c r="B650" s="475"/>
      <c r="C650" s="476" t="str">
        <f>'Data information'!C865</f>
        <v xml:space="preserve"> - ลูกเซอร์กิต 1 P 40 A</v>
      </c>
      <c r="D650" s="449"/>
      <c r="E650" s="450" t="str">
        <f>'Data information'!D865</f>
        <v>ตัว</v>
      </c>
      <c r="F650" s="449">
        <f>'Data information'!E865</f>
        <v>200</v>
      </c>
      <c r="G650" s="449">
        <f t="shared" si="58"/>
        <v>0</v>
      </c>
      <c r="H650" s="449">
        <f>'Data information'!F865</f>
        <v>30</v>
      </c>
      <c r="I650" s="449">
        <f t="shared" si="59"/>
        <v>0</v>
      </c>
      <c r="J650" s="449">
        <f t="shared" si="60"/>
        <v>0</v>
      </c>
      <c r="K650" s="469"/>
    </row>
    <row r="651" spans="1:11">
      <c r="A651" s="451"/>
      <c r="B651" s="475"/>
      <c r="C651" s="476" t="str">
        <f>'Data information'!C866</f>
        <v xml:space="preserve"> - ลูกเซอร์กิต 1 P 20 A</v>
      </c>
      <c r="D651" s="449"/>
      <c r="E651" s="450" t="str">
        <f>'Data information'!D866</f>
        <v>ตัว</v>
      </c>
      <c r="F651" s="449">
        <f>'Data information'!E866</f>
        <v>100</v>
      </c>
      <c r="G651" s="449">
        <f t="shared" si="58"/>
        <v>0</v>
      </c>
      <c r="H651" s="449">
        <f>'Data information'!F866</f>
        <v>30</v>
      </c>
      <c r="I651" s="449">
        <f t="shared" si="59"/>
        <v>0</v>
      </c>
      <c r="J651" s="449">
        <f t="shared" si="60"/>
        <v>0</v>
      </c>
      <c r="K651" s="469"/>
    </row>
    <row r="652" spans="1:11">
      <c r="A652" s="451"/>
      <c r="B652" s="475"/>
      <c r="C652" s="476" t="str">
        <f>'Data information'!C867</f>
        <v xml:space="preserve"> - ลูกเซอร์กิต 1 P 16 A</v>
      </c>
      <c r="D652" s="449"/>
      <c r="E652" s="450" t="str">
        <f>'Data information'!D867</f>
        <v>ตัว</v>
      </c>
      <c r="F652" s="449">
        <f>'Data information'!E867</f>
        <v>100</v>
      </c>
      <c r="G652" s="449">
        <f t="shared" si="58"/>
        <v>0</v>
      </c>
      <c r="H652" s="449">
        <f>'Data information'!F867</f>
        <v>30</v>
      </c>
      <c r="I652" s="449">
        <f t="shared" si="59"/>
        <v>0</v>
      </c>
      <c r="J652" s="449">
        <f t="shared" si="60"/>
        <v>0</v>
      </c>
      <c r="K652" s="469"/>
    </row>
    <row r="653" spans="1:11">
      <c r="A653" s="451"/>
      <c r="B653" s="475"/>
      <c r="C653" s="476" t="str">
        <f>'Data information'!C868</f>
        <v xml:space="preserve"> - ลูกเซอร์กิต 1 P 16 A (RCBO)</v>
      </c>
      <c r="D653" s="449"/>
      <c r="E653" s="450" t="str">
        <f>'Data information'!D868</f>
        <v>ตัว</v>
      </c>
      <c r="F653" s="449">
        <f>'Data information'!E868</f>
        <v>1000</v>
      </c>
      <c r="G653" s="449">
        <f t="shared" si="58"/>
        <v>0</v>
      </c>
      <c r="H653" s="449">
        <f>'Data information'!F868</f>
        <v>30</v>
      </c>
      <c r="I653" s="449">
        <f t="shared" si="59"/>
        <v>0</v>
      </c>
      <c r="J653" s="449">
        <f t="shared" si="60"/>
        <v>0</v>
      </c>
      <c r="K653" s="469"/>
    </row>
    <row r="654" spans="1:11" hidden="1">
      <c r="A654" s="451"/>
      <c r="B654" s="475"/>
      <c r="C654" s="476" t="str">
        <f>'Data information'!C869</f>
        <v xml:space="preserve">  -ตู้มิเตอร์พร้อมมิเตอร์ไฟฟ้า 1 เฟส (15/45)ยี่ห้อ มิตซู </v>
      </c>
      <c r="D654" s="449"/>
      <c r="E654" s="450" t="str">
        <f>'Data information'!D869</f>
        <v>ตู้</v>
      </c>
      <c r="F654" s="449">
        <f>'Data information'!E869</f>
        <v>21000</v>
      </c>
      <c r="G654" s="449">
        <f t="shared" si="58"/>
        <v>0</v>
      </c>
      <c r="H654" s="449">
        <f>'Data information'!F869</f>
        <v>1000</v>
      </c>
      <c r="I654" s="449">
        <f t="shared" si="59"/>
        <v>0</v>
      </c>
      <c r="J654" s="449">
        <f t="shared" si="60"/>
        <v>0</v>
      </c>
      <c r="K654" s="469"/>
    </row>
    <row r="655" spans="1:11">
      <c r="A655" s="451"/>
      <c r="B655" s="475"/>
      <c r="C655" s="485" t="str">
        <f>'Data information'!C870</f>
        <v xml:space="preserve"> ท่อ และ ราง</v>
      </c>
      <c r="D655" s="449"/>
      <c r="E655" s="450"/>
      <c r="F655" s="449"/>
      <c r="G655" s="449"/>
      <c r="H655" s="449"/>
      <c r="I655" s="449"/>
      <c r="J655" s="449"/>
      <c r="K655" s="469"/>
    </row>
    <row r="656" spans="1:11" hidden="1">
      <c r="A656" s="451"/>
      <c r="B656" s="475"/>
      <c r="C656" s="476" t="str">
        <f>'Data information'!C871</f>
        <v xml:space="preserve"> -  ท่อ IMC 4 "</v>
      </c>
      <c r="D656" s="449"/>
      <c r="E656" s="450" t="str">
        <f>'Data information'!D871</f>
        <v>ม.</v>
      </c>
      <c r="F656" s="449">
        <f>'Data information'!E871</f>
        <v>734.95</v>
      </c>
      <c r="G656" s="449">
        <f t="shared" si="58"/>
        <v>0</v>
      </c>
      <c r="H656" s="449">
        <f>'Data information'!F871</f>
        <v>85</v>
      </c>
      <c r="I656" s="449">
        <f t="shared" si="59"/>
        <v>0</v>
      </c>
      <c r="J656" s="449">
        <f t="shared" si="60"/>
        <v>0</v>
      </c>
      <c r="K656" s="469"/>
    </row>
    <row r="657" spans="1:11" hidden="1">
      <c r="A657" s="451"/>
      <c r="B657" s="475"/>
      <c r="C657" s="476" t="str">
        <f>'Data information'!C872</f>
        <v xml:space="preserve"> -  ท่อ IMC 3 1/2 "</v>
      </c>
      <c r="D657" s="449"/>
      <c r="E657" s="450" t="str">
        <f>'Data information'!D872</f>
        <v>ม.</v>
      </c>
      <c r="F657" s="449">
        <f>'Data information'!E872</f>
        <v>640</v>
      </c>
      <c r="G657" s="449">
        <f t="shared" si="58"/>
        <v>0</v>
      </c>
      <c r="H657" s="449">
        <f>'Data information'!F872</f>
        <v>75</v>
      </c>
      <c r="I657" s="449">
        <f t="shared" si="59"/>
        <v>0</v>
      </c>
      <c r="J657" s="449">
        <f t="shared" si="60"/>
        <v>0</v>
      </c>
      <c r="K657" s="469"/>
    </row>
    <row r="658" spans="1:11" hidden="1">
      <c r="A658" s="451"/>
      <c r="B658" s="475"/>
      <c r="C658" s="476" t="str">
        <f>'Data information'!C873</f>
        <v xml:space="preserve"> -  ท่อ IMC 3 "</v>
      </c>
      <c r="D658" s="449"/>
      <c r="E658" s="450" t="str">
        <f>'Data information'!D873</f>
        <v>ม.</v>
      </c>
      <c r="F658" s="449">
        <f>'Data information'!E873</f>
        <v>556.59</v>
      </c>
      <c r="G658" s="449">
        <f t="shared" si="58"/>
        <v>0</v>
      </c>
      <c r="H658" s="449">
        <f>'Data information'!F873</f>
        <v>65</v>
      </c>
      <c r="I658" s="449">
        <f t="shared" si="59"/>
        <v>0</v>
      </c>
      <c r="J658" s="449">
        <f t="shared" si="60"/>
        <v>0</v>
      </c>
      <c r="K658" s="469"/>
    </row>
    <row r="659" spans="1:11" hidden="1">
      <c r="A659" s="451"/>
      <c r="B659" s="475"/>
      <c r="C659" s="476" t="str">
        <f>'Data information'!C874</f>
        <v xml:space="preserve"> -  ท่อ IMC 2 1/2 "</v>
      </c>
      <c r="D659" s="449"/>
      <c r="E659" s="450" t="str">
        <f>'Data information'!D874</f>
        <v>ม.</v>
      </c>
      <c r="F659" s="449">
        <f>'Data information'!E874</f>
        <v>449.57</v>
      </c>
      <c r="G659" s="449">
        <f t="shared" si="58"/>
        <v>0</v>
      </c>
      <c r="H659" s="449">
        <f>'Data information'!F874</f>
        <v>55</v>
      </c>
      <c r="I659" s="449">
        <f t="shared" si="59"/>
        <v>0</v>
      </c>
      <c r="J659" s="449">
        <f t="shared" si="60"/>
        <v>0</v>
      </c>
      <c r="K659" s="469"/>
    </row>
    <row r="660" spans="1:11" hidden="1">
      <c r="A660" s="451"/>
      <c r="B660" s="475"/>
      <c r="C660" s="476" t="str">
        <f>'Data information'!C875</f>
        <v xml:space="preserve"> -  ท่อ IMC 2 "</v>
      </c>
      <c r="D660" s="449"/>
      <c r="E660" s="450" t="str">
        <f>'Data information'!D875</f>
        <v>ม.</v>
      </c>
      <c r="F660" s="449">
        <f>'Data information'!E875</f>
        <v>287.48</v>
      </c>
      <c r="G660" s="449">
        <f t="shared" si="58"/>
        <v>0</v>
      </c>
      <c r="H660" s="449">
        <f>'Data information'!F875</f>
        <v>48</v>
      </c>
      <c r="I660" s="449">
        <f t="shared" si="59"/>
        <v>0</v>
      </c>
      <c r="J660" s="449">
        <f t="shared" si="60"/>
        <v>0</v>
      </c>
      <c r="K660" s="469"/>
    </row>
    <row r="661" spans="1:11" hidden="1">
      <c r="A661" s="451"/>
      <c r="B661" s="475"/>
      <c r="C661" s="476" t="str">
        <f>'Data information'!C876</f>
        <v xml:space="preserve"> -  ท่อ IMC 1 1/2 "</v>
      </c>
      <c r="D661" s="449"/>
      <c r="E661" s="450" t="str">
        <f>'Data information'!D876</f>
        <v>ม.</v>
      </c>
      <c r="F661" s="449">
        <f>'Data information'!E876</f>
        <v>210.36</v>
      </c>
      <c r="G661" s="449">
        <f t="shared" si="58"/>
        <v>0</v>
      </c>
      <c r="H661" s="449">
        <f>'Data information'!F876</f>
        <v>42</v>
      </c>
      <c r="I661" s="449">
        <f t="shared" si="59"/>
        <v>0</v>
      </c>
      <c r="J661" s="449">
        <f t="shared" si="60"/>
        <v>0</v>
      </c>
      <c r="K661" s="469"/>
    </row>
    <row r="662" spans="1:11" hidden="1">
      <c r="A662" s="451"/>
      <c r="B662" s="475"/>
      <c r="C662" s="476" t="str">
        <f>'Data information'!C877</f>
        <v xml:space="preserve"> -  ท่อ IMC 1 1/4 "</v>
      </c>
      <c r="D662" s="449"/>
      <c r="E662" s="450" t="str">
        <f>'Data information'!D877</f>
        <v>ม.</v>
      </c>
      <c r="F662" s="449">
        <f>'Data information'!E877</f>
        <v>171.28</v>
      </c>
      <c r="G662" s="449">
        <f t="shared" si="58"/>
        <v>0</v>
      </c>
      <c r="H662" s="449">
        <f>'Data information'!F877</f>
        <v>38</v>
      </c>
      <c r="I662" s="449">
        <f t="shared" si="59"/>
        <v>0</v>
      </c>
      <c r="J662" s="449">
        <f t="shared" si="60"/>
        <v>0</v>
      </c>
      <c r="K662" s="469"/>
    </row>
    <row r="663" spans="1:11" hidden="1">
      <c r="A663" s="451"/>
      <c r="B663" s="475"/>
      <c r="C663" s="476" t="str">
        <f>'Data information'!C878</f>
        <v xml:space="preserve"> -  ท่อ IMC 1 "</v>
      </c>
      <c r="D663" s="449"/>
      <c r="E663" s="450" t="str">
        <f>'Data information'!D878</f>
        <v>ม.</v>
      </c>
      <c r="F663" s="449">
        <f>'Data information'!E878</f>
        <v>132.72</v>
      </c>
      <c r="G663" s="449">
        <f t="shared" si="58"/>
        <v>0</v>
      </c>
      <c r="H663" s="449">
        <f>'Data information'!F878</f>
        <v>32</v>
      </c>
      <c r="I663" s="449">
        <f t="shared" si="59"/>
        <v>0</v>
      </c>
      <c r="J663" s="449">
        <f t="shared" si="60"/>
        <v>0</v>
      </c>
      <c r="K663" s="469"/>
    </row>
    <row r="664" spans="1:11" hidden="1">
      <c r="A664" s="451"/>
      <c r="B664" s="475"/>
      <c r="C664" s="476" t="str">
        <f>'Data information'!C879</f>
        <v xml:space="preserve"> -  ท่อ IMC 1/2 "</v>
      </c>
      <c r="D664" s="449"/>
      <c r="E664" s="450" t="str">
        <f>'Data information'!D879</f>
        <v>ม.</v>
      </c>
      <c r="F664" s="449">
        <f>'Data information'!E879</f>
        <v>60.85</v>
      </c>
      <c r="G664" s="449">
        <f t="shared" si="58"/>
        <v>0</v>
      </c>
      <c r="H664" s="449">
        <f>'Data information'!F879</f>
        <v>26</v>
      </c>
      <c r="I664" s="449">
        <f t="shared" si="59"/>
        <v>0</v>
      </c>
      <c r="J664" s="449">
        <f t="shared" si="60"/>
        <v>0</v>
      </c>
      <c r="K664" s="469"/>
    </row>
    <row r="665" spans="1:11" hidden="1">
      <c r="A665" s="451"/>
      <c r="B665" s="475"/>
      <c r="C665" s="476" t="str">
        <f>'Data information'!C880</f>
        <v xml:space="preserve"> - ท่อ EMT.   2 "</v>
      </c>
      <c r="D665" s="449"/>
      <c r="E665" s="450" t="str">
        <f>'Data information'!D880</f>
        <v>ม.</v>
      </c>
      <c r="F665" s="449">
        <f>'Data information'!E880</f>
        <v>0</v>
      </c>
      <c r="G665" s="449">
        <f t="shared" ref="G665:G722" si="61">D665*F665</f>
        <v>0</v>
      </c>
      <c r="H665" s="449">
        <f>'Data information'!F880</f>
        <v>0</v>
      </c>
      <c r="I665" s="449">
        <f t="shared" ref="I665:I722" si="62">D665*H665</f>
        <v>0</v>
      </c>
      <c r="J665" s="449">
        <f t="shared" ref="J665:J722" si="63">G665+I665</f>
        <v>0</v>
      </c>
      <c r="K665" s="469"/>
    </row>
    <row r="666" spans="1:11" hidden="1">
      <c r="A666" s="451"/>
      <c r="B666" s="475"/>
      <c r="C666" s="476" t="str">
        <f>'Data information'!C881</f>
        <v xml:space="preserve"> - ท่อ EMT.   1 1/2 "</v>
      </c>
      <c r="D666" s="449"/>
      <c r="E666" s="450" t="str">
        <f>'Data information'!D881</f>
        <v>ม.</v>
      </c>
      <c r="F666" s="449">
        <f>'Data information'!E881</f>
        <v>145.57</v>
      </c>
      <c r="G666" s="449">
        <f t="shared" si="61"/>
        <v>0</v>
      </c>
      <c r="H666" s="449">
        <f>'Data information'!F881</f>
        <v>38</v>
      </c>
      <c r="I666" s="449">
        <f t="shared" si="62"/>
        <v>0</v>
      </c>
      <c r="J666" s="449">
        <f t="shared" si="63"/>
        <v>0</v>
      </c>
      <c r="K666" s="469"/>
    </row>
    <row r="667" spans="1:11" hidden="1">
      <c r="A667" s="451"/>
      <c r="B667" s="475"/>
      <c r="C667" s="476" t="str">
        <f>'Data information'!C882</f>
        <v xml:space="preserve"> - ท่อ EMT.   1 1/4 "</v>
      </c>
      <c r="D667" s="449"/>
      <c r="E667" s="450" t="str">
        <f>'Data information'!D882</f>
        <v>ม.</v>
      </c>
      <c r="F667" s="449">
        <f>'Data information'!E882</f>
        <v>124.85</v>
      </c>
      <c r="G667" s="449">
        <f t="shared" si="61"/>
        <v>0</v>
      </c>
      <c r="H667" s="449">
        <f>'Data information'!F882</f>
        <v>32</v>
      </c>
      <c r="I667" s="449">
        <f t="shared" si="62"/>
        <v>0</v>
      </c>
      <c r="J667" s="449">
        <f t="shared" si="63"/>
        <v>0</v>
      </c>
      <c r="K667" s="469"/>
    </row>
    <row r="668" spans="1:11" hidden="1">
      <c r="A668" s="451"/>
      <c r="B668" s="475"/>
      <c r="C668" s="476" t="str">
        <f>'Data information'!C883</f>
        <v xml:space="preserve"> - ท่อ EMT.    3/4 "</v>
      </c>
      <c r="D668" s="449"/>
      <c r="E668" s="450" t="str">
        <f>'Data information'!D883</f>
        <v>ม.</v>
      </c>
      <c r="F668" s="449">
        <f>'Data information'!E883</f>
        <v>50.36</v>
      </c>
      <c r="G668" s="449">
        <f t="shared" si="61"/>
        <v>0</v>
      </c>
      <c r="H668" s="449">
        <f>'Data information'!F883</f>
        <v>24</v>
      </c>
      <c r="I668" s="449">
        <f t="shared" si="62"/>
        <v>0</v>
      </c>
      <c r="J668" s="449">
        <f t="shared" si="63"/>
        <v>0</v>
      </c>
      <c r="K668" s="469"/>
    </row>
    <row r="669" spans="1:11">
      <c r="A669" s="451"/>
      <c r="B669" s="475"/>
      <c r="C669" s="476" t="str">
        <f>'Data information'!C884</f>
        <v xml:space="preserve"> - ท่อ EMT.    1/2 "</v>
      </c>
      <c r="D669" s="449"/>
      <c r="E669" s="450" t="str">
        <f>'Data information'!D884</f>
        <v>ม.</v>
      </c>
      <c r="F669" s="449">
        <f>'Data information'!E884</f>
        <v>34.89</v>
      </c>
      <c r="G669" s="449">
        <f t="shared" si="61"/>
        <v>0</v>
      </c>
      <c r="H669" s="449">
        <f>'Data information'!F884</f>
        <v>22</v>
      </c>
      <c r="I669" s="449">
        <f t="shared" si="62"/>
        <v>0</v>
      </c>
      <c r="J669" s="449">
        <f t="shared" si="63"/>
        <v>0</v>
      </c>
      <c r="K669" s="469"/>
    </row>
    <row r="670" spans="1:11">
      <c r="A670" s="451"/>
      <c r="B670" s="475"/>
      <c r="C670" s="476" t="str">
        <f>'Data information'!C885</f>
        <v xml:space="preserve"> -  อุปกรณ์ประกอบท่อไฟฟ้า</v>
      </c>
      <c r="D670" s="449"/>
      <c r="E670" s="450" t="str">
        <f>'Data information'!D885</f>
        <v>รายการ</v>
      </c>
      <c r="F670" s="449">
        <f>(SUM(G655:G669))*0.15</f>
        <v>0</v>
      </c>
      <c r="G670" s="449">
        <f t="shared" si="61"/>
        <v>0</v>
      </c>
      <c r="H670" s="449">
        <v>0</v>
      </c>
      <c r="I670" s="449">
        <f t="shared" si="62"/>
        <v>0</v>
      </c>
      <c r="J670" s="449">
        <f t="shared" si="63"/>
        <v>0</v>
      </c>
      <c r="K670" s="469"/>
    </row>
    <row r="671" spans="1:11">
      <c r="A671" s="451"/>
      <c r="B671" s="475"/>
      <c r="C671" s="485" t="str">
        <f>'Data information'!C886</f>
        <v xml:space="preserve"> สายไฟฟ้า</v>
      </c>
      <c r="D671" s="449"/>
      <c r="E671" s="450"/>
      <c r="F671" s="449"/>
      <c r="G671" s="449"/>
      <c r="H671" s="449"/>
      <c r="I671" s="449"/>
      <c r="J671" s="449"/>
      <c r="K671" s="469"/>
    </row>
    <row r="672" spans="1:11" hidden="1">
      <c r="A672" s="451"/>
      <c r="B672" s="475"/>
      <c r="C672" s="476" t="str">
        <f>'Data information'!C887</f>
        <v xml:space="preserve"> -  IEC 01 #  300  SQ.MM.</v>
      </c>
      <c r="D672" s="449"/>
      <c r="E672" s="450" t="str">
        <f>'Data information'!D887</f>
        <v>ม.</v>
      </c>
      <c r="F672" s="449">
        <f>'Data information'!E887</f>
        <v>867</v>
      </c>
      <c r="G672" s="449">
        <f t="shared" si="61"/>
        <v>0</v>
      </c>
      <c r="H672" s="449">
        <f>'Data information'!F887</f>
        <v>110</v>
      </c>
      <c r="I672" s="449">
        <f t="shared" si="62"/>
        <v>0</v>
      </c>
      <c r="J672" s="449">
        <f t="shared" si="63"/>
        <v>0</v>
      </c>
      <c r="K672" s="469"/>
    </row>
    <row r="673" spans="1:11" hidden="1">
      <c r="A673" s="451"/>
      <c r="B673" s="475"/>
      <c r="C673" s="476" t="str">
        <f>'Data information'!C888</f>
        <v xml:space="preserve"> -  IEC 01 #  240  SQ.MM.</v>
      </c>
      <c r="D673" s="449"/>
      <c r="E673" s="450" t="str">
        <f>'Data information'!D888</f>
        <v>ม.</v>
      </c>
      <c r="F673" s="449">
        <f>'Data information'!E888</f>
        <v>691.8</v>
      </c>
      <c r="G673" s="449">
        <f t="shared" si="61"/>
        <v>0</v>
      </c>
      <c r="H673" s="449">
        <f>'Data information'!F888</f>
        <v>100</v>
      </c>
      <c r="I673" s="449">
        <f t="shared" si="62"/>
        <v>0</v>
      </c>
      <c r="J673" s="449">
        <f t="shared" si="63"/>
        <v>0</v>
      </c>
      <c r="K673" s="469"/>
    </row>
    <row r="674" spans="1:11" hidden="1">
      <c r="A674" s="451"/>
      <c r="B674" s="475"/>
      <c r="C674" s="476" t="str">
        <f>'Data information'!C889</f>
        <v xml:space="preserve"> -  IEC 01 #  185  SQ.MM.</v>
      </c>
      <c r="D674" s="449"/>
      <c r="E674" s="450" t="str">
        <f>'Data information'!D889</f>
        <v>ม.</v>
      </c>
      <c r="F674" s="449">
        <f>'Data information'!E889</f>
        <v>527.4</v>
      </c>
      <c r="G674" s="449">
        <f t="shared" si="61"/>
        <v>0</v>
      </c>
      <c r="H674" s="449">
        <f>'Data information'!F889</f>
        <v>85</v>
      </c>
      <c r="I674" s="449">
        <f t="shared" si="62"/>
        <v>0</v>
      </c>
      <c r="J674" s="449">
        <f t="shared" si="63"/>
        <v>0</v>
      </c>
      <c r="K674" s="469"/>
    </row>
    <row r="675" spans="1:11" hidden="1">
      <c r="A675" s="451"/>
      <c r="B675" s="475"/>
      <c r="C675" s="476" t="str">
        <f>'Data information'!C890</f>
        <v xml:space="preserve"> -  IEC 01 #  120  SQ.MM.</v>
      </c>
      <c r="D675" s="449"/>
      <c r="E675" s="450" t="str">
        <f>'Data information'!D890</f>
        <v>ม.</v>
      </c>
      <c r="F675" s="449">
        <f>'Data information'!E890</f>
        <v>316.2</v>
      </c>
      <c r="G675" s="449">
        <f t="shared" si="61"/>
        <v>0</v>
      </c>
      <c r="H675" s="449">
        <f>'Data information'!F890</f>
        <v>60</v>
      </c>
      <c r="I675" s="449">
        <f t="shared" si="62"/>
        <v>0</v>
      </c>
      <c r="J675" s="449">
        <f t="shared" si="63"/>
        <v>0</v>
      </c>
      <c r="K675" s="469"/>
    </row>
    <row r="676" spans="1:11" hidden="1">
      <c r="A676" s="451"/>
      <c r="B676" s="475"/>
      <c r="C676" s="476" t="str">
        <f>'Data information'!C891</f>
        <v xml:space="preserve"> -  IEC 01 #  95  SQ.MM.</v>
      </c>
      <c r="D676" s="449"/>
      <c r="E676" s="450" t="str">
        <f>'Data information'!D891</f>
        <v>ม.</v>
      </c>
      <c r="F676" s="449">
        <f>'Data information'!E891</f>
        <v>270.89999999999998</v>
      </c>
      <c r="G676" s="449">
        <f t="shared" si="61"/>
        <v>0</v>
      </c>
      <c r="H676" s="449">
        <f>'Data information'!F891</f>
        <v>55</v>
      </c>
      <c r="I676" s="449">
        <f t="shared" si="62"/>
        <v>0</v>
      </c>
      <c r="J676" s="449">
        <f t="shared" si="63"/>
        <v>0</v>
      </c>
      <c r="K676" s="469"/>
    </row>
    <row r="677" spans="1:11" hidden="1">
      <c r="A677" s="451"/>
      <c r="B677" s="475"/>
      <c r="C677" s="476" t="str">
        <f>'Data information'!C892</f>
        <v xml:space="preserve"> -  IEC 01 #  70  SQ.MM.</v>
      </c>
      <c r="D677" s="449"/>
      <c r="E677" s="450" t="str">
        <f>'Data information'!D892</f>
        <v>ม.</v>
      </c>
      <c r="F677" s="449">
        <f>'Data information'!E892</f>
        <v>196.62</v>
      </c>
      <c r="G677" s="449">
        <f t="shared" si="61"/>
        <v>0</v>
      </c>
      <c r="H677" s="449">
        <f>'Data information'!F892</f>
        <v>45</v>
      </c>
      <c r="I677" s="449">
        <f t="shared" si="62"/>
        <v>0</v>
      </c>
      <c r="J677" s="449">
        <f t="shared" si="63"/>
        <v>0</v>
      </c>
      <c r="K677" s="469"/>
    </row>
    <row r="678" spans="1:11" hidden="1">
      <c r="A678" s="451"/>
      <c r="B678" s="475"/>
      <c r="C678" s="476" t="str">
        <f>'Data information'!C893</f>
        <v xml:space="preserve"> -  IEC 01 #  50  SQ.MM.</v>
      </c>
      <c r="D678" s="449"/>
      <c r="E678" s="450" t="str">
        <f>'Data information'!D893</f>
        <v>ม.</v>
      </c>
      <c r="F678" s="449">
        <f>'Data information'!E893</f>
        <v>137.52000000000001</v>
      </c>
      <c r="G678" s="449">
        <f t="shared" si="61"/>
        <v>0</v>
      </c>
      <c r="H678" s="449">
        <f>'Data information'!F893</f>
        <v>40</v>
      </c>
      <c r="I678" s="449">
        <f t="shared" si="62"/>
        <v>0</v>
      </c>
      <c r="J678" s="449">
        <f t="shared" si="63"/>
        <v>0</v>
      </c>
      <c r="K678" s="469"/>
    </row>
    <row r="679" spans="1:11" hidden="1">
      <c r="A679" s="451"/>
      <c r="B679" s="475"/>
      <c r="C679" s="476" t="str">
        <f>'Data information'!C894</f>
        <v xml:space="preserve"> -  IEC 01 #  35  SQ.MM.</v>
      </c>
      <c r="D679" s="449"/>
      <c r="E679" s="450" t="str">
        <f>'Data information'!D894</f>
        <v>ม.</v>
      </c>
      <c r="F679" s="449">
        <f>'Data information'!E894</f>
        <v>102.3</v>
      </c>
      <c r="G679" s="449">
        <f t="shared" si="61"/>
        <v>0</v>
      </c>
      <c r="H679" s="449">
        <f>'Data information'!F894</f>
        <v>30</v>
      </c>
      <c r="I679" s="449">
        <f t="shared" si="62"/>
        <v>0</v>
      </c>
      <c r="J679" s="449">
        <f t="shared" si="63"/>
        <v>0</v>
      </c>
      <c r="K679" s="469"/>
    </row>
    <row r="680" spans="1:11" hidden="1">
      <c r="A680" s="451"/>
      <c r="B680" s="475"/>
      <c r="C680" s="476" t="str">
        <f>'Data information'!C895</f>
        <v xml:space="preserve"> -  IEC 01 #  25  SQ.MM.</v>
      </c>
      <c r="D680" s="449"/>
      <c r="E680" s="450" t="str">
        <f>'Data information'!D895</f>
        <v>ม.</v>
      </c>
      <c r="F680" s="449">
        <f>'Data information'!E895</f>
        <v>72</v>
      </c>
      <c r="G680" s="449">
        <f t="shared" si="61"/>
        <v>0</v>
      </c>
      <c r="H680" s="449">
        <f>'Data information'!F895</f>
        <v>25</v>
      </c>
      <c r="I680" s="449">
        <f t="shared" si="62"/>
        <v>0</v>
      </c>
      <c r="J680" s="449">
        <f t="shared" si="63"/>
        <v>0</v>
      </c>
      <c r="K680" s="469"/>
    </row>
    <row r="681" spans="1:11" hidden="1">
      <c r="A681" s="451"/>
      <c r="B681" s="475"/>
      <c r="C681" s="476" t="str">
        <f>'Data information'!C896</f>
        <v xml:space="preserve"> -  IEC 01 #  16  SQ.MM.</v>
      </c>
      <c r="D681" s="449"/>
      <c r="E681" s="450" t="str">
        <f>'Data information'!D896</f>
        <v>ม.</v>
      </c>
      <c r="F681" s="449">
        <f>'Data information'!E896</f>
        <v>45.9</v>
      </c>
      <c r="G681" s="449">
        <f t="shared" si="61"/>
        <v>0</v>
      </c>
      <c r="H681" s="449">
        <f>'Data information'!F896</f>
        <v>20</v>
      </c>
      <c r="I681" s="449">
        <f t="shared" si="62"/>
        <v>0</v>
      </c>
      <c r="J681" s="449">
        <f t="shared" si="63"/>
        <v>0</v>
      </c>
      <c r="K681" s="469"/>
    </row>
    <row r="682" spans="1:11" hidden="1">
      <c r="A682" s="451"/>
      <c r="B682" s="475"/>
      <c r="C682" s="476" t="str">
        <f>'Data information'!C897</f>
        <v xml:space="preserve"> -  IEC 01 #  10  SQ.MM.</v>
      </c>
      <c r="D682" s="449"/>
      <c r="E682" s="450" t="str">
        <f>'Data information'!D897</f>
        <v>ม.</v>
      </c>
      <c r="F682" s="449">
        <f>'Data information'!E897</f>
        <v>29.58</v>
      </c>
      <c r="G682" s="449">
        <f t="shared" si="61"/>
        <v>0</v>
      </c>
      <c r="H682" s="449">
        <f>'Data information'!F897</f>
        <v>16</v>
      </c>
      <c r="I682" s="449">
        <f t="shared" si="62"/>
        <v>0</v>
      </c>
      <c r="J682" s="449">
        <f t="shared" si="63"/>
        <v>0</v>
      </c>
      <c r="K682" s="469"/>
    </row>
    <row r="683" spans="1:11" hidden="1">
      <c r="A683" s="451"/>
      <c r="B683" s="475"/>
      <c r="C683" s="476" t="str">
        <f>'Data information'!C898</f>
        <v xml:space="preserve"> -  IEC 01 #  6  SQ.MM.</v>
      </c>
      <c r="D683" s="449"/>
      <c r="E683" s="450" t="str">
        <f>'Data information'!D898</f>
        <v>ม.</v>
      </c>
      <c r="F683" s="449">
        <f>'Data information'!E898</f>
        <v>18</v>
      </c>
      <c r="G683" s="449">
        <f t="shared" si="61"/>
        <v>0</v>
      </c>
      <c r="H683" s="449">
        <f>'Data information'!F898</f>
        <v>12</v>
      </c>
      <c r="I683" s="449">
        <f t="shared" si="62"/>
        <v>0</v>
      </c>
      <c r="J683" s="449">
        <f t="shared" si="63"/>
        <v>0</v>
      </c>
      <c r="K683" s="469"/>
    </row>
    <row r="684" spans="1:11" hidden="1">
      <c r="A684" s="451"/>
      <c r="B684" s="475"/>
      <c r="C684" s="476" t="str">
        <f>'Data information'!C899</f>
        <v xml:space="preserve"> -  IEC 01 #  4  SQ.MM.</v>
      </c>
      <c r="D684" s="449"/>
      <c r="E684" s="450" t="str">
        <f>'Data information'!D899</f>
        <v>ม.</v>
      </c>
      <c r="F684" s="449">
        <f>'Data information'!E899</f>
        <v>11.22</v>
      </c>
      <c r="G684" s="449">
        <f t="shared" si="61"/>
        <v>0</v>
      </c>
      <c r="H684" s="449">
        <f>'Data information'!F899</f>
        <v>10</v>
      </c>
      <c r="I684" s="449">
        <f t="shared" si="62"/>
        <v>0</v>
      </c>
      <c r="J684" s="449">
        <f t="shared" si="63"/>
        <v>0</v>
      </c>
      <c r="K684" s="469"/>
    </row>
    <row r="685" spans="1:11">
      <c r="A685" s="451"/>
      <c r="B685" s="475"/>
      <c r="C685" s="476" t="str">
        <f>'Data information'!C900</f>
        <v xml:space="preserve"> -  IEC 01 #  2.5  SQ.MM.</v>
      </c>
      <c r="D685" s="449"/>
      <c r="E685" s="450" t="str">
        <f>'Data information'!D900</f>
        <v>ม.</v>
      </c>
      <c r="F685" s="449">
        <f>'Data information'!E900</f>
        <v>7.44</v>
      </c>
      <c r="G685" s="449">
        <f t="shared" si="61"/>
        <v>0</v>
      </c>
      <c r="H685" s="449">
        <f>'Data information'!F900</f>
        <v>7</v>
      </c>
      <c r="I685" s="449">
        <f t="shared" si="62"/>
        <v>0</v>
      </c>
      <c r="J685" s="449">
        <f t="shared" si="63"/>
        <v>0</v>
      </c>
      <c r="K685" s="469"/>
    </row>
    <row r="686" spans="1:11">
      <c r="A686" s="451"/>
      <c r="B686" s="475"/>
      <c r="C686" s="476" t="str">
        <f>'Data information'!C901</f>
        <v xml:space="preserve"> -  อุปกรณ์ประกอบสายไฟฟ้า</v>
      </c>
      <c r="D686" s="449"/>
      <c r="E686" s="450" t="str">
        <f>'Data information'!D901</f>
        <v>รายการ</v>
      </c>
      <c r="F686" s="449">
        <f>(SUM(G671:G685))*0.1</f>
        <v>0</v>
      </c>
      <c r="G686" s="449">
        <f t="shared" si="61"/>
        <v>0</v>
      </c>
      <c r="H686" s="449">
        <v>0</v>
      </c>
      <c r="I686" s="449">
        <f t="shared" si="62"/>
        <v>0</v>
      </c>
      <c r="J686" s="449">
        <f t="shared" si="63"/>
        <v>0</v>
      </c>
      <c r="K686" s="469"/>
    </row>
    <row r="687" spans="1:11">
      <c r="A687" s="451"/>
      <c r="B687" s="475"/>
      <c r="C687" s="485" t="str">
        <f>'Data information'!C902</f>
        <v xml:space="preserve"> โคมไฟ</v>
      </c>
      <c r="D687" s="449"/>
      <c r="E687" s="450"/>
      <c r="F687" s="449"/>
      <c r="G687" s="449"/>
      <c r="H687" s="449"/>
      <c r="I687" s="449"/>
      <c r="J687" s="449"/>
      <c r="K687" s="469" t="s">
        <v>967</v>
      </c>
    </row>
    <row r="688" spans="1:11">
      <c r="A688" s="451"/>
      <c r="B688" s="475"/>
      <c r="C688" s="476" t="str">
        <f>'Data information'!C903</f>
        <v xml:space="preserve"> -  โคมไฟ FL-1</v>
      </c>
      <c r="D688" s="449"/>
      <c r="E688" s="450" t="str">
        <f>'Data information'!D903</f>
        <v>ชุด</v>
      </c>
      <c r="F688" s="449" t="e">
        <f>'Data information'!E903</f>
        <v>#REF!</v>
      </c>
      <c r="G688" s="449" t="e">
        <f t="shared" si="61"/>
        <v>#REF!</v>
      </c>
      <c r="H688" s="449">
        <f>'Data information'!F903</f>
        <v>115</v>
      </c>
      <c r="I688" s="449">
        <f t="shared" si="62"/>
        <v>0</v>
      </c>
      <c r="J688" s="449" t="e">
        <f t="shared" si="63"/>
        <v>#REF!</v>
      </c>
      <c r="K688" s="469"/>
    </row>
    <row r="689" spans="1:11">
      <c r="A689" s="451"/>
      <c r="B689" s="475"/>
      <c r="C689" s="476" t="str">
        <f>'Data information'!C904</f>
        <v xml:space="preserve"> -  โคมไฟ FL-2</v>
      </c>
      <c r="D689" s="449"/>
      <c r="E689" s="450" t="str">
        <f>'Data information'!D904</f>
        <v>ชุด</v>
      </c>
      <c r="F689" s="449" t="e">
        <f>'Data information'!E904</f>
        <v>#REF!</v>
      </c>
      <c r="G689" s="449" t="e">
        <f t="shared" si="61"/>
        <v>#REF!</v>
      </c>
      <c r="H689" s="449">
        <f>'Data information'!F904</f>
        <v>115</v>
      </c>
      <c r="I689" s="449">
        <f t="shared" si="62"/>
        <v>0</v>
      </c>
      <c r="J689" s="449" t="e">
        <f t="shared" si="63"/>
        <v>#REF!</v>
      </c>
      <c r="K689" s="469"/>
    </row>
    <row r="690" spans="1:11">
      <c r="A690" s="451"/>
      <c r="B690" s="475"/>
      <c r="C690" s="476" t="str">
        <f>'Data information'!C905</f>
        <v xml:space="preserve"> -  โคมไฟ FL-3</v>
      </c>
      <c r="D690" s="449"/>
      <c r="E690" s="450" t="str">
        <f>'Data information'!D905</f>
        <v>ชุด</v>
      </c>
      <c r="F690" s="449" t="e">
        <f>'Data information'!E905</f>
        <v>#REF!</v>
      </c>
      <c r="G690" s="449" t="e">
        <f t="shared" si="61"/>
        <v>#REF!</v>
      </c>
      <c r="H690" s="449">
        <f>'Data information'!F905</f>
        <v>150</v>
      </c>
      <c r="I690" s="449">
        <f t="shared" si="62"/>
        <v>0</v>
      </c>
      <c r="J690" s="449" t="e">
        <f t="shared" si="63"/>
        <v>#REF!</v>
      </c>
      <c r="K690" s="469"/>
    </row>
    <row r="691" spans="1:11" hidden="1">
      <c r="A691" s="451"/>
      <c r="B691" s="475"/>
      <c r="C691" s="476" t="str">
        <f>'Data information'!C906</f>
        <v xml:space="preserve"> -  โคมไฟ LED</v>
      </c>
      <c r="D691" s="449"/>
      <c r="E691" s="450" t="str">
        <f>'Data information'!D906</f>
        <v>ชุด</v>
      </c>
      <c r="F691" s="449" t="e">
        <f>'Data information'!E906</f>
        <v>#REF!</v>
      </c>
      <c r="G691" s="449" t="e">
        <f t="shared" si="61"/>
        <v>#REF!</v>
      </c>
      <c r="H691" s="449">
        <f>'Data information'!F906</f>
        <v>115</v>
      </c>
      <c r="I691" s="449">
        <f t="shared" si="62"/>
        <v>0</v>
      </c>
      <c r="J691" s="449" t="e">
        <f t="shared" si="63"/>
        <v>#REF!</v>
      </c>
      <c r="K691" s="469"/>
    </row>
    <row r="692" spans="1:11">
      <c r="A692" s="451"/>
      <c r="B692" s="475"/>
      <c r="C692" s="476" t="str">
        <f>'Data information'!C907</f>
        <v xml:space="preserve"> -  โคมไฟ DL-1</v>
      </c>
      <c r="D692" s="449"/>
      <c r="E692" s="450" t="str">
        <f>'Data information'!D907</f>
        <v>ชุด</v>
      </c>
      <c r="F692" s="449" t="e">
        <f>'Data information'!E907</f>
        <v>#REF!</v>
      </c>
      <c r="G692" s="449" t="e">
        <f t="shared" si="61"/>
        <v>#REF!</v>
      </c>
      <c r="H692" s="449">
        <f>'Data information'!F907</f>
        <v>115</v>
      </c>
      <c r="I692" s="449">
        <f t="shared" si="62"/>
        <v>0</v>
      </c>
      <c r="J692" s="449" t="e">
        <f t="shared" si="63"/>
        <v>#REF!</v>
      </c>
      <c r="K692" s="469"/>
    </row>
    <row r="693" spans="1:11">
      <c r="A693" s="451"/>
      <c r="B693" s="475"/>
      <c r="C693" s="476" t="str">
        <f>'Data information'!C908</f>
        <v xml:space="preserve"> -  โคมไฟ DL-1A</v>
      </c>
      <c r="D693" s="449"/>
      <c r="E693" s="450" t="str">
        <f>'Data information'!D908</f>
        <v>ชุด</v>
      </c>
      <c r="F693" s="449" t="e">
        <f>'Data information'!E908</f>
        <v>#REF!</v>
      </c>
      <c r="G693" s="449" t="e">
        <f t="shared" si="61"/>
        <v>#REF!</v>
      </c>
      <c r="H693" s="449">
        <f>'Data information'!F908</f>
        <v>115</v>
      </c>
      <c r="I693" s="449">
        <f t="shared" si="62"/>
        <v>0</v>
      </c>
      <c r="J693" s="449" t="e">
        <f t="shared" si="63"/>
        <v>#REF!</v>
      </c>
      <c r="K693" s="469"/>
    </row>
    <row r="694" spans="1:11">
      <c r="A694" s="451"/>
      <c r="B694" s="475"/>
      <c r="C694" s="476" t="str">
        <f>'Data information'!C909</f>
        <v xml:space="preserve"> -  โคมไฟ DL-2</v>
      </c>
      <c r="D694" s="449"/>
      <c r="E694" s="450" t="str">
        <f>'Data information'!D909</f>
        <v>ชุด</v>
      </c>
      <c r="F694" s="449" t="e">
        <f>'Data information'!E909</f>
        <v>#REF!</v>
      </c>
      <c r="G694" s="449" t="e">
        <f t="shared" si="61"/>
        <v>#REF!</v>
      </c>
      <c r="H694" s="449">
        <f>'Data information'!F909</f>
        <v>115</v>
      </c>
      <c r="I694" s="449">
        <f t="shared" si="62"/>
        <v>0</v>
      </c>
      <c r="J694" s="449" t="e">
        <f t="shared" si="63"/>
        <v>#REF!</v>
      </c>
      <c r="K694" s="469"/>
    </row>
    <row r="695" spans="1:11" hidden="1">
      <c r="A695" s="451"/>
      <c r="B695" s="475"/>
      <c r="C695" s="476" t="str">
        <f>'Data information'!C910</f>
        <v xml:space="preserve"> -  โคมไฟ WL-1</v>
      </c>
      <c r="D695" s="449"/>
      <c r="E695" s="450" t="str">
        <f>'Data information'!D910</f>
        <v>ชุด</v>
      </c>
      <c r="F695" s="449" t="e">
        <f>'Data information'!E910</f>
        <v>#REF!</v>
      </c>
      <c r="G695" s="449" t="e">
        <f t="shared" si="61"/>
        <v>#REF!</v>
      </c>
      <c r="H695" s="449">
        <f>'Data information'!F910</f>
        <v>165</v>
      </c>
      <c r="I695" s="449">
        <f t="shared" si="62"/>
        <v>0</v>
      </c>
      <c r="J695" s="449" t="e">
        <f t="shared" si="63"/>
        <v>#REF!</v>
      </c>
      <c r="K695" s="469"/>
    </row>
    <row r="696" spans="1:11" hidden="1">
      <c r="A696" s="451"/>
      <c r="B696" s="475"/>
      <c r="C696" s="476" t="str">
        <f>'Data information'!C911</f>
        <v xml:space="preserve"> -  โคมไฟ UL-1</v>
      </c>
      <c r="D696" s="449"/>
      <c r="E696" s="450" t="str">
        <f>'Data information'!D911</f>
        <v>ชุด</v>
      </c>
      <c r="F696" s="449" t="e">
        <f>'Data information'!E911</f>
        <v>#REF!</v>
      </c>
      <c r="G696" s="449" t="e">
        <f t="shared" si="61"/>
        <v>#REF!</v>
      </c>
      <c r="H696" s="449">
        <f>'Data information'!F911</f>
        <v>165</v>
      </c>
      <c r="I696" s="449">
        <f t="shared" si="62"/>
        <v>0</v>
      </c>
      <c r="J696" s="449" t="e">
        <f t="shared" si="63"/>
        <v>#REF!</v>
      </c>
      <c r="K696" s="469"/>
    </row>
    <row r="697" spans="1:11" hidden="1">
      <c r="A697" s="451"/>
      <c r="B697" s="475"/>
      <c r="C697" s="476" t="str">
        <f>'Data information'!C912</f>
        <v xml:space="preserve"> -  โคมไฟ SL-1</v>
      </c>
      <c r="D697" s="449"/>
      <c r="E697" s="450" t="str">
        <f>'Data information'!D912</f>
        <v>ชุด</v>
      </c>
      <c r="F697" s="449" t="e">
        <f>'Data information'!E912</f>
        <v>#REF!</v>
      </c>
      <c r="G697" s="449" t="e">
        <f t="shared" si="61"/>
        <v>#REF!</v>
      </c>
      <c r="H697" s="449">
        <f>'Data information'!F912</f>
        <v>150</v>
      </c>
      <c r="I697" s="449">
        <f t="shared" si="62"/>
        <v>0</v>
      </c>
      <c r="J697" s="449" t="e">
        <f t="shared" si="63"/>
        <v>#REF!</v>
      </c>
      <c r="K697" s="469"/>
    </row>
    <row r="698" spans="1:11">
      <c r="A698" s="451"/>
      <c r="B698" s="475"/>
      <c r="C698" s="485" t="str">
        <f>'Data information'!C913</f>
        <v xml:space="preserve"> สวิตซ์ และ เต้ารับ</v>
      </c>
      <c r="D698" s="449"/>
      <c r="E698" s="450"/>
      <c r="F698" s="449"/>
      <c r="G698" s="449"/>
      <c r="H698" s="449"/>
      <c r="I698" s="449"/>
      <c r="J698" s="449"/>
      <c r="K698" s="469"/>
    </row>
    <row r="699" spans="1:11">
      <c r="A699" s="451"/>
      <c r="B699" s="475"/>
      <c r="C699" s="476" t="str">
        <f>'Data information'!C914</f>
        <v xml:space="preserve"> -  สวิตซ์ทางเดียว 1 ช่อง</v>
      </c>
      <c r="D699" s="449"/>
      <c r="E699" s="450" t="str">
        <f>'Data information'!D914</f>
        <v>ชุด</v>
      </c>
      <c r="F699" s="449">
        <f>'Data information'!E914</f>
        <v>43</v>
      </c>
      <c r="G699" s="449">
        <f t="shared" si="61"/>
        <v>0</v>
      </c>
      <c r="H699" s="449">
        <f>'Data information'!F914</f>
        <v>80</v>
      </c>
      <c r="I699" s="449">
        <f t="shared" si="62"/>
        <v>0</v>
      </c>
      <c r="J699" s="449">
        <f t="shared" si="63"/>
        <v>0</v>
      </c>
      <c r="K699" s="469"/>
    </row>
    <row r="700" spans="1:11">
      <c r="A700" s="451"/>
      <c r="B700" s="475"/>
      <c r="C700" s="476" t="str">
        <f>'Data information'!C915</f>
        <v xml:space="preserve"> -  สวิตซ์ทางเดียว 2 ช่อง</v>
      </c>
      <c r="D700" s="449"/>
      <c r="E700" s="450" t="str">
        <f>'Data information'!D915</f>
        <v>ชุด</v>
      </c>
      <c r="F700" s="449">
        <f>'Data information'!E915</f>
        <v>70</v>
      </c>
      <c r="G700" s="449">
        <f t="shared" si="61"/>
        <v>0</v>
      </c>
      <c r="H700" s="449">
        <f>'Data information'!F915</f>
        <v>90</v>
      </c>
      <c r="I700" s="449">
        <f t="shared" si="62"/>
        <v>0</v>
      </c>
      <c r="J700" s="449">
        <f t="shared" si="63"/>
        <v>0</v>
      </c>
      <c r="K700" s="469"/>
    </row>
    <row r="701" spans="1:11">
      <c r="A701" s="451"/>
      <c r="B701" s="475"/>
      <c r="C701" s="476" t="str">
        <f>'Data information'!C916</f>
        <v xml:space="preserve"> -  สวิตซ์ทางเดียว 3 ช่อง</v>
      </c>
      <c r="D701" s="449"/>
      <c r="E701" s="450" t="str">
        <f>'Data information'!D916</f>
        <v>ชุด</v>
      </c>
      <c r="F701" s="449">
        <f>'Data information'!E916</f>
        <v>98</v>
      </c>
      <c r="G701" s="449">
        <f t="shared" si="61"/>
        <v>0</v>
      </c>
      <c r="H701" s="449">
        <f>'Data information'!F916</f>
        <v>100</v>
      </c>
      <c r="I701" s="449">
        <f t="shared" si="62"/>
        <v>0</v>
      </c>
      <c r="J701" s="449">
        <f t="shared" si="63"/>
        <v>0</v>
      </c>
      <c r="K701" s="469"/>
    </row>
    <row r="702" spans="1:11" hidden="1">
      <c r="A702" s="451"/>
      <c r="B702" s="475"/>
      <c r="C702" s="476" t="str">
        <f>'Data information'!C917</f>
        <v xml:space="preserve"> -  สวิตซ์สองทาง 1 ช่อง</v>
      </c>
      <c r="D702" s="449"/>
      <c r="E702" s="450" t="str">
        <f>'Data information'!D917</f>
        <v>ชุด</v>
      </c>
      <c r="F702" s="449">
        <f>'Data information'!E917</f>
        <v>66</v>
      </c>
      <c r="G702" s="449">
        <f t="shared" si="61"/>
        <v>0</v>
      </c>
      <c r="H702" s="449">
        <f>'Data information'!F917</f>
        <v>85</v>
      </c>
      <c r="I702" s="449">
        <f t="shared" si="62"/>
        <v>0</v>
      </c>
      <c r="J702" s="449">
        <f t="shared" si="63"/>
        <v>0</v>
      </c>
      <c r="K702" s="469"/>
    </row>
    <row r="703" spans="1:11" hidden="1">
      <c r="A703" s="451"/>
      <c r="B703" s="475"/>
      <c r="C703" s="476" t="str">
        <f>'Data information'!C918</f>
        <v xml:space="preserve"> -  สวิตซ์ทางเดียว 2 ช่อง</v>
      </c>
      <c r="D703" s="449"/>
      <c r="E703" s="450" t="str">
        <f>'Data information'!D918</f>
        <v>ชุด</v>
      </c>
      <c r="F703" s="449">
        <f>'Data information'!E918</f>
        <v>116</v>
      </c>
      <c r="G703" s="449">
        <f t="shared" si="61"/>
        <v>0</v>
      </c>
      <c r="H703" s="449">
        <f>'Data information'!F918</f>
        <v>90</v>
      </c>
      <c r="I703" s="449">
        <f t="shared" si="62"/>
        <v>0</v>
      </c>
      <c r="J703" s="449">
        <f t="shared" si="63"/>
        <v>0</v>
      </c>
      <c r="K703" s="469"/>
    </row>
    <row r="704" spans="1:11">
      <c r="A704" s="451"/>
      <c r="B704" s="475"/>
      <c r="C704" s="476" t="str">
        <f>'Data information'!C919</f>
        <v xml:space="preserve"> -  ปลั๊กกราว์ดคู่กันน้ำ</v>
      </c>
      <c r="D704" s="449"/>
      <c r="E704" s="450" t="str">
        <f>'Data information'!D919</f>
        <v>ชุด</v>
      </c>
      <c r="F704" s="449">
        <f>'Data information'!E919</f>
        <v>400</v>
      </c>
      <c r="G704" s="449">
        <f t="shared" si="61"/>
        <v>0</v>
      </c>
      <c r="H704" s="449">
        <f>'Data information'!F919</f>
        <v>115</v>
      </c>
      <c r="I704" s="449">
        <f t="shared" si="62"/>
        <v>0</v>
      </c>
      <c r="J704" s="449">
        <f t="shared" si="63"/>
        <v>0</v>
      </c>
      <c r="K704" s="469"/>
    </row>
    <row r="705" spans="1:11">
      <c r="A705" s="451"/>
      <c r="B705" s="475"/>
      <c r="C705" s="476" t="str">
        <f>'Data information'!C920</f>
        <v xml:space="preserve"> -  ปลั๊กกราว์ดคู่ติดตั้งพื้น</v>
      </c>
      <c r="D705" s="449"/>
      <c r="E705" s="450" t="str">
        <f>'Data information'!D920</f>
        <v>ชุด</v>
      </c>
      <c r="F705" s="449">
        <f>'Data information'!E920</f>
        <v>1100</v>
      </c>
      <c r="G705" s="449">
        <f t="shared" si="61"/>
        <v>0</v>
      </c>
      <c r="H705" s="449">
        <f>'Data information'!F920</f>
        <v>265</v>
      </c>
      <c r="I705" s="449">
        <f t="shared" si="62"/>
        <v>0</v>
      </c>
      <c r="J705" s="449">
        <f t="shared" si="63"/>
        <v>0</v>
      </c>
      <c r="K705" s="469"/>
    </row>
    <row r="706" spans="1:11">
      <c r="A706" s="451"/>
      <c r="B706" s="475"/>
      <c r="C706" s="476" t="str">
        <f>'Data information'!C921</f>
        <v xml:space="preserve"> -  ปลั๊กกราว์ดคู่</v>
      </c>
      <c r="D706" s="449"/>
      <c r="E706" s="450" t="str">
        <f>'Data information'!D921</f>
        <v>ชุด</v>
      </c>
      <c r="F706" s="449">
        <f>'Data information'!E921</f>
        <v>130</v>
      </c>
      <c r="G706" s="449">
        <f t="shared" si="61"/>
        <v>0</v>
      </c>
      <c r="H706" s="449">
        <f>'Data information'!F921</f>
        <v>90</v>
      </c>
      <c r="I706" s="449">
        <f t="shared" si="62"/>
        <v>0</v>
      </c>
      <c r="J706" s="449">
        <f t="shared" si="63"/>
        <v>0</v>
      </c>
      <c r="K706" s="469"/>
    </row>
    <row r="707" spans="1:11">
      <c r="A707" s="451"/>
      <c r="B707" s="475"/>
      <c r="C707" s="485" t="str">
        <f>'Data information'!C922</f>
        <v>ระบบแจ้งเหตุเพลิงไหม้</v>
      </c>
      <c r="D707" s="449"/>
      <c r="E707" s="450"/>
      <c r="F707" s="449"/>
      <c r="G707" s="449"/>
      <c r="H707" s="449"/>
      <c r="I707" s="449"/>
      <c r="J707" s="449"/>
      <c r="K707" s="469"/>
    </row>
    <row r="708" spans="1:11">
      <c r="A708" s="451"/>
      <c r="B708" s="475"/>
      <c r="C708" s="476" t="str">
        <f>'Data information'!C923</f>
        <v xml:space="preserve"> -  ตู้ Fire  Alarm  Control  Panel </v>
      </c>
      <c r="D708" s="449"/>
      <c r="E708" s="450" t="str">
        <f>'Data information'!D923</f>
        <v>ตู้</v>
      </c>
      <c r="F708" s="449">
        <f>'Data information'!E923</f>
        <v>80350</v>
      </c>
      <c r="G708" s="449">
        <f t="shared" si="61"/>
        <v>0</v>
      </c>
      <c r="H708" s="449">
        <f>'Data information'!F923</f>
        <v>1000</v>
      </c>
      <c r="I708" s="449">
        <f t="shared" si="62"/>
        <v>0</v>
      </c>
      <c r="J708" s="449">
        <f t="shared" si="63"/>
        <v>0</v>
      </c>
      <c r="K708" s="469"/>
    </row>
    <row r="709" spans="1:11">
      <c r="A709" s="451"/>
      <c r="B709" s="475"/>
      <c r="C709" s="476" t="str">
        <f>'Data information'!C924</f>
        <v xml:space="preserve"> -  ตู้ Annunciator </v>
      </c>
      <c r="D709" s="449"/>
      <c r="E709" s="450" t="str">
        <f>'Data information'!D924</f>
        <v>ตู้</v>
      </c>
      <c r="F709" s="449">
        <f>'Data information'!E924</f>
        <v>32140</v>
      </c>
      <c r="G709" s="449">
        <f t="shared" si="61"/>
        <v>0</v>
      </c>
      <c r="H709" s="449">
        <f>'Data information'!F924</f>
        <v>1000</v>
      </c>
      <c r="I709" s="449">
        <f t="shared" si="62"/>
        <v>0</v>
      </c>
      <c r="J709" s="449">
        <f t="shared" si="63"/>
        <v>0</v>
      </c>
      <c r="K709" s="469"/>
    </row>
    <row r="710" spans="1:11">
      <c r="A710" s="451"/>
      <c r="B710" s="475"/>
      <c r="C710" s="476" t="str">
        <f>'Data information'!C925</f>
        <v xml:space="preserve"> -  LED Lamp</v>
      </c>
      <c r="D710" s="449"/>
      <c r="E710" s="450" t="str">
        <f>'Data information'!D925</f>
        <v>ชุด</v>
      </c>
      <c r="F710" s="449">
        <f>'Data information'!E925</f>
        <v>260</v>
      </c>
      <c r="G710" s="449">
        <f t="shared" si="61"/>
        <v>0</v>
      </c>
      <c r="H710" s="449">
        <f>'Data information'!F925</f>
        <v>115</v>
      </c>
      <c r="I710" s="449">
        <f t="shared" si="62"/>
        <v>0</v>
      </c>
      <c r="J710" s="449">
        <f t="shared" si="63"/>
        <v>0</v>
      </c>
      <c r="K710" s="469"/>
    </row>
    <row r="711" spans="1:11">
      <c r="A711" s="451"/>
      <c r="B711" s="475"/>
      <c r="C711" s="476" t="str">
        <f>'Data information'!C926</f>
        <v xml:space="preserve"> -  Heat  Detector</v>
      </c>
      <c r="D711" s="449"/>
      <c r="E711" s="450" t="str">
        <f>'Data information'!D926</f>
        <v>ตัว</v>
      </c>
      <c r="F711" s="449">
        <f>'Data information'!E926</f>
        <v>535</v>
      </c>
      <c r="G711" s="449">
        <f t="shared" si="61"/>
        <v>0</v>
      </c>
      <c r="H711" s="449">
        <f>'Data information'!F926</f>
        <v>115</v>
      </c>
      <c r="I711" s="449">
        <f t="shared" si="62"/>
        <v>0</v>
      </c>
      <c r="J711" s="449">
        <f t="shared" si="63"/>
        <v>0</v>
      </c>
      <c r="K711" s="469"/>
    </row>
    <row r="712" spans="1:11">
      <c r="A712" s="451"/>
      <c r="B712" s="475"/>
      <c r="C712" s="476" t="str">
        <f>'Data information'!C927</f>
        <v xml:space="preserve"> -  Smoke  Detector</v>
      </c>
      <c r="D712" s="449"/>
      <c r="E712" s="450" t="str">
        <f>'Data information'!D927</f>
        <v>ตัว</v>
      </c>
      <c r="F712" s="449">
        <f>'Data information'!E927</f>
        <v>1670</v>
      </c>
      <c r="G712" s="449">
        <f t="shared" si="61"/>
        <v>0</v>
      </c>
      <c r="H712" s="449">
        <f>'Data information'!F927</f>
        <v>115</v>
      </c>
      <c r="I712" s="449">
        <f t="shared" si="62"/>
        <v>0</v>
      </c>
      <c r="J712" s="449">
        <f t="shared" si="63"/>
        <v>0</v>
      </c>
      <c r="K712" s="469"/>
    </row>
    <row r="713" spans="1:11">
      <c r="A713" s="451"/>
      <c r="B713" s="475"/>
      <c r="C713" s="476" t="str">
        <f>'Data information'!C928</f>
        <v xml:space="preserve"> -  MANUAL STATION WITH KEY SWITCH</v>
      </c>
      <c r="D713" s="449"/>
      <c r="E713" s="450" t="str">
        <f>'Data information'!D928</f>
        <v>ชุด</v>
      </c>
      <c r="F713" s="449">
        <f>'Data information'!E928</f>
        <v>1785</v>
      </c>
      <c r="G713" s="449">
        <f t="shared" si="61"/>
        <v>0</v>
      </c>
      <c r="H713" s="449">
        <f>'Data information'!F928</f>
        <v>80</v>
      </c>
      <c r="I713" s="449">
        <f t="shared" si="62"/>
        <v>0</v>
      </c>
      <c r="J713" s="449">
        <f t="shared" si="63"/>
        <v>0</v>
      </c>
      <c r="K713" s="469"/>
    </row>
    <row r="714" spans="1:11">
      <c r="A714" s="451"/>
      <c r="B714" s="475"/>
      <c r="C714" s="476" t="str">
        <f>'Data information'!C929</f>
        <v xml:space="preserve"> -  ALARM  BELL 6 INCH</v>
      </c>
      <c r="D714" s="449"/>
      <c r="E714" s="450" t="str">
        <f>'Data information'!D929</f>
        <v>ชุด</v>
      </c>
      <c r="F714" s="449">
        <f>'Data information'!E929</f>
        <v>1070</v>
      </c>
      <c r="G714" s="449">
        <f t="shared" si="61"/>
        <v>0</v>
      </c>
      <c r="H714" s="449">
        <f>'Data information'!F929</f>
        <v>90</v>
      </c>
      <c r="I714" s="449">
        <f t="shared" si="62"/>
        <v>0</v>
      </c>
      <c r="J714" s="449">
        <f t="shared" si="63"/>
        <v>0</v>
      </c>
      <c r="K714" s="469"/>
    </row>
    <row r="715" spans="1:11">
      <c r="A715" s="451"/>
      <c r="B715" s="475"/>
      <c r="C715" s="476" t="str">
        <f>'Data information'!C930</f>
        <v xml:space="preserve"> -  FRC #  2.5  SQ.MM.</v>
      </c>
      <c r="D715" s="449"/>
      <c r="E715" s="450" t="str">
        <f>'Data information'!D930</f>
        <v>ม.</v>
      </c>
      <c r="F715" s="449">
        <f>'Data information'!E930</f>
        <v>24.6</v>
      </c>
      <c r="G715" s="449">
        <f t="shared" si="61"/>
        <v>0</v>
      </c>
      <c r="H715" s="449">
        <f>'Data information'!F930</f>
        <v>12</v>
      </c>
      <c r="I715" s="449">
        <f t="shared" si="62"/>
        <v>0</v>
      </c>
      <c r="J715" s="449">
        <f t="shared" si="63"/>
        <v>0</v>
      </c>
      <c r="K715" s="469"/>
    </row>
    <row r="716" spans="1:11">
      <c r="A716" s="451"/>
      <c r="B716" s="475"/>
      <c r="C716" s="476" t="str">
        <f>'Data information'!C931</f>
        <v xml:space="preserve"> -  IEC 01 #  1.5  SQ.MM.</v>
      </c>
      <c r="D716" s="449"/>
      <c r="E716" s="450" t="str">
        <f>'Data information'!D931</f>
        <v>ม.</v>
      </c>
      <c r="F716" s="449">
        <f>'Data information'!E931</f>
        <v>3.39</v>
      </c>
      <c r="G716" s="449">
        <f t="shared" si="61"/>
        <v>0</v>
      </c>
      <c r="H716" s="449">
        <f>'Data information'!F931</f>
        <v>5</v>
      </c>
      <c r="I716" s="449">
        <f t="shared" si="62"/>
        <v>0</v>
      </c>
      <c r="J716" s="449">
        <f t="shared" si="63"/>
        <v>0</v>
      </c>
      <c r="K716" s="469"/>
    </row>
    <row r="717" spans="1:11">
      <c r="A717" s="451"/>
      <c r="B717" s="475"/>
      <c r="C717" s="476" t="str">
        <f>'Data information'!C932</f>
        <v xml:space="preserve"> -  Tiev #  4C - 0.65  SQ.MM.</v>
      </c>
      <c r="D717" s="449"/>
      <c r="E717" s="450" t="str">
        <f>'Data information'!D932</f>
        <v>ม.</v>
      </c>
      <c r="F717" s="449">
        <f>'Data information'!E932</f>
        <v>9.35</v>
      </c>
      <c r="G717" s="449">
        <f t="shared" si="61"/>
        <v>0</v>
      </c>
      <c r="H717" s="449">
        <f>'Data information'!F932</f>
        <v>6</v>
      </c>
      <c r="I717" s="449">
        <f t="shared" si="62"/>
        <v>0</v>
      </c>
      <c r="J717" s="449">
        <f t="shared" si="63"/>
        <v>0</v>
      </c>
      <c r="K717" s="469"/>
    </row>
    <row r="718" spans="1:11">
      <c r="A718" s="451"/>
      <c r="B718" s="475"/>
      <c r="C718" s="476" t="str">
        <f>'Data information'!C933</f>
        <v xml:space="preserve"> - ท่อ IMC.    3/4"</v>
      </c>
      <c r="D718" s="449"/>
      <c r="E718" s="450" t="str">
        <f>'Data information'!D933</f>
        <v>ม.</v>
      </c>
      <c r="F718" s="449">
        <f>'Data information'!E933</f>
        <v>50.36</v>
      </c>
      <c r="G718" s="449">
        <f t="shared" si="61"/>
        <v>0</v>
      </c>
      <c r="H718" s="449">
        <f>'Data information'!F933</f>
        <v>24</v>
      </c>
      <c r="I718" s="449">
        <f t="shared" si="62"/>
        <v>0</v>
      </c>
      <c r="J718" s="449">
        <f t="shared" si="63"/>
        <v>0</v>
      </c>
      <c r="K718" s="469"/>
    </row>
    <row r="719" spans="1:11">
      <c r="A719" s="451"/>
      <c r="B719" s="475"/>
      <c r="C719" s="476" t="str">
        <f>'Data information'!C934</f>
        <v xml:space="preserve"> - ท่อ EMT.    1/2"</v>
      </c>
      <c r="D719" s="449"/>
      <c r="E719" s="450" t="str">
        <f>'Data information'!D934</f>
        <v>ม.</v>
      </c>
      <c r="F719" s="449">
        <f>'Data information'!E934</f>
        <v>34.89</v>
      </c>
      <c r="G719" s="449">
        <f t="shared" si="61"/>
        <v>0</v>
      </c>
      <c r="H719" s="449">
        <f>'Data information'!F934</f>
        <v>22</v>
      </c>
      <c r="I719" s="449">
        <f t="shared" si="62"/>
        <v>0</v>
      </c>
      <c r="J719" s="449">
        <f t="shared" si="63"/>
        <v>0</v>
      </c>
      <c r="K719" s="469"/>
    </row>
    <row r="720" spans="1:11" hidden="1">
      <c r="A720" s="451"/>
      <c r="B720" s="475"/>
      <c r="C720" s="476" t="str">
        <f>'Data information'!C935</f>
        <v xml:space="preserve"> - รางวายเวย์</v>
      </c>
      <c r="D720" s="449"/>
      <c r="E720" s="450" t="str">
        <f>'Data information'!D935</f>
        <v>ม.</v>
      </c>
      <c r="F720" s="449">
        <f>'Data information'!E935</f>
        <v>133</v>
      </c>
      <c r="G720" s="449">
        <f t="shared" si="61"/>
        <v>0</v>
      </c>
      <c r="H720" s="449">
        <f>'Data information'!F935</f>
        <v>35</v>
      </c>
      <c r="I720" s="449">
        <f t="shared" si="62"/>
        <v>0</v>
      </c>
      <c r="J720" s="449">
        <f t="shared" si="63"/>
        <v>0</v>
      </c>
      <c r="K720" s="469"/>
    </row>
    <row r="721" spans="1:11">
      <c r="A721" s="451"/>
      <c r="B721" s="475"/>
      <c r="C721" s="476" t="str">
        <f>'Data information'!C936</f>
        <v xml:space="preserve"> -  อุปกรณ์ประกอบสายไฟฟ้า</v>
      </c>
      <c r="D721" s="449"/>
      <c r="E721" s="450" t="str">
        <f>'Data information'!D936</f>
        <v>รายการ</v>
      </c>
      <c r="F721" s="449">
        <f>(SUM(G715:G717))*0.1</f>
        <v>0</v>
      </c>
      <c r="G721" s="449">
        <f t="shared" si="61"/>
        <v>0</v>
      </c>
      <c r="H721" s="449">
        <f>'Data information'!F936</f>
        <v>0</v>
      </c>
      <c r="I721" s="449">
        <f t="shared" si="62"/>
        <v>0</v>
      </c>
      <c r="J721" s="449">
        <f t="shared" si="63"/>
        <v>0</v>
      </c>
      <c r="K721" s="469"/>
    </row>
    <row r="722" spans="1:11">
      <c r="A722" s="451"/>
      <c r="B722" s="475"/>
      <c r="C722" s="476" t="str">
        <f>'Data information'!C937</f>
        <v xml:space="preserve"> -  อุปกรณ์ประกอบท่อไฟฟ้า</v>
      </c>
      <c r="D722" s="449"/>
      <c r="E722" s="450" t="str">
        <f>'Data information'!D937</f>
        <v>รายการ</v>
      </c>
      <c r="F722" s="449">
        <f>(SUM(G718:G720))*0.15</f>
        <v>0</v>
      </c>
      <c r="G722" s="449">
        <f t="shared" si="61"/>
        <v>0</v>
      </c>
      <c r="H722" s="449">
        <f>'Data information'!F937</f>
        <v>0</v>
      </c>
      <c r="I722" s="449">
        <f t="shared" si="62"/>
        <v>0</v>
      </c>
      <c r="J722" s="449">
        <f t="shared" si="63"/>
        <v>0</v>
      </c>
      <c r="K722" s="469"/>
    </row>
    <row r="723" spans="1:11" hidden="1">
      <c r="A723" s="451"/>
      <c r="B723" s="475"/>
      <c r="C723" s="485" t="str">
        <f>'Data information'!C938</f>
        <v>ระบบ SANITARY</v>
      </c>
      <c r="D723" s="449"/>
      <c r="E723" s="450"/>
      <c r="F723" s="449"/>
      <c r="G723" s="449"/>
      <c r="H723" s="449"/>
      <c r="I723" s="449"/>
      <c r="J723" s="449"/>
      <c r="K723" s="469"/>
    </row>
    <row r="724" spans="1:11" hidden="1">
      <c r="A724" s="451"/>
      <c r="B724" s="475"/>
      <c r="C724" s="476" t="str">
        <f>'Data information'!C939</f>
        <v xml:space="preserve"> -  IEC 01 #  16  SQ.MM.</v>
      </c>
      <c r="D724" s="449"/>
      <c r="E724" s="450" t="str">
        <f>'Data information'!D939</f>
        <v>ม.</v>
      </c>
      <c r="F724" s="449">
        <f>'Data information'!E939</f>
        <v>45.9</v>
      </c>
      <c r="G724" s="449">
        <f t="shared" ref="G724:G759" si="64">D724*F724</f>
        <v>0</v>
      </c>
      <c r="H724" s="449">
        <f>'Data information'!F939</f>
        <v>20</v>
      </c>
      <c r="I724" s="449">
        <f t="shared" ref="I724:I759" si="65">D724*H724</f>
        <v>0</v>
      </c>
      <c r="J724" s="449">
        <f t="shared" ref="J724:J759" si="66">G724+I724</f>
        <v>0</v>
      </c>
      <c r="K724" s="469"/>
    </row>
    <row r="725" spans="1:11" hidden="1">
      <c r="A725" s="451"/>
      <c r="B725" s="475"/>
      <c r="C725" s="476" t="str">
        <f>'Data information'!C940</f>
        <v xml:space="preserve"> -  IEC 01 #  6  SQ.MM.</v>
      </c>
      <c r="D725" s="449"/>
      <c r="E725" s="450" t="str">
        <f>'Data information'!D940</f>
        <v>ม.</v>
      </c>
      <c r="F725" s="449">
        <f>'Data information'!E940</f>
        <v>18</v>
      </c>
      <c r="G725" s="449">
        <f t="shared" si="64"/>
        <v>0</v>
      </c>
      <c r="H725" s="449">
        <f>'Data information'!F940</f>
        <v>12</v>
      </c>
      <c r="I725" s="449">
        <f t="shared" si="65"/>
        <v>0</v>
      </c>
      <c r="J725" s="449">
        <f t="shared" si="66"/>
        <v>0</v>
      </c>
      <c r="K725" s="469"/>
    </row>
    <row r="726" spans="1:11" hidden="1">
      <c r="A726" s="451"/>
      <c r="B726" s="475"/>
      <c r="C726" s="476" t="str">
        <f>'Data information'!C941</f>
        <v xml:space="preserve"> -  ท่อ IMC 1  1/4  "</v>
      </c>
      <c r="D726" s="449"/>
      <c r="E726" s="450" t="str">
        <f>'Data information'!D941</f>
        <v>ม.</v>
      </c>
      <c r="F726" s="449">
        <f>'Data information'!E941</f>
        <v>171.28</v>
      </c>
      <c r="G726" s="449">
        <f t="shared" si="64"/>
        <v>0</v>
      </c>
      <c r="H726" s="449">
        <f>'Data information'!F941</f>
        <v>38</v>
      </c>
      <c r="I726" s="449">
        <f t="shared" si="65"/>
        <v>0</v>
      </c>
      <c r="J726" s="449">
        <f t="shared" si="66"/>
        <v>0</v>
      </c>
      <c r="K726" s="469"/>
    </row>
    <row r="727" spans="1:11" hidden="1">
      <c r="A727" s="451"/>
      <c r="B727" s="475"/>
      <c r="C727" s="476" t="str">
        <f>'Data information'!C942</f>
        <v xml:space="preserve"> -  อุปกรณ์ประกอบสายไฟฟ้า</v>
      </c>
      <c r="D727" s="449"/>
      <c r="E727" s="450" t="str">
        <f>'Data information'!D942</f>
        <v>รายการ</v>
      </c>
      <c r="F727" s="449">
        <f>(SUM(G724:G725))*0.1</f>
        <v>0</v>
      </c>
      <c r="G727" s="449">
        <f t="shared" si="64"/>
        <v>0</v>
      </c>
      <c r="H727" s="449">
        <f>'Data information'!F942</f>
        <v>0</v>
      </c>
      <c r="I727" s="449">
        <f t="shared" si="65"/>
        <v>0</v>
      </c>
      <c r="J727" s="449">
        <f t="shared" si="66"/>
        <v>0</v>
      </c>
      <c r="K727" s="469"/>
    </row>
    <row r="728" spans="1:11" hidden="1">
      <c r="A728" s="451"/>
      <c r="B728" s="475"/>
      <c r="C728" s="476" t="str">
        <f>'Data information'!C943</f>
        <v xml:space="preserve"> -  อุปกรณ์ประกอบท่อไฟฟ้า</v>
      </c>
      <c r="D728" s="449"/>
      <c r="E728" s="450" t="str">
        <f>'Data information'!D943</f>
        <v>รายการ</v>
      </c>
      <c r="F728" s="449">
        <f>(SUM(G726))*0.15</f>
        <v>0</v>
      </c>
      <c r="G728" s="449">
        <f t="shared" si="64"/>
        <v>0</v>
      </c>
      <c r="H728" s="449">
        <f>'Data information'!F943</f>
        <v>0</v>
      </c>
      <c r="I728" s="449">
        <f t="shared" si="65"/>
        <v>0</v>
      </c>
      <c r="J728" s="449">
        <f t="shared" si="66"/>
        <v>0</v>
      </c>
      <c r="K728" s="469"/>
    </row>
    <row r="729" spans="1:11">
      <c r="A729" s="451"/>
      <c r="B729" s="475"/>
      <c r="C729" s="485" t="str">
        <f>'Data information'!C944</f>
        <v>ระบบเครื่องปรับอากาศ และพัดลมดูดอากาศ</v>
      </c>
      <c r="D729" s="449"/>
      <c r="E729" s="450"/>
      <c r="F729" s="449"/>
      <c r="G729" s="449"/>
      <c r="H729" s="449"/>
      <c r="I729" s="449"/>
      <c r="J729" s="449"/>
      <c r="K729" s="469"/>
    </row>
    <row r="730" spans="1:11">
      <c r="A730" s="451"/>
      <c r="B730" s="475"/>
      <c r="C730" s="476" t="str">
        <f>'Data information'!C945</f>
        <v xml:space="preserve"> -  ตู้ CDU</v>
      </c>
      <c r="D730" s="449"/>
      <c r="E730" s="450" t="str">
        <f>'Data information'!D945</f>
        <v>ตู้</v>
      </c>
      <c r="F730" s="449">
        <f>'Data information'!E945</f>
        <v>4290</v>
      </c>
      <c r="G730" s="449">
        <f t="shared" si="64"/>
        <v>0</v>
      </c>
      <c r="H730" s="449">
        <f>'Data information'!F945</f>
        <v>500</v>
      </c>
      <c r="I730" s="449">
        <f t="shared" si="65"/>
        <v>0</v>
      </c>
      <c r="J730" s="449">
        <f t="shared" si="66"/>
        <v>0</v>
      </c>
      <c r="K730" s="469"/>
    </row>
    <row r="731" spans="1:11">
      <c r="A731" s="451"/>
      <c r="B731" s="475"/>
      <c r="C731" s="476" t="str">
        <f>'Data information'!C946</f>
        <v xml:space="preserve"> -  IEC 01 #  70  SQ.MM.</v>
      </c>
      <c r="D731" s="449"/>
      <c r="E731" s="450" t="str">
        <f>'Data information'!D946</f>
        <v>ม.</v>
      </c>
      <c r="F731" s="449">
        <f>'Data information'!E946</f>
        <v>196.62</v>
      </c>
      <c r="G731" s="449">
        <f t="shared" si="64"/>
        <v>0</v>
      </c>
      <c r="H731" s="449">
        <f>'Data information'!F946</f>
        <v>45</v>
      </c>
      <c r="I731" s="449">
        <f t="shared" si="65"/>
        <v>0</v>
      </c>
      <c r="J731" s="449">
        <f t="shared" si="66"/>
        <v>0</v>
      </c>
      <c r="K731" s="469"/>
    </row>
    <row r="732" spans="1:11" hidden="1">
      <c r="A732" s="451"/>
      <c r="B732" s="475"/>
      <c r="C732" s="476" t="str">
        <f>'Data information'!C947</f>
        <v xml:space="preserve"> -  IEC 01 #  50  SQ.MM.</v>
      </c>
      <c r="D732" s="449"/>
      <c r="E732" s="450" t="str">
        <f>'Data information'!D947</f>
        <v>ม.</v>
      </c>
      <c r="F732" s="449">
        <f>'Data information'!E947</f>
        <v>137.52000000000001</v>
      </c>
      <c r="G732" s="449">
        <f t="shared" si="64"/>
        <v>0</v>
      </c>
      <c r="H732" s="449">
        <f>'Data information'!F947</f>
        <v>40</v>
      </c>
      <c r="I732" s="449">
        <f t="shared" si="65"/>
        <v>0</v>
      </c>
      <c r="J732" s="449">
        <f t="shared" si="66"/>
        <v>0</v>
      </c>
      <c r="K732" s="469"/>
    </row>
    <row r="733" spans="1:11" hidden="1">
      <c r="A733" s="451"/>
      <c r="B733" s="475"/>
      <c r="C733" s="476" t="str">
        <f>'Data information'!C948</f>
        <v xml:space="preserve"> -  IEC 01 #  35  SQ.MM.</v>
      </c>
      <c r="D733" s="449"/>
      <c r="E733" s="450" t="str">
        <f>'Data information'!D948</f>
        <v>ม.</v>
      </c>
      <c r="F733" s="449">
        <f>'Data information'!E948</f>
        <v>102.3</v>
      </c>
      <c r="G733" s="449">
        <f t="shared" si="64"/>
        <v>0</v>
      </c>
      <c r="H733" s="449">
        <f>'Data information'!F948</f>
        <v>30</v>
      </c>
      <c r="I733" s="449">
        <f t="shared" si="65"/>
        <v>0</v>
      </c>
      <c r="J733" s="449">
        <f t="shared" si="66"/>
        <v>0</v>
      </c>
      <c r="K733" s="469"/>
    </row>
    <row r="734" spans="1:11" hidden="1">
      <c r="A734" s="451"/>
      <c r="B734" s="475"/>
      <c r="C734" s="476" t="str">
        <f>'Data information'!C949</f>
        <v xml:space="preserve"> -  IEC 01 #  25  SQ.MM.</v>
      </c>
      <c r="D734" s="449"/>
      <c r="E734" s="450" t="str">
        <f>'Data information'!D949</f>
        <v>ม.</v>
      </c>
      <c r="F734" s="449">
        <f>'Data information'!E949</f>
        <v>72</v>
      </c>
      <c r="G734" s="449">
        <f t="shared" si="64"/>
        <v>0</v>
      </c>
      <c r="H734" s="449">
        <f>'Data information'!F949</f>
        <v>25</v>
      </c>
      <c r="I734" s="449">
        <f t="shared" si="65"/>
        <v>0</v>
      </c>
      <c r="J734" s="449">
        <f t="shared" si="66"/>
        <v>0</v>
      </c>
      <c r="K734" s="469"/>
    </row>
    <row r="735" spans="1:11">
      <c r="A735" s="451"/>
      <c r="B735" s="475"/>
      <c r="C735" s="476" t="str">
        <f>'Data information'!C950</f>
        <v xml:space="preserve"> -  IEC 01 #  16  SQ.MM.</v>
      </c>
      <c r="D735" s="449"/>
      <c r="E735" s="450" t="str">
        <f>'Data information'!D950</f>
        <v>ม.</v>
      </c>
      <c r="F735" s="449">
        <f>'Data information'!E950</f>
        <v>45.9</v>
      </c>
      <c r="G735" s="449">
        <f t="shared" si="64"/>
        <v>0</v>
      </c>
      <c r="H735" s="449">
        <f>'Data information'!F950</f>
        <v>20</v>
      </c>
      <c r="I735" s="449">
        <f t="shared" si="65"/>
        <v>0</v>
      </c>
      <c r="J735" s="449">
        <f t="shared" si="66"/>
        <v>0</v>
      </c>
      <c r="K735" s="469"/>
    </row>
    <row r="736" spans="1:11" hidden="1">
      <c r="A736" s="451"/>
      <c r="B736" s="475"/>
      <c r="C736" s="476" t="str">
        <f>'Data information'!C951</f>
        <v xml:space="preserve"> -  IEC 01 #  10  SQ.MM.</v>
      </c>
      <c r="D736" s="449"/>
      <c r="E736" s="450" t="str">
        <f>'Data information'!D951</f>
        <v>ม.</v>
      </c>
      <c r="F736" s="449">
        <f>'Data information'!E951</f>
        <v>29.58</v>
      </c>
      <c r="G736" s="449">
        <f t="shared" si="64"/>
        <v>0</v>
      </c>
      <c r="H736" s="449">
        <f>'Data information'!F951</f>
        <v>16</v>
      </c>
      <c r="I736" s="449">
        <f t="shared" si="65"/>
        <v>0</v>
      </c>
      <c r="J736" s="449">
        <f t="shared" si="66"/>
        <v>0</v>
      </c>
      <c r="K736" s="469"/>
    </row>
    <row r="737" spans="1:11">
      <c r="A737" s="451"/>
      <c r="B737" s="475"/>
      <c r="C737" s="476" t="str">
        <f>'Data information'!C952</f>
        <v xml:space="preserve"> -  IEC 01 #  6  SQ.MM.</v>
      </c>
      <c r="D737" s="449"/>
      <c r="E737" s="450" t="str">
        <f>'Data information'!D952</f>
        <v>ม.</v>
      </c>
      <c r="F737" s="449">
        <f>'Data information'!E952</f>
        <v>18</v>
      </c>
      <c r="G737" s="449">
        <f t="shared" si="64"/>
        <v>0</v>
      </c>
      <c r="H737" s="449">
        <f>'Data information'!F952</f>
        <v>12</v>
      </c>
      <c r="I737" s="449">
        <f t="shared" si="65"/>
        <v>0</v>
      </c>
      <c r="J737" s="449">
        <f t="shared" si="66"/>
        <v>0</v>
      </c>
      <c r="K737" s="469"/>
    </row>
    <row r="738" spans="1:11">
      <c r="A738" s="451"/>
      <c r="B738" s="475"/>
      <c r="C738" s="476" t="str">
        <f>'Data information'!C953</f>
        <v xml:space="preserve"> -  IEC 01 #  4  SQ.MM.</v>
      </c>
      <c r="D738" s="449"/>
      <c r="E738" s="450" t="str">
        <f>'Data information'!D953</f>
        <v>ม.</v>
      </c>
      <c r="F738" s="449">
        <f>'Data information'!E953</f>
        <v>11.22</v>
      </c>
      <c r="G738" s="449">
        <f t="shared" si="64"/>
        <v>0</v>
      </c>
      <c r="H738" s="449">
        <f>'Data information'!F953</f>
        <v>10</v>
      </c>
      <c r="I738" s="449">
        <f t="shared" si="65"/>
        <v>0</v>
      </c>
      <c r="J738" s="449">
        <f t="shared" si="66"/>
        <v>0</v>
      </c>
      <c r="K738" s="469"/>
    </row>
    <row r="739" spans="1:11">
      <c r="A739" s="451"/>
      <c r="B739" s="475"/>
      <c r="C739" s="476" t="str">
        <f>'Data information'!C954</f>
        <v xml:space="preserve"> -  IEC 01 #  2.5  SQ.MM.</v>
      </c>
      <c r="D739" s="449"/>
      <c r="E739" s="450" t="str">
        <f>'Data information'!D954</f>
        <v>ม.</v>
      </c>
      <c r="F739" s="449">
        <f>'Data information'!E954</f>
        <v>7.44</v>
      </c>
      <c r="G739" s="449">
        <f t="shared" si="64"/>
        <v>0</v>
      </c>
      <c r="H739" s="449">
        <f>'Data information'!F954</f>
        <v>7</v>
      </c>
      <c r="I739" s="449">
        <f t="shared" si="65"/>
        <v>0</v>
      </c>
      <c r="J739" s="449">
        <f t="shared" si="66"/>
        <v>0</v>
      </c>
      <c r="K739" s="469"/>
    </row>
    <row r="740" spans="1:11">
      <c r="A740" s="451"/>
      <c r="B740" s="475"/>
      <c r="C740" s="476" t="str">
        <f>'Data information'!C955</f>
        <v xml:space="preserve"> -  Transmission cable size : 0.33 mm (22AWG) 2Core</v>
      </c>
      <c r="D740" s="449"/>
      <c r="E740" s="450" t="str">
        <f>'Data information'!D955</f>
        <v>ม.</v>
      </c>
      <c r="F740" s="449">
        <f>'Data information'!E955</f>
        <v>15</v>
      </c>
      <c r="G740" s="449">
        <f t="shared" si="64"/>
        <v>0</v>
      </c>
      <c r="H740" s="449">
        <f>'Data information'!F955</f>
        <v>5</v>
      </c>
      <c r="I740" s="449">
        <f t="shared" si="65"/>
        <v>0</v>
      </c>
      <c r="J740" s="449">
        <f t="shared" si="66"/>
        <v>0</v>
      </c>
      <c r="K740" s="469"/>
    </row>
    <row r="741" spans="1:11">
      <c r="A741" s="451"/>
      <c r="B741" s="475"/>
      <c r="C741" s="476" t="str">
        <f>'Data information'!C956</f>
        <v xml:space="preserve"> -  ท่อ IMC 2  1/2  "</v>
      </c>
      <c r="D741" s="449"/>
      <c r="E741" s="450" t="str">
        <f>'Data information'!D956</f>
        <v>ม.</v>
      </c>
      <c r="F741" s="449">
        <f>'Data information'!E956</f>
        <v>449.57</v>
      </c>
      <c r="G741" s="449">
        <f t="shared" si="64"/>
        <v>0</v>
      </c>
      <c r="H741" s="449">
        <f>'Data information'!F956</f>
        <v>55</v>
      </c>
      <c r="I741" s="449">
        <f t="shared" si="65"/>
        <v>0</v>
      </c>
      <c r="J741" s="449">
        <f t="shared" si="66"/>
        <v>0</v>
      </c>
      <c r="K741" s="469"/>
    </row>
    <row r="742" spans="1:11" hidden="1">
      <c r="A742" s="451"/>
      <c r="B742" s="475"/>
      <c r="C742" s="476" t="str">
        <f>'Data information'!C957</f>
        <v xml:space="preserve"> -  ท่อ IMC 2  "</v>
      </c>
      <c r="D742" s="449"/>
      <c r="E742" s="450" t="str">
        <f>'Data information'!D957</f>
        <v>ม.</v>
      </c>
      <c r="F742" s="449">
        <f>'Data information'!E957</f>
        <v>287.48</v>
      </c>
      <c r="G742" s="449">
        <f t="shared" si="64"/>
        <v>0</v>
      </c>
      <c r="H742" s="449">
        <f>'Data information'!F957</f>
        <v>48</v>
      </c>
      <c r="I742" s="449">
        <f t="shared" si="65"/>
        <v>0</v>
      </c>
      <c r="J742" s="449">
        <f t="shared" si="66"/>
        <v>0</v>
      </c>
      <c r="K742" s="469"/>
    </row>
    <row r="743" spans="1:11" hidden="1">
      <c r="A743" s="451"/>
      <c r="B743" s="475"/>
      <c r="C743" s="476" t="str">
        <f>'Data information'!C958</f>
        <v xml:space="preserve"> -  ท่อ IMC 1  1/2  "</v>
      </c>
      <c r="D743" s="449"/>
      <c r="E743" s="450" t="str">
        <f>'Data information'!D958</f>
        <v>ม.</v>
      </c>
      <c r="F743" s="449">
        <f>'Data information'!E958</f>
        <v>210.36</v>
      </c>
      <c r="G743" s="449">
        <f t="shared" si="64"/>
        <v>0</v>
      </c>
      <c r="H743" s="449">
        <f>'Data information'!F958</f>
        <v>42</v>
      </c>
      <c r="I743" s="449">
        <f t="shared" si="65"/>
        <v>0</v>
      </c>
      <c r="J743" s="449">
        <f t="shared" si="66"/>
        <v>0</v>
      </c>
      <c r="K743" s="469"/>
    </row>
    <row r="744" spans="1:11">
      <c r="A744" s="451"/>
      <c r="B744" s="475"/>
      <c r="C744" s="476" t="str">
        <f>'Data information'!C959</f>
        <v xml:space="preserve"> - ท่อ EMT.   1 1/4 "</v>
      </c>
      <c r="D744" s="449"/>
      <c r="E744" s="450" t="str">
        <f>'Data information'!D959</f>
        <v>ม.</v>
      </c>
      <c r="F744" s="449">
        <f>'Data information'!E959</f>
        <v>124.85</v>
      </c>
      <c r="G744" s="449">
        <f t="shared" si="64"/>
        <v>0</v>
      </c>
      <c r="H744" s="449">
        <f>'Data information'!F959</f>
        <v>38</v>
      </c>
      <c r="I744" s="449">
        <f t="shared" si="65"/>
        <v>0</v>
      </c>
      <c r="J744" s="449">
        <f t="shared" si="66"/>
        <v>0</v>
      </c>
      <c r="K744" s="469"/>
    </row>
    <row r="745" spans="1:11">
      <c r="A745" s="451"/>
      <c r="B745" s="475"/>
      <c r="C745" s="476" t="str">
        <f>'Data information'!C960</f>
        <v xml:space="preserve">  - ท่อ EMT.    1/2 "</v>
      </c>
      <c r="D745" s="449"/>
      <c r="E745" s="450" t="str">
        <f>'Data information'!D960</f>
        <v>ม.</v>
      </c>
      <c r="F745" s="449">
        <f>'Data information'!E960</f>
        <v>34.89</v>
      </c>
      <c r="G745" s="449">
        <f t="shared" si="64"/>
        <v>0</v>
      </c>
      <c r="H745" s="449">
        <f>'Data information'!F960</f>
        <v>22</v>
      </c>
      <c r="I745" s="449">
        <f t="shared" si="65"/>
        <v>0</v>
      </c>
      <c r="J745" s="449">
        <f t="shared" si="66"/>
        <v>0</v>
      </c>
      <c r="K745" s="469"/>
    </row>
    <row r="746" spans="1:11">
      <c r="A746" s="451"/>
      <c r="B746" s="475"/>
      <c r="C746" s="476" t="str">
        <f>'Data information'!C961</f>
        <v xml:space="preserve"> -  อุปกรณ์ประกอบสายไฟฟ้า</v>
      </c>
      <c r="D746" s="449"/>
      <c r="E746" s="450" t="str">
        <f>'Data information'!D961</f>
        <v>รายการ</v>
      </c>
      <c r="F746" s="449">
        <f>(SUM(G731:G740))*0.1</f>
        <v>0</v>
      </c>
      <c r="G746" s="449">
        <f t="shared" si="64"/>
        <v>0</v>
      </c>
      <c r="H746" s="449">
        <f>'Data information'!F961</f>
        <v>0</v>
      </c>
      <c r="I746" s="449">
        <f t="shared" si="65"/>
        <v>0</v>
      </c>
      <c r="J746" s="449">
        <f t="shared" si="66"/>
        <v>0</v>
      </c>
      <c r="K746" s="469"/>
    </row>
    <row r="747" spans="1:11">
      <c r="A747" s="451"/>
      <c r="B747" s="475"/>
      <c r="C747" s="476" t="str">
        <f>'Data information'!C962</f>
        <v xml:space="preserve"> -  อุปกรณ์ประกอบท่อไฟฟ้า</v>
      </c>
      <c r="D747" s="449"/>
      <c r="E747" s="450" t="str">
        <f>'Data information'!D962</f>
        <v>รายการ</v>
      </c>
      <c r="F747" s="449">
        <f>(SUM(G741:G745))*0.15</f>
        <v>0</v>
      </c>
      <c r="G747" s="449">
        <f t="shared" si="64"/>
        <v>0</v>
      </c>
      <c r="H747" s="449">
        <f>'Data information'!F962</f>
        <v>0</v>
      </c>
      <c r="I747" s="449">
        <f t="shared" si="65"/>
        <v>0</v>
      </c>
      <c r="J747" s="449">
        <f t="shared" si="66"/>
        <v>0</v>
      </c>
      <c r="K747" s="469"/>
    </row>
    <row r="748" spans="1:11">
      <c r="A748" s="451"/>
      <c r="B748" s="475"/>
      <c r="C748" s="485" t="str">
        <f>'Data information'!C963</f>
        <v>ระบบไฟฉุกเฉินและป้ายทางออก</v>
      </c>
      <c r="D748" s="449"/>
      <c r="E748" s="450"/>
      <c r="F748" s="449"/>
      <c r="G748" s="449"/>
      <c r="H748" s="449"/>
      <c r="I748" s="449"/>
      <c r="J748" s="449"/>
      <c r="K748" s="469"/>
    </row>
    <row r="749" spans="1:11">
      <c r="A749" s="451"/>
      <c r="B749" s="475"/>
      <c r="C749" s="476" t="str">
        <f>'Data information'!C964</f>
        <v xml:space="preserve"> -  ปลั๊กกราว์ดเดี่ยว</v>
      </c>
      <c r="D749" s="449"/>
      <c r="E749" s="450" t="str">
        <f>'Data information'!D964</f>
        <v>ชุด</v>
      </c>
      <c r="F749" s="449">
        <f>'Data information'!E964</f>
        <v>80</v>
      </c>
      <c r="G749" s="449">
        <f t="shared" si="64"/>
        <v>0</v>
      </c>
      <c r="H749" s="449">
        <f>'Data information'!F964</f>
        <v>90</v>
      </c>
      <c r="I749" s="449">
        <f t="shared" si="65"/>
        <v>0</v>
      </c>
      <c r="J749" s="449">
        <f t="shared" si="66"/>
        <v>0</v>
      </c>
      <c r="K749" s="469"/>
    </row>
    <row r="750" spans="1:11">
      <c r="A750" s="451"/>
      <c r="B750" s="475"/>
      <c r="C750" s="476" t="str">
        <f>'Data information'!C965</f>
        <v xml:space="preserve"> -  IEC 01 #  2.5  SQ.MM.</v>
      </c>
      <c r="D750" s="449"/>
      <c r="E750" s="450" t="str">
        <f>'Data information'!D965</f>
        <v>ม.</v>
      </c>
      <c r="F750" s="449">
        <f>'Data information'!E965</f>
        <v>7.44</v>
      </c>
      <c r="G750" s="449">
        <f t="shared" si="64"/>
        <v>0</v>
      </c>
      <c r="H750" s="449">
        <f>'Data information'!F965</f>
        <v>7</v>
      </c>
      <c r="I750" s="449">
        <f t="shared" si="65"/>
        <v>0</v>
      </c>
      <c r="J750" s="449">
        <f t="shared" si="66"/>
        <v>0</v>
      </c>
      <c r="K750" s="469"/>
    </row>
    <row r="751" spans="1:11">
      <c r="A751" s="451"/>
      <c r="B751" s="475"/>
      <c r="C751" s="476" t="str">
        <f>'Data information'!C966</f>
        <v xml:space="preserve"> - ท่อ EMT.   1/2"</v>
      </c>
      <c r="D751" s="449"/>
      <c r="E751" s="450" t="str">
        <f>'Data information'!D966</f>
        <v>ม.</v>
      </c>
      <c r="F751" s="449">
        <f>'Data information'!E966</f>
        <v>34.89</v>
      </c>
      <c r="G751" s="449">
        <f t="shared" si="64"/>
        <v>0</v>
      </c>
      <c r="H751" s="449">
        <f>'Data information'!F966</f>
        <v>22</v>
      </c>
      <c r="I751" s="449">
        <f t="shared" si="65"/>
        <v>0</v>
      </c>
      <c r="J751" s="449">
        <f t="shared" si="66"/>
        <v>0</v>
      </c>
      <c r="K751" s="469"/>
    </row>
    <row r="752" spans="1:11">
      <c r="A752" s="451"/>
      <c r="B752" s="475"/>
      <c r="C752" s="476" t="str">
        <f>'Data information'!C967</f>
        <v xml:space="preserve"> -  อุปกรณ์ประกอบสายไฟฟ้า</v>
      </c>
      <c r="D752" s="449"/>
      <c r="E752" s="450" t="str">
        <f>'Data information'!D967</f>
        <v>รายการ</v>
      </c>
      <c r="F752" s="449">
        <f>(SUM(G750))*0.1</f>
        <v>0</v>
      </c>
      <c r="G752" s="449">
        <f t="shared" si="64"/>
        <v>0</v>
      </c>
      <c r="H752" s="449">
        <f>'Data information'!F967</f>
        <v>0</v>
      </c>
      <c r="I752" s="449">
        <f t="shared" si="65"/>
        <v>0</v>
      </c>
      <c r="J752" s="449">
        <f t="shared" si="66"/>
        <v>0</v>
      </c>
      <c r="K752" s="469"/>
    </row>
    <row r="753" spans="1:11">
      <c r="A753" s="451"/>
      <c r="B753" s="475"/>
      <c r="C753" s="476" t="str">
        <f>'Data information'!C968</f>
        <v xml:space="preserve"> -  อุปกรณ์ประกอบท่อไฟฟ้า</v>
      </c>
      <c r="D753" s="449"/>
      <c r="E753" s="450" t="str">
        <f>'Data information'!D968</f>
        <v>รายการ</v>
      </c>
      <c r="F753" s="449">
        <f>(SUM(G751))*0.15</f>
        <v>0</v>
      </c>
      <c r="G753" s="449">
        <f t="shared" si="64"/>
        <v>0</v>
      </c>
      <c r="H753" s="449">
        <f>'Data information'!F968</f>
        <v>0</v>
      </c>
      <c r="I753" s="449">
        <f t="shared" si="65"/>
        <v>0</v>
      </c>
      <c r="J753" s="449">
        <f t="shared" si="66"/>
        <v>0</v>
      </c>
      <c r="K753" s="469"/>
    </row>
    <row r="754" spans="1:11" hidden="1">
      <c r="A754" s="451"/>
      <c r="B754" s="475"/>
      <c r="C754" s="485" t="str">
        <f>'Data information'!C969</f>
        <v>ระบบ LIFT</v>
      </c>
      <c r="D754" s="449"/>
      <c r="E754" s="450"/>
      <c r="F754" s="449"/>
      <c r="G754" s="449"/>
      <c r="H754" s="449"/>
      <c r="I754" s="449"/>
      <c r="J754" s="449"/>
      <c r="K754" s="469"/>
    </row>
    <row r="755" spans="1:11" hidden="1">
      <c r="A755" s="451"/>
      <c r="B755" s="475"/>
      <c r="C755" s="476" t="str">
        <f>'Data information'!C970</f>
        <v xml:space="preserve"> -  FRC #  16  SQ.MM.</v>
      </c>
      <c r="D755" s="449"/>
      <c r="E755" s="450" t="str">
        <f>'Data information'!D970</f>
        <v>ม.</v>
      </c>
      <c r="F755" s="449">
        <f>'Data information'!E970</f>
        <v>84</v>
      </c>
      <c r="G755" s="449">
        <f t="shared" si="64"/>
        <v>0</v>
      </c>
      <c r="H755" s="449">
        <f>'Data information'!F970</f>
        <v>30</v>
      </c>
      <c r="I755" s="449">
        <f t="shared" si="65"/>
        <v>0</v>
      </c>
      <c r="J755" s="449">
        <f t="shared" si="66"/>
        <v>0</v>
      </c>
      <c r="K755" s="469"/>
    </row>
    <row r="756" spans="1:11" hidden="1">
      <c r="A756" s="451"/>
      <c r="B756" s="475"/>
      <c r="C756" s="476" t="str">
        <f>'Data information'!C971</f>
        <v xml:space="preserve"> -  FRC #  6  SQ.MM.</v>
      </c>
      <c r="D756" s="449"/>
      <c r="E756" s="450" t="str">
        <f>'Data information'!D971</f>
        <v>ม.</v>
      </c>
      <c r="F756" s="449">
        <f>'Data information'!E971</f>
        <v>43.2</v>
      </c>
      <c r="G756" s="449">
        <f t="shared" si="64"/>
        <v>0</v>
      </c>
      <c r="H756" s="449">
        <f>'Data information'!F971</f>
        <v>16</v>
      </c>
      <c r="I756" s="449">
        <f t="shared" si="65"/>
        <v>0</v>
      </c>
      <c r="J756" s="449">
        <f t="shared" si="66"/>
        <v>0</v>
      </c>
      <c r="K756" s="469"/>
    </row>
    <row r="757" spans="1:11" hidden="1">
      <c r="A757" s="451"/>
      <c r="B757" s="475"/>
      <c r="C757" s="476" t="str">
        <f>'Data information'!C972</f>
        <v xml:space="preserve"> - ท่อ IMC.  2  "</v>
      </c>
      <c r="D757" s="449"/>
      <c r="E757" s="450" t="str">
        <f>'Data information'!D972</f>
        <v>ม.</v>
      </c>
      <c r="F757" s="449">
        <f>'Data information'!E972</f>
        <v>287.48</v>
      </c>
      <c r="G757" s="449">
        <f t="shared" si="64"/>
        <v>0</v>
      </c>
      <c r="H757" s="449">
        <f>'Data information'!F972</f>
        <v>48</v>
      </c>
      <c r="I757" s="449">
        <f t="shared" si="65"/>
        <v>0</v>
      </c>
      <c r="J757" s="449">
        <f t="shared" si="66"/>
        <v>0</v>
      </c>
      <c r="K757" s="469"/>
    </row>
    <row r="758" spans="1:11" hidden="1">
      <c r="A758" s="451"/>
      <c r="B758" s="475"/>
      <c r="C758" s="476" t="str">
        <f>'Data information'!C973</f>
        <v xml:space="preserve"> -  อุปกรณ์ประกอบสายไฟฟ้า</v>
      </c>
      <c r="D758" s="449"/>
      <c r="E758" s="450" t="str">
        <f>'Data information'!D973</f>
        <v>รายการ</v>
      </c>
      <c r="F758" s="449">
        <f>(SUM(G755:G756))*0.1</f>
        <v>0</v>
      </c>
      <c r="G758" s="449">
        <f t="shared" si="64"/>
        <v>0</v>
      </c>
      <c r="H758" s="449">
        <f>'Data information'!F973</f>
        <v>0</v>
      </c>
      <c r="I758" s="449">
        <f t="shared" si="65"/>
        <v>0</v>
      </c>
      <c r="J758" s="449">
        <f t="shared" si="66"/>
        <v>0</v>
      </c>
      <c r="K758" s="469"/>
    </row>
    <row r="759" spans="1:11" hidden="1">
      <c r="A759" s="451"/>
      <c r="B759" s="475"/>
      <c r="C759" s="476" t="str">
        <f>'Data information'!C974</f>
        <v xml:space="preserve"> -  อุปกรณ์ประกอบท่อไฟฟ้า</v>
      </c>
      <c r="D759" s="449"/>
      <c r="E759" s="450" t="str">
        <f>'Data information'!D974</f>
        <v>รายการ</v>
      </c>
      <c r="F759" s="449">
        <f>(SUM(G757))*0.15</f>
        <v>0</v>
      </c>
      <c r="G759" s="449">
        <f t="shared" si="64"/>
        <v>0</v>
      </c>
      <c r="H759" s="449">
        <f>'Data information'!F974</f>
        <v>0</v>
      </c>
      <c r="I759" s="449">
        <f t="shared" si="65"/>
        <v>0</v>
      </c>
      <c r="J759" s="449">
        <f t="shared" si="66"/>
        <v>0</v>
      </c>
      <c r="K759" s="469"/>
    </row>
    <row r="760" spans="1:11">
      <c r="A760" s="451"/>
      <c r="B760" s="475"/>
      <c r="C760" s="485" t="str">
        <f>'Data information'!C975</f>
        <v>ระบบป้องกันฟ้าผ่า</v>
      </c>
      <c r="D760" s="449"/>
      <c r="E760" s="450"/>
      <c r="F760" s="449"/>
      <c r="G760" s="449"/>
      <c r="H760" s="449"/>
      <c r="I760" s="449"/>
      <c r="J760" s="449"/>
      <c r="K760" s="469"/>
    </row>
    <row r="761" spans="1:11">
      <c r="A761" s="451"/>
      <c r="B761" s="475"/>
      <c r="C761" s="476" t="str">
        <f>'Data information'!C976</f>
        <v xml:space="preserve"> -  Air Terminal ( h 60 cm. )</v>
      </c>
      <c r="D761" s="449"/>
      <c r="E761" s="450" t="str">
        <f>'Data information'!D976</f>
        <v>แท่ง</v>
      </c>
      <c r="F761" s="449">
        <f>'Data information'!E976</f>
        <v>1135</v>
      </c>
      <c r="G761" s="449">
        <f t="shared" ref="G761:G768" si="67">D761*F761</f>
        <v>0</v>
      </c>
      <c r="H761" s="449">
        <f>'Data information'!F976</f>
        <v>100</v>
      </c>
      <c r="I761" s="449">
        <f t="shared" ref="I761:I768" si="68">D761*H761</f>
        <v>0</v>
      </c>
      <c r="J761" s="449">
        <f t="shared" ref="J761:J768" si="69">G761+I761</f>
        <v>0</v>
      </c>
      <c r="K761" s="469"/>
    </row>
    <row r="762" spans="1:11">
      <c r="A762" s="451"/>
      <c r="B762" s="475"/>
      <c r="C762" s="476" t="str">
        <f>'Data information'!C977</f>
        <v xml:space="preserve"> -  Ground  Test  Box</v>
      </c>
      <c r="D762" s="449"/>
      <c r="E762" s="450" t="str">
        <f>'Data information'!D977</f>
        <v>กล่อง</v>
      </c>
      <c r="F762" s="449">
        <f>'Data information'!E977</f>
        <v>2000</v>
      </c>
      <c r="G762" s="449">
        <f t="shared" si="67"/>
        <v>0</v>
      </c>
      <c r="H762" s="449">
        <f>'Data information'!F977</f>
        <v>100</v>
      </c>
      <c r="I762" s="449">
        <f t="shared" si="68"/>
        <v>0</v>
      </c>
      <c r="J762" s="449">
        <f t="shared" si="69"/>
        <v>0</v>
      </c>
      <c r="K762" s="469"/>
    </row>
    <row r="763" spans="1:11">
      <c r="A763" s="451"/>
      <c r="B763" s="475"/>
      <c r="C763" s="476" t="str">
        <f>'Data information'!C978</f>
        <v xml:space="preserve"> -  Ground  PIT</v>
      </c>
      <c r="D763" s="449"/>
      <c r="E763" s="450" t="str">
        <f>'Data information'!D978</f>
        <v>บ่อ</v>
      </c>
      <c r="F763" s="449">
        <f>'Data information'!E978</f>
        <v>1050</v>
      </c>
      <c r="G763" s="449">
        <f t="shared" si="67"/>
        <v>0</v>
      </c>
      <c r="H763" s="449">
        <f>'Data information'!F978</f>
        <v>100</v>
      </c>
      <c r="I763" s="449">
        <f t="shared" si="68"/>
        <v>0</v>
      </c>
      <c r="J763" s="449">
        <f t="shared" si="69"/>
        <v>0</v>
      </c>
      <c r="K763" s="469"/>
    </row>
    <row r="764" spans="1:11">
      <c r="A764" s="451"/>
      <c r="B764" s="475"/>
      <c r="C764" s="476" t="str">
        <f>'Data information'!C979</f>
        <v xml:space="preserve"> - Cabel Coppre  70  sq.mm.</v>
      </c>
      <c r="D764" s="449"/>
      <c r="E764" s="450" t="str">
        <f>'Data information'!D979</f>
        <v>ม.</v>
      </c>
      <c r="F764" s="449">
        <f>'Data information'!E979</f>
        <v>196.62</v>
      </c>
      <c r="G764" s="449">
        <f t="shared" si="67"/>
        <v>0</v>
      </c>
      <c r="H764" s="449">
        <f>'Data information'!F979</f>
        <v>45</v>
      </c>
      <c r="I764" s="449">
        <f t="shared" si="68"/>
        <v>0</v>
      </c>
      <c r="J764" s="449">
        <f t="shared" si="69"/>
        <v>0</v>
      </c>
      <c r="K764" s="469"/>
    </row>
    <row r="765" spans="1:11">
      <c r="A765" s="451"/>
      <c r="B765" s="475"/>
      <c r="C765" s="476" t="str">
        <f>'Data information'!C980</f>
        <v xml:space="preserve"> - ท่อ PVC  1   " </v>
      </c>
      <c r="D765" s="449"/>
      <c r="E765" s="450" t="str">
        <f>'Data information'!D980</f>
        <v>ม.</v>
      </c>
      <c r="F765" s="449">
        <f>'Data information'!E980</f>
        <v>14.45</v>
      </c>
      <c r="G765" s="449">
        <f t="shared" si="67"/>
        <v>0</v>
      </c>
      <c r="H765" s="449">
        <f>'Data information'!F980</f>
        <v>25</v>
      </c>
      <c r="I765" s="449">
        <f t="shared" si="68"/>
        <v>0</v>
      </c>
      <c r="J765" s="449">
        <f t="shared" si="69"/>
        <v>0</v>
      </c>
      <c r="K765" s="469"/>
    </row>
    <row r="766" spans="1:11">
      <c r="A766" s="451"/>
      <c r="B766" s="475"/>
      <c r="C766" s="476" t="str">
        <f>'Data information'!C981</f>
        <v xml:space="preserve"> - ชุดแท่งกราวด์</v>
      </c>
      <c r="D766" s="449"/>
      <c r="E766" s="450" t="str">
        <f>'Data information'!D981</f>
        <v>แท่ง</v>
      </c>
      <c r="F766" s="449">
        <f>'Data information'!E981</f>
        <v>930</v>
      </c>
      <c r="G766" s="449">
        <f t="shared" si="67"/>
        <v>0</v>
      </c>
      <c r="H766" s="449">
        <f>'Data information'!F981</f>
        <v>100</v>
      </c>
      <c r="I766" s="449">
        <f t="shared" si="68"/>
        <v>0</v>
      </c>
      <c r="J766" s="449">
        <f t="shared" si="69"/>
        <v>0</v>
      </c>
      <c r="K766" s="469"/>
    </row>
    <row r="767" spans="1:11">
      <c r="A767" s="451"/>
      <c r="B767" s="475"/>
      <c r="C767" s="476" t="str">
        <f>'Data information'!C982</f>
        <v xml:space="preserve"> -  อุปกรณ์ประกอบสายไฟฟ้า</v>
      </c>
      <c r="D767" s="449"/>
      <c r="E767" s="450" t="str">
        <f>'Data information'!D982</f>
        <v>รายการ</v>
      </c>
      <c r="F767" s="449">
        <f>(SUM(G764))*0.1</f>
        <v>0</v>
      </c>
      <c r="G767" s="449">
        <f t="shared" si="67"/>
        <v>0</v>
      </c>
      <c r="H767" s="449">
        <f>'Data information'!F982</f>
        <v>0</v>
      </c>
      <c r="I767" s="449">
        <f t="shared" si="68"/>
        <v>0</v>
      </c>
      <c r="J767" s="449">
        <f t="shared" si="69"/>
        <v>0</v>
      </c>
      <c r="K767" s="469"/>
    </row>
    <row r="768" spans="1:11">
      <c r="A768" s="451"/>
      <c r="B768" s="475"/>
      <c r="C768" s="476" t="str">
        <f>'Data information'!C983</f>
        <v xml:space="preserve"> -  อุปกรณ์ประกอบท่อไฟฟ้า</v>
      </c>
      <c r="D768" s="449"/>
      <c r="E768" s="450" t="str">
        <f>'Data information'!D983</f>
        <v>รายการ</v>
      </c>
      <c r="F768" s="449">
        <f>(SUM(G765))*0.15</f>
        <v>0</v>
      </c>
      <c r="G768" s="449">
        <f t="shared" si="67"/>
        <v>0</v>
      </c>
      <c r="H768" s="449">
        <f>'Data information'!F983</f>
        <v>0</v>
      </c>
      <c r="I768" s="449">
        <f t="shared" si="68"/>
        <v>0</v>
      </c>
      <c r="J768" s="449">
        <f t="shared" si="69"/>
        <v>0</v>
      </c>
      <c r="K768" s="469"/>
    </row>
    <row r="769" spans="1:11">
      <c r="A769" s="451"/>
      <c r="B769" s="475"/>
      <c r="C769" s="485" t="str">
        <f>'Data information'!C984</f>
        <v>TELEPHONE SYSTEM</v>
      </c>
      <c r="D769" s="449"/>
      <c r="E769" s="450"/>
      <c r="F769" s="449"/>
      <c r="G769" s="449"/>
      <c r="H769" s="449"/>
      <c r="I769" s="449"/>
      <c r="J769" s="449"/>
      <c r="K769" s="469"/>
    </row>
    <row r="770" spans="1:11" hidden="1">
      <c r="A770" s="451"/>
      <c r="B770" s="475"/>
      <c r="C770" s="476" t="str">
        <f>'Data information'!C985</f>
        <v xml:space="preserve"> - MDF 100/100P (Steel) with Arrester</v>
      </c>
      <c r="D770" s="449"/>
      <c r="E770" s="450" t="str">
        <f>'Data information'!D985</f>
        <v>ชุด</v>
      </c>
      <c r="F770" s="449">
        <f>'Data information'!E985</f>
        <v>13410</v>
      </c>
      <c r="G770" s="449">
        <f t="shared" ref="G770:G817" si="70">D770*F770</f>
        <v>0</v>
      </c>
      <c r="H770" s="449">
        <f>'Data information'!F985</f>
        <v>4023</v>
      </c>
      <c r="I770" s="449">
        <f t="shared" ref="I770:I817" si="71">D770*H770</f>
        <v>0</v>
      </c>
      <c r="J770" s="449">
        <f t="shared" ref="J770:J817" si="72">G770+I770</f>
        <v>0</v>
      </c>
      <c r="K770" s="469"/>
    </row>
    <row r="771" spans="1:11">
      <c r="A771" s="451"/>
      <c r="B771" s="475"/>
      <c r="C771" s="476" t="str">
        <f>'Data information'!C986</f>
        <v xml:space="preserve"> - MDF 30/30P (Steel) with Arrester</v>
      </c>
      <c r="D771" s="449"/>
      <c r="E771" s="450" t="str">
        <f>'Data information'!D986</f>
        <v>ชุด</v>
      </c>
      <c r="F771" s="449">
        <f>'Data information'!E986</f>
        <v>4351</v>
      </c>
      <c r="G771" s="449">
        <f t="shared" si="70"/>
        <v>0</v>
      </c>
      <c r="H771" s="449">
        <f>'Data information'!F986</f>
        <v>1305.3</v>
      </c>
      <c r="I771" s="449">
        <f t="shared" si="71"/>
        <v>0</v>
      </c>
      <c r="J771" s="449">
        <f t="shared" si="72"/>
        <v>0</v>
      </c>
      <c r="K771" s="469"/>
    </row>
    <row r="772" spans="1:11" hidden="1">
      <c r="A772" s="451"/>
      <c r="B772" s="475"/>
      <c r="C772" s="476" t="str">
        <f>'Data information'!C987</f>
        <v xml:space="preserve"> - MDF 20/20P (Steel) with Arrester</v>
      </c>
      <c r="D772" s="449"/>
      <c r="E772" s="450" t="str">
        <f>'Data information'!D987</f>
        <v>ชุด</v>
      </c>
      <c r="F772" s="449">
        <f>'Data information'!E987</f>
        <v>3139</v>
      </c>
      <c r="G772" s="449">
        <f t="shared" si="70"/>
        <v>0</v>
      </c>
      <c r="H772" s="449">
        <f>'Data information'!F987</f>
        <v>941.7</v>
      </c>
      <c r="I772" s="449">
        <f t="shared" si="71"/>
        <v>0</v>
      </c>
      <c r="J772" s="449">
        <f t="shared" si="72"/>
        <v>0</v>
      </c>
      <c r="K772" s="469"/>
    </row>
    <row r="773" spans="1:11">
      <c r="A773" s="451"/>
      <c r="B773" s="475"/>
      <c r="C773" s="476" t="str">
        <f>'Data information'!C988</f>
        <v xml:space="preserve"> - TC 15P (Steel) With Connector</v>
      </c>
      <c r="D773" s="449"/>
      <c r="E773" s="450" t="str">
        <f>'Data information'!D988</f>
        <v>ชุด</v>
      </c>
      <c r="F773" s="449">
        <f>'Data information'!E988</f>
        <v>1003</v>
      </c>
      <c r="G773" s="449">
        <f t="shared" si="70"/>
        <v>0</v>
      </c>
      <c r="H773" s="449">
        <f>'Data information'!F988</f>
        <v>300.89999999999998</v>
      </c>
      <c r="I773" s="449">
        <f t="shared" si="71"/>
        <v>0</v>
      </c>
      <c r="J773" s="449">
        <f t="shared" si="72"/>
        <v>0</v>
      </c>
      <c r="K773" s="469"/>
    </row>
    <row r="774" spans="1:11" hidden="1">
      <c r="A774" s="451"/>
      <c r="B774" s="475"/>
      <c r="C774" s="476" t="str">
        <f>'Data information'!C989</f>
        <v xml:space="preserve"> - TC 10P (Steel) With Connector</v>
      </c>
      <c r="D774" s="449"/>
      <c r="E774" s="450" t="str">
        <f>'Data information'!D989</f>
        <v>ชุด</v>
      </c>
      <c r="F774" s="449">
        <f>'Data information'!E989</f>
        <v>851</v>
      </c>
      <c r="G774" s="449">
        <f t="shared" si="70"/>
        <v>0</v>
      </c>
      <c r="H774" s="449">
        <f>'Data information'!F989</f>
        <v>255.3</v>
      </c>
      <c r="I774" s="449">
        <f t="shared" si="71"/>
        <v>0</v>
      </c>
      <c r="J774" s="449">
        <f t="shared" si="72"/>
        <v>0</v>
      </c>
      <c r="K774" s="469"/>
    </row>
    <row r="775" spans="1:11" hidden="1">
      <c r="A775" s="451"/>
      <c r="B775" s="475"/>
      <c r="C775" s="476" t="str">
        <f>'Data information'!C990</f>
        <v xml:space="preserve"> - TC 5P (Steel) With Connector</v>
      </c>
      <c r="D775" s="449"/>
      <c r="E775" s="450" t="str">
        <f>'Data information'!D990</f>
        <v>ชุด</v>
      </c>
      <c r="F775" s="449">
        <f>'Data information'!E990</f>
        <v>851</v>
      </c>
      <c r="G775" s="449">
        <f t="shared" si="70"/>
        <v>0</v>
      </c>
      <c r="H775" s="449">
        <f>'Data information'!F990</f>
        <v>255.3</v>
      </c>
      <c r="I775" s="449">
        <f t="shared" si="71"/>
        <v>0</v>
      </c>
      <c r="J775" s="449">
        <f t="shared" si="72"/>
        <v>0</v>
      </c>
      <c r="K775" s="469"/>
    </row>
    <row r="776" spans="1:11">
      <c r="A776" s="451"/>
      <c r="B776" s="475"/>
      <c r="C776" s="476" t="str">
        <f>'Data information'!C991</f>
        <v xml:space="preserve"> - AP 20Px0.65 mm.</v>
      </c>
      <c r="D776" s="449"/>
      <c r="E776" s="450" t="str">
        <f>'Data information'!D991</f>
        <v>ม.</v>
      </c>
      <c r="F776" s="449">
        <f>'Data information'!E991</f>
        <v>132</v>
      </c>
      <c r="G776" s="449">
        <f t="shared" si="70"/>
        <v>0</v>
      </c>
      <c r="H776" s="449">
        <f>'Data information'!F991</f>
        <v>22</v>
      </c>
      <c r="I776" s="449">
        <f t="shared" si="71"/>
        <v>0</v>
      </c>
      <c r="J776" s="449">
        <f t="shared" si="72"/>
        <v>0</v>
      </c>
      <c r="K776" s="469"/>
    </row>
    <row r="777" spans="1:11">
      <c r="A777" s="451"/>
      <c r="B777" s="475"/>
      <c r="C777" s="476" t="str">
        <f>'Data information'!C992</f>
        <v xml:space="preserve"> - TPEV 15Px0.65 mm.</v>
      </c>
      <c r="D777" s="449"/>
      <c r="E777" s="450" t="str">
        <f>'Data information'!D992</f>
        <v>ม.</v>
      </c>
      <c r="F777" s="449">
        <f>'Data information'!E992</f>
        <v>55</v>
      </c>
      <c r="G777" s="449">
        <f t="shared" si="70"/>
        <v>0</v>
      </c>
      <c r="H777" s="449">
        <f>'Data information'!F992</f>
        <v>22</v>
      </c>
      <c r="I777" s="449">
        <f t="shared" si="71"/>
        <v>0</v>
      </c>
      <c r="J777" s="449">
        <f t="shared" si="72"/>
        <v>0</v>
      </c>
      <c r="K777" s="469"/>
    </row>
    <row r="778" spans="1:11" hidden="1">
      <c r="A778" s="451"/>
      <c r="B778" s="475"/>
      <c r="C778" s="476" t="str">
        <f>'Data information'!C993</f>
        <v xml:space="preserve"> - TPEV 10Px0.65 mm.</v>
      </c>
      <c r="D778" s="449"/>
      <c r="E778" s="450" t="str">
        <f>'Data information'!D993</f>
        <v>ม.</v>
      </c>
      <c r="F778" s="449">
        <f>'Data information'!E993</f>
        <v>55</v>
      </c>
      <c r="G778" s="449">
        <f t="shared" si="70"/>
        <v>0</v>
      </c>
      <c r="H778" s="449">
        <f>'Data information'!F993</f>
        <v>16</v>
      </c>
      <c r="I778" s="449">
        <f t="shared" si="71"/>
        <v>0</v>
      </c>
      <c r="J778" s="449">
        <f t="shared" si="72"/>
        <v>0</v>
      </c>
      <c r="K778" s="469"/>
    </row>
    <row r="779" spans="1:11" hidden="1">
      <c r="A779" s="451"/>
      <c r="B779" s="475"/>
      <c r="C779" s="476" t="str">
        <f>'Data information'!C994</f>
        <v xml:space="preserve"> - TPEV 5Px0.65 mm.</v>
      </c>
      <c r="D779" s="449"/>
      <c r="E779" s="450" t="str">
        <f>'Data information'!D994</f>
        <v>ม.</v>
      </c>
      <c r="F779" s="449">
        <f>'Data information'!E994</f>
        <v>31</v>
      </c>
      <c r="G779" s="449">
        <f t="shared" si="70"/>
        <v>0</v>
      </c>
      <c r="H779" s="449">
        <f>'Data information'!F994</f>
        <v>8</v>
      </c>
      <c r="I779" s="449">
        <f t="shared" si="71"/>
        <v>0</v>
      </c>
      <c r="J779" s="449">
        <f t="shared" si="72"/>
        <v>0</v>
      </c>
      <c r="K779" s="469"/>
    </row>
    <row r="780" spans="1:11">
      <c r="A780" s="451"/>
      <c r="B780" s="475"/>
      <c r="C780" s="476" t="str">
        <f>'Data information'!C995</f>
        <v xml:space="preserve"> - TIEV  4Cx0.65 mm.</v>
      </c>
      <c r="D780" s="449"/>
      <c r="E780" s="450" t="str">
        <f>'Data information'!D995</f>
        <v>ม.</v>
      </c>
      <c r="F780" s="449">
        <f>'Data information'!E995</f>
        <v>9.35</v>
      </c>
      <c r="G780" s="449">
        <f t="shared" si="70"/>
        <v>0</v>
      </c>
      <c r="H780" s="449">
        <f>'Data information'!F995</f>
        <v>6</v>
      </c>
      <c r="I780" s="449">
        <f t="shared" si="71"/>
        <v>0</v>
      </c>
      <c r="J780" s="449">
        <f t="shared" si="72"/>
        <v>0</v>
      </c>
      <c r="K780" s="469"/>
    </row>
    <row r="781" spans="1:11">
      <c r="A781" s="451"/>
      <c r="B781" s="475"/>
      <c r="C781" s="476" t="str">
        <f>'Data information'!C996</f>
        <v xml:space="preserve"> - TELEHPHONE OUTLET INSTALLATION</v>
      </c>
      <c r="D781" s="449"/>
      <c r="E781" s="450" t="str">
        <f>'Data information'!D996</f>
        <v>ชุด</v>
      </c>
      <c r="F781" s="449">
        <f>'Data information'!E996</f>
        <v>216</v>
      </c>
      <c r="G781" s="449">
        <f t="shared" si="70"/>
        <v>0</v>
      </c>
      <c r="H781" s="449">
        <f>'Data information'!F996</f>
        <v>90</v>
      </c>
      <c r="I781" s="449">
        <f t="shared" si="71"/>
        <v>0</v>
      </c>
      <c r="J781" s="449">
        <f t="shared" si="72"/>
        <v>0</v>
      </c>
      <c r="K781" s="469"/>
    </row>
    <row r="782" spans="1:11">
      <c r="A782" s="451"/>
      <c r="B782" s="475"/>
      <c r="C782" s="476" t="str">
        <f>'Data information'!C997</f>
        <v xml:space="preserve"> - EMT 1 "  </v>
      </c>
      <c r="D782" s="449"/>
      <c r="E782" s="450" t="str">
        <f>'Data information'!D997</f>
        <v>ม.</v>
      </c>
      <c r="F782" s="449">
        <f>'Data information'!E997</f>
        <v>71.61</v>
      </c>
      <c r="G782" s="449">
        <f t="shared" si="70"/>
        <v>0</v>
      </c>
      <c r="H782" s="449">
        <f>'Data information'!F997</f>
        <v>28</v>
      </c>
      <c r="I782" s="449">
        <f t="shared" si="71"/>
        <v>0</v>
      </c>
      <c r="J782" s="449">
        <f t="shared" si="72"/>
        <v>0</v>
      </c>
      <c r="K782" s="469"/>
    </row>
    <row r="783" spans="1:11">
      <c r="A783" s="451"/>
      <c r="B783" s="475"/>
      <c r="C783" s="476" t="str">
        <f>'Data information'!C998</f>
        <v xml:space="preserve"> - EMT 1/2 "  </v>
      </c>
      <c r="D783" s="449"/>
      <c r="E783" s="450" t="str">
        <f>'Data information'!D998</f>
        <v>ม.</v>
      </c>
      <c r="F783" s="449">
        <f>'Data information'!E998</f>
        <v>34.89</v>
      </c>
      <c r="G783" s="449">
        <f t="shared" si="70"/>
        <v>0</v>
      </c>
      <c r="H783" s="449">
        <f>'Data information'!F998</f>
        <v>22</v>
      </c>
      <c r="I783" s="449">
        <f t="shared" si="71"/>
        <v>0</v>
      </c>
      <c r="J783" s="449">
        <f t="shared" si="72"/>
        <v>0</v>
      </c>
      <c r="K783" s="469"/>
    </row>
    <row r="784" spans="1:11">
      <c r="A784" s="451"/>
      <c r="B784" s="475"/>
      <c r="C784" s="476" t="str">
        <f>'Data information'!C999</f>
        <v xml:space="preserve"> - WIRE WAY SIZE  3" x 4"</v>
      </c>
      <c r="D784" s="449"/>
      <c r="E784" s="450" t="str">
        <f>'Data information'!D999</f>
        <v>ม.</v>
      </c>
      <c r="F784" s="449">
        <f>'Data information'!E999</f>
        <v>133</v>
      </c>
      <c r="G784" s="449">
        <f t="shared" si="70"/>
        <v>0</v>
      </c>
      <c r="H784" s="449">
        <f>'Data information'!F999</f>
        <v>35</v>
      </c>
      <c r="I784" s="449">
        <f t="shared" si="71"/>
        <v>0</v>
      </c>
      <c r="J784" s="449">
        <f t="shared" si="72"/>
        <v>0</v>
      </c>
      <c r="K784" s="469"/>
    </row>
    <row r="785" spans="1:11">
      <c r="A785" s="451"/>
      <c r="B785" s="475"/>
      <c r="C785" s="476" t="str">
        <f>'Data information'!C1000</f>
        <v xml:space="preserve"> - GROUNDING</v>
      </c>
      <c r="D785" s="449"/>
      <c r="E785" s="450" t="str">
        <f>'Data information'!D1000</f>
        <v>ชุด</v>
      </c>
      <c r="F785" s="449">
        <f>'Data information'!E1000</f>
        <v>7500</v>
      </c>
      <c r="G785" s="449">
        <f t="shared" si="70"/>
        <v>0</v>
      </c>
      <c r="H785" s="449">
        <f>'Data information'!F1000</f>
        <v>2250</v>
      </c>
      <c r="I785" s="449">
        <f t="shared" si="71"/>
        <v>0</v>
      </c>
      <c r="J785" s="449">
        <f t="shared" si="72"/>
        <v>0</v>
      </c>
      <c r="K785" s="469"/>
    </row>
    <row r="786" spans="1:11">
      <c r="A786" s="451"/>
      <c r="B786" s="475"/>
      <c r="C786" s="476" t="str">
        <f>'Data information'!C1001</f>
        <v xml:space="preserve"> - ACCESSORIES &amp; SUPPORT (Cable)</v>
      </c>
      <c r="D786" s="449"/>
      <c r="E786" s="450" t="str">
        <f>'Data information'!D1001</f>
        <v>รายการ</v>
      </c>
      <c r="F786" s="449">
        <f>(SUM(G783))*0.1</f>
        <v>0</v>
      </c>
      <c r="G786" s="449">
        <f t="shared" si="70"/>
        <v>0</v>
      </c>
      <c r="H786" s="449">
        <f>'Data information'!F1001</f>
        <v>0</v>
      </c>
      <c r="I786" s="449">
        <f t="shared" si="71"/>
        <v>0</v>
      </c>
      <c r="J786" s="449">
        <f t="shared" si="72"/>
        <v>0</v>
      </c>
      <c r="K786" s="469"/>
    </row>
    <row r="787" spans="1:11">
      <c r="A787" s="451"/>
      <c r="B787" s="475"/>
      <c r="C787" s="485" t="str">
        <f>'Data information'!C1002</f>
        <v>COMPUTER  SYSTEM</v>
      </c>
      <c r="D787" s="449"/>
      <c r="E787" s="450"/>
      <c r="F787" s="449"/>
      <c r="G787" s="449"/>
      <c r="H787" s="449"/>
      <c r="I787" s="449"/>
      <c r="J787" s="449"/>
      <c r="K787" s="469"/>
    </row>
    <row r="788" spans="1:11">
      <c r="A788" s="451"/>
      <c r="B788" s="475"/>
      <c r="C788" s="476" t="str">
        <f>'Data information'!C1003</f>
        <v xml:space="preserve"> - RACK 19"  27U (60*90*139) With AC&amp;FAN</v>
      </c>
      <c r="D788" s="449"/>
      <c r="E788" s="450" t="str">
        <f>'Data information'!D1003</f>
        <v>ชุด</v>
      </c>
      <c r="F788" s="449">
        <f>'Data information'!E1003</f>
        <v>19100</v>
      </c>
      <c r="G788" s="449">
        <f t="shared" si="70"/>
        <v>0</v>
      </c>
      <c r="H788" s="449">
        <f>'Data information'!F1003</f>
        <v>3500</v>
      </c>
      <c r="I788" s="449">
        <f t="shared" si="71"/>
        <v>0</v>
      </c>
      <c r="J788" s="449">
        <f t="shared" si="72"/>
        <v>0</v>
      </c>
      <c r="K788" s="469"/>
    </row>
    <row r="789" spans="1:11" hidden="1">
      <c r="A789" s="451"/>
      <c r="B789" s="475"/>
      <c r="C789" s="476" t="str">
        <f>'Data information'!C1004</f>
        <v xml:space="preserve"> - Cat6 PATCH PANEL 48 PORT</v>
      </c>
      <c r="D789" s="449"/>
      <c r="E789" s="450" t="str">
        <f>'Data information'!D1004</f>
        <v>ชุด</v>
      </c>
      <c r="F789" s="449">
        <f>'Data information'!E1004</f>
        <v>3100</v>
      </c>
      <c r="G789" s="449">
        <f t="shared" si="70"/>
        <v>0</v>
      </c>
      <c r="H789" s="449">
        <f>'Data information'!F1004</f>
        <v>930</v>
      </c>
      <c r="I789" s="449">
        <f t="shared" si="71"/>
        <v>0</v>
      </c>
      <c r="J789" s="449">
        <f t="shared" si="72"/>
        <v>0</v>
      </c>
      <c r="K789" s="469"/>
    </row>
    <row r="790" spans="1:11">
      <c r="A790" s="451"/>
      <c r="B790" s="475"/>
      <c r="C790" s="476" t="str">
        <f>'Data information'!C1005</f>
        <v xml:space="preserve"> - Cat6 PATCH PANEL 24 PORT</v>
      </c>
      <c r="D790" s="449"/>
      <c r="E790" s="450" t="str">
        <f>'Data information'!D1005</f>
        <v>ชุด</v>
      </c>
      <c r="F790" s="449">
        <f>'Data information'!E1005</f>
        <v>1740</v>
      </c>
      <c r="G790" s="449">
        <f t="shared" si="70"/>
        <v>0</v>
      </c>
      <c r="H790" s="449">
        <f>'Data information'!F1005</f>
        <v>522</v>
      </c>
      <c r="I790" s="449">
        <f t="shared" si="71"/>
        <v>0</v>
      </c>
      <c r="J790" s="449">
        <f t="shared" si="72"/>
        <v>0</v>
      </c>
      <c r="K790" s="469"/>
    </row>
    <row r="791" spans="1:11">
      <c r="A791" s="451"/>
      <c r="B791" s="475"/>
      <c r="C791" s="476" t="str">
        <f>'Data information'!C1006</f>
        <v xml:space="preserve"> - ODF RACK FIBER OPTIC (1U 12 Core 6 SC Duplex)</v>
      </c>
      <c r="D791" s="449"/>
      <c r="E791" s="450" t="str">
        <f>'Data information'!D1006</f>
        <v>ชุด</v>
      </c>
      <c r="F791" s="449">
        <f>'Data information'!E1006</f>
        <v>3561</v>
      </c>
      <c r="G791" s="449">
        <f t="shared" si="70"/>
        <v>0</v>
      </c>
      <c r="H791" s="449">
        <f>'Data information'!F1006</f>
        <v>1068.3</v>
      </c>
      <c r="I791" s="449">
        <f t="shared" si="71"/>
        <v>0</v>
      </c>
      <c r="J791" s="449">
        <f t="shared" si="72"/>
        <v>0</v>
      </c>
      <c r="K791" s="469"/>
    </row>
    <row r="792" spans="1:11" hidden="1">
      <c r="A792" s="451"/>
      <c r="B792" s="475"/>
      <c r="C792" s="476" t="str">
        <f>'Data information'!C1007</f>
        <v xml:space="preserve"> - FIBER OPTIC CLOSURE OUTDOOR 12 CORE</v>
      </c>
      <c r="D792" s="449"/>
      <c r="E792" s="450" t="str">
        <f>'Data information'!D1007</f>
        <v>ม.</v>
      </c>
      <c r="F792" s="449">
        <f>'Data information'!E1007</f>
        <v>1135</v>
      </c>
      <c r="G792" s="449">
        <f t="shared" si="70"/>
        <v>0</v>
      </c>
      <c r="H792" s="449">
        <f>'Data information'!F1007</f>
        <v>340.5</v>
      </c>
      <c r="I792" s="449">
        <f t="shared" si="71"/>
        <v>0</v>
      </c>
      <c r="J792" s="449">
        <f t="shared" si="72"/>
        <v>0</v>
      </c>
      <c r="K792" s="469"/>
    </row>
    <row r="793" spans="1:11">
      <c r="A793" s="451"/>
      <c r="B793" s="475"/>
      <c r="C793" s="476" t="str">
        <f>'Data information'!C1008</f>
        <v xml:space="preserve"> - EMT 1/2"</v>
      </c>
      <c r="D793" s="449"/>
      <c r="E793" s="450" t="str">
        <f>'Data information'!D1008</f>
        <v>ม.</v>
      </c>
      <c r="F793" s="449">
        <f>'Data information'!E1008</f>
        <v>34.89</v>
      </c>
      <c r="G793" s="449">
        <f t="shared" si="70"/>
        <v>0</v>
      </c>
      <c r="H793" s="449">
        <f>'Data information'!F1008</f>
        <v>22</v>
      </c>
      <c r="I793" s="449">
        <f t="shared" si="71"/>
        <v>0</v>
      </c>
      <c r="J793" s="449">
        <f t="shared" si="72"/>
        <v>0</v>
      </c>
      <c r="K793" s="469"/>
    </row>
    <row r="794" spans="1:11">
      <c r="A794" s="451"/>
      <c r="B794" s="475"/>
      <c r="C794" s="476" t="str">
        <f>'Data information'!C1009</f>
        <v xml:space="preserve"> - EMT 3/4"</v>
      </c>
      <c r="D794" s="449"/>
      <c r="E794" s="450" t="str">
        <f>'Data information'!D1009</f>
        <v>ม.</v>
      </c>
      <c r="F794" s="449">
        <f>'Data information'!E1009</f>
        <v>50.36</v>
      </c>
      <c r="G794" s="449">
        <f t="shared" si="70"/>
        <v>0</v>
      </c>
      <c r="H794" s="449">
        <f>'Data information'!F1009</f>
        <v>24</v>
      </c>
      <c r="I794" s="449">
        <f t="shared" si="71"/>
        <v>0</v>
      </c>
      <c r="J794" s="449">
        <f t="shared" si="72"/>
        <v>0</v>
      </c>
      <c r="K794" s="469"/>
    </row>
    <row r="795" spans="1:11">
      <c r="A795" s="451"/>
      <c r="B795" s="475"/>
      <c r="C795" s="476" t="str">
        <f>'Data information'!C1010</f>
        <v xml:space="preserve"> - EMT 1"</v>
      </c>
      <c r="D795" s="449"/>
      <c r="E795" s="450" t="str">
        <f>'Data information'!D1010</f>
        <v>ม.</v>
      </c>
      <c r="F795" s="449">
        <f>'Data information'!E1010</f>
        <v>71.61</v>
      </c>
      <c r="G795" s="449">
        <f t="shared" si="70"/>
        <v>0</v>
      </c>
      <c r="H795" s="449">
        <f>'Data information'!F1010</f>
        <v>28</v>
      </c>
      <c r="I795" s="449">
        <f t="shared" si="71"/>
        <v>0</v>
      </c>
      <c r="J795" s="449">
        <f t="shared" si="72"/>
        <v>0</v>
      </c>
      <c r="K795" s="469"/>
    </row>
    <row r="796" spans="1:11" hidden="1">
      <c r="A796" s="451"/>
      <c r="B796" s="475"/>
      <c r="C796" s="476" t="str">
        <f>'Data information'!C1011</f>
        <v xml:space="preserve"> - WIRE WAY SIZE  3" x 4"</v>
      </c>
      <c r="D796" s="449"/>
      <c r="E796" s="450" t="str">
        <f>'Data information'!D1011</f>
        <v>ม.</v>
      </c>
      <c r="F796" s="449">
        <f>'Data information'!E1011</f>
        <v>133</v>
      </c>
      <c r="G796" s="449">
        <f t="shared" si="70"/>
        <v>0</v>
      </c>
      <c r="H796" s="449">
        <f>'Data information'!F1011</f>
        <v>35</v>
      </c>
      <c r="I796" s="449">
        <f t="shared" si="71"/>
        <v>0</v>
      </c>
      <c r="J796" s="449">
        <f t="shared" si="72"/>
        <v>0</v>
      </c>
      <c r="K796" s="469"/>
    </row>
    <row r="797" spans="1:11">
      <c r="A797" s="451"/>
      <c r="B797" s="475"/>
      <c r="C797" s="476" t="str">
        <f>'Data information'!C1012</f>
        <v xml:space="preserve"> - F.O. Armored 12 Core SM</v>
      </c>
      <c r="D797" s="449"/>
      <c r="E797" s="450" t="str">
        <f>'Data information'!D1012</f>
        <v>ม.</v>
      </c>
      <c r="F797" s="449">
        <f>'Data information'!E1012</f>
        <v>38</v>
      </c>
      <c r="G797" s="449">
        <f t="shared" si="70"/>
        <v>0</v>
      </c>
      <c r="H797" s="449">
        <f>'Data information'!F1012</f>
        <v>18</v>
      </c>
      <c r="I797" s="449">
        <f t="shared" si="71"/>
        <v>0</v>
      </c>
      <c r="J797" s="449">
        <f t="shared" si="72"/>
        <v>0</v>
      </c>
      <c r="K797" s="469"/>
    </row>
    <row r="798" spans="1:11">
      <c r="A798" s="451"/>
      <c r="B798" s="475"/>
      <c r="C798" s="476" t="str">
        <f>'Data information'!C1013</f>
        <v xml:space="preserve"> - Cat6 UTC Cable</v>
      </c>
      <c r="D798" s="449"/>
      <c r="E798" s="450" t="str">
        <f>'Data information'!D1013</f>
        <v>ม.</v>
      </c>
      <c r="F798" s="449">
        <f>'Data information'!E1013</f>
        <v>19.21</v>
      </c>
      <c r="G798" s="449">
        <f t="shared" si="70"/>
        <v>0</v>
      </c>
      <c r="H798" s="449">
        <f>'Data information'!F1013</f>
        <v>7</v>
      </c>
      <c r="I798" s="449">
        <f t="shared" si="71"/>
        <v>0</v>
      </c>
      <c r="J798" s="449">
        <f t="shared" si="72"/>
        <v>0</v>
      </c>
      <c r="K798" s="469"/>
    </row>
    <row r="799" spans="1:11">
      <c r="A799" s="451"/>
      <c r="B799" s="475"/>
      <c r="C799" s="476" t="str">
        <f>'Data information'!C1014</f>
        <v xml:space="preserve"> - Cat6 OUTLET INSTALLATION</v>
      </c>
      <c r="D799" s="449"/>
      <c r="E799" s="450" t="str">
        <f>'Data information'!D1014</f>
        <v>ชุด</v>
      </c>
      <c r="F799" s="449">
        <f>'Data information'!E1014</f>
        <v>195</v>
      </c>
      <c r="G799" s="449">
        <f t="shared" si="70"/>
        <v>0</v>
      </c>
      <c r="H799" s="449">
        <f>'Data information'!F1014</f>
        <v>110</v>
      </c>
      <c r="I799" s="449">
        <f t="shared" si="71"/>
        <v>0</v>
      </c>
      <c r="J799" s="449">
        <f t="shared" si="72"/>
        <v>0</v>
      </c>
      <c r="K799" s="469"/>
    </row>
    <row r="800" spans="1:11" hidden="1">
      <c r="A800" s="451"/>
      <c r="B800" s="475"/>
      <c r="C800" s="476" t="str">
        <f>'Data information'!C1015</f>
        <v xml:space="preserve"> - Cat6 OUTLET INSTALLATION 2 PORT OUTLET POPUP</v>
      </c>
      <c r="D800" s="449"/>
      <c r="E800" s="450" t="str">
        <f>'Data information'!D1015</f>
        <v>ชุด</v>
      </c>
      <c r="F800" s="449">
        <f>'Data information'!E1015</f>
        <v>1440</v>
      </c>
      <c r="G800" s="449">
        <f t="shared" si="70"/>
        <v>0</v>
      </c>
      <c r="H800" s="449">
        <f>'Data information'!F1015</f>
        <v>265</v>
      </c>
      <c r="I800" s="449">
        <f t="shared" si="71"/>
        <v>0</v>
      </c>
      <c r="J800" s="449">
        <f t="shared" si="72"/>
        <v>0</v>
      </c>
      <c r="K800" s="469"/>
    </row>
    <row r="801" spans="1:11">
      <c r="A801" s="451"/>
      <c r="B801" s="475"/>
      <c r="C801" s="476" t="str">
        <f>'Data information'!C1016</f>
        <v xml:space="preserve"> - GROUNDING</v>
      </c>
      <c r="D801" s="449"/>
      <c r="E801" s="450" t="str">
        <f>'Data information'!D1016</f>
        <v>ชุด</v>
      </c>
      <c r="F801" s="449">
        <f>'Data information'!E1016</f>
        <v>7500</v>
      </c>
      <c r="G801" s="449">
        <f t="shared" si="70"/>
        <v>0</v>
      </c>
      <c r="H801" s="449">
        <f>'Data information'!F1016</f>
        <v>2250</v>
      </c>
      <c r="I801" s="449">
        <f t="shared" si="71"/>
        <v>0</v>
      </c>
      <c r="J801" s="449">
        <f t="shared" si="72"/>
        <v>0</v>
      </c>
      <c r="K801" s="469"/>
    </row>
    <row r="802" spans="1:11">
      <c r="A802" s="451"/>
      <c r="B802" s="475"/>
      <c r="C802" s="476" t="str">
        <f>'Data information'!C1017</f>
        <v xml:space="preserve"> - ACCESSORIES &amp; SUPPORT (Cable)</v>
      </c>
      <c r="D802" s="449"/>
      <c r="E802" s="450" t="str">
        <f>'Data information'!D1017</f>
        <v>รายการ</v>
      </c>
      <c r="F802" s="449">
        <f>(SUM(G797:G798))*0.1</f>
        <v>0</v>
      </c>
      <c r="G802" s="449">
        <f t="shared" si="70"/>
        <v>0</v>
      </c>
      <c r="H802" s="449">
        <f>'Data information'!F1017</f>
        <v>0</v>
      </c>
      <c r="I802" s="449">
        <f t="shared" si="71"/>
        <v>0</v>
      </c>
      <c r="J802" s="449">
        <f t="shared" si="72"/>
        <v>0</v>
      </c>
      <c r="K802" s="469"/>
    </row>
    <row r="803" spans="1:11">
      <c r="A803" s="451"/>
      <c r="B803" s="475"/>
      <c r="C803" s="485" t="str">
        <f>'Data information'!C1018</f>
        <v>CCTV SYSTEM</v>
      </c>
      <c r="D803" s="449"/>
      <c r="E803" s="450"/>
      <c r="F803" s="449"/>
      <c r="G803" s="449"/>
      <c r="H803" s="449"/>
      <c r="I803" s="449"/>
      <c r="J803" s="449"/>
      <c r="K803" s="469"/>
    </row>
    <row r="804" spans="1:11">
      <c r="A804" s="451"/>
      <c r="B804" s="475"/>
      <c r="C804" s="476" t="str">
        <f>'Data information'!C1019</f>
        <v>- RACK 19"  12U (60*60*59) With AC&amp;FAN</v>
      </c>
      <c r="D804" s="449"/>
      <c r="E804" s="450" t="str">
        <f>'Data information'!D1019</f>
        <v>ชุด</v>
      </c>
      <c r="F804" s="449">
        <f>'Data information'!E1019</f>
        <v>7260</v>
      </c>
      <c r="G804" s="449">
        <f t="shared" si="70"/>
        <v>0</v>
      </c>
      <c r="H804" s="449">
        <f>'Data information'!F1019</f>
        <v>2178</v>
      </c>
      <c r="I804" s="449">
        <f t="shared" si="71"/>
        <v>0</v>
      </c>
      <c r="J804" s="449">
        <f t="shared" si="72"/>
        <v>0</v>
      </c>
      <c r="K804" s="469"/>
    </row>
    <row r="805" spans="1:11">
      <c r="A805" s="451"/>
      <c r="B805" s="475"/>
      <c r="C805" s="476" t="str">
        <f>'Data information'!C1020</f>
        <v>- Cat6 UTC Cable</v>
      </c>
      <c r="D805" s="449"/>
      <c r="E805" s="450" t="str">
        <f>'Data information'!D1020</f>
        <v>ม.</v>
      </c>
      <c r="F805" s="449">
        <f>'Data information'!E1020</f>
        <v>10.49</v>
      </c>
      <c r="G805" s="449">
        <f t="shared" si="70"/>
        <v>0</v>
      </c>
      <c r="H805" s="449">
        <f>'Data information'!F1020</f>
        <v>7</v>
      </c>
      <c r="I805" s="449">
        <f t="shared" si="71"/>
        <v>0</v>
      </c>
      <c r="J805" s="449">
        <f t="shared" si="72"/>
        <v>0</v>
      </c>
      <c r="K805" s="469"/>
    </row>
    <row r="806" spans="1:11">
      <c r="A806" s="451"/>
      <c r="B806" s="475"/>
      <c r="C806" s="476" t="str">
        <f>'Data information'!C1021</f>
        <v>- Cat6 OUTLET INSTALLATION</v>
      </c>
      <c r="D806" s="449"/>
      <c r="E806" s="450" t="str">
        <f>'Data information'!D1021</f>
        <v>ชุด</v>
      </c>
      <c r="F806" s="449">
        <f>'Data information'!E1021</f>
        <v>163</v>
      </c>
      <c r="G806" s="449">
        <f t="shared" si="70"/>
        <v>0</v>
      </c>
      <c r="H806" s="449">
        <f>'Data information'!F1021</f>
        <v>110</v>
      </c>
      <c r="I806" s="449">
        <f t="shared" si="71"/>
        <v>0</v>
      </c>
      <c r="J806" s="449">
        <f t="shared" si="72"/>
        <v>0</v>
      </c>
      <c r="K806" s="469"/>
    </row>
    <row r="807" spans="1:11">
      <c r="A807" s="451"/>
      <c r="B807" s="475"/>
      <c r="C807" s="476" t="str">
        <f>'Data information'!C1022</f>
        <v xml:space="preserve">- EMT 1/2"  </v>
      </c>
      <c r="D807" s="449"/>
      <c r="E807" s="450" t="str">
        <f>'Data information'!D1022</f>
        <v>ม.</v>
      </c>
      <c r="F807" s="449">
        <f>'Data information'!E1022</f>
        <v>34.89</v>
      </c>
      <c r="G807" s="449">
        <f t="shared" si="70"/>
        <v>0</v>
      </c>
      <c r="H807" s="449">
        <f>'Data information'!F1022</f>
        <v>22</v>
      </c>
      <c r="I807" s="449">
        <f t="shared" si="71"/>
        <v>0</v>
      </c>
      <c r="J807" s="449">
        <f t="shared" si="72"/>
        <v>0</v>
      </c>
      <c r="K807" s="469"/>
    </row>
    <row r="808" spans="1:11">
      <c r="A808" s="451"/>
      <c r="B808" s="475"/>
      <c r="C808" s="476" t="str">
        <f>'Data information'!C1023</f>
        <v>- ACCESSORIES &amp; SUPPORT (Cable)</v>
      </c>
      <c r="D808" s="449"/>
      <c r="E808" s="450" t="str">
        <f>'Data information'!D1023</f>
        <v>รายการ</v>
      </c>
      <c r="F808" s="449">
        <f>(SUM(G805))*0.1</f>
        <v>0</v>
      </c>
      <c r="G808" s="449">
        <f t="shared" si="70"/>
        <v>0</v>
      </c>
      <c r="H808" s="449">
        <f>'Data information'!F1023</f>
        <v>0</v>
      </c>
      <c r="I808" s="449">
        <f t="shared" si="71"/>
        <v>0</v>
      </c>
      <c r="J808" s="449">
        <f t="shared" si="72"/>
        <v>0</v>
      </c>
      <c r="K808" s="469"/>
    </row>
    <row r="809" spans="1:11">
      <c r="A809" s="451"/>
      <c r="B809" s="475"/>
      <c r="C809" s="485" t="str">
        <f>'Data information'!C1024</f>
        <v>MATV SYSTEM</v>
      </c>
      <c r="D809" s="449"/>
      <c r="E809" s="450"/>
      <c r="F809" s="449"/>
      <c r="G809" s="449"/>
      <c r="H809" s="449"/>
      <c r="I809" s="449"/>
      <c r="J809" s="449"/>
      <c r="K809" s="470"/>
    </row>
    <row r="810" spans="1:11">
      <c r="A810" s="451"/>
      <c r="B810" s="475"/>
      <c r="C810" s="476" t="str">
        <f>'Data information'!C1025</f>
        <v xml:space="preserve"> - RACK 19"  12U (60*60*59) With AC&amp;FAN</v>
      </c>
      <c r="D810" s="449"/>
      <c r="E810" s="450" t="str">
        <f>'Data information'!D1025</f>
        <v>ชุด</v>
      </c>
      <c r="F810" s="449">
        <f>'Data information'!E1025</f>
        <v>7260</v>
      </c>
      <c r="G810" s="449">
        <f t="shared" si="70"/>
        <v>0</v>
      </c>
      <c r="H810" s="449">
        <f>'Data information'!F1025</f>
        <v>2178</v>
      </c>
      <c r="I810" s="449">
        <f t="shared" si="71"/>
        <v>0</v>
      </c>
      <c r="J810" s="449">
        <f t="shared" si="72"/>
        <v>0</v>
      </c>
      <c r="K810" s="470"/>
    </row>
    <row r="811" spans="1:11">
      <c r="A811" s="451"/>
      <c r="B811" s="475"/>
      <c r="C811" s="476" t="str">
        <f>'Data information'!C1026</f>
        <v xml:space="preserve"> - Muti Switch 5x8</v>
      </c>
      <c r="D811" s="449"/>
      <c r="E811" s="450" t="str">
        <f>'Data information'!D1026</f>
        <v>ชุด</v>
      </c>
      <c r="F811" s="449">
        <f>'Data information'!E1026</f>
        <v>1500</v>
      </c>
      <c r="G811" s="449">
        <f t="shared" si="70"/>
        <v>0</v>
      </c>
      <c r="H811" s="449">
        <f>'Data information'!F1026</f>
        <v>450</v>
      </c>
      <c r="I811" s="449">
        <f t="shared" si="71"/>
        <v>0</v>
      </c>
      <c r="J811" s="449">
        <f t="shared" si="72"/>
        <v>0</v>
      </c>
      <c r="K811" s="470"/>
    </row>
    <row r="812" spans="1:11">
      <c r="A812" s="451"/>
      <c r="B812" s="475"/>
      <c r="C812" s="476" t="str">
        <f>'Data information'!C1027</f>
        <v xml:space="preserve"> - 5x5 1 TAP-OFF </v>
      </c>
      <c r="D812" s="449"/>
      <c r="E812" s="450" t="str">
        <f>'Data information'!D1027</f>
        <v>ชุด</v>
      </c>
      <c r="F812" s="449">
        <f>'Data information'!E1027</f>
        <v>120</v>
      </c>
      <c r="G812" s="449">
        <f t="shared" si="70"/>
        <v>0</v>
      </c>
      <c r="H812" s="449">
        <f>'Data information'!F1027</f>
        <v>36</v>
      </c>
      <c r="I812" s="449">
        <f t="shared" si="71"/>
        <v>0</v>
      </c>
      <c r="J812" s="449">
        <f t="shared" si="72"/>
        <v>0</v>
      </c>
      <c r="K812" s="470"/>
    </row>
    <row r="813" spans="1:11">
      <c r="A813" s="451"/>
      <c r="B813" s="475"/>
      <c r="C813" s="476" t="str">
        <f>'Data information'!C1028</f>
        <v xml:space="preserve"> - EMT 1/2"  </v>
      </c>
      <c r="D813" s="449"/>
      <c r="E813" s="450" t="str">
        <f>'Data information'!D1028</f>
        <v>ม.</v>
      </c>
      <c r="F813" s="449">
        <f>'Data information'!E1028</f>
        <v>34.89</v>
      </c>
      <c r="G813" s="449">
        <f t="shared" si="70"/>
        <v>0</v>
      </c>
      <c r="H813" s="449">
        <f>'Data information'!F1028</f>
        <v>22</v>
      </c>
      <c r="I813" s="449">
        <f t="shared" si="71"/>
        <v>0</v>
      </c>
      <c r="J813" s="449">
        <f t="shared" si="72"/>
        <v>0</v>
      </c>
      <c r="K813" s="470"/>
    </row>
    <row r="814" spans="1:11">
      <c r="A814" s="451"/>
      <c r="B814" s="475"/>
      <c r="C814" s="476" t="str">
        <f>'Data information'!C1029</f>
        <v xml:space="preserve"> - EMT 1"  </v>
      </c>
      <c r="D814" s="449"/>
      <c r="E814" s="450" t="str">
        <f>'Data information'!D1029</f>
        <v>ม.</v>
      </c>
      <c r="F814" s="449">
        <f>'Data information'!E1029</f>
        <v>71.61</v>
      </c>
      <c r="G814" s="449">
        <f t="shared" si="70"/>
        <v>0</v>
      </c>
      <c r="H814" s="449">
        <f>'Data information'!F1029</f>
        <v>28</v>
      </c>
      <c r="I814" s="449">
        <f t="shared" si="71"/>
        <v>0</v>
      </c>
      <c r="J814" s="449">
        <f t="shared" si="72"/>
        <v>0</v>
      </c>
      <c r="K814" s="470"/>
    </row>
    <row r="815" spans="1:11">
      <c r="A815" s="451"/>
      <c r="B815" s="475"/>
      <c r="C815" s="476" t="str">
        <f>'Data information'!C1030</f>
        <v xml:space="preserve"> - TV OUTLET</v>
      </c>
      <c r="D815" s="449"/>
      <c r="E815" s="450" t="str">
        <f>'Data information'!D1030</f>
        <v>ชุด</v>
      </c>
      <c r="F815" s="449">
        <f>'Data information'!E1030</f>
        <v>266</v>
      </c>
      <c r="G815" s="449">
        <f t="shared" si="70"/>
        <v>0</v>
      </c>
      <c r="H815" s="449">
        <f>'Data information'!F1030</f>
        <v>90</v>
      </c>
      <c r="I815" s="449">
        <f t="shared" si="71"/>
        <v>0</v>
      </c>
      <c r="J815" s="449">
        <f t="shared" si="72"/>
        <v>0</v>
      </c>
      <c r="K815" s="470"/>
    </row>
    <row r="816" spans="1:11">
      <c r="A816" s="451"/>
      <c r="B816" s="475"/>
      <c r="C816" s="476" t="str">
        <f>'Data information'!C1031</f>
        <v xml:space="preserve"> - RG6/U Cable W/shield 80%-90%</v>
      </c>
      <c r="D816" s="449"/>
      <c r="E816" s="450" t="str">
        <f>'Data information'!D1031</f>
        <v>ม.</v>
      </c>
      <c r="F816" s="449">
        <f>'Data information'!E1031</f>
        <v>25.4</v>
      </c>
      <c r="G816" s="449">
        <f t="shared" si="70"/>
        <v>0</v>
      </c>
      <c r="H816" s="449">
        <f>'Data information'!F1031</f>
        <v>7</v>
      </c>
      <c r="I816" s="449">
        <f t="shared" si="71"/>
        <v>0</v>
      </c>
      <c r="J816" s="449">
        <f t="shared" si="72"/>
        <v>0</v>
      </c>
      <c r="K816" s="470"/>
    </row>
    <row r="817" spans="1:11">
      <c r="A817" s="451"/>
      <c r="B817" s="475"/>
      <c r="C817" s="476" t="str">
        <f>'Data information'!C1032</f>
        <v>- ACCESSORIES &amp; SUPPORT (Cable)</v>
      </c>
      <c r="D817" s="449"/>
      <c r="E817" s="450" t="str">
        <f>'Data information'!D1032</f>
        <v>รายการ</v>
      </c>
      <c r="F817" s="449">
        <f>(SUM(G816))*0.1</f>
        <v>0</v>
      </c>
      <c r="G817" s="449">
        <f t="shared" si="70"/>
        <v>0</v>
      </c>
      <c r="H817" s="449">
        <f>'Data information'!F1032</f>
        <v>0</v>
      </c>
      <c r="I817" s="449">
        <f t="shared" si="71"/>
        <v>0</v>
      </c>
      <c r="J817" s="449">
        <f t="shared" si="72"/>
        <v>0</v>
      </c>
      <c r="K817" s="470"/>
    </row>
    <row r="818" spans="1:11">
      <c r="A818" s="454"/>
      <c r="B818" s="477"/>
      <c r="C818" s="478"/>
      <c r="D818" s="452"/>
      <c r="E818" s="453"/>
      <c r="F818" s="452"/>
      <c r="G818" s="452"/>
      <c r="H818" s="452"/>
      <c r="I818" s="452"/>
      <c r="J818" s="452"/>
      <c r="K818" s="460"/>
    </row>
    <row r="819" spans="1:11">
      <c r="A819" s="464"/>
      <c r="B819" s="700" t="str">
        <f>"รวม"&amp;B598</f>
        <v>รวมหมวดงานวิศวกรรมไฟฟ้าและสื่อสาร</v>
      </c>
      <c r="C819" s="701"/>
      <c r="D819" s="462"/>
      <c r="E819" s="463"/>
      <c r="F819" s="462"/>
      <c r="G819" s="462" t="e">
        <f>SUM(G598:G818)</f>
        <v>#REF!</v>
      </c>
      <c r="H819" s="462"/>
      <c r="I819" s="462">
        <f>SUM(I598:I818)</f>
        <v>0</v>
      </c>
      <c r="J819" s="462" t="e">
        <f>SUM(J598:J818)</f>
        <v>#REF!</v>
      </c>
      <c r="K819" s="464"/>
    </row>
    <row r="820" spans="1:11">
      <c r="A820" s="480">
        <v>2.5</v>
      </c>
      <c r="B820" s="481" t="str">
        <f>B14</f>
        <v>หมวดงานวิศวกรรมสุขาภิบาล</v>
      </c>
      <c r="C820" s="476"/>
      <c r="D820" s="451"/>
      <c r="E820" s="458"/>
      <c r="F820" s="451"/>
      <c r="G820" s="451"/>
      <c r="H820" s="451"/>
      <c r="I820" s="451"/>
      <c r="J820" s="451"/>
      <c r="K820" s="504"/>
    </row>
    <row r="821" spans="1:11">
      <c r="A821" s="480"/>
      <c r="B821" s="481"/>
      <c r="C821" s="485" t="str">
        <f>'Data information'!C1034</f>
        <v>งานระบบท่อจ่ายน้ำประปาภายในอาคาร</v>
      </c>
      <c r="D821" s="451"/>
      <c r="E821" s="458"/>
      <c r="F821" s="451"/>
      <c r="G821" s="451"/>
      <c r="H821" s="451"/>
      <c r="I821" s="451"/>
      <c r="J821" s="451"/>
      <c r="K821" s="451"/>
    </row>
    <row r="822" spans="1:11" hidden="1">
      <c r="A822" s="451"/>
      <c r="B822" s="475"/>
      <c r="C822" s="476" t="str">
        <f>'Data information'!C1035</f>
        <v xml:space="preserve"> - ท่อ PP-R SDR11 PN10 CLASS DIN 8077/78  ขนาด 6" </v>
      </c>
      <c r="D822" s="449"/>
      <c r="E822" s="450" t="str">
        <f>'Data information'!D1035</f>
        <v>ม.</v>
      </c>
      <c r="F822" s="449">
        <f>'Data information'!E1035</f>
        <v>2450</v>
      </c>
      <c r="G822" s="449">
        <f>D822*F822</f>
        <v>0</v>
      </c>
      <c r="H822" s="449">
        <f>'Data information'!F1035</f>
        <v>250</v>
      </c>
      <c r="I822" s="449">
        <f>D822*H822</f>
        <v>0</v>
      </c>
      <c r="J822" s="449">
        <f>G822+I822</f>
        <v>0</v>
      </c>
      <c r="K822" s="469"/>
    </row>
    <row r="823" spans="1:11" hidden="1">
      <c r="A823" s="451"/>
      <c r="B823" s="475"/>
      <c r="C823" s="476" t="str">
        <f>'Data information'!C1036</f>
        <v xml:space="preserve"> - ท่อ PP-R SDR11 PN10 CLASS DIN 8077/78  ขนาด 4" </v>
      </c>
      <c r="D823" s="449"/>
      <c r="E823" s="450" t="str">
        <f>'Data information'!D1036</f>
        <v>ม.</v>
      </c>
      <c r="F823" s="449">
        <f>'Data information'!E1036</f>
        <v>834</v>
      </c>
      <c r="G823" s="449">
        <f t="shared" ref="G823:G870" si="73">D823*F823</f>
        <v>0</v>
      </c>
      <c r="H823" s="449">
        <f>'Data information'!F1036</f>
        <v>150</v>
      </c>
      <c r="I823" s="449">
        <f t="shared" ref="I823:I870" si="74">D823*H823</f>
        <v>0</v>
      </c>
      <c r="J823" s="449">
        <f t="shared" ref="J823:J870" si="75">G823+I823</f>
        <v>0</v>
      </c>
      <c r="K823" s="469"/>
    </row>
    <row r="824" spans="1:11" hidden="1">
      <c r="A824" s="451"/>
      <c r="B824" s="475"/>
      <c r="C824" s="476" t="str">
        <f>'Data information'!C1037</f>
        <v xml:space="preserve"> - ท่อ PP-R SDR11 PN10 CLASS DIN 8077/78  ขนาด 3" </v>
      </c>
      <c r="D824" s="449"/>
      <c r="E824" s="450" t="str">
        <f>'Data information'!D1037</f>
        <v>ม.</v>
      </c>
      <c r="F824" s="449">
        <f>'Data information'!E1037</f>
        <v>562</v>
      </c>
      <c r="G824" s="449">
        <f t="shared" si="73"/>
        <v>0</v>
      </c>
      <c r="H824" s="449">
        <f>'Data information'!F1037</f>
        <v>120</v>
      </c>
      <c r="I824" s="449">
        <f t="shared" si="74"/>
        <v>0</v>
      </c>
      <c r="J824" s="449">
        <f t="shared" si="75"/>
        <v>0</v>
      </c>
      <c r="K824" s="469"/>
    </row>
    <row r="825" spans="1:11">
      <c r="A825" s="451"/>
      <c r="B825" s="475"/>
      <c r="C825" s="476" t="str">
        <f>'Data information'!C1038</f>
        <v xml:space="preserve"> - ท่อ PP-R SDR11 PN10 CLASS DIN 8077/78  ขนาด 2 1/2" </v>
      </c>
      <c r="D825" s="449"/>
      <c r="E825" s="450" t="str">
        <f>'Data information'!D1038</f>
        <v>ม.</v>
      </c>
      <c r="F825" s="449">
        <f>'Data information'!E1038</f>
        <v>402</v>
      </c>
      <c r="G825" s="449">
        <f t="shared" si="73"/>
        <v>0</v>
      </c>
      <c r="H825" s="449">
        <f>'Data information'!F1038</f>
        <v>100</v>
      </c>
      <c r="I825" s="449">
        <f t="shared" si="74"/>
        <v>0</v>
      </c>
      <c r="J825" s="449">
        <f t="shared" si="75"/>
        <v>0</v>
      </c>
      <c r="K825" s="469"/>
    </row>
    <row r="826" spans="1:11">
      <c r="A826" s="451"/>
      <c r="B826" s="475"/>
      <c r="C826" s="476" t="str">
        <f>'Data information'!C1039</f>
        <v xml:space="preserve"> - ท่อ PP-R SDR11 PN10 CLASS DIN 8077/78  ขนาด 2" </v>
      </c>
      <c r="D826" s="449"/>
      <c r="E826" s="450" t="str">
        <f>'Data information'!D1039</f>
        <v>ม.</v>
      </c>
      <c r="F826" s="449">
        <f>'Data information'!E1039</f>
        <v>287</v>
      </c>
      <c r="G826" s="449">
        <f t="shared" si="73"/>
        <v>0</v>
      </c>
      <c r="H826" s="449">
        <f>'Data information'!F1039</f>
        <v>75</v>
      </c>
      <c r="I826" s="449">
        <f t="shared" si="74"/>
        <v>0</v>
      </c>
      <c r="J826" s="449">
        <f t="shared" si="75"/>
        <v>0</v>
      </c>
      <c r="K826" s="469"/>
    </row>
    <row r="827" spans="1:11">
      <c r="A827" s="451"/>
      <c r="B827" s="475"/>
      <c r="C827" s="476" t="str">
        <f>'Data information'!C1040</f>
        <v xml:space="preserve"> - ท่อ PP-R SDR11 PN10 CLASS DIN 8077/78  ขนาด 1 1/2" </v>
      </c>
      <c r="D827" s="449"/>
      <c r="E827" s="450" t="str">
        <f>'Data information'!D1040</f>
        <v>ม.</v>
      </c>
      <c r="F827" s="449">
        <f>'Data information'!E1040</f>
        <v>180</v>
      </c>
      <c r="G827" s="449">
        <f t="shared" si="73"/>
        <v>0</v>
      </c>
      <c r="H827" s="449">
        <f>'Data information'!F1040</f>
        <v>50</v>
      </c>
      <c r="I827" s="449">
        <f t="shared" si="74"/>
        <v>0</v>
      </c>
      <c r="J827" s="449">
        <f t="shared" si="75"/>
        <v>0</v>
      </c>
      <c r="K827" s="469"/>
    </row>
    <row r="828" spans="1:11">
      <c r="A828" s="451"/>
      <c r="B828" s="475"/>
      <c r="C828" s="476" t="str">
        <f>'Data information'!C1041</f>
        <v xml:space="preserve"> - ท่อ PP-R SDR11 PN10 CLASS DIN 8077/78  ขนาด 1 1/4" </v>
      </c>
      <c r="D828" s="449"/>
      <c r="E828" s="450" t="str">
        <f>'Data information'!D1041</f>
        <v>ม.</v>
      </c>
      <c r="F828" s="449">
        <f>'Data information'!E1041</f>
        <v>113</v>
      </c>
      <c r="G828" s="449">
        <f t="shared" si="73"/>
        <v>0</v>
      </c>
      <c r="H828" s="449">
        <f>'Data information'!F1041</f>
        <v>30</v>
      </c>
      <c r="I828" s="449">
        <f t="shared" si="74"/>
        <v>0</v>
      </c>
      <c r="J828" s="449">
        <f t="shared" si="75"/>
        <v>0</v>
      </c>
      <c r="K828" s="469"/>
    </row>
    <row r="829" spans="1:11">
      <c r="A829" s="451"/>
      <c r="B829" s="475"/>
      <c r="C829" s="476" t="str">
        <f>'Data information'!C1042</f>
        <v xml:space="preserve"> - ท่อ PP-R SDR11 PN10 CLASS DIN 8077/78  ขนาด 1" </v>
      </c>
      <c r="D829" s="449"/>
      <c r="E829" s="450" t="str">
        <f>'Data information'!D1042</f>
        <v>ม.</v>
      </c>
      <c r="F829" s="449">
        <f>'Data information'!E1042</f>
        <v>76</v>
      </c>
      <c r="G829" s="449">
        <f t="shared" si="73"/>
        <v>0</v>
      </c>
      <c r="H829" s="449">
        <f>'Data information'!F1042</f>
        <v>30</v>
      </c>
      <c r="I829" s="449">
        <f t="shared" si="74"/>
        <v>0</v>
      </c>
      <c r="J829" s="449">
        <f t="shared" si="75"/>
        <v>0</v>
      </c>
      <c r="K829" s="469"/>
    </row>
    <row r="830" spans="1:11">
      <c r="A830" s="451"/>
      <c r="B830" s="475"/>
      <c r="C830" s="476" t="str">
        <f>'Data information'!C1043</f>
        <v xml:space="preserve"> - ท่อ PP-R SDR11 PN10 CLASS DIN 8077/78  ขนาด 3/4" </v>
      </c>
      <c r="D830" s="449"/>
      <c r="E830" s="450" t="str">
        <f>'Data information'!D1043</f>
        <v>ม.</v>
      </c>
      <c r="F830" s="449">
        <f>'Data information'!E1043</f>
        <v>46</v>
      </c>
      <c r="G830" s="449">
        <f t="shared" si="73"/>
        <v>0</v>
      </c>
      <c r="H830" s="449">
        <f>'Data information'!F1043</f>
        <v>30</v>
      </c>
      <c r="I830" s="449">
        <f t="shared" si="74"/>
        <v>0</v>
      </c>
      <c r="J830" s="449">
        <f t="shared" si="75"/>
        <v>0</v>
      </c>
      <c r="K830" s="469"/>
    </row>
    <row r="831" spans="1:11">
      <c r="A831" s="451"/>
      <c r="B831" s="475"/>
      <c r="C831" s="476" t="str">
        <f>'Data information'!C1044</f>
        <v xml:space="preserve"> - ท่อ PP-R SDR11 PN10 CLASS DIN 8077/78  ขนาด 1/2" </v>
      </c>
      <c r="D831" s="449"/>
      <c r="E831" s="450" t="str">
        <f>'Data information'!D1044</f>
        <v>ม.</v>
      </c>
      <c r="F831" s="449">
        <f>'Data information'!E1044</f>
        <v>35</v>
      </c>
      <c r="G831" s="449">
        <f t="shared" si="73"/>
        <v>0</v>
      </c>
      <c r="H831" s="449">
        <f>'Data information'!F1044</f>
        <v>30</v>
      </c>
      <c r="I831" s="449">
        <f t="shared" si="74"/>
        <v>0</v>
      </c>
      <c r="J831" s="449">
        <f t="shared" si="75"/>
        <v>0</v>
      </c>
      <c r="K831" s="469"/>
    </row>
    <row r="832" spans="1:11">
      <c r="A832" s="451"/>
      <c r="B832" s="475"/>
      <c r="C832" s="476" t="str">
        <f>'Data information'!C1045</f>
        <v xml:space="preserve"> - ข้อต่อและอุปกรณ์ประกอบท่อ</v>
      </c>
      <c r="D832" s="449"/>
      <c r="E832" s="450" t="str">
        <f>'Data information'!D1045</f>
        <v>รายการ</v>
      </c>
      <c r="F832" s="449">
        <f>(SUM(G822:G831))*0.5</f>
        <v>0</v>
      </c>
      <c r="G832" s="449">
        <f t="shared" si="73"/>
        <v>0</v>
      </c>
      <c r="H832" s="449">
        <f>F832*0.3</f>
        <v>0</v>
      </c>
      <c r="I832" s="449">
        <f t="shared" si="74"/>
        <v>0</v>
      </c>
      <c r="J832" s="449">
        <f t="shared" si="75"/>
        <v>0</v>
      </c>
      <c r="K832" s="469"/>
    </row>
    <row r="833" spans="1:11">
      <c r="A833" s="451"/>
      <c r="B833" s="475"/>
      <c r="C833" s="476" t="str">
        <f>'Data information'!C1046</f>
        <v xml:space="preserve"> - อุปกรณ์แขวนท่อ ยึดรองรับท่อ และปลอกท่อ</v>
      </c>
      <c r="D833" s="449"/>
      <c r="E833" s="450" t="str">
        <f>'Data information'!D1046</f>
        <v>รายการ</v>
      </c>
      <c r="F833" s="449">
        <f>(SUM(G822:G831))*0.2</f>
        <v>0</v>
      </c>
      <c r="G833" s="449">
        <f t="shared" si="73"/>
        <v>0</v>
      </c>
      <c r="H833" s="449">
        <f>F833*0.3</f>
        <v>0</v>
      </c>
      <c r="I833" s="449">
        <f t="shared" si="74"/>
        <v>0</v>
      </c>
      <c r="J833" s="449">
        <f t="shared" si="75"/>
        <v>0</v>
      </c>
      <c r="K833" s="469"/>
    </row>
    <row r="834" spans="1:11">
      <c r="A834" s="451"/>
      <c r="B834" s="475"/>
      <c r="C834" s="476" t="str">
        <f>'Data information'!C1047</f>
        <v xml:space="preserve"> - งานทดสอบ ทำความสะอาด และทาสีทำสัญลักษณ์ท่อ</v>
      </c>
      <c r="D834" s="449"/>
      <c r="E834" s="450" t="str">
        <f>'Data information'!D1047</f>
        <v>รายการ</v>
      </c>
      <c r="F834" s="449">
        <f>(SUM(G822:G831))*0.1</f>
        <v>0</v>
      </c>
      <c r="G834" s="449">
        <f t="shared" si="73"/>
        <v>0</v>
      </c>
      <c r="H834" s="449">
        <f>F834*0.3</f>
        <v>0</v>
      </c>
      <c r="I834" s="449">
        <f t="shared" si="74"/>
        <v>0</v>
      </c>
      <c r="J834" s="449">
        <f t="shared" si="75"/>
        <v>0</v>
      </c>
      <c r="K834" s="469"/>
    </row>
    <row r="835" spans="1:11" hidden="1">
      <c r="A835" s="451"/>
      <c r="B835" s="475"/>
      <c r="C835" s="476" t="str">
        <f>'Data information'!C1048</f>
        <v xml:space="preserve"> - ประตูน้ำชนิด Gate Valve ขนาด 4" </v>
      </c>
      <c r="D835" s="449"/>
      <c r="E835" s="450" t="str">
        <f>'Data information'!D1048</f>
        <v>ชุด</v>
      </c>
      <c r="F835" s="449">
        <f>'Data information'!E1048</f>
        <v>16340</v>
      </c>
      <c r="G835" s="449">
        <f t="shared" si="73"/>
        <v>0</v>
      </c>
      <c r="H835" s="449">
        <f>'Data information'!F1048</f>
        <v>800</v>
      </c>
      <c r="I835" s="449">
        <f t="shared" si="74"/>
        <v>0</v>
      </c>
      <c r="J835" s="449">
        <f t="shared" si="75"/>
        <v>0</v>
      </c>
      <c r="K835" s="469"/>
    </row>
    <row r="836" spans="1:11" hidden="1">
      <c r="A836" s="451"/>
      <c r="B836" s="475"/>
      <c r="C836" s="476" t="str">
        <f>'Data information'!C1049</f>
        <v xml:space="preserve"> - ประตูน้ำชนิด Gate Valve ขนาด 3" </v>
      </c>
      <c r="D836" s="449"/>
      <c r="E836" s="450" t="str">
        <f>'Data information'!D1049</f>
        <v>ชุด</v>
      </c>
      <c r="F836" s="449">
        <f>'Data information'!E1049</f>
        <v>11415</v>
      </c>
      <c r="G836" s="449">
        <f t="shared" si="73"/>
        <v>0</v>
      </c>
      <c r="H836" s="449">
        <f>'Data information'!F1049</f>
        <v>600</v>
      </c>
      <c r="I836" s="449">
        <f t="shared" si="74"/>
        <v>0</v>
      </c>
      <c r="J836" s="449">
        <f t="shared" si="75"/>
        <v>0</v>
      </c>
      <c r="K836" s="469"/>
    </row>
    <row r="837" spans="1:11" hidden="1">
      <c r="A837" s="451"/>
      <c r="B837" s="475"/>
      <c r="C837" s="476" t="str">
        <f>'Data information'!C1050</f>
        <v xml:space="preserve"> - ประตูน้ำชนิด Gate Valve ขนาด 2-1/2" </v>
      </c>
      <c r="D837" s="449"/>
      <c r="E837" s="450" t="str">
        <f>'Data information'!D1050</f>
        <v>ชุด</v>
      </c>
      <c r="F837" s="449">
        <f>'Data information'!E1050</f>
        <v>8140</v>
      </c>
      <c r="G837" s="449">
        <f t="shared" si="73"/>
        <v>0</v>
      </c>
      <c r="H837" s="449">
        <f>'Data information'!F1050</f>
        <v>500</v>
      </c>
      <c r="I837" s="449">
        <f t="shared" si="74"/>
        <v>0</v>
      </c>
      <c r="J837" s="449">
        <f t="shared" si="75"/>
        <v>0</v>
      </c>
      <c r="K837" s="469"/>
    </row>
    <row r="838" spans="1:11" hidden="1">
      <c r="A838" s="451"/>
      <c r="B838" s="475"/>
      <c r="C838" s="476" t="str">
        <f>'Data information'!C1051</f>
        <v xml:space="preserve"> - ประตูน้ำชนิด Gate Valve ขนาด 2" </v>
      </c>
      <c r="D838" s="449"/>
      <c r="E838" s="450" t="str">
        <f>'Data information'!D1051</f>
        <v>ชุด</v>
      </c>
      <c r="F838" s="449">
        <f>'Data information'!E1051</f>
        <v>1550</v>
      </c>
      <c r="G838" s="449">
        <f t="shared" si="73"/>
        <v>0</v>
      </c>
      <c r="H838" s="449">
        <f>'Data information'!F1051</f>
        <v>400</v>
      </c>
      <c r="I838" s="449">
        <f t="shared" si="74"/>
        <v>0</v>
      </c>
      <c r="J838" s="449">
        <f t="shared" si="75"/>
        <v>0</v>
      </c>
      <c r="K838" s="469"/>
    </row>
    <row r="839" spans="1:11">
      <c r="A839" s="451"/>
      <c r="B839" s="475"/>
      <c r="C839" s="476" t="str">
        <f>'Data information'!C1052</f>
        <v xml:space="preserve"> - ประตูน้ำชนิด Gate Valve ขนาด 1-1/2" </v>
      </c>
      <c r="D839" s="449"/>
      <c r="E839" s="450" t="str">
        <f>'Data information'!D1052</f>
        <v>ชุด</v>
      </c>
      <c r="F839" s="449">
        <f>'Data information'!E1052</f>
        <v>690</v>
      </c>
      <c r="G839" s="449">
        <f t="shared" si="73"/>
        <v>0</v>
      </c>
      <c r="H839" s="449">
        <f>'Data information'!F1052</f>
        <v>300</v>
      </c>
      <c r="I839" s="449">
        <f t="shared" si="74"/>
        <v>0</v>
      </c>
      <c r="J839" s="449">
        <f t="shared" si="75"/>
        <v>0</v>
      </c>
      <c r="K839" s="469"/>
    </row>
    <row r="840" spans="1:11" hidden="1">
      <c r="A840" s="451"/>
      <c r="B840" s="475"/>
      <c r="C840" s="476" t="str">
        <f>'Data information'!C1053</f>
        <v xml:space="preserve"> - ประตูน้ำชนิด Gate Valve ขนาด 3/4" </v>
      </c>
      <c r="D840" s="449"/>
      <c r="E840" s="450" t="str">
        <f>'Data information'!D1053</f>
        <v>ชุด</v>
      </c>
      <c r="F840" s="449">
        <f>'Data information'!E1053</f>
        <v>365</v>
      </c>
      <c r="G840" s="449">
        <f t="shared" si="73"/>
        <v>0</v>
      </c>
      <c r="H840" s="449">
        <f>'Data information'!F1053</f>
        <v>150</v>
      </c>
      <c r="I840" s="449">
        <f t="shared" si="74"/>
        <v>0</v>
      </c>
      <c r="J840" s="449">
        <f t="shared" si="75"/>
        <v>0</v>
      </c>
      <c r="K840" s="469"/>
    </row>
    <row r="841" spans="1:11" hidden="1">
      <c r="A841" s="451"/>
      <c r="B841" s="475"/>
      <c r="C841" s="476" t="str">
        <f>'Data information'!C1054</f>
        <v xml:space="preserve"> - ประตูน้ำชนิด Stop Valve ขนาด 1/2" </v>
      </c>
      <c r="D841" s="449"/>
      <c r="E841" s="450" t="str">
        <f>'Data information'!D1054</f>
        <v>ชุด</v>
      </c>
      <c r="F841" s="449">
        <f>'Data information'!E1054</f>
        <v>285</v>
      </c>
      <c r="G841" s="449">
        <f t="shared" si="73"/>
        <v>0</v>
      </c>
      <c r="H841" s="449">
        <f>'Data information'!F1054</f>
        <v>100</v>
      </c>
      <c r="I841" s="449">
        <f t="shared" si="74"/>
        <v>0</v>
      </c>
      <c r="J841" s="449">
        <f t="shared" si="75"/>
        <v>0</v>
      </c>
      <c r="K841" s="469"/>
    </row>
    <row r="842" spans="1:11" hidden="1">
      <c r="A842" s="451"/>
      <c r="B842" s="475"/>
      <c r="C842" s="476" t="str">
        <f>'Data information'!C1055</f>
        <v xml:space="preserve"> - วาล์วควบคุมระดับน้ำ (Modulating Float Valve) ขนาด 2" </v>
      </c>
      <c r="D842" s="449"/>
      <c r="E842" s="450" t="str">
        <f>'Data information'!D1055</f>
        <v>ชุด</v>
      </c>
      <c r="F842" s="449">
        <f>'Data information'!E1055</f>
        <v>12000</v>
      </c>
      <c r="G842" s="449">
        <f t="shared" si="73"/>
        <v>0</v>
      </c>
      <c r="H842" s="449">
        <f>'Data information'!F1055</f>
        <v>400</v>
      </c>
      <c r="I842" s="449">
        <f t="shared" si="74"/>
        <v>0</v>
      </c>
      <c r="J842" s="449">
        <f t="shared" si="75"/>
        <v>0</v>
      </c>
      <c r="K842" s="469"/>
    </row>
    <row r="843" spans="1:11" hidden="1">
      <c r="A843" s="451"/>
      <c r="B843" s="475"/>
      <c r="C843" s="476" t="str">
        <f>'Data information'!C1056</f>
        <v xml:space="preserve"> - วาล์วปลายท่อดูด (Foot Vavle) ขนาด 4" </v>
      </c>
      <c r="D843" s="449"/>
      <c r="E843" s="450" t="str">
        <f>'Data information'!D1056</f>
        <v>ชุด</v>
      </c>
      <c r="F843" s="449">
        <f>'Data information'!E1056</f>
        <v>6000</v>
      </c>
      <c r="G843" s="449">
        <f t="shared" si="73"/>
        <v>0</v>
      </c>
      <c r="H843" s="449">
        <f>'Data information'!F1056</f>
        <v>800</v>
      </c>
      <c r="I843" s="449">
        <f t="shared" si="74"/>
        <v>0</v>
      </c>
      <c r="J843" s="449">
        <f t="shared" si="75"/>
        <v>0</v>
      </c>
      <c r="K843" s="469"/>
    </row>
    <row r="844" spans="1:11" hidden="1">
      <c r="A844" s="451"/>
      <c r="B844" s="475"/>
      <c r="C844" s="476" t="str">
        <f>'Data information'!C1057</f>
        <v xml:space="preserve"> - ประตูน้ำชนิด Check Valve ขนาด 4" </v>
      </c>
      <c r="D844" s="449"/>
      <c r="E844" s="450" t="str">
        <f>'Data information'!D1057</f>
        <v>ชุด</v>
      </c>
      <c r="F844" s="449">
        <f>'Data information'!E1057</f>
        <v>13500</v>
      </c>
      <c r="G844" s="449">
        <f t="shared" si="73"/>
        <v>0</v>
      </c>
      <c r="H844" s="449">
        <f>'Data information'!F1057</f>
        <v>800</v>
      </c>
      <c r="I844" s="449">
        <f t="shared" si="74"/>
        <v>0</v>
      </c>
      <c r="J844" s="449">
        <f t="shared" si="75"/>
        <v>0</v>
      </c>
      <c r="K844" s="469"/>
    </row>
    <row r="845" spans="1:11" hidden="1">
      <c r="A845" s="451"/>
      <c r="B845" s="475"/>
      <c r="C845" s="476" t="str">
        <f>'Data information'!C1058</f>
        <v xml:space="preserve"> - ประตูน้ำชนิด Check Valve ขนาด 3" </v>
      </c>
      <c r="D845" s="449"/>
      <c r="E845" s="450" t="str">
        <f>'Data information'!D1058</f>
        <v>ชุด</v>
      </c>
      <c r="F845" s="449">
        <f>'Data information'!E1058</f>
        <v>9150</v>
      </c>
      <c r="G845" s="449">
        <f t="shared" si="73"/>
        <v>0</v>
      </c>
      <c r="H845" s="449">
        <f>'Data information'!F1058</f>
        <v>600</v>
      </c>
      <c r="I845" s="449">
        <f t="shared" si="74"/>
        <v>0</v>
      </c>
      <c r="J845" s="449">
        <f t="shared" si="75"/>
        <v>0</v>
      </c>
      <c r="K845" s="469"/>
    </row>
    <row r="846" spans="1:11" hidden="1">
      <c r="A846" s="451"/>
      <c r="B846" s="475"/>
      <c r="C846" s="476" t="str">
        <f>'Data information'!C1059</f>
        <v xml:space="preserve"> - หัวระบายอากาศอัตโนมัติ (Automatic Air Vent) ขนาด 1"</v>
      </c>
      <c r="D846" s="449"/>
      <c r="E846" s="450" t="str">
        <f>'Data information'!D1059</f>
        <v>ชุด</v>
      </c>
      <c r="F846" s="449">
        <f>'Data information'!E1059</f>
        <v>4600</v>
      </c>
      <c r="G846" s="449">
        <f t="shared" si="73"/>
        <v>0</v>
      </c>
      <c r="H846" s="449">
        <f>'Data information'!F1059</f>
        <v>200</v>
      </c>
      <c r="I846" s="449">
        <f t="shared" si="74"/>
        <v>0</v>
      </c>
      <c r="J846" s="449">
        <f t="shared" si="75"/>
        <v>0</v>
      </c>
      <c r="K846" s="469"/>
    </row>
    <row r="847" spans="1:11" hidden="1">
      <c r="A847" s="451"/>
      <c r="B847" s="475"/>
      <c r="C847" s="476" t="str">
        <f>'Data information'!C1060</f>
        <v xml:space="preserve"> - หัวระบายอากาศอัตโนมัติ (Automatic Air Vent) ขนาด 3/4"</v>
      </c>
      <c r="D847" s="449"/>
      <c r="E847" s="450" t="str">
        <f>'Data information'!D1060</f>
        <v>ชุด</v>
      </c>
      <c r="F847" s="449">
        <f>'Data information'!E1060</f>
        <v>4000</v>
      </c>
      <c r="G847" s="449">
        <f t="shared" si="73"/>
        <v>0</v>
      </c>
      <c r="H847" s="449">
        <f>'Data information'!F1060</f>
        <v>200</v>
      </c>
      <c r="I847" s="449">
        <f t="shared" si="74"/>
        <v>0</v>
      </c>
      <c r="J847" s="449">
        <f t="shared" si="75"/>
        <v>0</v>
      </c>
      <c r="K847" s="469"/>
    </row>
    <row r="848" spans="1:11" hidden="1">
      <c r="A848" s="451"/>
      <c r="B848" s="475"/>
      <c r="C848" s="476" t="str">
        <f>'Data information'!C1061</f>
        <v xml:space="preserve"> - ถังเก็บน้ำชนิดตั้งพื้น  ขนาดความจุ 80 ลบ.ม. </v>
      </c>
      <c r="D848" s="449"/>
      <c r="E848" s="450" t="str">
        <f>'Data information'!D1061</f>
        <v>ชุด</v>
      </c>
      <c r="F848" s="449">
        <f>'Data information'!E1061</f>
        <v>431750</v>
      </c>
      <c r="G848" s="449">
        <f t="shared" si="73"/>
        <v>0</v>
      </c>
      <c r="H848" s="449">
        <f>'Data information'!F1061</f>
        <v>43175</v>
      </c>
      <c r="I848" s="449">
        <f t="shared" si="74"/>
        <v>0</v>
      </c>
      <c r="J848" s="449">
        <f t="shared" si="75"/>
        <v>0</v>
      </c>
      <c r="K848" s="469"/>
    </row>
    <row r="849" spans="1:11" hidden="1">
      <c r="A849" s="451"/>
      <c r="B849" s="475"/>
      <c r="C849" s="476" t="str">
        <f>'Data information'!C1062</f>
        <v xml:space="preserve"> - ถังเก็บน้ำชนิดตั้งพื้น  ขนาดความจุ 100 ลบ.ม. </v>
      </c>
      <c r="D849" s="449"/>
      <c r="E849" s="450" t="str">
        <f>'Data information'!D1062</f>
        <v>ชุด</v>
      </c>
      <c r="F849" s="449">
        <f>'Data information'!E1062</f>
        <v>486350</v>
      </c>
      <c r="G849" s="449">
        <f t="shared" si="73"/>
        <v>0</v>
      </c>
      <c r="H849" s="449">
        <f>'Data information'!F1062</f>
        <v>48635</v>
      </c>
      <c r="I849" s="449">
        <f t="shared" si="74"/>
        <v>0</v>
      </c>
      <c r="J849" s="449">
        <f t="shared" si="75"/>
        <v>0</v>
      </c>
      <c r="K849" s="469"/>
    </row>
    <row r="850" spans="1:11" hidden="1">
      <c r="A850" s="451"/>
      <c r="B850" s="475"/>
      <c r="C850" s="476" t="str">
        <f>'Data information'!C1063</f>
        <v xml:space="preserve"> - งานโครงสร้างรองรับถัง</v>
      </c>
      <c r="D850" s="449"/>
      <c r="E850" s="450" t="str">
        <f>'Data information'!D1063</f>
        <v>ตร.ม.</v>
      </c>
      <c r="F850" s="449">
        <f>'Data information'!E1063</f>
        <v>1500</v>
      </c>
      <c r="G850" s="449">
        <f t="shared" si="73"/>
        <v>0</v>
      </c>
      <c r="H850" s="449">
        <f>'Data information'!F1063</f>
        <v>0</v>
      </c>
      <c r="I850" s="449">
        <f t="shared" si="74"/>
        <v>0</v>
      </c>
      <c r="J850" s="449">
        <f t="shared" si="75"/>
        <v>0</v>
      </c>
      <c r="K850" s="469"/>
    </row>
    <row r="851" spans="1:11">
      <c r="A851" s="451"/>
      <c r="B851" s="475"/>
      <c r="C851" s="476" t="str">
        <f>'Data information'!C1064</f>
        <v xml:space="preserve"> - ก๊อกสนาม/ก๊อกล้างพื้น ขนาด 3/4" </v>
      </c>
      <c r="D851" s="449"/>
      <c r="E851" s="450" t="str">
        <f>'Data information'!D1064</f>
        <v>ชุด</v>
      </c>
      <c r="F851" s="449">
        <f>'Data information'!E1064</f>
        <v>177</v>
      </c>
      <c r="G851" s="449">
        <f t="shared" si="73"/>
        <v>0</v>
      </c>
      <c r="H851" s="449">
        <f>'Data information'!F1064</f>
        <v>50</v>
      </c>
      <c r="I851" s="449">
        <f t="shared" si="74"/>
        <v>0</v>
      </c>
      <c r="J851" s="449">
        <f t="shared" si="75"/>
        <v>0</v>
      </c>
      <c r="K851" s="469"/>
    </row>
    <row r="852" spans="1:11">
      <c r="A852" s="451"/>
      <c r="B852" s="475"/>
      <c r="C852" s="476" t="str">
        <f>'Data information'!C1065</f>
        <v xml:space="preserve"> - ก๊อกสนาม/ก๊อกล้างพื้น ขนาด 1/2" </v>
      </c>
      <c r="D852" s="449"/>
      <c r="E852" s="450" t="str">
        <f>'Data information'!D1065</f>
        <v>ชุด</v>
      </c>
      <c r="F852" s="449">
        <f>'Data information'!E1065</f>
        <v>102.8</v>
      </c>
      <c r="G852" s="449">
        <f t="shared" si="73"/>
        <v>0</v>
      </c>
      <c r="H852" s="449">
        <f>'Data information'!F1065</f>
        <v>50</v>
      </c>
      <c r="I852" s="449">
        <f t="shared" si="74"/>
        <v>0</v>
      </c>
      <c r="J852" s="449">
        <f t="shared" si="75"/>
        <v>0</v>
      </c>
      <c r="K852" s="469"/>
    </row>
    <row r="853" spans="1:11">
      <c r="A853" s="451"/>
      <c r="B853" s="475"/>
      <c r="C853" s="485" t="str">
        <f>'Data information'!C1066</f>
        <v>งานระบบท่อน้ำโสโครก(S) ท่อน้ำทิ้ง(W) ท่ออากาศ(V) และท่อน้ำทิ้งจากห้องครัว (K)</v>
      </c>
      <c r="D853" s="449"/>
      <c r="E853" s="450"/>
      <c r="F853" s="449"/>
      <c r="G853" s="449"/>
      <c r="H853" s="449"/>
      <c r="I853" s="449"/>
      <c r="J853" s="449"/>
      <c r="K853" s="469"/>
    </row>
    <row r="854" spans="1:11">
      <c r="A854" s="451"/>
      <c r="B854" s="475"/>
      <c r="C854" s="476" t="str">
        <f>'Data information'!C1067</f>
        <v xml:space="preserve"> - ท่อ PVC ชั้นคุณภาพ 8.5 ขนาดเส้นผ่าศูนย์กลาง 6" </v>
      </c>
      <c r="D854" s="449"/>
      <c r="E854" s="450" t="str">
        <f>'Data information'!D1067</f>
        <v>ม.</v>
      </c>
      <c r="F854" s="449">
        <f>'Data information'!E1067</f>
        <v>345.15</v>
      </c>
      <c r="G854" s="449">
        <f t="shared" si="73"/>
        <v>0</v>
      </c>
      <c r="H854" s="449">
        <f>'Data information'!F1067</f>
        <v>200</v>
      </c>
      <c r="I854" s="449">
        <f t="shared" si="74"/>
        <v>0</v>
      </c>
      <c r="J854" s="449">
        <f t="shared" si="75"/>
        <v>0</v>
      </c>
      <c r="K854" s="469"/>
    </row>
    <row r="855" spans="1:11">
      <c r="A855" s="451"/>
      <c r="B855" s="475"/>
      <c r="C855" s="476" t="str">
        <f>'Data information'!C1068</f>
        <v xml:space="preserve"> - ท่อ PVC ชั้นคุณภาพ 8.5 ขนาดเส้นผ่าศูนย์กลาง 4" </v>
      </c>
      <c r="D855" s="449"/>
      <c r="E855" s="450" t="str">
        <f>'Data information'!D1068</f>
        <v>ม.</v>
      </c>
      <c r="F855" s="449">
        <f>'Data information'!E1068</f>
        <v>153.38</v>
      </c>
      <c r="G855" s="449">
        <f t="shared" si="73"/>
        <v>0</v>
      </c>
      <c r="H855" s="449">
        <f>'Data information'!F1068</f>
        <v>100</v>
      </c>
      <c r="I855" s="449">
        <f t="shared" si="74"/>
        <v>0</v>
      </c>
      <c r="J855" s="449">
        <f t="shared" si="75"/>
        <v>0</v>
      </c>
      <c r="K855" s="469"/>
    </row>
    <row r="856" spans="1:11">
      <c r="A856" s="451"/>
      <c r="B856" s="475"/>
      <c r="C856" s="476" t="str">
        <f>'Data information'!C1069</f>
        <v xml:space="preserve"> - ท่อ PVC ชั้นคุณภาพ 8.5 ขนาดเส้นผ่าศูนย์กลาง 3" </v>
      </c>
      <c r="D856" s="449"/>
      <c r="E856" s="450" t="str">
        <f>'Data information'!D1069</f>
        <v>ม.</v>
      </c>
      <c r="F856" s="449">
        <f>'Data information'!E1069</f>
        <v>94.97</v>
      </c>
      <c r="G856" s="449">
        <f t="shared" si="73"/>
        <v>0</v>
      </c>
      <c r="H856" s="449">
        <f>'Data information'!F1069</f>
        <v>75</v>
      </c>
      <c r="I856" s="449">
        <f t="shared" si="74"/>
        <v>0</v>
      </c>
      <c r="J856" s="449">
        <f t="shared" si="75"/>
        <v>0</v>
      </c>
      <c r="K856" s="469"/>
    </row>
    <row r="857" spans="1:11">
      <c r="A857" s="451"/>
      <c r="B857" s="475"/>
      <c r="C857" s="476" t="str">
        <f>'Data information'!C1070</f>
        <v xml:space="preserve"> - ท่อ PVC ชั้นคุณภาพ 8.5 ขนาดเส้นผ่าศูนย์กลาง 2-1/2" </v>
      </c>
      <c r="D857" s="449"/>
      <c r="E857" s="450" t="str">
        <f>'Data information'!D1070</f>
        <v>ม.</v>
      </c>
      <c r="F857" s="449">
        <f>'Data information'!E1070</f>
        <v>67.75</v>
      </c>
      <c r="G857" s="449">
        <f t="shared" si="73"/>
        <v>0</v>
      </c>
      <c r="H857" s="449">
        <f>'Data information'!F1070</f>
        <v>50</v>
      </c>
      <c r="I857" s="449">
        <f t="shared" si="74"/>
        <v>0</v>
      </c>
      <c r="J857" s="449">
        <f t="shared" si="75"/>
        <v>0</v>
      </c>
      <c r="K857" s="469"/>
    </row>
    <row r="858" spans="1:11">
      <c r="A858" s="451"/>
      <c r="B858" s="475"/>
      <c r="C858" s="476" t="str">
        <f>'Data information'!C1071</f>
        <v xml:space="preserve"> - ท่อ PVC ชั้นคุณภาพ 8.5 ขนาดเส้นผ่าศูนย์กลาง 2" </v>
      </c>
      <c r="D858" s="449"/>
      <c r="E858" s="450" t="str">
        <f>'Data information'!D1071</f>
        <v>ม.</v>
      </c>
      <c r="F858" s="449">
        <f>'Data information'!E1071</f>
        <v>42.99</v>
      </c>
      <c r="G858" s="449">
        <f t="shared" si="73"/>
        <v>0</v>
      </c>
      <c r="H858" s="449">
        <f>'Data information'!F1071</f>
        <v>40</v>
      </c>
      <c r="I858" s="449">
        <f t="shared" si="74"/>
        <v>0</v>
      </c>
      <c r="J858" s="449">
        <f t="shared" si="75"/>
        <v>0</v>
      </c>
      <c r="K858" s="469"/>
    </row>
    <row r="859" spans="1:11">
      <c r="A859" s="451"/>
      <c r="B859" s="475"/>
      <c r="C859" s="476" t="str">
        <f>'Data information'!C1072</f>
        <v xml:space="preserve"> - ท่อ PVC ชั้นคุณภาพ 8.5 ขนาดเส้นผ่าศูนย์กลาง 1-1/2" </v>
      </c>
      <c r="D859" s="449"/>
      <c r="E859" s="450" t="str">
        <f>'Data information'!D1072</f>
        <v>ม.</v>
      </c>
      <c r="F859" s="449">
        <f>'Data information'!E1072</f>
        <v>27.33</v>
      </c>
      <c r="G859" s="449">
        <f t="shared" si="73"/>
        <v>0</v>
      </c>
      <c r="H859" s="449">
        <f>'Data information'!F1072</f>
        <v>30</v>
      </c>
      <c r="I859" s="449">
        <f t="shared" si="74"/>
        <v>0</v>
      </c>
      <c r="J859" s="449">
        <f t="shared" si="75"/>
        <v>0</v>
      </c>
      <c r="K859" s="469"/>
    </row>
    <row r="860" spans="1:11">
      <c r="A860" s="451"/>
      <c r="B860" s="475"/>
      <c r="C860" s="476" t="str">
        <f>'Data information'!C1073</f>
        <v xml:space="preserve"> - ข้อต่อและอุปกรณ์ประกอบท่อ</v>
      </c>
      <c r="D860" s="449"/>
      <c r="E860" s="450" t="str">
        <f>'Data information'!D1073</f>
        <v>รายการ</v>
      </c>
      <c r="F860" s="449">
        <f>(SUM(G854:G859))*0.4</f>
        <v>0</v>
      </c>
      <c r="G860" s="449">
        <f t="shared" si="73"/>
        <v>0</v>
      </c>
      <c r="H860" s="449">
        <f>F860*0.3</f>
        <v>0</v>
      </c>
      <c r="I860" s="449">
        <f t="shared" si="74"/>
        <v>0</v>
      </c>
      <c r="J860" s="449">
        <f t="shared" si="75"/>
        <v>0</v>
      </c>
      <c r="K860" s="469"/>
    </row>
    <row r="861" spans="1:11">
      <c r="A861" s="451"/>
      <c r="B861" s="475"/>
      <c r="C861" s="476" t="str">
        <f>'Data information'!C1074</f>
        <v xml:space="preserve"> - อุปกรณ์แขวนท่อ ยึดรองรับท่อ และปลอกท่อ</v>
      </c>
      <c r="D861" s="449"/>
      <c r="E861" s="450" t="str">
        <f>'Data information'!D1074</f>
        <v>รายการ</v>
      </c>
      <c r="F861" s="449">
        <f>(SUM(G854:G859))*0.3</f>
        <v>0</v>
      </c>
      <c r="G861" s="449">
        <f t="shared" si="73"/>
        <v>0</v>
      </c>
      <c r="H861" s="449">
        <f>F861*0.3</f>
        <v>0</v>
      </c>
      <c r="I861" s="449">
        <f t="shared" si="74"/>
        <v>0</v>
      </c>
      <c r="J861" s="449">
        <f t="shared" si="75"/>
        <v>0</v>
      </c>
      <c r="K861" s="469"/>
    </row>
    <row r="862" spans="1:11">
      <c r="A862" s="451"/>
      <c r="B862" s="475"/>
      <c r="C862" s="476" t="str">
        <f>'Data information'!C1075</f>
        <v xml:space="preserve"> - งานทดสอบ ทำความสะอาด และทาสีทำสัญลักษณ์ท่อ</v>
      </c>
      <c r="D862" s="449"/>
      <c r="E862" s="450" t="str">
        <f>'Data information'!D1075</f>
        <v>รายการ</v>
      </c>
      <c r="F862" s="449">
        <f>(SUM(G854:G859))*0.1</f>
        <v>0</v>
      </c>
      <c r="G862" s="449">
        <f t="shared" si="73"/>
        <v>0</v>
      </c>
      <c r="H862" s="449">
        <f>F862*0.3</f>
        <v>0</v>
      </c>
      <c r="I862" s="449">
        <f t="shared" si="74"/>
        <v>0</v>
      </c>
      <c r="J862" s="449">
        <f t="shared" si="75"/>
        <v>0</v>
      </c>
      <c r="K862" s="469"/>
    </row>
    <row r="863" spans="1:11">
      <c r="A863" s="451"/>
      <c r="B863" s="475"/>
      <c r="C863" s="476" t="str">
        <f>'Data information'!C1076</f>
        <v xml:space="preserve"> - หัวระบายน้ำที่พื้น (FD) ขนาด 2" </v>
      </c>
      <c r="D863" s="449"/>
      <c r="E863" s="450" t="str">
        <f>'Data information'!D1076</f>
        <v>ชุด</v>
      </c>
      <c r="F863" s="449">
        <f>'Data information'!E1076</f>
        <v>635.51</v>
      </c>
      <c r="G863" s="449">
        <f t="shared" si="73"/>
        <v>0</v>
      </c>
      <c r="H863" s="449">
        <f>'Data information'!F1076</f>
        <v>75</v>
      </c>
      <c r="I863" s="449">
        <f t="shared" si="74"/>
        <v>0</v>
      </c>
      <c r="J863" s="449">
        <f t="shared" si="75"/>
        <v>0</v>
      </c>
      <c r="K863" s="469"/>
    </row>
    <row r="864" spans="1:11">
      <c r="A864" s="451"/>
      <c r="B864" s="475"/>
      <c r="C864" s="476" t="str">
        <f>'Data information'!C1077</f>
        <v xml:space="preserve"> - ช่องล้างท่อที่พื้น (FCO) ขนาด 6" </v>
      </c>
      <c r="D864" s="449"/>
      <c r="E864" s="450" t="str">
        <f>'Data information'!D1077</f>
        <v>ชุด</v>
      </c>
      <c r="F864" s="449">
        <f>'Data information'!E1077</f>
        <v>1200</v>
      </c>
      <c r="G864" s="449">
        <f t="shared" si="73"/>
        <v>0</v>
      </c>
      <c r="H864" s="449">
        <f>'Data information'!F1077</f>
        <v>600</v>
      </c>
      <c r="I864" s="449">
        <f t="shared" si="74"/>
        <v>0</v>
      </c>
      <c r="J864" s="449">
        <f t="shared" si="75"/>
        <v>0</v>
      </c>
      <c r="K864" s="469"/>
    </row>
    <row r="865" spans="1:11">
      <c r="A865" s="451"/>
      <c r="B865" s="475"/>
      <c r="C865" s="476" t="str">
        <f>'Data information'!C1078</f>
        <v xml:space="preserve"> - ช่องล้างท่อที่พื้น (FCO) ขนาด 4" </v>
      </c>
      <c r="D865" s="449"/>
      <c r="E865" s="450" t="str">
        <f>'Data information'!D1078</f>
        <v>ชุด</v>
      </c>
      <c r="F865" s="449">
        <f>'Data information'!E1078</f>
        <v>520</v>
      </c>
      <c r="G865" s="449">
        <f t="shared" si="73"/>
        <v>0</v>
      </c>
      <c r="H865" s="449">
        <f>'Data information'!F1078</f>
        <v>400</v>
      </c>
      <c r="I865" s="449">
        <f t="shared" si="74"/>
        <v>0</v>
      </c>
      <c r="J865" s="449">
        <f t="shared" si="75"/>
        <v>0</v>
      </c>
      <c r="K865" s="469"/>
    </row>
    <row r="866" spans="1:11">
      <c r="A866" s="451"/>
      <c r="B866" s="475"/>
      <c r="C866" s="476" t="str">
        <f>'Data information'!C1079</f>
        <v xml:space="preserve"> - ช่องล้างท่อที่พื้น (FCO) ขนาด 3" </v>
      </c>
      <c r="D866" s="449"/>
      <c r="E866" s="450" t="str">
        <f>'Data information'!D1079</f>
        <v>ชุด</v>
      </c>
      <c r="F866" s="449">
        <f>'Data information'!E1079</f>
        <v>410</v>
      </c>
      <c r="G866" s="449">
        <f t="shared" si="73"/>
        <v>0</v>
      </c>
      <c r="H866" s="449">
        <f>'Data information'!F1079</f>
        <v>300</v>
      </c>
      <c r="I866" s="449">
        <f t="shared" si="74"/>
        <v>0</v>
      </c>
      <c r="J866" s="449">
        <f t="shared" si="75"/>
        <v>0</v>
      </c>
      <c r="K866" s="469"/>
    </row>
    <row r="867" spans="1:11" hidden="1">
      <c r="A867" s="451"/>
      <c r="B867" s="475"/>
      <c r="C867" s="476" t="str">
        <f>'Data information'!C1080</f>
        <v xml:space="preserve"> - ช่องล้างท่อที่พื้น (FCO) ขนาด  2-1/2" </v>
      </c>
      <c r="D867" s="449"/>
      <c r="E867" s="450" t="str">
        <f>'Data information'!D1080</f>
        <v>ชุด</v>
      </c>
      <c r="F867" s="449">
        <f>'Data information'!E1080</f>
        <v>380</v>
      </c>
      <c r="G867" s="449">
        <f t="shared" si="73"/>
        <v>0</v>
      </c>
      <c r="H867" s="449">
        <f>'Data information'!F1080</f>
        <v>250</v>
      </c>
      <c r="I867" s="449">
        <f t="shared" si="74"/>
        <v>0</v>
      </c>
      <c r="J867" s="449">
        <f t="shared" si="75"/>
        <v>0</v>
      </c>
      <c r="K867" s="469"/>
    </row>
    <row r="868" spans="1:11">
      <c r="A868" s="451"/>
      <c r="B868" s="475"/>
      <c r="C868" s="476" t="str">
        <f>'Data information'!C1081</f>
        <v xml:space="preserve"> - ช่องล้างท่อที่พื้น (FCO) ขนาด  2" </v>
      </c>
      <c r="D868" s="449"/>
      <c r="E868" s="450" t="str">
        <f>'Data information'!D1081</f>
        <v>ชุด</v>
      </c>
      <c r="F868" s="449">
        <f>'Data information'!E1081</f>
        <v>300</v>
      </c>
      <c r="G868" s="449">
        <f t="shared" si="73"/>
        <v>0</v>
      </c>
      <c r="H868" s="449">
        <f>'Data information'!F1081</f>
        <v>200</v>
      </c>
      <c r="I868" s="449">
        <f t="shared" si="74"/>
        <v>0</v>
      </c>
      <c r="J868" s="449">
        <f t="shared" si="75"/>
        <v>0</v>
      </c>
      <c r="K868" s="469"/>
    </row>
    <row r="869" spans="1:11" hidden="1">
      <c r="A869" s="451"/>
      <c r="B869" s="475"/>
      <c r="C869" s="476" t="str">
        <f>'Data information'!C1082</f>
        <v xml:space="preserve"> - ฝาครอบพร้อมตะแกรงกันแมลงท่ออากาศ (Vent Cap) ขนาด 4" </v>
      </c>
      <c r="D869" s="449"/>
      <c r="E869" s="450" t="str">
        <f>'Data information'!D1082</f>
        <v>ชุด</v>
      </c>
      <c r="F869" s="449">
        <f>'Data information'!E1082</f>
        <v>675</v>
      </c>
      <c r="G869" s="449">
        <f t="shared" si="73"/>
        <v>0</v>
      </c>
      <c r="H869" s="449">
        <f>'Data information'!F1082</f>
        <v>400</v>
      </c>
      <c r="I869" s="449">
        <f t="shared" si="74"/>
        <v>0</v>
      </c>
      <c r="J869" s="449">
        <f t="shared" si="75"/>
        <v>0</v>
      </c>
      <c r="K869" s="469"/>
    </row>
    <row r="870" spans="1:11">
      <c r="A870" s="451"/>
      <c r="B870" s="475"/>
      <c r="C870" s="476" t="str">
        <f>'Data information'!C1083</f>
        <v xml:space="preserve"> - บ่อดักกลิ่น</v>
      </c>
      <c r="D870" s="449"/>
      <c r="E870" s="450" t="str">
        <f>'Data information'!D1083</f>
        <v>ชุด</v>
      </c>
      <c r="F870" s="449">
        <f>'Data information'!E1083</f>
        <v>3500</v>
      </c>
      <c r="G870" s="449">
        <f t="shared" si="73"/>
        <v>0</v>
      </c>
      <c r="H870" s="449">
        <f>'Data information'!F1083</f>
        <v>1050</v>
      </c>
      <c r="I870" s="449">
        <f t="shared" si="74"/>
        <v>0</v>
      </c>
      <c r="J870" s="449">
        <f t="shared" si="75"/>
        <v>0</v>
      </c>
      <c r="K870" s="469"/>
    </row>
    <row r="871" spans="1:11">
      <c r="A871" s="451"/>
      <c r="B871" s="475"/>
      <c r="C871" s="485" t="str">
        <f>'Data information'!C1084</f>
        <v>งานระบบท่อระบายน้ำและระบบระบายน้ำภายในอาคาร</v>
      </c>
      <c r="D871" s="449"/>
      <c r="E871" s="450"/>
      <c r="F871" s="449"/>
      <c r="G871" s="449"/>
      <c r="H871" s="449"/>
      <c r="I871" s="449"/>
      <c r="J871" s="449"/>
      <c r="K871" s="469"/>
    </row>
    <row r="872" spans="1:11" hidden="1">
      <c r="A872" s="451"/>
      <c r="B872" s="475"/>
      <c r="C872" s="476" t="str">
        <f>'Data information'!C1085</f>
        <v xml:space="preserve"> - ท่อ PVC ชั้นคุณภาพ 8.5  ขนาดเส้นผ่าศูนย์กลาง 6" </v>
      </c>
      <c r="D872" s="449"/>
      <c r="E872" s="450" t="str">
        <f>'Data information'!D1085</f>
        <v>ม.</v>
      </c>
      <c r="F872" s="449">
        <f>'Data information'!E1085</f>
        <v>345.15</v>
      </c>
      <c r="G872" s="449">
        <f t="shared" ref="G872:G902" si="76">D872*F872</f>
        <v>0</v>
      </c>
      <c r="H872" s="449">
        <f>'Data information'!F1085</f>
        <v>200</v>
      </c>
      <c r="I872" s="449">
        <f t="shared" ref="I872:I902" si="77">D872*H872</f>
        <v>0</v>
      </c>
      <c r="J872" s="449">
        <f t="shared" ref="J872:J902" si="78">G872+I872</f>
        <v>0</v>
      </c>
      <c r="K872" s="469"/>
    </row>
    <row r="873" spans="1:11">
      <c r="A873" s="451"/>
      <c r="B873" s="475"/>
      <c r="C873" s="476" t="str">
        <f>'Data information'!C1086</f>
        <v xml:space="preserve"> - ท่อ PVC ชั้นคุณภาพ 8.5  ขนาดเส้นผ่าศูนย์กลาง 4" </v>
      </c>
      <c r="D873" s="449"/>
      <c r="E873" s="450" t="str">
        <f>'Data information'!D1086</f>
        <v>ม.</v>
      </c>
      <c r="F873" s="449">
        <f>'Data information'!E1086</f>
        <v>153.38</v>
      </c>
      <c r="G873" s="449">
        <f t="shared" si="76"/>
        <v>0</v>
      </c>
      <c r="H873" s="449">
        <f>'Data information'!F1086</f>
        <v>100</v>
      </c>
      <c r="I873" s="449">
        <f t="shared" si="77"/>
        <v>0</v>
      </c>
      <c r="J873" s="449">
        <f t="shared" si="78"/>
        <v>0</v>
      </c>
      <c r="K873" s="469"/>
    </row>
    <row r="874" spans="1:11">
      <c r="A874" s="451"/>
      <c r="B874" s="475"/>
      <c r="C874" s="476" t="str">
        <f>'Data information'!C1087</f>
        <v xml:space="preserve"> - ข้อต่อและอุปกรณ์ประกอบท่อ</v>
      </c>
      <c r="D874" s="449"/>
      <c r="E874" s="450" t="str">
        <f>'Data information'!D1087</f>
        <v>รายการ</v>
      </c>
      <c r="F874" s="449">
        <f>(SUM(G872:G873))*0.4</f>
        <v>0</v>
      </c>
      <c r="G874" s="449">
        <f t="shared" si="76"/>
        <v>0</v>
      </c>
      <c r="H874" s="449">
        <f>F874*0.3</f>
        <v>0</v>
      </c>
      <c r="I874" s="449">
        <f t="shared" si="77"/>
        <v>0</v>
      </c>
      <c r="J874" s="449">
        <f t="shared" si="78"/>
        <v>0</v>
      </c>
      <c r="K874" s="469"/>
    </row>
    <row r="875" spans="1:11">
      <c r="A875" s="451"/>
      <c r="B875" s="475"/>
      <c r="C875" s="476" t="str">
        <f>'Data information'!C1088</f>
        <v xml:space="preserve"> - อุปกรณ์แขวนท่อ ยึดรองรับท่อ และปลอกท่อ</v>
      </c>
      <c r="D875" s="449"/>
      <c r="E875" s="450" t="str">
        <f>'Data information'!D1088</f>
        <v>รายการ</v>
      </c>
      <c r="F875" s="449">
        <f>(SUM(G872:G873))*0.3</f>
        <v>0</v>
      </c>
      <c r="G875" s="449">
        <f t="shared" si="76"/>
        <v>0</v>
      </c>
      <c r="H875" s="449">
        <f>F875*0.3</f>
        <v>0</v>
      </c>
      <c r="I875" s="449">
        <f t="shared" si="77"/>
        <v>0</v>
      </c>
      <c r="J875" s="449">
        <f t="shared" si="78"/>
        <v>0</v>
      </c>
      <c r="K875" s="469"/>
    </row>
    <row r="876" spans="1:11">
      <c r="A876" s="451"/>
      <c r="B876" s="475"/>
      <c r="C876" s="476" t="str">
        <f>'Data information'!C1089</f>
        <v xml:space="preserve"> - งานทดสอบ ทำความสะอาด และทาสีทำสัญลักษณ์ท่อ</v>
      </c>
      <c r="D876" s="449"/>
      <c r="E876" s="450" t="str">
        <f>'Data information'!D1089</f>
        <v>รายการ</v>
      </c>
      <c r="F876" s="449">
        <f>(SUM(G872:G873))*0.1</f>
        <v>0</v>
      </c>
      <c r="G876" s="449">
        <f t="shared" si="76"/>
        <v>0</v>
      </c>
      <c r="H876" s="449">
        <f>F876*0.3</f>
        <v>0</v>
      </c>
      <c r="I876" s="449">
        <f t="shared" si="77"/>
        <v>0</v>
      </c>
      <c r="J876" s="449">
        <f t="shared" si="78"/>
        <v>0</v>
      </c>
      <c r="K876" s="469"/>
    </row>
    <row r="877" spans="1:11">
      <c r="A877" s="451"/>
      <c r="B877" s="475"/>
      <c r="C877" s="476" t="str">
        <f>'Data information'!C1090</f>
        <v xml:space="preserve"> - หัวรับน้ำฝน ขนาดเส้นผ่าศูนย์กลาง 4" (RD)</v>
      </c>
      <c r="D877" s="449"/>
      <c r="E877" s="450" t="str">
        <f>'Data information'!D1090</f>
        <v>ชุด</v>
      </c>
      <c r="F877" s="449">
        <f>'Data information'!E1090</f>
        <v>605</v>
      </c>
      <c r="G877" s="449">
        <f t="shared" si="76"/>
        <v>0</v>
      </c>
      <c r="H877" s="449">
        <f>'Data information'!F1090</f>
        <v>400</v>
      </c>
      <c r="I877" s="449">
        <f t="shared" si="77"/>
        <v>0</v>
      </c>
      <c r="J877" s="449">
        <f t="shared" si="78"/>
        <v>0</v>
      </c>
      <c r="K877" s="469"/>
    </row>
    <row r="878" spans="1:11" hidden="1">
      <c r="A878" s="451"/>
      <c r="B878" s="475"/>
      <c r="C878" s="476" t="str">
        <f>'Data information'!C1091</f>
        <v xml:space="preserve"> - ข้อต่อยืดหยุ่น (Flexible Connector) ขนาดเส้นผ่าศูนย์กลาง 6"</v>
      </c>
      <c r="D878" s="449"/>
      <c r="E878" s="450" t="str">
        <f>'Data information'!D1091</f>
        <v>ชุด</v>
      </c>
      <c r="F878" s="449">
        <f>'Data information'!E1091</f>
        <v>800</v>
      </c>
      <c r="G878" s="449">
        <f t="shared" si="76"/>
        <v>0</v>
      </c>
      <c r="H878" s="449">
        <f>'Data information'!F1091</f>
        <v>300</v>
      </c>
      <c r="I878" s="449">
        <f t="shared" si="77"/>
        <v>0</v>
      </c>
      <c r="J878" s="449">
        <f t="shared" si="78"/>
        <v>0</v>
      </c>
      <c r="K878" s="469"/>
    </row>
    <row r="879" spans="1:11">
      <c r="A879" s="451"/>
      <c r="B879" s="475"/>
      <c r="C879" s="476" t="str">
        <f>'Data information'!C1092</f>
        <v xml:space="preserve"> - ข้อต่อยืดหยุ่น (Flexible Connector) ขนาดเส้นผ่าศูนย์กลาง 4"</v>
      </c>
      <c r="D879" s="449"/>
      <c r="E879" s="450" t="str">
        <f>'Data information'!D1092</f>
        <v>ชุด</v>
      </c>
      <c r="F879" s="449">
        <f>'Data information'!E1092</f>
        <v>600</v>
      </c>
      <c r="G879" s="449">
        <f t="shared" si="76"/>
        <v>0</v>
      </c>
      <c r="H879" s="449">
        <f>'Data information'!F1092</f>
        <v>200</v>
      </c>
      <c r="I879" s="449">
        <f t="shared" si="77"/>
        <v>0</v>
      </c>
      <c r="J879" s="449">
        <f t="shared" si="78"/>
        <v>0</v>
      </c>
      <c r="K879" s="469"/>
    </row>
    <row r="880" spans="1:11">
      <c r="A880" s="451"/>
      <c r="B880" s="475"/>
      <c r="C880" s="485" t="str">
        <f>'Data information'!C1093</f>
        <v>ระบบบำบัดน้ำเสีย</v>
      </c>
      <c r="D880" s="449"/>
      <c r="E880" s="450"/>
      <c r="F880" s="449"/>
      <c r="G880" s="449"/>
      <c r="H880" s="449"/>
      <c r="I880" s="449"/>
      <c r="J880" s="449"/>
      <c r="K880" s="469"/>
    </row>
    <row r="881" spans="1:11" hidden="1">
      <c r="A881" s="451"/>
      <c r="B881" s="475"/>
      <c r="C881" s="476" t="str">
        <f>'Data information'!C1094</f>
        <v xml:space="preserve"> - ถังดักไขมัน ชนิดฝังดิน ความจุ 6 ลบ.ม.</v>
      </c>
      <c r="D881" s="449"/>
      <c r="E881" s="450" t="str">
        <f>'Data information'!D1094</f>
        <v>ชุด</v>
      </c>
      <c r="F881" s="449">
        <f>'Data information'!E1094</f>
        <v>43000</v>
      </c>
      <c r="G881" s="449">
        <f t="shared" si="76"/>
        <v>0</v>
      </c>
      <c r="H881" s="449">
        <f>'Data information'!F1094</f>
        <v>4300</v>
      </c>
      <c r="I881" s="449">
        <f t="shared" si="77"/>
        <v>0</v>
      </c>
      <c r="J881" s="449">
        <f t="shared" si="78"/>
        <v>0</v>
      </c>
      <c r="K881" s="469"/>
    </row>
    <row r="882" spans="1:11" ht="48">
      <c r="A882" s="451"/>
      <c r="B882" s="475"/>
      <c r="C882" s="490" t="str">
        <f>'Data information'!C1095</f>
        <v xml:space="preserve"> - ถังบำบัดน้ำเสีย ชนิดเกรอะ-กรองเติมอากาศ ขนาดรองรับน้ำเสีย 12 ลบ.ม./วัน</v>
      </c>
      <c r="D882" s="449"/>
      <c r="E882" s="450" t="str">
        <f>'Data information'!D1095</f>
        <v>ชุด</v>
      </c>
      <c r="F882" s="449">
        <f>'Data information'!E1095</f>
        <v>157400</v>
      </c>
      <c r="G882" s="449">
        <f t="shared" si="76"/>
        <v>0</v>
      </c>
      <c r="H882" s="449">
        <f>'Data information'!F1095</f>
        <v>15740</v>
      </c>
      <c r="I882" s="449">
        <f t="shared" si="77"/>
        <v>0</v>
      </c>
      <c r="J882" s="449">
        <f t="shared" si="78"/>
        <v>0</v>
      </c>
      <c r="K882" s="469"/>
    </row>
    <row r="883" spans="1:11" hidden="1">
      <c r="A883" s="451"/>
      <c r="B883" s="475"/>
      <c r="C883" s="476" t="str">
        <f>'Data information'!C1096</f>
        <v xml:space="preserve"> - ถังบำบัดน้ำเสีย ชนิดเกรอะ-กรองเติมอากาศ ขนาดรองรับน้ำเสีย 20 ลบ.ม./วัน</v>
      </c>
      <c r="D883" s="449"/>
      <c r="E883" s="450" t="str">
        <f>'Data information'!D1096</f>
        <v>ชุด</v>
      </c>
      <c r="F883" s="449">
        <f>'Data information'!E1096</f>
        <v>217600</v>
      </c>
      <c r="G883" s="449">
        <f t="shared" si="76"/>
        <v>0</v>
      </c>
      <c r="H883" s="449">
        <f>'Data information'!F1096</f>
        <v>21760</v>
      </c>
      <c r="I883" s="449">
        <f t="shared" si="77"/>
        <v>0</v>
      </c>
      <c r="J883" s="449">
        <f t="shared" si="78"/>
        <v>0</v>
      </c>
      <c r="K883" s="469"/>
    </row>
    <row r="884" spans="1:11" hidden="1">
      <c r="A884" s="451"/>
      <c r="B884" s="475"/>
      <c r="C884" s="476" t="str">
        <f>'Data information'!C1097</f>
        <v xml:space="preserve"> - ถังบำบัดน้ำเสีย ชนิดเกรอะ-กรองเติมอากาศ ขนาดรองรับน้ำเสีย 22 ลบ.ม./วัน</v>
      </c>
      <c r="D884" s="449"/>
      <c r="E884" s="450" t="str">
        <f>'Data information'!D1097</f>
        <v>ชุด</v>
      </c>
      <c r="F884" s="449">
        <f>'Data information'!E1097</f>
        <v>462000</v>
      </c>
      <c r="G884" s="449">
        <f t="shared" si="76"/>
        <v>0</v>
      </c>
      <c r="H884" s="449">
        <f>'Data information'!F1097</f>
        <v>46200</v>
      </c>
      <c r="I884" s="449">
        <f t="shared" si="77"/>
        <v>0</v>
      </c>
      <c r="J884" s="449">
        <f t="shared" si="78"/>
        <v>0</v>
      </c>
      <c r="K884" s="469"/>
    </row>
    <row r="885" spans="1:11" hidden="1">
      <c r="A885" s="451"/>
      <c r="B885" s="475"/>
      <c r="C885" s="476" t="str">
        <f>'Data information'!C1098</f>
        <v xml:space="preserve"> - ถังบำบัดน้ำเสีย ชนิดเกรอะ-กรองเติมอากาศ ขนาดรองรับน้ำเสีย 25 ลบ.ม./วัน</v>
      </c>
      <c r="D885" s="449"/>
      <c r="E885" s="450" t="str">
        <f>'Data information'!D1098</f>
        <v>ชุด</v>
      </c>
      <c r="F885" s="449">
        <f>'Data information'!E1098</f>
        <v>260500</v>
      </c>
      <c r="G885" s="449">
        <f t="shared" si="76"/>
        <v>0</v>
      </c>
      <c r="H885" s="449">
        <f>'Data information'!F1098</f>
        <v>26050</v>
      </c>
      <c r="I885" s="449">
        <f t="shared" si="77"/>
        <v>0</v>
      </c>
      <c r="J885" s="449">
        <f t="shared" si="78"/>
        <v>0</v>
      </c>
      <c r="K885" s="469"/>
    </row>
    <row r="886" spans="1:11" hidden="1">
      <c r="A886" s="451"/>
      <c r="B886" s="475"/>
      <c r="C886" s="476" t="str">
        <f>'Data information'!C1099</f>
        <v xml:space="preserve"> - ถังบำบัดน้ำเสีย ชนิดเกรอะ-กรองเติมอากาศ ขนาดรองรับน้ำเสีย 30 ลบ.ม./วัน</v>
      </c>
      <c r="D886" s="449"/>
      <c r="E886" s="450" t="str">
        <f>'Data information'!D1099</f>
        <v>ชุด</v>
      </c>
      <c r="F886" s="449">
        <f>'Data information'!E1099</f>
        <v>309500</v>
      </c>
      <c r="G886" s="449">
        <f t="shared" si="76"/>
        <v>0</v>
      </c>
      <c r="H886" s="449">
        <f>'Data information'!F1099</f>
        <v>30950</v>
      </c>
      <c r="I886" s="449">
        <f t="shared" si="77"/>
        <v>0</v>
      </c>
      <c r="J886" s="449">
        <f t="shared" si="78"/>
        <v>0</v>
      </c>
      <c r="K886" s="469"/>
    </row>
    <row r="887" spans="1:11" hidden="1">
      <c r="A887" s="451"/>
      <c r="B887" s="475"/>
      <c r="C887" s="476" t="str">
        <f>'Data information'!C1100</f>
        <v xml:space="preserve"> - ถังบำบัดน้ำเสีย ชนิดเกรอะ-กรองเติมอากาศ ขนาดรองรับน้ำเสีย 50 ลบ.ม./วัน</v>
      </c>
      <c r="D887" s="449"/>
      <c r="E887" s="450" t="str">
        <f>'Data information'!D1100</f>
        <v>ชุด</v>
      </c>
      <c r="F887" s="449">
        <f>'Data information'!E1100</f>
        <v>465500</v>
      </c>
      <c r="G887" s="449">
        <f t="shared" si="76"/>
        <v>0</v>
      </c>
      <c r="H887" s="449">
        <f>'Data information'!F1100</f>
        <v>46550</v>
      </c>
      <c r="I887" s="449">
        <f t="shared" si="77"/>
        <v>0</v>
      </c>
      <c r="J887" s="449">
        <f t="shared" si="78"/>
        <v>0</v>
      </c>
      <c r="K887" s="469"/>
    </row>
    <row r="888" spans="1:11" hidden="1">
      <c r="A888" s="451"/>
      <c r="B888" s="475"/>
      <c r="C888" s="476" t="str">
        <f>'Data information'!C1101</f>
        <v xml:space="preserve"> - ถังบำบัดน้ำเสีย ชนิดเกรอะ-กรองเติมอากาศ ขนาดรองรับน้ำเสีย 85 ลบ.ม./วัน</v>
      </c>
      <c r="D888" s="449"/>
      <c r="E888" s="450" t="str">
        <f>'Data information'!D1101</f>
        <v>ชุด</v>
      </c>
      <c r="F888" s="449">
        <f>'Data information'!E1101</f>
        <v>888000</v>
      </c>
      <c r="G888" s="449">
        <f t="shared" si="76"/>
        <v>0</v>
      </c>
      <c r="H888" s="449">
        <f>'Data information'!F1101</f>
        <v>88800</v>
      </c>
      <c r="I888" s="449">
        <f t="shared" si="77"/>
        <v>0</v>
      </c>
      <c r="J888" s="449">
        <f t="shared" si="78"/>
        <v>0</v>
      </c>
      <c r="K888" s="469"/>
    </row>
    <row r="889" spans="1:11">
      <c r="A889" s="451"/>
      <c r="B889" s="475"/>
      <c r="C889" s="476" t="str">
        <f>'Data information'!C1102</f>
        <v xml:space="preserve"> - งานโครงสร้างรองรับถังบำบัดน้ำเสีย</v>
      </c>
      <c r="D889" s="449"/>
      <c r="E889" s="450" t="str">
        <f>'Data information'!D1102</f>
        <v>ตร.ม.</v>
      </c>
      <c r="F889" s="449">
        <f>'Data information'!E1102</f>
        <v>1500</v>
      </c>
      <c r="G889" s="449">
        <f t="shared" si="76"/>
        <v>0</v>
      </c>
      <c r="H889" s="449">
        <f>'Data information'!F1102</f>
        <v>0</v>
      </c>
      <c r="I889" s="449">
        <f t="shared" si="77"/>
        <v>0</v>
      </c>
      <c r="J889" s="449">
        <f t="shared" si="78"/>
        <v>0</v>
      </c>
      <c r="K889" s="469"/>
    </row>
    <row r="890" spans="1:11">
      <c r="A890" s="451"/>
      <c r="B890" s="475"/>
      <c r="C890" s="485" t="str">
        <f>'Data information'!C1103</f>
        <v>ระบบดับเพลิง</v>
      </c>
      <c r="D890" s="449"/>
      <c r="E890" s="450"/>
      <c r="F890" s="449"/>
      <c r="G890" s="449"/>
      <c r="H890" s="449"/>
      <c r="I890" s="449"/>
      <c r="J890" s="449"/>
      <c r="K890" s="469"/>
    </row>
    <row r="891" spans="1:11">
      <c r="A891" s="451"/>
      <c r="B891" s="475"/>
      <c r="C891" s="490" t="str">
        <f>'Data information'!C1104</f>
        <v xml:space="preserve"> - ท่อเหล็กดำชนิดมีตะเข็บ (ชั้น  SCH. 40) ขนาด 4" </v>
      </c>
      <c r="D891" s="449"/>
      <c r="E891" s="450" t="str">
        <f>'Data information'!D1104</f>
        <v>ม.</v>
      </c>
      <c r="F891" s="449">
        <f>'Data information'!E1104</f>
        <v>523</v>
      </c>
      <c r="G891" s="449">
        <f t="shared" si="76"/>
        <v>0</v>
      </c>
      <c r="H891" s="449">
        <f>'Data information'!F1104</f>
        <v>280</v>
      </c>
      <c r="I891" s="449">
        <f t="shared" si="77"/>
        <v>0</v>
      </c>
      <c r="J891" s="449">
        <f t="shared" si="78"/>
        <v>0</v>
      </c>
      <c r="K891" s="469"/>
    </row>
    <row r="892" spans="1:11" hidden="1">
      <c r="A892" s="451"/>
      <c r="B892" s="475"/>
      <c r="C892" s="490" t="str">
        <f>'Data information'!C1105</f>
        <v xml:space="preserve"> - ท่อเหล็กดำชนิดมีตะเข็บ (ชั้น  SCH. 40) ขนาด 2-1/2" </v>
      </c>
      <c r="D892" s="449"/>
      <c r="E892" s="450" t="str">
        <f>'Data information'!D1105</f>
        <v>ม.</v>
      </c>
      <c r="F892" s="449">
        <f>'Data information'!E1105</f>
        <v>271</v>
      </c>
      <c r="G892" s="449">
        <f t="shared" si="76"/>
        <v>0</v>
      </c>
      <c r="H892" s="449">
        <f>'Data information'!F1105</f>
        <v>150</v>
      </c>
      <c r="I892" s="449">
        <f t="shared" si="77"/>
        <v>0</v>
      </c>
      <c r="J892" s="449">
        <f t="shared" si="78"/>
        <v>0</v>
      </c>
      <c r="K892" s="469"/>
    </row>
    <row r="893" spans="1:11">
      <c r="A893" s="451"/>
      <c r="B893" s="475"/>
      <c r="C893" s="476" t="str">
        <f>'Data information'!C1106</f>
        <v xml:space="preserve"> - ข้อต่อและอุปกรณ์ประกอบท่อ</v>
      </c>
      <c r="D893" s="449"/>
      <c r="E893" s="450" t="str">
        <f>'Data information'!D1106</f>
        <v>รายการ</v>
      </c>
      <c r="F893" s="449">
        <f>(SUM(G891:G892))*0.4</f>
        <v>0</v>
      </c>
      <c r="G893" s="449">
        <f t="shared" si="76"/>
        <v>0</v>
      </c>
      <c r="H893" s="449">
        <f>F893*0.3</f>
        <v>0</v>
      </c>
      <c r="I893" s="449">
        <f t="shared" si="77"/>
        <v>0</v>
      </c>
      <c r="J893" s="449">
        <f t="shared" si="78"/>
        <v>0</v>
      </c>
      <c r="K893" s="469"/>
    </row>
    <row r="894" spans="1:11">
      <c r="A894" s="451"/>
      <c r="B894" s="475"/>
      <c r="C894" s="476" t="str">
        <f>'Data information'!C1107</f>
        <v xml:space="preserve"> - อุปกรณ์แขวนท่อ ยึดรองรับท่อ และปลอกท่อ</v>
      </c>
      <c r="D894" s="449"/>
      <c r="E894" s="450" t="str">
        <f>'Data information'!D1107</f>
        <v>รายการ</v>
      </c>
      <c r="F894" s="449">
        <f>(SUM(G891:G892))*0.2</f>
        <v>0</v>
      </c>
      <c r="G894" s="449">
        <f t="shared" si="76"/>
        <v>0</v>
      </c>
      <c r="H894" s="449">
        <f>F894*0.3</f>
        <v>0</v>
      </c>
      <c r="I894" s="449">
        <f t="shared" si="77"/>
        <v>0</v>
      </c>
      <c r="J894" s="449">
        <f t="shared" si="78"/>
        <v>0</v>
      </c>
      <c r="K894" s="469"/>
    </row>
    <row r="895" spans="1:11">
      <c r="A895" s="451"/>
      <c r="B895" s="475"/>
      <c r="C895" s="476" t="str">
        <f>'Data information'!C1108</f>
        <v xml:space="preserve"> - งานทดสอบ ทำความสะอาด และทาสีทำสัญลักษณ์ท่อ</v>
      </c>
      <c r="D895" s="449"/>
      <c r="E895" s="450" t="str">
        <f>'Data information'!D1108</f>
        <v>รายการ</v>
      </c>
      <c r="F895" s="449">
        <f>(SUM(G891:G892))*0.1</f>
        <v>0</v>
      </c>
      <c r="G895" s="449">
        <f t="shared" si="76"/>
        <v>0</v>
      </c>
      <c r="H895" s="449">
        <f>F895*0.3</f>
        <v>0</v>
      </c>
      <c r="I895" s="449">
        <f t="shared" si="77"/>
        <v>0</v>
      </c>
      <c r="J895" s="449">
        <f t="shared" si="78"/>
        <v>0</v>
      </c>
      <c r="K895" s="469"/>
    </row>
    <row r="896" spans="1:11">
      <c r="A896" s="451"/>
      <c r="B896" s="475"/>
      <c r="C896" s="476" t="str">
        <f>'Data information'!C1109</f>
        <v xml:space="preserve"> - งานทาสีท่อดับเพลิง</v>
      </c>
      <c r="D896" s="449"/>
      <c r="E896" s="450" t="str">
        <f>'Data information'!D1109</f>
        <v>รายการ</v>
      </c>
      <c r="F896" s="449">
        <f>(SUM(G891:G892))*0.3</f>
        <v>0</v>
      </c>
      <c r="G896" s="449">
        <f t="shared" si="76"/>
        <v>0</v>
      </c>
      <c r="H896" s="449">
        <f>F896*0.3</f>
        <v>0</v>
      </c>
      <c r="I896" s="449">
        <f t="shared" si="77"/>
        <v>0</v>
      </c>
      <c r="J896" s="449">
        <f t="shared" si="78"/>
        <v>0</v>
      </c>
      <c r="K896" s="469"/>
    </row>
    <row r="897" spans="1:11" hidden="1">
      <c r="A897" s="451"/>
      <c r="B897" s="475"/>
      <c r="C897" s="476" t="str">
        <f>'Data information'!C1110</f>
        <v xml:space="preserve"> - วาล์วควบคุมการไหลของน้ำ ขนาด 4" (Gate Valve)</v>
      </c>
      <c r="D897" s="449"/>
      <c r="E897" s="450" t="str">
        <f>'Data information'!D1110</f>
        <v>ชุด</v>
      </c>
      <c r="F897" s="449">
        <f>'Data information'!E1110</f>
        <v>16340</v>
      </c>
      <c r="G897" s="449">
        <f t="shared" si="76"/>
        <v>0</v>
      </c>
      <c r="H897" s="449">
        <f>'Data information'!F1110</f>
        <v>800</v>
      </c>
      <c r="I897" s="449">
        <f t="shared" si="77"/>
        <v>0</v>
      </c>
      <c r="J897" s="449">
        <f t="shared" si="78"/>
        <v>0</v>
      </c>
      <c r="K897" s="469"/>
    </row>
    <row r="898" spans="1:11">
      <c r="A898" s="451"/>
      <c r="B898" s="475"/>
      <c r="C898" s="476" t="str">
        <f>'Data information'!C1111</f>
        <v xml:space="preserve"> - วาล์วควบคุมการไหลของน้ำ ขนาด 2-1/2" (Gate Valve)</v>
      </c>
      <c r="D898" s="449"/>
      <c r="E898" s="450" t="str">
        <f>'Data information'!D1111</f>
        <v>ชุด</v>
      </c>
      <c r="F898" s="449">
        <f>'Data information'!E1111</f>
        <v>8140</v>
      </c>
      <c r="G898" s="449">
        <f t="shared" si="76"/>
        <v>0</v>
      </c>
      <c r="H898" s="449">
        <f>'Data information'!F1111</f>
        <v>500</v>
      </c>
      <c r="I898" s="449">
        <f t="shared" si="77"/>
        <v>0</v>
      </c>
      <c r="J898" s="449">
        <f t="shared" si="78"/>
        <v>0</v>
      </c>
      <c r="K898" s="469"/>
    </row>
    <row r="899" spans="1:11" hidden="1">
      <c r="A899" s="451"/>
      <c r="B899" s="475"/>
      <c r="C899" s="476" t="str">
        <f>'Data information'!C1112</f>
        <v xml:space="preserve"> - วาล์วควบคุมการไหลของน้ำ ขนาด 1" (Gate Valve)</v>
      </c>
      <c r="D899" s="449"/>
      <c r="E899" s="450" t="str">
        <f>'Data information'!D1112</f>
        <v>ชุด</v>
      </c>
      <c r="F899" s="449">
        <f>'Data information'!E1112</f>
        <v>1145</v>
      </c>
      <c r="G899" s="449">
        <f t="shared" si="76"/>
        <v>0</v>
      </c>
      <c r="H899" s="449">
        <f>'Data information'!F1112</f>
        <v>200</v>
      </c>
      <c r="I899" s="449">
        <f t="shared" si="77"/>
        <v>0</v>
      </c>
      <c r="J899" s="449">
        <f t="shared" si="78"/>
        <v>0</v>
      </c>
      <c r="K899" s="469"/>
    </row>
    <row r="900" spans="1:11" hidden="1">
      <c r="A900" s="451"/>
      <c r="B900" s="475"/>
      <c r="C900" s="476" t="str">
        <f>'Data information'!C1113</f>
        <v xml:space="preserve"> - วาล์วควบคุมการไหลของน้ำ ขนาด 4" (Check Valve)</v>
      </c>
      <c r="D900" s="449"/>
      <c r="E900" s="450" t="str">
        <f>'Data information'!D1113</f>
        <v>ชุด</v>
      </c>
      <c r="F900" s="449">
        <f>'Data information'!E1113</f>
        <v>15695</v>
      </c>
      <c r="G900" s="449">
        <f t="shared" si="76"/>
        <v>0</v>
      </c>
      <c r="H900" s="449">
        <f>'Data information'!F1113</f>
        <v>800</v>
      </c>
      <c r="I900" s="449">
        <f t="shared" si="77"/>
        <v>0</v>
      </c>
      <c r="J900" s="449">
        <f t="shared" si="78"/>
        <v>0</v>
      </c>
      <c r="K900" s="469"/>
    </row>
    <row r="901" spans="1:11">
      <c r="A901" s="451"/>
      <c r="B901" s="475"/>
      <c r="C901" s="476" t="str">
        <f>'Data information'!C1114</f>
        <v xml:space="preserve"> - ตู้สายฉีดดับเพลิงพร้อมอุปกรณ์ประกอบครบชุด (FHC)</v>
      </c>
      <c r="D901" s="449"/>
      <c r="E901" s="450" t="str">
        <f>'Data information'!D1114</f>
        <v>ชุด</v>
      </c>
      <c r="F901" s="449">
        <f>'Data information'!E1114</f>
        <v>16000</v>
      </c>
      <c r="G901" s="449">
        <f t="shared" si="76"/>
        <v>0</v>
      </c>
      <c r="H901" s="449">
        <f>'Data information'!F1114</f>
        <v>1200</v>
      </c>
      <c r="I901" s="449">
        <f t="shared" si="77"/>
        <v>0</v>
      </c>
      <c r="J901" s="449">
        <f t="shared" si="78"/>
        <v>0</v>
      </c>
      <c r="K901" s="469"/>
    </row>
    <row r="902" spans="1:11">
      <c r="A902" s="451"/>
      <c r="B902" s="475"/>
      <c r="C902" s="476" t="str">
        <f>'Data information'!C1115</f>
        <v xml:space="preserve"> - หัวรับน้ำดับเพลิง </v>
      </c>
      <c r="D902" s="449"/>
      <c r="E902" s="450" t="str">
        <f>'Data information'!D1115</f>
        <v>ชุด</v>
      </c>
      <c r="F902" s="449">
        <f>'Data information'!E1115</f>
        <v>7500</v>
      </c>
      <c r="G902" s="449">
        <f t="shared" si="76"/>
        <v>0</v>
      </c>
      <c r="H902" s="449">
        <f>'Data information'!F1115</f>
        <v>800</v>
      </c>
      <c r="I902" s="449">
        <f t="shared" si="77"/>
        <v>0</v>
      </c>
      <c r="J902" s="449">
        <f t="shared" si="78"/>
        <v>0</v>
      </c>
      <c r="K902" s="469"/>
    </row>
    <row r="903" spans="1:11">
      <c r="A903" s="454"/>
      <c r="B903" s="477"/>
      <c r="C903" s="478"/>
      <c r="D903" s="452"/>
      <c r="E903" s="453"/>
      <c r="F903" s="452"/>
      <c r="G903" s="452"/>
      <c r="H903" s="452"/>
      <c r="I903" s="452"/>
      <c r="J903" s="452"/>
      <c r="K903" s="454"/>
    </row>
    <row r="904" spans="1:11">
      <c r="A904" s="464"/>
      <c r="B904" s="700" t="str">
        <f>"รวม"&amp;B820</f>
        <v>รวมหมวดงานวิศวกรรมสุขาภิบาล</v>
      </c>
      <c r="C904" s="701"/>
      <c r="D904" s="462"/>
      <c r="E904" s="463"/>
      <c r="F904" s="462"/>
      <c r="G904" s="462">
        <f>SUM(G820:G903)</f>
        <v>0</v>
      </c>
      <c r="H904" s="462"/>
      <c r="I904" s="462">
        <f>SUM(I820:I903)</f>
        <v>0</v>
      </c>
      <c r="J904" s="462">
        <f>SUM(J820:J903)</f>
        <v>0</v>
      </c>
      <c r="K904" s="464"/>
    </row>
    <row r="905" spans="1:11">
      <c r="A905" s="501">
        <v>2.6</v>
      </c>
      <c r="B905" s="502" t="str">
        <f>B15</f>
        <v>หมวดงานวิศวกรรมเครื่องกล ระบายอากาศ</v>
      </c>
      <c r="C905" s="503"/>
      <c r="D905" s="504"/>
      <c r="E905" s="505"/>
      <c r="F905" s="504"/>
      <c r="G905" s="504"/>
      <c r="H905" s="504"/>
      <c r="I905" s="504"/>
      <c r="J905" s="504"/>
      <c r="K905" s="451"/>
    </row>
    <row r="906" spans="1:11">
      <c r="A906" s="480"/>
      <c r="B906" s="481"/>
      <c r="C906" s="485" t="str">
        <f>'Data information'!C1117</f>
        <v xml:space="preserve">งานระบบท่อน้ำยาพร้อมหุ้มฉนวน </v>
      </c>
      <c r="D906" s="451"/>
      <c r="E906" s="458"/>
      <c r="F906" s="451"/>
      <c r="G906" s="451"/>
      <c r="H906" s="451"/>
      <c r="I906" s="451"/>
      <c r="J906" s="451"/>
      <c r="K906" s="451"/>
    </row>
    <row r="907" spans="1:11">
      <c r="A907" s="451"/>
      <c r="B907" s="475"/>
      <c r="C907" s="476" t="str">
        <f>'Data information'!C1118</f>
        <v xml:space="preserve"> - ท่อน้ำยา (COPPER TUBE TYPE "L")  DIA 1/4"</v>
      </c>
      <c r="D907" s="449"/>
      <c r="E907" s="450" t="str">
        <f>'Data information'!D1118</f>
        <v>ม.</v>
      </c>
      <c r="F907" s="449">
        <f>'Data information'!E1118</f>
        <v>80</v>
      </c>
      <c r="G907" s="449">
        <f>D907*F907</f>
        <v>0</v>
      </c>
      <c r="H907" s="449">
        <f>'Data information'!F1118</f>
        <v>25</v>
      </c>
      <c r="I907" s="449">
        <f>D907*H907</f>
        <v>0</v>
      </c>
      <c r="J907" s="449">
        <f>G907+I907</f>
        <v>0</v>
      </c>
      <c r="K907" s="469"/>
    </row>
    <row r="908" spans="1:11">
      <c r="A908" s="451"/>
      <c r="B908" s="475"/>
      <c r="C908" s="476" t="str">
        <f>'Data information'!C1119</f>
        <v xml:space="preserve"> - ท่อน้ำยา (COPPER TUBE TYPE "L")  DIA 3/8"</v>
      </c>
      <c r="D908" s="449"/>
      <c r="E908" s="450" t="str">
        <f>'Data information'!D1119</f>
        <v>ม.</v>
      </c>
      <c r="F908" s="449">
        <f>'Data information'!E1119</f>
        <v>90</v>
      </c>
      <c r="G908" s="449">
        <f t="shared" ref="G908:G954" si="79">D908*F908</f>
        <v>0</v>
      </c>
      <c r="H908" s="449">
        <f>'Data information'!F1119</f>
        <v>30</v>
      </c>
      <c r="I908" s="449">
        <f t="shared" ref="I908:I954" si="80">D908*H908</f>
        <v>0</v>
      </c>
      <c r="J908" s="449">
        <f t="shared" ref="J908:J954" si="81">G908+I908</f>
        <v>0</v>
      </c>
      <c r="K908" s="470"/>
    </row>
    <row r="909" spans="1:11">
      <c r="A909" s="451"/>
      <c r="B909" s="475"/>
      <c r="C909" s="476" t="str">
        <f>'Data information'!C1120</f>
        <v xml:space="preserve"> - ท่อน้ำยา (COPPER TUBE TYPE "L")  DIA 1/2"</v>
      </c>
      <c r="D909" s="449"/>
      <c r="E909" s="450" t="str">
        <f>'Data information'!D1120</f>
        <v>ม.</v>
      </c>
      <c r="F909" s="449">
        <f>'Data information'!E1120</f>
        <v>140</v>
      </c>
      <c r="G909" s="449">
        <f t="shared" si="79"/>
        <v>0</v>
      </c>
      <c r="H909" s="449">
        <f>'Data information'!F1120</f>
        <v>50</v>
      </c>
      <c r="I909" s="449">
        <f t="shared" si="80"/>
        <v>0</v>
      </c>
      <c r="J909" s="449">
        <f t="shared" si="81"/>
        <v>0</v>
      </c>
      <c r="K909" s="470"/>
    </row>
    <row r="910" spans="1:11">
      <c r="A910" s="451"/>
      <c r="B910" s="475"/>
      <c r="C910" s="476" t="str">
        <f>'Data information'!C1121</f>
        <v xml:space="preserve"> - ท่อน้ำยา (COPPER TUBE TYPE "L")  DIA 5/8"</v>
      </c>
      <c r="D910" s="449"/>
      <c r="E910" s="450" t="str">
        <f>'Data information'!D1121</f>
        <v>ม.</v>
      </c>
      <c r="F910" s="449">
        <f>'Data information'!E1121</f>
        <v>209</v>
      </c>
      <c r="G910" s="449">
        <f t="shared" si="79"/>
        <v>0</v>
      </c>
      <c r="H910" s="449">
        <f>'Data information'!F1121</f>
        <v>65</v>
      </c>
      <c r="I910" s="449">
        <f t="shared" si="80"/>
        <v>0</v>
      </c>
      <c r="J910" s="449">
        <f t="shared" si="81"/>
        <v>0</v>
      </c>
      <c r="K910" s="470"/>
    </row>
    <row r="911" spans="1:11">
      <c r="A911" s="451"/>
      <c r="B911" s="475"/>
      <c r="C911" s="476" t="str">
        <f>'Data information'!C1122</f>
        <v xml:space="preserve"> - ท่อน้ำยา (COPPER TUBE TYPE "L")  DIA 3/4"</v>
      </c>
      <c r="D911" s="449"/>
      <c r="E911" s="450" t="str">
        <f>'Data information'!D1122</f>
        <v>ม.</v>
      </c>
      <c r="F911" s="449">
        <f>'Data information'!E1122</f>
        <v>269</v>
      </c>
      <c r="G911" s="449">
        <f t="shared" si="79"/>
        <v>0</v>
      </c>
      <c r="H911" s="449">
        <f>'Data information'!F1122</f>
        <v>80</v>
      </c>
      <c r="I911" s="449">
        <f t="shared" si="80"/>
        <v>0</v>
      </c>
      <c r="J911" s="449">
        <f t="shared" si="81"/>
        <v>0</v>
      </c>
      <c r="K911" s="470"/>
    </row>
    <row r="912" spans="1:11">
      <c r="A912" s="451"/>
      <c r="B912" s="475"/>
      <c r="C912" s="476" t="str">
        <f>'Data information'!C1123</f>
        <v xml:space="preserve"> - ท่อน้ำยา (COPPER TUBE TYPE "L")  DIA 7/8"</v>
      </c>
      <c r="D912" s="449"/>
      <c r="E912" s="450" t="str">
        <f>'Data information'!D1123</f>
        <v>ม.</v>
      </c>
      <c r="F912" s="449">
        <f>'Data information'!E1123</f>
        <v>334</v>
      </c>
      <c r="G912" s="449">
        <f t="shared" si="79"/>
        <v>0</v>
      </c>
      <c r="H912" s="449">
        <f>'Data information'!F1123</f>
        <v>110</v>
      </c>
      <c r="I912" s="449">
        <f t="shared" si="80"/>
        <v>0</v>
      </c>
      <c r="J912" s="449">
        <f t="shared" si="81"/>
        <v>0</v>
      </c>
      <c r="K912" s="470"/>
    </row>
    <row r="913" spans="1:11">
      <c r="A913" s="451"/>
      <c r="B913" s="475"/>
      <c r="C913" s="476" t="str">
        <f>'Data information'!C1124</f>
        <v xml:space="preserve"> - ท่อน้ำยา (COPPER TUBE TYPE "L")  DIA 1-1/8"</v>
      </c>
      <c r="D913" s="449"/>
      <c r="E913" s="450" t="str">
        <f>'Data information'!D1124</f>
        <v>ม.</v>
      </c>
      <c r="F913" s="449">
        <f>'Data information'!E1124</f>
        <v>469</v>
      </c>
      <c r="G913" s="449">
        <f t="shared" si="79"/>
        <v>0</v>
      </c>
      <c r="H913" s="449">
        <f>'Data information'!F1124</f>
        <v>150</v>
      </c>
      <c r="I913" s="449">
        <f t="shared" si="80"/>
        <v>0</v>
      </c>
      <c r="J913" s="449">
        <f t="shared" si="81"/>
        <v>0</v>
      </c>
      <c r="K913" s="470"/>
    </row>
    <row r="914" spans="1:11" hidden="1">
      <c r="A914" s="451"/>
      <c r="B914" s="475"/>
      <c r="C914" s="476" t="str">
        <f>'Data information'!C1125</f>
        <v xml:space="preserve"> - ท่อน้ำยา (COPPER TUBE TYPE "L")  DIA 1-1/4"</v>
      </c>
      <c r="D914" s="449"/>
      <c r="E914" s="450" t="str">
        <f>'Data information'!D1125</f>
        <v>ม.</v>
      </c>
      <c r="F914" s="449">
        <f>'Data information'!E1125</f>
        <v>580</v>
      </c>
      <c r="G914" s="449">
        <f t="shared" si="79"/>
        <v>0</v>
      </c>
      <c r="H914" s="449">
        <f>'Data information'!F1125</f>
        <v>167</v>
      </c>
      <c r="I914" s="449">
        <f t="shared" si="80"/>
        <v>0</v>
      </c>
      <c r="J914" s="449">
        <f t="shared" si="81"/>
        <v>0</v>
      </c>
      <c r="K914" s="470"/>
    </row>
    <row r="915" spans="1:11">
      <c r="A915" s="451"/>
      <c r="B915" s="475"/>
      <c r="C915" s="476" t="str">
        <f>'Data information'!C1126</f>
        <v xml:space="preserve"> - ท่อน้ำยา (COPPER TUBE TYPE "L")  DIA 1-3/8"</v>
      </c>
      <c r="D915" s="449"/>
      <c r="E915" s="450" t="str">
        <f>'Data information'!D1126</f>
        <v>ม.</v>
      </c>
      <c r="F915" s="449">
        <f>'Data information'!E1126</f>
        <v>622</v>
      </c>
      <c r="G915" s="449">
        <f t="shared" si="79"/>
        <v>0</v>
      </c>
      <c r="H915" s="449">
        <f>'Data information'!F1126</f>
        <v>200</v>
      </c>
      <c r="I915" s="449">
        <f t="shared" si="80"/>
        <v>0</v>
      </c>
      <c r="J915" s="449">
        <f t="shared" si="81"/>
        <v>0</v>
      </c>
      <c r="K915" s="470"/>
    </row>
    <row r="916" spans="1:11" hidden="1">
      <c r="A916" s="451"/>
      <c r="B916" s="475"/>
      <c r="C916" s="476" t="str">
        <f>'Data information'!C1127</f>
        <v xml:space="preserve"> - ท่อน้ำยา (COPPER TUBE TYPE "L")  DIA 1-1/2"</v>
      </c>
      <c r="D916" s="449"/>
      <c r="E916" s="450" t="str">
        <f>'Data information'!D1127</f>
        <v>ม.</v>
      </c>
      <c r="F916" s="449">
        <f>'Data information'!E1127</f>
        <v>760</v>
      </c>
      <c r="G916" s="449">
        <f t="shared" si="79"/>
        <v>0</v>
      </c>
      <c r="H916" s="449">
        <f>'Data information'!F1127</f>
        <v>218</v>
      </c>
      <c r="I916" s="449">
        <f t="shared" si="80"/>
        <v>0</v>
      </c>
      <c r="J916" s="449">
        <f t="shared" si="81"/>
        <v>0</v>
      </c>
      <c r="K916" s="470"/>
    </row>
    <row r="917" spans="1:11">
      <c r="A917" s="451"/>
      <c r="B917" s="475"/>
      <c r="C917" s="476" t="str">
        <f>'Data information'!C1128</f>
        <v xml:space="preserve"> - ท่อน้ำยา (COPPER TUBE TYPE "L")  DIA 1-5/8"</v>
      </c>
      <c r="D917" s="449"/>
      <c r="E917" s="450" t="str">
        <f>'Data information'!D1128</f>
        <v>ม.</v>
      </c>
      <c r="F917" s="449">
        <f>'Data information'!E1128</f>
        <v>800</v>
      </c>
      <c r="G917" s="449">
        <f t="shared" si="79"/>
        <v>0</v>
      </c>
      <c r="H917" s="449">
        <f>'Data information'!F1128</f>
        <v>255</v>
      </c>
      <c r="I917" s="449">
        <f t="shared" si="80"/>
        <v>0</v>
      </c>
      <c r="J917" s="449">
        <f t="shared" si="81"/>
        <v>0</v>
      </c>
      <c r="K917" s="470"/>
    </row>
    <row r="918" spans="1:11" hidden="1">
      <c r="A918" s="451"/>
      <c r="B918" s="475"/>
      <c r="C918" s="476" t="str">
        <f>'Data information'!C1129</f>
        <v xml:space="preserve"> - ท่อน้ำยา (COPPER TUBE TYPE "L")  DIA 2-1/8"</v>
      </c>
      <c r="D918" s="449"/>
      <c r="E918" s="450" t="str">
        <f>'Data information'!D1129</f>
        <v>ม.</v>
      </c>
      <c r="F918" s="449">
        <f>'Data information'!E1129</f>
        <v>1225</v>
      </c>
      <c r="G918" s="449">
        <f t="shared" si="79"/>
        <v>0</v>
      </c>
      <c r="H918" s="449">
        <f>'Data information'!F1129</f>
        <v>380</v>
      </c>
      <c r="I918" s="449">
        <f t="shared" si="80"/>
        <v>0</v>
      </c>
      <c r="J918" s="449">
        <f t="shared" si="81"/>
        <v>0</v>
      </c>
      <c r="K918" s="470"/>
    </row>
    <row r="919" spans="1:11">
      <c r="A919" s="451"/>
      <c r="B919" s="475"/>
      <c r="C919" s="476" t="str">
        <f>'Data information'!C1130</f>
        <v xml:space="preserve"> - FITTING</v>
      </c>
      <c r="D919" s="449"/>
      <c r="E919" s="450" t="str">
        <f>'Data information'!D1130</f>
        <v>รายการ</v>
      </c>
      <c r="F919" s="449">
        <f>(SUM(G907:G918))*0.15</f>
        <v>0</v>
      </c>
      <c r="G919" s="449">
        <f t="shared" si="79"/>
        <v>0</v>
      </c>
      <c r="H919" s="449">
        <v>0</v>
      </c>
      <c r="I919" s="449">
        <f t="shared" si="80"/>
        <v>0</v>
      </c>
      <c r="J919" s="449">
        <f t="shared" si="81"/>
        <v>0</v>
      </c>
      <c r="K919" s="470"/>
    </row>
    <row r="920" spans="1:11">
      <c r="A920" s="451"/>
      <c r="B920" s="475"/>
      <c r="C920" s="476" t="str">
        <f>'Data information'!C1131</f>
        <v xml:space="preserve"> - HANGER &amp; SUPPORT</v>
      </c>
      <c r="D920" s="449"/>
      <c r="E920" s="450" t="str">
        <f>'Data information'!D1131</f>
        <v>รายการ</v>
      </c>
      <c r="F920" s="449">
        <f>(SUM(G907:G918))*0.1</f>
        <v>0</v>
      </c>
      <c r="G920" s="449">
        <f t="shared" si="79"/>
        <v>0</v>
      </c>
      <c r="H920" s="449">
        <v>0</v>
      </c>
      <c r="I920" s="449">
        <f t="shared" si="80"/>
        <v>0</v>
      </c>
      <c r="J920" s="449">
        <f t="shared" si="81"/>
        <v>0</v>
      </c>
      <c r="K920" s="470"/>
    </row>
    <row r="921" spans="1:11">
      <c r="A921" s="451"/>
      <c r="B921" s="475"/>
      <c r="C921" s="476" t="str">
        <f>'Data information'!C1132</f>
        <v xml:space="preserve"> - ฉนวนหุ้มท่อน้ำยา หนา 3/4"  DIA 1/4"</v>
      </c>
      <c r="D921" s="449"/>
      <c r="E921" s="450" t="str">
        <f>'Data information'!D1132</f>
        <v>ม.</v>
      </c>
      <c r="F921" s="449">
        <f>'Data information'!E1132</f>
        <v>58</v>
      </c>
      <c r="G921" s="449">
        <f t="shared" si="79"/>
        <v>0</v>
      </c>
      <c r="H921" s="449">
        <f>'Data information'!F1132</f>
        <v>15</v>
      </c>
      <c r="I921" s="449">
        <f t="shared" si="80"/>
        <v>0</v>
      </c>
      <c r="J921" s="449">
        <f t="shared" si="81"/>
        <v>0</v>
      </c>
      <c r="K921" s="470"/>
    </row>
    <row r="922" spans="1:11">
      <c r="A922" s="451"/>
      <c r="B922" s="475"/>
      <c r="C922" s="476" t="str">
        <f>'Data information'!C1133</f>
        <v xml:space="preserve"> - ฉนวนหุ้มท่อน้ำยา หนา 3/4"  DIA 3/8"</v>
      </c>
      <c r="D922" s="449"/>
      <c r="E922" s="450" t="str">
        <f>'Data information'!D1133</f>
        <v>ม.</v>
      </c>
      <c r="F922" s="449">
        <f>'Data information'!E1133</f>
        <v>62</v>
      </c>
      <c r="G922" s="449">
        <f t="shared" si="79"/>
        <v>0</v>
      </c>
      <c r="H922" s="449">
        <f>'Data information'!F1133</f>
        <v>15</v>
      </c>
      <c r="I922" s="449">
        <f t="shared" si="80"/>
        <v>0</v>
      </c>
      <c r="J922" s="449">
        <f t="shared" si="81"/>
        <v>0</v>
      </c>
      <c r="K922" s="470"/>
    </row>
    <row r="923" spans="1:11">
      <c r="A923" s="451"/>
      <c r="B923" s="475"/>
      <c r="C923" s="476" t="str">
        <f>'Data information'!C1134</f>
        <v xml:space="preserve"> - ฉนวนหุ้มท่อน้ำยา หนา 3/4"  DIA 1/2"</v>
      </c>
      <c r="D923" s="449"/>
      <c r="E923" s="450" t="str">
        <f>'Data information'!D1134</f>
        <v>ม.</v>
      </c>
      <c r="F923" s="449">
        <f>'Data information'!E1134</f>
        <v>67</v>
      </c>
      <c r="G923" s="449">
        <f t="shared" si="79"/>
        <v>0</v>
      </c>
      <c r="H923" s="449">
        <f>'Data information'!F1134</f>
        <v>15</v>
      </c>
      <c r="I923" s="449">
        <f t="shared" si="80"/>
        <v>0</v>
      </c>
      <c r="J923" s="449">
        <f t="shared" si="81"/>
        <v>0</v>
      </c>
      <c r="K923" s="470"/>
    </row>
    <row r="924" spans="1:11">
      <c r="A924" s="451"/>
      <c r="B924" s="475"/>
      <c r="C924" s="476" t="str">
        <f>'Data information'!C1135</f>
        <v xml:space="preserve"> - ฉนวนหุ้มท่อน้ำยา หนา 3/4"  DIA 5/8"</v>
      </c>
      <c r="D924" s="449"/>
      <c r="E924" s="450" t="str">
        <f>'Data information'!D1135</f>
        <v>ม.</v>
      </c>
      <c r="F924" s="449">
        <f>'Data information'!E1135</f>
        <v>72</v>
      </c>
      <c r="G924" s="449">
        <f t="shared" si="79"/>
        <v>0</v>
      </c>
      <c r="H924" s="449">
        <f>'Data information'!F1135</f>
        <v>16</v>
      </c>
      <c r="I924" s="449">
        <f t="shared" si="80"/>
        <v>0</v>
      </c>
      <c r="J924" s="449">
        <f t="shared" si="81"/>
        <v>0</v>
      </c>
      <c r="K924" s="470"/>
    </row>
    <row r="925" spans="1:11">
      <c r="A925" s="451"/>
      <c r="B925" s="475"/>
      <c r="C925" s="476" t="str">
        <f>'Data information'!C1136</f>
        <v xml:space="preserve"> - ฉนวนหุ้มท่อน้ำยา หนา 3/4"  DIA 3/4"</v>
      </c>
      <c r="D925" s="449"/>
      <c r="E925" s="450" t="str">
        <f>'Data information'!D1136</f>
        <v>ม.</v>
      </c>
      <c r="F925" s="449">
        <f>'Data information'!E1136</f>
        <v>77</v>
      </c>
      <c r="G925" s="449">
        <f t="shared" si="79"/>
        <v>0</v>
      </c>
      <c r="H925" s="449">
        <f>'Data information'!F1136</f>
        <v>18</v>
      </c>
      <c r="I925" s="449">
        <f t="shared" si="80"/>
        <v>0</v>
      </c>
      <c r="J925" s="449">
        <f t="shared" si="81"/>
        <v>0</v>
      </c>
      <c r="K925" s="470"/>
    </row>
    <row r="926" spans="1:11">
      <c r="A926" s="451"/>
      <c r="B926" s="475"/>
      <c r="C926" s="476" t="str">
        <f>'Data information'!C1137</f>
        <v xml:space="preserve"> - ฉนวนหุ้มท่อน้ำยา หนา 3/4"  DIA 7/8"</v>
      </c>
      <c r="D926" s="449"/>
      <c r="E926" s="450" t="str">
        <f>'Data information'!D1137</f>
        <v>ม.</v>
      </c>
      <c r="F926" s="449">
        <f>'Data information'!E1137</f>
        <v>81</v>
      </c>
      <c r="G926" s="449">
        <f t="shared" si="79"/>
        <v>0</v>
      </c>
      <c r="H926" s="449">
        <f>'Data information'!F1137</f>
        <v>20</v>
      </c>
      <c r="I926" s="449">
        <f t="shared" si="80"/>
        <v>0</v>
      </c>
      <c r="J926" s="449">
        <f t="shared" si="81"/>
        <v>0</v>
      </c>
      <c r="K926" s="470"/>
    </row>
    <row r="927" spans="1:11">
      <c r="A927" s="451"/>
      <c r="B927" s="475"/>
      <c r="C927" s="476" t="str">
        <f>'Data information'!C1138</f>
        <v xml:space="preserve"> - ฉนวนหุ้มท่อน้ำยา หนา 3/4"  DIA 1-1/8"</v>
      </c>
      <c r="D927" s="449"/>
      <c r="E927" s="450" t="str">
        <f>'Data information'!D1138</f>
        <v>ม.</v>
      </c>
      <c r="F927" s="449">
        <f>'Data information'!E1138</f>
        <v>96</v>
      </c>
      <c r="G927" s="449">
        <f t="shared" si="79"/>
        <v>0</v>
      </c>
      <c r="H927" s="449">
        <f>'Data information'!F1138</f>
        <v>25</v>
      </c>
      <c r="I927" s="449">
        <f t="shared" si="80"/>
        <v>0</v>
      </c>
      <c r="J927" s="449">
        <f t="shared" si="81"/>
        <v>0</v>
      </c>
      <c r="K927" s="470"/>
    </row>
    <row r="928" spans="1:11" hidden="1">
      <c r="A928" s="451"/>
      <c r="B928" s="475"/>
      <c r="C928" s="476" t="str">
        <f>'Data information'!C1139</f>
        <v xml:space="preserve"> - ฉนวนหุ้มท่อน้ำยา หนา 3/4"  DIA 1-1/4"</v>
      </c>
      <c r="D928" s="449"/>
      <c r="E928" s="450" t="str">
        <f>'Data information'!D1139</f>
        <v>ม.</v>
      </c>
      <c r="F928" s="449">
        <f>'Data information'!E1139</f>
        <v>106</v>
      </c>
      <c r="G928" s="449">
        <f t="shared" si="79"/>
        <v>0</v>
      </c>
      <c r="H928" s="449">
        <f>'Data information'!F1139</f>
        <v>25</v>
      </c>
      <c r="I928" s="449">
        <f t="shared" si="80"/>
        <v>0</v>
      </c>
      <c r="J928" s="449">
        <f t="shared" si="81"/>
        <v>0</v>
      </c>
      <c r="K928" s="470"/>
    </row>
    <row r="929" spans="1:11">
      <c r="A929" s="451"/>
      <c r="B929" s="475"/>
      <c r="C929" s="476" t="str">
        <f>'Data information'!C1140</f>
        <v xml:space="preserve"> - ฉนวนหุ้มท่อน้ำยา หนา 3/4"  DIA 1-3/8"</v>
      </c>
      <c r="D929" s="449"/>
      <c r="E929" s="450" t="str">
        <f>'Data information'!D1140</f>
        <v>ม.</v>
      </c>
      <c r="F929" s="449">
        <f>'Data information'!E1140</f>
        <v>110</v>
      </c>
      <c r="G929" s="449">
        <f t="shared" si="79"/>
        <v>0</v>
      </c>
      <c r="H929" s="449">
        <f>'Data information'!F1140</f>
        <v>25</v>
      </c>
      <c r="I929" s="449">
        <f t="shared" si="80"/>
        <v>0</v>
      </c>
      <c r="J929" s="449">
        <f t="shared" si="81"/>
        <v>0</v>
      </c>
      <c r="K929" s="470"/>
    </row>
    <row r="930" spans="1:11" hidden="1">
      <c r="A930" s="451"/>
      <c r="B930" s="475"/>
      <c r="C930" s="476" t="str">
        <f>'Data information'!C1141</f>
        <v xml:space="preserve"> - ฉนวนหุ้มท่อน้ำยา หนา 3/4"  DIA 1-1/2"</v>
      </c>
      <c r="D930" s="449"/>
      <c r="E930" s="450" t="str">
        <f>'Data information'!D1141</f>
        <v>ม.</v>
      </c>
      <c r="F930" s="449">
        <f>'Data information'!E1141</f>
        <v>129</v>
      </c>
      <c r="G930" s="449">
        <f t="shared" si="79"/>
        <v>0</v>
      </c>
      <c r="H930" s="449">
        <f>'Data information'!F1141</f>
        <v>27</v>
      </c>
      <c r="I930" s="449">
        <f t="shared" si="80"/>
        <v>0</v>
      </c>
      <c r="J930" s="449">
        <f t="shared" si="81"/>
        <v>0</v>
      </c>
      <c r="K930" s="470"/>
    </row>
    <row r="931" spans="1:11">
      <c r="A931" s="451"/>
      <c r="B931" s="475"/>
      <c r="C931" s="476" t="str">
        <f>'Data information'!C1142</f>
        <v xml:space="preserve"> - ฉนวนหุ้มท่อน้ำยา หนา 3/4"  DIA 1-5/8"</v>
      </c>
      <c r="D931" s="449"/>
      <c r="E931" s="450" t="str">
        <f>'Data information'!D1142</f>
        <v>ม.</v>
      </c>
      <c r="F931" s="449">
        <f>'Data information'!E1142</f>
        <v>143</v>
      </c>
      <c r="G931" s="449">
        <f t="shared" si="79"/>
        <v>0</v>
      </c>
      <c r="H931" s="449">
        <f>'Data information'!F1142</f>
        <v>35</v>
      </c>
      <c r="I931" s="449">
        <f t="shared" si="80"/>
        <v>0</v>
      </c>
      <c r="J931" s="449">
        <f t="shared" si="81"/>
        <v>0</v>
      </c>
      <c r="K931" s="470"/>
    </row>
    <row r="932" spans="1:11" hidden="1">
      <c r="A932" s="451"/>
      <c r="B932" s="475"/>
      <c r="C932" s="476" t="str">
        <f>'Data information'!C1143</f>
        <v xml:space="preserve"> - ฉนวนหุ้มท่อน้ำยา หนา 3/4"  DIA 2-1/8"</v>
      </c>
      <c r="D932" s="449"/>
      <c r="E932" s="450" t="str">
        <f>'Data information'!D1143</f>
        <v>ม.</v>
      </c>
      <c r="F932" s="449">
        <f>'Data information'!E1143</f>
        <v>182</v>
      </c>
      <c r="G932" s="449">
        <f t="shared" si="79"/>
        <v>0</v>
      </c>
      <c r="H932" s="449">
        <f>'Data information'!F1143</f>
        <v>45</v>
      </c>
      <c r="I932" s="449">
        <f t="shared" si="80"/>
        <v>0</v>
      </c>
      <c r="J932" s="449">
        <f t="shared" si="81"/>
        <v>0</v>
      </c>
      <c r="K932" s="470"/>
    </row>
    <row r="933" spans="1:11">
      <c r="A933" s="451"/>
      <c r="B933" s="475"/>
      <c r="C933" s="476" t="str">
        <f>'Data information'!C1144</f>
        <v xml:space="preserve"> - NEO-BOND TAPE &amp; ACCESSORIES</v>
      </c>
      <c r="D933" s="449"/>
      <c r="E933" s="450" t="str">
        <f>'Data information'!D1144</f>
        <v>รายการ</v>
      </c>
      <c r="F933" s="449">
        <f>(SUM(G921:G932))*0.15</f>
        <v>0</v>
      </c>
      <c r="G933" s="449">
        <f t="shared" si="79"/>
        <v>0</v>
      </c>
      <c r="H933" s="449">
        <v>0</v>
      </c>
      <c r="I933" s="449">
        <f t="shared" si="80"/>
        <v>0</v>
      </c>
      <c r="J933" s="449">
        <f t="shared" si="81"/>
        <v>0</v>
      </c>
      <c r="K933" s="470"/>
    </row>
    <row r="934" spans="1:11">
      <c r="A934" s="451"/>
      <c r="B934" s="475"/>
      <c r="C934" s="476" t="str">
        <f>'Data information'!C1145</f>
        <v xml:space="preserve"> - ไนโตรเจน</v>
      </c>
      <c r="D934" s="449"/>
      <c r="E934" s="450" t="str">
        <f>'Data information'!D1145</f>
        <v>รายการ</v>
      </c>
      <c r="F934" s="449">
        <f>(SUM(G922:G933))*0.03</f>
        <v>0</v>
      </c>
      <c r="G934" s="449">
        <f t="shared" si="79"/>
        <v>0</v>
      </c>
      <c r="H934" s="449">
        <v>0</v>
      </c>
      <c r="I934" s="449">
        <f t="shared" si="80"/>
        <v>0</v>
      </c>
      <c r="J934" s="449">
        <f t="shared" si="81"/>
        <v>0</v>
      </c>
      <c r="K934" s="470"/>
    </row>
    <row r="935" spans="1:11">
      <c r="A935" s="451"/>
      <c r="B935" s="475"/>
      <c r="C935" s="476" t="str">
        <f>'Data information'!C1146</f>
        <v xml:space="preserve"> - สารทำความเย็น R410A</v>
      </c>
      <c r="D935" s="449"/>
      <c r="E935" s="450" t="str">
        <f>'Data information'!D1146</f>
        <v>กก.</v>
      </c>
      <c r="F935" s="449">
        <f>'Data information'!E1146</f>
        <v>245</v>
      </c>
      <c r="G935" s="449">
        <f t="shared" si="79"/>
        <v>0</v>
      </c>
      <c r="H935" s="449">
        <f>'Data information'!F1146</f>
        <v>20</v>
      </c>
      <c r="I935" s="449">
        <f t="shared" si="80"/>
        <v>0</v>
      </c>
      <c r="J935" s="449">
        <f t="shared" si="81"/>
        <v>0</v>
      </c>
      <c r="K935" s="470"/>
    </row>
    <row r="936" spans="1:11">
      <c r="A936" s="451"/>
      <c r="B936" s="475"/>
      <c r="C936" s="485" t="str">
        <f>'Data information'!C1147</f>
        <v xml:space="preserve">งานระบบท่อน้ำทิ้งพร้อมฉนวนหุ้ม </v>
      </c>
      <c r="D936" s="449"/>
      <c r="E936" s="450"/>
      <c r="F936" s="449"/>
      <c r="G936" s="449"/>
      <c r="H936" s="449"/>
      <c r="I936" s="449"/>
      <c r="J936" s="449"/>
      <c r="K936" s="470"/>
    </row>
    <row r="937" spans="1:11">
      <c r="A937" s="451"/>
      <c r="B937" s="475"/>
      <c r="C937" s="476" t="str">
        <f>'Data information'!C1148</f>
        <v xml:space="preserve"> - ท่อระบายน้ำทิ้ง (PVC.8.5)  DIA 3/4"</v>
      </c>
      <c r="D937" s="449"/>
      <c r="E937" s="450" t="str">
        <f>'Data information'!D1148</f>
        <v>ม.</v>
      </c>
      <c r="F937" s="449">
        <f>'Data information'!E1148</f>
        <v>12</v>
      </c>
      <c r="G937" s="449">
        <f t="shared" si="79"/>
        <v>0</v>
      </c>
      <c r="H937" s="449">
        <f>'Data information'!F1148</f>
        <v>25</v>
      </c>
      <c r="I937" s="449">
        <f t="shared" si="80"/>
        <v>0</v>
      </c>
      <c r="J937" s="449">
        <f t="shared" si="81"/>
        <v>0</v>
      </c>
      <c r="K937" s="470"/>
    </row>
    <row r="938" spans="1:11">
      <c r="A938" s="451"/>
      <c r="B938" s="475"/>
      <c r="C938" s="476" t="str">
        <f>'Data information'!C1149</f>
        <v xml:space="preserve"> - ท่อระบายน้ำทิ้ง (PVC.8.5)  DIA 1-1/4"</v>
      </c>
      <c r="D938" s="449"/>
      <c r="E938" s="450" t="str">
        <f>'Data information'!D1149</f>
        <v>ม.</v>
      </c>
      <c r="F938" s="449">
        <f>'Data information'!E1149</f>
        <v>19</v>
      </c>
      <c r="G938" s="449">
        <f t="shared" si="79"/>
        <v>0</v>
      </c>
      <c r="H938" s="449">
        <f>'Data information'!F1149</f>
        <v>25</v>
      </c>
      <c r="I938" s="449">
        <f t="shared" si="80"/>
        <v>0</v>
      </c>
      <c r="J938" s="449">
        <f t="shared" si="81"/>
        <v>0</v>
      </c>
      <c r="K938" s="470"/>
    </row>
    <row r="939" spans="1:11">
      <c r="A939" s="451"/>
      <c r="B939" s="475"/>
      <c r="C939" s="476" t="str">
        <f>'Data information'!C1150</f>
        <v xml:space="preserve"> - ท่อระบายน้ำทิ้ง (PVC.8.5)  DIA 2"</v>
      </c>
      <c r="D939" s="449"/>
      <c r="E939" s="450" t="str">
        <f>'Data information'!D1150</f>
        <v>ม.</v>
      </c>
      <c r="F939" s="449">
        <f>'Data information'!E1150</f>
        <v>38</v>
      </c>
      <c r="G939" s="449">
        <f t="shared" si="79"/>
        <v>0</v>
      </c>
      <c r="H939" s="449">
        <f>'Data information'!F1150</f>
        <v>25</v>
      </c>
      <c r="I939" s="449">
        <f t="shared" si="80"/>
        <v>0</v>
      </c>
      <c r="J939" s="449">
        <f t="shared" si="81"/>
        <v>0</v>
      </c>
      <c r="K939" s="470"/>
    </row>
    <row r="940" spans="1:11" hidden="1">
      <c r="A940" s="451"/>
      <c r="B940" s="475"/>
      <c r="C940" s="476" t="str">
        <f>'Data information'!C1151</f>
        <v xml:space="preserve"> - FITTING</v>
      </c>
      <c r="D940" s="449"/>
      <c r="E940" s="450" t="str">
        <f>'Data information'!D1151</f>
        <v>รายการ</v>
      </c>
      <c r="F940" s="449">
        <f>(SUM(G937:G939))*0.4</f>
        <v>0</v>
      </c>
      <c r="G940" s="449">
        <f t="shared" si="79"/>
        <v>0</v>
      </c>
      <c r="H940" s="449">
        <f>F940*0.3</f>
        <v>0</v>
      </c>
      <c r="I940" s="449">
        <f t="shared" si="80"/>
        <v>0</v>
      </c>
      <c r="J940" s="449">
        <f t="shared" si="81"/>
        <v>0</v>
      </c>
      <c r="K940" s="470"/>
    </row>
    <row r="941" spans="1:11" hidden="1">
      <c r="A941" s="451"/>
      <c r="B941" s="475"/>
      <c r="C941" s="476" t="str">
        <f>'Data information'!C1152</f>
        <v xml:space="preserve"> - HANGER &amp; SUPPORT</v>
      </c>
      <c r="D941" s="449"/>
      <c r="E941" s="450" t="str">
        <f>'Data information'!D1152</f>
        <v>รายการ</v>
      </c>
      <c r="F941" s="449">
        <f>(SUM(G937:G939))*0.1</f>
        <v>0</v>
      </c>
      <c r="G941" s="449">
        <f t="shared" si="79"/>
        <v>0</v>
      </c>
      <c r="H941" s="449">
        <f>F941*0.3</f>
        <v>0</v>
      </c>
      <c r="I941" s="449">
        <f t="shared" si="80"/>
        <v>0</v>
      </c>
      <c r="J941" s="449">
        <f t="shared" si="81"/>
        <v>0</v>
      </c>
      <c r="K941" s="470"/>
    </row>
    <row r="942" spans="1:11">
      <c r="A942" s="451"/>
      <c r="B942" s="475"/>
      <c r="C942" s="476" t="str">
        <f>'Data information'!C1153</f>
        <v xml:space="preserve"> - ฉนวนหุ้มท่อน้ำทิ้ง หนา 1/2"  DIA 3/4"</v>
      </c>
      <c r="D942" s="449"/>
      <c r="E942" s="450" t="str">
        <f>'Data information'!D1153</f>
        <v>ม.</v>
      </c>
      <c r="F942" s="449">
        <f>'Data information'!E1153</f>
        <v>45</v>
      </c>
      <c r="G942" s="449">
        <f t="shared" si="79"/>
        <v>0</v>
      </c>
      <c r="H942" s="449">
        <f>'Data information'!F1153</f>
        <v>14</v>
      </c>
      <c r="I942" s="449">
        <f t="shared" si="80"/>
        <v>0</v>
      </c>
      <c r="J942" s="449">
        <f t="shared" si="81"/>
        <v>0</v>
      </c>
      <c r="K942" s="470"/>
    </row>
    <row r="943" spans="1:11">
      <c r="A943" s="451"/>
      <c r="B943" s="475"/>
      <c r="C943" s="476" t="str">
        <f>'Data information'!C1154</f>
        <v xml:space="preserve"> - ฉนวนหุ้มท่อน้ำทิ้ง หนา 1/2"  DIA 1-1/4"</v>
      </c>
      <c r="D943" s="449"/>
      <c r="E943" s="450" t="str">
        <f>'Data information'!D1154</f>
        <v>ม.</v>
      </c>
      <c r="F943" s="449">
        <f>'Data information'!E1154</f>
        <v>55</v>
      </c>
      <c r="G943" s="449">
        <f t="shared" si="79"/>
        <v>0</v>
      </c>
      <c r="H943" s="449">
        <f>'Data information'!F1154</f>
        <v>18</v>
      </c>
      <c r="I943" s="449">
        <f t="shared" si="80"/>
        <v>0</v>
      </c>
      <c r="J943" s="449">
        <f t="shared" si="81"/>
        <v>0</v>
      </c>
      <c r="K943" s="470"/>
    </row>
    <row r="944" spans="1:11">
      <c r="A944" s="451"/>
      <c r="B944" s="475"/>
      <c r="C944" s="476" t="str">
        <f>'Data information'!C1155</f>
        <v xml:space="preserve"> - ฉนวนหุ้มท่อน้ำทิ้ง หนา 1/2"  DIA 2"</v>
      </c>
      <c r="D944" s="449"/>
      <c r="E944" s="450" t="str">
        <f>'Data information'!D1155</f>
        <v>ม.</v>
      </c>
      <c r="F944" s="449">
        <f>'Data information'!E1155</f>
        <v>80</v>
      </c>
      <c r="G944" s="449">
        <f t="shared" si="79"/>
        <v>0</v>
      </c>
      <c r="H944" s="449">
        <f>'Data information'!F1155</f>
        <v>45</v>
      </c>
      <c r="I944" s="449">
        <f t="shared" si="80"/>
        <v>0</v>
      </c>
      <c r="J944" s="449">
        <f t="shared" si="81"/>
        <v>0</v>
      </c>
      <c r="K944" s="470"/>
    </row>
    <row r="945" spans="1:11">
      <c r="A945" s="451"/>
      <c r="B945" s="475"/>
      <c r="C945" s="476" t="str">
        <f>'Data information'!C1156</f>
        <v xml:space="preserve"> - NEO-BOND TAPE &amp; ACCESSORIES</v>
      </c>
      <c r="D945" s="449"/>
      <c r="E945" s="450" t="str">
        <f>'Data information'!D1156</f>
        <v>รายการ</v>
      </c>
      <c r="F945" s="449">
        <f>(SUM(G942:G944))*0.15</f>
        <v>0</v>
      </c>
      <c r="G945" s="449">
        <f t="shared" si="79"/>
        <v>0</v>
      </c>
      <c r="H945" s="449">
        <v>0</v>
      </c>
      <c r="I945" s="449">
        <f t="shared" si="80"/>
        <v>0</v>
      </c>
      <c r="J945" s="449">
        <f t="shared" si="81"/>
        <v>0</v>
      </c>
      <c r="K945" s="470"/>
    </row>
    <row r="946" spans="1:11">
      <c r="A946" s="451"/>
      <c r="B946" s="475"/>
      <c r="C946" s="485" t="str">
        <f>'Data information'!C1157</f>
        <v>งานระบบท่อลม</v>
      </c>
      <c r="D946" s="449"/>
      <c r="E946" s="450"/>
      <c r="F946" s="449"/>
      <c r="G946" s="449"/>
      <c r="H946" s="449"/>
      <c r="I946" s="449"/>
      <c r="J946" s="449"/>
      <c r="K946" s="470"/>
    </row>
    <row r="947" spans="1:11">
      <c r="A947" s="451"/>
      <c r="B947" s="475"/>
      <c r="C947" s="476" t="str">
        <f>'Data information'!C1158</f>
        <v xml:space="preserve"> -  PVC CLASS 5 ขนาดท่อ 4"</v>
      </c>
      <c r="D947" s="449"/>
      <c r="E947" s="450" t="str">
        <f>'Data information'!D1158</f>
        <v>ม.</v>
      </c>
      <c r="F947" s="449">
        <f>'Data information'!E1158</f>
        <v>91</v>
      </c>
      <c r="G947" s="449">
        <f t="shared" si="79"/>
        <v>0</v>
      </c>
      <c r="H947" s="449">
        <f>'Data information'!F1158</f>
        <v>100</v>
      </c>
      <c r="I947" s="449">
        <f t="shared" si="80"/>
        <v>0</v>
      </c>
      <c r="J947" s="449">
        <f t="shared" si="81"/>
        <v>0</v>
      </c>
      <c r="K947" s="470"/>
    </row>
    <row r="948" spans="1:11">
      <c r="A948" s="451"/>
      <c r="B948" s="475"/>
      <c r="C948" s="476" t="str">
        <f>'Data information'!C1159</f>
        <v xml:space="preserve"> -  PVC CLASS 5 ขนาดท่อ 6"</v>
      </c>
      <c r="D948" s="449"/>
      <c r="E948" s="450" t="str">
        <f>'Data information'!D1159</f>
        <v>ม.</v>
      </c>
      <c r="F948" s="449">
        <f>'Data information'!E1159</f>
        <v>139</v>
      </c>
      <c r="G948" s="449">
        <f t="shared" si="79"/>
        <v>0</v>
      </c>
      <c r="H948" s="449">
        <f>'Data information'!F1159</f>
        <v>200</v>
      </c>
      <c r="I948" s="449">
        <f t="shared" si="80"/>
        <v>0</v>
      </c>
      <c r="J948" s="449">
        <f t="shared" si="81"/>
        <v>0</v>
      </c>
      <c r="K948" s="470"/>
    </row>
    <row r="949" spans="1:11">
      <c r="A949" s="451"/>
      <c r="B949" s="475"/>
      <c r="C949" s="476" t="str">
        <f>'Data information'!C1160</f>
        <v xml:space="preserve"> -  EAG. DUCT CAP 4"  W/INS.</v>
      </c>
      <c r="D949" s="449"/>
      <c r="E949" s="450" t="str">
        <f>'Data information'!D1160</f>
        <v>ชุด</v>
      </c>
      <c r="F949" s="449">
        <f>'Data information'!E1160</f>
        <v>450</v>
      </c>
      <c r="G949" s="449">
        <f t="shared" si="79"/>
        <v>0</v>
      </c>
      <c r="H949" s="449">
        <f>'Data information'!F1160</f>
        <v>125</v>
      </c>
      <c r="I949" s="449">
        <f t="shared" si="80"/>
        <v>0</v>
      </c>
      <c r="J949" s="449">
        <f t="shared" si="81"/>
        <v>0</v>
      </c>
      <c r="K949" s="470"/>
    </row>
    <row r="950" spans="1:11">
      <c r="A950" s="451"/>
      <c r="B950" s="475"/>
      <c r="C950" s="476" t="str">
        <f>'Data information'!C1161</f>
        <v xml:space="preserve"> -  EAG. DUCT CAP 6"  W/INS.</v>
      </c>
      <c r="D950" s="449"/>
      <c r="E950" s="450" t="str">
        <f>'Data information'!D1161</f>
        <v>ชุด</v>
      </c>
      <c r="F950" s="449">
        <f>'Data information'!E1161</f>
        <v>680</v>
      </c>
      <c r="G950" s="449">
        <f t="shared" si="79"/>
        <v>0</v>
      </c>
      <c r="H950" s="449">
        <f>'Data information'!F1161</f>
        <v>125</v>
      </c>
      <c r="I950" s="449">
        <f t="shared" si="80"/>
        <v>0</v>
      </c>
      <c r="J950" s="449">
        <f t="shared" si="81"/>
        <v>0</v>
      </c>
      <c r="K950" s="470"/>
    </row>
    <row r="951" spans="1:11">
      <c r="A951" s="451"/>
      <c r="B951" s="475"/>
      <c r="C951" s="476" t="str">
        <f>'Data information'!C1162</f>
        <v xml:space="preserve"> - FLEXIBLE DUCT ø 4" </v>
      </c>
      <c r="D951" s="449"/>
      <c r="E951" s="450" t="str">
        <f>'Data information'!D1162</f>
        <v>ม.</v>
      </c>
      <c r="F951" s="449">
        <f>'Data information'!E1162</f>
        <v>45</v>
      </c>
      <c r="G951" s="449">
        <f t="shared" si="79"/>
        <v>0</v>
      </c>
      <c r="H951" s="449">
        <f>'Data information'!F1162</f>
        <v>25</v>
      </c>
      <c r="I951" s="449">
        <f t="shared" si="80"/>
        <v>0</v>
      </c>
      <c r="J951" s="449">
        <f t="shared" si="81"/>
        <v>0</v>
      </c>
      <c r="K951" s="470"/>
    </row>
    <row r="952" spans="1:11">
      <c r="A952" s="451"/>
      <c r="B952" s="475"/>
      <c r="C952" s="476" t="str">
        <f>'Data information'!C1163</f>
        <v xml:space="preserve"> - FLEXIBLE DUCT ø 6" </v>
      </c>
      <c r="D952" s="449"/>
      <c r="E952" s="450" t="str">
        <f>'Data information'!D1163</f>
        <v>ม.</v>
      </c>
      <c r="F952" s="449">
        <f>'Data information'!E1163</f>
        <v>56</v>
      </c>
      <c r="G952" s="449">
        <f t="shared" si="79"/>
        <v>0</v>
      </c>
      <c r="H952" s="449">
        <f>'Data information'!F1163</f>
        <v>30</v>
      </c>
      <c r="I952" s="449">
        <f t="shared" si="80"/>
        <v>0</v>
      </c>
      <c r="J952" s="449">
        <f t="shared" si="81"/>
        <v>0</v>
      </c>
      <c r="K952" s="470"/>
    </row>
    <row r="953" spans="1:11">
      <c r="A953" s="451"/>
      <c r="B953" s="475"/>
      <c r="C953" s="476" t="str">
        <f>'Data information'!C1164</f>
        <v xml:space="preserve"> - FITTING</v>
      </c>
      <c r="D953" s="449"/>
      <c r="E953" s="450" t="str">
        <f>'Data information'!D1164</f>
        <v>รายการ</v>
      </c>
      <c r="F953" s="449">
        <f>(SUM(G947:G948))*0.4</f>
        <v>0</v>
      </c>
      <c r="G953" s="449">
        <f t="shared" si="79"/>
        <v>0</v>
      </c>
      <c r="H953" s="449">
        <f>F953*0.3</f>
        <v>0</v>
      </c>
      <c r="I953" s="449">
        <f t="shared" si="80"/>
        <v>0</v>
      </c>
      <c r="J953" s="449">
        <f t="shared" si="81"/>
        <v>0</v>
      </c>
      <c r="K953" s="470"/>
    </row>
    <row r="954" spans="1:11">
      <c r="A954" s="451"/>
      <c r="B954" s="475"/>
      <c r="C954" s="476" t="str">
        <f>'Data information'!C1165</f>
        <v xml:space="preserve"> - HANGER &amp; SUPPORT</v>
      </c>
      <c r="D954" s="449"/>
      <c r="E954" s="450" t="str">
        <f>'Data information'!D1165</f>
        <v>รายการ</v>
      </c>
      <c r="F954" s="449">
        <f>(SUM(G947:G948))*0.1</f>
        <v>0</v>
      </c>
      <c r="G954" s="449">
        <f t="shared" si="79"/>
        <v>0</v>
      </c>
      <c r="H954" s="449">
        <f>F954*0.3</f>
        <v>0</v>
      </c>
      <c r="I954" s="449">
        <f t="shared" si="80"/>
        <v>0</v>
      </c>
      <c r="J954" s="449">
        <f t="shared" si="81"/>
        <v>0</v>
      </c>
      <c r="K954" s="470"/>
    </row>
    <row r="955" spans="1:11">
      <c r="A955" s="454"/>
      <c r="B955" s="477"/>
      <c r="C955" s="478"/>
      <c r="D955" s="452"/>
      <c r="E955" s="453"/>
      <c r="F955" s="452"/>
      <c r="G955" s="452"/>
      <c r="H955" s="452"/>
      <c r="I955" s="452"/>
      <c r="J955" s="452"/>
      <c r="K955" s="460"/>
    </row>
    <row r="956" spans="1:11">
      <c r="A956" s="464"/>
      <c r="B956" s="700" t="str">
        <f>"รวม"&amp;B905</f>
        <v>รวมหมวดงานวิศวกรรมเครื่องกล ระบายอากาศ</v>
      </c>
      <c r="C956" s="701"/>
      <c r="D956" s="462"/>
      <c r="E956" s="463"/>
      <c r="F956" s="462"/>
      <c r="G956" s="462">
        <f>SUM(G905:G955)</f>
        <v>0</v>
      </c>
      <c r="H956" s="462"/>
      <c r="I956" s="462">
        <f>SUM(I905:I955)</f>
        <v>0</v>
      </c>
      <c r="J956" s="462">
        <f>SUM(J905:J955)</f>
        <v>0</v>
      </c>
      <c r="K956" s="464"/>
    </row>
  </sheetData>
  <mergeCells count="18">
    <mergeCell ref="F6:H6"/>
    <mergeCell ref="A1:K1"/>
    <mergeCell ref="K2:K5"/>
    <mergeCell ref="D5:F5"/>
    <mergeCell ref="A7:A8"/>
    <mergeCell ref="B7:C8"/>
    <mergeCell ref="D7:D8"/>
    <mergeCell ref="E7:E8"/>
    <mergeCell ref="F7:G7"/>
    <mergeCell ref="B904:C904"/>
    <mergeCell ref="B956:C956"/>
    <mergeCell ref="K7:K8"/>
    <mergeCell ref="B28:C28"/>
    <mergeCell ref="B35:C35"/>
    <mergeCell ref="B120:C120"/>
    <mergeCell ref="B597:C597"/>
    <mergeCell ref="B819:C819"/>
    <mergeCell ref="H7:I7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ปร.4.2.2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 2.อาคารสำนักงานคณบดี</oddFooter>
  </headerFooter>
  <rowBreaks count="27" manualBreakCount="27">
    <brk id="28" max="16383" man="1"/>
    <brk id="35" max="10" man="1"/>
    <brk id="55" max="16383" man="1"/>
    <brk id="74" max="16383" man="1"/>
    <brk id="120" max="10" man="1"/>
    <brk id="131" max="10" man="1"/>
    <brk id="177" max="10" man="1"/>
    <brk id="219" max="10" man="1"/>
    <brk id="250" max="16383" man="1"/>
    <brk id="366" max="10" man="1"/>
    <brk id="409" max="10" man="1"/>
    <brk id="473" max="16383" man="1"/>
    <brk id="564" max="16383" man="1"/>
    <brk id="597" max="16383" man="1"/>
    <brk id="686" max="16383" man="1"/>
    <brk id="706" max="10" man="1"/>
    <brk id="728" max="10" man="1"/>
    <brk id="753" max="10" man="1"/>
    <brk id="781" max="10" man="1"/>
    <brk id="802" max="10" man="1"/>
    <brk id="819" max="16383" man="1"/>
    <brk id="852" max="10" man="1"/>
    <brk id="870" max="10" man="1"/>
    <brk id="889" max="10" man="1"/>
    <brk id="904" max="16383" man="1"/>
    <brk id="924" max="10" man="1"/>
    <brk id="945" max="1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view="pageBreakPreview" topLeftCell="A22" zoomScaleNormal="100" zoomScaleSheetLayoutView="100" workbookViewId="0">
      <selection activeCell="A25" sqref="A25:H40"/>
    </sheetView>
  </sheetViews>
  <sheetFormatPr defaultColWidth="9.140625" defaultRowHeight="24"/>
  <cols>
    <col min="1" max="1" width="7.140625" style="1" customWidth="1"/>
    <col min="2" max="2" width="2.7109375" style="1" customWidth="1"/>
    <col min="3" max="3" width="30.85546875" style="1" customWidth="1"/>
    <col min="4" max="4" width="17.140625" style="1" customWidth="1"/>
    <col min="5" max="5" width="10" style="1" customWidth="1"/>
    <col min="6" max="6" width="17.140625" style="1" customWidth="1"/>
    <col min="7" max="7" width="13.5703125" style="1" customWidth="1"/>
    <col min="8" max="8" width="9.28515625" style="1" customWidth="1"/>
    <col min="9" max="16384" width="9.140625" style="1"/>
  </cols>
  <sheetData>
    <row r="1" spans="1:8" ht="75" customHeight="1">
      <c r="D1" s="682"/>
      <c r="E1" s="682"/>
    </row>
    <row r="2" spans="1:8" ht="24.75" thickBot="1">
      <c r="A2" s="683" t="s">
        <v>903</v>
      </c>
      <c r="B2" s="683"/>
      <c r="C2" s="683"/>
      <c r="D2" s="683"/>
      <c r="E2" s="683"/>
      <c r="F2" s="683"/>
      <c r="G2" s="683"/>
      <c r="H2" s="683"/>
    </row>
    <row r="3" spans="1:8">
      <c r="A3" s="95" t="str">
        <f>"รายการค่างานก่อสร้าง  "&amp;'6'!C17</f>
        <v>รายการค่างานก่อสร้าง  อาคารเรียนมนุษย์ศาสตร์</v>
      </c>
      <c r="B3" s="95"/>
      <c r="C3" s="96"/>
      <c r="D3" s="96"/>
      <c r="E3" s="96"/>
      <c r="F3" s="96"/>
      <c r="G3" s="96"/>
      <c r="H3" s="96"/>
    </row>
    <row r="4" spans="1:8">
      <c r="A4" s="56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56"/>
      <c r="C4" s="57"/>
      <c r="D4" s="57"/>
      <c r="E4" s="57"/>
      <c r="F4" s="57"/>
      <c r="G4" s="57"/>
      <c r="H4" s="57"/>
    </row>
    <row r="5" spans="1:8">
      <c r="A5" s="56" t="s">
        <v>886</v>
      </c>
      <c r="B5" s="56"/>
      <c r="C5" s="57"/>
      <c r="D5" s="57"/>
      <c r="E5" s="57"/>
      <c r="F5" s="57"/>
      <c r="G5" s="57"/>
      <c r="H5" s="57"/>
    </row>
    <row r="6" spans="1:8">
      <c r="A6" s="56" t="s">
        <v>887</v>
      </c>
      <c r="B6" s="56"/>
      <c r="C6" s="57"/>
      <c r="D6" s="57"/>
      <c r="E6" s="57"/>
      <c r="F6" s="57"/>
      <c r="G6" s="57"/>
      <c r="H6" s="57"/>
    </row>
    <row r="7" spans="1:8">
      <c r="A7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56"/>
      <c r="C7" s="57"/>
      <c r="D7" s="57"/>
      <c r="E7" s="57"/>
      <c r="F7" s="57"/>
      <c r="G7" s="57"/>
      <c r="H7" s="57"/>
    </row>
    <row r="8" spans="1:8">
      <c r="A8" s="56" t="str">
        <f>"คณะกรรมการกำหนดราคากลาง   "&amp;ปก!E10</f>
        <v xml:space="preserve">คณะกรรมการกำหนดราคากลาง   </v>
      </c>
      <c r="B8" s="56"/>
      <c r="C8" s="57"/>
      <c r="D8" s="57"/>
      <c r="E8" s="57"/>
      <c r="F8" s="57"/>
      <c r="G8" s="57"/>
      <c r="H8" s="57"/>
    </row>
    <row r="9" spans="1:8">
      <c r="A9" s="56" t="s">
        <v>904</v>
      </c>
      <c r="B9" s="56"/>
      <c r="C9" s="56"/>
      <c r="D9" s="93">
        <v>25</v>
      </c>
      <c r="E9" s="56" t="s">
        <v>889</v>
      </c>
      <c r="F9" s="56"/>
      <c r="G9" s="56"/>
      <c r="H9" s="56"/>
    </row>
    <row r="10" spans="1:8" ht="24.75" thickBot="1">
      <c r="A10" s="58" t="s">
        <v>891</v>
      </c>
      <c r="B10" s="58"/>
      <c r="C10" s="58"/>
      <c r="D10" s="563">
        <f>ปก!D12</f>
        <v>0</v>
      </c>
      <c r="E10" s="563"/>
      <c r="F10" s="563"/>
      <c r="G10" s="58"/>
      <c r="H10" s="94" t="s">
        <v>892</v>
      </c>
    </row>
    <row r="11" spans="1:8" ht="42" customHeight="1" thickTop="1" thickBot="1">
      <c r="A11" s="312" t="s">
        <v>905</v>
      </c>
      <c r="B11" s="684" t="s">
        <v>2</v>
      </c>
      <c r="C11" s="685"/>
      <c r="D11" s="446" t="s">
        <v>854</v>
      </c>
      <c r="E11" s="446" t="s">
        <v>906</v>
      </c>
      <c r="F11" s="446" t="s">
        <v>907</v>
      </c>
      <c r="G11" s="564" t="s">
        <v>894</v>
      </c>
      <c r="H11" s="565"/>
    </row>
    <row r="12" spans="1:8" ht="24.75" thickTop="1">
      <c r="A12" s="97"/>
      <c r="B12" s="686" t="s">
        <v>962</v>
      </c>
      <c r="C12" s="686"/>
      <c r="D12" s="97"/>
      <c r="E12" s="97"/>
      <c r="F12" s="97"/>
      <c r="G12" s="687"/>
      <c r="H12" s="687"/>
    </row>
    <row r="13" spans="1:8">
      <c r="A13" s="65">
        <v>3</v>
      </c>
      <c r="B13" s="98" t="str">
        <f>'6'!C17</f>
        <v>อาคารเรียนมนุษย์ศาสตร์</v>
      </c>
      <c r="C13" s="65"/>
      <c r="D13" s="65"/>
      <c r="E13" s="65"/>
      <c r="F13" s="65"/>
      <c r="G13" s="688" t="s">
        <v>909</v>
      </c>
      <c r="H13" s="688"/>
    </row>
    <row r="14" spans="1:8">
      <c r="A14" s="65">
        <v>3.1</v>
      </c>
      <c r="B14" s="219" t="s">
        <v>23</v>
      </c>
      <c r="C14" s="219"/>
      <c r="D14" s="99">
        <f>'4.2.3'!J10</f>
        <v>0</v>
      </c>
      <c r="E14" s="100" t="e">
        <f t="shared" ref="E14:E19" si="0">$E$23</f>
        <v>#REF!</v>
      </c>
      <c r="F14" s="99" t="e">
        <f t="shared" ref="F14:F19" si="1">D14*E14</f>
        <v>#REF!</v>
      </c>
      <c r="G14" s="688" t="s">
        <v>910</v>
      </c>
      <c r="H14" s="688"/>
    </row>
    <row r="15" spans="1:8">
      <c r="A15" s="65">
        <v>3.2</v>
      </c>
      <c r="B15" s="219" t="s">
        <v>47</v>
      </c>
      <c r="C15" s="219"/>
      <c r="D15" s="99">
        <f>'4.2.3'!J11</f>
        <v>0</v>
      </c>
      <c r="E15" s="100" t="e">
        <f t="shared" si="0"/>
        <v>#REF!</v>
      </c>
      <c r="F15" s="99" t="e">
        <f t="shared" si="1"/>
        <v>#REF!</v>
      </c>
      <c r="G15" s="688" t="s">
        <v>911</v>
      </c>
      <c r="H15" s="688"/>
    </row>
    <row r="16" spans="1:8">
      <c r="A16" s="65">
        <v>3.3</v>
      </c>
      <c r="B16" s="219" t="s">
        <v>8</v>
      </c>
      <c r="C16" s="219"/>
      <c r="D16" s="99">
        <f>'4.2.3'!J12</f>
        <v>0</v>
      </c>
      <c r="E16" s="100" t="e">
        <f t="shared" si="0"/>
        <v>#REF!</v>
      </c>
      <c r="F16" s="99" t="e">
        <f t="shared" si="1"/>
        <v>#REF!</v>
      </c>
      <c r="G16" s="688" t="s">
        <v>1258</v>
      </c>
      <c r="H16" s="688"/>
    </row>
    <row r="17" spans="1:8">
      <c r="A17" s="65">
        <v>3.4</v>
      </c>
      <c r="B17" s="219" t="s">
        <v>963</v>
      </c>
      <c r="C17" s="219"/>
      <c r="D17" s="99" t="e">
        <f>'4.2.3'!J13</f>
        <v>#REF!</v>
      </c>
      <c r="E17" s="100" t="e">
        <f t="shared" si="0"/>
        <v>#REF!</v>
      </c>
      <c r="F17" s="99" t="e">
        <f t="shared" si="1"/>
        <v>#REF!</v>
      </c>
      <c r="G17" s="688" t="s">
        <v>913</v>
      </c>
      <c r="H17" s="688"/>
    </row>
    <row r="18" spans="1:8">
      <c r="A18" s="65">
        <v>3.5</v>
      </c>
      <c r="B18" s="219" t="s">
        <v>49</v>
      </c>
      <c r="C18" s="219"/>
      <c r="D18" s="99">
        <f>'4.2.3'!J14</f>
        <v>0</v>
      </c>
      <c r="E18" s="100" t="e">
        <f t="shared" si="0"/>
        <v>#REF!</v>
      </c>
      <c r="F18" s="99" t="e">
        <f t="shared" si="1"/>
        <v>#REF!</v>
      </c>
      <c r="G18" s="677"/>
      <c r="H18" s="677"/>
    </row>
    <row r="19" spans="1:8">
      <c r="A19" s="65">
        <v>3.6</v>
      </c>
      <c r="B19" s="219" t="s">
        <v>964</v>
      </c>
      <c r="C19" s="219"/>
      <c r="D19" s="99">
        <f>'4.2.3'!J15</f>
        <v>0</v>
      </c>
      <c r="E19" s="100" t="e">
        <f t="shared" si="0"/>
        <v>#REF!</v>
      </c>
      <c r="F19" s="99" t="e">
        <f t="shared" si="1"/>
        <v>#REF!</v>
      </c>
      <c r="G19" s="677"/>
      <c r="H19" s="677"/>
    </row>
    <row r="20" spans="1:8">
      <c r="A20" s="65"/>
      <c r="B20" s="104"/>
      <c r="C20" s="68"/>
      <c r="D20" s="99"/>
      <c r="E20" s="100"/>
      <c r="F20" s="99"/>
      <c r="G20" s="677"/>
      <c r="H20" s="677"/>
    </row>
    <row r="21" spans="1:8">
      <c r="A21" s="65"/>
      <c r="B21" s="104"/>
      <c r="C21" s="68"/>
      <c r="D21" s="99"/>
      <c r="E21" s="100"/>
      <c r="F21" s="99"/>
      <c r="G21" s="677"/>
      <c r="H21" s="677"/>
    </row>
    <row r="22" spans="1:8" ht="24.75" thickBot="1">
      <c r="A22" s="101"/>
      <c r="B22" s="102"/>
      <c r="C22" s="103"/>
      <c r="D22" s="101"/>
      <c r="E22" s="101"/>
      <c r="F22" s="101"/>
      <c r="G22" s="678"/>
      <c r="H22" s="678"/>
    </row>
    <row r="23" spans="1:8" ht="24.75" thickTop="1">
      <c r="A23" s="679" t="str">
        <f>"รวม"&amp;B12</f>
        <v>รวมส่วนที่ 2 ค่างานก่อสร้างตัวอาคาร</v>
      </c>
      <c r="B23" s="680"/>
      <c r="C23" s="680"/>
      <c r="D23" s="313" t="e">
        <f>SUM(D12:D22)</f>
        <v>#REF!</v>
      </c>
      <c r="E23" s="314" t="e">
        <f>สูตรF!N26</f>
        <v>#REF!</v>
      </c>
      <c r="F23" s="313" t="e">
        <f>SUM(F12:F22)</f>
        <v>#REF!</v>
      </c>
      <c r="G23" s="680"/>
      <c r="H23" s="681"/>
    </row>
    <row r="24" spans="1:8" ht="24.75" thickBot="1">
      <c r="A24" s="674" t="s">
        <v>915</v>
      </c>
      <c r="B24" s="675"/>
      <c r="C24" s="675"/>
      <c r="D24" s="675"/>
      <c r="E24" s="675"/>
      <c r="F24" s="315" t="e">
        <f>F23</f>
        <v>#REF!</v>
      </c>
      <c r="G24" s="675"/>
      <c r="H24" s="676"/>
    </row>
    <row r="25" spans="1:8" ht="13.5" customHeight="1" thickTop="1"/>
    <row r="26" spans="1:8">
      <c r="A26" s="208"/>
      <c r="B26" s="208"/>
      <c r="C26" s="208"/>
      <c r="D26" s="581"/>
      <c r="E26" s="581"/>
      <c r="F26" s="208"/>
      <c r="G26" s="208"/>
      <c r="H26" s="208"/>
    </row>
    <row r="27" spans="1:8">
      <c r="A27" s="208"/>
      <c r="B27" s="208"/>
      <c r="C27" s="208"/>
      <c r="D27" s="581"/>
      <c r="E27" s="581"/>
      <c r="F27" s="208"/>
      <c r="G27" s="208"/>
      <c r="H27" s="208"/>
    </row>
    <row r="28" spans="1:8">
      <c r="A28" s="208"/>
      <c r="B28" s="208"/>
      <c r="C28" s="208"/>
      <c r="D28" s="208"/>
      <c r="E28" s="208"/>
      <c r="F28" s="208"/>
      <c r="G28" s="208"/>
      <c r="H28" s="208"/>
    </row>
    <row r="29" spans="1:8" ht="10.5" customHeight="1">
      <c r="A29" s="208"/>
      <c r="B29" s="208"/>
      <c r="C29" s="208"/>
      <c r="D29" s="208"/>
      <c r="E29" s="208"/>
      <c r="F29" s="208"/>
      <c r="G29" s="208"/>
      <c r="H29" s="208"/>
    </row>
    <row r="30" spans="1:8">
      <c r="A30" s="581"/>
      <c r="B30" s="581"/>
      <c r="C30" s="581"/>
      <c r="D30" s="581"/>
      <c r="E30" s="581"/>
      <c r="F30" s="208"/>
      <c r="G30" s="248"/>
      <c r="H30" s="208"/>
    </row>
    <row r="31" spans="1:8">
      <c r="A31" s="581"/>
      <c r="B31" s="581"/>
      <c r="C31" s="581"/>
      <c r="D31" s="581"/>
      <c r="E31" s="581"/>
      <c r="F31" s="208"/>
      <c r="G31" s="248"/>
      <c r="H31" s="208"/>
    </row>
    <row r="32" spans="1:8" ht="10.5" customHeight="1">
      <c r="A32" s="208"/>
      <c r="B32" s="208"/>
      <c r="C32" s="208"/>
      <c r="D32" s="208"/>
      <c r="E32" s="208"/>
      <c r="F32" s="208"/>
      <c r="G32" s="208"/>
      <c r="H32" s="208"/>
    </row>
    <row r="33" spans="1:8">
      <c r="A33" s="581"/>
      <c r="B33" s="581"/>
      <c r="C33" s="581"/>
      <c r="D33" s="581"/>
      <c r="E33" s="581"/>
      <c r="F33" s="208"/>
      <c r="G33" s="248"/>
      <c r="H33" s="208"/>
    </row>
    <row r="34" spans="1:8">
      <c r="A34" s="581"/>
      <c r="B34" s="581"/>
      <c r="C34" s="581"/>
      <c r="D34" s="581"/>
      <c r="E34" s="581"/>
      <c r="F34" s="208"/>
      <c r="G34" s="248"/>
      <c r="H34" s="208"/>
    </row>
    <row r="35" spans="1:8" ht="10.5" customHeight="1">
      <c r="A35" s="208"/>
      <c r="B35" s="208"/>
      <c r="C35" s="208"/>
      <c r="D35" s="208"/>
      <c r="E35" s="208"/>
      <c r="F35" s="208"/>
      <c r="G35" s="208"/>
      <c r="H35" s="208"/>
    </row>
    <row r="36" spans="1:8">
      <c r="A36" s="581"/>
      <c r="B36" s="581"/>
      <c r="C36" s="581"/>
      <c r="D36" s="581"/>
      <c r="E36" s="581"/>
      <c r="F36" s="208"/>
      <c r="G36" s="248"/>
      <c r="H36" s="208"/>
    </row>
    <row r="37" spans="1:8">
      <c r="A37" s="581"/>
      <c r="B37" s="581"/>
      <c r="C37" s="581"/>
      <c r="D37" s="581"/>
      <c r="E37" s="581"/>
      <c r="F37" s="208"/>
      <c r="G37" s="248"/>
      <c r="H37" s="208"/>
    </row>
    <row r="38" spans="1:8" ht="10.5" customHeight="1">
      <c r="A38" s="208"/>
      <c r="B38" s="208"/>
      <c r="C38" s="208"/>
      <c r="D38" s="208"/>
      <c r="E38" s="208"/>
      <c r="F38" s="208"/>
      <c r="G38" s="208"/>
      <c r="H38" s="208"/>
    </row>
    <row r="39" spans="1:8">
      <c r="A39" s="581"/>
      <c r="B39" s="581"/>
      <c r="C39" s="581"/>
      <c r="D39" s="581"/>
      <c r="E39" s="581"/>
      <c r="F39" s="208"/>
      <c r="G39" s="248"/>
      <c r="H39" s="208"/>
    </row>
    <row r="40" spans="1:8">
      <c r="A40" s="581"/>
      <c r="B40" s="581"/>
      <c r="C40" s="581"/>
      <c r="D40" s="581"/>
      <c r="E40" s="581"/>
      <c r="F40" s="208"/>
      <c r="G40" s="248"/>
      <c r="H40" s="208"/>
    </row>
    <row r="41" spans="1:8" ht="10.5" customHeight="1">
      <c r="A41" s="208"/>
      <c r="B41" s="208"/>
      <c r="C41" s="208"/>
      <c r="D41" s="208"/>
      <c r="E41" s="208"/>
      <c r="F41" s="208"/>
      <c r="G41" s="208"/>
      <c r="H41" s="208"/>
    </row>
    <row r="42" spans="1:8">
      <c r="A42" s="208"/>
      <c r="B42" s="208"/>
      <c r="C42" s="581"/>
      <c r="D42" s="581"/>
      <c r="E42" s="581"/>
      <c r="F42" s="581"/>
      <c r="G42" s="581"/>
      <c r="H42" s="208"/>
    </row>
    <row r="43" spans="1:8">
      <c r="C43" s="682"/>
      <c r="D43" s="682"/>
      <c r="E43" s="682"/>
      <c r="F43" s="682"/>
      <c r="G43" s="682"/>
    </row>
  </sheetData>
  <mergeCells count="43">
    <mergeCell ref="G18:H18"/>
    <mergeCell ref="D1:E1"/>
    <mergeCell ref="A2:H2"/>
    <mergeCell ref="D10:F10"/>
    <mergeCell ref="B11:C11"/>
    <mergeCell ref="G11:H11"/>
    <mergeCell ref="B12:C12"/>
    <mergeCell ref="G12:H12"/>
    <mergeCell ref="G13:H13"/>
    <mergeCell ref="G14:H14"/>
    <mergeCell ref="G15:H15"/>
    <mergeCell ref="G16:H16"/>
    <mergeCell ref="G17:H17"/>
    <mergeCell ref="G19:H19"/>
    <mergeCell ref="G20:H20"/>
    <mergeCell ref="G21:H21"/>
    <mergeCell ref="G22:H22"/>
    <mergeCell ref="A23:C23"/>
    <mergeCell ref="G23:H23"/>
    <mergeCell ref="A24:E24"/>
    <mergeCell ref="G24:H24"/>
    <mergeCell ref="D26:E26"/>
    <mergeCell ref="D27:E27"/>
    <mergeCell ref="A30:C30"/>
    <mergeCell ref="D30:E30"/>
    <mergeCell ref="A31:C31"/>
    <mergeCell ref="D31:E31"/>
    <mergeCell ref="A33:C33"/>
    <mergeCell ref="D33:E33"/>
    <mergeCell ref="A34:C34"/>
    <mergeCell ref="D34:E34"/>
    <mergeCell ref="A36:C36"/>
    <mergeCell ref="D36:E36"/>
    <mergeCell ref="A37:C37"/>
    <mergeCell ref="D37:E37"/>
    <mergeCell ref="A39:C39"/>
    <mergeCell ref="D39:E39"/>
    <mergeCell ref="A40:C40"/>
    <mergeCell ref="D40:E40"/>
    <mergeCell ref="C42:D42"/>
    <mergeCell ref="E42:G42"/>
    <mergeCell ref="C43:D43"/>
    <mergeCell ref="E43:G43"/>
  </mergeCells>
  <printOptions horizontalCentered="1"/>
  <pageMargins left="0.47244094488188981" right="0.19685039370078741" top="0.19685039370078741" bottom="0" header="0.31496062992125984" footer="0.31496062992125984"/>
  <pageSetup paperSize="9" scale="83" orientation="portrait" r:id="rId1"/>
  <headerFooter>
    <oddHeader>&amp;R&amp;"TH Sarabun New,Regular"&amp;12ปร.5.2.3</oddHeader>
    <oddFooter xml:space="preserve">&amp;L&amp;"TH Sarabun New,Regular"&amp;12กลุ่มอาคารมนุษย์ศาสตร์และสังคมศาสตร์ (อาคารเรียนรวมและปฏิบัติกลาง)&amp;C&amp;"TH Sarabun New,Regular"&amp;12ส่วนที่ 2 ค่างานก่อสร้างตัวอาคาร&amp;R&amp;"TH Sarabun New,Regular"&amp;12 3.อาคารเรียนมนุษย์ศาสตร์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zoomScaleNormal="100" zoomScaleSheetLayoutView="100" workbookViewId="0">
      <selection activeCell="B26" sqref="B26"/>
    </sheetView>
  </sheetViews>
  <sheetFormatPr defaultColWidth="9.140625" defaultRowHeight="15"/>
  <cols>
    <col min="1" max="1" width="9.140625" style="114"/>
    <col min="2" max="2" width="50.85546875" style="114" customWidth="1"/>
    <col min="3" max="3" width="24.85546875" style="114" customWidth="1"/>
    <col min="4" max="16384" width="9.140625" style="114"/>
  </cols>
  <sheetData>
    <row r="1" spans="1:3" ht="24">
      <c r="A1" s="540" t="s">
        <v>1223</v>
      </c>
      <c r="B1" s="540"/>
      <c r="C1" s="540"/>
    </row>
    <row r="2" spans="1:3" ht="24">
      <c r="A2" s="547" t="s">
        <v>1017</v>
      </c>
      <c r="B2" s="547"/>
      <c r="C2" s="547"/>
    </row>
    <row r="3" spans="1:3" ht="24">
      <c r="A3" s="197" t="s">
        <v>164</v>
      </c>
      <c r="B3" s="197" t="s">
        <v>2</v>
      </c>
      <c r="C3" s="197" t="s">
        <v>1224</v>
      </c>
    </row>
    <row r="4" spans="1:3" ht="24">
      <c r="A4" s="556">
        <v>1</v>
      </c>
      <c r="B4" s="198" t="s">
        <v>1225</v>
      </c>
      <c r="C4" s="199">
        <v>67431900</v>
      </c>
    </row>
    <row r="5" spans="1:3" ht="24">
      <c r="A5" s="557"/>
      <c r="B5" s="145" t="s">
        <v>1226</v>
      </c>
      <c r="C5" s="147">
        <v>20023886</v>
      </c>
    </row>
    <row r="6" spans="1:3" ht="24">
      <c r="A6" s="557"/>
      <c r="B6" s="153" t="s">
        <v>1227</v>
      </c>
      <c r="C6" s="154">
        <v>71600000</v>
      </c>
    </row>
    <row r="7" spans="1:3" ht="24">
      <c r="A7" s="558"/>
      <c r="B7" s="200" t="s">
        <v>1228</v>
      </c>
      <c r="C7" s="201">
        <f>SUM(C4:C6)</f>
        <v>159055786</v>
      </c>
    </row>
    <row r="8" spans="1:3" ht="13.5" hidden="1" customHeight="1">
      <c r="A8" s="202"/>
      <c r="B8" s="165"/>
      <c r="C8" s="203"/>
    </row>
    <row r="9" spans="1:3" ht="20.25" hidden="1" customHeight="1">
      <c r="A9" s="556">
        <v>2</v>
      </c>
      <c r="B9" s="198" t="s">
        <v>1229</v>
      </c>
      <c r="C9" s="204">
        <v>150000000</v>
      </c>
    </row>
    <row r="10" spans="1:3" ht="20.25" hidden="1" customHeight="1">
      <c r="A10" s="557"/>
      <c r="B10" s="153" t="s">
        <v>1230</v>
      </c>
      <c r="C10" s="205">
        <f>C9*0.05</f>
        <v>7500000</v>
      </c>
    </row>
    <row r="11" spans="1:3" ht="20.25" hidden="1" customHeight="1">
      <c r="A11" s="558"/>
      <c r="B11" s="200" t="s">
        <v>1231</v>
      </c>
      <c r="C11" s="206">
        <f>C9+C10</f>
        <v>157500000</v>
      </c>
    </row>
    <row r="13" spans="1:3" ht="24">
      <c r="B13" s="165"/>
    </row>
  </sheetData>
  <mergeCells count="4">
    <mergeCell ref="A1:C1"/>
    <mergeCell ref="A2:C2"/>
    <mergeCell ref="A4:A7"/>
    <mergeCell ref="A9:A11"/>
  </mergeCells>
  <pageMargins left="0.7" right="0.7" top="0.75" bottom="0.75" header="0.3" footer="0.3"/>
  <pageSetup paperSize="9" scale="9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6"/>
  <sheetViews>
    <sheetView view="pageBreakPreview" zoomScaleNormal="100" zoomScaleSheetLayoutView="100" workbookViewId="0">
      <selection activeCell="D9" sqref="D9:D956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2 ค่างานก่อสร้างตัวอาคาร     "&amp;'6'!C17</f>
        <v>ส่วนที่ 2 ค่างานก่อสร้างตัวอาคาร     อาคารเรียนมนุษย์ศาสตร์</v>
      </c>
      <c r="B2" s="95"/>
      <c r="C2" s="96"/>
      <c r="D2" s="250"/>
      <c r="E2" s="438"/>
      <c r="F2" s="439"/>
      <c r="G2" s="441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4"/>
      <c r="E3" s="524"/>
      <c r="F3" s="521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519"/>
      <c r="E4" s="520"/>
      <c r="F4" s="520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s="500" customFormat="1" ht="24.75" thickTop="1">
      <c r="A9" s="492">
        <v>3</v>
      </c>
      <c r="B9" s="493"/>
      <c r="C9" s="494" t="str">
        <f>'5.2.3'!B13</f>
        <v>อาคารเรียนมนุษย์ศาสตร์</v>
      </c>
      <c r="D9" s="495"/>
      <c r="E9" s="496"/>
      <c r="F9" s="495"/>
      <c r="G9" s="495"/>
      <c r="H9" s="495"/>
      <c r="I9" s="495"/>
      <c r="J9" s="495"/>
      <c r="K9" s="495"/>
    </row>
    <row r="10" spans="1:11" s="500" customFormat="1">
      <c r="A10" s="474">
        <v>3.1</v>
      </c>
      <c r="B10" s="475" t="s">
        <v>23</v>
      </c>
      <c r="C10" s="476"/>
      <c r="D10" s="449"/>
      <c r="E10" s="450"/>
      <c r="F10" s="449"/>
      <c r="G10" s="449">
        <f>G35</f>
        <v>0</v>
      </c>
      <c r="H10" s="449"/>
      <c r="I10" s="449">
        <f>I35</f>
        <v>0</v>
      </c>
      <c r="J10" s="449">
        <f t="shared" ref="J10:J15" si="0">G10+I10</f>
        <v>0</v>
      </c>
      <c r="K10" s="451"/>
    </row>
    <row r="11" spans="1:11" s="500" customFormat="1">
      <c r="A11" s="451">
        <v>3.2</v>
      </c>
      <c r="B11" s="475" t="s">
        <v>47</v>
      </c>
      <c r="C11" s="476"/>
      <c r="D11" s="449"/>
      <c r="E11" s="450"/>
      <c r="F11" s="449"/>
      <c r="G11" s="449">
        <f>G120</f>
        <v>0</v>
      </c>
      <c r="H11" s="449"/>
      <c r="I11" s="449">
        <f>I120</f>
        <v>0</v>
      </c>
      <c r="J11" s="449">
        <f t="shared" si="0"/>
        <v>0</v>
      </c>
      <c r="K11" s="451"/>
    </row>
    <row r="12" spans="1:11" s="500" customFormat="1">
      <c r="A12" s="474">
        <v>3.3</v>
      </c>
      <c r="B12" s="475" t="s">
        <v>8</v>
      </c>
      <c r="C12" s="476"/>
      <c r="D12" s="449"/>
      <c r="E12" s="450"/>
      <c r="F12" s="449"/>
      <c r="G12" s="449">
        <f>G597</f>
        <v>0</v>
      </c>
      <c r="H12" s="449"/>
      <c r="I12" s="449">
        <f>I597</f>
        <v>0</v>
      </c>
      <c r="J12" s="449">
        <f t="shared" si="0"/>
        <v>0</v>
      </c>
      <c r="K12" s="451"/>
    </row>
    <row r="13" spans="1:11" s="500" customFormat="1">
      <c r="A13" s="451">
        <v>3.4</v>
      </c>
      <c r="B13" s="475" t="s">
        <v>963</v>
      </c>
      <c r="C13" s="476"/>
      <c r="D13" s="449"/>
      <c r="E13" s="450"/>
      <c r="F13" s="449"/>
      <c r="G13" s="449" t="e">
        <f>G819</f>
        <v>#REF!</v>
      </c>
      <c r="H13" s="449"/>
      <c r="I13" s="449">
        <f>I819</f>
        <v>0</v>
      </c>
      <c r="J13" s="449" t="e">
        <f t="shared" si="0"/>
        <v>#REF!</v>
      </c>
      <c r="K13" s="451"/>
    </row>
    <row r="14" spans="1:11" s="500" customFormat="1">
      <c r="A14" s="474">
        <v>3.5</v>
      </c>
      <c r="B14" s="475" t="s">
        <v>49</v>
      </c>
      <c r="C14" s="476"/>
      <c r="D14" s="449"/>
      <c r="E14" s="450"/>
      <c r="F14" s="449"/>
      <c r="G14" s="449">
        <f>G904</f>
        <v>0</v>
      </c>
      <c r="H14" s="449"/>
      <c r="I14" s="449">
        <f>I904</f>
        <v>0</v>
      </c>
      <c r="J14" s="449">
        <f t="shared" si="0"/>
        <v>0</v>
      </c>
      <c r="K14" s="451"/>
    </row>
    <row r="15" spans="1:11" s="500" customFormat="1">
      <c r="A15" s="451">
        <v>3.6</v>
      </c>
      <c r="B15" s="475" t="s">
        <v>964</v>
      </c>
      <c r="C15" s="476"/>
      <c r="D15" s="449"/>
      <c r="E15" s="450"/>
      <c r="F15" s="449"/>
      <c r="G15" s="449">
        <f>G956</f>
        <v>0</v>
      </c>
      <c r="H15" s="449"/>
      <c r="I15" s="449">
        <f>I956</f>
        <v>0</v>
      </c>
      <c r="J15" s="449">
        <f t="shared" si="0"/>
        <v>0</v>
      </c>
      <c r="K15" s="451"/>
    </row>
    <row r="16" spans="1:11" s="500" customFormat="1">
      <c r="A16" s="451"/>
      <c r="B16" s="475"/>
      <c r="C16" s="476"/>
      <c r="D16" s="449"/>
      <c r="E16" s="450"/>
      <c r="F16" s="449"/>
      <c r="G16" s="449"/>
      <c r="H16" s="449"/>
      <c r="I16" s="449"/>
      <c r="J16" s="449"/>
      <c r="K16" s="451"/>
    </row>
    <row r="17" spans="1:11" s="500" customFormat="1">
      <c r="A17" s="451"/>
      <c r="B17" s="475"/>
      <c r="C17" s="476"/>
      <c r="D17" s="449"/>
      <c r="E17" s="450"/>
      <c r="F17" s="449"/>
      <c r="G17" s="449"/>
      <c r="H17" s="449"/>
      <c r="I17" s="449"/>
      <c r="J17" s="449"/>
      <c r="K17" s="451"/>
    </row>
    <row r="18" spans="1:11" s="500" customFormat="1">
      <c r="A18" s="451"/>
      <c r="B18" s="475"/>
      <c r="C18" s="476"/>
      <c r="D18" s="449"/>
      <c r="E18" s="450"/>
      <c r="F18" s="449"/>
      <c r="G18" s="449"/>
      <c r="H18" s="449"/>
      <c r="I18" s="449"/>
      <c r="J18" s="449"/>
      <c r="K18" s="451"/>
    </row>
    <row r="19" spans="1:11" s="500" customFormat="1">
      <c r="A19" s="451"/>
      <c r="B19" s="475"/>
      <c r="C19" s="476"/>
      <c r="D19" s="449"/>
      <c r="E19" s="450"/>
      <c r="F19" s="449"/>
      <c r="G19" s="449"/>
      <c r="H19" s="449"/>
      <c r="I19" s="449"/>
      <c r="J19" s="449"/>
      <c r="K19" s="451"/>
    </row>
    <row r="20" spans="1:11" s="500" customFormat="1">
      <c r="A20" s="451"/>
      <c r="B20" s="475"/>
      <c r="C20" s="476"/>
      <c r="D20" s="449"/>
      <c r="E20" s="450"/>
      <c r="F20" s="449"/>
      <c r="G20" s="449"/>
      <c r="H20" s="449"/>
      <c r="I20" s="449"/>
      <c r="J20" s="449"/>
      <c r="K20" s="451"/>
    </row>
    <row r="21" spans="1:11" s="500" customFormat="1">
      <c r="A21" s="451"/>
      <c r="B21" s="475"/>
      <c r="C21" s="476"/>
      <c r="D21" s="449"/>
      <c r="E21" s="450"/>
      <c r="F21" s="449"/>
      <c r="G21" s="449"/>
      <c r="H21" s="449"/>
      <c r="I21" s="449"/>
      <c r="J21" s="449"/>
      <c r="K21" s="451"/>
    </row>
    <row r="22" spans="1:11" s="500" customFormat="1">
      <c r="A22" s="451"/>
      <c r="B22" s="475"/>
      <c r="C22" s="476"/>
      <c r="D22" s="449"/>
      <c r="E22" s="450"/>
      <c r="F22" s="449"/>
      <c r="G22" s="449"/>
      <c r="H22" s="449"/>
      <c r="I22" s="449"/>
      <c r="J22" s="449"/>
      <c r="K22" s="451"/>
    </row>
    <row r="23" spans="1:11" s="500" customFormat="1">
      <c r="A23" s="451"/>
      <c r="B23" s="475"/>
      <c r="C23" s="476"/>
      <c r="D23" s="449"/>
      <c r="E23" s="450"/>
      <c r="F23" s="449"/>
      <c r="G23" s="449"/>
      <c r="H23" s="449"/>
      <c r="I23" s="449"/>
      <c r="J23" s="449"/>
      <c r="K23" s="451"/>
    </row>
    <row r="24" spans="1:11" s="500" customFormat="1">
      <c r="A24" s="451"/>
      <c r="B24" s="475"/>
      <c r="C24" s="476"/>
      <c r="D24" s="449"/>
      <c r="E24" s="450"/>
      <c r="F24" s="449"/>
      <c r="G24" s="449"/>
      <c r="H24" s="449"/>
      <c r="I24" s="449"/>
      <c r="J24" s="449"/>
      <c r="K24" s="451"/>
    </row>
    <row r="25" spans="1:11" s="500" customFormat="1">
      <c r="A25" s="451"/>
      <c r="B25" s="475"/>
      <c r="C25" s="476"/>
      <c r="D25" s="449"/>
      <c r="E25" s="450"/>
      <c r="F25" s="449"/>
      <c r="G25" s="449"/>
      <c r="H25" s="449"/>
      <c r="I25" s="449"/>
      <c r="J25" s="449"/>
      <c r="K25" s="451"/>
    </row>
    <row r="26" spans="1:11" s="500" customFormat="1">
      <c r="A26" s="451"/>
      <c r="B26" s="475"/>
      <c r="C26" s="476"/>
      <c r="D26" s="449"/>
      <c r="E26" s="450"/>
      <c r="F26" s="449"/>
      <c r="G26" s="449"/>
      <c r="H26" s="449"/>
      <c r="I26" s="449"/>
      <c r="J26" s="449"/>
      <c r="K26" s="451"/>
    </row>
    <row r="27" spans="1:11" s="500" customFormat="1">
      <c r="A27" s="454"/>
      <c r="B27" s="477"/>
      <c r="C27" s="478"/>
      <c r="D27" s="452"/>
      <c r="E27" s="453"/>
      <c r="F27" s="452"/>
      <c r="G27" s="452"/>
      <c r="H27" s="452"/>
      <c r="I27" s="452"/>
      <c r="J27" s="452"/>
      <c r="K27" s="454"/>
    </row>
    <row r="28" spans="1:11" s="500" customFormat="1" ht="24.75" thickBot="1">
      <c r="A28" s="479"/>
      <c r="B28" s="702" t="str">
        <f>"รวม "&amp;C9</f>
        <v>รวม อาคารเรียนมนุษย์ศาสตร์</v>
      </c>
      <c r="C28" s="702"/>
      <c r="D28" s="455"/>
      <c r="E28" s="456"/>
      <c r="F28" s="455"/>
      <c r="G28" s="455" t="e">
        <f>SUM(G9:G27)</f>
        <v>#REF!</v>
      </c>
      <c r="H28" s="455"/>
      <c r="I28" s="455">
        <f>SUM(I9:I27)</f>
        <v>0</v>
      </c>
      <c r="J28" s="455" t="e">
        <f>SUM(J9:J27)</f>
        <v>#REF!</v>
      </c>
      <c r="K28" s="457"/>
    </row>
    <row r="29" spans="1:11" s="500" customFormat="1" ht="24.75" thickTop="1">
      <c r="A29" s="480">
        <v>3.1</v>
      </c>
      <c r="B29" s="481" t="str">
        <f>B10</f>
        <v>หมวดเตรียมงานวิศวกรรม</v>
      </c>
      <c r="C29" s="476"/>
      <c r="D29" s="451"/>
      <c r="E29" s="458"/>
      <c r="F29" s="451"/>
      <c r="G29" s="451"/>
      <c r="H29" s="451"/>
      <c r="I29" s="451"/>
      <c r="J29" s="451"/>
      <c r="K29" s="451"/>
    </row>
    <row r="30" spans="1:11" s="500" customFormat="1" hidden="1">
      <c r="A30" s="451"/>
      <c r="B30" s="475"/>
      <c r="C30" s="476" t="str">
        <f>'Data information'!C120</f>
        <v xml:space="preserve"> - งานทดสอบชั้นดิน Soil Boring Test</v>
      </c>
      <c r="D30" s="459"/>
      <c r="E30" s="450" t="str">
        <f>'Data information'!D120</f>
        <v>จุด</v>
      </c>
      <c r="F30" s="449">
        <f>'Data information'!E120</f>
        <v>0</v>
      </c>
      <c r="G30" s="449">
        <f>D30*F30</f>
        <v>0</v>
      </c>
      <c r="H30" s="449">
        <f>'Data information'!F120</f>
        <v>12500</v>
      </c>
      <c r="I30" s="449">
        <f>D30*H30</f>
        <v>0</v>
      </c>
      <c r="J30" s="449">
        <f>G30+I30</f>
        <v>0</v>
      </c>
      <c r="K30" s="449"/>
    </row>
    <row r="31" spans="1:11" s="500" customFormat="1">
      <c r="A31" s="451"/>
      <c r="B31" s="475"/>
      <c r="C31" s="476" t="str">
        <f>'Data information'!C121</f>
        <v xml:space="preserve"> - งานขุดดินฐานรากและถมคืน</v>
      </c>
      <c r="D31" s="449"/>
      <c r="E31" s="450" t="str">
        <f>'Data information'!D121</f>
        <v>ลบ.ม.</v>
      </c>
      <c r="F31" s="449">
        <f>'Data information'!E121</f>
        <v>0</v>
      </c>
      <c r="G31" s="449">
        <f>D31*F31</f>
        <v>0</v>
      </c>
      <c r="H31" s="449">
        <f>'Data information'!F121</f>
        <v>112</v>
      </c>
      <c r="I31" s="449">
        <f>D31*H31</f>
        <v>0</v>
      </c>
      <c r="J31" s="449">
        <f>G31+I31</f>
        <v>0</v>
      </c>
      <c r="K31" s="451"/>
    </row>
    <row r="32" spans="1:11" s="500" customFormat="1">
      <c r="A32" s="451"/>
      <c r="B32" s="475"/>
      <c r="C32" s="476" t="str">
        <f>'Data information'!C122</f>
        <v xml:space="preserve"> - งานทรายหยาบรองพื้น</v>
      </c>
      <c r="D32" s="449"/>
      <c r="E32" s="450" t="str">
        <f>'Data information'!D122</f>
        <v>ลบ.ม.</v>
      </c>
      <c r="F32" s="449">
        <f>'Data information'!E122</f>
        <v>514.02</v>
      </c>
      <c r="G32" s="449">
        <f>D32*F32</f>
        <v>0</v>
      </c>
      <c r="H32" s="449">
        <f>'Data information'!F122</f>
        <v>104</v>
      </c>
      <c r="I32" s="449">
        <f>D32*H32</f>
        <v>0</v>
      </c>
      <c r="J32" s="449">
        <f>G32+I32</f>
        <v>0</v>
      </c>
      <c r="K32" s="451"/>
    </row>
    <row r="33" spans="1:11" s="500" customFormat="1">
      <c r="A33" s="451"/>
      <c r="B33" s="475"/>
      <c r="C33" s="476" t="str">
        <f>'Data information'!C123</f>
        <v xml:space="preserve"> - งานคอนกรีตหยาบรองพื้น fc'=180 ksc.</v>
      </c>
      <c r="D33" s="449"/>
      <c r="E33" s="450" t="str">
        <f>'Data information'!D123</f>
        <v>ลบ.ม.</v>
      </c>
      <c r="F33" s="449">
        <f>'Data information'!E123</f>
        <v>1827.1</v>
      </c>
      <c r="G33" s="449">
        <f>D33*F33</f>
        <v>0</v>
      </c>
      <c r="H33" s="449">
        <f>'Data information'!F123</f>
        <v>327</v>
      </c>
      <c r="I33" s="449">
        <f>D33*H33</f>
        <v>0</v>
      </c>
      <c r="J33" s="449">
        <f>G33+I33</f>
        <v>0</v>
      </c>
      <c r="K33" s="451"/>
    </row>
    <row r="34" spans="1:11" s="500" customFormat="1">
      <c r="A34" s="460"/>
      <c r="B34" s="482"/>
      <c r="C34" s="483"/>
      <c r="D34" s="460"/>
      <c r="E34" s="461"/>
      <c r="F34" s="460"/>
      <c r="G34" s="460"/>
      <c r="H34" s="460"/>
      <c r="I34" s="460"/>
      <c r="J34" s="460"/>
      <c r="K34" s="460"/>
    </row>
    <row r="35" spans="1:11" s="500" customFormat="1">
      <c r="A35" s="464"/>
      <c r="B35" s="703" t="str">
        <f>"รวม"&amp;B29</f>
        <v>รวมหมวดเตรียมงานวิศวกรรม</v>
      </c>
      <c r="C35" s="703"/>
      <c r="D35" s="462"/>
      <c r="E35" s="463"/>
      <c r="F35" s="462"/>
      <c r="G35" s="462">
        <f>SUM(G29:G34)</f>
        <v>0</v>
      </c>
      <c r="H35" s="462"/>
      <c r="I35" s="462">
        <f>SUM(I29:I34)</f>
        <v>0</v>
      </c>
      <c r="J35" s="462">
        <f>SUM(J29:J34)</f>
        <v>0</v>
      </c>
      <c r="K35" s="464"/>
    </row>
    <row r="36" spans="1:11" s="500" customFormat="1">
      <c r="A36" s="480">
        <v>3.2</v>
      </c>
      <c r="B36" s="481" t="str">
        <f>B11</f>
        <v>หมวดงานวิศวกรรมโครงสร้าง</v>
      </c>
      <c r="C36" s="476"/>
      <c r="D36" s="451"/>
      <c r="E36" s="458"/>
      <c r="F36" s="451"/>
      <c r="G36" s="451"/>
      <c r="H36" s="451"/>
      <c r="I36" s="451"/>
      <c r="J36" s="451"/>
      <c r="K36" s="451"/>
    </row>
    <row r="37" spans="1:11" s="500" customFormat="1">
      <c r="A37" s="480"/>
      <c r="B37" s="481"/>
      <c r="C37" s="484" t="str">
        <f>'Data information'!C126</f>
        <v>งานโครงสร้างเสาเข็มเจาะ</v>
      </c>
      <c r="D37" s="451"/>
      <c r="E37" s="458"/>
      <c r="F37" s="451"/>
      <c r="G37" s="451"/>
      <c r="H37" s="451"/>
      <c r="I37" s="451"/>
      <c r="J37" s="451"/>
      <c r="K37" s="451"/>
    </row>
    <row r="38" spans="1:11" s="500" customFormat="1" hidden="1">
      <c r="A38" s="451"/>
      <c r="B38" s="475"/>
      <c r="C38" s="476" t="str">
        <f>'Data information'!C127</f>
        <v xml:space="preserve"> - งานเสาเข็มเจาะ Dia.0.35 x 6.00 ม.</v>
      </c>
      <c r="D38" s="449"/>
      <c r="E38" s="450" t="str">
        <f>'Data information'!D127</f>
        <v>ต้น</v>
      </c>
      <c r="F38" s="449">
        <f>'Data information'!E127</f>
        <v>6720</v>
      </c>
      <c r="G38" s="449">
        <f>D38*F38</f>
        <v>0</v>
      </c>
      <c r="H38" s="449">
        <f>'Data information'!F127</f>
        <v>0</v>
      </c>
      <c r="I38" s="449">
        <f>D38*H38</f>
        <v>0</v>
      </c>
      <c r="J38" s="449">
        <f>G38+I38</f>
        <v>0</v>
      </c>
      <c r="K38" s="449"/>
    </row>
    <row r="39" spans="1:11" s="500" customFormat="1" hidden="1">
      <c r="A39" s="451"/>
      <c r="B39" s="475"/>
      <c r="C39" s="476" t="str">
        <f>'Data information'!C128</f>
        <v xml:space="preserve"> - งานเสาเข็มเจาะ Dia.0.60 x 6.00 ม.</v>
      </c>
      <c r="D39" s="459"/>
      <c r="E39" s="450" t="str">
        <f>'Data information'!D128</f>
        <v>ต้น</v>
      </c>
      <c r="F39" s="449">
        <f>'Data information'!E128</f>
        <v>12240</v>
      </c>
      <c r="G39" s="449">
        <f t="shared" ref="G39:G46" si="1">D39*F39</f>
        <v>0</v>
      </c>
      <c r="H39" s="449">
        <f>'Data information'!F128</f>
        <v>0</v>
      </c>
      <c r="I39" s="449">
        <f t="shared" ref="I39:I46" si="2">D39*H39</f>
        <v>0</v>
      </c>
      <c r="J39" s="449">
        <f t="shared" ref="J39:J46" si="3">G39+I39</f>
        <v>0</v>
      </c>
      <c r="K39" s="451"/>
    </row>
    <row r="40" spans="1:11" s="500" customFormat="1" hidden="1">
      <c r="A40" s="451"/>
      <c r="B40" s="475"/>
      <c r="C40" s="476" t="str">
        <f>'Data information'!C129</f>
        <v xml:space="preserve"> - ค่าสกัดหัวเสาเข็มเจาะ  (Dia.0.35 m.)</v>
      </c>
      <c r="D40" s="449"/>
      <c r="E40" s="450" t="str">
        <f>'Data information'!D129</f>
        <v>ต้น</v>
      </c>
      <c r="F40" s="449">
        <f>'Data information'!E129</f>
        <v>0</v>
      </c>
      <c r="G40" s="449">
        <f t="shared" si="1"/>
        <v>0</v>
      </c>
      <c r="H40" s="449">
        <f>'Data information'!F129</f>
        <v>350</v>
      </c>
      <c r="I40" s="449">
        <f t="shared" si="2"/>
        <v>0</v>
      </c>
      <c r="J40" s="449">
        <f t="shared" si="3"/>
        <v>0</v>
      </c>
      <c r="K40" s="451"/>
    </row>
    <row r="41" spans="1:11" s="500" customFormat="1">
      <c r="A41" s="451"/>
      <c r="B41" s="475"/>
      <c r="C41" s="476" t="str">
        <f>'Data information'!C130</f>
        <v xml:space="preserve"> - ค่าสกัดหัวเสาเข็มเจาะ  (Dia.0.60 m.)</v>
      </c>
      <c r="D41" s="449"/>
      <c r="E41" s="450" t="str">
        <f>'Data information'!D130</f>
        <v>ต้น</v>
      </c>
      <c r="F41" s="449">
        <f>'Data information'!E130</f>
        <v>0</v>
      </c>
      <c r="G41" s="449">
        <f t="shared" si="1"/>
        <v>0</v>
      </c>
      <c r="H41" s="449">
        <f>'Data information'!F130</f>
        <v>600</v>
      </c>
      <c r="I41" s="449">
        <f t="shared" si="2"/>
        <v>0</v>
      </c>
      <c r="J41" s="449">
        <f t="shared" si="3"/>
        <v>0</v>
      </c>
      <c r="K41" s="451"/>
    </row>
    <row r="42" spans="1:11" s="500" customFormat="1" hidden="1">
      <c r="A42" s="451"/>
      <c r="B42" s="475"/>
      <c r="C42" s="484" t="str">
        <f>'Data information'!C131</f>
        <v>งานทดสอบการรับน้ำหนักเสาเข็ม</v>
      </c>
      <c r="D42" s="449"/>
      <c r="E42" s="450"/>
      <c r="F42" s="449"/>
      <c r="G42" s="449"/>
      <c r="H42" s="449"/>
      <c r="I42" s="449"/>
      <c r="J42" s="449"/>
      <c r="K42" s="451"/>
    </row>
    <row r="43" spans="1:11" s="500" customFormat="1" hidden="1">
      <c r="A43" s="451"/>
      <c r="B43" s="475"/>
      <c r="C43" s="476" t="str">
        <f>'Data information'!C132</f>
        <v xml:space="preserve"> - งานทดสอบการรับน้ำหนักเสาเข็มโดยวิธี Dynamic Load Test  (Dia.0.35 m.=23 Ton)</v>
      </c>
      <c r="D43" s="449"/>
      <c r="E43" s="450" t="str">
        <f>'Data information'!D132</f>
        <v>ต้น</v>
      </c>
      <c r="F43" s="449">
        <f>'Data information'!E132</f>
        <v>0</v>
      </c>
      <c r="G43" s="449">
        <f t="shared" si="1"/>
        <v>0</v>
      </c>
      <c r="H43" s="449">
        <f>'Data information'!F132</f>
        <v>10000</v>
      </c>
      <c r="I43" s="449">
        <f t="shared" si="2"/>
        <v>0</v>
      </c>
      <c r="J43" s="449">
        <f t="shared" si="3"/>
        <v>0</v>
      </c>
      <c r="K43" s="451"/>
    </row>
    <row r="44" spans="1:11" s="500" customFormat="1" hidden="1">
      <c r="A44" s="451"/>
      <c r="B44" s="475"/>
      <c r="C44" s="476" t="str">
        <f>'Data information'!C133</f>
        <v xml:space="preserve"> - งานทดสอบการรับน้ำหนักเสาเข็มโดยวิธี Dynamic Load Test  (Dia.0.60 m.=54 Ton)</v>
      </c>
      <c r="D44" s="459"/>
      <c r="E44" s="450" t="str">
        <f>'Data information'!D133</f>
        <v>ต้น</v>
      </c>
      <c r="F44" s="449">
        <f>'Data information'!E133</f>
        <v>0</v>
      </c>
      <c r="G44" s="449">
        <f t="shared" si="1"/>
        <v>0</v>
      </c>
      <c r="H44" s="449">
        <f>'Data information'!F133</f>
        <v>10000</v>
      </c>
      <c r="I44" s="449">
        <f t="shared" si="2"/>
        <v>0</v>
      </c>
      <c r="J44" s="449">
        <f t="shared" si="3"/>
        <v>0</v>
      </c>
      <c r="K44" s="451"/>
    </row>
    <row r="45" spans="1:11" s="500" customFormat="1" hidden="1">
      <c r="A45" s="451"/>
      <c r="B45" s="475"/>
      <c r="C45" s="476" t="str">
        <f>'Data information'!C134</f>
        <v xml:space="preserve"> - งานทดสอบการรับน้ำหนักเสาเข็มโดยวิธี Static Load Test</v>
      </c>
      <c r="D45" s="459"/>
      <c r="E45" s="450">
        <f>'Data information'!D134</f>
        <v>0</v>
      </c>
      <c r="F45" s="449">
        <f>'Data information'!E134</f>
        <v>0</v>
      </c>
      <c r="G45" s="449">
        <f t="shared" si="1"/>
        <v>0</v>
      </c>
      <c r="H45" s="449">
        <f>'Data information'!F134</f>
        <v>0</v>
      </c>
      <c r="I45" s="449">
        <f t="shared" si="2"/>
        <v>0</v>
      </c>
      <c r="J45" s="449">
        <f t="shared" si="3"/>
        <v>0</v>
      </c>
      <c r="K45" s="451"/>
    </row>
    <row r="46" spans="1:11" s="500" customFormat="1" hidden="1">
      <c r="A46" s="451"/>
      <c r="B46" s="475"/>
      <c r="C46" s="476" t="str">
        <f>'Data information'!C135</f>
        <v xml:space="preserve"> - งานทดสอบความสมบูรณ์ของเสาเข็มโดยวิธี Seismic Test</v>
      </c>
      <c r="D46" s="459"/>
      <c r="E46" s="450" t="str">
        <f>'Data information'!D135</f>
        <v>ต้น</v>
      </c>
      <c r="F46" s="449">
        <f>'Data information'!E135</f>
        <v>0</v>
      </c>
      <c r="G46" s="449">
        <f t="shared" si="1"/>
        <v>0</v>
      </c>
      <c r="H46" s="449">
        <f>'Data information'!F135</f>
        <v>250</v>
      </c>
      <c r="I46" s="449">
        <f t="shared" si="2"/>
        <v>0</v>
      </c>
      <c r="J46" s="449">
        <f t="shared" si="3"/>
        <v>0</v>
      </c>
      <c r="K46" s="451"/>
    </row>
    <row r="47" spans="1:11" s="500" customFormat="1">
      <c r="A47" s="451"/>
      <c r="B47" s="475"/>
      <c r="C47" s="485" t="str">
        <f>'Data information'!C136</f>
        <v>งานคอนกรีตโครงสร้าง</v>
      </c>
      <c r="D47" s="449"/>
      <c r="E47" s="450"/>
      <c r="F47" s="449"/>
      <c r="G47" s="449"/>
      <c r="H47" s="449"/>
      <c r="I47" s="449"/>
      <c r="J47" s="449"/>
      <c r="K47" s="451"/>
    </row>
    <row r="48" spans="1:11" s="500" customFormat="1">
      <c r="A48" s="451"/>
      <c r="B48" s="475"/>
      <c r="C48" s="476" t="str">
        <f>'Data information'!C137</f>
        <v xml:space="preserve"> - คอนกรีตโครงสร้าง  fc'= 280 ksc. ทรงกระบอก</v>
      </c>
      <c r="D48" s="449"/>
      <c r="E48" s="450" t="str">
        <f>'Data information'!D137</f>
        <v>ลบ.ม.</v>
      </c>
      <c r="F48" s="449">
        <f>'Data information'!E137</f>
        <v>2046.73</v>
      </c>
      <c r="G48" s="449">
        <f t="shared" ref="G48:G65" si="4">D48*F48</f>
        <v>0</v>
      </c>
      <c r="H48" s="449">
        <f>'Data information'!F137</f>
        <v>519</v>
      </c>
      <c r="I48" s="449">
        <f t="shared" ref="I48:I65" si="5">D48*H48</f>
        <v>0</v>
      </c>
      <c r="J48" s="449">
        <f t="shared" ref="J48:J65" si="6">G48+I48</f>
        <v>0</v>
      </c>
      <c r="K48" s="451"/>
    </row>
    <row r="49" spans="1:11" s="500" customFormat="1">
      <c r="A49" s="451"/>
      <c r="B49" s="475"/>
      <c r="C49" s="476" t="str">
        <f>'Data information'!C138</f>
        <v xml:space="preserve"> - คอนกรีตโครงสร้าง  fc'=320 ksc. ทรงกระบอก</v>
      </c>
      <c r="D49" s="449"/>
      <c r="E49" s="450" t="str">
        <f>'Data information'!D138</f>
        <v>ลบ.ม.</v>
      </c>
      <c r="F49" s="449">
        <f>'Data information'!E138</f>
        <v>2149.5300000000002</v>
      </c>
      <c r="G49" s="449">
        <f t="shared" si="4"/>
        <v>0</v>
      </c>
      <c r="H49" s="449">
        <f>'Data information'!F138</f>
        <v>519</v>
      </c>
      <c r="I49" s="449">
        <f t="shared" si="5"/>
        <v>0</v>
      </c>
      <c r="J49" s="449">
        <f t="shared" si="6"/>
        <v>0</v>
      </c>
      <c r="K49" s="451"/>
    </row>
    <row r="50" spans="1:11" s="500" customFormat="1">
      <c r="A50" s="451"/>
      <c r="B50" s="475"/>
      <c r="C50" s="484" t="str">
        <f>'Data information'!C139</f>
        <v>งานแบบหล่อคอนกรีต</v>
      </c>
      <c r="D50" s="449"/>
      <c r="E50" s="450"/>
      <c r="F50" s="449"/>
      <c r="G50" s="449"/>
      <c r="H50" s="449"/>
      <c r="I50" s="449"/>
      <c r="J50" s="449"/>
      <c r="K50" s="451"/>
    </row>
    <row r="51" spans="1:11" s="500" customFormat="1">
      <c r="A51" s="451"/>
      <c r="B51" s="475"/>
      <c r="C51" s="476" t="str">
        <f>'Data information'!C140</f>
        <v xml:space="preserve"> - ไม้แบบทั่วไป  </v>
      </c>
      <c r="D51" s="449"/>
      <c r="E51" s="450" t="str">
        <f>'Data information'!D140</f>
        <v>ตร.ม.</v>
      </c>
      <c r="F51" s="449">
        <f>'Data information'!E140</f>
        <v>300</v>
      </c>
      <c r="G51" s="449">
        <f t="shared" si="4"/>
        <v>0</v>
      </c>
      <c r="H51" s="449">
        <f>'Data information'!F140</f>
        <v>0</v>
      </c>
      <c r="I51" s="449">
        <f t="shared" si="5"/>
        <v>0</v>
      </c>
      <c r="J51" s="449">
        <f t="shared" si="6"/>
        <v>0</v>
      </c>
      <c r="K51" s="451"/>
    </row>
    <row r="52" spans="1:11" s="500" customFormat="1">
      <c r="A52" s="451"/>
      <c r="B52" s="475"/>
      <c r="C52" s="476" t="str">
        <f>'Data information'!C141</f>
        <v xml:space="preserve"> - ค่าแรงไม้แบบ</v>
      </c>
      <c r="D52" s="449"/>
      <c r="E52" s="450" t="str">
        <f>'Data information'!D141</f>
        <v>ตร.ม.</v>
      </c>
      <c r="F52" s="449">
        <f>'Data information'!E141</f>
        <v>0</v>
      </c>
      <c r="G52" s="449">
        <f t="shared" si="4"/>
        <v>0</v>
      </c>
      <c r="H52" s="449">
        <f>'Data information'!F141</f>
        <v>121</v>
      </c>
      <c r="I52" s="449">
        <f t="shared" si="5"/>
        <v>0</v>
      </c>
      <c r="J52" s="449">
        <f t="shared" si="6"/>
        <v>0</v>
      </c>
      <c r="K52" s="451"/>
    </row>
    <row r="53" spans="1:11" s="500" customFormat="1">
      <c r="A53" s="451"/>
      <c r="B53" s="475"/>
      <c r="C53" s="476" t="str">
        <f>'Data information'!C142</f>
        <v xml:space="preserve"> - ไม้คร่าวยึดแบบหล่อคอนกรีต </v>
      </c>
      <c r="D53" s="449"/>
      <c r="E53" s="450" t="str">
        <f>'Data information'!D142</f>
        <v>ตร.ม.</v>
      </c>
      <c r="F53" s="449">
        <f>'Data information'!E142</f>
        <v>300</v>
      </c>
      <c r="G53" s="449">
        <f t="shared" si="4"/>
        <v>0</v>
      </c>
      <c r="H53" s="449">
        <f>'Data information'!F142</f>
        <v>0</v>
      </c>
      <c r="I53" s="449">
        <f t="shared" si="5"/>
        <v>0</v>
      </c>
      <c r="J53" s="449">
        <f t="shared" si="6"/>
        <v>0</v>
      </c>
      <c r="K53" s="451"/>
    </row>
    <row r="54" spans="1:11" s="500" customFormat="1">
      <c r="A54" s="451"/>
      <c r="B54" s="475"/>
      <c r="C54" s="476" t="str">
        <f>'Data information'!C143</f>
        <v xml:space="preserve"> - ไม้ค้ำยันแบบหล่อคอนกรีต </v>
      </c>
      <c r="D54" s="449"/>
      <c r="E54" s="450" t="str">
        <f>'Data information'!D143</f>
        <v>ต้น</v>
      </c>
      <c r="F54" s="449">
        <f>'Data information'!E143</f>
        <v>15</v>
      </c>
      <c r="G54" s="449">
        <f t="shared" si="4"/>
        <v>0</v>
      </c>
      <c r="H54" s="449">
        <f>'Data information'!F143</f>
        <v>0</v>
      </c>
      <c r="I54" s="449">
        <f t="shared" si="5"/>
        <v>0</v>
      </c>
      <c r="J54" s="449">
        <f t="shared" si="6"/>
        <v>0</v>
      </c>
      <c r="K54" s="451"/>
    </row>
    <row r="55" spans="1:11" s="500" customFormat="1">
      <c r="A55" s="451"/>
      <c r="B55" s="475"/>
      <c r="C55" s="476" t="str">
        <f>'Data information'!C144</f>
        <v xml:space="preserve"> - ตะปู</v>
      </c>
      <c r="D55" s="449"/>
      <c r="E55" s="450" t="str">
        <f>'Data information'!D144</f>
        <v>กก.</v>
      </c>
      <c r="F55" s="449">
        <f>'Data information'!E144</f>
        <v>58.88</v>
      </c>
      <c r="G55" s="449">
        <f t="shared" si="4"/>
        <v>0</v>
      </c>
      <c r="H55" s="449">
        <f>'Data information'!F144</f>
        <v>0</v>
      </c>
      <c r="I55" s="449">
        <f t="shared" si="5"/>
        <v>0</v>
      </c>
      <c r="J55" s="449">
        <f t="shared" si="6"/>
        <v>0</v>
      </c>
      <c r="K55" s="451"/>
    </row>
    <row r="56" spans="1:11" s="500" customFormat="1">
      <c r="A56" s="451"/>
      <c r="B56" s="475"/>
      <c r="C56" s="485" t="str">
        <f>'Data information'!C145</f>
        <v>งานเหล็กเสริมคอนกรีต</v>
      </c>
      <c r="D56" s="449"/>
      <c r="E56" s="450"/>
      <c r="F56" s="449"/>
      <c r="G56" s="449"/>
      <c r="H56" s="449"/>
      <c r="I56" s="449"/>
      <c r="J56" s="449"/>
      <c r="K56" s="451"/>
    </row>
    <row r="57" spans="1:11" s="500" customFormat="1">
      <c r="A57" s="451"/>
      <c r="B57" s="475"/>
      <c r="C57" s="476" t="str">
        <f>'Data information'!C146</f>
        <v xml:space="preserve"> - เหล็กเส้นกลมผิวเรียบ SR.24 RB6 มม.</v>
      </c>
      <c r="D57" s="449"/>
      <c r="E57" s="450" t="str">
        <f>'Data information'!D146</f>
        <v>กก.</v>
      </c>
      <c r="F57" s="449">
        <f>'Data information'!E146</f>
        <v>21.47</v>
      </c>
      <c r="G57" s="449">
        <f t="shared" si="4"/>
        <v>0</v>
      </c>
      <c r="H57" s="449">
        <f>'Data information'!F146</f>
        <v>4.4000000000000004</v>
      </c>
      <c r="I57" s="449">
        <f t="shared" si="5"/>
        <v>0</v>
      </c>
      <c r="J57" s="449">
        <f t="shared" si="6"/>
        <v>0</v>
      </c>
      <c r="K57" s="451"/>
    </row>
    <row r="58" spans="1:11" s="500" customFormat="1">
      <c r="A58" s="451"/>
      <c r="B58" s="475"/>
      <c r="C58" s="476" t="str">
        <f>'Data information'!C147</f>
        <v xml:space="preserve"> - เหล็กเส้นกลมผิวเรียบ SR.24 RB9 มม.</v>
      </c>
      <c r="D58" s="449"/>
      <c r="E58" s="450" t="str">
        <f>'Data information'!D147</f>
        <v>กก.</v>
      </c>
      <c r="F58" s="449">
        <f>'Data information'!E147</f>
        <v>20.79</v>
      </c>
      <c r="G58" s="449">
        <f t="shared" si="4"/>
        <v>0</v>
      </c>
      <c r="H58" s="449">
        <f>'Data information'!F147</f>
        <v>4.4000000000000004</v>
      </c>
      <c r="I58" s="449">
        <f t="shared" si="5"/>
        <v>0</v>
      </c>
      <c r="J58" s="449">
        <f t="shared" si="6"/>
        <v>0</v>
      </c>
      <c r="K58" s="451"/>
    </row>
    <row r="59" spans="1:11" s="500" customFormat="1">
      <c r="A59" s="451"/>
      <c r="B59" s="475"/>
      <c r="C59" s="476" t="str">
        <f>'Data information'!C148</f>
        <v xml:space="preserve"> - เหล็กเส้นกลมผิวข้ออ้อย SD.40 DB12 มม.</v>
      </c>
      <c r="D59" s="449"/>
      <c r="E59" s="450" t="str">
        <f>'Data information'!D148</f>
        <v>กก.</v>
      </c>
      <c r="F59" s="449">
        <f>'Data information'!E148</f>
        <v>20.2</v>
      </c>
      <c r="G59" s="449">
        <f t="shared" si="4"/>
        <v>0</v>
      </c>
      <c r="H59" s="449">
        <f>'Data information'!F148</f>
        <v>3.6</v>
      </c>
      <c r="I59" s="449">
        <f t="shared" si="5"/>
        <v>0</v>
      </c>
      <c r="J59" s="449">
        <f t="shared" si="6"/>
        <v>0</v>
      </c>
      <c r="K59" s="451"/>
    </row>
    <row r="60" spans="1:11" s="500" customFormat="1">
      <c r="A60" s="451"/>
      <c r="B60" s="475"/>
      <c r="C60" s="476" t="str">
        <f>'Data information'!C149</f>
        <v xml:space="preserve"> - เหล็กเส้นกลมผิวข้ออ้อย SD.40 DB16 มม.</v>
      </c>
      <c r="D60" s="449"/>
      <c r="E60" s="450" t="str">
        <f>'Data information'!D149</f>
        <v>กก.</v>
      </c>
      <c r="F60" s="449">
        <f>'Data information'!E149</f>
        <v>20.14</v>
      </c>
      <c r="G60" s="449">
        <f t="shared" si="4"/>
        <v>0</v>
      </c>
      <c r="H60" s="449">
        <f>'Data information'!F149</f>
        <v>3.6</v>
      </c>
      <c r="I60" s="449">
        <f t="shared" si="5"/>
        <v>0</v>
      </c>
      <c r="J60" s="449">
        <f t="shared" si="6"/>
        <v>0</v>
      </c>
      <c r="K60" s="451"/>
    </row>
    <row r="61" spans="1:11" s="500" customFormat="1">
      <c r="A61" s="451"/>
      <c r="B61" s="475"/>
      <c r="C61" s="476" t="str">
        <f>'Data information'!C150</f>
        <v xml:space="preserve"> - เหล็กเส้นกลมผิวข้ออ้อย SD.40 DB20 มม.</v>
      </c>
      <c r="D61" s="449"/>
      <c r="E61" s="450" t="str">
        <f>'Data information'!D150</f>
        <v>กก.</v>
      </c>
      <c r="F61" s="449">
        <f>'Data information'!E150</f>
        <v>20.18</v>
      </c>
      <c r="G61" s="449">
        <f t="shared" si="4"/>
        <v>0</v>
      </c>
      <c r="H61" s="449">
        <f>'Data information'!F150</f>
        <v>3.1</v>
      </c>
      <c r="I61" s="449">
        <f t="shared" si="5"/>
        <v>0</v>
      </c>
      <c r="J61" s="449">
        <f t="shared" si="6"/>
        <v>0</v>
      </c>
      <c r="K61" s="451"/>
    </row>
    <row r="62" spans="1:11" s="500" customFormat="1">
      <c r="A62" s="451"/>
      <c r="B62" s="475"/>
      <c r="C62" s="476" t="str">
        <f>'Data information'!C151</f>
        <v xml:space="preserve"> - เหล็กเส้นกลมผิวข้ออ้อย SD.40 DB25 มม.</v>
      </c>
      <c r="D62" s="449"/>
      <c r="E62" s="450" t="str">
        <f>'Data information'!D151</f>
        <v>กก.</v>
      </c>
      <c r="F62" s="449">
        <f>'Data information'!E151</f>
        <v>20.41</v>
      </c>
      <c r="G62" s="449">
        <f t="shared" si="4"/>
        <v>0</v>
      </c>
      <c r="H62" s="449">
        <f>'Data information'!F151</f>
        <v>3.1</v>
      </c>
      <c r="I62" s="449">
        <f t="shared" si="5"/>
        <v>0</v>
      </c>
      <c r="J62" s="449">
        <f t="shared" si="6"/>
        <v>0</v>
      </c>
      <c r="K62" s="451"/>
    </row>
    <row r="63" spans="1:11" s="500" customFormat="1" hidden="1">
      <c r="A63" s="451"/>
      <c r="B63" s="475"/>
      <c r="C63" s="476" t="str">
        <f>'Data information'!C152</f>
        <v xml:space="preserve"> - เหล็กเส้นกลมผิวข้ออ้อย SD.40 DB28 มม.</v>
      </c>
      <c r="D63" s="449"/>
      <c r="E63" s="450" t="str">
        <f>'Data information'!D152</f>
        <v>กก.</v>
      </c>
      <c r="F63" s="449">
        <f>'Data information'!E152</f>
        <v>20.41</v>
      </c>
      <c r="G63" s="449">
        <f t="shared" si="4"/>
        <v>0</v>
      </c>
      <c r="H63" s="449">
        <f>'Data information'!F152</f>
        <v>3.1</v>
      </c>
      <c r="I63" s="449">
        <f t="shared" si="5"/>
        <v>0</v>
      </c>
      <c r="J63" s="449">
        <f t="shared" si="6"/>
        <v>0</v>
      </c>
      <c r="K63" s="451"/>
    </row>
    <row r="64" spans="1:11" s="500" customFormat="1" hidden="1">
      <c r="A64" s="451"/>
      <c r="B64" s="475"/>
      <c r="C64" s="476" t="str">
        <f>'Data information'!C153</f>
        <v xml:space="preserve"> - เหล็กเส้นกลมผิวข้ออ้อย SD.40 DB32 มม.</v>
      </c>
      <c r="D64" s="449"/>
      <c r="E64" s="450" t="str">
        <f>'Data information'!D153</f>
        <v>กก.</v>
      </c>
      <c r="F64" s="449">
        <f>'Data information'!E153</f>
        <v>20.41</v>
      </c>
      <c r="G64" s="449">
        <f t="shared" si="4"/>
        <v>0</v>
      </c>
      <c r="H64" s="449">
        <f>'Data information'!F153</f>
        <v>3.1</v>
      </c>
      <c r="I64" s="449">
        <f t="shared" si="5"/>
        <v>0</v>
      </c>
      <c r="J64" s="449">
        <f t="shared" si="6"/>
        <v>0</v>
      </c>
      <c r="K64" s="451"/>
    </row>
    <row r="65" spans="1:11" s="500" customFormat="1">
      <c r="A65" s="451"/>
      <c r="B65" s="475"/>
      <c r="C65" s="476" t="str">
        <f>'Data information'!C154</f>
        <v xml:space="preserve"> - ลวดผูกเหล็ก</v>
      </c>
      <c r="D65" s="449"/>
      <c r="E65" s="450" t="str">
        <f>'Data information'!D154</f>
        <v>กก.</v>
      </c>
      <c r="F65" s="449">
        <f>'Data information'!E154</f>
        <v>34.42</v>
      </c>
      <c r="G65" s="449">
        <f t="shared" si="4"/>
        <v>0</v>
      </c>
      <c r="H65" s="449">
        <f>'Data information'!F154</f>
        <v>0</v>
      </c>
      <c r="I65" s="449">
        <f t="shared" si="5"/>
        <v>0</v>
      </c>
      <c r="J65" s="449">
        <f t="shared" si="6"/>
        <v>0</v>
      </c>
      <c r="K65" s="451"/>
    </row>
    <row r="66" spans="1:11" s="500" customFormat="1">
      <c r="A66" s="451"/>
      <c r="B66" s="475"/>
      <c r="C66" s="485" t="str">
        <f>'Data information'!C155</f>
        <v>งานโครงสร้างสำเร็จรูป ,โครงสร้างอื่นๆ</v>
      </c>
      <c r="D66" s="449"/>
      <c r="E66" s="450"/>
      <c r="F66" s="449"/>
      <c r="G66" s="449"/>
      <c r="H66" s="449"/>
      <c r="I66" s="449"/>
      <c r="J66" s="449"/>
      <c r="K66" s="451"/>
    </row>
    <row r="67" spans="1:11" s="500" customFormat="1">
      <c r="A67" s="451"/>
      <c r="B67" s="475"/>
      <c r="C67" s="476" t="str">
        <f>'Data information'!C156</f>
        <v xml:space="preserve"> - งานระบบพื้น Post - tension</v>
      </c>
      <c r="D67" s="449"/>
      <c r="E67" s="450" t="str">
        <f>'Data information'!D156</f>
        <v>ตร.ม.</v>
      </c>
      <c r="F67" s="449">
        <f>'Data information'!E156</f>
        <v>375</v>
      </c>
      <c r="G67" s="449">
        <f t="shared" ref="G67:G72" si="7">D67*F67</f>
        <v>0</v>
      </c>
      <c r="H67" s="449">
        <f>'Data information'!F156</f>
        <v>0</v>
      </c>
      <c r="I67" s="449">
        <f t="shared" ref="I67:I72" si="8">D67*H67</f>
        <v>0</v>
      </c>
      <c r="J67" s="449">
        <f t="shared" ref="J67:J72" si="9">G67+I67</f>
        <v>0</v>
      </c>
      <c r="K67" s="451"/>
    </row>
    <row r="68" spans="1:11" s="500" customFormat="1" hidden="1">
      <c r="A68" s="451"/>
      <c r="B68" s="475"/>
      <c r="C68" s="476" t="str">
        <f>'Data information'!C157</f>
        <v xml:space="preserve"> - พื้นสำเร็จรูปชนิดกลวง HC 200x1200 mm. LIVE LOAD 300 kg./sq.m.</v>
      </c>
      <c r="D68" s="449"/>
      <c r="E68" s="450" t="str">
        <f>'Data information'!D157</f>
        <v>ตร.ม.</v>
      </c>
      <c r="F68" s="449">
        <f>'Data information'!E157</f>
        <v>785</v>
      </c>
      <c r="G68" s="449">
        <f t="shared" si="7"/>
        <v>0</v>
      </c>
      <c r="H68" s="449">
        <f>'Data information'!F157</f>
        <v>60</v>
      </c>
      <c r="I68" s="449">
        <f t="shared" si="8"/>
        <v>0</v>
      </c>
      <c r="J68" s="449">
        <f t="shared" si="9"/>
        <v>0</v>
      </c>
      <c r="K68" s="451"/>
    </row>
    <row r="69" spans="1:11" s="500" customFormat="1" hidden="1">
      <c r="A69" s="451"/>
      <c r="B69" s="475"/>
      <c r="C69" s="476" t="str">
        <f>'Data information'!C158</f>
        <v xml:space="preserve"> - พื้นสำเร็จรูปชนิดกลวง HC 200x1200 mm. LIVE LOAD 400 kg./sq.m.</v>
      </c>
      <c r="D69" s="449"/>
      <c r="E69" s="450" t="str">
        <f>'Data information'!D158</f>
        <v>ตร.ม.</v>
      </c>
      <c r="F69" s="449">
        <f>'Data information'!E158</f>
        <v>785</v>
      </c>
      <c r="G69" s="449">
        <f t="shared" si="7"/>
        <v>0</v>
      </c>
      <c r="H69" s="449">
        <f>'Data information'!F158</f>
        <v>60</v>
      </c>
      <c r="I69" s="449">
        <f t="shared" si="8"/>
        <v>0</v>
      </c>
      <c r="J69" s="449">
        <f t="shared" si="9"/>
        <v>0</v>
      </c>
      <c r="K69" s="451"/>
    </row>
    <row r="70" spans="1:11" s="500" customFormat="1" hidden="1">
      <c r="A70" s="451"/>
      <c r="B70" s="475"/>
      <c r="C70" s="476" t="str">
        <f>'Data information'!C159</f>
        <v xml:space="preserve"> - Metal Steel Deck</v>
      </c>
      <c r="D70" s="449"/>
      <c r="E70" s="450" t="str">
        <f>'Data information'!D159</f>
        <v>ตร.ม.</v>
      </c>
      <c r="F70" s="449">
        <f>'Data information'!E159</f>
        <v>430.55</v>
      </c>
      <c r="G70" s="449">
        <f t="shared" si="7"/>
        <v>0</v>
      </c>
      <c r="H70" s="449">
        <f>'Data information'!F159</f>
        <v>60</v>
      </c>
      <c r="I70" s="449">
        <f t="shared" si="8"/>
        <v>0</v>
      </c>
      <c r="J70" s="449">
        <f t="shared" si="9"/>
        <v>0</v>
      </c>
      <c r="K70" s="451"/>
    </row>
    <row r="71" spans="1:11" s="500" customFormat="1" hidden="1">
      <c r="A71" s="451"/>
      <c r="B71" s="475"/>
      <c r="C71" s="476" t="str">
        <f>'Data information'!C160</f>
        <v xml:space="preserve"> - ROD Dia. 100 mm.</v>
      </c>
      <c r="D71" s="449"/>
      <c r="E71" s="450" t="str">
        <f>'Data information'!D160</f>
        <v>ม.</v>
      </c>
      <c r="F71" s="449">
        <f>'Data information'!E160</f>
        <v>300</v>
      </c>
      <c r="G71" s="449">
        <f t="shared" si="7"/>
        <v>0</v>
      </c>
      <c r="H71" s="449">
        <f>'Data information'!F160</f>
        <v>0</v>
      </c>
      <c r="I71" s="449">
        <f t="shared" si="8"/>
        <v>0</v>
      </c>
      <c r="J71" s="449">
        <f t="shared" si="9"/>
        <v>0</v>
      </c>
      <c r="K71" s="460"/>
    </row>
    <row r="72" spans="1:11" s="500" customFormat="1" hidden="1">
      <c r="A72" s="451"/>
      <c r="B72" s="475"/>
      <c r="C72" s="476" t="str">
        <f>'Data information'!C161</f>
        <v xml:space="preserve"> - เหล็ก Wire Mesh  Dia 4 มม.@ 0.20x0.20 ม. </v>
      </c>
      <c r="D72" s="449"/>
      <c r="E72" s="450" t="str">
        <f>'Data information'!D161</f>
        <v>ตร.ม.</v>
      </c>
      <c r="F72" s="449">
        <f>'Data information'!E161</f>
        <v>30.84</v>
      </c>
      <c r="G72" s="449">
        <f t="shared" si="7"/>
        <v>0</v>
      </c>
      <c r="H72" s="449">
        <f>'Data information'!F161</f>
        <v>5</v>
      </c>
      <c r="I72" s="449">
        <f t="shared" si="8"/>
        <v>0</v>
      </c>
      <c r="J72" s="449">
        <f t="shared" si="9"/>
        <v>0</v>
      </c>
      <c r="K72" s="460"/>
    </row>
    <row r="73" spans="1:11" s="500" customFormat="1">
      <c r="A73" s="451"/>
      <c r="B73" s="475"/>
      <c r="C73" s="476"/>
      <c r="D73" s="449"/>
      <c r="E73" s="450"/>
      <c r="F73" s="449"/>
      <c r="G73" s="449"/>
      <c r="H73" s="449"/>
      <c r="I73" s="449"/>
      <c r="J73" s="449"/>
      <c r="K73" s="460"/>
    </row>
    <row r="74" spans="1:11" s="500" customFormat="1">
      <c r="A74" s="451"/>
      <c r="B74" s="475"/>
      <c r="C74" s="486" t="s">
        <v>163</v>
      </c>
      <c r="D74" s="467"/>
      <c r="E74" s="468"/>
      <c r="F74" s="467"/>
      <c r="G74" s="467">
        <f>SUM(G37:G73)</f>
        <v>0</v>
      </c>
      <c r="H74" s="467"/>
      <c r="I74" s="467">
        <f>SUM(I37:I73)</f>
        <v>0</v>
      </c>
      <c r="J74" s="467">
        <f>SUM(J37:J73)</f>
        <v>0</v>
      </c>
      <c r="K74" s="451"/>
    </row>
    <row r="75" spans="1:11" s="500" customFormat="1">
      <c r="A75" s="460"/>
      <c r="B75" s="481"/>
      <c r="C75" s="484" t="s">
        <v>965</v>
      </c>
      <c r="D75" s="449"/>
      <c r="E75" s="450"/>
      <c r="F75" s="449"/>
      <c r="G75" s="449"/>
      <c r="H75" s="449"/>
      <c r="I75" s="449"/>
      <c r="J75" s="449"/>
      <c r="K75" s="451"/>
    </row>
    <row r="76" spans="1:11" s="500" customFormat="1" hidden="1">
      <c r="A76" s="460"/>
      <c r="B76" s="482"/>
      <c r="C76" s="476" t="str">
        <f>'Data information'!C163</f>
        <v xml:space="preserve"> - H-800x300x14x26 mm. 210 kg./m.</v>
      </c>
      <c r="D76" s="449"/>
      <c r="E76" s="450" t="str">
        <f>'Data information'!D163</f>
        <v>กก.</v>
      </c>
      <c r="F76" s="449">
        <f>'Data information'!E163</f>
        <v>35.35</v>
      </c>
      <c r="G76" s="449">
        <f t="shared" ref="G76:G116" si="10">D76*F76</f>
        <v>0</v>
      </c>
      <c r="H76" s="449">
        <f>'Data information'!F163</f>
        <v>0</v>
      </c>
      <c r="I76" s="449">
        <f t="shared" ref="I76:I116" si="11">D76*H76</f>
        <v>0</v>
      </c>
      <c r="J76" s="449">
        <f t="shared" ref="J76:J116" si="12">G76+I76</f>
        <v>0</v>
      </c>
      <c r="K76" s="451"/>
    </row>
    <row r="77" spans="1:11" s="500" customFormat="1" hidden="1">
      <c r="A77" s="460"/>
      <c r="B77" s="482"/>
      <c r="C77" s="476" t="str">
        <f>'Data information'!C164</f>
        <v xml:space="preserve"> - H-400x200x8x13 mm.</v>
      </c>
      <c r="D77" s="449"/>
      <c r="E77" s="450" t="str">
        <f>'Data information'!D164</f>
        <v>กก.</v>
      </c>
      <c r="F77" s="449">
        <f>'Data information'!E164</f>
        <v>33.409999999999997</v>
      </c>
      <c r="G77" s="449">
        <f t="shared" si="10"/>
        <v>0</v>
      </c>
      <c r="H77" s="449">
        <f>'Data information'!F164</f>
        <v>0</v>
      </c>
      <c r="I77" s="449">
        <f t="shared" si="11"/>
        <v>0</v>
      </c>
      <c r="J77" s="449">
        <f t="shared" si="12"/>
        <v>0</v>
      </c>
      <c r="K77" s="451"/>
    </row>
    <row r="78" spans="1:11" s="500" customFormat="1" hidden="1">
      <c r="A78" s="460"/>
      <c r="B78" s="482"/>
      <c r="C78" s="476" t="str">
        <f>'Data information'!C165</f>
        <v xml:space="preserve"> - H-350x175x7x11 mm.</v>
      </c>
      <c r="D78" s="449"/>
      <c r="E78" s="450" t="str">
        <f>'Data information'!D165</f>
        <v>กก.</v>
      </c>
      <c r="F78" s="449">
        <f>'Data information'!E165</f>
        <v>33.409999999999997</v>
      </c>
      <c r="G78" s="449">
        <f t="shared" si="10"/>
        <v>0</v>
      </c>
      <c r="H78" s="449">
        <f>'Data information'!F165</f>
        <v>0</v>
      </c>
      <c r="I78" s="449">
        <f t="shared" si="11"/>
        <v>0</v>
      </c>
      <c r="J78" s="449">
        <f t="shared" si="12"/>
        <v>0</v>
      </c>
      <c r="K78" s="451"/>
    </row>
    <row r="79" spans="1:11" s="500" customFormat="1">
      <c r="A79" s="460"/>
      <c r="B79" s="482"/>
      <c r="C79" s="476" t="str">
        <f>'Data information'!C166</f>
        <v xml:space="preserve"> - H-300x150x6.5x9 mm.</v>
      </c>
      <c r="D79" s="449"/>
      <c r="E79" s="450" t="str">
        <f>'Data information'!D166</f>
        <v>กก.</v>
      </c>
      <c r="F79" s="449">
        <f>'Data information'!E166</f>
        <v>35.549999999999997</v>
      </c>
      <c r="G79" s="449">
        <f t="shared" si="10"/>
        <v>0</v>
      </c>
      <c r="H79" s="449">
        <f>'Data information'!F166</f>
        <v>0</v>
      </c>
      <c r="I79" s="449">
        <f t="shared" si="11"/>
        <v>0</v>
      </c>
      <c r="J79" s="449">
        <f t="shared" si="12"/>
        <v>0</v>
      </c>
      <c r="K79" s="451"/>
    </row>
    <row r="80" spans="1:11" s="500" customFormat="1" hidden="1">
      <c r="A80" s="460"/>
      <c r="B80" s="482"/>
      <c r="C80" s="476" t="str">
        <f>'Data information'!C167</f>
        <v xml:space="preserve"> - H-200x200x8x12 mm.</v>
      </c>
      <c r="D80" s="449"/>
      <c r="E80" s="450" t="str">
        <f>'Data information'!D167</f>
        <v>กก.</v>
      </c>
      <c r="F80" s="449">
        <f>'Data information'!E167</f>
        <v>33.409999999999997</v>
      </c>
      <c r="G80" s="449">
        <f t="shared" si="10"/>
        <v>0</v>
      </c>
      <c r="H80" s="449">
        <f>'Data information'!F167</f>
        <v>0</v>
      </c>
      <c r="I80" s="449">
        <f t="shared" si="11"/>
        <v>0</v>
      </c>
      <c r="J80" s="449">
        <f t="shared" si="12"/>
        <v>0</v>
      </c>
      <c r="K80" s="451"/>
    </row>
    <row r="81" spans="1:11" s="500" customFormat="1">
      <c r="A81" s="460"/>
      <c r="B81" s="482"/>
      <c r="C81" s="476" t="str">
        <f>'Data information'!C168</f>
        <v xml:space="preserve"> - H-200x150x6x9 mm.</v>
      </c>
      <c r="D81" s="449"/>
      <c r="E81" s="450" t="str">
        <f>'Data information'!D168</f>
        <v>กก.</v>
      </c>
      <c r="F81" s="449">
        <f>'Data information'!E168</f>
        <v>34.020000000000003</v>
      </c>
      <c r="G81" s="449">
        <f t="shared" si="10"/>
        <v>0</v>
      </c>
      <c r="H81" s="449">
        <f>'Data information'!F168</f>
        <v>0</v>
      </c>
      <c r="I81" s="449">
        <f t="shared" si="11"/>
        <v>0</v>
      </c>
      <c r="J81" s="449">
        <f t="shared" si="12"/>
        <v>0</v>
      </c>
      <c r="K81" s="451"/>
    </row>
    <row r="82" spans="1:11" s="500" customFormat="1" hidden="1">
      <c r="A82" s="460"/>
      <c r="B82" s="482"/>
      <c r="C82" s="476" t="str">
        <f>'Data information'!C169</f>
        <v xml:space="preserve"> - H-194x150x6x9 mm.</v>
      </c>
      <c r="D82" s="449"/>
      <c r="E82" s="450" t="str">
        <f>'Data information'!D169</f>
        <v>กก.</v>
      </c>
      <c r="F82" s="449">
        <f>'Data information'!E169</f>
        <v>34.020000000000003</v>
      </c>
      <c r="G82" s="449">
        <f t="shared" si="10"/>
        <v>0</v>
      </c>
      <c r="H82" s="449">
        <f>'Data information'!F169</f>
        <v>0</v>
      </c>
      <c r="I82" s="449">
        <f t="shared" si="11"/>
        <v>0</v>
      </c>
      <c r="J82" s="449">
        <f t="shared" si="12"/>
        <v>0</v>
      </c>
      <c r="K82" s="451"/>
    </row>
    <row r="83" spans="1:11" s="500" customFormat="1">
      <c r="A83" s="460"/>
      <c r="B83" s="482"/>
      <c r="C83" s="476" t="str">
        <f>'Data information'!C170</f>
        <v xml:space="preserve"> - H-150x150x7x10 mm.</v>
      </c>
      <c r="D83" s="449"/>
      <c r="E83" s="450" t="str">
        <f>'Data information'!D170</f>
        <v>กก.</v>
      </c>
      <c r="F83" s="449">
        <f>'Data information'!E170</f>
        <v>33.409999999999997</v>
      </c>
      <c r="G83" s="449">
        <f t="shared" si="10"/>
        <v>0</v>
      </c>
      <c r="H83" s="449">
        <f>'Data information'!F170</f>
        <v>0</v>
      </c>
      <c r="I83" s="449">
        <f t="shared" si="11"/>
        <v>0</v>
      </c>
      <c r="J83" s="449">
        <f t="shared" si="12"/>
        <v>0</v>
      </c>
      <c r="K83" s="451"/>
    </row>
    <row r="84" spans="1:11" s="500" customFormat="1" hidden="1">
      <c r="A84" s="460"/>
      <c r="B84" s="482"/>
      <c r="C84" s="476" t="str">
        <f>'Data information'!C171</f>
        <v xml:space="preserve"> - H-148x100x6x9 mm.</v>
      </c>
      <c r="D84" s="449"/>
      <c r="E84" s="450" t="str">
        <f>'Data information'!D171</f>
        <v>กก.</v>
      </c>
      <c r="F84" s="449">
        <f>'Data information'!E171</f>
        <v>33.459000000000003</v>
      </c>
      <c r="G84" s="449">
        <f t="shared" si="10"/>
        <v>0</v>
      </c>
      <c r="H84" s="449">
        <f>'Data information'!F171</f>
        <v>0</v>
      </c>
      <c r="I84" s="449">
        <f t="shared" si="11"/>
        <v>0</v>
      </c>
      <c r="J84" s="449">
        <f t="shared" si="12"/>
        <v>0</v>
      </c>
      <c r="K84" s="451"/>
    </row>
    <row r="85" spans="1:11" s="500" customFormat="1" hidden="1">
      <c r="A85" s="460"/>
      <c r="B85" s="482"/>
      <c r="C85" s="476" t="str">
        <f>'Data information'!C172</f>
        <v xml:space="preserve"> - H-125x125x6.5x9 mm.</v>
      </c>
      <c r="D85" s="449"/>
      <c r="E85" s="450" t="str">
        <f>'Data information'!D172</f>
        <v>กก.</v>
      </c>
      <c r="F85" s="449">
        <f>'Data information'!E172</f>
        <v>33.409999999999997</v>
      </c>
      <c r="G85" s="449">
        <f t="shared" si="10"/>
        <v>0</v>
      </c>
      <c r="H85" s="449">
        <f>'Data information'!F172</f>
        <v>0</v>
      </c>
      <c r="I85" s="449">
        <f t="shared" si="11"/>
        <v>0</v>
      </c>
      <c r="J85" s="449">
        <f t="shared" si="12"/>
        <v>0</v>
      </c>
      <c r="K85" s="451"/>
    </row>
    <row r="86" spans="1:11" s="500" customFormat="1" hidden="1">
      <c r="A86" s="460"/>
      <c r="B86" s="482"/>
      <c r="C86" s="476" t="str">
        <f>'Data information'!C173</f>
        <v xml:space="preserve"> - H-100x100x6x8 mm.</v>
      </c>
      <c r="D86" s="449"/>
      <c r="E86" s="450" t="str">
        <f>'Data information'!D173</f>
        <v>กก.</v>
      </c>
      <c r="F86" s="449">
        <f>'Data information'!E173</f>
        <v>33.409999999999997</v>
      </c>
      <c r="G86" s="449">
        <f t="shared" si="10"/>
        <v>0</v>
      </c>
      <c r="H86" s="449">
        <f>'Data information'!F173</f>
        <v>0</v>
      </c>
      <c r="I86" s="449">
        <f t="shared" si="11"/>
        <v>0</v>
      </c>
      <c r="J86" s="449">
        <f t="shared" si="12"/>
        <v>0</v>
      </c>
      <c r="K86" s="451"/>
    </row>
    <row r="87" spans="1:11" s="500" customFormat="1">
      <c r="A87" s="460"/>
      <c r="B87" s="482"/>
      <c r="C87" s="476" t="str">
        <f>'Data information'!C174</f>
        <v xml:space="preserve"> - แปเหล็กรูปตัว Z ชุบกัลวาไนซ์ ขนาด 250x2.4 mm.</v>
      </c>
      <c r="D87" s="449"/>
      <c r="E87" s="450" t="str">
        <f>'Data information'!D174</f>
        <v>ม.</v>
      </c>
      <c r="F87" s="449">
        <f>'Data information'!E174</f>
        <v>366</v>
      </c>
      <c r="G87" s="449">
        <f t="shared" si="10"/>
        <v>0</v>
      </c>
      <c r="H87" s="449">
        <f>'Data information'!F174</f>
        <v>25</v>
      </c>
      <c r="I87" s="449">
        <f t="shared" si="11"/>
        <v>0</v>
      </c>
      <c r="J87" s="449">
        <f t="shared" si="12"/>
        <v>0</v>
      </c>
      <c r="K87" s="451"/>
    </row>
    <row r="88" spans="1:11" s="500" customFormat="1">
      <c r="A88" s="460"/>
      <c r="B88" s="482"/>
      <c r="C88" s="476" t="str">
        <f>'Data information'!C175</f>
        <v xml:space="preserve"> - O-216.3x4.5 mm.</v>
      </c>
      <c r="D88" s="449"/>
      <c r="E88" s="450" t="str">
        <f>'Data information'!D175</f>
        <v>กก.</v>
      </c>
      <c r="F88" s="449">
        <f>'Data information'!E175</f>
        <v>28.94</v>
      </c>
      <c r="G88" s="449">
        <f t="shared" si="10"/>
        <v>0</v>
      </c>
      <c r="H88" s="449">
        <f>'Data information'!F175</f>
        <v>0</v>
      </c>
      <c r="I88" s="449">
        <f t="shared" si="11"/>
        <v>0</v>
      </c>
      <c r="J88" s="449">
        <f t="shared" si="12"/>
        <v>0</v>
      </c>
      <c r="K88" s="451"/>
    </row>
    <row r="89" spans="1:11" s="500" customFormat="1">
      <c r="A89" s="460"/>
      <c r="B89" s="482"/>
      <c r="C89" s="476" t="str">
        <f>'Data information'!C176</f>
        <v xml:space="preserve"> - O-114.3x3.2 mm.</v>
      </c>
      <c r="D89" s="449"/>
      <c r="E89" s="450" t="str">
        <f>'Data information'!D176</f>
        <v>กก.</v>
      </c>
      <c r="F89" s="449">
        <f>'Data information'!E176</f>
        <v>26.34</v>
      </c>
      <c r="G89" s="449">
        <f t="shared" si="10"/>
        <v>0</v>
      </c>
      <c r="H89" s="449">
        <f>'Data information'!F176</f>
        <v>0</v>
      </c>
      <c r="I89" s="449">
        <f t="shared" si="11"/>
        <v>0</v>
      </c>
      <c r="J89" s="449">
        <f t="shared" si="12"/>
        <v>0</v>
      </c>
      <c r="K89" s="451"/>
    </row>
    <row r="90" spans="1:11" s="500" customFormat="1">
      <c r="A90" s="460"/>
      <c r="B90" s="482"/>
      <c r="C90" s="476" t="str">
        <f>'Data information'!C177</f>
        <v xml:space="preserve"> - O-76.3x3.2 mm.</v>
      </c>
      <c r="D90" s="449"/>
      <c r="E90" s="450" t="str">
        <f>'Data information'!D177</f>
        <v>กก.</v>
      </c>
      <c r="F90" s="449">
        <f>'Data information'!E177</f>
        <v>26.35</v>
      </c>
      <c r="G90" s="449">
        <f t="shared" si="10"/>
        <v>0</v>
      </c>
      <c r="H90" s="449">
        <f>'Data information'!F177</f>
        <v>0</v>
      </c>
      <c r="I90" s="449">
        <f t="shared" si="11"/>
        <v>0</v>
      </c>
      <c r="J90" s="449">
        <f t="shared" si="12"/>
        <v>0</v>
      </c>
      <c r="K90" s="451"/>
    </row>
    <row r="91" spans="1:11" s="500" customFormat="1" hidden="1">
      <c r="A91" s="460"/>
      <c r="B91" s="482"/>
      <c r="C91" s="476" t="str">
        <f>'Data information'!C178</f>
        <v xml:space="preserve"> - LG-100x100x3.2 mm.</v>
      </c>
      <c r="D91" s="449"/>
      <c r="E91" s="450" t="str">
        <f>'Data information'!D178</f>
        <v>กก.</v>
      </c>
      <c r="F91" s="449">
        <f>'Data information'!E178</f>
        <v>26.585000000000001</v>
      </c>
      <c r="G91" s="449">
        <f t="shared" si="10"/>
        <v>0</v>
      </c>
      <c r="H91" s="449">
        <f>'Data information'!F178</f>
        <v>0</v>
      </c>
      <c r="I91" s="449">
        <f t="shared" si="11"/>
        <v>0</v>
      </c>
      <c r="J91" s="449">
        <f t="shared" si="12"/>
        <v>0</v>
      </c>
      <c r="K91" s="451"/>
    </row>
    <row r="92" spans="1:11" s="500" customFormat="1" hidden="1">
      <c r="A92" s="460"/>
      <c r="B92" s="482"/>
      <c r="C92" s="476" t="str">
        <f>'Data information'!C179</f>
        <v xml:space="preserve"> - LG-100x50x3.2 mm.</v>
      </c>
      <c r="D92" s="449"/>
      <c r="E92" s="450" t="str">
        <f>'Data information'!D179</f>
        <v>กก.</v>
      </c>
      <c r="F92" s="449">
        <f>'Data information'!E179</f>
        <v>26.55</v>
      </c>
      <c r="G92" s="449">
        <f t="shared" si="10"/>
        <v>0</v>
      </c>
      <c r="H92" s="449">
        <f>'Data information'!F179</f>
        <v>0</v>
      </c>
      <c r="I92" s="449">
        <f t="shared" si="11"/>
        <v>0</v>
      </c>
      <c r="J92" s="449">
        <f t="shared" si="12"/>
        <v>0</v>
      </c>
      <c r="K92" s="451"/>
    </row>
    <row r="93" spans="1:11" s="500" customFormat="1" hidden="1">
      <c r="A93" s="460"/>
      <c r="B93" s="482"/>
      <c r="C93" s="476" t="str">
        <f>'Data information'!C180</f>
        <v xml:space="preserve"> - PL.400x400x25mm.</v>
      </c>
      <c r="D93" s="449"/>
      <c r="E93" s="450" t="str">
        <f>'Data information'!D180</f>
        <v>กก.</v>
      </c>
      <c r="F93" s="449">
        <f>'Data information'!E180</f>
        <v>28.44</v>
      </c>
      <c r="G93" s="449">
        <f t="shared" si="10"/>
        <v>0</v>
      </c>
      <c r="H93" s="449">
        <f>'Data information'!F180</f>
        <v>0</v>
      </c>
      <c r="I93" s="449">
        <f t="shared" si="11"/>
        <v>0</v>
      </c>
      <c r="J93" s="449">
        <f t="shared" si="12"/>
        <v>0</v>
      </c>
      <c r="K93" s="451"/>
    </row>
    <row r="94" spans="1:11" s="500" customFormat="1" hidden="1">
      <c r="A94" s="460"/>
      <c r="B94" s="482"/>
      <c r="C94" s="476" t="str">
        <f>'Data information'!C181</f>
        <v xml:space="preserve"> - PL.500x300x20mm.</v>
      </c>
      <c r="D94" s="449"/>
      <c r="E94" s="450" t="str">
        <f>'Data information'!D181</f>
        <v>กก.</v>
      </c>
      <c r="F94" s="449">
        <f>'Data information'!E181</f>
        <v>28.44</v>
      </c>
      <c r="G94" s="449">
        <f t="shared" si="10"/>
        <v>0</v>
      </c>
      <c r="H94" s="449">
        <f>'Data information'!F181</f>
        <v>0</v>
      </c>
      <c r="I94" s="449">
        <f t="shared" si="11"/>
        <v>0</v>
      </c>
      <c r="J94" s="449">
        <f t="shared" si="12"/>
        <v>0</v>
      </c>
      <c r="K94" s="451"/>
    </row>
    <row r="95" spans="1:11" s="500" customFormat="1" hidden="1">
      <c r="A95" s="460"/>
      <c r="B95" s="482"/>
      <c r="C95" s="476" t="str">
        <f>'Data information'!C182</f>
        <v xml:space="preserve"> - PL.450x350x20mm.</v>
      </c>
      <c r="D95" s="449"/>
      <c r="E95" s="450" t="str">
        <f>'Data information'!D182</f>
        <v>กก.</v>
      </c>
      <c r="F95" s="449">
        <f>'Data information'!E182</f>
        <v>28.44</v>
      </c>
      <c r="G95" s="449">
        <f t="shared" si="10"/>
        <v>0</v>
      </c>
      <c r="H95" s="449">
        <f>'Data information'!F182</f>
        <v>0</v>
      </c>
      <c r="I95" s="449">
        <f t="shared" si="11"/>
        <v>0</v>
      </c>
      <c r="J95" s="449">
        <f t="shared" si="12"/>
        <v>0</v>
      </c>
      <c r="K95" s="451"/>
    </row>
    <row r="96" spans="1:11" s="500" customFormat="1" hidden="1">
      <c r="A96" s="460"/>
      <c r="B96" s="482"/>
      <c r="C96" s="476" t="str">
        <f>'Data information'!C183</f>
        <v xml:space="preserve"> - PL.400x300x20mm.</v>
      </c>
      <c r="D96" s="449"/>
      <c r="E96" s="450" t="str">
        <f>'Data information'!D183</f>
        <v>กก.</v>
      </c>
      <c r="F96" s="449">
        <f>'Data information'!E183</f>
        <v>28.44</v>
      </c>
      <c r="G96" s="449">
        <f t="shared" si="10"/>
        <v>0</v>
      </c>
      <c r="H96" s="449">
        <f>'Data information'!F183</f>
        <v>0</v>
      </c>
      <c r="I96" s="449">
        <f t="shared" si="11"/>
        <v>0</v>
      </c>
      <c r="J96" s="449">
        <f t="shared" si="12"/>
        <v>0</v>
      </c>
      <c r="K96" s="451"/>
    </row>
    <row r="97" spans="1:11" s="500" customFormat="1" hidden="1">
      <c r="A97" s="460"/>
      <c r="B97" s="482"/>
      <c r="C97" s="476" t="str">
        <f>'Data information'!C184</f>
        <v xml:space="preserve"> - PL.350x200x20mm.</v>
      </c>
      <c r="D97" s="449"/>
      <c r="E97" s="450" t="str">
        <f>'Data information'!D184</f>
        <v>กก.</v>
      </c>
      <c r="F97" s="449">
        <f>'Data information'!E184</f>
        <v>28.44</v>
      </c>
      <c r="G97" s="449">
        <f t="shared" si="10"/>
        <v>0</v>
      </c>
      <c r="H97" s="449">
        <f>'Data information'!F184</f>
        <v>0</v>
      </c>
      <c r="I97" s="449">
        <f t="shared" si="11"/>
        <v>0</v>
      </c>
      <c r="J97" s="449">
        <f t="shared" si="12"/>
        <v>0</v>
      </c>
      <c r="K97" s="451"/>
    </row>
    <row r="98" spans="1:11" s="500" customFormat="1" hidden="1">
      <c r="A98" s="460"/>
      <c r="B98" s="482"/>
      <c r="C98" s="476" t="str">
        <f>'Data information'!C185</f>
        <v xml:space="preserve"> - PL.300x300x20mm.</v>
      </c>
      <c r="D98" s="449"/>
      <c r="E98" s="450" t="str">
        <f>'Data information'!D185</f>
        <v>กก.</v>
      </c>
      <c r="F98" s="449">
        <f>'Data information'!E185</f>
        <v>28.44</v>
      </c>
      <c r="G98" s="449">
        <f t="shared" si="10"/>
        <v>0</v>
      </c>
      <c r="H98" s="449">
        <f>'Data information'!F185</f>
        <v>0</v>
      </c>
      <c r="I98" s="449">
        <f t="shared" si="11"/>
        <v>0</v>
      </c>
      <c r="J98" s="449">
        <f t="shared" si="12"/>
        <v>0</v>
      </c>
      <c r="K98" s="451"/>
    </row>
    <row r="99" spans="1:11" s="500" customFormat="1">
      <c r="A99" s="460"/>
      <c r="B99" s="482"/>
      <c r="C99" s="476" t="str">
        <f>'Data information'!C186</f>
        <v xml:space="preserve"> - PL 250x250x20 mm.</v>
      </c>
      <c r="D99" s="449"/>
      <c r="E99" s="450" t="str">
        <f>'Data information'!D186</f>
        <v>กก.</v>
      </c>
      <c r="F99" s="449">
        <f>'Data information'!E186</f>
        <v>28.44</v>
      </c>
      <c r="G99" s="449">
        <f t="shared" si="10"/>
        <v>0</v>
      </c>
      <c r="H99" s="449">
        <f>'Data information'!F186</f>
        <v>0</v>
      </c>
      <c r="I99" s="449">
        <f t="shared" si="11"/>
        <v>0</v>
      </c>
      <c r="J99" s="449">
        <f t="shared" si="12"/>
        <v>0</v>
      </c>
      <c r="K99" s="451"/>
    </row>
    <row r="100" spans="1:11" s="500" customFormat="1" hidden="1">
      <c r="A100" s="460"/>
      <c r="B100" s="482"/>
      <c r="C100" s="476" t="str">
        <f>'Data information'!C187</f>
        <v xml:space="preserve"> - PL 250x250x16 mm.</v>
      </c>
      <c r="D100" s="449"/>
      <c r="E100" s="450" t="str">
        <f>'Data information'!D187</f>
        <v>กก.</v>
      </c>
      <c r="F100" s="449">
        <f>'Data information'!E187</f>
        <v>28.44</v>
      </c>
      <c r="G100" s="449">
        <f t="shared" si="10"/>
        <v>0</v>
      </c>
      <c r="H100" s="449">
        <f>'Data information'!F187</f>
        <v>0</v>
      </c>
      <c r="I100" s="449">
        <f t="shared" si="11"/>
        <v>0</v>
      </c>
      <c r="J100" s="449">
        <f t="shared" si="12"/>
        <v>0</v>
      </c>
      <c r="K100" s="451"/>
    </row>
    <row r="101" spans="1:11" s="500" customFormat="1" hidden="1">
      <c r="A101" s="460"/>
      <c r="B101" s="482"/>
      <c r="C101" s="476" t="str">
        <f>'Data information'!C188</f>
        <v xml:space="preserve"> - PL 200x200x16 mm.</v>
      </c>
      <c r="D101" s="449"/>
      <c r="E101" s="450" t="str">
        <f>'Data information'!D188</f>
        <v>กก.</v>
      </c>
      <c r="F101" s="449">
        <f>'Data information'!E188</f>
        <v>28.44</v>
      </c>
      <c r="G101" s="449">
        <f t="shared" si="10"/>
        <v>0</v>
      </c>
      <c r="H101" s="449">
        <f>'Data information'!F188</f>
        <v>0</v>
      </c>
      <c r="I101" s="449">
        <f t="shared" si="11"/>
        <v>0</v>
      </c>
      <c r="J101" s="449">
        <f t="shared" si="12"/>
        <v>0</v>
      </c>
      <c r="K101" s="451"/>
    </row>
    <row r="102" spans="1:11" s="500" customFormat="1" hidden="1">
      <c r="A102" s="460"/>
      <c r="B102" s="482"/>
      <c r="C102" s="476" t="str">
        <f>'Data information'!C189</f>
        <v xml:space="preserve"> - PL.300x300x12mm.</v>
      </c>
      <c r="D102" s="449"/>
      <c r="E102" s="450" t="str">
        <f>'Data information'!D189</f>
        <v>กก.</v>
      </c>
      <c r="F102" s="449">
        <f>'Data information'!E189</f>
        <v>25.12</v>
      </c>
      <c r="G102" s="449">
        <f t="shared" si="10"/>
        <v>0</v>
      </c>
      <c r="H102" s="449">
        <f>'Data information'!F189</f>
        <v>0</v>
      </c>
      <c r="I102" s="449">
        <f t="shared" si="11"/>
        <v>0</v>
      </c>
      <c r="J102" s="449">
        <f t="shared" si="12"/>
        <v>0</v>
      </c>
      <c r="K102" s="451"/>
    </row>
    <row r="103" spans="1:11" s="500" customFormat="1">
      <c r="A103" s="460"/>
      <c r="B103" s="482"/>
      <c r="C103" s="476" t="str">
        <f>'Data information'!C190</f>
        <v xml:space="preserve"> - PL 200x200x12 mm.</v>
      </c>
      <c r="D103" s="449"/>
      <c r="E103" s="450" t="str">
        <f>'Data information'!D190</f>
        <v>กก.</v>
      </c>
      <c r="F103" s="449">
        <f>'Data information'!E190</f>
        <v>25.12</v>
      </c>
      <c r="G103" s="449">
        <f t="shared" si="10"/>
        <v>0</v>
      </c>
      <c r="H103" s="449">
        <f>'Data information'!F190</f>
        <v>0</v>
      </c>
      <c r="I103" s="449">
        <f t="shared" si="11"/>
        <v>0</v>
      </c>
      <c r="J103" s="449">
        <f t="shared" si="12"/>
        <v>0</v>
      </c>
      <c r="K103" s="451"/>
    </row>
    <row r="104" spans="1:11" s="500" customFormat="1">
      <c r="A104" s="460"/>
      <c r="B104" s="482"/>
      <c r="C104" s="476" t="str">
        <f>'Data information'!C191</f>
        <v xml:space="preserve"> - PL 200x200x9 mm.</v>
      </c>
      <c r="D104" s="449"/>
      <c r="E104" s="450" t="str">
        <f>'Data information'!D191</f>
        <v>กก.</v>
      </c>
      <c r="F104" s="449">
        <f>'Data information'!E191</f>
        <v>25.12</v>
      </c>
      <c r="G104" s="449">
        <f t="shared" si="10"/>
        <v>0</v>
      </c>
      <c r="H104" s="449">
        <f>'Data information'!F191</f>
        <v>0</v>
      </c>
      <c r="I104" s="449">
        <f t="shared" si="11"/>
        <v>0</v>
      </c>
      <c r="J104" s="449">
        <f t="shared" si="12"/>
        <v>0</v>
      </c>
      <c r="K104" s="451"/>
    </row>
    <row r="105" spans="1:11" s="500" customFormat="1">
      <c r="A105" s="460"/>
      <c r="B105" s="482"/>
      <c r="C105" s="476" t="str">
        <f>'Data information'!C192</f>
        <v xml:space="preserve"> - PL 6 mm.</v>
      </c>
      <c r="D105" s="449"/>
      <c r="E105" s="450" t="str">
        <f>'Data information'!D192</f>
        <v>กก.</v>
      </c>
      <c r="F105" s="449">
        <f>'Data information'!E192</f>
        <v>25.12</v>
      </c>
      <c r="G105" s="449">
        <f t="shared" si="10"/>
        <v>0</v>
      </c>
      <c r="H105" s="449">
        <f>'Data information'!F192</f>
        <v>0</v>
      </c>
      <c r="I105" s="449">
        <f t="shared" si="11"/>
        <v>0</v>
      </c>
      <c r="J105" s="449">
        <f t="shared" si="12"/>
        <v>0</v>
      </c>
      <c r="K105" s="451"/>
    </row>
    <row r="106" spans="1:11" s="500" customFormat="1" hidden="1">
      <c r="A106" s="460"/>
      <c r="B106" s="482"/>
      <c r="C106" s="476" t="str">
        <f>'Data information'!C193</f>
        <v xml:space="preserve"> - Bolt M16 (ฝังลึก 0.40 ม.)</v>
      </c>
      <c r="D106" s="449"/>
      <c r="E106" s="450" t="str">
        <f>'Data information'!D193</f>
        <v>ชุด</v>
      </c>
      <c r="F106" s="449">
        <f>'Data information'!E193</f>
        <v>160</v>
      </c>
      <c r="G106" s="449">
        <f t="shared" si="10"/>
        <v>0</v>
      </c>
      <c r="H106" s="449">
        <f>'Data information'!F193</f>
        <v>0</v>
      </c>
      <c r="I106" s="449">
        <f t="shared" si="11"/>
        <v>0</v>
      </c>
      <c r="J106" s="449">
        <f t="shared" si="12"/>
        <v>0</v>
      </c>
      <c r="K106" s="451"/>
    </row>
    <row r="107" spans="1:11" s="500" customFormat="1" hidden="1">
      <c r="A107" s="460"/>
      <c r="B107" s="482"/>
      <c r="C107" s="476" t="str">
        <f>'Data information'!C194</f>
        <v xml:space="preserve"> - Bolt M20 (ฝังลึก 0.40 ม.)</v>
      </c>
      <c r="D107" s="449"/>
      <c r="E107" s="450" t="str">
        <f>'Data information'!D194</f>
        <v>ชุด</v>
      </c>
      <c r="F107" s="449">
        <f>'Data information'!E194</f>
        <v>150</v>
      </c>
      <c r="G107" s="449">
        <f t="shared" si="10"/>
        <v>0</v>
      </c>
      <c r="H107" s="449">
        <f>'Data information'!F194</f>
        <v>0</v>
      </c>
      <c r="I107" s="449">
        <f t="shared" si="11"/>
        <v>0</v>
      </c>
      <c r="J107" s="449">
        <f t="shared" si="12"/>
        <v>0</v>
      </c>
      <c r="K107" s="451"/>
    </row>
    <row r="108" spans="1:11" s="500" customFormat="1" hidden="1">
      <c r="A108" s="460"/>
      <c r="B108" s="482"/>
      <c r="C108" s="476" t="str">
        <f>'Data information'!C195</f>
        <v xml:space="preserve"> - Bolt M25 (ฝังลึก 0.50 ม.)</v>
      </c>
      <c r="D108" s="449"/>
      <c r="E108" s="450" t="str">
        <f>'Data information'!D195</f>
        <v>ชุด</v>
      </c>
      <c r="F108" s="449">
        <f>'Data information'!E195</f>
        <v>175</v>
      </c>
      <c r="G108" s="449">
        <f t="shared" si="10"/>
        <v>0</v>
      </c>
      <c r="H108" s="449">
        <f>'Data information'!F195</f>
        <v>0</v>
      </c>
      <c r="I108" s="449">
        <f t="shared" si="11"/>
        <v>0</v>
      </c>
      <c r="J108" s="449">
        <f t="shared" si="12"/>
        <v>0</v>
      </c>
      <c r="K108" s="451"/>
    </row>
    <row r="109" spans="1:11" s="500" customFormat="1">
      <c r="A109" s="460"/>
      <c r="B109" s="482"/>
      <c r="C109" s="476" t="str">
        <f>'Data information'!C196</f>
        <v xml:space="preserve"> - Dowel DB12 (ฝังลึก 0.30 ม.)</v>
      </c>
      <c r="D109" s="449"/>
      <c r="E109" s="450" t="str">
        <f>'Data information'!D196</f>
        <v>กก.</v>
      </c>
      <c r="F109" s="449">
        <f>'Data information'!E196</f>
        <v>20.2</v>
      </c>
      <c r="G109" s="449">
        <f t="shared" si="10"/>
        <v>0</v>
      </c>
      <c r="H109" s="449">
        <f>'Data information'!F196</f>
        <v>0</v>
      </c>
      <c r="I109" s="449">
        <f t="shared" si="11"/>
        <v>0</v>
      </c>
      <c r="J109" s="449">
        <f t="shared" si="12"/>
        <v>0</v>
      </c>
      <c r="K109" s="451"/>
    </row>
    <row r="110" spans="1:11" s="500" customFormat="1">
      <c r="A110" s="460"/>
      <c r="B110" s="482"/>
      <c r="C110" s="476" t="str">
        <f>'Data information'!C197</f>
        <v xml:space="preserve"> - Dowel DB12 (ฝังลึก 0.40 ม.)</v>
      </c>
      <c r="D110" s="449"/>
      <c r="E110" s="450" t="str">
        <f>'Data information'!D197</f>
        <v>กก.</v>
      </c>
      <c r="F110" s="449">
        <f>'Data information'!E197</f>
        <v>20.2</v>
      </c>
      <c r="G110" s="449">
        <f t="shared" si="10"/>
        <v>0</v>
      </c>
      <c r="H110" s="449">
        <f>'Data information'!F197</f>
        <v>0</v>
      </c>
      <c r="I110" s="449">
        <f t="shared" si="11"/>
        <v>0</v>
      </c>
      <c r="J110" s="449">
        <f t="shared" si="12"/>
        <v>0</v>
      </c>
      <c r="K110" s="451"/>
    </row>
    <row r="111" spans="1:11" s="500" customFormat="1" hidden="1">
      <c r="A111" s="460"/>
      <c r="B111" s="482"/>
      <c r="C111" s="476" t="str">
        <f>'Data information'!C198</f>
        <v xml:space="preserve"> - Dowel DB16 (ฝังลึก 0.40 ม.)</v>
      </c>
      <c r="D111" s="449"/>
      <c r="E111" s="450" t="str">
        <f>'Data information'!D198</f>
        <v>กก.</v>
      </c>
      <c r="F111" s="449">
        <f>'Data information'!E198</f>
        <v>20.14</v>
      </c>
      <c r="G111" s="449">
        <f t="shared" si="10"/>
        <v>0</v>
      </c>
      <c r="H111" s="449">
        <f>'Data information'!F198</f>
        <v>0</v>
      </c>
      <c r="I111" s="449">
        <f t="shared" si="11"/>
        <v>0</v>
      </c>
      <c r="J111" s="449">
        <f t="shared" si="12"/>
        <v>0</v>
      </c>
      <c r="K111" s="451"/>
    </row>
    <row r="112" spans="1:11" s="500" customFormat="1">
      <c r="A112" s="460"/>
      <c r="B112" s="482"/>
      <c r="C112" s="476" t="str">
        <f>'Data information'!C199</f>
        <v xml:space="preserve"> - Dowel DB20 (ฝังลึก 0.40 ม.)</v>
      </c>
      <c r="D112" s="449"/>
      <c r="E112" s="450" t="str">
        <f>'Data information'!D199</f>
        <v>กก.</v>
      </c>
      <c r="F112" s="449">
        <f>'Data information'!E199</f>
        <v>20.18</v>
      </c>
      <c r="G112" s="449">
        <f t="shared" si="10"/>
        <v>0</v>
      </c>
      <c r="H112" s="449">
        <f>'Data information'!F199</f>
        <v>0</v>
      </c>
      <c r="I112" s="449">
        <f t="shared" si="11"/>
        <v>0</v>
      </c>
      <c r="J112" s="449">
        <f t="shared" si="12"/>
        <v>0</v>
      </c>
      <c r="K112" s="451"/>
    </row>
    <row r="113" spans="1:11" s="500" customFormat="1" hidden="1">
      <c r="A113" s="460"/>
      <c r="B113" s="482"/>
      <c r="C113" s="476" t="str">
        <f>'Data information'!C200</f>
        <v xml:space="preserve"> - Dowel DB25 (ฝังลึก 0.40 ม.)</v>
      </c>
      <c r="D113" s="449"/>
      <c r="E113" s="450" t="str">
        <f>'Data information'!D200</f>
        <v>กก.</v>
      </c>
      <c r="F113" s="449">
        <f>'Data information'!E200</f>
        <v>20.41</v>
      </c>
      <c r="G113" s="449">
        <f t="shared" si="10"/>
        <v>0</v>
      </c>
      <c r="H113" s="449">
        <f>'Data information'!F200</f>
        <v>0</v>
      </c>
      <c r="I113" s="449">
        <f t="shared" si="11"/>
        <v>0</v>
      </c>
      <c r="J113" s="449">
        <f t="shared" si="12"/>
        <v>0</v>
      </c>
      <c r="K113" s="451"/>
    </row>
    <row r="114" spans="1:11" s="500" customFormat="1">
      <c r="A114" s="460"/>
      <c r="B114" s="482"/>
      <c r="C114" s="476" t="str">
        <f>'Data information'!C201</f>
        <v xml:space="preserve"> - ค่าแรงเชื่อม ประกอบเหล็กโครงสร้าง</v>
      </c>
      <c r="D114" s="449"/>
      <c r="E114" s="450" t="str">
        <f>'Data information'!D201</f>
        <v>กก.</v>
      </c>
      <c r="F114" s="449">
        <f>'Data information'!E201</f>
        <v>0</v>
      </c>
      <c r="G114" s="449">
        <f t="shared" si="10"/>
        <v>0</v>
      </c>
      <c r="H114" s="449">
        <f>'Data information'!F201</f>
        <v>10</v>
      </c>
      <c r="I114" s="449">
        <f t="shared" si="11"/>
        <v>0</v>
      </c>
      <c r="J114" s="449">
        <f t="shared" si="12"/>
        <v>0</v>
      </c>
      <c r="K114" s="451"/>
    </row>
    <row r="115" spans="1:11" s="500" customFormat="1">
      <c r="A115" s="460"/>
      <c r="B115" s="482"/>
      <c r="C115" s="476" t="str">
        <f>'Data information'!C202</f>
        <v xml:space="preserve"> - ทาสีกันสนิม</v>
      </c>
      <c r="D115" s="449"/>
      <c r="E115" s="450" t="str">
        <f>'Data information'!D202</f>
        <v>ตร.ม.</v>
      </c>
      <c r="F115" s="449">
        <f>'Data information'!E202</f>
        <v>22.42</v>
      </c>
      <c r="G115" s="449">
        <f t="shared" si="10"/>
        <v>0</v>
      </c>
      <c r="H115" s="449">
        <f>'Data information'!F202</f>
        <v>30</v>
      </c>
      <c r="I115" s="449">
        <f t="shared" si="11"/>
        <v>0</v>
      </c>
      <c r="J115" s="449">
        <f t="shared" si="12"/>
        <v>0</v>
      </c>
      <c r="K115" s="451"/>
    </row>
    <row r="116" spans="1:11" s="500" customFormat="1" hidden="1">
      <c r="A116" s="460"/>
      <c r="B116" s="482"/>
      <c r="C116" s="476" t="str">
        <f>'Data information'!C203</f>
        <v xml:space="preserve"> - ทาสีน้ำมัน</v>
      </c>
      <c r="D116" s="449"/>
      <c r="E116" s="450" t="str">
        <f>'Data information'!D203</f>
        <v>ตร.ม.</v>
      </c>
      <c r="F116" s="449">
        <f>'Data information'!E203</f>
        <v>66.12</v>
      </c>
      <c r="G116" s="449">
        <f t="shared" si="10"/>
        <v>0</v>
      </c>
      <c r="H116" s="449">
        <f>'Data information'!F203</f>
        <v>35</v>
      </c>
      <c r="I116" s="449">
        <f t="shared" si="11"/>
        <v>0</v>
      </c>
      <c r="J116" s="449">
        <f t="shared" si="12"/>
        <v>0</v>
      </c>
      <c r="K116" s="451"/>
    </row>
    <row r="117" spans="1:11" s="500" customFormat="1">
      <c r="A117" s="460"/>
      <c r="B117" s="482"/>
      <c r="C117" s="476"/>
      <c r="D117" s="449"/>
      <c r="E117" s="450"/>
      <c r="F117" s="449"/>
      <c r="G117" s="449"/>
      <c r="H117" s="449"/>
      <c r="I117" s="449"/>
      <c r="J117" s="449"/>
      <c r="K117" s="451"/>
    </row>
    <row r="118" spans="1:11" s="500" customFormat="1">
      <c r="A118" s="451"/>
      <c r="B118" s="475"/>
      <c r="C118" s="486" t="s">
        <v>163</v>
      </c>
      <c r="D118" s="467"/>
      <c r="E118" s="468"/>
      <c r="F118" s="467"/>
      <c r="G118" s="467">
        <f>SUM(G75:G117)</f>
        <v>0</v>
      </c>
      <c r="H118" s="467"/>
      <c r="I118" s="467">
        <f>SUM(I75:I117)</f>
        <v>0</v>
      </c>
      <c r="J118" s="467">
        <f>SUM(J75:J117)</f>
        <v>0</v>
      </c>
      <c r="K118" s="451"/>
    </row>
    <row r="119" spans="1:11" s="500" customFormat="1" hidden="1">
      <c r="A119" s="460"/>
      <c r="B119" s="482"/>
      <c r="C119" s="483"/>
      <c r="D119" s="460"/>
      <c r="E119" s="461"/>
      <c r="F119" s="460"/>
      <c r="G119" s="460"/>
      <c r="H119" s="460"/>
      <c r="I119" s="460"/>
      <c r="J119" s="460"/>
      <c r="K119" s="454"/>
    </row>
    <row r="120" spans="1:11" s="500" customFormat="1">
      <c r="A120" s="464"/>
      <c r="B120" s="703" t="str">
        <f>"รวม"&amp;B36</f>
        <v>รวมหมวดงานวิศวกรรมโครงสร้าง</v>
      </c>
      <c r="C120" s="703"/>
      <c r="D120" s="462"/>
      <c r="E120" s="463"/>
      <c r="F120" s="462"/>
      <c r="G120" s="462">
        <f>G74+G118</f>
        <v>0</v>
      </c>
      <c r="H120" s="462"/>
      <c r="I120" s="462">
        <f>I74+I118</f>
        <v>0</v>
      </c>
      <c r="J120" s="462">
        <f>J74+J118</f>
        <v>0</v>
      </c>
      <c r="K120" s="464"/>
    </row>
    <row r="121" spans="1:11" s="500" customFormat="1">
      <c r="A121" s="480">
        <v>3.3</v>
      </c>
      <c r="B121" s="481" t="str">
        <f>B12</f>
        <v>หมวดงานสถาปัตยกรรม</v>
      </c>
      <c r="C121" s="476"/>
      <c r="D121" s="451"/>
      <c r="E121" s="458"/>
      <c r="F121" s="451"/>
      <c r="G121" s="451"/>
      <c r="H121" s="451"/>
      <c r="I121" s="451"/>
      <c r="J121" s="451"/>
      <c r="K121" s="451"/>
    </row>
    <row r="122" spans="1:11" s="500" customFormat="1">
      <c r="A122" s="480"/>
      <c r="B122" s="481"/>
      <c r="C122" s="485" t="str">
        <f>'Data information'!C205</f>
        <v>งานวัสดุมุงหลังคา</v>
      </c>
      <c r="D122" s="451"/>
      <c r="E122" s="458"/>
      <c r="F122" s="451"/>
      <c r="G122" s="451"/>
      <c r="H122" s="451"/>
      <c r="I122" s="451"/>
      <c r="J122" s="451"/>
      <c r="K122" s="451"/>
    </row>
    <row r="123" spans="1:11" s="500" customFormat="1" ht="48">
      <c r="A123" s="451"/>
      <c r="B123" s="475"/>
      <c r="C123" s="490" t="str">
        <f>'Data information'!C206</f>
        <v xml:space="preserve"> - หลังคา METALSHEET+โฟม หนา 5 ซม.พร้อม Flashing ครอบปิด อุปกรณ์การติดตั้ง</v>
      </c>
      <c r="D123" s="449"/>
      <c r="E123" s="450" t="str">
        <f>'Data information'!D206</f>
        <v>ตร.ม.</v>
      </c>
      <c r="F123" s="449">
        <f>'Data information'!E206</f>
        <v>970</v>
      </c>
      <c r="G123" s="449">
        <f>D123*F123</f>
        <v>0</v>
      </c>
      <c r="H123" s="449">
        <f>'Data information'!F206</f>
        <v>70</v>
      </c>
      <c r="I123" s="449">
        <f>D123*H123</f>
        <v>0</v>
      </c>
      <c r="J123" s="449">
        <f>G123+I123</f>
        <v>0</v>
      </c>
      <c r="K123" s="469" t="s">
        <v>967</v>
      </c>
    </row>
    <row r="124" spans="1:11" s="500" customFormat="1" hidden="1">
      <c r="A124" s="451"/>
      <c r="B124" s="475"/>
      <c r="C124" s="476" t="str">
        <f>'Data information'!C207</f>
        <v xml:space="preserve"> - หลังคาอะครีลิคชนิดแผ่นเรียบโปร่งแสงกันความร้อน ขนาด 1.380X4.00 ม. หนา 6 มม.</v>
      </c>
      <c r="D124" s="449"/>
      <c r="E124" s="450" t="str">
        <f>'Data information'!D207</f>
        <v>ตร.ม.</v>
      </c>
      <c r="F124" s="449">
        <f>'Data information'!E207</f>
        <v>997.5</v>
      </c>
      <c r="G124" s="449">
        <f>D124*F124</f>
        <v>0</v>
      </c>
      <c r="H124" s="449">
        <f>'Data information'!F207</f>
        <v>0</v>
      </c>
      <c r="I124" s="449">
        <f>D124*H124</f>
        <v>0</v>
      </c>
      <c r="J124" s="449">
        <f>G124+I124</f>
        <v>0</v>
      </c>
      <c r="K124" s="451"/>
    </row>
    <row r="125" spans="1:11" s="500" customFormat="1">
      <c r="A125" s="451"/>
      <c r="B125" s="475"/>
      <c r="C125" s="476" t="str">
        <f>'Data information'!C208</f>
        <v xml:space="preserve"> - รางน้ำฝน คสล. ผิวภายในรางขัดมันเรียบผสมน้ำยากันซึม </v>
      </c>
      <c r="D125" s="449"/>
      <c r="E125" s="450" t="str">
        <f>'Data information'!D208</f>
        <v>ม.</v>
      </c>
      <c r="F125" s="449">
        <f>'Data information'!E208</f>
        <v>1560</v>
      </c>
      <c r="G125" s="449">
        <f>D125*F125</f>
        <v>0</v>
      </c>
      <c r="H125" s="449">
        <f>'Data information'!F208</f>
        <v>300</v>
      </c>
      <c r="I125" s="449">
        <f>D125*H125</f>
        <v>0</v>
      </c>
      <c r="J125" s="449">
        <f>G125+I125</f>
        <v>0</v>
      </c>
      <c r="K125" s="451"/>
    </row>
    <row r="126" spans="1:11" s="500" customFormat="1">
      <c r="A126" s="480"/>
      <c r="B126" s="481"/>
      <c r="C126" s="485" t="str">
        <f>'Data information'!C209</f>
        <v>งานฝ้าเพดาน</v>
      </c>
      <c r="D126" s="449"/>
      <c r="E126" s="458"/>
      <c r="F126" s="451"/>
      <c r="G126" s="451"/>
      <c r="H126" s="451"/>
      <c r="I126" s="451"/>
      <c r="J126" s="451"/>
      <c r="K126" s="451"/>
    </row>
    <row r="127" spans="1:11" s="500" customFormat="1">
      <c r="A127" s="451"/>
      <c r="B127" s="475"/>
      <c r="C127" s="476" t="str">
        <f>'Data information'!C210</f>
        <v xml:space="preserve"> - C1-ฝ้าเพดานแต่งเรียบ ท้องพื้นคอนกรีตโครงสร้าง </v>
      </c>
      <c r="D127" s="449"/>
      <c r="E127" s="450" t="str">
        <f>'Data information'!D210</f>
        <v>ตร.ม.</v>
      </c>
      <c r="F127" s="449">
        <f>'Data information'!E210</f>
        <v>24</v>
      </c>
      <c r="G127" s="449">
        <f>D127*F127</f>
        <v>0</v>
      </c>
      <c r="H127" s="449">
        <f>'Data information'!F210</f>
        <v>30</v>
      </c>
      <c r="I127" s="449">
        <f>D127*H127</f>
        <v>0</v>
      </c>
      <c r="J127" s="449">
        <f>G127+I127</f>
        <v>0</v>
      </c>
      <c r="K127" s="469"/>
    </row>
    <row r="128" spans="1:11" s="500" customFormat="1" ht="48">
      <c r="A128" s="451"/>
      <c r="B128" s="475"/>
      <c r="C128" s="490" t="str">
        <f>'Data information'!C211</f>
        <v xml:space="preserve"> - C2-ฝ้าเพดานยิบซั่มบอร์ดชนิดขอบลาดหนา 9 มม.โครงเคร่า ซีไลน์เหล็กอาบสังกะสี  @0.60 ม.# </v>
      </c>
      <c r="D128" s="449"/>
      <c r="E128" s="450" t="str">
        <f>'Data information'!D211</f>
        <v>ตร.ม.</v>
      </c>
      <c r="F128" s="449">
        <f>'Data information'!E211</f>
        <v>186.33</v>
      </c>
      <c r="G128" s="449">
        <f>D128*F128</f>
        <v>0</v>
      </c>
      <c r="H128" s="449">
        <f>'Data information'!F211</f>
        <v>75</v>
      </c>
      <c r="I128" s="449">
        <f>D128*H128</f>
        <v>0</v>
      </c>
      <c r="J128" s="449">
        <f>G128+I128</f>
        <v>0</v>
      </c>
      <c r="K128" s="451"/>
    </row>
    <row r="129" spans="1:11" s="500" customFormat="1" ht="48">
      <c r="A129" s="451"/>
      <c r="B129" s="475"/>
      <c r="C129" s="490" t="str">
        <f>'Data information'!C212</f>
        <v xml:space="preserve"> - C3-ฝ้าเพดานยิบซั่มบอร์ดชนิดทนชื้นขอบลาดหนา 9 มม.โครงเคร่า ซีไลน์เหล็กอาบสังกะสี  @0.60 ม.# </v>
      </c>
      <c r="D129" s="449"/>
      <c r="E129" s="450" t="str">
        <f>'Data information'!D212</f>
        <v>ตร.ม.</v>
      </c>
      <c r="F129" s="449">
        <f>'Data information'!E212</f>
        <v>212.5</v>
      </c>
      <c r="G129" s="449">
        <f>D129*F129</f>
        <v>0</v>
      </c>
      <c r="H129" s="449">
        <f>'Data information'!F212</f>
        <v>75</v>
      </c>
      <c r="I129" s="449">
        <f>D129*H129</f>
        <v>0</v>
      </c>
      <c r="J129" s="449">
        <f>G129+I129</f>
        <v>0</v>
      </c>
      <c r="K129" s="451"/>
    </row>
    <row r="130" spans="1:11" s="500" customFormat="1" ht="48" hidden="1">
      <c r="A130" s="451"/>
      <c r="B130" s="475"/>
      <c r="C130" s="490" t="str">
        <f>'Data information'!C213</f>
        <v xml:space="preserve"> - C4-ฝ้าเพดานยิบซั่มบอร์ด ซับเสียงหนา 12 มม. โครงเคร่า ที-บาร์สีขาว @ 0.60 ม.# </v>
      </c>
      <c r="D130" s="449"/>
      <c r="E130" s="450" t="str">
        <f>'Data information'!D213</f>
        <v>ตร.ม.</v>
      </c>
      <c r="F130" s="449">
        <f>'Data information'!E213</f>
        <v>357.55</v>
      </c>
      <c r="G130" s="449">
        <f>D130*F130</f>
        <v>0</v>
      </c>
      <c r="H130" s="449">
        <f>'Data information'!F213</f>
        <v>52</v>
      </c>
      <c r="I130" s="449">
        <f>D130*H130</f>
        <v>0</v>
      </c>
      <c r="J130" s="449">
        <f>G130+I130</f>
        <v>0</v>
      </c>
      <c r="K130" s="451"/>
    </row>
    <row r="131" spans="1:11" s="500" customFormat="1" ht="48" hidden="1">
      <c r="A131" s="451"/>
      <c r="B131" s="475"/>
      <c r="C131" s="490" t="str">
        <f>'Data information'!C214</f>
        <v xml:space="preserve"> - C5-ฝ้าเพดานยิบซั่มบอร์ดชนิดขอบลาดหนา 9 มม.โครงเคร่า ซีไลน์เหล็กอาบสังกะสี  @0.60 ม.# </v>
      </c>
      <c r="D131" s="449"/>
      <c r="E131" s="450" t="str">
        <f>'Data information'!D214</f>
        <v>ตร.ม.</v>
      </c>
      <c r="F131" s="449">
        <f>'Data information'!E214</f>
        <v>186.33</v>
      </c>
      <c r="G131" s="449">
        <f>D131*F131</f>
        <v>0</v>
      </c>
      <c r="H131" s="449">
        <f>'Data information'!F214</f>
        <v>75</v>
      </c>
      <c r="I131" s="449">
        <f>D131*H131</f>
        <v>0</v>
      </c>
      <c r="J131" s="449">
        <f>G131+I131</f>
        <v>0</v>
      </c>
      <c r="K131" s="469" t="s">
        <v>967</v>
      </c>
    </row>
    <row r="132" spans="1:11" s="500" customFormat="1">
      <c r="A132" s="480"/>
      <c r="B132" s="481"/>
      <c r="C132" s="485" t="str">
        <f>'Data information'!C215</f>
        <v>งานผนัง</v>
      </c>
      <c r="D132" s="449"/>
      <c r="E132" s="458"/>
      <c r="F132" s="451"/>
      <c r="G132" s="451"/>
      <c r="H132" s="451"/>
      <c r="I132" s="451"/>
      <c r="J132" s="451"/>
      <c r="K132" s="451"/>
    </row>
    <row r="133" spans="1:11" s="500" customFormat="1">
      <c r="A133" s="451"/>
      <c r="B133" s="475"/>
      <c r="C133" s="476" t="str">
        <f>'Data information'!C216</f>
        <v xml:space="preserve"> - ผ1-ผ4-ผนังก่อคอนกรีตบล็อคขนาด 0.15X0.30ม.หนา 7 ซม.</v>
      </c>
      <c r="D133" s="449"/>
      <c r="E133" s="450" t="str">
        <f>'Data information'!D216</f>
        <v>ตร.ม.</v>
      </c>
      <c r="F133" s="449">
        <f>'Data information'!E216</f>
        <v>202.34</v>
      </c>
      <c r="G133" s="449">
        <f>D133*F133</f>
        <v>0</v>
      </c>
      <c r="H133" s="449">
        <f>'Data information'!F216</f>
        <v>56</v>
      </c>
      <c r="I133" s="449">
        <f>D133*H133</f>
        <v>0</v>
      </c>
      <c r="J133" s="449">
        <f>G133+I133</f>
        <v>0</v>
      </c>
      <c r="K133" s="469" t="s">
        <v>967</v>
      </c>
    </row>
    <row r="134" spans="1:11" s="500" customFormat="1">
      <c r="A134" s="451"/>
      <c r="B134" s="475"/>
      <c r="C134" s="476" t="str">
        <f>'Data information'!C217</f>
        <v xml:space="preserve"> - งานผนังผิวฉาบปูนเรียบ</v>
      </c>
      <c r="D134" s="449"/>
      <c r="E134" s="450" t="str">
        <f>'Data information'!D217</f>
        <v>ตร.ม.</v>
      </c>
      <c r="F134" s="449">
        <f>'Data information'!E217</f>
        <v>75.22</v>
      </c>
      <c r="G134" s="449">
        <f t="shared" ref="G134:G144" si="13">D134*F134</f>
        <v>0</v>
      </c>
      <c r="H134" s="449">
        <f>'Data information'!F217</f>
        <v>87</v>
      </c>
      <c r="I134" s="449">
        <f t="shared" ref="I134:I144" si="14">D134*H134</f>
        <v>0</v>
      </c>
      <c r="J134" s="449">
        <f t="shared" ref="J134:J144" si="15">G134+I134</f>
        <v>0</v>
      </c>
      <c r="K134" s="469" t="s">
        <v>967</v>
      </c>
    </row>
    <row r="135" spans="1:11" s="500" customFormat="1">
      <c r="A135" s="451"/>
      <c r="B135" s="475"/>
      <c r="C135" s="476" t="str">
        <f>'Data information'!C218</f>
        <v xml:space="preserve"> - ผ5-ผนังผิวฉาบปูน กรุกระเบื้องเกรซพอซเลนขนาด 0.30X0.60 ม.</v>
      </c>
      <c r="D135" s="449"/>
      <c r="E135" s="450" t="str">
        <f>'Data information'!D218</f>
        <v>ตร.ม.</v>
      </c>
      <c r="F135" s="449">
        <f>'Data information'!E218</f>
        <v>370</v>
      </c>
      <c r="G135" s="449">
        <f t="shared" si="13"/>
        <v>0</v>
      </c>
      <c r="H135" s="449">
        <f>'Data information'!F218</f>
        <v>189</v>
      </c>
      <c r="I135" s="449">
        <f t="shared" si="14"/>
        <v>0</v>
      </c>
      <c r="J135" s="449">
        <f t="shared" si="15"/>
        <v>0</v>
      </c>
      <c r="K135" s="451"/>
    </row>
    <row r="136" spans="1:11" s="500" customFormat="1">
      <c r="A136" s="451"/>
      <c r="B136" s="475"/>
      <c r="C136" s="476" t="str">
        <f>'Data information'!C219</f>
        <v xml:space="preserve"> - ผ6-ผนังคอนกรีตโครงสร้าง ฉาบปูนเรียบ</v>
      </c>
      <c r="D136" s="449"/>
      <c r="E136" s="450" t="str">
        <f>'Data information'!D219</f>
        <v>ตร.ม.</v>
      </c>
      <c r="F136" s="449">
        <f>'Data information'!E219</f>
        <v>75.22</v>
      </c>
      <c r="G136" s="449">
        <f t="shared" si="13"/>
        <v>0</v>
      </c>
      <c r="H136" s="449">
        <f>'Data information'!F219</f>
        <v>105</v>
      </c>
      <c r="I136" s="449">
        <f t="shared" si="14"/>
        <v>0</v>
      </c>
      <c r="J136" s="449">
        <f t="shared" si="15"/>
        <v>0</v>
      </c>
      <c r="K136" s="451"/>
    </row>
    <row r="137" spans="1:11" s="500" customFormat="1" ht="48" hidden="1">
      <c r="A137" s="451"/>
      <c r="B137" s="475"/>
      <c r="C137" s="490" t="str">
        <f>'Data information'!C220</f>
        <v xml:space="preserve"> - ผ7-ผนังคอนกรีตโครงสร้างเปลือยผิวเคลือบด้วยน้ำยากันตะไคร่สูตรน้ำมัน</v>
      </c>
      <c r="D137" s="449"/>
      <c r="E137" s="450" t="str">
        <f>'Data information'!D220</f>
        <v>ตร.ม.</v>
      </c>
      <c r="F137" s="449">
        <f>'Data information'!E220</f>
        <v>35</v>
      </c>
      <c r="G137" s="449">
        <f t="shared" si="13"/>
        <v>0</v>
      </c>
      <c r="H137" s="449">
        <f>'Data information'!F220</f>
        <v>30</v>
      </c>
      <c r="I137" s="449">
        <f t="shared" si="14"/>
        <v>0</v>
      </c>
      <c r="J137" s="449">
        <f t="shared" si="15"/>
        <v>0</v>
      </c>
      <c r="K137" s="451"/>
    </row>
    <row r="138" spans="1:11" s="500" customFormat="1" ht="48" hidden="1">
      <c r="A138" s="451"/>
      <c r="B138" s="475"/>
      <c r="C138" s="490" t="str">
        <f>'Data information'!C221</f>
        <v xml:space="preserve"> - ผ8-ผนังกรุแผ่นเมทัลชีท ลายไม้หน้ากว้าง 8" โครงเคร่าซีไลน์อาบสังกะสี (หน้าลิฟต์)</v>
      </c>
      <c r="D138" s="449"/>
      <c r="E138" s="450" t="str">
        <f>'Data information'!D221</f>
        <v>ตร.ม.</v>
      </c>
      <c r="F138" s="449">
        <f>'Data information'!E221</f>
        <v>500</v>
      </c>
      <c r="G138" s="449">
        <f t="shared" si="13"/>
        <v>0</v>
      </c>
      <c r="H138" s="449">
        <f>'Data information'!F221</f>
        <v>0</v>
      </c>
      <c r="I138" s="449">
        <f t="shared" si="14"/>
        <v>0</v>
      </c>
      <c r="J138" s="449">
        <f t="shared" si="15"/>
        <v>0</v>
      </c>
      <c r="K138" s="451"/>
    </row>
    <row r="139" spans="1:11" s="500" customFormat="1" hidden="1">
      <c r="A139" s="451"/>
      <c r="B139" s="475"/>
      <c r="C139" s="476" t="str">
        <f>'Data information'!C222</f>
        <v xml:space="preserve"> - ผ9-ผนังกรุแผ่นอลูมิเนี่ยม คอมโพสิทชนิดใส้กลางทนไฟ สีเทา</v>
      </c>
      <c r="D139" s="449"/>
      <c r="E139" s="450" t="str">
        <f>'Data information'!D222</f>
        <v>ตร.ม.</v>
      </c>
      <c r="F139" s="449">
        <f>'Data information'!E222</f>
        <v>0</v>
      </c>
      <c r="G139" s="449">
        <f t="shared" si="13"/>
        <v>0</v>
      </c>
      <c r="H139" s="449">
        <f>'Data information'!F222</f>
        <v>0</v>
      </c>
      <c r="I139" s="449">
        <f t="shared" si="14"/>
        <v>0</v>
      </c>
      <c r="J139" s="449">
        <f t="shared" si="15"/>
        <v>0</v>
      </c>
      <c r="K139" s="451"/>
    </row>
    <row r="140" spans="1:11" s="500" customFormat="1" hidden="1">
      <c r="A140" s="451"/>
      <c r="B140" s="475"/>
      <c r="C140" s="476" t="str">
        <f>'Data information'!C223</f>
        <v xml:space="preserve"> - ผ10-ผนังระแนงเหล็กกล่องชุปกาวาไนซ์ขนาด 75X40X2.3mm.@ 0.11 ม.ทาสีดำ</v>
      </c>
      <c r="D140" s="449"/>
      <c r="E140" s="450" t="str">
        <f>'Data information'!D223</f>
        <v>ตร.ม.</v>
      </c>
      <c r="F140" s="449">
        <f>'Data information'!E223</f>
        <v>1270</v>
      </c>
      <c r="G140" s="449">
        <f t="shared" si="13"/>
        <v>0</v>
      </c>
      <c r="H140" s="449">
        <f>'Data information'!F223</f>
        <v>320</v>
      </c>
      <c r="I140" s="449">
        <f t="shared" si="14"/>
        <v>0</v>
      </c>
      <c r="J140" s="449">
        <f t="shared" si="15"/>
        <v>0</v>
      </c>
      <c r="K140" s="451"/>
    </row>
    <row r="141" spans="1:11" s="500" customFormat="1" hidden="1">
      <c r="A141" s="451"/>
      <c r="B141" s="475"/>
      <c r="C141" s="476" t="str">
        <f>'Data information'!C224</f>
        <v xml:space="preserve"> - ผ11-ผนังห้องน้ำสำเร็จรูปความหนา 25 มม.ผิวผนังเป็นไฮเพรสเซอร์ลามิเนทลายไม้บริเวณส่วนหน้าห้องน้ำและประตู</v>
      </c>
      <c r="D141" s="449"/>
      <c r="E141" s="450" t="str">
        <f>'Data information'!D224</f>
        <v>ชุด</v>
      </c>
      <c r="F141" s="449">
        <f>'Data information'!E224</f>
        <v>0</v>
      </c>
      <c r="G141" s="449">
        <f t="shared" si="13"/>
        <v>0</v>
      </c>
      <c r="H141" s="449">
        <f>'Data information'!F224</f>
        <v>0</v>
      </c>
      <c r="I141" s="449">
        <f t="shared" si="14"/>
        <v>0</v>
      </c>
      <c r="J141" s="449">
        <f t="shared" si="15"/>
        <v>0</v>
      </c>
      <c r="K141" s="451"/>
    </row>
    <row r="142" spans="1:11" s="500" customFormat="1" ht="48">
      <c r="A142" s="451"/>
      <c r="B142" s="475"/>
      <c r="C142" s="490" t="str">
        <f>'Data information'!C225</f>
        <v xml:space="preserve"> - ผ12-ผนังกระจกลามิเนตใส (กระจกใส 6 มม.+PVB 0.76 มม.+กระจกใส 6 มม.) กรอบอลูมิเนี่ยม</v>
      </c>
      <c r="D142" s="449"/>
      <c r="E142" s="450" t="str">
        <f>'Data information'!D225</f>
        <v>ตร.ม.</v>
      </c>
      <c r="F142" s="449">
        <f>'Data information'!E225</f>
        <v>2500</v>
      </c>
      <c r="G142" s="449">
        <f t="shared" si="13"/>
        <v>0</v>
      </c>
      <c r="H142" s="449">
        <f>'Data information'!F225</f>
        <v>0</v>
      </c>
      <c r="I142" s="449">
        <f t="shared" si="14"/>
        <v>0</v>
      </c>
      <c r="J142" s="449">
        <f t="shared" si="15"/>
        <v>0</v>
      </c>
      <c r="K142" s="469" t="s">
        <v>967</v>
      </c>
    </row>
    <row r="143" spans="1:11" s="500" customFormat="1">
      <c r="A143" s="451"/>
      <c r="B143" s="475"/>
      <c r="C143" s="476" t="str">
        <f>'Data information'!C226</f>
        <v xml:space="preserve"> - ผ13-ผนังกระจกใส ความหนากระจก 6 มม.กรอบอลูมิเนี่ยม</v>
      </c>
      <c r="D143" s="449"/>
      <c r="E143" s="450" t="str">
        <f>'Data information'!D226</f>
        <v>ตร.ม.</v>
      </c>
      <c r="F143" s="449">
        <f>'Data information'!E226</f>
        <v>1700</v>
      </c>
      <c r="G143" s="449">
        <f t="shared" si="13"/>
        <v>0</v>
      </c>
      <c r="H143" s="449">
        <f>'Data information'!F226</f>
        <v>0</v>
      </c>
      <c r="I143" s="449">
        <f t="shared" si="14"/>
        <v>0</v>
      </c>
      <c r="J143" s="449">
        <f t="shared" si="15"/>
        <v>0</v>
      </c>
      <c r="K143" s="469" t="s">
        <v>967</v>
      </c>
    </row>
    <row r="144" spans="1:11" s="500" customFormat="1" hidden="1">
      <c r="A144" s="451"/>
      <c r="B144" s="475"/>
      <c r="C144" s="476" t="str">
        <f>'Data information'!C227</f>
        <v xml:space="preserve"> - ผ14.ผนังกระจกเงา ความหนากระจก 6 มม.</v>
      </c>
      <c r="D144" s="449"/>
      <c r="E144" s="450" t="str">
        <f>'Data information'!D227</f>
        <v>ตร.ม.</v>
      </c>
      <c r="F144" s="449">
        <f>'Data information'!E227</f>
        <v>444</v>
      </c>
      <c r="G144" s="449">
        <f t="shared" si="13"/>
        <v>0</v>
      </c>
      <c r="H144" s="449">
        <f>'Data information'!F227</f>
        <v>99</v>
      </c>
      <c r="I144" s="449">
        <f t="shared" si="14"/>
        <v>0</v>
      </c>
      <c r="J144" s="449">
        <f t="shared" si="15"/>
        <v>0</v>
      </c>
      <c r="K144" s="460"/>
    </row>
    <row r="145" spans="1:11" s="500" customFormat="1">
      <c r="A145" s="480"/>
      <c r="B145" s="481"/>
      <c r="C145" s="485" t="str">
        <f>'Data information'!C228</f>
        <v>งานวัสดุผิวพื้น</v>
      </c>
      <c r="D145" s="449"/>
      <c r="E145" s="458"/>
      <c r="F145" s="451"/>
      <c r="G145" s="451"/>
      <c r="H145" s="451"/>
      <c r="I145" s="451"/>
      <c r="J145" s="451"/>
      <c r="K145" s="451"/>
    </row>
    <row r="146" spans="1:11" s="500" customFormat="1">
      <c r="A146" s="451"/>
      <c r="B146" s="475"/>
      <c r="C146" s="476" t="str">
        <f>'Data information'!C229</f>
        <v xml:space="preserve"> - F0-พื้นผิวขัดมันเรียบผสมผงขัดหน้าแข็ง ( FLOOR HARDENER )</v>
      </c>
      <c r="D146" s="449"/>
      <c r="E146" s="450" t="str">
        <f>'Data information'!D229</f>
        <v>ตร.ม.</v>
      </c>
      <c r="F146" s="449">
        <f>'Data information'!E229</f>
        <v>32.25</v>
      </c>
      <c r="G146" s="449">
        <f>D146*F146</f>
        <v>0</v>
      </c>
      <c r="H146" s="449">
        <f>'Data information'!F229</f>
        <v>40</v>
      </c>
      <c r="I146" s="449">
        <f>D146*H146</f>
        <v>0</v>
      </c>
      <c r="J146" s="449">
        <f>G146+I146</f>
        <v>0</v>
      </c>
      <c r="K146" s="469" t="s">
        <v>967</v>
      </c>
    </row>
    <row r="147" spans="1:11" s="500" customFormat="1">
      <c r="A147" s="451"/>
      <c r="B147" s="475"/>
      <c r="C147" s="476" t="str">
        <f>'Data information'!C230</f>
        <v xml:space="preserve"> - F1-พื้นปูกระเบื้อง เกรซพอซเลนขนาด 0.60X1.20 ม.</v>
      </c>
      <c r="D147" s="449"/>
      <c r="E147" s="450" t="str">
        <f>'Data information'!D230</f>
        <v>ตร.ม.</v>
      </c>
      <c r="F147" s="449">
        <f>'Data information'!E230</f>
        <v>32.25</v>
      </c>
      <c r="G147" s="449">
        <f t="shared" ref="G147:G156" si="16">D147*F147</f>
        <v>0</v>
      </c>
      <c r="H147" s="449">
        <f>'Data information'!F230</f>
        <v>40</v>
      </c>
      <c r="I147" s="449">
        <f t="shared" ref="I147:I156" si="17">D147*H147</f>
        <v>0</v>
      </c>
      <c r="J147" s="449">
        <f t="shared" ref="J147:J156" si="18">G147+I147</f>
        <v>0</v>
      </c>
      <c r="K147" s="469" t="s">
        <v>967</v>
      </c>
    </row>
    <row r="148" spans="1:11" s="500" customFormat="1">
      <c r="A148" s="451"/>
      <c r="B148" s="475"/>
      <c r="C148" s="476" t="str">
        <f>'Data information'!C231</f>
        <v xml:space="preserve"> - F2-พื้นปูกระเบื้อง เกรซพอซเลนขนาด 0.60X0.60 ม.</v>
      </c>
      <c r="D148" s="449"/>
      <c r="E148" s="450" t="str">
        <f>'Data information'!D231</f>
        <v>ตร.ม.</v>
      </c>
      <c r="F148" s="449">
        <f>'Data information'!E231</f>
        <v>32.25</v>
      </c>
      <c r="G148" s="449">
        <f t="shared" si="16"/>
        <v>0</v>
      </c>
      <c r="H148" s="449">
        <f>'Data information'!F231</f>
        <v>40</v>
      </c>
      <c r="I148" s="449">
        <f t="shared" si="17"/>
        <v>0</v>
      </c>
      <c r="J148" s="449">
        <f t="shared" si="18"/>
        <v>0</v>
      </c>
      <c r="K148" s="469" t="s">
        <v>967</v>
      </c>
    </row>
    <row r="149" spans="1:11" s="500" customFormat="1">
      <c r="A149" s="451"/>
      <c r="B149" s="475"/>
      <c r="C149" s="476" t="str">
        <f>'Data information'!C232</f>
        <v xml:space="preserve"> - F3-พื้นปูกระเบื้อง เกรซพอซเลนขนาด 0.30X0.60 ม. (ชนิดไม่ลื่น)</v>
      </c>
      <c r="D149" s="449"/>
      <c r="E149" s="450" t="str">
        <f>'Data information'!D232</f>
        <v>ตร.ม.</v>
      </c>
      <c r="F149" s="449">
        <f>'Data information'!E232</f>
        <v>398</v>
      </c>
      <c r="G149" s="449">
        <f t="shared" si="16"/>
        <v>0</v>
      </c>
      <c r="H149" s="449">
        <f>'Data information'!F232</f>
        <v>222</v>
      </c>
      <c r="I149" s="449">
        <f t="shared" si="17"/>
        <v>0</v>
      </c>
      <c r="J149" s="449">
        <f t="shared" si="18"/>
        <v>0</v>
      </c>
      <c r="K149" s="451"/>
    </row>
    <row r="150" spans="1:11" s="500" customFormat="1" hidden="1">
      <c r="A150" s="451"/>
      <c r="B150" s="475"/>
      <c r="C150" s="476" t="str">
        <f>'Data information'!C233</f>
        <v xml:space="preserve"> - F4-พื้นปูกระเบื้อง เกรซพอซเลนขนาด 0.20X1.20 ม.</v>
      </c>
      <c r="D150" s="449"/>
      <c r="E150" s="450" t="str">
        <f>'Data information'!D233</f>
        <v>ตร.ม.</v>
      </c>
      <c r="F150" s="449">
        <f>'Data information'!E233</f>
        <v>50</v>
      </c>
      <c r="G150" s="449">
        <f t="shared" si="16"/>
        <v>0</v>
      </c>
      <c r="H150" s="449">
        <f>'Data information'!F233</f>
        <v>87</v>
      </c>
      <c r="I150" s="449">
        <f t="shared" si="17"/>
        <v>0</v>
      </c>
      <c r="J150" s="449">
        <f t="shared" si="18"/>
        <v>0</v>
      </c>
      <c r="K150" s="469" t="s">
        <v>967</v>
      </c>
    </row>
    <row r="151" spans="1:11" s="500" customFormat="1" hidden="1">
      <c r="A151" s="451"/>
      <c r="B151" s="475"/>
      <c r="C151" s="476" t="str">
        <f>'Data information'!C234</f>
        <v xml:space="preserve"> - F5-พื้นปูกระเบื้องยางลายไม้ชนิดคลิ๊กล๊อคความหนาไม่น้อยกว่า 4 มม.</v>
      </c>
      <c r="D151" s="449"/>
      <c r="E151" s="450" t="str">
        <f>'Data information'!D234</f>
        <v>ตร.ม.</v>
      </c>
      <c r="F151" s="449">
        <f>'Data information'!E234</f>
        <v>382.25</v>
      </c>
      <c r="G151" s="449">
        <f t="shared" si="16"/>
        <v>0</v>
      </c>
      <c r="H151" s="449">
        <f>'Data information'!F234</f>
        <v>40</v>
      </c>
      <c r="I151" s="449">
        <f t="shared" si="17"/>
        <v>0</v>
      </c>
      <c r="J151" s="449">
        <f t="shared" si="18"/>
        <v>0</v>
      </c>
      <c r="K151" s="469" t="s">
        <v>967</v>
      </c>
    </row>
    <row r="152" spans="1:11" s="500" customFormat="1">
      <c r="A152" s="451"/>
      <c r="B152" s="475"/>
      <c r="C152" s="476" t="str">
        <f>'Data information'!C235</f>
        <v xml:space="preserve"> - F6-พื้นคอนกรีตทำผิวพิมพ์ลายสีเทาดำ (STAMPED CONCRETE)</v>
      </c>
      <c r="D152" s="449"/>
      <c r="E152" s="450" t="str">
        <f>'Data information'!D235</f>
        <v>ตร.ม.</v>
      </c>
      <c r="F152" s="449">
        <f>'Data information'!E235</f>
        <v>32.25</v>
      </c>
      <c r="G152" s="449">
        <f t="shared" si="16"/>
        <v>0</v>
      </c>
      <c r="H152" s="449">
        <f>'Data information'!F235</f>
        <v>40</v>
      </c>
      <c r="I152" s="449">
        <f t="shared" si="17"/>
        <v>0</v>
      </c>
      <c r="J152" s="449">
        <f t="shared" si="18"/>
        <v>0</v>
      </c>
      <c r="K152" s="469" t="s">
        <v>967</v>
      </c>
    </row>
    <row r="153" spans="1:11" s="500" customFormat="1" hidden="1">
      <c r="A153" s="451"/>
      <c r="B153" s="475"/>
      <c r="C153" s="476" t="str">
        <f>'Data information'!C236</f>
        <v xml:space="preserve"> - F7-พื้นปูพรม(ไนล่อน) สีเทา</v>
      </c>
      <c r="D153" s="449"/>
      <c r="E153" s="450" t="str">
        <f>'Data information'!D236</f>
        <v>ตร.ม.</v>
      </c>
      <c r="F153" s="449">
        <f>'Data information'!E236</f>
        <v>32.25</v>
      </c>
      <c r="G153" s="449">
        <f t="shared" si="16"/>
        <v>0</v>
      </c>
      <c r="H153" s="449">
        <f>'Data information'!F236</f>
        <v>40</v>
      </c>
      <c r="I153" s="449">
        <f t="shared" si="17"/>
        <v>0</v>
      </c>
      <c r="J153" s="449">
        <f t="shared" si="18"/>
        <v>0</v>
      </c>
      <c r="K153" s="469" t="s">
        <v>967</v>
      </c>
    </row>
    <row r="154" spans="1:11" s="500" customFormat="1" hidden="1">
      <c r="A154" s="451"/>
      <c r="B154" s="475"/>
      <c r="C154" s="476" t="str">
        <f>'Data information'!C237</f>
        <v xml:space="preserve"> - F8-</v>
      </c>
      <c r="D154" s="449"/>
      <c r="E154" s="450" t="str">
        <f>'Data information'!D237</f>
        <v>ตร.ม.</v>
      </c>
      <c r="F154" s="449">
        <f>'Data information'!E237</f>
        <v>0</v>
      </c>
      <c r="G154" s="449">
        <f t="shared" si="16"/>
        <v>0</v>
      </c>
      <c r="H154" s="449">
        <f>'Data information'!F237</f>
        <v>0</v>
      </c>
      <c r="I154" s="449">
        <f t="shared" si="17"/>
        <v>0</v>
      </c>
      <c r="J154" s="449">
        <f t="shared" si="18"/>
        <v>0</v>
      </c>
      <c r="K154" s="451"/>
    </row>
    <row r="155" spans="1:11" s="500" customFormat="1" hidden="1">
      <c r="A155" s="451"/>
      <c r="B155" s="475"/>
      <c r="C155" s="476" t="str">
        <f>'Data information'!C238</f>
        <v xml:space="preserve"> - F9-</v>
      </c>
      <c r="D155" s="449"/>
      <c r="E155" s="450" t="str">
        <f>'Data information'!D238</f>
        <v>ตร.ม.</v>
      </c>
      <c r="F155" s="449">
        <f>'Data information'!E238</f>
        <v>0</v>
      </c>
      <c r="G155" s="449">
        <f t="shared" si="16"/>
        <v>0</v>
      </c>
      <c r="H155" s="449">
        <f>'Data information'!F238</f>
        <v>0</v>
      </c>
      <c r="I155" s="449">
        <f t="shared" si="17"/>
        <v>0</v>
      </c>
      <c r="J155" s="449">
        <f t="shared" si="18"/>
        <v>0</v>
      </c>
      <c r="K155" s="451"/>
    </row>
    <row r="156" spans="1:11" s="500" customFormat="1" ht="48">
      <c r="A156" s="451"/>
      <c r="B156" s="475"/>
      <c r="C156" s="490" t="str">
        <f>'Data information'!C239</f>
        <v xml:space="preserve"> - F10-พื้นคอนกรีตขัดมันเรียบผสมน้ำยากันซึม ทาทับด้วยวัสดุกันซึมชนิดผสมพียู</v>
      </c>
      <c r="D156" s="449"/>
      <c r="E156" s="450" t="str">
        <f>'Data information'!D239</f>
        <v>ตร.ม.</v>
      </c>
      <c r="F156" s="449">
        <f>'Data information'!E239</f>
        <v>50</v>
      </c>
      <c r="G156" s="449">
        <f t="shared" si="16"/>
        <v>0</v>
      </c>
      <c r="H156" s="449">
        <f>'Data information'!F239</f>
        <v>87</v>
      </c>
      <c r="I156" s="449">
        <f t="shared" si="17"/>
        <v>0</v>
      </c>
      <c r="J156" s="449">
        <f t="shared" si="18"/>
        <v>0</v>
      </c>
      <c r="K156" s="469"/>
    </row>
    <row r="157" spans="1:11" s="500" customFormat="1">
      <c r="A157" s="480"/>
      <c r="B157" s="481"/>
      <c r="C157" s="485" t="str">
        <f>'Data information'!C240</f>
        <v>งานประตู-หน้าต่าง</v>
      </c>
      <c r="D157" s="449"/>
      <c r="E157" s="458"/>
      <c r="F157" s="451"/>
      <c r="G157" s="451"/>
      <c r="H157" s="451"/>
      <c r="I157" s="451"/>
      <c r="J157" s="451"/>
      <c r="K157" s="451"/>
    </row>
    <row r="158" spans="1:11" s="500" customFormat="1">
      <c r="A158" s="451"/>
      <c r="B158" s="475"/>
      <c r="C158" s="485" t="str">
        <f>'Data information'!C284</f>
        <v>อาคาร 3</v>
      </c>
      <c r="D158" s="449"/>
      <c r="E158" s="450"/>
      <c r="F158" s="449"/>
      <c r="G158" s="449"/>
      <c r="H158" s="449"/>
      <c r="I158" s="449"/>
      <c r="J158" s="449"/>
      <c r="K158" s="469"/>
    </row>
    <row r="159" spans="1:11" s="500" customFormat="1">
      <c r="A159" s="451"/>
      <c r="B159" s="475"/>
      <c r="C159" s="489" t="str">
        <f>'Data information'!C285</f>
        <v xml:space="preserve"> - D1-ประตูบานเปิดคู่</v>
      </c>
      <c r="D159" s="449"/>
      <c r="E159" s="450" t="str">
        <f>'Data information'!D285</f>
        <v>ชุด</v>
      </c>
      <c r="F159" s="449">
        <f>'Data information'!E285</f>
        <v>27245.9</v>
      </c>
      <c r="G159" s="449">
        <f>D159*F159</f>
        <v>0</v>
      </c>
      <c r="H159" s="449">
        <f>'Data information'!F285</f>
        <v>0</v>
      </c>
      <c r="I159" s="449">
        <f>D159*H159</f>
        <v>0</v>
      </c>
      <c r="J159" s="449">
        <f>G159+I159</f>
        <v>0</v>
      </c>
      <c r="K159" s="451"/>
    </row>
    <row r="160" spans="1:11" s="500" customFormat="1">
      <c r="A160" s="451"/>
      <c r="B160" s="475"/>
      <c r="C160" s="489" t="str">
        <f>'Data information'!C286</f>
        <v xml:space="preserve"> - D2-ประตูบานเปิดคู่</v>
      </c>
      <c r="D160" s="449"/>
      <c r="E160" s="450" t="str">
        <f>'Data information'!D286</f>
        <v>ชุด</v>
      </c>
      <c r="F160" s="449">
        <f>'Data information'!E286</f>
        <v>25245.000000000004</v>
      </c>
      <c r="G160" s="449">
        <f t="shared" ref="G160:G175" si="19">D160*F160</f>
        <v>0</v>
      </c>
      <c r="H160" s="449">
        <f>'Data information'!F286</f>
        <v>0</v>
      </c>
      <c r="I160" s="449">
        <f t="shared" ref="I160:I175" si="20">D160*H160</f>
        <v>0</v>
      </c>
      <c r="J160" s="449">
        <f t="shared" ref="J160:J175" si="21">G160+I160</f>
        <v>0</v>
      </c>
      <c r="K160" s="451"/>
    </row>
    <row r="161" spans="1:11" s="500" customFormat="1">
      <c r="A161" s="451"/>
      <c r="B161" s="475"/>
      <c r="C161" s="489" t="str">
        <f>'Data information'!C287</f>
        <v xml:space="preserve"> - D3-ประตูบานเปิดเดี่ยว ประตูกันไฟ</v>
      </c>
      <c r="D161" s="449"/>
      <c r="E161" s="450" t="str">
        <f>'Data information'!D287</f>
        <v>ชุด</v>
      </c>
      <c r="F161" s="449">
        <f>'Data information'!E287</f>
        <v>16980</v>
      </c>
      <c r="G161" s="449">
        <f t="shared" si="19"/>
        <v>0</v>
      </c>
      <c r="H161" s="449">
        <f>'Data information'!F287</f>
        <v>1000</v>
      </c>
      <c r="I161" s="449">
        <f t="shared" si="20"/>
        <v>0</v>
      </c>
      <c r="J161" s="449">
        <f t="shared" si="21"/>
        <v>0</v>
      </c>
      <c r="K161" s="451"/>
    </row>
    <row r="162" spans="1:11" s="500" customFormat="1">
      <c r="A162" s="451"/>
      <c r="B162" s="475"/>
      <c r="C162" s="489" t="str">
        <f>'Data information'!C288</f>
        <v xml:space="preserve"> - D4-ประตูบานเปิดเดี่ยว</v>
      </c>
      <c r="D162" s="449"/>
      <c r="E162" s="450" t="str">
        <f>'Data information'!D288</f>
        <v>ชุด</v>
      </c>
      <c r="F162" s="449">
        <f>'Data information'!E288</f>
        <v>13090.000000000002</v>
      </c>
      <c r="G162" s="449">
        <f t="shared" si="19"/>
        <v>0</v>
      </c>
      <c r="H162" s="449">
        <f>'Data information'!F288</f>
        <v>0</v>
      </c>
      <c r="I162" s="449">
        <f t="shared" si="20"/>
        <v>0</v>
      </c>
      <c r="J162" s="449">
        <f t="shared" si="21"/>
        <v>0</v>
      </c>
      <c r="K162" s="451"/>
    </row>
    <row r="163" spans="1:11" s="500" customFormat="1">
      <c r="A163" s="451"/>
      <c r="B163" s="475"/>
      <c r="C163" s="489" t="str">
        <f>'Data information'!C289</f>
        <v xml:space="preserve"> - D5-ประตูบานเปิดเดี่ยว</v>
      </c>
      <c r="D163" s="449"/>
      <c r="E163" s="450" t="str">
        <f>'Data information'!D289</f>
        <v>ชุด</v>
      </c>
      <c r="F163" s="449">
        <f>'Data information'!E289</f>
        <v>4428</v>
      </c>
      <c r="G163" s="449">
        <f t="shared" si="19"/>
        <v>0</v>
      </c>
      <c r="H163" s="449">
        <f>'Data information'!F289</f>
        <v>180</v>
      </c>
      <c r="I163" s="449">
        <f t="shared" si="20"/>
        <v>0</v>
      </c>
      <c r="J163" s="449">
        <f t="shared" si="21"/>
        <v>0</v>
      </c>
      <c r="K163" s="451"/>
    </row>
    <row r="164" spans="1:11" s="500" customFormat="1">
      <c r="A164" s="451"/>
      <c r="B164" s="475"/>
      <c r="C164" s="489" t="str">
        <f>'Data information'!C290</f>
        <v xml:space="preserve"> - D6-ประตูบานเลื่อนเดี่ยว</v>
      </c>
      <c r="D164" s="449"/>
      <c r="E164" s="450" t="str">
        <f>'Data information'!D290</f>
        <v>ชุด</v>
      </c>
      <c r="F164" s="449">
        <f>'Data information'!E290</f>
        <v>5280</v>
      </c>
      <c r="G164" s="449">
        <f t="shared" si="19"/>
        <v>0</v>
      </c>
      <c r="H164" s="449">
        <f>'Data information'!F290</f>
        <v>240</v>
      </c>
      <c r="I164" s="449">
        <f t="shared" si="20"/>
        <v>0</v>
      </c>
      <c r="J164" s="449">
        <f t="shared" si="21"/>
        <v>0</v>
      </c>
      <c r="K164" s="451"/>
    </row>
    <row r="165" spans="1:11" s="500" customFormat="1">
      <c r="A165" s="451"/>
      <c r="B165" s="475"/>
      <c r="C165" s="489" t="str">
        <f>'Data information'!C291</f>
        <v xml:space="preserve"> - Ds-ประตูบานเปิดเดี่ยว</v>
      </c>
      <c r="D165" s="449"/>
      <c r="E165" s="450" t="str">
        <f>'Data information'!D291</f>
        <v>ชุด</v>
      </c>
      <c r="F165" s="449">
        <f>'Data information'!E291</f>
        <v>1650</v>
      </c>
      <c r="G165" s="449">
        <f t="shared" si="19"/>
        <v>0</v>
      </c>
      <c r="H165" s="449">
        <f>'Data information'!F291</f>
        <v>0</v>
      </c>
      <c r="I165" s="449">
        <f t="shared" si="20"/>
        <v>0</v>
      </c>
      <c r="J165" s="449">
        <f t="shared" si="21"/>
        <v>0</v>
      </c>
      <c r="K165" s="451"/>
    </row>
    <row r="166" spans="1:11" s="500" customFormat="1" ht="48">
      <c r="A166" s="451"/>
      <c r="B166" s="475"/>
      <c r="C166" s="491" t="str">
        <f>'Data information'!C292</f>
        <v xml:space="preserve"> - W1-หน้าต่างบานเปิดเดี่ยว+ช่องแสงติดตาย (รวมกันสาดเหล็กแผ่นเรียบ)</v>
      </c>
      <c r="D166" s="449"/>
      <c r="E166" s="450" t="str">
        <f>'Data information'!D292</f>
        <v>ชุด</v>
      </c>
      <c r="F166" s="449">
        <f>'Data information'!E292</f>
        <v>12062.199999999999</v>
      </c>
      <c r="G166" s="449">
        <f t="shared" si="19"/>
        <v>0</v>
      </c>
      <c r="H166" s="449">
        <f>'Data information'!F292</f>
        <v>0</v>
      </c>
      <c r="I166" s="449">
        <f t="shared" si="20"/>
        <v>0</v>
      </c>
      <c r="J166" s="449">
        <f t="shared" si="21"/>
        <v>0</v>
      </c>
      <c r="K166" s="451"/>
    </row>
    <row r="167" spans="1:11" s="500" customFormat="1">
      <c r="A167" s="451"/>
      <c r="B167" s="475"/>
      <c r="C167" s="489" t="str">
        <f>'Data information'!C293</f>
        <v xml:space="preserve"> - W1A-หน้าต่างบานเปิดเดี่ยว+ช่องแสงติดตาย</v>
      </c>
      <c r="D167" s="449"/>
      <c r="E167" s="450" t="str">
        <f>'Data information'!D293</f>
        <v>ชุด</v>
      </c>
      <c r="F167" s="449">
        <f>'Data information'!E293</f>
        <v>9950.9499999999989</v>
      </c>
      <c r="G167" s="449">
        <f t="shared" si="19"/>
        <v>0</v>
      </c>
      <c r="H167" s="449">
        <f>'Data information'!F293</f>
        <v>0</v>
      </c>
      <c r="I167" s="449">
        <f t="shared" si="20"/>
        <v>0</v>
      </c>
      <c r="J167" s="449">
        <f t="shared" si="21"/>
        <v>0</v>
      </c>
      <c r="K167" s="451"/>
    </row>
    <row r="168" spans="1:11" s="500" customFormat="1" ht="48">
      <c r="A168" s="451"/>
      <c r="B168" s="475"/>
      <c r="C168" s="491" t="str">
        <f>'Data information'!C294</f>
        <v xml:space="preserve"> - W2-หน้าต่างบานเลื่อนสลับ+ช่องแสงติดตาย (รวมกันสาดเหล็กแผ่นเรียบ)</v>
      </c>
      <c r="D168" s="449"/>
      <c r="E168" s="450" t="str">
        <f>'Data information'!D294</f>
        <v>ชุด</v>
      </c>
      <c r="F168" s="449">
        <f>'Data information'!E294</f>
        <v>17862.5</v>
      </c>
      <c r="G168" s="449">
        <f t="shared" si="19"/>
        <v>0</v>
      </c>
      <c r="H168" s="449">
        <f>'Data information'!F294</f>
        <v>0</v>
      </c>
      <c r="I168" s="449">
        <f t="shared" si="20"/>
        <v>0</v>
      </c>
      <c r="J168" s="449">
        <f t="shared" si="21"/>
        <v>0</v>
      </c>
      <c r="K168" s="451"/>
    </row>
    <row r="169" spans="1:11" s="500" customFormat="1">
      <c r="A169" s="451"/>
      <c r="B169" s="475"/>
      <c r="C169" s="489" t="str">
        <f>'Data information'!C295</f>
        <v xml:space="preserve"> - W2A-หน้าต่างบานเลื่อนสลับ+ช่องแสงติดตาย</v>
      </c>
      <c r="D169" s="449"/>
      <c r="E169" s="450" t="str">
        <f>'Data information'!D295</f>
        <v>ชุด</v>
      </c>
      <c r="F169" s="449">
        <f>'Data information'!E295</f>
        <v>15053.499999999998</v>
      </c>
      <c r="G169" s="449">
        <f t="shared" si="19"/>
        <v>0</v>
      </c>
      <c r="H169" s="449">
        <f>'Data information'!F295</f>
        <v>0</v>
      </c>
      <c r="I169" s="449">
        <f t="shared" si="20"/>
        <v>0</v>
      </c>
      <c r="J169" s="449">
        <f t="shared" si="21"/>
        <v>0</v>
      </c>
      <c r="K169" s="451"/>
    </row>
    <row r="170" spans="1:11" s="500" customFormat="1">
      <c r="A170" s="451"/>
      <c r="B170" s="475"/>
      <c r="C170" s="489" t="str">
        <f>'Data information'!C296</f>
        <v xml:space="preserve"> - W2B-หน้าต่างบานเลื่อนสลับ+ช่องแสงติดตาย</v>
      </c>
      <c r="D170" s="449"/>
      <c r="E170" s="450" t="str">
        <f>'Data information'!D296</f>
        <v>ชุด</v>
      </c>
      <c r="F170" s="449">
        <f>'Data information'!E296</f>
        <v>15688.874999999998</v>
      </c>
      <c r="G170" s="449">
        <f t="shared" si="19"/>
        <v>0</v>
      </c>
      <c r="H170" s="449">
        <f>'Data information'!F296</f>
        <v>0</v>
      </c>
      <c r="I170" s="449">
        <f t="shared" si="20"/>
        <v>0</v>
      </c>
      <c r="J170" s="449">
        <f t="shared" si="21"/>
        <v>0</v>
      </c>
      <c r="K170" s="451"/>
    </row>
    <row r="171" spans="1:11" s="500" customFormat="1">
      <c r="A171" s="451"/>
      <c r="B171" s="475"/>
      <c r="C171" s="489" t="str">
        <f>'Data information'!C297</f>
        <v xml:space="preserve"> - W3-หน้าต่างบานเลื่อนสลับ</v>
      </c>
      <c r="D171" s="449"/>
      <c r="E171" s="450" t="str">
        <f>'Data information'!D297</f>
        <v>ชุด</v>
      </c>
      <c r="F171" s="449">
        <f>'Data information'!E297</f>
        <v>8504.25</v>
      </c>
      <c r="G171" s="449">
        <f t="shared" si="19"/>
        <v>0</v>
      </c>
      <c r="H171" s="449">
        <f>'Data information'!F297</f>
        <v>0</v>
      </c>
      <c r="I171" s="449">
        <f t="shared" si="20"/>
        <v>0</v>
      </c>
      <c r="J171" s="449">
        <f t="shared" si="21"/>
        <v>0</v>
      </c>
      <c r="K171" s="451"/>
    </row>
    <row r="172" spans="1:11" s="500" customFormat="1">
      <c r="A172" s="451"/>
      <c r="B172" s="475"/>
      <c r="C172" s="489" t="str">
        <f>'Data information'!C298</f>
        <v xml:space="preserve"> - W4-หน้าต่างบานเลื่อนสลับ</v>
      </c>
      <c r="D172" s="449"/>
      <c r="E172" s="450" t="str">
        <f>'Data information'!D298</f>
        <v>ชุด</v>
      </c>
      <c r="F172" s="449">
        <f>'Data information'!E298</f>
        <v>7037.9999999999991</v>
      </c>
      <c r="G172" s="449">
        <f t="shared" si="19"/>
        <v>0</v>
      </c>
      <c r="H172" s="449">
        <f>'Data information'!F298</f>
        <v>0</v>
      </c>
      <c r="I172" s="449">
        <f t="shared" si="20"/>
        <v>0</v>
      </c>
      <c r="J172" s="449">
        <f t="shared" si="21"/>
        <v>0</v>
      </c>
      <c r="K172" s="451"/>
    </row>
    <row r="173" spans="1:11" s="500" customFormat="1">
      <c r="A173" s="451"/>
      <c r="B173" s="475"/>
      <c r="C173" s="489" t="str">
        <f>'Data information'!C299</f>
        <v xml:space="preserve"> - W5-หน้าต่างบานเลื่อนสลับ</v>
      </c>
      <c r="D173" s="449"/>
      <c r="E173" s="450" t="str">
        <f>'Data information'!D299</f>
        <v>ชุด</v>
      </c>
      <c r="F173" s="449">
        <f>'Data information'!E299</f>
        <v>7790.6749999999993</v>
      </c>
      <c r="G173" s="449">
        <f t="shared" si="19"/>
        <v>0</v>
      </c>
      <c r="H173" s="449">
        <f>'Data information'!F299</f>
        <v>0</v>
      </c>
      <c r="I173" s="449">
        <f t="shared" si="20"/>
        <v>0</v>
      </c>
      <c r="J173" s="449">
        <f t="shared" si="21"/>
        <v>0</v>
      </c>
      <c r="K173" s="451"/>
    </row>
    <row r="174" spans="1:11" s="500" customFormat="1">
      <c r="A174" s="451"/>
      <c r="B174" s="475"/>
      <c r="C174" s="489" t="str">
        <f>'Data information'!C300</f>
        <v xml:space="preserve"> - W6-หน้าต่างบานเลื่อนสลับ</v>
      </c>
      <c r="D174" s="449"/>
      <c r="E174" s="450" t="str">
        <f>'Data information'!D300</f>
        <v>ชุด</v>
      </c>
      <c r="F174" s="449">
        <f>'Data information'!E300</f>
        <v>3968.6499999999996</v>
      </c>
      <c r="G174" s="449">
        <f t="shared" si="19"/>
        <v>0</v>
      </c>
      <c r="H174" s="449">
        <f>'Data information'!F300</f>
        <v>0</v>
      </c>
      <c r="I174" s="449">
        <f t="shared" si="20"/>
        <v>0</v>
      </c>
      <c r="J174" s="449">
        <f t="shared" si="21"/>
        <v>0</v>
      </c>
      <c r="K174" s="451"/>
    </row>
    <row r="175" spans="1:11" s="500" customFormat="1">
      <c r="A175" s="451"/>
      <c r="B175" s="475"/>
      <c r="C175" s="489" t="str">
        <f>'Data information'!C301</f>
        <v xml:space="preserve"> - W7-หน้าต่างบานเกล็ดระบายอากาศ</v>
      </c>
      <c r="D175" s="449"/>
      <c r="E175" s="450" t="str">
        <f>'Data information'!D301</f>
        <v>ชุด</v>
      </c>
      <c r="F175" s="449">
        <f>'Data information'!E301</f>
        <v>4516.0499999999993</v>
      </c>
      <c r="G175" s="449">
        <f t="shared" si="19"/>
        <v>0</v>
      </c>
      <c r="H175" s="449">
        <f>'Data information'!F301</f>
        <v>0</v>
      </c>
      <c r="I175" s="449">
        <f t="shared" si="20"/>
        <v>0</v>
      </c>
      <c r="J175" s="449">
        <f t="shared" si="21"/>
        <v>0</v>
      </c>
      <c r="K175" s="451"/>
    </row>
    <row r="176" spans="1:11" s="500" customFormat="1" hidden="1">
      <c r="A176" s="451"/>
      <c r="B176" s="475"/>
      <c r="C176" s="489"/>
      <c r="D176" s="449"/>
      <c r="E176" s="450"/>
      <c r="F176" s="449"/>
      <c r="G176" s="449"/>
      <c r="H176" s="449"/>
      <c r="I176" s="449"/>
      <c r="J176" s="449"/>
      <c r="K176" s="451"/>
    </row>
    <row r="177" spans="1:11" s="500" customFormat="1" hidden="1">
      <c r="A177" s="451"/>
      <c r="B177" s="475"/>
      <c r="C177" s="489"/>
      <c r="D177" s="449"/>
      <c r="E177" s="450"/>
      <c r="F177" s="449"/>
      <c r="G177" s="449"/>
      <c r="H177" s="449"/>
      <c r="I177" s="449"/>
      <c r="J177" s="449"/>
      <c r="K177" s="451"/>
    </row>
    <row r="178" spans="1:11" s="500" customFormat="1" hidden="1">
      <c r="A178" s="451"/>
      <c r="B178" s="475"/>
      <c r="C178" s="489"/>
      <c r="D178" s="449"/>
      <c r="E178" s="450"/>
      <c r="F178" s="449"/>
      <c r="G178" s="449"/>
      <c r="H178" s="449"/>
      <c r="I178" s="449"/>
      <c r="J178" s="449"/>
      <c r="K178" s="451"/>
    </row>
    <row r="179" spans="1:11" s="500" customFormat="1" hidden="1">
      <c r="A179" s="451"/>
      <c r="B179" s="475"/>
      <c r="C179" s="489"/>
      <c r="D179" s="449"/>
      <c r="E179" s="450"/>
      <c r="F179" s="449"/>
      <c r="G179" s="449"/>
      <c r="H179" s="449"/>
      <c r="I179" s="449"/>
      <c r="J179" s="449"/>
      <c r="K179" s="451"/>
    </row>
    <row r="180" spans="1:11" s="500" customFormat="1" hidden="1">
      <c r="A180" s="451"/>
      <c r="B180" s="475"/>
      <c r="C180" s="489"/>
      <c r="D180" s="449"/>
      <c r="E180" s="450"/>
      <c r="F180" s="449"/>
      <c r="G180" s="449"/>
      <c r="H180" s="449"/>
      <c r="I180" s="449"/>
      <c r="J180" s="449"/>
      <c r="K180" s="451"/>
    </row>
    <row r="181" spans="1:11" s="500" customFormat="1">
      <c r="A181" s="480"/>
      <c r="B181" s="481"/>
      <c r="C181" s="485" t="str">
        <f>'Data information'!C398</f>
        <v>งานสุขภัณฑ์</v>
      </c>
      <c r="D181" s="449"/>
      <c r="E181" s="458"/>
      <c r="F181" s="451"/>
      <c r="G181" s="451"/>
      <c r="H181" s="451"/>
      <c r="I181" s="451"/>
      <c r="J181" s="451"/>
      <c r="K181" s="451"/>
    </row>
    <row r="182" spans="1:11" s="500" customFormat="1">
      <c r="A182" s="451"/>
      <c r="B182" s="475"/>
      <c r="C182" s="489" t="str">
        <f>'Data information'!C399</f>
        <v xml:space="preserve"> - โถส้วมแบบนั่งราบ ชนิดชักโครก พร้อมอุปกรณ์ครบชุด  </v>
      </c>
      <c r="D182" s="449"/>
      <c r="E182" s="450" t="str">
        <f>'Data information'!D399</f>
        <v>ชุด</v>
      </c>
      <c r="F182" s="449">
        <f>'Data information'!E399</f>
        <v>3129.3</v>
      </c>
      <c r="G182" s="449">
        <f>D182*F182</f>
        <v>0</v>
      </c>
      <c r="H182" s="449">
        <f>'Data information'!F399</f>
        <v>450</v>
      </c>
      <c r="I182" s="449">
        <f>D182*H182</f>
        <v>0</v>
      </c>
      <c r="J182" s="449">
        <f>G182+I182</f>
        <v>0</v>
      </c>
      <c r="K182" s="469" t="s">
        <v>967</v>
      </c>
    </row>
    <row r="183" spans="1:11" s="500" customFormat="1">
      <c r="A183" s="451"/>
      <c r="B183" s="475"/>
      <c r="C183" s="489" t="str">
        <f>'Data information'!C400</f>
        <v xml:space="preserve"> - อ่างล้างหน้า ชนิดฝังใต้เคาน์เตอร์ พร้อมอุปกรณ์ครบชุด  </v>
      </c>
      <c r="D183" s="449"/>
      <c r="E183" s="450" t="str">
        <f>'Data information'!D400</f>
        <v>ชุด</v>
      </c>
      <c r="F183" s="449">
        <f>'Data information'!E400</f>
        <v>1762.9</v>
      </c>
      <c r="G183" s="449">
        <f t="shared" ref="G183:G195" si="22">D183*F183</f>
        <v>0</v>
      </c>
      <c r="H183" s="449">
        <f>'Data information'!F400</f>
        <v>450</v>
      </c>
      <c r="I183" s="449">
        <f t="shared" ref="I183:I195" si="23">D183*H183</f>
        <v>0</v>
      </c>
      <c r="J183" s="449">
        <f t="shared" ref="J183:J195" si="24">G183+I183</f>
        <v>0</v>
      </c>
      <c r="K183" s="451"/>
    </row>
    <row r="184" spans="1:11" s="500" customFormat="1" hidden="1">
      <c r="A184" s="451"/>
      <c r="B184" s="475"/>
      <c r="C184" s="489" t="str">
        <f>'Data information'!C401</f>
        <v xml:space="preserve"> - อ่างล้างหน้า ชนิดวางเคาน์เตอร์ พร้อมอุปกรณ์ครบชุด</v>
      </c>
      <c r="D184" s="449"/>
      <c r="E184" s="450" t="str">
        <f>'Data information'!D401</f>
        <v>ชุด</v>
      </c>
      <c r="F184" s="449">
        <f>'Data information'!E401</f>
        <v>1762.9</v>
      </c>
      <c r="G184" s="449">
        <f t="shared" si="22"/>
        <v>0</v>
      </c>
      <c r="H184" s="449">
        <f>'Data information'!F401</f>
        <v>450</v>
      </c>
      <c r="I184" s="449">
        <f t="shared" si="23"/>
        <v>0</v>
      </c>
      <c r="J184" s="449">
        <f t="shared" si="24"/>
        <v>0</v>
      </c>
      <c r="K184" s="451"/>
    </row>
    <row r="185" spans="1:11" s="500" customFormat="1" hidden="1">
      <c r="A185" s="451"/>
      <c r="B185" s="475"/>
      <c r="C185" s="489" t="str">
        <f>'Data information'!C402</f>
        <v xml:space="preserve"> - อ่างล้างหน้า ชนิดวางเคาน์เตอร์ พร้อมอุปกรณ์ครบชุด </v>
      </c>
      <c r="D185" s="449"/>
      <c r="E185" s="450" t="str">
        <f>'Data information'!D402</f>
        <v>ชุด</v>
      </c>
      <c r="F185" s="449">
        <f>'Data information'!E402</f>
        <v>1762.9</v>
      </c>
      <c r="G185" s="449">
        <f t="shared" si="22"/>
        <v>0</v>
      </c>
      <c r="H185" s="449">
        <f>'Data information'!F402</f>
        <v>450</v>
      </c>
      <c r="I185" s="449">
        <f t="shared" si="23"/>
        <v>0</v>
      </c>
      <c r="J185" s="449">
        <f t="shared" si="24"/>
        <v>0</v>
      </c>
      <c r="K185" s="451"/>
    </row>
    <row r="186" spans="1:11" s="500" customFormat="1">
      <c r="A186" s="451"/>
      <c r="B186" s="475"/>
      <c r="C186" s="489" t="str">
        <f>'Data information'!C403</f>
        <v xml:space="preserve"> - อ่างล้างหน้า แบบขาตั้งลอย พร้อมอุปกรณ์ครบชุด  ห้องผู้พิการ</v>
      </c>
      <c r="D186" s="449"/>
      <c r="E186" s="450" t="str">
        <f>'Data information'!D403</f>
        <v>ชุด</v>
      </c>
      <c r="F186" s="449">
        <f>'Data information'!E403</f>
        <v>3312.5</v>
      </c>
      <c r="G186" s="449">
        <f t="shared" si="22"/>
        <v>0</v>
      </c>
      <c r="H186" s="449">
        <f>'Data information'!F403</f>
        <v>450</v>
      </c>
      <c r="I186" s="449">
        <f t="shared" si="23"/>
        <v>0</v>
      </c>
      <c r="J186" s="449">
        <f t="shared" si="24"/>
        <v>0</v>
      </c>
      <c r="K186" s="451"/>
    </row>
    <row r="187" spans="1:11" s="500" customFormat="1">
      <c r="A187" s="451"/>
      <c r="B187" s="475"/>
      <c r="C187" s="489" t="str">
        <f>'Data information'!C404</f>
        <v xml:space="preserve"> - ก๊อกน้ำเย็นอ่างล้างหน้า</v>
      </c>
      <c r="D187" s="449"/>
      <c r="E187" s="450" t="str">
        <f>'Data information'!D404</f>
        <v>ชุด</v>
      </c>
      <c r="F187" s="449">
        <f>'Data information'!E404</f>
        <v>860.1</v>
      </c>
      <c r="G187" s="449">
        <f t="shared" si="22"/>
        <v>0</v>
      </c>
      <c r="H187" s="449">
        <f>'Data information'!F404</f>
        <v>0</v>
      </c>
      <c r="I187" s="449">
        <f t="shared" si="23"/>
        <v>0</v>
      </c>
      <c r="J187" s="449">
        <f t="shared" si="24"/>
        <v>0</v>
      </c>
      <c r="K187" s="451"/>
    </row>
    <row r="188" spans="1:11" s="500" customFormat="1" hidden="1">
      <c r="A188" s="451"/>
      <c r="B188" s="475"/>
      <c r="C188" s="489" t="str">
        <f>'Data information'!C405</f>
        <v xml:space="preserve"> - ก๊อกน้ำเย็นอ่างล้างหน้า</v>
      </c>
      <c r="D188" s="449"/>
      <c r="E188" s="450" t="str">
        <f>'Data information'!D405</f>
        <v>ชุด</v>
      </c>
      <c r="F188" s="449">
        <f>'Data information'!E405</f>
        <v>860.1</v>
      </c>
      <c r="G188" s="449">
        <f t="shared" si="22"/>
        <v>0</v>
      </c>
      <c r="H188" s="449">
        <f>'Data information'!F405</f>
        <v>0</v>
      </c>
      <c r="I188" s="449">
        <f t="shared" si="23"/>
        <v>0</v>
      </c>
      <c r="J188" s="449">
        <f t="shared" si="24"/>
        <v>0</v>
      </c>
      <c r="K188" s="451"/>
    </row>
    <row r="189" spans="1:11" s="500" customFormat="1" hidden="1">
      <c r="A189" s="451"/>
      <c r="B189" s="475"/>
      <c r="C189" s="489" t="str">
        <f>'Data information'!C406</f>
        <v xml:space="preserve"> - ก๊อกน้ำเย็นอ่างล้างหน้า</v>
      </c>
      <c r="D189" s="449"/>
      <c r="E189" s="450" t="str">
        <f>'Data information'!D406</f>
        <v>ชุด</v>
      </c>
      <c r="F189" s="449">
        <f>'Data information'!E406</f>
        <v>860.1</v>
      </c>
      <c r="G189" s="449">
        <f t="shared" si="22"/>
        <v>0</v>
      </c>
      <c r="H189" s="449">
        <f>'Data information'!F406</f>
        <v>0</v>
      </c>
      <c r="I189" s="449">
        <f t="shared" si="23"/>
        <v>0</v>
      </c>
      <c r="J189" s="449">
        <f t="shared" si="24"/>
        <v>0</v>
      </c>
      <c r="K189" s="451"/>
    </row>
    <row r="190" spans="1:11" s="500" customFormat="1">
      <c r="A190" s="451"/>
      <c r="B190" s="475"/>
      <c r="C190" s="489" t="str">
        <f>'Data information'!C407</f>
        <v xml:space="preserve"> - โถปัสสาวะ  พร้อมอุปกรณ์ครบชุด  </v>
      </c>
      <c r="D190" s="449"/>
      <c r="E190" s="450" t="str">
        <f>'Data information'!D407</f>
        <v>ชุด</v>
      </c>
      <c r="F190" s="449">
        <f>'Data information'!E407</f>
        <v>2348.5</v>
      </c>
      <c r="G190" s="449">
        <f t="shared" si="22"/>
        <v>0</v>
      </c>
      <c r="H190" s="449">
        <f>'Data information'!F407</f>
        <v>450</v>
      </c>
      <c r="I190" s="449">
        <f t="shared" si="23"/>
        <v>0</v>
      </c>
      <c r="J190" s="449">
        <f t="shared" si="24"/>
        <v>0</v>
      </c>
      <c r="K190" s="469" t="s">
        <v>967</v>
      </c>
    </row>
    <row r="191" spans="1:11" s="500" customFormat="1">
      <c r="A191" s="451"/>
      <c r="B191" s="475"/>
      <c r="C191" s="489" t="str">
        <f>'Data information'!C408</f>
        <v xml:space="preserve"> - สายชำระ</v>
      </c>
      <c r="D191" s="449"/>
      <c r="E191" s="450" t="str">
        <f>'Data information'!D408</f>
        <v>ชุด</v>
      </c>
      <c r="F191" s="449">
        <f>'Data information'!E408</f>
        <v>488</v>
      </c>
      <c r="G191" s="449">
        <f t="shared" si="22"/>
        <v>0</v>
      </c>
      <c r="H191" s="449">
        <f>'Data information'!F408</f>
        <v>35</v>
      </c>
      <c r="I191" s="449">
        <f t="shared" si="23"/>
        <v>0</v>
      </c>
      <c r="J191" s="449">
        <f t="shared" si="24"/>
        <v>0</v>
      </c>
      <c r="K191" s="451"/>
    </row>
    <row r="192" spans="1:11" s="500" customFormat="1" hidden="1">
      <c r="A192" s="451"/>
      <c r="B192" s="475"/>
      <c r="C192" s="489" t="str">
        <f>'Data information'!C409</f>
        <v xml:space="preserve"> - ตะแกรงดักกลิ่น ขนาด  2 นิ้ว</v>
      </c>
      <c r="D192" s="449"/>
      <c r="E192" s="450" t="str">
        <f>'Data information'!D409</f>
        <v>ชุด</v>
      </c>
      <c r="F192" s="449">
        <f>'Data information'!E409</f>
        <v>353.8</v>
      </c>
      <c r="G192" s="449">
        <f t="shared" si="22"/>
        <v>0</v>
      </c>
      <c r="H192" s="449">
        <f>'Data information'!F409</f>
        <v>0</v>
      </c>
      <c r="I192" s="449">
        <f t="shared" si="23"/>
        <v>0</v>
      </c>
      <c r="J192" s="449">
        <f t="shared" si="24"/>
        <v>0</v>
      </c>
      <c r="K192" s="451"/>
    </row>
    <row r="193" spans="1:11" s="500" customFormat="1">
      <c r="A193" s="451"/>
      <c r="B193" s="475"/>
      <c r="C193" s="489" t="str">
        <f>'Data information'!C410</f>
        <v xml:space="preserve"> - ก๊อกน้ำล้างพื้น  ***ติดใต้ชาวเวอร์ +0.45 ม.</v>
      </c>
      <c r="D193" s="449"/>
      <c r="E193" s="450" t="str">
        <f>'Data information'!D410</f>
        <v>ชุด</v>
      </c>
      <c r="F193" s="449">
        <f>'Data information'!E410</f>
        <v>292.8</v>
      </c>
      <c r="G193" s="449">
        <f t="shared" si="22"/>
        <v>0</v>
      </c>
      <c r="H193" s="449">
        <f>'Data information'!F410</f>
        <v>25</v>
      </c>
      <c r="I193" s="449">
        <f t="shared" si="23"/>
        <v>0</v>
      </c>
      <c r="J193" s="449">
        <f t="shared" si="24"/>
        <v>0</v>
      </c>
      <c r="K193" s="451"/>
    </row>
    <row r="194" spans="1:11" s="500" customFormat="1" hidden="1">
      <c r="A194" s="451"/>
      <c r="B194" s="475"/>
      <c r="C194" s="489" t="str">
        <f>'Data information'!C411</f>
        <v xml:space="preserve"> - ที่ใส่กระดาษชำระสำเร็จรูป JRT</v>
      </c>
      <c r="D194" s="449"/>
      <c r="E194" s="450" t="str">
        <f>'Data information'!D411</f>
        <v>ชุด</v>
      </c>
      <c r="F194" s="449">
        <f>'Data information'!E411</f>
        <v>0</v>
      </c>
      <c r="G194" s="449">
        <f t="shared" si="22"/>
        <v>0</v>
      </c>
      <c r="H194" s="449">
        <f>'Data information'!F411</f>
        <v>0</v>
      </c>
      <c r="I194" s="449">
        <f t="shared" si="23"/>
        <v>0</v>
      </c>
      <c r="J194" s="449">
        <f t="shared" si="24"/>
        <v>0</v>
      </c>
      <c r="K194" s="451"/>
    </row>
    <row r="195" spans="1:11" s="500" customFormat="1" ht="48">
      <c r="A195" s="451"/>
      <c r="B195" s="475"/>
      <c r="C195" s="491" t="str">
        <f>'Data information'!C412</f>
        <v xml:space="preserve"> - ราวจับสแตนเลส (ราวทรงตัวอ่างล้างหน้า+ราวทรงตัวขวา+ราวทรงตัวซ้าย)</v>
      </c>
      <c r="D195" s="449"/>
      <c r="E195" s="450" t="str">
        <f>'Data information'!D412</f>
        <v>ชุด</v>
      </c>
      <c r="F195" s="449">
        <f>'Data information'!E412</f>
        <v>12419.6</v>
      </c>
      <c r="G195" s="449">
        <f t="shared" si="22"/>
        <v>0</v>
      </c>
      <c r="H195" s="449">
        <f>'Data information'!F412</f>
        <v>105</v>
      </c>
      <c r="I195" s="449">
        <f t="shared" si="23"/>
        <v>0</v>
      </c>
      <c r="J195" s="449">
        <f t="shared" si="24"/>
        <v>0</v>
      </c>
      <c r="K195" s="451"/>
    </row>
    <row r="196" spans="1:11" s="500" customFormat="1" hidden="1">
      <c r="A196" s="451"/>
      <c r="B196" s="475"/>
      <c r="C196" s="489" t="str">
        <f>'Data information'!C413</f>
        <v xml:space="preserve"> - ฝักบัวสายอ่อนพร้อมก๊อกยืนอาบวาวล์ลอย</v>
      </c>
      <c r="D196" s="449"/>
      <c r="E196" s="450" t="str">
        <f>'Data information'!D413</f>
        <v>ชุด</v>
      </c>
      <c r="F196" s="449">
        <f>'Data information'!E413</f>
        <v>2907.5</v>
      </c>
      <c r="G196" s="449">
        <f>D196*F196</f>
        <v>0</v>
      </c>
      <c r="H196" s="449">
        <f>'Data information'!F413</f>
        <v>70</v>
      </c>
      <c r="I196" s="449">
        <f>D196*H196</f>
        <v>0</v>
      </c>
      <c r="J196" s="449">
        <f>G196+I196</f>
        <v>0</v>
      </c>
      <c r="K196" s="451"/>
    </row>
    <row r="197" spans="1:11" s="500" customFormat="1" hidden="1">
      <c r="A197" s="451"/>
      <c r="B197" s="475"/>
      <c r="C197" s="489" t="str">
        <f>'Data information'!C414</f>
        <v xml:space="preserve"> - กระจกเงา ขนาด 5.00x1.00 ม.</v>
      </c>
      <c r="D197" s="449"/>
      <c r="E197" s="450" t="str">
        <f>'Data information'!D414</f>
        <v>ชุด</v>
      </c>
      <c r="F197" s="449">
        <f>'Data information'!E414</f>
        <v>2220</v>
      </c>
      <c r="G197" s="449">
        <f t="shared" ref="G197:G219" si="25">D197*F197</f>
        <v>0</v>
      </c>
      <c r="H197" s="449">
        <f>'Data information'!F414</f>
        <v>495</v>
      </c>
      <c r="I197" s="449">
        <f t="shared" ref="I197:I219" si="26">D197*H197</f>
        <v>0</v>
      </c>
      <c r="J197" s="449">
        <f t="shared" ref="J197:J219" si="27">G197+I197</f>
        <v>0</v>
      </c>
      <c r="K197" s="451"/>
    </row>
    <row r="198" spans="1:11" s="500" customFormat="1">
      <c r="A198" s="451"/>
      <c r="B198" s="475"/>
      <c r="C198" s="489" t="str">
        <f>'Data information'!C415</f>
        <v xml:space="preserve"> - กระจกเงา ขนาด 3.90x1.00 ม.</v>
      </c>
      <c r="D198" s="449"/>
      <c r="E198" s="450" t="str">
        <f>'Data information'!D415</f>
        <v>ชุด</v>
      </c>
      <c r="F198" s="449">
        <f>'Data information'!E415</f>
        <v>1730</v>
      </c>
      <c r="G198" s="449">
        <f t="shared" si="25"/>
        <v>0</v>
      </c>
      <c r="H198" s="449">
        <f>'Data information'!F415</f>
        <v>386</v>
      </c>
      <c r="I198" s="449">
        <f t="shared" si="26"/>
        <v>0</v>
      </c>
      <c r="J198" s="449">
        <f t="shared" si="27"/>
        <v>0</v>
      </c>
      <c r="K198" s="451"/>
    </row>
    <row r="199" spans="1:11" s="500" customFormat="1" hidden="1">
      <c r="A199" s="451"/>
      <c r="B199" s="475"/>
      <c r="C199" s="489" t="str">
        <f>'Data information'!C416</f>
        <v xml:space="preserve"> - กระจกเงา ขนาด 3.70x1.00 ม.</v>
      </c>
      <c r="D199" s="449"/>
      <c r="E199" s="450" t="str">
        <f>'Data information'!D416</f>
        <v>ชุด</v>
      </c>
      <c r="F199" s="449">
        <f>'Data information'!E416</f>
        <v>1640</v>
      </c>
      <c r="G199" s="449">
        <f t="shared" si="25"/>
        <v>0</v>
      </c>
      <c r="H199" s="449">
        <f>'Data information'!F416</f>
        <v>366</v>
      </c>
      <c r="I199" s="449">
        <f t="shared" si="26"/>
        <v>0</v>
      </c>
      <c r="J199" s="449">
        <f t="shared" si="27"/>
        <v>0</v>
      </c>
      <c r="K199" s="451"/>
    </row>
    <row r="200" spans="1:11" s="500" customFormat="1" hidden="1">
      <c r="A200" s="451"/>
      <c r="B200" s="475"/>
      <c r="C200" s="489" t="str">
        <f>'Data information'!C417</f>
        <v xml:space="preserve"> - กระจกเงา ขนาด 3.65x1.00 ม.</v>
      </c>
      <c r="D200" s="449"/>
      <c r="E200" s="450" t="str">
        <f>'Data information'!D417</f>
        <v>ชุด</v>
      </c>
      <c r="F200" s="449">
        <f>'Data information'!E417</f>
        <v>1620</v>
      </c>
      <c r="G200" s="449">
        <f t="shared" si="25"/>
        <v>0</v>
      </c>
      <c r="H200" s="449">
        <f>'Data information'!F417</f>
        <v>361</v>
      </c>
      <c r="I200" s="449">
        <f t="shared" si="26"/>
        <v>0</v>
      </c>
      <c r="J200" s="449">
        <f t="shared" si="27"/>
        <v>0</v>
      </c>
      <c r="K200" s="451"/>
    </row>
    <row r="201" spans="1:11" s="500" customFormat="1">
      <c r="A201" s="451"/>
      <c r="B201" s="475"/>
      <c r="C201" s="489" t="str">
        <f>'Data information'!C418</f>
        <v xml:space="preserve"> - กระจกเงา ขนาด 3.50x1.00 ม.</v>
      </c>
      <c r="D201" s="449"/>
      <c r="E201" s="450" t="str">
        <f>'Data information'!D418</f>
        <v>ชุด</v>
      </c>
      <c r="F201" s="449">
        <f>'Data information'!E418</f>
        <v>1550</v>
      </c>
      <c r="G201" s="449">
        <f t="shared" si="25"/>
        <v>0</v>
      </c>
      <c r="H201" s="449">
        <f>'Data information'!F418</f>
        <v>346</v>
      </c>
      <c r="I201" s="449">
        <f t="shared" si="26"/>
        <v>0</v>
      </c>
      <c r="J201" s="449">
        <f t="shared" si="27"/>
        <v>0</v>
      </c>
      <c r="K201" s="451"/>
    </row>
    <row r="202" spans="1:11" s="500" customFormat="1" hidden="1">
      <c r="A202" s="451"/>
      <c r="B202" s="475"/>
      <c r="C202" s="489" t="str">
        <f>'Data information'!C419</f>
        <v xml:space="preserve"> - กระจกเงา ขนาด 3.35x1.00 ม.</v>
      </c>
      <c r="D202" s="449"/>
      <c r="E202" s="450" t="str">
        <f>'Data information'!D419</f>
        <v>ชุด</v>
      </c>
      <c r="F202" s="449">
        <f>'Data information'!E419</f>
        <v>1490</v>
      </c>
      <c r="G202" s="449">
        <f t="shared" si="25"/>
        <v>0</v>
      </c>
      <c r="H202" s="449">
        <f>'Data information'!F419</f>
        <v>331</v>
      </c>
      <c r="I202" s="449">
        <f t="shared" si="26"/>
        <v>0</v>
      </c>
      <c r="J202" s="449">
        <f t="shared" si="27"/>
        <v>0</v>
      </c>
      <c r="K202" s="451"/>
    </row>
    <row r="203" spans="1:11" s="500" customFormat="1" hidden="1">
      <c r="A203" s="451"/>
      <c r="B203" s="475"/>
      <c r="C203" s="489" t="str">
        <f>'Data information'!C420</f>
        <v xml:space="preserve"> - กระจกเงา ขนาด 3.30x1.00 ม.</v>
      </c>
      <c r="D203" s="449"/>
      <c r="E203" s="450" t="str">
        <f>'Data information'!D420</f>
        <v>ชุด</v>
      </c>
      <c r="F203" s="449">
        <f>'Data information'!E420</f>
        <v>1470</v>
      </c>
      <c r="G203" s="449">
        <f t="shared" si="25"/>
        <v>0</v>
      </c>
      <c r="H203" s="449">
        <f>'Data information'!F420</f>
        <v>326</v>
      </c>
      <c r="I203" s="449">
        <f t="shared" si="26"/>
        <v>0</v>
      </c>
      <c r="J203" s="449">
        <f t="shared" si="27"/>
        <v>0</v>
      </c>
      <c r="K203" s="451"/>
    </row>
    <row r="204" spans="1:11" s="500" customFormat="1">
      <c r="A204" s="451"/>
      <c r="B204" s="475"/>
      <c r="C204" s="489" t="str">
        <f>'Data information'!C421</f>
        <v xml:space="preserve"> - กระจกเงา ขนาด 3.25x1.00 ม.</v>
      </c>
      <c r="D204" s="449"/>
      <c r="E204" s="450" t="str">
        <f>'Data information'!D421</f>
        <v>ชุด</v>
      </c>
      <c r="F204" s="449">
        <f>'Data information'!E421</f>
        <v>1440</v>
      </c>
      <c r="G204" s="449">
        <f t="shared" si="25"/>
        <v>0</v>
      </c>
      <c r="H204" s="449">
        <f>'Data information'!F421</f>
        <v>321</v>
      </c>
      <c r="I204" s="449">
        <f t="shared" si="26"/>
        <v>0</v>
      </c>
      <c r="J204" s="449">
        <f t="shared" si="27"/>
        <v>0</v>
      </c>
      <c r="K204" s="451"/>
    </row>
    <row r="205" spans="1:11" s="500" customFormat="1" hidden="1">
      <c r="A205" s="451"/>
      <c r="B205" s="475"/>
      <c r="C205" s="489" t="str">
        <f>'Data information'!C422</f>
        <v xml:space="preserve"> - กระจกเงา ขนาด 3.20x1.00 ม.</v>
      </c>
      <c r="D205" s="449"/>
      <c r="E205" s="450" t="str">
        <f>'Data information'!D422</f>
        <v>ชุด</v>
      </c>
      <c r="F205" s="449">
        <f>'Data information'!E422</f>
        <v>1420</v>
      </c>
      <c r="G205" s="449">
        <f t="shared" si="25"/>
        <v>0</v>
      </c>
      <c r="H205" s="449">
        <f>'Data information'!F422</f>
        <v>316</v>
      </c>
      <c r="I205" s="449">
        <f t="shared" si="26"/>
        <v>0</v>
      </c>
      <c r="J205" s="449">
        <f t="shared" si="27"/>
        <v>0</v>
      </c>
      <c r="K205" s="451"/>
    </row>
    <row r="206" spans="1:11" s="500" customFormat="1">
      <c r="A206" s="451"/>
      <c r="B206" s="475"/>
      <c r="C206" s="489" t="str">
        <f>'Data information'!C423</f>
        <v xml:space="preserve"> - กระจกเงา ขนาด 3.15x1.00 ม.</v>
      </c>
      <c r="D206" s="449"/>
      <c r="E206" s="450" t="str">
        <f>'Data information'!D423</f>
        <v>ชุด</v>
      </c>
      <c r="F206" s="449">
        <f>'Data information'!E423</f>
        <v>1400</v>
      </c>
      <c r="G206" s="449">
        <f t="shared" si="25"/>
        <v>0</v>
      </c>
      <c r="H206" s="449">
        <f>'Data information'!F423</f>
        <v>311</v>
      </c>
      <c r="I206" s="449">
        <f t="shared" si="26"/>
        <v>0</v>
      </c>
      <c r="J206" s="449">
        <f t="shared" si="27"/>
        <v>0</v>
      </c>
      <c r="K206" s="451"/>
    </row>
    <row r="207" spans="1:11" s="500" customFormat="1" hidden="1">
      <c r="A207" s="451"/>
      <c r="B207" s="475"/>
      <c r="C207" s="489" t="str">
        <f>'Data information'!C424</f>
        <v xml:space="preserve"> - กระจกเงา ขนาด 3.10x1.00 ม.</v>
      </c>
      <c r="D207" s="449"/>
      <c r="E207" s="450" t="str">
        <f>'Data information'!D424</f>
        <v>ชุด</v>
      </c>
      <c r="F207" s="449">
        <f>'Data information'!E424</f>
        <v>1380</v>
      </c>
      <c r="G207" s="449">
        <f t="shared" si="25"/>
        <v>0</v>
      </c>
      <c r="H207" s="449">
        <f>'Data information'!F424</f>
        <v>306</v>
      </c>
      <c r="I207" s="449">
        <f t="shared" si="26"/>
        <v>0</v>
      </c>
      <c r="J207" s="449">
        <f t="shared" si="27"/>
        <v>0</v>
      </c>
      <c r="K207" s="451"/>
    </row>
    <row r="208" spans="1:11" s="500" customFormat="1" hidden="1">
      <c r="A208" s="451"/>
      <c r="B208" s="475"/>
      <c r="C208" s="489" t="str">
        <f>'Data information'!C425</f>
        <v xml:space="preserve"> - กระจกเงา ขนาด 3.00x1.00 ม.</v>
      </c>
      <c r="D208" s="449"/>
      <c r="E208" s="450" t="str">
        <f>'Data information'!D425</f>
        <v>ชุด</v>
      </c>
      <c r="F208" s="449">
        <f>'Data information'!E425</f>
        <v>1330</v>
      </c>
      <c r="G208" s="449">
        <f t="shared" si="25"/>
        <v>0</v>
      </c>
      <c r="H208" s="449">
        <f>'Data information'!F425</f>
        <v>297</v>
      </c>
      <c r="I208" s="449">
        <f t="shared" si="26"/>
        <v>0</v>
      </c>
      <c r="J208" s="449">
        <f t="shared" si="27"/>
        <v>0</v>
      </c>
      <c r="K208" s="451"/>
    </row>
    <row r="209" spans="1:11" s="500" customFormat="1" hidden="1">
      <c r="A209" s="451"/>
      <c r="B209" s="475"/>
      <c r="C209" s="489" t="str">
        <f>'Data information'!C426</f>
        <v xml:space="preserve"> - กระจกเงา ขนาด 2.90x1.00 ม.</v>
      </c>
      <c r="D209" s="449"/>
      <c r="E209" s="450" t="str">
        <f>'Data information'!D426</f>
        <v>ชุด</v>
      </c>
      <c r="F209" s="449">
        <f>'Data information'!E426</f>
        <v>1290</v>
      </c>
      <c r="G209" s="449">
        <f t="shared" si="25"/>
        <v>0</v>
      </c>
      <c r="H209" s="449">
        <f>'Data information'!F426</f>
        <v>287</v>
      </c>
      <c r="I209" s="449">
        <f t="shared" si="26"/>
        <v>0</v>
      </c>
      <c r="J209" s="449">
        <f t="shared" si="27"/>
        <v>0</v>
      </c>
      <c r="K209" s="451"/>
    </row>
    <row r="210" spans="1:11" s="500" customFormat="1" hidden="1">
      <c r="A210" s="451"/>
      <c r="B210" s="475"/>
      <c r="C210" s="489" t="str">
        <f>'Data information'!C427</f>
        <v xml:space="preserve"> - กระจกเงา ขนาด 2.20x1.00 ม.</v>
      </c>
      <c r="D210" s="449"/>
      <c r="E210" s="450" t="str">
        <f>'Data information'!D427</f>
        <v>ชุด</v>
      </c>
      <c r="F210" s="449">
        <f>'Data information'!E427</f>
        <v>980</v>
      </c>
      <c r="G210" s="449">
        <f t="shared" si="25"/>
        <v>0</v>
      </c>
      <c r="H210" s="449">
        <f>'Data information'!F427</f>
        <v>217</v>
      </c>
      <c r="I210" s="449">
        <f t="shared" si="26"/>
        <v>0</v>
      </c>
      <c r="J210" s="449">
        <f t="shared" si="27"/>
        <v>0</v>
      </c>
      <c r="K210" s="451"/>
    </row>
    <row r="211" spans="1:11" s="500" customFormat="1" hidden="1">
      <c r="A211" s="451"/>
      <c r="B211" s="475"/>
      <c r="C211" s="489" t="str">
        <f>'Data information'!C428</f>
        <v xml:space="preserve"> - กระจกเงา ขนาด 1.90x1.00 ม.</v>
      </c>
      <c r="D211" s="449"/>
      <c r="E211" s="450" t="str">
        <f>'Data information'!D428</f>
        <v>ชุด</v>
      </c>
      <c r="F211" s="449">
        <f>'Data information'!E428</f>
        <v>840</v>
      </c>
      <c r="G211" s="449">
        <f t="shared" si="25"/>
        <v>0</v>
      </c>
      <c r="H211" s="449">
        <f>'Data information'!F428</f>
        <v>188</v>
      </c>
      <c r="I211" s="449">
        <f t="shared" si="26"/>
        <v>0</v>
      </c>
      <c r="J211" s="449">
        <f t="shared" si="27"/>
        <v>0</v>
      </c>
      <c r="K211" s="451"/>
    </row>
    <row r="212" spans="1:11" s="500" customFormat="1" hidden="1">
      <c r="A212" s="451"/>
      <c r="B212" s="475"/>
      <c r="C212" s="489" t="str">
        <f>'Data information'!C429</f>
        <v xml:space="preserve"> - กระจกเงา ขนาด 1.60x1.00 ม.</v>
      </c>
      <c r="D212" s="449"/>
      <c r="E212" s="450" t="str">
        <f>'Data information'!D429</f>
        <v>ชุด</v>
      </c>
      <c r="F212" s="449">
        <f>'Data information'!E429</f>
        <v>710</v>
      </c>
      <c r="G212" s="449">
        <f t="shared" si="25"/>
        <v>0</v>
      </c>
      <c r="H212" s="449">
        <f>'Data information'!F429</f>
        <v>158</v>
      </c>
      <c r="I212" s="449">
        <f t="shared" si="26"/>
        <v>0</v>
      </c>
      <c r="J212" s="449">
        <f t="shared" si="27"/>
        <v>0</v>
      </c>
      <c r="K212" s="451"/>
    </row>
    <row r="213" spans="1:11" s="500" customFormat="1" hidden="1">
      <c r="A213" s="451"/>
      <c r="B213" s="475"/>
      <c r="C213" s="489" t="str">
        <f>'Data information'!C430</f>
        <v xml:space="preserve"> - กระจกเงา ขนาด 1.00x1.00 ม.</v>
      </c>
      <c r="D213" s="449"/>
      <c r="E213" s="450" t="str">
        <f>'Data information'!D430</f>
        <v>ชุด</v>
      </c>
      <c r="F213" s="449">
        <f>'Data information'!E430</f>
        <v>440</v>
      </c>
      <c r="G213" s="449">
        <f t="shared" si="25"/>
        <v>0</v>
      </c>
      <c r="H213" s="449">
        <f>'Data information'!F430</f>
        <v>99</v>
      </c>
      <c r="I213" s="449">
        <f t="shared" si="26"/>
        <v>0</v>
      </c>
      <c r="J213" s="449">
        <f t="shared" si="27"/>
        <v>0</v>
      </c>
      <c r="K213" s="451"/>
    </row>
    <row r="214" spans="1:11" s="500" customFormat="1">
      <c r="A214" s="451"/>
      <c r="B214" s="475"/>
      <c r="C214" s="489" t="str">
        <f>'Data information'!C431</f>
        <v xml:space="preserve"> - กระจกเงา ขนาด 0.60x1.00 ม.</v>
      </c>
      <c r="D214" s="449"/>
      <c r="E214" s="450" t="str">
        <f>'Data information'!D431</f>
        <v>ชุด</v>
      </c>
      <c r="F214" s="449">
        <f>'Data information'!E431</f>
        <v>270</v>
      </c>
      <c r="G214" s="449">
        <f t="shared" si="25"/>
        <v>0</v>
      </c>
      <c r="H214" s="449">
        <f>'Data information'!F431</f>
        <v>59</v>
      </c>
      <c r="I214" s="449">
        <f t="shared" si="26"/>
        <v>0</v>
      </c>
      <c r="J214" s="449">
        <f t="shared" si="27"/>
        <v>0</v>
      </c>
      <c r="K214" s="451"/>
    </row>
    <row r="215" spans="1:11" s="500" customFormat="1">
      <c r="A215" s="451"/>
      <c r="B215" s="475"/>
      <c r="C215" s="489" t="str">
        <f>'Data information'!C432</f>
        <v xml:space="preserve"> - ผ11 ผนังห้องน้ำสำเร็จรูป แบบเต็มห้อง</v>
      </c>
      <c r="D215" s="449"/>
      <c r="E215" s="450" t="str">
        <f>'Data information'!D432</f>
        <v>ชุด</v>
      </c>
      <c r="F215" s="449">
        <f>'Data information'!E432</f>
        <v>10700</v>
      </c>
      <c r="G215" s="449">
        <f t="shared" si="25"/>
        <v>0</v>
      </c>
      <c r="H215" s="449">
        <f>'Data information'!F432</f>
        <v>800</v>
      </c>
      <c r="I215" s="449">
        <f t="shared" si="26"/>
        <v>0</v>
      </c>
      <c r="J215" s="449">
        <f t="shared" si="27"/>
        <v>0</v>
      </c>
      <c r="K215" s="451"/>
    </row>
    <row r="216" spans="1:11" s="500" customFormat="1">
      <c r="A216" s="451"/>
      <c r="B216" s="475"/>
      <c r="C216" s="489" t="str">
        <f>'Data information'!C433</f>
        <v xml:space="preserve"> - ผ11 ผนังห้องน้ำสำเร็จรูป แบบครึ่งห้อง</v>
      </c>
      <c r="D216" s="449"/>
      <c r="E216" s="450" t="str">
        <f>'Data information'!D433</f>
        <v>ชุด</v>
      </c>
      <c r="F216" s="449">
        <f>'Data information'!E433</f>
        <v>9800</v>
      </c>
      <c r="G216" s="449">
        <f t="shared" si="25"/>
        <v>0</v>
      </c>
      <c r="H216" s="449">
        <f>'Data information'!F433</f>
        <v>650</v>
      </c>
      <c r="I216" s="449">
        <f t="shared" si="26"/>
        <v>0</v>
      </c>
      <c r="J216" s="449">
        <f t="shared" si="27"/>
        <v>0</v>
      </c>
      <c r="K216" s="451"/>
    </row>
    <row r="217" spans="1:11" s="500" customFormat="1" hidden="1">
      <c r="A217" s="451"/>
      <c r="B217" s="475"/>
      <c r="C217" s="489" t="str">
        <f>'Data information'!C434</f>
        <v xml:space="preserve"> - TOP ปูหินแกรนิตดำจีน กว้าง 0.10 ม. โถปัสสาวะ</v>
      </c>
      <c r="D217" s="449"/>
      <c r="E217" s="450" t="str">
        <f>'Data information'!D434</f>
        <v>ม.</v>
      </c>
      <c r="F217" s="449">
        <f>'Data information'!E434</f>
        <v>0</v>
      </c>
      <c r="G217" s="449">
        <f t="shared" si="25"/>
        <v>0</v>
      </c>
      <c r="H217" s="449">
        <f>'Data information'!F434</f>
        <v>0</v>
      </c>
      <c r="I217" s="449">
        <f t="shared" si="26"/>
        <v>0</v>
      </c>
      <c r="J217" s="449">
        <f t="shared" si="27"/>
        <v>0</v>
      </c>
      <c r="K217" s="469" t="s">
        <v>967</v>
      </c>
    </row>
    <row r="218" spans="1:11" s="500" customFormat="1" hidden="1">
      <c r="A218" s="451"/>
      <c r="B218" s="475"/>
      <c r="C218" s="489" t="str">
        <f>'Data information'!C435</f>
        <v xml:space="preserve"> - TOP ปูหินแกรนิตดำจีน กว้าง 0.15 ม. โถส้วม</v>
      </c>
      <c r="D218" s="449"/>
      <c r="E218" s="450" t="str">
        <f>'Data information'!D435</f>
        <v>ม.</v>
      </c>
      <c r="F218" s="449">
        <f>'Data information'!E435</f>
        <v>0</v>
      </c>
      <c r="G218" s="449">
        <f t="shared" si="25"/>
        <v>0</v>
      </c>
      <c r="H218" s="449">
        <f>'Data information'!F435</f>
        <v>0</v>
      </c>
      <c r="I218" s="449">
        <f t="shared" si="26"/>
        <v>0</v>
      </c>
      <c r="J218" s="449">
        <f t="shared" si="27"/>
        <v>0</v>
      </c>
      <c r="K218" s="469" t="s">
        <v>967</v>
      </c>
    </row>
    <row r="219" spans="1:11" s="500" customFormat="1">
      <c r="A219" s="451"/>
      <c r="B219" s="475"/>
      <c r="C219" s="489" t="str">
        <f>'Data information'!C436</f>
        <v xml:space="preserve"> - เคาน์เตอร์ อ่างล้างหน้า กว้าง 0.60 ม.อ่างล้างหน้า</v>
      </c>
      <c r="D219" s="449"/>
      <c r="E219" s="450" t="str">
        <f>'Data information'!D436</f>
        <v>ม.</v>
      </c>
      <c r="F219" s="449">
        <f>'Data information'!E436</f>
        <v>1440</v>
      </c>
      <c r="G219" s="449">
        <f t="shared" si="25"/>
        <v>0</v>
      </c>
      <c r="H219" s="449">
        <f>'Data information'!F436</f>
        <v>175</v>
      </c>
      <c r="I219" s="449">
        <f t="shared" si="26"/>
        <v>0</v>
      </c>
      <c r="J219" s="449">
        <f t="shared" si="27"/>
        <v>0</v>
      </c>
      <c r="K219" s="451"/>
    </row>
    <row r="220" spans="1:11" s="500" customFormat="1">
      <c r="A220" s="480"/>
      <c r="B220" s="481"/>
      <c r="C220" s="485" t="str">
        <f>'Data information'!C437</f>
        <v>งานบันได</v>
      </c>
      <c r="D220" s="451"/>
      <c r="E220" s="458"/>
      <c r="F220" s="451"/>
      <c r="G220" s="451"/>
      <c r="H220" s="451"/>
      <c r="I220" s="451"/>
      <c r="J220" s="451"/>
      <c r="K220" s="451"/>
    </row>
    <row r="221" spans="1:11" s="500" customFormat="1" hidden="1">
      <c r="A221" s="451"/>
      <c r="B221" s="475"/>
      <c r="C221" s="485" t="str">
        <f>'Data information'!C438</f>
        <v>งานบันได ST.1-A อาคาร 1</v>
      </c>
      <c r="D221" s="449"/>
      <c r="E221" s="450"/>
      <c r="F221" s="449"/>
      <c r="G221" s="449"/>
      <c r="H221" s="449"/>
      <c r="I221" s="449"/>
      <c r="J221" s="449"/>
      <c r="K221" s="469"/>
    </row>
    <row r="222" spans="1:11" s="500" customFormat="1" hidden="1">
      <c r="A222" s="451"/>
      <c r="B222" s="475"/>
      <c r="C222" s="489" t="str">
        <f>'Data information'!C439</f>
        <v xml:space="preserve"> - H-390X300X10X16 mm.( แม่บันได )</v>
      </c>
      <c r="D222" s="449"/>
      <c r="E222" s="450" t="str">
        <f>'Data information'!D439</f>
        <v>กก.</v>
      </c>
      <c r="F222" s="449">
        <f>'Data information'!E439</f>
        <v>34.64</v>
      </c>
      <c r="G222" s="449">
        <f t="shared" ref="G222:G235" si="28">D222*F222</f>
        <v>0</v>
      </c>
      <c r="H222" s="449">
        <f>'Data information'!F439</f>
        <v>0</v>
      </c>
      <c r="I222" s="449">
        <f t="shared" ref="I222:I235" si="29">D222*H222</f>
        <v>0</v>
      </c>
      <c r="J222" s="449">
        <f t="shared" ref="J222:J235" si="30">G222+I222</f>
        <v>0</v>
      </c>
      <c r="K222" s="451"/>
    </row>
    <row r="223" spans="1:11" s="500" customFormat="1" hidden="1">
      <c r="A223" s="451"/>
      <c r="B223" s="475"/>
      <c r="C223" s="489" t="str">
        <f>'Data information'!C440</f>
        <v xml:space="preserve"> - แผ่นเหล็กเรียบดำหนา 6 มม. (ลูกตั้ง-ลูกนอน)</v>
      </c>
      <c r="D223" s="449"/>
      <c r="E223" s="450" t="str">
        <f>'Data information'!D440</f>
        <v>กก.</v>
      </c>
      <c r="F223" s="449">
        <f>'Data information'!E440</f>
        <v>25.12</v>
      </c>
      <c r="G223" s="449">
        <f t="shared" si="28"/>
        <v>0</v>
      </c>
      <c r="H223" s="449">
        <f>'Data information'!F440</f>
        <v>0</v>
      </c>
      <c r="I223" s="449">
        <f t="shared" si="29"/>
        <v>0</v>
      </c>
      <c r="J223" s="449">
        <f t="shared" si="30"/>
        <v>0</v>
      </c>
      <c r="K223" s="451"/>
    </row>
    <row r="224" spans="1:11" s="500" customFormat="1" hidden="1">
      <c r="A224" s="451"/>
      <c r="B224" s="475"/>
      <c r="C224" s="489" t="str">
        <f>'Data information'!C441</f>
        <v xml:space="preserve"> - แผ่นเหล็กขนาด 1000X400X25mm. </v>
      </c>
      <c r="D224" s="449"/>
      <c r="E224" s="450" t="str">
        <f>'Data information'!D441</f>
        <v>กก.</v>
      </c>
      <c r="F224" s="449">
        <f>'Data information'!E441</f>
        <v>28.44</v>
      </c>
      <c r="G224" s="449">
        <f t="shared" si="28"/>
        <v>0</v>
      </c>
      <c r="H224" s="449">
        <f>'Data information'!F441</f>
        <v>0</v>
      </c>
      <c r="I224" s="449">
        <f t="shared" si="29"/>
        <v>0</v>
      </c>
      <c r="J224" s="449">
        <f t="shared" si="30"/>
        <v>0</v>
      </c>
      <c r="K224" s="451"/>
    </row>
    <row r="225" spans="1:11" s="500" customFormat="1" hidden="1">
      <c r="A225" s="451"/>
      <c r="B225" s="475"/>
      <c r="C225" s="489" t="str">
        <f>'Data information'!C442</f>
        <v xml:space="preserve"> - แผ่นเหล็กขนาด 400X400X25mm. </v>
      </c>
      <c r="D225" s="449"/>
      <c r="E225" s="450" t="str">
        <f>'Data information'!D442</f>
        <v>กก.</v>
      </c>
      <c r="F225" s="449">
        <f>'Data information'!E442</f>
        <v>28.44</v>
      </c>
      <c r="G225" s="449">
        <f t="shared" si="28"/>
        <v>0</v>
      </c>
      <c r="H225" s="449">
        <f>'Data information'!F442</f>
        <v>0</v>
      </c>
      <c r="I225" s="449">
        <f t="shared" si="29"/>
        <v>0</v>
      </c>
      <c r="J225" s="449">
        <f t="shared" si="30"/>
        <v>0</v>
      </c>
      <c r="K225" s="451"/>
    </row>
    <row r="226" spans="1:11" s="500" customFormat="1" hidden="1">
      <c r="A226" s="451"/>
      <c r="B226" s="475"/>
      <c r="C226" s="489" t="str">
        <f>'Data information'!C443</f>
        <v xml:space="preserve"> - ค่าแรงเชื่อม ประกอบเหล็กโครงสร้าง</v>
      </c>
      <c r="D226" s="449"/>
      <c r="E226" s="450" t="str">
        <f>'Data information'!D443</f>
        <v>กก.</v>
      </c>
      <c r="F226" s="449">
        <f>'Data information'!E443</f>
        <v>0</v>
      </c>
      <c r="G226" s="449">
        <f t="shared" si="28"/>
        <v>0</v>
      </c>
      <c r="H226" s="449">
        <f>'Data information'!F443</f>
        <v>10</v>
      </c>
      <c r="I226" s="449">
        <f t="shared" si="29"/>
        <v>0</v>
      </c>
      <c r="J226" s="449">
        <f t="shared" si="30"/>
        <v>0</v>
      </c>
      <c r="K226" s="451"/>
    </row>
    <row r="227" spans="1:11" s="500" customFormat="1" hidden="1">
      <c r="A227" s="451"/>
      <c r="B227" s="475"/>
      <c r="C227" s="489" t="str">
        <f>'Data information'!C444</f>
        <v xml:space="preserve"> - Dowel DB25 </v>
      </c>
      <c r="D227" s="449"/>
      <c r="E227" s="450" t="str">
        <f>'Data information'!D444</f>
        <v>กก.</v>
      </c>
      <c r="F227" s="449">
        <f>'Data information'!E444</f>
        <v>20.41</v>
      </c>
      <c r="G227" s="449">
        <f t="shared" si="28"/>
        <v>0</v>
      </c>
      <c r="H227" s="449">
        <f>'Data information'!F444</f>
        <v>0</v>
      </c>
      <c r="I227" s="449">
        <f t="shared" si="29"/>
        <v>0</v>
      </c>
      <c r="J227" s="449">
        <f t="shared" si="30"/>
        <v>0</v>
      </c>
      <c r="K227" s="451"/>
    </row>
    <row r="228" spans="1:11" s="500" customFormat="1" hidden="1">
      <c r="A228" s="451"/>
      <c r="B228" s="475"/>
      <c r="C228" s="489" t="str">
        <f>'Data information'!C445</f>
        <v xml:space="preserve"> - คอนกรีต ขัดมันเรียบ (ลูกนอนบันได)</v>
      </c>
      <c r="D228" s="449"/>
      <c r="E228" s="450" t="str">
        <f>'Data information'!D445</f>
        <v>ลบ.ม.</v>
      </c>
      <c r="F228" s="449">
        <f>'Data information'!E445</f>
        <v>1971.96</v>
      </c>
      <c r="G228" s="449">
        <f t="shared" si="28"/>
        <v>0</v>
      </c>
      <c r="H228" s="449">
        <f>'Data information'!F445</f>
        <v>519</v>
      </c>
      <c r="I228" s="449">
        <f t="shared" si="29"/>
        <v>0</v>
      </c>
      <c r="J228" s="449">
        <f t="shared" si="30"/>
        <v>0</v>
      </c>
      <c r="K228" s="451"/>
    </row>
    <row r="229" spans="1:11" s="500" customFormat="1" hidden="1">
      <c r="A229" s="451"/>
      <c r="B229" s="475"/>
      <c r="C229" s="489" t="str">
        <f>'Data information'!C446</f>
        <v xml:space="preserve"> - เหล็กเสริม RB 9 มม.</v>
      </c>
      <c r="D229" s="449"/>
      <c r="E229" s="450" t="str">
        <f>'Data information'!D446</f>
        <v>กก.</v>
      </c>
      <c r="F229" s="449">
        <f>'Data information'!E446</f>
        <v>20.79</v>
      </c>
      <c r="G229" s="449">
        <f t="shared" si="28"/>
        <v>0</v>
      </c>
      <c r="H229" s="449">
        <f>'Data information'!F446</f>
        <v>4.4000000000000004</v>
      </c>
      <c r="I229" s="449">
        <f t="shared" si="29"/>
        <v>0</v>
      </c>
      <c r="J229" s="449">
        <f t="shared" si="30"/>
        <v>0</v>
      </c>
      <c r="K229" s="451"/>
    </row>
    <row r="230" spans="1:11" s="500" customFormat="1" hidden="1">
      <c r="A230" s="451"/>
      <c r="B230" s="475"/>
      <c r="C230" s="489" t="str">
        <f>'Data information'!C447</f>
        <v xml:space="preserve"> - เหล็กเสริม DB 12 มม.</v>
      </c>
      <c r="D230" s="449"/>
      <c r="E230" s="450" t="str">
        <f>'Data information'!D447</f>
        <v>กก.</v>
      </c>
      <c r="F230" s="449">
        <f>'Data information'!E447</f>
        <v>20.2</v>
      </c>
      <c r="G230" s="449">
        <f t="shared" si="28"/>
        <v>0</v>
      </c>
      <c r="H230" s="449">
        <f>'Data information'!F447</f>
        <v>3.6</v>
      </c>
      <c r="I230" s="449">
        <f t="shared" si="29"/>
        <v>0</v>
      </c>
      <c r="J230" s="449">
        <f t="shared" si="30"/>
        <v>0</v>
      </c>
      <c r="K230" s="451"/>
    </row>
    <row r="231" spans="1:11" s="500" customFormat="1" hidden="1">
      <c r="A231" s="451"/>
      <c r="B231" s="475"/>
      <c r="C231" s="489" t="str">
        <f>'Data information'!C448</f>
        <v xml:space="preserve"> - ลวดผูกเหล็ก</v>
      </c>
      <c r="D231" s="449"/>
      <c r="E231" s="450" t="str">
        <f>'Data information'!D448</f>
        <v>กก.</v>
      </c>
      <c r="F231" s="449">
        <f>'Data information'!E448</f>
        <v>34.42</v>
      </c>
      <c r="G231" s="449">
        <f t="shared" si="28"/>
        <v>0</v>
      </c>
      <c r="H231" s="449">
        <f>'Data information'!F448</f>
        <v>0</v>
      </c>
      <c r="I231" s="449">
        <f t="shared" si="29"/>
        <v>0</v>
      </c>
      <c r="J231" s="449">
        <f t="shared" si="30"/>
        <v>0</v>
      </c>
      <c r="K231" s="451"/>
    </row>
    <row r="232" spans="1:11" s="500" customFormat="1" hidden="1">
      <c r="A232" s="451"/>
      <c r="B232" s="475"/>
      <c r="C232" s="489" t="str">
        <f>'Data information'!C449</f>
        <v xml:space="preserve"> - เหล็กสี่เหลี่ยมตัน 1 x 1 ซม.(จมูกบันได)</v>
      </c>
      <c r="D232" s="449"/>
      <c r="E232" s="450" t="str">
        <f>'Data information'!D449</f>
        <v>ม.</v>
      </c>
      <c r="F232" s="449">
        <f>'Data information'!E449</f>
        <v>30</v>
      </c>
      <c r="G232" s="449">
        <f t="shared" si="28"/>
        <v>0</v>
      </c>
      <c r="H232" s="449">
        <f>'Data information'!F449</f>
        <v>0</v>
      </c>
      <c r="I232" s="449">
        <f t="shared" si="29"/>
        <v>0</v>
      </c>
      <c r="J232" s="449">
        <f t="shared" si="30"/>
        <v>0</v>
      </c>
      <c r="K232" s="451"/>
    </row>
    <row r="233" spans="1:11" s="500" customFormat="1" hidden="1">
      <c r="A233" s="451"/>
      <c r="B233" s="475"/>
      <c r="C233" s="489" t="str">
        <f>'Data information'!C450</f>
        <v xml:space="preserve"> - ทาสีกันสนิม</v>
      </c>
      <c r="D233" s="449"/>
      <c r="E233" s="450" t="str">
        <f>'Data information'!D450</f>
        <v>ตร.ม.</v>
      </c>
      <c r="F233" s="449">
        <f>'Data information'!E450</f>
        <v>22.42</v>
      </c>
      <c r="G233" s="449">
        <f t="shared" si="28"/>
        <v>0</v>
      </c>
      <c r="H233" s="449">
        <f>'Data information'!F450</f>
        <v>30</v>
      </c>
      <c r="I233" s="449">
        <f t="shared" si="29"/>
        <v>0</v>
      </c>
      <c r="J233" s="449">
        <f t="shared" si="30"/>
        <v>0</v>
      </c>
      <c r="K233" s="451"/>
    </row>
    <row r="234" spans="1:11" s="500" customFormat="1" hidden="1">
      <c r="A234" s="451"/>
      <c r="B234" s="475"/>
      <c r="C234" s="489" t="str">
        <f>'Data information'!C451</f>
        <v xml:space="preserve"> - ทาสีน้ำมัน</v>
      </c>
      <c r="D234" s="449"/>
      <c r="E234" s="450" t="str">
        <f>'Data information'!D451</f>
        <v>ตร.ม.</v>
      </c>
      <c r="F234" s="449">
        <f>'Data information'!E451</f>
        <v>66.12</v>
      </c>
      <c r="G234" s="449">
        <f t="shared" si="28"/>
        <v>0</v>
      </c>
      <c r="H234" s="449">
        <f>'Data information'!F451</f>
        <v>35</v>
      </c>
      <c r="I234" s="449">
        <f t="shared" si="29"/>
        <v>0</v>
      </c>
      <c r="J234" s="449">
        <f t="shared" si="30"/>
        <v>0</v>
      </c>
      <c r="K234" s="451"/>
    </row>
    <row r="235" spans="1:11" s="500" customFormat="1" hidden="1">
      <c r="A235" s="451"/>
      <c r="B235" s="475"/>
      <c r="C235" s="489" t="str">
        <f>'Data information'!C452</f>
        <v xml:space="preserve"> - งานราวเหล็ก ราวบันได ST.1</v>
      </c>
      <c r="D235" s="449"/>
      <c r="E235" s="450" t="str">
        <f>'Data information'!D452</f>
        <v>ม.</v>
      </c>
      <c r="F235" s="449">
        <f>'Data information'!E452</f>
        <v>1838.53</v>
      </c>
      <c r="G235" s="449">
        <f t="shared" si="28"/>
        <v>0</v>
      </c>
      <c r="H235" s="449">
        <f>'Data information'!F452</f>
        <v>560</v>
      </c>
      <c r="I235" s="449">
        <f t="shared" si="29"/>
        <v>0</v>
      </c>
      <c r="J235" s="449">
        <f t="shared" si="30"/>
        <v>0</v>
      </c>
      <c r="K235" s="451"/>
    </row>
    <row r="236" spans="1:11" s="500" customFormat="1">
      <c r="A236" s="451"/>
      <c r="B236" s="475"/>
      <c r="C236" s="485" t="str">
        <f>'Data information'!C453</f>
        <v>งานบันได ST.1 อาคาร 1,2,3,4,5,6,7,ราว8</v>
      </c>
      <c r="D236" s="449"/>
      <c r="E236" s="450"/>
      <c r="F236" s="449"/>
      <c r="G236" s="449"/>
      <c r="H236" s="449"/>
      <c r="I236" s="449"/>
      <c r="J236" s="449"/>
      <c r="K236" s="451"/>
    </row>
    <row r="237" spans="1:11" s="500" customFormat="1">
      <c r="A237" s="451"/>
      <c r="B237" s="475"/>
      <c r="C237" s="489" t="str">
        <f>'Data information'!C454</f>
        <v xml:space="preserve"> - H-390X300X10X16 mm.( แม่บันได )</v>
      </c>
      <c r="D237" s="449"/>
      <c r="E237" s="450" t="str">
        <f>'Data information'!D454</f>
        <v>กก.</v>
      </c>
      <c r="F237" s="449">
        <f>'Data information'!E454</f>
        <v>34.64</v>
      </c>
      <c r="G237" s="449">
        <f t="shared" ref="G237:G300" si="31">D237*F237</f>
        <v>0</v>
      </c>
      <c r="H237" s="449">
        <f>'Data information'!F454</f>
        <v>0</v>
      </c>
      <c r="I237" s="449">
        <f t="shared" ref="I237:I300" si="32">D237*H237</f>
        <v>0</v>
      </c>
      <c r="J237" s="449">
        <f t="shared" ref="J237:J300" si="33">G237+I237</f>
        <v>0</v>
      </c>
      <c r="K237" s="451"/>
    </row>
    <row r="238" spans="1:11" s="500" customFormat="1">
      <c r="A238" s="451"/>
      <c r="B238" s="475"/>
      <c r="C238" s="489" t="str">
        <f>'Data information'!C455</f>
        <v xml:space="preserve"> - แผ่นเหล็กเรียบดำหนา 6 มม. (ลูกตั้ง-ลูกนอน)</v>
      </c>
      <c r="D238" s="449"/>
      <c r="E238" s="450" t="str">
        <f>'Data information'!D455</f>
        <v>กก.</v>
      </c>
      <c r="F238" s="449">
        <f>'Data information'!E455</f>
        <v>25.12</v>
      </c>
      <c r="G238" s="449">
        <f t="shared" si="31"/>
        <v>0</v>
      </c>
      <c r="H238" s="449">
        <f>'Data information'!F455</f>
        <v>0</v>
      </c>
      <c r="I238" s="449">
        <f t="shared" si="32"/>
        <v>0</v>
      </c>
      <c r="J238" s="449">
        <f t="shared" si="33"/>
        <v>0</v>
      </c>
      <c r="K238" s="451"/>
    </row>
    <row r="239" spans="1:11" s="500" customFormat="1">
      <c r="A239" s="451"/>
      <c r="B239" s="475"/>
      <c r="C239" s="489" t="str">
        <f>'Data information'!C456</f>
        <v xml:space="preserve"> - แผ่นเหล็กขนาด 1000X400X25mm. </v>
      </c>
      <c r="D239" s="449"/>
      <c r="E239" s="450" t="str">
        <f>'Data information'!D456</f>
        <v>กก.</v>
      </c>
      <c r="F239" s="449">
        <f>'Data information'!E456</f>
        <v>28.44</v>
      </c>
      <c r="G239" s="449">
        <f t="shared" si="31"/>
        <v>0</v>
      </c>
      <c r="H239" s="449">
        <f>'Data information'!F456</f>
        <v>0</v>
      </c>
      <c r="I239" s="449">
        <f t="shared" si="32"/>
        <v>0</v>
      </c>
      <c r="J239" s="449">
        <f t="shared" si="33"/>
        <v>0</v>
      </c>
      <c r="K239" s="451"/>
    </row>
    <row r="240" spans="1:11" s="500" customFormat="1">
      <c r="A240" s="451"/>
      <c r="B240" s="475"/>
      <c r="C240" s="489" t="str">
        <f>'Data information'!C457</f>
        <v xml:space="preserve"> - แผ่นเหล็กขนาด 400X400X25mm. </v>
      </c>
      <c r="D240" s="449"/>
      <c r="E240" s="450" t="str">
        <f>'Data information'!D457</f>
        <v>กก.</v>
      </c>
      <c r="F240" s="449">
        <f>'Data information'!E457</f>
        <v>28.44</v>
      </c>
      <c r="G240" s="449">
        <f t="shared" si="31"/>
        <v>0</v>
      </c>
      <c r="H240" s="449">
        <f>'Data information'!F457</f>
        <v>0</v>
      </c>
      <c r="I240" s="449">
        <f t="shared" si="32"/>
        <v>0</v>
      </c>
      <c r="J240" s="449">
        <f t="shared" si="33"/>
        <v>0</v>
      </c>
      <c r="K240" s="451"/>
    </row>
    <row r="241" spans="1:11" s="500" customFormat="1">
      <c r="A241" s="451"/>
      <c r="B241" s="475"/>
      <c r="C241" s="489" t="str">
        <f>'Data information'!C458</f>
        <v xml:space="preserve"> - ค่าแรงเชื่อม ประกอบเหล็กโครงสร้าง</v>
      </c>
      <c r="D241" s="449"/>
      <c r="E241" s="450" t="str">
        <f>'Data information'!D458</f>
        <v>กก.</v>
      </c>
      <c r="F241" s="449">
        <f>'Data information'!E458</f>
        <v>0</v>
      </c>
      <c r="G241" s="449">
        <f t="shared" si="31"/>
        <v>0</v>
      </c>
      <c r="H241" s="449">
        <f>'Data information'!F458</f>
        <v>10</v>
      </c>
      <c r="I241" s="449">
        <f t="shared" si="32"/>
        <v>0</v>
      </c>
      <c r="J241" s="449">
        <f t="shared" si="33"/>
        <v>0</v>
      </c>
      <c r="K241" s="451"/>
    </row>
    <row r="242" spans="1:11" s="500" customFormat="1">
      <c r="A242" s="451"/>
      <c r="B242" s="475"/>
      <c r="C242" s="489" t="str">
        <f>'Data information'!C459</f>
        <v xml:space="preserve"> - Dowel DB25 </v>
      </c>
      <c r="D242" s="449"/>
      <c r="E242" s="450" t="str">
        <f>'Data information'!D459</f>
        <v>กก.</v>
      </c>
      <c r="F242" s="449">
        <f>'Data information'!E459</f>
        <v>20.41</v>
      </c>
      <c r="G242" s="449">
        <f t="shared" si="31"/>
        <v>0</v>
      </c>
      <c r="H242" s="449">
        <f>'Data information'!F459</f>
        <v>0</v>
      </c>
      <c r="I242" s="449">
        <f t="shared" si="32"/>
        <v>0</v>
      </c>
      <c r="J242" s="449">
        <f t="shared" si="33"/>
        <v>0</v>
      </c>
      <c r="K242" s="451"/>
    </row>
    <row r="243" spans="1:11" s="500" customFormat="1">
      <c r="A243" s="451"/>
      <c r="B243" s="475"/>
      <c r="C243" s="489" t="str">
        <f>'Data information'!C460</f>
        <v xml:space="preserve"> - คอนกรีต ขัดมันเรียบ (ลูกนอนบันได)</v>
      </c>
      <c r="D243" s="449"/>
      <c r="E243" s="450" t="str">
        <f>'Data information'!D460</f>
        <v>ลบ.ม.</v>
      </c>
      <c r="F243" s="449">
        <f>'Data information'!E460</f>
        <v>1971.96</v>
      </c>
      <c r="G243" s="449">
        <f t="shared" si="31"/>
        <v>0</v>
      </c>
      <c r="H243" s="449">
        <f>'Data information'!F460</f>
        <v>519</v>
      </c>
      <c r="I243" s="449">
        <f t="shared" si="32"/>
        <v>0</v>
      </c>
      <c r="J243" s="449">
        <f t="shared" si="33"/>
        <v>0</v>
      </c>
      <c r="K243" s="451"/>
    </row>
    <row r="244" spans="1:11" s="500" customFormat="1">
      <c r="A244" s="451"/>
      <c r="B244" s="475"/>
      <c r="C244" s="489" t="str">
        <f>'Data information'!C461</f>
        <v xml:space="preserve"> - เหล็กเสริม RB 9 มม.</v>
      </c>
      <c r="D244" s="449"/>
      <c r="E244" s="450" t="str">
        <f>'Data information'!D461</f>
        <v>กก.</v>
      </c>
      <c r="F244" s="449">
        <f>'Data information'!E461</f>
        <v>20.79</v>
      </c>
      <c r="G244" s="449">
        <f t="shared" si="31"/>
        <v>0</v>
      </c>
      <c r="H244" s="449">
        <f>'Data information'!F461</f>
        <v>4.4000000000000004</v>
      </c>
      <c r="I244" s="449">
        <f t="shared" si="32"/>
        <v>0</v>
      </c>
      <c r="J244" s="449">
        <f t="shared" si="33"/>
        <v>0</v>
      </c>
      <c r="K244" s="451"/>
    </row>
    <row r="245" spans="1:11" s="500" customFormat="1">
      <c r="A245" s="451"/>
      <c r="B245" s="475"/>
      <c r="C245" s="489" t="str">
        <f>'Data information'!C462</f>
        <v xml:space="preserve"> - เหล็กเสริม DB 12 มม.</v>
      </c>
      <c r="D245" s="449"/>
      <c r="E245" s="450" t="str">
        <f>'Data information'!D462</f>
        <v>กก.</v>
      </c>
      <c r="F245" s="449">
        <f>'Data information'!E462</f>
        <v>20.2</v>
      </c>
      <c r="G245" s="449">
        <f t="shared" si="31"/>
        <v>0</v>
      </c>
      <c r="H245" s="449">
        <f>'Data information'!F462</f>
        <v>3.6</v>
      </c>
      <c r="I245" s="449">
        <f t="shared" si="32"/>
        <v>0</v>
      </c>
      <c r="J245" s="449">
        <f t="shared" si="33"/>
        <v>0</v>
      </c>
      <c r="K245" s="451"/>
    </row>
    <row r="246" spans="1:11" s="500" customFormat="1">
      <c r="A246" s="451"/>
      <c r="B246" s="475"/>
      <c r="C246" s="489" t="str">
        <f>'Data information'!C463</f>
        <v xml:space="preserve"> - ลวดผูกเหล็ก</v>
      </c>
      <c r="D246" s="449"/>
      <c r="E246" s="450" t="str">
        <f>'Data information'!D463</f>
        <v>กก.</v>
      </c>
      <c r="F246" s="449">
        <f>'Data information'!E463</f>
        <v>34.42</v>
      </c>
      <c r="G246" s="449">
        <f t="shared" si="31"/>
        <v>0</v>
      </c>
      <c r="H246" s="449">
        <f>'Data information'!F463</f>
        <v>0</v>
      </c>
      <c r="I246" s="449">
        <f t="shared" si="32"/>
        <v>0</v>
      </c>
      <c r="J246" s="449">
        <f t="shared" si="33"/>
        <v>0</v>
      </c>
      <c r="K246" s="451"/>
    </row>
    <row r="247" spans="1:11" s="500" customFormat="1">
      <c r="A247" s="451"/>
      <c r="B247" s="475"/>
      <c r="C247" s="489" t="str">
        <f>'Data information'!C464</f>
        <v xml:space="preserve"> - เหล็กสี่เหลี่ยมตัน 1 x 1 ซม.(จมูกบันได)</v>
      </c>
      <c r="D247" s="449"/>
      <c r="E247" s="450" t="str">
        <f>'Data information'!D464</f>
        <v>ม.</v>
      </c>
      <c r="F247" s="449">
        <f>'Data information'!E464</f>
        <v>30</v>
      </c>
      <c r="G247" s="449">
        <f t="shared" si="31"/>
        <v>0</v>
      </c>
      <c r="H247" s="449">
        <f>'Data information'!F464</f>
        <v>0</v>
      </c>
      <c r="I247" s="449">
        <f t="shared" si="32"/>
        <v>0</v>
      </c>
      <c r="J247" s="449">
        <f t="shared" si="33"/>
        <v>0</v>
      </c>
      <c r="K247" s="451"/>
    </row>
    <row r="248" spans="1:11" s="500" customFormat="1">
      <c r="A248" s="451"/>
      <c r="B248" s="475"/>
      <c r="C248" s="489" t="str">
        <f>'Data information'!C465</f>
        <v xml:space="preserve"> - ทาสีกันสนิม</v>
      </c>
      <c r="D248" s="449"/>
      <c r="E248" s="450" t="str">
        <f>'Data information'!D465</f>
        <v>ตร.ม.</v>
      </c>
      <c r="F248" s="449">
        <f>'Data information'!E465</f>
        <v>22.42</v>
      </c>
      <c r="G248" s="449">
        <f t="shared" si="31"/>
        <v>0</v>
      </c>
      <c r="H248" s="449">
        <f>'Data information'!F465</f>
        <v>30</v>
      </c>
      <c r="I248" s="449">
        <f t="shared" si="32"/>
        <v>0</v>
      </c>
      <c r="J248" s="449">
        <f t="shared" si="33"/>
        <v>0</v>
      </c>
      <c r="K248" s="451"/>
    </row>
    <row r="249" spans="1:11" s="500" customFormat="1">
      <c r="A249" s="451"/>
      <c r="B249" s="475"/>
      <c r="C249" s="489" t="str">
        <f>'Data information'!C466</f>
        <v xml:space="preserve"> - ทาสีน้ำมัน</v>
      </c>
      <c r="D249" s="449"/>
      <c r="E249" s="450" t="str">
        <f>'Data information'!D466</f>
        <v>ตร.ม.</v>
      </c>
      <c r="F249" s="449">
        <f>'Data information'!E466</f>
        <v>66.12</v>
      </c>
      <c r="G249" s="449">
        <f t="shared" si="31"/>
        <v>0</v>
      </c>
      <c r="H249" s="449">
        <f>'Data information'!F466</f>
        <v>35</v>
      </c>
      <c r="I249" s="449">
        <f t="shared" si="32"/>
        <v>0</v>
      </c>
      <c r="J249" s="449">
        <f t="shared" si="33"/>
        <v>0</v>
      </c>
      <c r="K249" s="451"/>
    </row>
    <row r="250" spans="1:11" s="500" customFormat="1">
      <c r="A250" s="451"/>
      <c r="B250" s="475"/>
      <c r="C250" s="489" t="str">
        <f>'Data information'!C467</f>
        <v xml:space="preserve"> - งานราวเหล็ก ราวบันได ST.1</v>
      </c>
      <c r="D250" s="449"/>
      <c r="E250" s="450" t="str">
        <f>'Data information'!D467</f>
        <v>ม.</v>
      </c>
      <c r="F250" s="449">
        <f>'Data information'!E467</f>
        <v>1838.53</v>
      </c>
      <c r="G250" s="449">
        <f t="shared" si="31"/>
        <v>0</v>
      </c>
      <c r="H250" s="449">
        <f>'Data information'!F467</f>
        <v>560</v>
      </c>
      <c r="I250" s="449">
        <f t="shared" si="32"/>
        <v>0</v>
      </c>
      <c r="J250" s="449">
        <f t="shared" si="33"/>
        <v>0</v>
      </c>
      <c r="K250" s="451"/>
    </row>
    <row r="251" spans="1:11" s="500" customFormat="1">
      <c r="A251" s="451"/>
      <c r="B251" s="475"/>
      <c r="C251" s="485" t="str">
        <f>'Data information'!C468</f>
        <v>งานบันได ST.2 อาคาร 3,8</v>
      </c>
      <c r="D251" s="449"/>
      <c r="E251" s="450"/>
      <c r="F251" s="449"/>
      <c r="G251" s="449"/>
      <c r="H251" s="449"/>
      <c r="I251" s="449"/>
      <c r="J251" s="449"/>
      <c r="K251" s="460"/>
    </row>
    <row r="252" spans="1:11" s="500" customFormat="1">
      <c r="A252" s="451"/>
      <c r="B252" s="475"/>
      <c r="C252" s="489" t="str">
        <f>'Data information'!C469</f>
        <v xml:space="preserve"> - H-390X300X10X16 mm.( แม่บันได )</v>
      </c>
      <c r="D252" s="449"/>
      <c r="E252" s="450" t="str">
        <f>'Data information'!D469</f>
        <v>กก.</v>
      </c>
      <c r="F252" s="449">
        <f>'Data information'!E469</f>
        <v>34.64</v>
      </c>
      <c r="G252" s="449">
        <f t="shared" si="31"/>
        <v>0</v>
      </c>
      <c r="H252" s="449">
        <f>'Data information'!F469</f>
        <v>0</v>
      </c>
      <c r="I252" s="449">
        <f t="shared" si="32"/>
        <v>0</v>
      </c>
      <c r="J252" s="449">
        <f t="shared" si="33"/>
        <v>0</v>
      </c>
      <c r="K252" s="460"/>
    </row>
    <row r="253" spans="1:11" s="500" customFormat="1">
      <c r="A253" s="451"/>
      <c r="B253" s="475"/>
      <c r="C253" s="489" t="str">
        <f>'Data information'!C470</f>
        <v xml:space="preserve"> - แผ่นเหล็กเรียบดำหนา 6 มม. (ลูกตั้ง-ลูกนอน)</v>
      </c>
      <c r="D253" s="449"/>
      <c r="E253" s="450" t="str">
        <f>'Data information'!D470</f>
        <v>กก.</v>
      </c>
      <c r="F253" s="449">
        <f>'Data information'!E470</f>
        <v>25.12</v>
      </c>
      <c r="G253" s="449">
        <f t="shared" si="31"/>
        <v>0</v>
      </c>
      <c r="H253" s="449">
        <f>'Data information'!F470</f>
        <v>0</v>
      </c>
      <c r="I253" s="449">
        <f t="shared" si="32"/>
        <v>0</v>
      </c>
      <c r="J253" s="449">
        <f t="shared" si="33"/>
        <v>0</v>
      </c>
      <c r="K253" s="460"/>
    </row>
    <row r="254" spans="1:11" s="500" customFormat="1">
      <c r="A254" s="451"/>
      <c r="B254" s="475"/>
      <c r="C254" s="489" t="str">
        <f>'Data information'!C471</f>
        <v xml:space="preserve"> - แผ่นเหล็กขนาด 1000X400X25mm. </v>
      </c>
      <c r="D254" s="449"/>
      <c r="E254" s="450" t="str">
        <f>'Data information'!D471</f>
        <v>กก.</v>
      </c>
      <c r="F254" s="449">
        <f>'Data information'!E471</f>
        <v>28.44</v>
      </c>
      <c r="G254" s="449">
        <f t="shared" si="31"/>
        <v>0</v>
      </c>
      <c r="H254" s="449">
        <f>'Data information'!F471</f>
        <v>0</v>
      </c>
      <c r="I254" s="449">
        <f t="shared" si="32"/>
        <v>0</v>
      </c>
      <c r="J254" s="449">
        <f t="shared" si="33"/>
        <v>0</v>
      </c>
      <c r="K254" s="460"/>
    </row>
    <row r="255" spans="1:11" s="500" customFormat="1">
      <c r="A255" s="451"/>
      <c r="B255" s="475"/>
      <c r="C255" s="489" t="str">
        <f>'Data information'!C472</f>
        <v xml:space="preserve"> - แผ่นเหล็กขนาด 400X400X25mm. </v>
      </c>
      <c r="D255" s="449"/>
      <c r="E255" s="450" t="str">
        <f>'Data information'!D472</f>
        <v>กก.</v>
      </c>
      <c r="F255" s="449">
        <f>'Data information'!E472</f>
        <v>28.44</v>
      </c>
      <c r="G255" s="449">
        <f t="shared" si="31"/>
        <v>0</v>
      </c>
      <c r="H255" s="449">
        <f>'Data information'!F472</f>
        <v>0</v>
      </c>
      <c r="I255" s="449">
        <f t="shared" si="32"/>
        <v>0</v>
      </c>
      <c r="J255" s="449">
        <f t="shared" si="33"/>
        <v>0</v>
      </c>
      <c r="K255" s="460"/>
    </row>
    <row r="256" spans="1:11" s="500" customFormat="1">
      <c r="A256" s="451"/>
      <c r="B256" s="475"/>
      <c r="C256" s="489" t="str">
        <f>'Data information'!C473</f>
        <v xml:space="preserve"> - ค่าแรงเชื่อม ประกอบเหล็กโครงสร้าง</v>
      </c>
      <c r="D256" s="449"/>
      <c r="E256" s="450" t="str">
        <f>'Data information'!D473</f>
        <v>กก.</v>
      </c>
      <c r="F256" s="449">
        <f>'Data information'!E473</f>
        <v>0</v>
      </c>
      <c r="G256" s="449">
        <f t="shared" si="31"/>
        <v>0</v>
      </c>
      <c r="H256" s="449">
        <f>'Data information'!F473</f>
        <v>10</v>
      </c>
      <c r="I256" s="449">
        <f t="shared" si="32"/>
        <v>0</v>
      </c>
      <c r="J256" s="449">
        <f t="shared" si="33"/>
        <v>0</v>
      </c>
      <c r="K256" s="460"/>
    </row>
    <row r="257" spans="1:11" s="500" customFormat="1">
      <c r="A257" s="451"/>
      <c r="B257" s="475"/>
      <c r="C257" s="489" t="str">
        <f>'Data information'!C474</f>
        <v xml:space="preserve"> - Dowel DB25 </v>
      </c>
      <c r="D257" s="449"/>
      <c r="E257" s="450" t="str">
        <f>'Data information'!D474</f>
        <v>กก.</v>
      </c>
      <c r="F257" s="449">
        <f>'Data information'!E474</f>
        <v>20.41</v>
      </c>
      <c r="G257" s="449">
        <f t="shared" si="31"/>
        <v>0</v>
      </c>
      <c r="H257" s="449">
        <f>'Data information'!F474</f>
        <v>0</v>
      </c>
      <c r="I257" s="449">
        <f t="shared" si="32"/>
        <v>0</v>
      </c>
      <c r="J257" s="449">
        <f t="shared" si="33"/>
        <v>0</v>
      </c>
      <c r="K257" s="460"/>
    </row>
    <row r="258" spans="1:11" s="500" customFormat="1">
      <c r="A258" s="451"/>
      <c r="B258" s="475"/>
      <c r="C258" s="489" t="str">
        <f>'Data information'!C475</f>
        <v xml:space="preserve"> - คอนกรีต ขัดมันเรียบ (ลูกนอนบันได)</v>
      </c>
      <c r="D258" s="449"/>
      <c r="E258" s="450" t="str">
        <f>'Data information'!D475</f>
        <v>ลบ.ม.</v>
      </c>
      <c r="F258" s="449">
        <f>'Data information'!E475</f>
        <v>1971.96</v>
      </c>
      <c r="G258" s="449">
        <f t="shared" si="31"/>
        <v>0</v>
      </c>
      <c r="H258" s="449">
        <f>'Data information'!F475</f>
        <v>519</v>
      </c>
      <c r="I258" s="449">
        <f t="shared" si="32"/>
        <v>0</v>
      </c>
      <c r="J258" s="449">
        <f t="shared" si="33"/>
        <v>0</v>
      </c>
      <c r="K258" s="460"/>
    </row>
    <row r="259" spans="1:11" s="500" customFormat="1">
      <c r="A259" s="451"/>
      <c r="B259" s="475"/>
      <c r="C259" s="489" t="str">
        <f>'Data information'!C476</f>
        <v xml:space="preserve"> - เหล็กเสริม RB 9 มม.</v>
      </c>
      <c r="D259" s="449"/>
      <c r="E259" s="450" t="str">
        <f>'Data information'!D476</f>
        <v>กก.</v>
      </c>
      <c r="F259" s="449">
        <f>'Data information'!E476</f>
        <v>20.79</v>
      </c>
      <c r="G259" s="449">
        <f t="shared" si="31"/>
        <v>0</v>
      </c>
      <c r="H259" s="449">
        <f>'Data information'!F476</f>
        <v>4.4000000000000004</v>
      </c>
      <c r="I259" s="449">
        <f t="shared" si="32"/>
        <v>0</v>
      </c>
      <c r="J259" s="449">
        <f t="shared" si="33"/>
        <v>0</v>
      </c>
      <c r="K259" s="460"/>
    </row>
    <row r="260" spans="1:11" s="500" customFormat="1">
      <c r="A260" s="451"/>
      <c r="B260" s="475"/>
      <c r="C260" s="489" t="str">
        <f>'Data information'!C477</f>
        <v xml:space="preserve"> - เหล็กเสริม DB 12 มม.</v>
      </c>
      <c r="D260" s="449"/>
      <c r="E260" s="450" t="str">
        <f>'Data information'!D477</f>
        <v>กก.</v>
      </c>
      <c r="F260" s="449">
        <f>'Data information'!E477</f>
        <v>20.2</v>
      </c>
      <c r="G260" s="449">
        <f t="shared" si="31"/>
        <v>0</v>
      </c>
      <c r="H260" s="449">
        <f>'Data information'!F477</f>
        <v>3.6</v>
      </c>
      <c r="I260" s="449">
        <f t="shared" si="32"/>
        <v>0</v>
      </c>
      <c r="J260" s="449">
        <f t="shared" si="33"/>
        <v>0</v>
      </c>
      <c r="K260" s="460"/>
    </row>
    <row r="261" spans="1:11" s="500" customFormat="1">
      <c r="A261" s="451"/>
      <c r="B261" s="475"/>
      <c r="C261" s="489" t="str">
        <f>'Data information'!C478</f>
        <v xml:space="preserve"> - ลวดผูกเหล็ก</v>
      </c>
      <c r="D261" s="449"/>
      <c r="E261" s="450" t="str">
        <f>'Data information'!D478</f>
        <v>กก.</v>
      </c>
      <c r="F261" s="449">
        <f>'Data information'!E478</f>
        <v>34.42</v>
      </c>
      <c r="G261" s="449">
        <f t="shared" si="31"/>
        <v>0</v>
      </c>
      <c r="H261" s="449">
        <f>'Data information'!F478</f>
        <v>0</v>
      </c>
      <c r="I261" s="449">
        <f t="shared" si="32"/>
        <v>0</v>
      </c>
      <c r="J261" s="449">
        <f t="shared" si="33"/>
        <v>0</v>
      </c>
      <c r="K261" s="460"/>
    </row>
    <row r="262" spans="1:11" s="500" customFormat="1">
      <c r="A262" s="451"/>
      <c r="B262" s="475"/>
      <c r="C262" s="489" t="str">
        <f>'Data information'!C479</f>
        <v xml:space="preserve"> - เหล็กสี่เหลี่ยมตัน 1 x 1 ซม.(จมูกบันได)</v>
      </c>
      <c r="D262" s="449"/>
      <c r="E262" s="450" t="str">
        <f>'Data information'!D479</f>
        <v>ม.</v>
      </c>
      <c r="F262" s="449">
        <f>'Data information'!E479</f>
        <v>30</v>
      </c>
      <c r="G262" s="449">
        <f t="shared" si="31"/>
        <v>0</v>
      </c>
      <c r="H262" s="449">
        <f>'Data information'!F479</f>
        <v>0</v>
      </c>
      <c r="I262" s="449">
        <f t="shared" si="32"/>
        <v>0</v>
      </c>
      <c r="J262" s="449">
        <f t="shared" si="33"/>
        <v>0</v>
      </c>
      <c r="K262" s="460"/>
    </row>
    <row r="263" spans="1:11" s="500" customFormat="1">
      <c r="A263" s="451"/>
      <c r="B263" s="475"/>
      <c r="C263" s="489" t="str">
        <f>'Data information'!C480</f>
        <v xml:space="preserve"> - ทาสีกันสนิม</v>
      </c>
      <c r="D263" s="449"/>
      <c r="E263" s="450" t="str">
        <f>'Data information'!D480</f>
        <v>ตร.ม.</v>
      </c>
      <c r="F263" s="449">
        <f>'Data information'!E480</f>
        <v>22.42</v>
      </c>
      <c r="G263" s="449">
        <f t="shared" si="31"/>
        <v>0</v>
      </c>
      <c r="H263" s="449">
        <f>'Data information'!F480</f>
        <v>30</v>
      </c>
      <c r="I263" s="449">
        <f t="shared" si="32"/>
        <v>0</v>
      </c>
      <c r="J263" s="449">
        <f t="shared" si="33"/>
        <v>0</v>
      </c>
      <c r="K263" s="460"/>
    </row>
    <row r="264" spans="1:11" s="500" customFormat="1">
      <c r="A264" s="451"/>
      <c r="B264" s="475"/>
      <c r="C264" s="489" t="str">
        <f>'Data information'!C481</f>
        <v xml:space="preserve"> - ทาสีน้ำมัน</v>
      </c>
      <c r="D264" s="449"/>
      <c r="E264" s="450" t="str">
        <f>'Data information'!D481</f>
        <v>ตร.ม.</v>
      </c>
      <c r="F264" s="449">
        <f>'Data information'!E481</f>
        <v>66.12</v>
      </c>
      <c r="G264" s="449">
        <f t="shared" si="31"/>
        <v>0</v>
      </c>
      <c r="H264" s="449">
        <f>'Data information'!F481</f>
        <v>35</v>
      </c>
      <c r="I264" s="449">
        <f t="shared" si="32"/>
        <v>0</v>
      </c>
      <c r="J264" s="449">
        <f t="shared" si="33"/>
        <v>0</v>
      </c>
      <c r="K264" s="460"/>
    </row>
    <row r="265" spans="1:11" s="500" customFormat="1">
      <c r="A265" s="451"/>
      <c r="B265" s="475"/>
      <c r="C265" s="489" t="str">
        <f>'Data information'!C482</f>
        <v xml:space="preserve"> - งานราวเหล็ก ราวบันได ST.2</v>
      </c>
      <c r="D265" s="449"/>
      <c r="E265" s="450" t="str">
        <f>'Data information'!D482</f>
        <v>ม.</v>
      </c>
      <c r="F265" s="449">
        <f>'Data information'!E482</f>
        <v>1838.53</v>
      </c>
      <c r="G265" s="449">
        <f t="shared" si="31"/>
        <v>0</v>
      </c>
      <c r="H265" s="449">
        <f>'Data information'!F482</f>
        <v>560</v>
      </c>
      <c r="I265" s="449">
        <f t="shared" si="32"/>
        <v>0</v>
      </c>
      <c r="J265" s="449">
        <f t="shared" si="33"/>
        <v>0</v>
      </c>
      <c r="K265" s="460"/>
    </row>
    <row r="266" spans="1:11" s="500" customFormat="1" hidden="1">
      <c r="A266" s="451"/>
      <c r="B266" s="475"/>
      <c r="C266" s="485" t="str">
        <f>'Data information'!C483</f>
        <v>งานบันได ST.2 อาคาร 5</v>
      </c>
      <c r="D266" s="449"/>
      <c r="E266" s="450"/>
      <c r="F266" s="449"/>
      <c r="G266" s="449"/>
      <c r="H266" s="449"/>
      <c r="I266" s="449"/>
      <c r="J266" s="449"/>
      <c r="K266" s="460"/>
    </row>
    <row r="267" spans="1:11" s="500" customFormat="1" hidden="1">
      <c r="A267" s="451"/>
      <c r="B267" s="475"/>
      <c r="C267" s="489" t="str">
        <f>'Data information'!C484</f>
        <v xml:space="preserve"> - คอนกรีตโครงสร้าง  fc'= 280 ksc. ทรงกระบอก</v>
      </c>
      <c r="D267" s="449"/>
      <c r="E267" s="450" t="str">
        <f>'Data information'!D484</f>
        <v>ลบ.ม.</v>
      </c>
      <c r="F267" s="449">
        <f>'Data information'!E484</f>
        <v>1971.96</v>
      </c>
      <c r="G267" s="449">
        <f t="shared" si="31"/>
        <v>0</v>
      </c>
      <c r="H267" s="449">
        <f>'Data information'!F484</f>
        <v>519</v>
      </c>
      <c r="I267" s="449">
        <f t="shared" si="32"/>
        <v>0</v>
      </c>
      <c r="J267" s="449">
        <f t="shared" si="33"/>
        <v>0</v>
      </c>
      <c r="K267" s="460"/>
    </row>
    <row r="268" spans="1:11" s="500" customFormat="1" hidden="1">
      <c r="A268" s="451"/>
      <c r="B268" s="475"/>
      <c r="C268" s="489" t="str">
        <f>'Data information'!C485</f>
        <v xml:space="preserve">  - ไม้แบบทั่วไป  50%</v>
      </c>
      <c r="D268" s="449"/>
      <c r="E268" s="450" t="str">
        <f>'Data information'!D485</f>
        <v>ตร.ม.</v>
      </c>
      <c r="F268" s="449">
        <f>'Data information'!E485</f>
        <v>300</v>
      </c>
      <c r="G268" s="449">
        <f t="shared" si="31"/>
        <v>0</v>
      </c>
      <c r="H268" s="449">
        <f>'Data information'!F485</f>
        <v>0</v>
      </c>
      <c r="I268" s="449">
        <f t="shared" si="32"/>
        <v>0</v>
      </c>
      <c r="J268" s="449">
        <f t="shared" si="33"/>
        <v>0</v>
      </c>
      <c r="K268" s="460"/>
    </row>
    <row r="269" spans="1:11" s="500" customFormat="1" hidden="1">
      <c r="A269" s="451"/>
      <c r="B269" s="475"/>
      <c r="C269" s="489" t="str">
        <f>'Data information'!C486</f>
        <v xml:space="preserve">  - ค่าแรงไม้แบบ</v>
      </c>
      <c r="D269" s="449"/>
      <c r="E269" s="450" t="str">
        <f>'Data information'!D486</f>
        <v>ตร.ม.</v>
      </c>
      <c r="F269" s="449">
        <f>'Data information'!E486</f>
        <v>0</v>
      </c>
      <c r="G269" s="449">
        <f t="shared" si="31"/>
        <v>0</v>
      </c>
      <c r="H269" s="449">
        <f>'Data information'!F486</f>
        <v>115</v>
      </c>
      <c r="I269" s="449">
        <f t="shared" si="32"/>
        <v>0</v>
      </c>
      <c r="J269" s="449">
        <f t="shared" si="33"/>
        <v>0</v>
      </c>
      <c r="K269" s="460"/>
    </row>
    <row r="270" spans="1:11" s="500" customFormat="1" hidden="1">
      <c r="A270" s="451"/>
      <c r="B270" s="475"/>
      <c r="C270" s="489" t="str">
        <f>'Data information'!C487</f>
        <v xml:space="preserve">  - ไม้คร่าวยึดแบบหล่อคอนกรีต </v>
      </c>
      <c r="D270" s="449"/>
      <c r="E270" s="450" t="str">
        <f>'Data information'!D487</f>
        <v>ตร.ม.</v>
      </c>
      <c r="F270" s="449">
        <f>'Data information'!E487</f>
        <v>300</v>
      </c>
      <c r="G270" s="449">
        <f t="shared" si="31"/>
        <v>0</v>
      </c>
      <c r="H270" s="449">
        <f>'Data information'!F487</f>
        <v>0</v>
      </c>
      <c r="I270" s="449">
        <f t="shared" si="32"/>
        <v>0</v>
      </c>
      <c r="J270" s="449">
        <f t="shared" si="33"/>
        <v>0</v>
      </c>
      <c r="K270" s="460"/>
    </row>
    <row r="271" spans="1:11" s="500" customFormat="1" hidden="1">
      <c r="A271" s="451"/>
      <c r="B271" s="475"/>
      <c r="C271" s="489" t="str">
        <f>'Data information'!C488</f>
        <v xml:space="preserve">  - ตะปู</v>
      </c>
      <c r="D271" s="449"/>
      <c r="E271" s="450" t="str">
        <f>'Data information'!D488</f>
        <v>กก.</v>
      </c>
      <c r="F271" s="449">
        <f>'Data information'!E488</f>
        <v>58.88</v>
      </c>
      <c r="G271" s="449">
        <f t="shared" si="31"/>
        <v>0</v>
      </c>
      <c r="H271" s="449">
        <f>'Data information'!F488</f>
        <v>0</v>
      </c>
      <c r="I271" s="449">
        <f t="shared" si="32"/>
        <v>0</v>
      </c>
      <c r="J271" s="449">
        <f t="shared" si="33"/>
        <v>0</v>
      </c>
      <c r="K271" s="460"/>
    </row>
    <row r="272" spans="1:11" s="500" customFormat="1" hidden="1">
      <c r="A272" s="451"/>
      <c r="B272" s="475"/>
      <c r="C272" s="489" t="str">
        <f>'Data information'!C489</f>
        <v xml:space="preserve">  - เหล็กเส้นกลมผิวเรียบ SR.24 RB9 มม.</v>
      </c>
      <c r="D272" s="449"/>
      <c r="E272" s="450" t="str">
        <f>'Data information'!D489</f>
        <v>กก.</v>
      </c>
      <c r="F272" s="449">
        <f>'Data information'!E489</f>
        <v>20.79</v>
      </c>
      <c r="G272" s="449">
        <f t="shared" si="31"/>
        <v>0</v>
      </c>
      <c r="H272" s="449">
        <f>'Data information'!F489</f>
        <v>4.4000000000000004</v>
      </c>
      <c r="I272" s="449">
        <f t="shared" si="32"/>
        <v>0</v>
      </c>
      <c r="J272" s="449">
        <f t="shared" si="33"/>
        <v>0</v>
      </c>
      <c r="K272" s="460"/>
    </row>
    <row r="273" spans="1:11" s="500" customFormat="1" hidden="1">
      <c r="A273" s="451"/>
      <c r="B273" s="475"/>
      <c r="C273" s="489" t="str">
        <f>'Data information'!C490</f>
        <v xml:space="preserve">  - เหล็กเส้นกลมผิวข้ออ้อย SD.40 DB12 มม.</v>
      </c>
      <c r="D273" s="449"/>
      <c r="E273" s="450" t="str">
        <f>'Data information'!D490</f>
        <v>กก.</v>
      </c>
      <c r="F273" s="449">
        <f>'Data information'!E490</f>
        <v>20.2</v>
      </c>
      <c r="G273" s="449">
        <f t="shared" si="31"/>
        <v>0</v>
      </c>
      <c r="H273" s="449">
        <f>'Data information'!F490</f>
        <v>3.6</v>
      </c>
      <c r="I273" s="449">
        <f t="shared" si="32"/>
        <v>0</v>
      </c>
      <c r="J273" s="449">
        <f t="shared" si="33"/>
        <v>0</v>
      </c>
      <c r="K273" s="460"/>
    </row>
    <row r="274" spans="1:11" s="500" customFormat="1" hidden="1">
      <c r="A274" s="451"/>
      <c r="B274" s="475"/>
      <c r="C274" s="489" t="str">
        <f>'Data information'!C491</f>
        <v xml:space="preserve"> - ลวดผูกเหล็ก</v>
      </c>
      <c r="D274" s="449"/>
      <c r="E274" s="450" t="str">
        <f>'Data information'!D491</f>
        <v>กก.</v>
      </c>
      <c r="F274" s="449">
        <f>'Data information'!E491</f>
        <v>34.42</v>
      </c>
      <c r="G274" s="449">
        <f t="shared" si="31"/>
        <v>0</v>
      </c>
      <c r="H274" s="449">
        <f>'Data information'!F491</f>
        <v>0</v>
      </c>
      <c r="I274" s="449">
        <f t="shared" si="32"/>
        <v>0</v>
      </c>
      <c r="J274" s="449">
        <f t="shared" si="33"/>
        <v>0</v>
      </c>
      <c r="K274" s="460"/>
    </row>
    <row r="275" spans="1:11" s="500" customFormat="1" hidden="1">
      <c r="A275" s="451"/>
      <c r="B275" s="475"/>
      <c r="C275" s="489" t="str">
        <f>'Data information'!C492</f>
        <v xml:space="preserve"> - กันลื่นเหล็กสี่เหลี่ยมตัน ขนาด 1x1 ซม.(จมูกบันได)</v>
      </c>
      <c r="D275" s="449"/>
      <c r="E275" s="450" t="str">
        <f>'Data information'!D492</f>
        <v>กก.</v>
      </c>
      <c r="F275" s="449">
        <f>'Data information'!E492</f>
        <v>30</v>
      </c>
      <c r="G275" s="449">
        <f t="shared" si="31"/>
        <v>0</v>
      </c>
      <c r="H275" s="449">
        <f>'Data information'!F492</f>
        <v>0</v>
      </c>
      <c r="I275" s="449">
        <f t="shared" si="32"/>
        <v>0</v>
      </c>
      <c r="J275" s="449">
        <f t="shared" si="33"/>
        <v>0</v>
      </c>
      <c r="K275" s="460"/>
    </row>
    <row r="276" spans="1:11" s="500" customFormat="1" hidden="1">
      <c r="A276" s="451"/>
      <c r="B276" s="475"/>
      <c r="C276" s="489" t="str">
        <f>'Data information'!C493</f>
        <v xml:space="preserve"> - งานราวเหล็ก ราวบันได ST2</v>
      </c>
      <c r="D276" s="449"/>
      <c r="E276" s="450" t="str">
        <f>'Data information'!D493</f>
        <v>ม.</v>
      </c>
      <c r="F276" s="449">
        <f>'Data information'!E493</f>
        <v>303.774</v>
      </c>
      <c r="G276" s="449">
        <f t="shared" si="31"/>
        <v>0</v>
      </c>
      <c r="H276" s="449">
        <f>'Data information'!F493</f>
        <v>114</v>
      </c>
      <c r="I276" s="449">
        <f t="shared" si="32"/>
        <v>0</v>
      </c>
      <c r="J276" s="449">
        <f t="shared" si="33"/>
        <v>0</v>
      </c>
      <c r="K276" s="460"/>
    </row>
    <row r="277" spans="1:11" s="500" customFormat="1" hidden="1">
      <c r="A277" s="451"/>
      <c r="B277" s="475"/>
      <c r="C277" s="485" t="str">
        <f>'Data information'!C494</f>
        <v>งานบันได ST.2-1 อาคาร1,2, 6,7</v>
      </c>
      <c r="D277" s="449"/>
      <c r="E277" s="450"/>
      <c r="F277" s="449"/>
      <c r="G277" s="449"/>
      <c r="H277" s="449"/>
      <c r="I277" s="449"/>
      <c r="J277" s="449"/>
      <c r="K277" s="451"/>
    </row>
    <row r="278" spans="1:11" s="500" customFormat="1" hidden="1">
      <c r="A278" s="451"/>
      <c r="B278" s="475"/>
      <c r="C278" s="489" t="str">
        <f>'Data information'!C495</f>
        <v xml:space="preserve"> -  H-200X200X8X12mm. </v>
      </c>
      <c r="D278" s="449"/>
      <c r="E278" s="450" t="str">
        <f>'Data information'!D495</f>
        <v>กก.</v>
      </c>
      <c r="F278" s="449">
        <f>'Data information'!E495</f>
        <v>33.409999999999997</v>
      </c>
      <c r="G278" s="449">
        <f t="shared" si="31"/>
        <v>0</v>
      </c>
      <c r="H278" s="449">
        <f>'Data information'!F495</f>
        <v>0</v>
      </c>
      <c r="I278" s="449">
        <f t="shared" si="32"/>
        <v>0</v>
      </c>
      <c r="J278" s="449">
        <f t="shared" si="33"/>
        <v>0</v>
      </c>
      <c r="K278" s="451"/>
    </row>
    <row r="279" spans="1:11" s="500" customFormat="1" hidden="1">
      <c r="A279" s="451"/>
      <c r="B279" s="475"/>
      <c r="C279" s="489" t="str">
        <f>'Data information'!C496</f>
        <v xml:space="preserve">  - H-194X150X6X9mm.</v>
      </c>
      <c r="D279" s="449"/>
      <c r="E279" s="450" t="str">
        <f>'Data information'!D496</f>
        <v>กก.</v>
      </c>
      <c r="F279" s="449">
        <f>'Data information'!E496</f>
        <v>34.020000000000003</v>
      </c>
      <c r="G279" s="449">
        <f t="shared" si="31"/>
        <v>0</v>
      </c>
      <c r="H279" s="449">
        <f>'Data information'!F496</f>
        <v>0</v>
      </c>
      <c r="I279" s="449">
        <f t="shared" si="32"/>
        <v>0</v>
      </c>
      <c r="J279" s="449">
        <f t="shared" si="33"/>
        <v>0</v>
      </c>
      <c r="K279" s="451"/>
    </row>
    <row r="280" spans="1:11" s="500" customFormat="1" hidden="1">
      <c r="A280" s="451"/>
      <c r="B280" s="475"/>
      <c r="C280" s="489" t="str">
        <f>'Data information'!C497</f>
        <v xml:space="preserve"> - C-CHANNELS 200X80X7.5X11.0mm.</v>
      </c>
      <c r="D280" s="449"/>
      <c r="E280" s="450" t="str">
        <f>'Data information'!D497</f>
        <v>กก.</v>
      </c>
      <c r="F280" s="449">
        <f>'Data information'!E497</f>
        <v>35.840000000000003</v>
      </c>
      <c r="G280" s="449">
        <f t="shared" si="31"/>
        <v>0</v>
      </c>
      <c r="H280" s="449">
        <f>'Data information'!F497</f>
        <v>0</v>
      </c>
      <c r="I280" s="449">
        <f t="shared" si="32"/>
        <v>0</v>
      </c>
      <c r="J280" s="449">
        <f t="shared" si="33"/>
        <v>0</v>
      </c>
      <c r="K280" s="451"/>
    </row>
    <row r="281" spans="1:11" s="500" customFormat="1" hidden="1">
      <c r="A281" s="451"/>
      <c r="B281" s="475"/>
      <c r="C281" s="489" t="str">
        <f>'Data information'!C498</f>
        <v xml:space="preserve"> - แผ่นเหล็กลายตีนไก่  หนา 6 มม.พับ (ลูกนอนบันได)</v>
      </c>
      <c r="D281" s="449"/>
      <c r="E281" s="450" t="str">
        <f>'Data information'!D498</f>
        <v>กก.</v>
      </c>
      <c r="F281" s="449">
        <f>'Data information'!E498</f>
        <v>39.79</v>
      </c>
      <c r="G281" s="449">
        <f t="shared" si="31"/>
        <v>0</v>
      </c>
      <c r="H281" s="449">
        <f>'Data information'!F498</f>
        <v>0</v>
      </c>
      <c r="I281" s="449">
        <f t="shared" si="32"/>
        <v>0</v>
      </c>
      <c r="J281" s="449">
        <f t="shared" si="33"/>
        <v>0</v>
      </c>
      <c r="K281" s="451"/>
    </row>
    <row r="282" spans="1:11" s="500" customFormat="1" hidden="1">
      <c r="A282" s="451"/>
      <c r="B282" s="475"/>
      <c r="C282" s="489" t="str">
        <f>'Data information'!C499</f>
        <v xml:space="preserve"> - แผ่นเหล็กขนาด 250X400X20mm. </v>
      </c>
      <c r="D282" s="449"/>
      <c r="E282" s="450" t="str">
        <f>'Data information'!D499</f>
        <v>กก.</v>
      </c>
      <c r="F282" s="449">
        <f>'Data information'!E499</f>
        <v>28.692401372212689</v>
      </c>
      <c r="G282" s="449">
        <f t="shared" si="31"/>
        <v>0</v>
      </c>
      <c r="H282" s="449">
        <f>'Data information'!F499</f>
        <v>0</v>
      </c>
      <c r="I282" s="449">
        <f t="shared" si="32"/>
        <v>0</v>
      </c>
      <c r="J282" s="449">
        <f t="shared" si="33"/>
        <v>0</v>
      </c>
      <c r="K282" s="451"/>
    </row>
    <row r="283" spans="1:11" s="500" customFormat="1" hidden="1">
      <c r="A283" s="451"/>
      <c r="B283" s="475"/>
      <c r="C283" s="489" t="str">
        <f>'Data information'!C500</f>
        <v xml:space="preserve"> - แผ่นเหล็กขนาด 250X250X20mm. </v>
      </c>
      <c r="D283" s="449"/>
      <c r="E283" s="450" t="str">
        <f>'Data information'!D500</f>
        <v>กก.</v>
      </c>
      <c r="F283" s="449">
        <f>'Data information'!E500</f>
        <v>28.692401372212689</v>
      </c>
      <c r="G283" s="449">
        <f t="shared" si="31"/>
        <v>0</v>
      </c>
      <c r="H283" s="449">
        <f>'Data information'!F500</f>
        <v>0</v>
      </c>
      <c r="I283" s="449">
        <f t="shared" si="32"/>
        <v>0</v>
      </c>
      <c r="J283" s="449">
        <f t="shared" si="33"/>
        <v>0</v>
      </c>
      <c r="K283" s="451"/>
    </row>
    <row r="284" spans="1:11" s="500" customFormat="1" hidden="1">
      <c r="A284" s="451"/>
      <c r="B284" s="475"/>
      <c r="C284" s="489" t="str">
        <f>'Data information'!C501</f>
        <v xml:space="preserve"> - แผ่นเหล็กขนาด 200X350X20mm. </v>
      </c>
      <c r="D284" s="449"/>
      <c r="E284" s="450" t="str">
        <f>'Data information'!D501</f>
        <v>กก.</v>
      </c>
      <c r="F284" s="449">
        <f>'Data information'!E501</f>
        <v>28.692401372212689</v>
      </c>
      <c r="G284" s="449">
        <f t="shared" si="31"/>
        <v>0</v>
      </c>
      <c r="H284" s="449">
        <f>'Data information'!F501</f>
        <v>0</v>
      </c>
      <c r="I284" s="449">
        <f t="shared" si="32"/>
        <v>0</v>
      </c>
      <c r="J284" s="449">
        <f t="shared" si="33"/>
        <v>0</v>
      </c>
      <c r="K284" s="451"/>
    </row>
    <row r="285" spans="1:11" s="500" customFormat="1" hidden="1">
      <c r="A285" s="451"/>
      <c r="B285" s="475"/>
      <c r="C285" s="489" t="str">
        <f>'Data information'!C502</f>
        <v xml:space="preserve"> - Dowel DB20 ยาว 0.40 ม. (DETAIL-1)</v>
      </c>
      <c r="D285" s="449"/>
      <c r="E285" s="450" t="str">
        <f>'Data information'!D502</f>
        <v>กก.</v>
      </c>
      <c r="F285" s="449">
        <f>'Data information'!E502</f>
        <v>20.18</v>
      </c>
      <c r="G285" s="449">
        <f t="shared" si="31"/>
        <v>0</v>
      </c>
      <c r="H285" s="449">
        <f>'Data information'!F502</f>
        <v>0</v>
      </c>
      <c r="I285" s="449">
        <f t="shared" si="32"/>
        <v>0</v>
      </c>
      <c r="J285" s="449">
        <f t="shared" si="33"/>
        <v>0</v>
      </c>
      <c r="K285" s="451"/>
    </row>
    <row r="286" spans="1:11" s="500" customFormat="1" hidden="1">
      <c r="A286" s="451"/>
      <c r="B286" s="475"/>
      <c r="C286" s="489" t="str">
        <f>'Data information'!C503</f>
        <v xml:space="preserve"> - Dowel DB20 ยาว 0.40 ม.  (DETAIL-2)</v>
      </c>
      <c r="D286" s="449"/>
      <c r="E286" s="450" t="str">
        <f>'Data information'!D503</f>
        <v>กก.</v>
      </c>
      <c r="F286" s="449">
        <f>'Data information'!E503</f>
        <v>20.18</v>
      </c>
      <c r="G286" s="449">
        <f t="shared" si="31"/>
        <v>0</v>
      </c>
      <c r="H286" s="449">
        <f>'Data information'!F503</f>
        <v>0</v>
      </c>
      <c r="I286" s="449">
        <f t="shared" si="32"/>
        <v>0</v>
      </c>
      <c r="J286" s="449">
        <f t="shared" si="33"/>
        <v>0</v>
      </c>
      <c r="K286" s="451"/>
    </row>
    <row r="287" spans="1:11" s="500" customFormat="1" hidden="1">
      <c r="A287" s="451"/>
      <c r="B287" s="475"/>
      <c r="C287" s="489" t="str">
        <f>'Data information'!C504</f>
        <v xml:space="preserve"> - Dowel DB16 ยาว 0.40 ม.  (DETAIL-3)</v>
      </c>
      <c r="D287" s="449"/>
      <c r="E287" s="450" t="str">
        <f>'Data information'!D504</f>
        <v>กก.</v>
      </c>
      <c r="F287" s="449">
        <f>'Data information'!E504</f>
        <v>20.14</v>
      </c>
      <c r="G287" s="449">
        <f t="shared" si="31"/>
        <v>0</v>
      </c>
      <c r="H287" s="449">
        <f>'Data information'!F504</f>
        <v>0</v>
      </c>
      <c r="I287" s="449">
        <f t="shared" si="32"/>
        <v>0</v>
      </c>
      <c r="J287" s="449">
        <f t="shared" si="33"/>
        <v>0</v>
      </c>
      <c r="K287" s="451"/>
    </row>
    <row r="288" spans="1:11" s="500" customFormat="1" hidden="1">
      <c r="A288" s="451"/>
      <c r="B288" s="475"/>
      <c r="C288" s="489" t="str">
        <f>'Data information'!C505</f>
        <v xml:space="preserve"> - ค่าแรงเชื่อม ประกอบเหล็กโครงสร้าง</v>
      </c>
      <c r="D288" s="449"/>
      <c r="E288" s="450" t="str">
        <f>'Data information'!D505</f>
        <v>กก.</v>
      </c>
      <c r="F288" s="449">
        <f>'Data information'!E505</f>
        <v>0</v>
      </c>
      <c r="G288" s="449">
        <f t="shared" si="31"/>
        <v>0</v>
      </c>
      <c r="H288" s="449">
        <f>'Data information'!F505</f>
        <v>10</v>
      </c>
      <c r="I288" s="449">
        <f t="shared" si="32"/>
        <v>0</v>
      </c>
      <c r="J288" s="449">
        <f t="shared" si="33"/>
        <v>0</v>
      </c>
      <c r="K288" s="451"/>
    </row>
    <row r="289" spans="1:11" s="500" customFormat="1" hidden="1">
      <c r="A289" s="451"/>
      <c r="B289" s="475"/>
      <c r="C289" s="489" t="str">
        <f>'Data information'!C506</f>
        <v xml:space="preserve"> - ทาสีกันสนิม</v>
      </c>
      <c r="D289" s="449"/>
      <c r="E289" s="450" t="str">
        <f>'Data information'!D506</f>
        <v>ตร.ม.</v>
      </c>
      <c r="F289" s="449">
        <f>'Data information'!E506</f>
        <v>22.42</v>
      </c>
      <c r="G289" s="449">
        <f t="shared" si="31"/>
        <v>0</v>
      </c>
      <c r="H289" s="449">
        <f>'Data information'!F506</f>
        <v>30</v>
      </c>
      <c r="I289" s="449">
        <f t="shared" si="32"/>
        <v>0</v>
      </c>
      <c r="J289" s="449">
        <f t="shared" si="33"/>
        <v>0</v>
      </c>
      <c r="K289" s="451"/>
    </row>
    <row r="290" spans="1:11" s="500" customFormat="1" hidden="1">
      <c r="A290" s="451"/>
      <c r="B290" s="475"/>
      <c r="C290" s="489" t="str">
        <f>'Data information'!C507</f>
        <v xml:space="preserve"> - ทาสีน้ำมัน</v>
      </c>
      <c r="D290" s="449"/>
      <c r="E290" s="450" t="str">
        <f>'Data information'!D507</f>
        <v>ตร.ม.</v>
      </c>
      <c r="F290" s="449">
        <f>'Data information'!E507</f>
        <v>66.12</v>
      </c>
      <c r="G290" s="449">
        <f t="shared" si="31"/>
        <v>0</v>
      </c>
      <c r="H290" s="449">
        <f>'Data information'!F507</f>
        <v>35</v>
      </c>
      <c r="I290" s="449">
        <f t="shared" si="32"/>
        <v>0</v>
      </c>
      <c r="J290" s="449">
        <f t="shared" si="33"/>
        <v>0</v>
      </c>
      <c r="K290" s="451"/>
    </row>
    <row r="291" spans="1:11" s="500" customFormat="1" hidden="1">
      <c r="A291" s="451"/>
      <c r="B291" s="475"/>
      <c r="C291" s="489" t="str">
        <f>'Data information'!C508</f>
        <v xml:space="preserve"> - งานราวเหล็ก ราวบันได ST.2-1</v>
      </c>
      <c r="D291" s="449"/>
      <c r="E291" s="450" t="str">
        <f>'Data information'!D508</f>
        <v>ม.</v>
      </c>
      <c r="F291" s="449">
        <f>'Data information'!E508</f>
        <v>303.774</v>
      </c>
      <c r="G291" s="449">
        <f t="shared" si="31"/>
        <v>0</v>
      </c>
      <c r="H291" s="449">
        <f>'Data information'!F508</f>
        <v>114</v>
      </c>
      <c r="I291" s="449">
        <f t="shared" si="32"/>
        <v>0</v>
      </c>
      <c r="J291" s="449">
        <f t="shared" si="33"/>
        <v>0</v>
      </c>
      <c r="K291" s="451"/>
    </row>
    <row r="292" spans="1:11" s="500" customFormat="1" hidden="1">
      <c r="A292" s="451"/>
      <c r="B292" s="475"/>
      <c r="C292" s="485" t="str">
        <f>'Data information'!C509</f>
        <v>งานบันได ST.2-1 อาคาร 4</v>
      </c>
      <c r="D292" s="449"/>
      <c r="E292" s="450"/>
      <c r="F292" s="449"/>
      <c r="G292" s="449"/>
      <c r="H292" s="449"/>
      <c r="I292" s="449"/>
      <c r="J292" s="449"/>
      <c r="K292" s="460"/>
    </row>
    <row r="293" spans="1:11" s="500" customFormat="1" hidden="1">
      <c r="A293" s="451"/>
      <c r="B293" s="475"/>
      <c r="C293" s="489" t="str">
        <f>'Data information'!C510</f>
        <v xml:space="preserve"> - H-390X300X10X16 mm.( แม่บันได )</v>
      </c>
      <c r="D293" s="449"/>
      <c r="E293" s="450" t="str">
        <f>'Data information'!D510</f>
        <v>กก.</v>
      </c>
      <c r="F293" s="449">
        <f>'Data information'!E510</f>
        <v>34.64</v>
      </c>
      <c r="G293" s="449">
        <f t="shared" si="31"/>
        <v>0</v>
      </c>
      <c r="H293" s="449">
        <f>'Data information'!F510</f>
        <v>0</v>
      </c>
      <c r="I293" s="449">
        <f t="shared" si="32"/>
        <v>0</v>
      </c>
      <c r="J293" s="449">
        <f t="shared" si="33"/>
        <v>0</v>
      </c>
      <c r="K293" s="460"/>
    </row>
    <row r="294" spans="1:11" s="500" customFormat="1" hidden="1">
      <c r="A294" s="451"/>
      <c r="B294" s="475"/>
      <c r="C294" s="489" t="str">
        <f>'Data information'!C511</f>
        <v xml:space="preserve"> - แผ่นเหล็กเรียบดำหนา 6 มม. (ลูกตั้ง-ลูกนอน)</v>
      </c>
      <c r="D294" s="449"/>
      <c r="E294" s="450" t="str">
        <f>'Data information'!D511</f>
        <v>กก.</v>
      </c>
      <c r="F294" s="449">
        <f>'Data information'!E511</f>
        <v>25.12</v>
      </c>
      <c r="G294" s="449">
        <f t="shared" si="31"/>
        <v>0</v>
      </c>
      <c r="H294" s="449">
        <f>'Data information'!F511</f>
        <v>0</v>
      </c>
      <c r="I294" s="449">
        <f t="shared" si="32"/>
        <v>0</v>
      </c>
      <c r="J294" s="449">
        <f t="shared" si="33"/>
        <v>0</v>
      </c>
      <c r="K294" s="460"/>
    </row>
    <row r="295" spans="1:11" s="500" customFormat="1" hidden="1">
      <c r="A295" s="451"/>
      <c r="B295" s="475"/>
      <c r="C295" s="489" t="str">
        <f>'Data information'!C512</f>
        <v xml:space="preserve"> - แผ่นเหล็กขนาด 1000X400X25mm. </v>
      </c>
      <c r="D295" s="449"/>
      <c r="E295" s="450" t="str">
        <f>'Data information'!D512</f>
        <v>กก.</v>
      </c>
      <c r="F295" s="449">
        <f>'Data information'!E512</f>
        <v>28.44</v>
      </c>
      <c r="G295" s="449">
        <f t="shared" si="31"/>
        <v>0</v>
      </c>
      <c r="H295" s="449">
        <f>'Data information'!F512</f>
        <v>0</v>
      </c>
      <c r="I295" s="449">
        <f t="shared" si="32"/>
        <v>0</v>
      </c>
      <c r="J295" s="449">
        <f t="shared" si="33"/>
        <v>0</v>
      </c>
      <c r="K295" s="460"/>
    </row>
    <row r="296" spans="1:11" s="500" customFormat="1" hidden="1">
      <c r="A296" s="451"/>
      <c r="B296" s="475"/>
      <c r="C296" s="489" t="str">
        <f>'Data information'!C513</f>
        <v xml:space="preserve"> - แผ่นเหล็กขนาด 400X400X25mm. </v>
      </c>
      <c r="D296" s="449"/>
      <c r="E296" s="450" t="str">
        <f>'Data information'!D513</f>
        <v>กก.</v>
      </c>
      <c r="F296" s="449">
        <f>'Data information'!E513</f>
        <v>28.44</v>
      </c>
      <c r="G296" s="449">
        <f t="shared" si="31"/>
        <v>0</v>
      </c>
      <c r="H296" s="449">
        <f>'Data information'!F513</f>
        <v>0</v>
      </c>
      <c r="I296" s="449">
        <f t="shared" si="32"/>
        <v>0</v>
      </c>
      <c r="J296" s="449">
        <f t="shared" si="33"/>
        <v>0</v>
      </c>
      <c r="K296" s="460"/>
    </row>
    <row r="297" spans="1:11" s="500" customFormat="1" hidden="1">
      <c r="A297" s="451"/>
      <c r="B297" s="475"/>
      <c r="C297" s="489" t="str">
        <f>'Data information'!C514</f>
        <v xml:space="preserve"> - ค่าแรงเชื่อม ประกอบเหล็กโครงสร้าง</v>
      </c>
      <c r="D297" s="449"/>
      <c r="E297" s="450" t="str">
        <f>'Data information'!D514</f>
        <v>กก.</v>
      </c>
      <c r="F297" s="449">
        <f>'Data information'!E514</f>
        <v>0</v>
      </c>
      <c r="G297" s="449">
        <f t="shared" si="31"/>
        <v>0</v>
      </c>
      <c r="H297" s="449">
        <f>'Data information'!F514</f>
        <v>10</v>
      </c>
      <c r="I297" s="449">
        <f t="shared" si="32"/>
        <v>0</v>
      </c>
      <c r="J297" s="449">
        <f t="shared" si="33"/>
        <v>0</v>
      </c>
      <c r="K297" s="460"/>
    </row>
    <row r="298" spans="1:11" s="500" customFormat="1" hidden="1">
      <c r="A298" s="451"/>
      <c r="B298" s="475"/>
      <c r="C298" s="489" t="str">
        <f>'Data information'!C515</f>
        <v xml:space="preserve"> - Dowel DB25 </v>
      </c>
      <c r="D298" s="449"/>
      <c r="E298" s="450" t="str">
        <f>'Data information'!D515</f>
        <v>กก.</v>
      </c>
      <c r="F298" s="449">
        <f>'Data information'!E515</f>
        <v>20.41</v>
      </c>
      <c r="G298" s="449">
        <f t="shared" si="31"/>
        <v>0</v>
      </c>
      <c r="H298" s="449">
        <f>'Data information'!F515</f>
        <v>0</v>
      </c>
      <c r="I298" s="449">
        <f t="shared" si="32"/>
        <v>0</v>
      </c>
      <c r="J298" s="449">
        <f t="shared" si="33"/>
        <v>0</v>
      </c>
      <c r="K298" s="460"/>
    </row>
    <row r="299" spans="1:11" s="500" customFormat="1" hidden="1">
      <c r="A299" s="451"/>
      <c r="B299" s="475"/>
      <c r="C299" s="489" t="str">
        <f>'Data information'!C516</f>
        <v xml:space="preserve"> - คอนกรีต ขัดมันเรียบ (ลูกนอนบันได)</v>
      </c>
      <c r="D299" s="449"/>
      <c r="E299" s="450" t="str">
        <f>'Data information'!D516</f>
        <v>ลบ.ม.</v>
      </c>
      <c r="F299" s="449">
        <f>'Data information'!E516</f>
        <v>1971.96</v>
      </c>
      <c r="G299" s="449">
        <f t="shared" si="31"/>
        <v>0</v>
      </c>
      <c r="H299" s="449">
        <f>'Data information'!F516</f>
        <v>519</v>
      </c>
      <c r="I299" s="449">
        <f t="shared" si="32"/>
        <v>0</v>
      </c>
      <c r="J299" s="449">
        <f t="shared" si="33"/>
        <v>0</v>
      </c>
      <c r="K299" s="460"/>
    </row>
    <row r="300" spans="1:11" s="500" customFormat="1" hidden="1">
      <c r="A300" s="451"/>
      <c r="B300" s="475"/>
      <c r="C300" s="489" t="str">
        <f>'Data information'!C517</f>
        <v xml:space="preserve"> - เหล็กเสริม RB 9 มม.</v>
      </c>
      <c r="D300" s="449"/>
      <c r="E300" s="450" t="str">
        <f>'Data information'!D517</f>
        <v>กก.</v>
      </c>
      <c r="F300" s="449">
        <f>'Data information'!E517</f>
        <v>20.79</v>
      </c>
      <c r="G300" s="449">
        <f t="shared" si="31"/>
        <v>0</v>
      </c>
      <c r="H300" s="449">
        <f>'Data information'!F517</f>
        <v>4.4000000000000004</v>
      </c>
      <c r="I300" s="449">
        <f t="shared" si="32"/>
        <v>0</v>
      </c>
      <c r="J300" s="449">
        <f t="shared" si="33"/>
        <v>0</v>
      </c>
      <c r="K300" s="460"/>
    </row>
    <row r="301" spans="1:11" s="500" customFormat="1" hidden="1">
      <c r="A301" s="451"/>
      <c r="B301" s="475"/>
      <c r="C301" s="489" t="str">
        <f>'Data information'!C518</f>
        <v xml:space="preserve"> - เหล็กเสริม DB 12 มม.</v>
      </c>
      <c r="D301" s="449"/>
      <c r="E301" s="450" t="str">
        <f>'Data information'!D518</f>
        <v>กก.</v>
      </c>
      <c r="F301" s="449">
        <f>'Data information'!E518</f>
        <v>20.2</v>
      </c>
      <c r="G301" s="449">
        <f t="shared" ref="G301:G364" si="34">D301*F301</f>
        <v>0</v>
      </c>
      <c r="H301" s="449">
        <f>'Data information'!F518</f>
        <v>3.6</v>
      </c>
      <c r="I301" s="449">
        <f t="shared" ref="I301:I364" si="35">D301*H301</f>
        <v>0</v>
      </c>
      <c r="J301" s="449">
        <f t="shared" ref="J301:J364" si="36">G301+I301</f>
        <v>0</v>
      </c>
      <c r="K301" s="460"/>
    </row>
    <row r="302" spans="1:11" s="500" customFormat="1" hidden="1">
      <c r="A302" s="451"/>
      <c r="B302" s="475"/>
      <c r="C302" s="489" t="str">
        <f>'Data information'!C519</f>
        <v xml:space="preserve"> - ลวดผูกเหล็ก</v>
      </c>
      <c r="D302" s="449"/>
      <c r="E302" s="450" t="str">
        <f>'Data information'!D519</f>
        <v>กก.</v>
      </c>
      <c r="F302" s="449">
        <f>'Data information'!E519</f>
        <v>34.42</v>
      </c>
      <c r="G302" s="449">
        <f t="shared" si="34"/>
        <v>0</v>
      </c>
      <c r="H302" s="449">
        <f>'Data information'!F519</f>
        <v>0</v>
      </c>
      <c r="I302" s="449">
        <f t="shared" si="35"/>
        <v>0</v>
      </c>
      <c r="J302" s="449">
        <f t="shared" si="36"/>
        <v>0</v>
      </c>
      <c r="K302" s="460"/>
    </row>
    <row r="303" spans="1:11" s="500" customFormat="1" hidden="1">
      <c r="A303" s="451"/>
      <c r="B303" s="475"/>
      <c r="C303" s="489" t="str">
        <f>'Data information'!C520</f>
        <v xml:space="preserve"> - เหล็กสี่เหลี่ยมตัน 1 x 1 ซม.(จมูกบันได)</v>
      </c>
      <c r="D303" s="449"/>
      <c r="E303" s="450" t="str">
        <f>'Data information'!D520</f>
        <v>ม.</v>
      </c>
      <c r="F303" s="449">
        <f>'Data information'!E520</f>
        <v>30</v>
      </c>
      <c r="G303" s="449">
        <f t="shared" si="34"/>
        <v>0</v>
      </c>
      <c r="H303" s="449">
        <f>'Data information'!F520</f>
        <v>0</v>
      </c>
      <c r="I303" s="449">
        <f t="shared" si="35"/>
        <v>0</v>
      </c>
      <c r="J303" s="449">
        <f t="shared" si="36"/>
        <v>0</v>
      </c>
      <c r="K303" s="460"/>
    </row>
    <row r="304" spans="1:11" s="500" customFormat="1" hidden="1">
      <c r="A304" s="451"/>
      <c r="B304" s="475"/>
      <c r="C304" s="489" t="str">
        <f>'Data information'!C521</f>
        <v xml:space="preserve"> - ทาสีกันสนิม</v>
      </c>
      <c r="D304" s="449"/>
      <c r="E304" s="450" t="str">
        <f>'Data information'!D521</f>
        <v>ตร.ม.</v>
      </c>
      <c r="F304" s="449">
        <f>'Data information'!E521</f>
        <v>22.42</v>
      </c>
      <c r="G304" s="449">
        <f t="shared" si="34"/>
        <v>0</v>
      </c>
      <c r="H304" s="449">
        <f>'Data information'!F521</f>
        <v>30</v>
      </c>
      <c r="I304" s="449">
        <f t="shared" si="35"/>
        <v>0</v>
      </c>
      <c r="J304" s="449">
        <f t="shared" si="36"/>
        <v>0</v>
      </c>
      <c r="K304" s="460"/>
    </row>
    <row r="305" spans="1:11" s="500" customFormat="1" hidden="1">
      <c r="A305" s="451"/>
      <c r="B305" s="475"/>
      <c r="C305" s="489" t="str">
        <f>'Data information'!C522</f>
        <v xml:space="preserve"> - ทาสีน้ำมัน</v>
      </c>
      <c r="D305" s="449"/>
      <c r="E305" s="450" t="str">
        <f>'Data information'!D522</f>
        <v>ตร.ม.</v>
      </c>
      <c r="F305" s="449">
        <f>'Data information'!E522</f>
        <v>66.12</v>
      </c>
      <c r="G305" s="449">
        <f t="shared" si="34"/>
        <v>0</v>
      </c>
      <c r="H305" s="449">
        <f>'Data information'!F522</f>
        <v>35</v>
      </c>
      <c r="I305" s="449">
        <f t="shared" si="35"/>
        <v>0</v>
      </c>
      <c r="J305" s="449">
        <f t="shared" si="36"/>
        <v>0</v>
      </c>
      <c r="K305" s="460"/>
    </row>
    <row r="306" spans="1:11" s="500" customFormat="1" hidden="1">
      <c r="A306" s="451"/>
      <c r="B306" s="475"/>
      <c r="C306" s="489" t="str">
        <f>'Data information'!C523</f>
        <v xml:space="preserve"> - งานราวเหล็ก ราวบันได ST.2-1</v>
      </c>
      <c r="D306" s="449"/>
      <c r="E306" s="450" t="str">
        <f>'Data information'!D523</f>
        <v>ม.</v>
      </c>
      <c r="F306" s="449">
        <f>'Data information'!E523</f>
        <v>1838.53</v>
      </c>
      <c r="G306" s="449">
        <f t="shared" si="34"/>
        <v>0</v>
      </c>
      <c r="H306" s="449">
        <f>'Data information'!F523</f>
        <v>560</v>
      </c>
      <c r="I306" s="449">
        <f t="shared" si="35"/>
        <v>0</v>
      </c>
      <c r="J306" s="449">
        <f t="shared" si="36"/>
        <v>0</v>
      </c>
      <c r="K306" s="460"/>
    </row>
    <row r="307" spans="1:11" s="500" customFormat="1" hidden="1">
      <c r="A307" s="451"/>
      <c r="B307" s="475"/>
      <c r="C307" s="485" t="str">
        <f>'Data information'!C524</f>
        <v>งานบันได ST.2-2 อาคาร 1,6</v>
      </c>
      <c r="D307" s="449"/>
      <c r="E307" s="450"/>
      <c r="F307" s="449"/>
      <c r="G307" s="449"/>
      <c r="H307" s="449"/>
      <c r="I307" s="449"/>
      <c r="J307" s="449"/>
      <c r="K307" s="451"/>
    </row>
    <row r="308" spans="1:11" s="500" customFormat="1" hidden="1">
      <c r="A308" s="451"/>
      <c r="B308" s="475"/>
      <c r="C308" s="489" t="str">
        <f>'Data information'!C525</f>
        <v xml:space="preserve"> - H-200X200X8X12mm. </v>
      </c>
      <c r="D308" s="449"/>
      <c r="E308" s="450" t="str">
        <f>'Data information'!D525</f>
        <v>กก.</v>
      </c>
      <c r="F308" s="449">
        <f>'Data information'!E525</f>
        <v>33.409999999999997</v>
      </c>
      <c r="G308" s="449">
        <f t="shared" si="34"/>
        <v>0</v>
      </c>
      <c r="H308" s="449">
        <f>'Data information'!F525</f>
        <v>0</v>
      </c>
      <c r="I308" s="449">
        <f t="shared" si="35"/>
        <v>0</v>
      </c>
      <c r="J308" s="449">
        <f t="shared" si="36"/>
        <v>0</v>
      </c>
      <c r="K308" s="451"/>
    </row>
    <row r="309" spans="1:11" s="500" customFormat="1" hidden="1">
      <c r="A309" s="451"/>
      <c r="B309" s="475"/>
      <c r="C309" s="489" t="str">
        <f>'Data information'!C526</f>
        <v xml:space="preserve"> - H-194X150X6X9mm.</v>
      </c>
      <c r="D309" s="449"/>
      <c r="E309" s="450" t="str">
        <f>'Data information'!D526</f>
        <v>กก.</v>
      </c>
      <c r="F309" s="449">
        <f>'Data information'!E526</f>
        <v>34.020000000000003</v>
      </c>
      <c r="G309" s="449">
        <f t="shared" si="34"/>
        <v>0</v>
      </c>
      <c r="H309" s="449">
        <f>'Data information'!F526</f>
        <v>0</v>
      </c>
      <c r="I309" s="449">
        <f t="shared" si="35"/>
        <v>0</v>
      </c>
      <c r="J309" s="449">
        <f t="shared" si="36"/>
        <v>0</v>
      </c>
      <c r="K309" s="451"/>
    </row>
    <row r="310" spans="1:11" s="500" customFormat="1" hidden="1">
      <c r="A310" s="451"/>
      <c r="B310" s="475"/>
      <c r="C310" s="489" t="str">
        <f>'Data information'!C527</f>
        <v xml:space="preserve"> - C-CHANNELS 200X80X7.5X11.0mm.</v>
      </c>
      <c r="D310" s="449"/>
      <c r="E310" s="450" t="str">
        <f>'Data information'!D527</f>
        <v>กก.</v>
      </c>
      <c r="F310" s="449">
        <f>'Data information'!E527</f>
        <v>35.840000000000003</v>
      </c>
      <c r="G310" s="449">
        <f t="shared" si="34"/>
        <v>0</v>
      </c>
      <c r="H310" s="449">
        <f>'Data information'!F527</f>
        <v>0</v>
      </c>
      <c r="I310" s="449">
        <f t="shared" si="35"/>
        <v>0</v>
      </c>
      <c r="J310" s="449">
        <f t="shared" si="36"/>
        <v>0</v>
      </c>
      <c r="K310" s="451"/>
    </row>
    <row r="311" spans="1:11" s="500" customFormat="1" hidden="1">
      <c r="A311" s="451"/>
      <c r="B311" s="475"/>
      <c r="C311" s="489" t="str">
        <f>'Data information'!C528</f>
        <v xml:space="preserve"> - ลูกนอนบันไดแผ่นเหล็กลายตีนไก่  หนา 6 มม.พับ</v>
      </c>
      <c r="D311" s="449"/>
      <c r="E311" s="450" t="str">
        <f>'Data information'!D528</f>
        <v>กก.</v>
      </c>
      <c r="F311" s="449">
        <f>'Data information'!E528</f>
        <v>39.79</v>
      </c>
      <c r="G311" s="449">
        <f t="shared" si="34"/>
        <v>0</v>
      </c>
      <c r="H311" s="449">
        <f>'Data information'!F528</f>
        <v>0</v>
      </c>
      <c r="I311" s="449">
        <f t="shared" si="35"/>
        <v>0</v>
      </c>
      <c r="J311" s="449">
        <f t="shared" si="36"/>
        <v>0</v>
      </c>
      <c r="K311" s="451"/>
    </row>
    <row r="312" spans="1:11" s="500" customFormat="1" hidden="1">
      <c r="A312" s="451"/>
      <c r="B312" s="475"/>
      <c r="C312" s="489" t="str">
        <f>'Data information'!C529</f>
        <v xml:space="preserve"> - แผ่นเหล็กขนาด 250X400X20mm. </v>
      </c>
      <c r="D312" s="449"/>
      <c r="E312" s="450" t="str">
        <f>'Data information'!D529</f>
        <v>กก.</v>
      </c>
      <c r="F312" s="449">
        <f>'Data information'!E529</f>
        <v>28.44</v>
      </c>
      <c r="G312" s="449">
        <f t="shared" si="34"/>
        <v>0</v>
      </c>
      <c r="H312" s="449">
        <f>'Data information'!F529</f>
        <v>0</v>
      </c>
      <c r="I312" s="449">
        <f t="shared" si="35"/>
        <v>0</v>
      </c>
      <c r="J312" s="449">
        <f t="shared" si="36"/>
        <v>0</v>
      </c>
      <c r="K312" s="451"/>
    </row>
    <row r="313" spans="1:11" s="500" customFormat="1" hidden="1">
      <c r="A313" s="451"/>
      <c r="B313" s="475"/>
      <c r="C313" s="489" t="str">
        <f>'Data information'!C530</f>
        <v xml:space="preserve"> - แผ่นเหล็กขนาด 250X250X20mm. </v>
      </c>
      <c r="D313" s="449"/>
      <c r="E313" s="450" t="str">
        <f>'Data information'!D530</f>
        <v>กก.</v>
      </c>
      <c r="F313" s="449">
        <f>'Data information'!E530</f>
        <v>28.44</v>
      </c>
      <c r="G313" s="449">
        <f t="shared" si="34"/>
        <v>0</v>
      </c>
      <c r="H313" s="449">
        <f>'Data information'!F530</f>
        <v>0</v>
      </c>
      <c r="I313" s="449">
        <f t="shared" si="35"/>
        <v>0</v>
      </c>
      <c r="J313" s="449">
        <f t="shared" si="36"/>
        <v>0</v>
      </c>
      <c r="K313" s="451"/>
    </row>
    <row r="314" spans="1:11" s="500" customFormat="1" hidden="1">
      <c r="A314" s="451"/>
      <c r="B314" s="475"/>
      <c r="C314" s="489" t="str">
        <f>'Data information'!C531</f>
        <v xml:space="preserve"> - แผ่นเหล็กขนาด 200X350X20mm. </v>
      </c>
      <c r="D314" s="449"/>
      <c r="E314" s="450" t="str">
        <f>'Data information'!D531</f>
        <v>กก.</v>
      </c>
      <c r="F314" s="449">
        <f>'Data information'!E531</f>
        <v>28.44</v>
      </c>
      <c r="G314" s="449">
        <f t="shared" si="34"/>
        <v>0</v>
      </c>
      <c r="H314" s="449">
        <f>'Data information'!F531</f>
        <v>0</v>
      </c>
      <c r="I314" s="449">
        <f t="shared" si="35"/>
        <v>0</v>
      </c>
      <c r="J314" s="449">
        <f t="shared" si="36"/>
        <v>0</v>
      </c>
      <c r="K314" s="451"/>
    </row>
    <row r="315" spans="1:11" s="500" customFormat="1" hidden="1">
      <c r="A315" s="451"/>
      <c r="B315" s="475"/>
      <c r="C315" s="489" t="str">
        <f>'Data information'!C532</f>
        <v xml:space="preserve"> - Dowel DB20 ยาว 0.40 ม. (DETAIL-1)</v>
      </c>
      <c r="D315" s="449"/>
      <c r="E315" s="450" t="str">
        <f>'Data information'!D532</f>
        <v>กก.</v>
      </c>
      <c r="F315" s="449">
        <f>'Data information'!E532</f>
        <v>20.18</v>
      </c>
      <c r="G315" s="449">
        <f t="shared" si="34"/>
        <v>0</v>
      </c>
      <c r="H315" s="449">
        <f>'Data information'!F532</f>
        <v>0</v>
      </c>
      <c r="I315" s="449">
        <f t="shared" si="35"/>
        <v>0</v>
      </c>
      <c r="J315" s="449">
        <f t="shared" si="36"/>
        <v>0</v>
      </c>
      <c r="K315" s="451"/>
    </row>
    <row r="316" spans="1:11" s="500" customFormat="1" hidden="1">
      <c r="A316" s="451"/>
      <c r="B316" s="475"/>
      <c r="C316" s="489" t="str">
        <f>'Data information'!C533</f>
        <v xml:space="preserve"> - Dowel DB20 ยาว 0.40 ม.  (DETAIL-2)</v>
      </c>
      <c r="D316" s="449"/>
      <c r="E316" s="450" t="str">
        <f>'Data information'!D533</f>
        <v>กก.</v>
      </c>
      <c r="F316" s="449">
        <f>'Data information'!E533</f>
        <v>20.18</v>
      </c>
      <c r="G316" s="449">
        <f t="shared" si="34"/>
        <v>0</v>
      </c>
      <c r="H316" s="449">
        <f>'Data information'!F533</f>
        <v>0</v>
      </c>
      <c r="I316" s="449">
        <f t="shared" si="35"/>
        <v>0</v>
      </c>
      <c r="J316" s="449">
        <f t="shared" si="36"/>
        <v>0</v>
      </c>
      <c r="K316" s="451"/>
    </row>
    <row r="317" spans="1:11" s="500" customFormat="1" hidden="1">
      <c r="A317" s="451"/>
      <c r="B317" s="475"/>
      <c r="C317" s="489" t="str">
        <f>'Data information'!C534</f>
        <v xml:space="preserve"> - Dowel DB16 ยาว 0.40 ม.  (DETAIL-3)</v>
      </c>
      <c r="D317" s="449"/>
      <c r="E317" s="450" t="str">
        <f>'Data information'!D534</f>
        <v>กก.</v>
      </c>
      <c r="F317" s="449">
        <f>'Data information'!E534</f>
        <v>20.14</v>
      </c>
      <c r="G317" s="449">
        <f t="shared" si="34"/>
        <v>0</v>
      </c>
      <c r="H317" s="449">
        <f>'Data information'!F534</f>
        <v>0</v>
      </c>
      <c r="I317" s="449">
        <f t="shared" si="35"/>
        <v>0</v>
      </c>
      <c r="J317" s="449">
        <f t="shared" si="36"/>
        <v>0</v>
      </c>
      <c r="K317" s="451"/>
    </row>
    <row r="318" spans="1:11" s="500" customFormat="1" hidden="1">
      <c r="A318" s="451"/>
      <c r="B318" s="475"/>
      <c r="C318" s="489" t="str">
        <f>'Data information'!C535</f>
        <v xml:space="preserve"> - ค่าแรงเชื่อม ประกอบเหล็กโครงสร้าง</v>
      </c>
      <c r="D318" s="449"/>
      <c r="E318" s="450" t="str">
        <f>'Data information'!D535</f>
        <v>กก.</v>
      </c>
      <c r="F318" s="449">
        <f>'Data information'!E535</f>
        <v>0</v>
      </c>
      <c r="G318" s="449">
        <f t="shared" si="34"/>
        <v>0</v>
      </c>
      <c r="H318" s="449">
        <f>'Data information'!F535</f>
        <v>10</v>
      </c>
      <c r="I318" s="449">
        <f t="shared" si="35"/>
        <v>0</v>
      </c>
      <c r="J318" s="449">
        <f t="shared" si="36"/>
        <v>0</v>
      </c>
      <c r="K318" s="451"/>
    </row>
    <row r="319" spans="1:11" s="500" customFormat="1" hidden="1">
      <c r="A319" s="451"/>
      <c r="B319" s="475"/>
      <c r="C319" s="489" t="str">
        <f>'Data information'!C536</f>
        <v xml:space="preserve"> - ทาสีกันสนิม</v>
      </c>
      <c r="D319" s="449"/>
      <c r="E319" s="450" t="str">
        <f>'Data information'!D536</f>
        <v>ตร.ม.</v>
      </c>
      <c r="F319" s="449">
        <f>'Data information'!E536</f>
        <v>22.42</v>
      </c>
      <c r="G319" s="449">
        <f t="shared" si="34"/>
        <v>0</v>
      </c>
      <c r="H319" s="449">
        <f>'Data information'!F536</f>
        <v>30</v>
      </c>
      <c r="I319" s="449">
        <f t="shared" si="35"/>
        <v>0</v>
      </c>
      <c r="J319" s="449">
        <f t="shared" si="36"/>
        <v>0</v>
      </c>
      <c r="K319" s="451"/>
    </row>
    <row r="320" spans="1:11" s="500" customFormat="1" hidden="1">
      <c r="A320" s="451"/>
      <c r="B320" s="475"/>
      <c r="C320" s="489" t="str">
        <f>'Data information'!C537</f>
        <v xml:space="preserve"> - ทาสีน้ำมัน</v>
      </c>
      <c r="D320" s="449"/>
      <c r="E320" s="450" t="str">
        <f>'Data information'!D537</f>
        <v>ตร.ม.</v>
      </c>
      <c r="F320" s="449">
        <f>'Data information'!E537</f>
        <v>66.12</v>
      </c>
      <c r="G320" s="449">
        <f t="shared" si="34"/>
        <v>0</v>
      </c>
      <c r="H320" s="449">
        <f>'Data information'!F537</f>
        <v>35</v>
      </c>
      <c r="I320" s="449">
        <f t="shared" si="35"/>
        <v>0</v>
      </c>
      <c r="J320" s="449">
        <f t="shared" si="36"/>
        <v>0</v>
      </c>
      <c r="K320" s="451"/>
    </row>
    <row r="321" spans="1:11" s="500" customFormat="1" hidden="1">
      <c r="A321" s="451"/>
      <c r="B321" s="475"/>
      <c r="C321" s="489" t="str">
        <f>'Data information'!C538</f>
        <v xml:space="preserve"> - งานราวเหล็ก ราวบันได ST.2-2</v>
      </c>
      <c r="D321" s="449"/>
      <c r="E321" s="450" t="str">
        <f>'Data information'!D538</f>
        <v>ม.</v>
      </c>
      <c r="F321" s="449">
        <f>'Data information'!E538</f>
        <v>303.774</v>
      </c>
      <c r="G321" s="449">
        <f t="shared" si="34"/>
        <v>0</v>
      </c>
      <c r="H321" s="449">
        <f>'Data information'!F538</f>
        <v>114</v>
      </c>
      <c r="I321" s="449">
        <f t="shared" si="35"/>
        <v>0</v>
      </c>
      <c r="J321" s="449">
        <f t="shared" si="36"/>
        <v>0</v>
      </c>
      <c r="K321" s="451"/>
    </row>
    <row r="322" spans="1:11" s="500" customFormat="1" hidden="1">
      <c r="A322" s="451"/>
      <c r="B322" s="475"/>
      <c r="C322" s="485" t="str">
        <f>'Data information'!C539</f>
        <v>งานบันได ST.2-2 อาคาร 4</v>
      </c>
      <c r="D322" s="449"/>
      <c r="E322" s="450"/>
      <c r="F322" s="449"/>
      <c r="G322" s="449"/>
      <c r="H322" s="449"/>
      <c r="I322" s="449"/>
      <c r="J322" s="449"/>
      <c r="K322" s="460"/>
    </row>
    <row r="323" spans="1:11" s="500" customFormat="1" hidden="1">
      <c r="A323" s="451"/>
      <c r="B323" s="475"/>
      <c r="C323" s="489" t="str">
        <f>'Data information'!C540</f>
        <v xml:space="preserve"> - H-390X300X10X16 mm.( แม่บันได )</v>
      </c>
      <c r="D323" s="449"/>
      <c r="E323" s="450" t="str">
        <f>'Data information'!D540</f>
        <v>กก.</v>
      </c>
      <c r="F323" s="449">
        <f>'Data information'!E540</f>
        <v>34.64</v>
      </c>
      <c r="G323" s="449">
        <f t="shared" si="34"/>
        <v>0</v>
      </c>
      <c r="H323" s="449">
        <f>'Data information'!F540</f>
        <v>0</v>
      </c>
      <c r="I323" s="449">
        <f t="shared" si="35"/>
        <v>0</v>
      </c>
      <c r="J323" s="449">
        <f t="shared" si="36"/>
        <v>0</v>
      </c>
      <c r="K323" s="460"/>
    </row>
    <row r="324" spans="1:11" s="500" customFormat="1" hidden="1">
      <c r="A324" s="451"/>
      <c r="B324" s="475"/>
      <c r="C324" s="489" t="str">
        <f>'Data information'!C541</f>
        <v xml:space="preserve"> - แผ่นเหล็กเรียบดำหนา 6 มม. (ลูกตั้ง-ลูกนอน)</v>
      </c>
      <c r="D324" s="449"/>
      <c r="E324" s="450" t="str">
        <f>'Data information'!D541</f>
        <v>กก.</v>
      </c>
      <c r="F324" s="449">
        <f>'Data information'!E541</f>
        <v>25.12</v>
      </c>
      <c r="G324" s="449">
        <f t="shared" si="34"/>
        <v>0</v>
      </c>
      <c r="H324" s="449">
        <f>'Data information'!F541</f>
        <v>0</v>
      </c>
      <c r="I324" s="449">
        <f t="shared" si="35"/>
        <v>0</v>
      </c>
      <c r="J324" s="449">
        <f t="shared" si="36"/>
        <v>0</v>
      </c>
      <c r="K324" s="460"/>
    </row>
    <row r="325" spans="1:11" s="500" customFormat="1" hidden="1">
      <c r="A325" s="451"/>
      <c r="B325" s="475"/>
      <c r="C325" s="489" t="str">
        <f>'Data information'!C542</f>
        <v xml:space="preserve"> - แผ่นเหล็กขนาด 1000X400X25mm. </v>
      </c>
      <c r="D325" s="449"/>
      <c r="E325" s="450" t="str">
        <f>'Data information'!D542</f>
        <v>กก.</v>
      </c>
      <c r="F325" s="449">
        <f>'Data information'!E542</f>
        <v>28.44</v>
      </c>
      <c r="G325" s="449">
        <f t="shared" si="34"/>
        <v>0</v>
      </c>
      <c r="H325" s="449">
        <f>'Data information'!F542</f>
        <v>0</v>
      </c>
      <c r="I325" s="449">
        <f t="shared" si="35"/>
        <v>0</v>
      </c>
      <c r="J325" s="449">
        <f t="shared" si="36"/>
        <v>0</v>
      </c>
      <c r="K325" s="460"/>
    </row>
    <row r="326" spans="1:11" s="500" customFormat="1" hidden="1">
      <c r="A326" s="451"/>
      <c r="B326" s="475"/>
      <c r="C326" s="489" t="str">
        <f>'Data information'!C543</f>
        <v xml:space="preserve"> - แผ่นเหล็กขนาด 400X400X25mm. </v>
      </c>
      <c r="D326" s="449"/>
      <c r="E326" s="450" t="str">
        <f>'Data information'!D543</f>
        <v>กก.</v>
      </c>
      <c r="F326" s="449">
        <f>'Data information'!E543</f>
        <v>28.44</v>
      </c>
      <c r="G326" s="449">
        <f t="shared" si="34"/>
        <v>0</v>
      </c>
      <c r="H326" s="449">
        <f>'Data information'!F543</f>
        <v>0</v>
      </c>
      <c r="I326" s="449">
        <f t="shared" si="35"/>
        <v>0</v>
      </c>
      <c r="J326" s="449">
        <f t="shared" si="36"/>
        <v>0</v>
      </c>
      <c r="K326" s="460"/>
    </row>
    <row r="327" spans="1:11" s="500" customFormat="1" hidden="1">
      <c r="A327" s="451"/>
      <c r="B327" s="475"/>
      <c r="C327" s="489" t="str">
        <f>'Data information'!C544</f>
        <v xml:space="preserve"> - ค่าแรงเชื่อม ประกอบเหล็กโครงสร้าง</v>
      </c>
      <c r="D327" s="449"/>
      <c r="E327" s="450" t="str">
        <f>'Data information'!D544</f>
        <v>กก.</v>
      </c>
      <c r="F327" s="449">
        <f>'Data information'!E544</f>
        <v>0</v>
      </c>
      <c r="G327" s="449">
        <f t="shared" si="34"/>
        <v>0</v>
      </c>
      <c r="H327" s="449">
        <f>'Data information'!F544</f>
        <v>10</v>
      </c>
      <c r="I327" s="449">
        <f t="shared" si="35"/>
        <v>0</v>
      </c>
      <c r="J327" s="449">
        <f t="shared" si="36"/>
        <v>0</v>
      </c>
      <c r="K327" s="460"/>
    </row>
    <row r="328" spans="1:11" s="500" customFormat="1" hidden="1">
      <c r="A328" s="451"/>
      <c r="B328" s="475"/>
      <c r="C328" s="489" t="str">
        <f>'Data information'!C545</f>
        <v xml:space="preserve"> - Dowel DB25 </v>
      </c>
      <c r="D328" s="449"/>
      <c r="E328" s="450" t="str">
        <f>'Data information'!D545</f>
        <v>กก.</v>
      </c>
      <c r="F328" s="449">
        <f>'Data information'!E545</f>
        <v>20.41</v>
      </c>
      <c r="G328" s="449">
        <f t="shared" si="34"/>
        <v>0</v>
      </c>
      <c r="H328" s="449">
        <f>'Data information'!F545</f>
        <v>0</v>
      </c>
      <c r="I328" s="449">
        <f t="shared" si="35"/>
        <v>0</v>
      </c>
      <c r="J328" s="449">
        <f t="shared" si="36"/>
        <v>0</v>
      </c>
      <c r="K328" s="460"/>
    </row>
    <row r="329" spans="1:11" s="500" customFormat="1" hidden="1">
      <c r="A329" s="451"/>
      <c r="B329" s="475"/>
      <c r="C329" s="489" t="str">
        <f>'Data information'!C546</f>
        <v xml:space="preserve"> - คอนกรีต ขัดมันเรียบ (ลูกนอนบันได)</v>
      </c>
      <c r="D329" s="449"/>
      <c r="E329" s="450" t="str">
        <f>'Data information'!D546</f>
        <v>ลบ.ม.</v>
      </c>
      <c r="F329" s="449">
        <f>'Data information'!E546</f>
        <v>1971.96</v>
      </c>
      <c r="G329" s="449">
        <f t="shared" si="34"/>
        <v>0</v>
      </c>
      <c r="H329" s="449">
        <f>'Data information'!F546</f>
        <v>519</v>
      </c>
      <c r="I329" s="449">
        <f t="shared" si="35"/>
        <v>0</v>
      </c>
      <c r="J329" s="449">
        <f t="shared" si="36"/>
        <v>0</v>
      </c>
      <c r="K329" s="460"/>
    </row>
    <row r="330" spans="1:11" s="500" customFormat="1" hidden="1">
      <c r="A330" s="451"/>
      <c r="B330" s="475"/>
      <c r="C330" s="489" t="str">
        <f>'Data information'!C547</f>
        <v xml:space="preserve"> - เหล็กเสริม RB 9 มม.</v>
      </c>
      <c r="D330" s="449"/>
      <c r="E330" s="450" t="str">
        <f>'Data information'!D547</f>
        <v>กก.</v>
      </c>
      <c r="F330" s="449">
        <f>'Data information'!E547</f>
        <v>20.79</v>
      </c>
      <c r="G330" s="449">
        <f t="shared" si="34"/>
        <v>0</v>
      </c>
      <c r="H330" s="449">
        <f>'Data information'!F547</f>
        <v>4.4000000000000004</v>
      </c>
      <c r="I330" s="449">
        <f t="shared" si="35"/>
        <v>0</v>
      </c>
      <c r="J330" s="449">
        <f t="shared" si="36"/>
        <v>0</v>
      </c>
      <c r="K330" s="460"/>
    </row>
    <row r="331" spans="1:11" s="500" customFormat="1" hidden="1">
      <c r="A331" s="451"/>
      <c r="B331" s="475"/>
      <c r="C331" s="489" t="str">
        <f>'Data information'!C548</f>
        <v xml:space="preserve"> - เหล็กเสริม DB 12 มม.</v>
      </c>
      <c r="D331" s="449"/>
      <c r="E331" s="450" t="str">
        <f>'Data information'!D548</f>
        <v>กก.</v>
      </c>
      <c r="F331" s="449">
        <f>'Data information'!E548</f>
        <v>20.2</v>
      </c>
      <c r="G331" s="449">
        <f t="shared" si="34"/>
        <v>0</v>
      </c>
      <c r="H331" s="449">
        <f>'Data information'!F548</f>
        <v>3.6</v>
      </c>
      <c r="I331" s="449">
        <f t="shared" si="35"/>
        <v>0</v>
      </c>
      <c r="J331" s="449">
        <f t="shared" si="36"/>
        <v>0</v>
      </c>
      <c r="K331" s="460"/>
    </row>
    <row r="332" spans="1:11" s="500" customFormat="1" hidden="1">
      <c r="A332" s="451"/>
      <c r="B332" s="475"/>
      <c r="C332" s="489" t="str">
        <f>'Data information'!C549</f>
        <v xml:space="preserve"> - ลวดผูกเหล็ก</v>
      </c>
      <c r="D332" s="449"/>
      <c r="E332" s="450" t="str">
        <f>'Data information'!D549</f>
        <v>กก.</v>
      </c>
      <c r="F332" s="449">
        <f>'Data information'!E549</f>
        <v>34.42</v>
      </c>
      <c r="G332" s="449">
        <f t="shared" si="34"/>
        <v>0</v>
      </c>
      <c r="H332" s="449">
        <f>'Data information'!F549</f>
        <v>0</v>
      </c>
      <c r="I332" s="449">
        <f t="shared" si="35"/>
        <v>0</v>
      </c>
      <c r="J332" s="449">
        <f t="shared" si="36"/>
        <v>0</v>
      </c>
      <c r="K332" s="460"/>
    </row>
    <row r="333" spans="1:11" s="500" customFormat="1" hidden="1">
      <c r="A333" s="451"/>
      <c r="B333" s="475"/>
      <c r="C333" s="489" t="str">
        <f>'Data information'!C550</f>
        <v xml:space="preserve"> - เหล็กสี่เหลี่ยมตัน 1 x 1 ซม.(จมูกบันได)</v>
      </c>
      <c r="D333" s="449"/>
      <c r="E333" s="450" t="str">
        <f>'Data information'!D550</f>
        <v>ม.</v>
      </c>
      <c r="F333" s="449">
        <f>'Data information'!E550</f>
        <v>30</v>
      </c>
      <c r="G333" s="449">
        <f t="shared" si="34"/>
        <v>0</v>
      </c>
      <c r="H333" s="449">
        <f>'Data information'!F550</f>
        <v>0</v>
      </c>
      <c r="I333" s="449">
        <f t="shared" si="35"/>
        <v>0</v>
      </c>
      <c r="J333" s="449">
        <f t="shared" si="36"/>
        <v>0</v>
      </c>
      <c r="K333" s="460"/>
    </row>
    <row r="334" spans="1:11" s="500" customFormat="1" hidden="1">
      <c r="A334" s="451"/>
      <c r="B334" s="475"/>
      <c r="C334" s="489" t="str">
        <f>'Data information'!C551</f>
        <v xml:space="preserve"> - ทาสีกันสนิม</v>
      </c>
      <c r="D334" s="449"/>
      <c r="E334" s="450" t="str">
        <f>'Data information'!D551</f>
        <v>ตร.ม.</v>
      </c>
      <c r="F334" s="449">
        <f>'Data information'!E551</f>
        <v>22.42</v>
      </c>
      <c r="G334" s="449">
        <f t="shared" si="34"/>
        <v>0</v>
      </c>
      <c r="H334" s="449">
        <f>'Data information'!F551</f>
        <v>30</v>
      </c>
      <c r="I334" s="449">
        <f t="shared" si="35"/>
        <v>0</v>
      </c>
      <c r="J334" s="449">
        <f t="shared" si="36"/>
        <v>0</v>
      </c>
      <c r="K334" s="460"/>
    </row>
    <row r="335" spans="1:11" s="500" customFormat="1" hidden="1">
      <c r="A335" s="451"/>
      <c r="B335" s="475"/>
      <c r="C335" s="489" t="str">
        <f>'Data information'!C552</f>
        <v xml:space="preserve"> - ทาสีน้ำมัน</v>
      </c>
      <c r="D335" s="449"/>
      <c r="E335" s="450" t="str">
        <f>'Data information'!D552</f>
        <v>ตร.ม.</v>
      </c>
      <c r="F335" s="449">
        <f>'Data information'!E552</f>
        <v>66.12</v>
      </c>
      <c r="G335" s="449">
        <f t="shared" si="34"/>
        <v>0</v>
      </c>
      <c r="H335" s="449">
        <f>'Data information'!F552</f>
        <v>35</v>
      </c>
      <c r="I335" s="449">
        <f t="shared" si="35"/>
        <v>0</v>
      </c>
      <c r="J335" s="449">
        <f t="shared" si="36"/>
        <v>0</v>
      </c>
      <c r="K335" s="460"/>
    </row>
    <row r="336" spans="1:11" s="500" customFormat="1" hidden="1">
      <c r="A336" s="451"/>
      <c r="B336" s="475"/>
      <c r="C336" s="489" t="str">
        <f>'Data information'!C553</f>
        <v xml:space="preserve"> - งานราวเหล็ก ราวบันได ST.2-2</v>
      </c>
      <c r="D336" s="449"/>
      <c r="E336" s="450" t="str">
        <f>'Data information'!D553</f>
        <v>ม.</v>
      </c>
      <c r="F336" s="449">
        <f>'Data information'!E553</f>
        <v>1838.53</v>
      </c>
      <c r="G336" s="449">
        <f t="shared" si="34"/>
        <v>0</v>
      </c>
      <c r="H336" s="449">
        <f>'Data information'!F553</f>
        <v>560</v>
      </c>
      <c r="I336" s="449">
        <f t="shared" si="35"/>
        <v>0</v>
      </c>
      <c r="J336" s="449">
        <f t="shared" si="36"/>
        <v>0</v>
      </c>
      <c r="K336" s="460"/>
    </row>
    <row r="337" spans="1:11" s="500" customFormat="1" hidden="1">
      <c r="A337" s="451"/>
      <c r="B337" s="475"/>
      <c r="C337" s="485" t="str">
        <f>'Data information'!C554</f>
        <v>งานบันได ST.2-3 อาคาร 1</v>
      </c>
      <c r="D337" s="449"/>
      <c r="E337" s="450"/>
      <c r="F337" s="449"/>
      <c r="G337" s="449"/>
      <c r="H337" s="449"/>
      <c r="I337" s="449"/>
      <c r="J337" s="449"/>
      <c r="K337" s="451"/>
    </row>
    <row r="338" spans="1:11" s="500" customFormat="1" hidden="1">
      <c r="A338" s="451"/>
      <c r="B338" s="475"/>
      <c r="C338" s="489" t="str">
        <f>'Data information'!C555</f>
        <v xml:space="preserve"> - H-200X200X8X12mm. </v>
      </c>
      <c r="D338" s="449"/>
      <c r="E338" s="450" t="str">
        <f>'Data information'!D555</f>
        <v>กก.</v>
      </c>
      <c r="F338" s="449">
        <f>'Data information'!E555</f>
        <v>33.409999999999997</v>
      </c>
      <c r="G338" s="449">
        <f t="shared" si="34"/>
        <v>0</v>
      </c>
      <c r="H338" s="449">
        <f>'Data information'!F555</f>
        <v>0</v>
      </c>
      <c r="I338" s="449">
        <f t="shared" si="35"/>
        <v>0</v>
      </c>
      <c r="J338" s="449">
        <f t="shared" si="36"/>
        <v>0</v>
      </c>
      <c r="K338" s="451"/>
    </row>
    <row r="339" spans="1:11" s="500" customFormat="1" hidden="1">
      <c r="A339" s="451"/>
      <c r="B339" s="475"/>
      <c r="C339" s="489" t="str">
        <f>'Data information'!C556</f>
        <v xml:space="preserve"> - H-194X150X6X9mm.</v>
      </c>
      <c r="D339" s="449"/>
      <c r="E339" s="450" t="str">
        <f>'Data information'!D556</f>
        <v>กก.</v>
      </c>
      <c r="F339" s="449">
        <f>'Data information'!E556</f>
        <v>34.020000000000003</v>
      </c>
      <c r="G339" s="449">
        <f t="shared" si="34"/>
        <v>0</v>
      </c>
      <c r="H339" s="449">
        <f>'Data information'!F556</f>
        <v>0</v>
      </c>
      <c r="I339" s="449">
        <f t="shared" si="35"/>
        <v>0</v>
      </c>
      <c r="J339" s="449">
        <f t="shared" si="36"/>
        <v>0</v>
      </c>
      <c r="K339" s="451"/>
    </row>
    <row r="340" spans="1:11" s="500" customFormat="1" hidden="1">
      <c r="A340" s="451"/>
      <c r="B340" s="475"/>
      <c r="C340" s="489" t="str">
        <f>'Data information'!C557</f>
        <v xml:space="preserve"> - C-CHANNELS 200X80X7.5X11.0mm.</v>
      </c>
      <c r="D340" s="449"/>
      <c r="E340" s="450" t="str">
        <f>'Data information'!D557</f>
        <v>กก.</v>
      </c>
      <c r="F340" s="449">
        <f>'Data information'!E557</f>
        <v>35.840000000000003</v>
      </c>
      <c r="G340" s="449">
        <f t="shared" si="34"/>
        <v>0</v>
      </c>
      <c r="H340" s="449">
        <f>'Data information'!F557</f>
        <v>0</v>
      </c>
      <c r="I340" s="449">
        <f t="shared" si="35"/>
        <v>0</v>
      </c>
      <c r="J340" s="449">
        <f t="shared" si="36"/>
        <v>0</v>
      </c>
      <c r="K340" s="451"/>
    </row>
    <row r="341" spans="1:11" s="500" customFormat="1" hidden="1">
      <c r="A341" s="451"/>
      <c r="B341" s="475"/>
      <c r="C341" s="489" t="str">
        <f>'Data information'!C558</f>
        <v xml:space="preserve"> - ลูกนอนบันไดแผ่นเหล็กลายตีนไก่  หนา 6 มม.พับ</v>
      </c>
      <c r="D341" s="449"/>
      <c r="E341" s="450" t="str">
        <f>'Data information'!D558</f>
        <v>กก.</v>
      </c>
      <c r="F341" s="449">
        <f>'Data information'!E558</f>
        <v>39.79</v>
      </c>
      <c r="G341" s="449">
        <f t="shared" si="34"/>
        <v>0</v>
      </c>
      <c r="H341" s="449">
        <f>'Data information'!F558</f>
        <v>0</v>
      </c>
      <c r="I341" s="449">
        <f t="shared" si="35"/>
        <v>0</v>
      </c>
      <c r="J341" s="449">
        <f t="shared" si="36"/>
        <v>0</v>
      </c>
      <c r="K341" s="451"/>
    </row>
    <row r="342" spans="1:11" s="500" customFormat="1" hidden="1">
      <c r="A342" s="451"/>
      <c r="B342" s="475"/>
      <c r="C342" s="489" t="str">
        <f>'Data information'!C559</f>
        <v xml:space="preserve"> - แผ่นเหล็กขนาด 250X400X20mm. </v>
      </c>
      <c r="D342" s="449"/>
      <c r="E342" s="450" t="str">
        <f>'Data information'!D559</f>
        <v>กก.</v>
      </c>
      <c r="F342" s="449">
        <f>'Data information'!E559</f>
        <v>28.44</v>
      </c>
      <c r="G342" s="449">
        <f t="shared" si="34"/>
        <v>0</v>
      </c>
      <c r="H342" s="449">
        <f>'Data information'!F559</f>
        <v>0</v>
      </c>
      <c r="I342" s="449">
        <f t="shared" si="35"/>
        <v>0</v>
      </c>
      <c r="J342" s="449">
        <f t="shared" si="36"/>
        <v>0</v>
      </c>
      <c r="K342" s="451"/>
    </row>
    <row r="343" spans="1:11" s="500" customFormat="1" hidden="1">
      <c r="A343" s="451"/>
      <c r="B343" s="475"/>
      <c r="C343" s="489" t="str">
        <f>'Data information'!C560</f>
        <v xml:space="preserve"> - แผ่นเหล็กขนาด 250X250X20mm. </v>
      </c>
      <c r="D343" s="449"/>
      <c r="E343" s="450" t="str">
        <f>'Data information'!D560</f>
        <v>กก.</v>
      </c>
      <c r="F343" s="449">
        <f>'Data information'!E560</f>
        <v>28.44</v>
      </c>
      <c r="G343" s="449">
        <f t="shared" si="34"/>
        <v>0</v>
      </c>
      <c r="H343" s="449">
        <f>'Data information'!F560</f>
        <v>0</v>
      </c>
      <c r="I343" s="449">
        <f t="shared" si="35"/>
        <v>0</v>
      </c>
      <c r="J343" s="449">
        <f t="shared" si="36"/>
        <v>0</v>
      </c>
      <c r="K343" s="451"/>
    </row>
    <row r="344" spans="1:11" s="500" customFormat="1" hidden="1">
      <c r="A344" s="451"/>
      <c r="B344" s="475"/>
      <c r="C344" s="489" t="str">
        <f>'Data information'!C561</f>
        <v xml:space="preserve"> - แผ่นเหล็กขนาด 200X350X20mm. </v>
      </c>
      <c r="D344" s="449"/>
      <c r="E344" s="450" t="str">
        <f>'Data information'!D561</f>
        <v>กก.</v>
      </c>
      <c r="F344" s="449">
        <f>'Data information'!E561</f>
        <v>28.44</v>
      </c>
      <c r="G344" s="449">
        <f t="shared" si="34"/>
        <v>0</v>
      </c>
      <c r="H344" s="449">
        <f>'Data information'!F561</f>
        <v>0</v>
      </c>
      <c r="I344" s="449">
        <f t="shared" si="35"/>
        <v>0</v>
      </c>
      <c r="J344" s="449">
        <f t="shared" si="36"/>
        <v>0</v>
      </c>
      <c r="K344" s="451"/>
    </row>
    <row r="345" spans="1:11" s="500" customFormat="1" hidden="1">
      <c r="A345" s="451"/>
      <c r="B345" s="475"/>
      <c r="C345" s="489" t="str">
        <f>'Data information'!C562</f>
        <v xml:space="preserve"> - Dowel DB20 ยาว 0.40 ม. (DETAIL-1)</v>
      </c>
      <c r="D345" s="449"/>
      <c r="E345" s="450" t="str">
        <f>'Data information'!D562</f>
        <v>กก.</v>
      </c>
      <c r="F345" s="449">
        <f>'Data information'!E562</f>
        <v>20.18</v>
      </c>
      <c r="G345" s="449">
        <f t="shared" si="34"/>
        <v>0</v>
      </c>
      <c r="H345" s="449">
        <f>'Data information'!F562</f>
        <v>0</v>
      </c>
      <c r="I345" s="449">
        <f t="shared" si="35"/>
        <v>0</v>
      </c>
      <c r="J345" s="449">
        <f t="shared" si="36"/>
        <v>0</v>
      </c>
      <c r="K345" s="451"/>
    </row>
    <row r="346" spans="1:11" s="500" customFormat="1" hidden="1">
      <c r="A346" s="451"/>
      <c r="B346" s="475"/>
      <c r="C346" s="489" t="str">
        <f>'Data information'!C563</f>
        <v xml:space="preserve"> - Dowel DB20 ยาว 0.40 ม.  (DETAIL-2)</v>
      </c>
      <c r="D346" s="449"/>
      <c r="E346" s="450" t="str">
        <f>'Data information'!D563</f>
        <v>กก.</v>
      </c>
      <c r="F346" s="449">
        <f>'Data information'!E563</f>
        <v>20.18</v>
      </c>
      <c r="G346" s="449">
        <f t="shared" si="34"/>
        <v>0</v>
      </c>
      <c r="H346" s="449">
        <f>'Data information'!F563</f>
        <v>0</v>
      </c>
      <c r="I346" s="449">
        <f t="shared" si="35"/>
        <v>0</v>
      </c>
      <c r="J346" s="449">
        <f t="shared" si="36"/>
        <v>0</v>
      </c>
      <c r="K346" s="451"/>
    </row>
    <row r="347" spans="1:11" s="500" customFormat="1" hidden="1">
      <c r="A347" s="451"/>
      <c r="B347" s="475"/>
      <c r="C347" s="489" t="str">
        <f>'Data information'!C564</f>
        <v xml:space="preserve"> - Dowel DB16 ยาว 0.40 ม.  (DETAIL-3)</v>
      </c>
      <c r="D347" s="449"/>
      <c r="E347" s="450" t="str">
        <f>'Data information'!D564</f>
        <v>กก.</v>
      </c>
      <c r="F347" s="449">
        <f>'Data information'!E564</f>
        <v>20.14</v>
      </c>
      <c r="G347" s="449">
        <f t="shared" si="34"/>
        <v>0</v>
      </c>
      <c r="H347" s="449">
        <f>'Data information'!F564</f>
        <v>0</v>
      </c>
      <c r="I347" s="449">
        <f t="shared" si="35"/>
        <v>0</v>
      </c>
      <c r="J347" s="449">
        <f t="shared" si="36"/>
        <v>0</v>
      </c>
      <c r="K347" s="451"/>
    </row>
    <row r="348" spans="1:11" s="500" customFormat="1" hidden="1">
      <c r="A348" s="451"/>
      <c r="B348" s="475"/>
      <c r="C348" s="489" t="str">
        <f>'Data information'!C565</f>
        <v xml:space="preserve"> - ค่าแรงเชื่อม ประกอบเหล็กโครงสร้าง</v>
      </c>
      <c r="D348" s="449"/>
      <c r="E348" s="450" t="str">
        <f>'Data information'!D565</f>
        <v>กก.</v>
      </c>
      <c r="F348" s="449">
        <f>'Data information'!E565</f>
        <v>0</v>
      </c>
      <c r="G348" s="449">
        <f t="shared" si="34"/>
        <v>0</v>
      </c>
      <c r="H348" s="449">
        <f>'Data information'!F565</f>
        <v>10</v>
      </c>
      <c r="I348" s="449">
        <f t="shared" si="35"/>
        <v>0</v>
      </c>
      <c r="J348" s="449">
        <f t="shared" si="36"/>
        <v>0</v>
      </c>
      <c r="K348" s="451"/>
    </row>
    <row r="349" spans="1:11" s="500" customFormat="1" hidden="1">
      <c r="A349" s="451"/>
      <c r="B349" s="475"/>
      <c r="C349" s="489" t="str">
        <f>'Data information'!C566</f>
        <v xml:space="preserve"> - ทาสีกันสนิม</v>
      </c>
      <c r="D349" s="449"/>
      <c r="E349" s="450" t="str">
        <f>'Data information'!D566</f>
        <v>ตร.ม.</v>
      </c>
      <c r="F349" s="449">
        <f>'Data information'!E566</f>
        <v>22.42</v>
      </c>
      <c r="G349" s="449">
        <f t="shared" si="34"/>
        <v>0</v>
      </c>
      <c r="H349" s="449">
        <f>'Data information'!F566</f>
        <v>30</v>
      </c>
      <c r="I349" s="449">
        <f t="shared" si="35"/>
        <v>0</v>
      </c>
      <c r="J349" s="449">
        <f t="shared" si="36"/>
        <v>0</v>
      </c>
      <c r="K349" s="451"/>
    </row>
    <row r="350" spans="1:11" s="500" customFormat="1" hidden="1">
      <c r="A350" s="451"/>
      <c r="B350" s="475"/>
      <c r="C350" s="489" t="str">
        <f>'Data information'!C567</f>
        <v xml:space="preserve"> - ทาสีน้ำมัน</v>
      </c>
      <c r="D350" s="449"/>
      <c r="E350" s="450" t="str">
        <f>'Data information'!D567</f>
        <v>ตร.ม.</v>
      </c>
      <c r="F350" s="449">
        <f>'Data information'!E567</f>
        <v>66.12</v>
      </c>
      <c r="G350" s="449">
        <f t="shared" si="34"/>
        <v>0</v>
      </c>
      <c r="H350" s="449">
        <f>'Data information'!F567</f>
        <v>35</v>
      </c>
      <c r="I350" s="449">
        <f t="shared" si="35"/>
        <v>0</v>
      </c>
      <c r="J350" s="449">
        <f t="shared" si="36"/>
        <v>0</v>
      </c>
      <c r="K350" s="451"/>
    </row>
    <row r="351" spans="1:11" s="500" customFormat="1" hidden="1">
      <c r="A351" s="451"/>
      <c r="B351" s="475"/>
      <c r="C351" s="489" t="str">
        <f>'Data information'!C568</f>
        <v xml:space="preserve"> - งานราวเหล็ก ราวบันได ST.2-3</v>
      </c>
      <c r="D351" s="449"/>
      <c r="E351" s="450" t="str">
        <f>'Data information'!D568</f>
        <v>ม.</v>
      </c>
      <c r="F351" s="449">
        <f>'Data information'!E568</f>
        <v>303.774</v>
      </c>
      <c r="G351" s="449">
        <f t="shared" si="34"/>
        <v>0</v>
      </c>
      <c r="H351" s="449">
        <f>'Data information'!F568</f>
        <v>114</v>
      </c>
      <c r="I351" s="449">
        <f t="shared" si="35"/>
        <v>0</v>
      </c>
      <c r="J351" s="449">
        <f t="shared" si="36"/>
        <v>0</v>
      </c>
      <c r="K351" s="451"/>
    </row>
    <row r="352" spans="1:11" s="500" customFormat="1" hidden="1">
      <c r="A352" s="451"/>
      <c r="B352" s="475"/>
      <c r="C352" s="485" t="str">
        <f>'Data information'!C569</f>
        <v>งานบันได ST.2-4 อาคาร 1</v>
      </c>
      <c r="D352" s="449"/>
      <c r="E352" s="450">
        <f>'Data information'!D569</f>
        <v>0</v>
      </c>
      <c r="F352" s="449">
        <f>'Data information'!E569</f>
        <v>0</v>
      </c>
      <c r="G352" s="449">
        <f t="shared" si="34"/>
        <v>0</v>
      </c>
      <c r="H352" s="449">
        <f>'Data information'!F569</f>
        <v>0</v>
      </c>
      <c r="I352" s="449">
        <f t="shared" si="35"/>
        <v>0</v>
      </c>
      <c r="J352" s="449">
        <f t="shared" si="36"/>
        <v>0</v>
      </c>
      <c r="K352" s="451"/>
    </row>
    <row r="353" spans="1:11" s="500" customFormat="1" hidden="1">
      <c r="A353" s="451"/>
      <c r="B353" s="475"/>
      <c r="C353" s="489" t="str">
        <f>'Data information'!C570</f>
        <v xml:space="preserve"> - H-200X200X8X12mm. </v>
      </c>
      <c r="D353" s="449"/>
      <c r="E353" s="450" t="str">
        <f>'Data information'!D570</f>
        <v>กก.</v>
      </c>
      <c r="F353" s="449">
        <f>'Data information'!E570</f>
        <v>33.409999999999997</v>
      </c>
      <c r="G353" s="449">
        <f t="shared" si="34"/>
        <v>0</v>
      </c>
      <c r="H353" s="449">
        <f>'Data information'!F570</f>
        <v>0</v>
      </c>
      <c r="I353" s="449">
        <f t="shared" si="35"/>
        <v>0</v>
      </c>
      <c r="J353" s="449">
        <f t="shared" si="36"/>
        <v>0</v>
      </c>
      <c r="K353" s="451"/>
    </row>
    <row r="354" spans="1:11" s="500" customFormat="1" hidden="1">
      <c r="A354" s="451"/>
      <c r="B354" s="475"/>
      <c r="C354" s="489" t="str">
        <f>'Data information'!C571</f>
        <v xml:space="preserve"> - H-194X150X6X9mm.</v>
      </c>
      <c r="D354" s="449"/>
      <c r="E354" s="450" t="str">
        <f>'Data information'!D571</f>
        <v>กก.</v>
      </c>
      <c r="F354" s="449">
        <f>'Data information'!E571</f>
        <v>34.020000000000003</v>
      </c>
      <c r="G354" s="449">
        <f t="shared" si="34"/>
        <v>0</v>
      </c>
      <c r="H354" s="449">
        <f>'Data information'!F571</f>
        <v>0</v>
      </c>
      <c r="I354" s="449">
        <f t="shared" si="35"/>
        <v>0</v>
      </c>
      <c r="J354" s="449">
        <f t="shared" si="36"/>
        <v>0</v>
      </c>
      <c r="K354" s="451"/>
    </row>
    <row r="355" spans="1:11" s="500" customFormat="1" hidden="1">
      <c r="A355" s="451"/>
      <c r="B355" s="475"/>
      <c r="C355" s="489" t="str">
        <f>'Data information'!C572</f>
        <v xml:space="preserve"> - C-CHANNELS 200X80X7.5X11.0mm.</v>
      </c>
      <c r="D355" s="449"/>
      <c r="E355" s="450" t="str">
        <f>'Data information'!D572</f>
        <v>กก.</v>
      </c>
      <c r="F355" s="449">
        <f>'Data information'!E572</f>
        <v>35.840000000000003</v>
      </c>
      <c r="G355" s="449">
        <f t="shared" si="34"/>
        <v>0</v>
      </c>
      <c r="H355" s="449">
        <f>'Data information'!F572</f>
        <v>0</v>
      </c>
      <c r="I355" s="449">
        <f t="shared" si="35"/>
        <v>0</v>
      </c>
      <c r="J355" s="449">
        <f t="shared" si="36"/>
        <v>0</v>
      </c>
      <c r="K355" s="451"/>
    </row>
    <row r="356" spans="1:11" s="500" customFormat="1" hidden="1">
      <c r="A356" s="451"/>
      <c r="B356" s="475"/>
      <c r="C356" s="489" t="str">
        <f>'Data information'!C573</f>
        <v xml:space="preserve"> - ลูกนอนบันไดแผ่นเหล็กลายตีนไก่  หนา 6 มม.พับ</v>
      </c>
      <c r="D356" s="449"/>
      <c r="E356" s="450" t="str">
        <f>'Data information'!D573</f>
        <v>กก.</v>
      </c>
      <c r="F356" s="449">
        <f>'Data information'!E573</f>
        <v>39.79</v>
      </c>
      <c r="G356" s="449">
        <f t="shared" si="34"/>
        <v>0</v>
      </c>
      <c r="H356" s="449">
        <f>'Data information'!F573</f>
        <v>0</v>
      </c>
      <c r="I356" s="449">
        <f t="shared" si="35"/>
        <v>0</v>
      </c>
      <c r="J356" s="449">
        <f t="shared" si="36"/>
        <v>0</v>
      </c>
      <c r="K356" s="451"/>
    </row>
    <row r="357" spans="1:11" s="500" customFormat="1" hidden="1">
      <c r="A357" s="451"/>
      <c r="B357" s="475"/>
      <c r="C357" s="489" t="str">
        <f>'Data information'!C574</f>
        <v xml:space="preserve"> - แผ่นเหล็กขนาด 250X400X20mm. </v>
      </c>
      <c r="D357" s="449"/>
      <c r="E357" s="450" t="str">
        <f>'Data information'!D574</f>
        <v>กก.</v>
      </c>
      <c r="F357" s="449">
        <f>'Data information'!E574</f>
        <v>28.44</v>
      </c>
      <c r="G357" s="449">
        <f t="shared" si="34"/>
        <v>0</v>
      </c>
      <c r="H357" s="449">
        <f>'Data information'!F574</f>
        <v>0</v>
      </c>
      <c r="I357" s="449">
        <f t="shared" si="35"/>
        <v>0</v>
      </c>
      <c r="J357" s="449">
        <f t="shared" si="36"/>
        <v>0</v>
      </c>
      <c r="K357" s="451"/>
    </row>
    <row r="358" spans="1:11" s="500" customFormat="1" hidden="1">
      <c r="A358" s="451"/>
      <c r="B358" s="475"/>
      <c r="C358" s="489" t="str">
        <f>'Data information'!C575</f>
        <v xml:space="preserve"> - แผ่นเหล็กขนาด 250X250X20mm. </v>
      </c>
      <c r="D358" s="449"/>
      <c r="E358" s="450" t="str">
        <f>'Data information'!D575</f>
        <v>กก.</v>
      </c>
      <c r="F358" s="449">
        <f>'Data information'!E575</f>
        <v>28.44</v>
      </c>
      <c r="G358" s="449">
        <f t="shared" si="34"/>
        <v>0</v>
      </c>
      <c r="H358" s="449">
        <f>'Data information'!F575</f>
        <v>0</v>
      </c>
      <c r="I358" s="449">
        <f t="shared" si="35"/>
        <v>0</v>
      </c>
      <c r="J358" s="449">
        <f t="shared" si="36"/>
        <v>0</v>
      </c>
      <c r="K358" s="451"/>
    </row>
    <row r="359" spans="1:11" s="500" customFormat="1" hidden="1">
      <c r="A359" s="451"/>
      <c r="B359" s="475"/>
      <c r="C359" s="489" t="str">
        <f>'Data information'!C576</f>
        <v xml:space="preserve"> - แผ่นเหล็กขนาด 200X350X20mm. </v>
      </c>
      <c r="D359" s="449"/>
      <c r="E359" s="450" t="str">
        <f>'Data information'!D576</f>
        <v>กก.</v>
      </c>
      <c r="F359" s="449">
        <f>'Data information'!E576</f>
        <v>28.44</v>
      </c>
      <c r="G359" s="449">
        <f t="shared" si="34"/>
        <v>0</v>
      </c>
      <c r="H359" s="449">
        <f>'Data information'!F576</f>
        <v>0</v>
      </c>
      <c r="I359" s="449">
        <f t="shared" si="35"/>
        <v>0</v>
      </c>
      <c r="J359" s="449">
        <f t="shared" si="36"/>
        <v>0</v>
      </c>
      <c r="K359" s="451"/>
    </row>
    <row r="360" spans="1:11" s="500" customFormat="1" hidden="1">
      <c r="A360" s="451"/>
      <c r="B360" s="475"/>
      <c r="C360" s="489" t="str">
        <f>'Data information'!C577</f>
        <v xml:space="preserve"> - Dowel DB20 ยาว 0.40 ม. (DETAIL-1)</v>
      </c>
      <c r="D360" s="449"/>
      <c r="E360" s="450" t="str">
        <f>'Data information'!D577</f>
        <v>กก.</v>
      </c>
      <c r="F360" s="449">
        <f>'Data information'!E577</f>
        <v>20.18</v>
      </c>
      <c r="G360" s="449">
        <f t="shared" si="34"/>
        <v>0</v>
      </c>
      <c r="H360" s="449">
        <f>'Data information'!F577</f>
        <v>0</v>
      </c>
      <c r="I360" s="449">
        <f t="shared" si="35"/>
        <v>0</v>
      </c>
      <c r="J360" s="449">
        <f t="shared" si="36"/>
        <v>0</v>
      </c>
      <c r="K360" s="451"/>
    </row>
    <row r="361" spans="1:11" s="500" customFormat="1" hidden="1">
      <c r="A361" s="451"/>
      <c r="B361" s="475"/>
      <c r="C361" s="489" t="str">
        <f>'Data information'!C578</f>
        <v xml:space="preserve"> - Dowel DB20 ยาว 0.40 ม.  (DETAIL-2)</v>
      </c>
      <c r="D361" s="449"/>
      <c r="E361" s="450" t="str">
        <f>'Data information'!D578</f>
        <v>กก.</v>
      </c>
      <c r="F361" s="449">
        <f>'Data information'!E578</f>
        <v>20.18</v>
      </c>
      <c r="G361" s="449">
        <f t="shared" si="34"/>
        <v>0</v>
      </c>
      <c r="H361" s="449">
        <f>'Data information'!F578</f>
        <v>0</v>
      </c>
      <c r="I361" s="449">
        <f t="shared" si="35"/>
        <v>0</v>
      </c>
      <c r="J361" s="449">
        <f t="shared" si="36"/>
        <v>0</v>
      </c>
      <c r="K361" s="451"/>
    </row>
    <row r="362" spans="1:11" s="500" customFormat="1" hidden="1">
      <c r="A362" s="451"/>
      <c r="B362" s="475"/>
      <c r="C362" s="489" t="str">
        <f>'Data information'!C579</f>
        <v xml:space="preserve"> - Dowel DB16 ยาว 0.40 ม.  (DETAIL-3)</v>
      </c>
      <c r="D362" s="449"/>
      <c r="E362" s="450" t="str">
        <f>'Data information'!D579</f>
        <v>กก.</v>
      </c>
      <c r="F362" s="449">
        <f>'Data information'!E579</f>
        <v>20.14</v>
      </c>
      <c r="G362" s="449">
        <f t="shared" si="34"/>
        <v>0</v>
      </c>
      <c r="H362" s="449">
        <f>'Data information'!F579</f>
        <v>0</v>
      </c>
      <c r="I362" s="449">
        <f t="shared" si="35"/>
        <v>0</v>
      </c>
      <c r="J362" s="449">
        <f t="shared" si="36"/>
        <v>0</v>
      </c>
      <c r="K362" s="451"/>
    </row>
    <row r="363" spans="1:11" s="500" customFormat="1" hidden="1">
      <c r="A363" s="451"/>
      <c r="B363" s="475"/>
      <c r="C363" s="489" t="str">
        <f>'Data information'!C580</f>
        <v xml:space="preserve"> - ค่าแรงเชื่อม ประกอบเหล็กโครงสร้าง</v>
      </c>
      <c r="D363" s="449"/>
      <c r="E363" s="450" t="str">
        <f>'Data information'!D580</f>
        <v>กก.</v>
      </c>
      <c r="F363" s="449">
        <f>'Data information'!E580</f>
        <v>0</v>
      </c>
      <c r="G363" s="449">
        <f t="shared" si="34"/>
        <v>0</v>
      </c>
      <c r="H363" s="449">
        <f>'Data information'!F580</f>
        <v>10</v>
      </c>
      <c r="I363" s="449">
        <f t="shared" si="35"/>
        <v>0</v>
      </c>
      <c r="J363" s="449">
        <f t="shared" si="36"/>
        <v>0</v>
      </c>
      <c r="K363" s="451"/>
    </row>
    <row r="364" spans="1:11" s="500" customFormat="1" hidden="1">
      <c r="A364" s="451"/>
      <c r="B364" s="475"/>
      <c r="C364" s="489" t="str">
        <f>'Data information'!C581</f>
        <v xml:space="preserve"> - ทาสีกันสนิม</v>
      </c>
      <c r="D364" s="449"/>
      <c r="E364" s="450" t="str">
        <f>'Data information'!D581</f>
        <v>ตร.ม.</v>
      </c>
      <c r="F364" s="449">
        <f>'Data information'!E581</f>
        <v>22.42</v>
      </c>
      <c r="G364" s="449">
        <f t="shared" si="34"/>
        <v>0</v>
      </c>
      <c r="H364" s="449">
        <f>'Data information'!F581</f>
        <v>30</v>
      </c>
      <c r="I364" s="449">
        <f t="shared" si="35"/>
        <v>0</v>
      </c>
      <c r="J364" s="449">
        <f t="shared" si="36"/>
        <v>0</v>
      </c>
      <c r="K364" s="451"/>
    </row>
    <row r="365" spans="1:11" s="500" customFormat="1" hidden="1">
      <c r="A365" s="451"/>
      <c r="B365" s="475"/>
      <c r="C365" s="489" t="str">
        <f>'Data information'!C582</f>
        <v xml:space="preserve"> - ทาสีน้ำมัน</v>
      </c>
      <c r="D365" s="449"/>
      <c r="E365" s="450" t="str">
        <f>'Data information'!D582</f>
        <v>ตร.ม.</v>
      </c>
      <c r="F365" s="449">
        <f>'Data information'!E582</f>
        <v>66.12</v>
      </c>
      <c r="G365" s="449">
        <f t="shared" ref="G365:G428" si="37">D365*F365</f>
        <v>0</v>
      </c>
      <c r="H365" s="449">
        <f>'Data information'!F582</f>
        <v>35</v>
      </c>
      <c r="I365" s="449">
        <f t="shared" ref="I365:I428" si="38">D365*H365</f>
        <v>0</v>
      </c>
      <c r="J365" s="449">
        <f t="shared" ref="J365:J428" si="39">G365+I365</f>
        <v>0</v>
      </c>
      <c r="K365" s="451"/>
    </row>
    <row r="366" spans="1:11" s="500" customFormat="1" hidden="1">
      <c r="A366" s="451"/>
      <c r="B366" s="475"/>
      <c r="C366" s="489" t="str">
        <f>'Data information'!C583</f>
        <v xml:space="preserve"> - งานราวเหล็ก ราวบันได ST.2-4</v>
      </c>
      <c r="D366" s="449"/>
      <c r="E366" s="450" t="str">
        <f>'Data information'!D583</f>
        <v>ม.</v>
      </c>
      <c r="F366" s="449">
        <f>'Data information'!E583</f>
        <v>303.774</v>
      </c>
      <c r="G366" s="449">
        <f t="shared" si="37"/>
        <v>0</v>
      </c>
      <c r="H366" s="449">
        <f>'Data information'!F583</f>
        <v>114</v>
      </c>
      <c r="I366" s="449">
        <f t="shared" si="38"/>
        <v>0</v>
      </c>
      <c r="J366" s="449">
        <f t="shared" si="39"/>
        <v>0</v>
      </c>
      <c r="K366" s="451"/>
    </row>
    <row r="367" spans="1:11" s="500" customFormat="1" hidden="1">
      <c r="A367" s="451"/>
      <c r="B367" s="475"/>
      <c r="C367" s="485" t="str">
        <f>'Data information'!C584</f>
        <v>งานบันได ST.3 อาคาร 2,4,8</v>
      </c>
      <c r="D367" s="449"/>
      <c r="E367" s="450"/>
      <c r="F367" s="449"/>
      <c r="G367" s="449"/>
      <c r="H367" s="449"/>
      <c r="I367" s="449"/>
      <c r="J367" s="449"/>
      <c r="K367" s="451"/>
    </row>
    <row r="368" spans="1:11" s="500" customFormat="1" hidden="1">
      <c r="A368" s="451"/>
      <c r="B368" s="475"/>
      <c r="C368" s="489" t="str">
        <f>'Data information'!C585</f>
        <v xml:space="preserve"> - H-200X200X8X12mm. </v>
      </c>
      <c r="D368" s="449"/>
      <c r="E368" s="450" t="str">
        <f>'Data information'!D585</f>
        <v>กก.</v>
      </c>
      <c r="F368" s="449">
        <f>'Data information'!E585</f>
        <v>33.409999999999997</v>
      </c>
      <c r="G368" s="449">
        <f t="shared" si="37"/>
        <v>0</v>
      </c>
      <c r="H368" s="449">
        <f>'Data information'!F585</f>
        <v>0</v>
      </c>
      <c r="I368" s="449">
        <f t="shared" si="38"/>
        <v>0</v>
      </c>
      <c r="J368" s="449">
        <f t="shared" si="39"/>
        <v>0</v>
      </c>
      <c r="K368" s="451"/>
    </row>
    <row r="369" spans="1:11" s="500" customFormat="1" hidden="1">
      <c r="A369" s="451"/>
      <c r="B369" s="475"/>
      <c r="C369" s="489" t="str">
        <f>'Data information'!C586</f>
        <v xml:space="preserve"> - H-194X150X6X9mm.</v>
      </c>
      <c r="D369" s="449"/>
      <c r="E369" s="450" t="str">
        <f>'Data information'!D586</f>
        <v>กก.</v>
      </c>
      <c r="F369" s="449">
        <f>'Data information'!E586</f>
        <v>34.020000000000003</v>
      </c>
      <c r="G369" s="449">
        <f t="shared" si="37"/>
        <v>0</v>
      </c>
      <c r="H369" s="449">
        <f>'Data information'!F586</f>
        <v>0</v>
      </c>
      <c r="I369" s="449">
        <f t="shared" si="38"/>
        <v>0</v>
      </c>
      <c r="J369" s="449">
        <f t="shared" si="39"/>
        <v>0</v>
      </c>
      <c r="K369" s="451"/>
    </row>
    <row r="370" spans="1:11" s="500" customFormat="1" hidden="1">
      <c r="A370" s="451"/>
      <c r="B370" s="475"/>
      <c r="C370" s="489" t="str">
        <f>'Data information'!C587</f>
        <v xml:space="preserve"> - C-CHANNELS 200X80X7.5X11.0mm.</v>
      </c>
      <c r="D370" s="449"/>
      <c r="E370" s="450" t="str">
        <f>'Data information'!D587</f>
        <v>กก.</v>
      </c>
      <c r="F370" s="449">
        <f>'Data information'!E587</f>
        <v>35.840000000000003</v>
      </c>
      <c r="G370" s="449">
        <f t="shared" si="37"/>
        <v>0</v>
      </c>
      <c r="H370" s="449">
        <f>'Data information'!F587</f>
        <v>0</v>
      </c>
      <c r="I370" s="449">
        <f t="shared" si="38"/>
        <v>0</v>
      </c>
      <c r="J370" s="449">
        <f t="shared" si="39"/>
        <v>0</v>
      </c>
      <c r="K370" s="451"/>
    </row>
    <row r="371" spans="1:11" s="500" customFormat="1" hidden="1">
      <c r="A371" s="451"/>
      <c r="B371" s="475"/>
      <c r="C371" s="489" t="str">
        <f>'Data information'!C588</f>
        <v xml:space="preserve"> - L-50x50x3mm.</v>
      </c>
      <c r="D371" s="449"/>
      <c r="E371" s="450" t="str">
        <f>'Data information'!D588</f>
        <v>กก.</v>
      </c>
      <c r="F371" s="449">
        <f>'Data information'!E588</f>
        <v>22.85</v>
      </c>
      <c r="G371" s="449">
        <f t="shared" si="37"/>
        <v>0</v>
      </c>
      <c r="H371" s="449">
        <f>'Data information'!F588</f>
        <v>0</v>
      </c>
      <c r="I371" s="449">
        <f t="shared" si="38"/>
        <v>0</v>
      </c>
      <c r="J371" s="449">
        <f t="shared" si="39"/>
        <v>0</v>
      </c>
      <c r="K371" s="451"/>
    </row>
    <row r="372" spans="1:11" s="500" customFormat="1" hidden="1">
      <c r="A372" s="451"/>
      <c r="B372" s="475"/>
      <c r="C372" s="489" t="str">
        <f>'Data information'!C589</f>
        <v xml:space="preserve"> - ลูกนอนบันไดแผ่นเหล็กลายตีนไก่  หนา 6 มม.พับ</v>
      </c>
      <c r="D372" s="449"/>
      <c r="E372" s="450" t="str">
        <f>'Data information'!D589</f>
        <v>กก.</v>
      </c>
      <c r="F372" s="449">
        <f>'Data information'!E589</f>
        <v>39.79</v>
      </c>
      <c r="G372" s="449">
        <f t="shared" si="37"/>
        <v>0</v>
      </c>
      <c r="H372" s="449">
        <f>'Data information'!F589</f>
        <v>0</v>
      </c>
      <c r="I372" s="449">
        <f t="shared" si="38"/>
        <v>0</v>
      </c>
      <c r="J372" s="449">
        <f t="shared" si="39"/>
        <v>0</v>
      </c>
      <c r="K372" s="451"/>
    </row>
    <row r="373" spans="1:11" s="500" customFormat="1" hidden="1">
      <c r="A373" s="451"/>
      <c r="B373" s="475"/>
      <c r="C373" s="489" t="str">
        <f>'Data information'!C590</f>
        <v xml:space="preserve"> - แผ่นเหล็กขนาด 250X400X20mm. </v>
      </c>
      <c r="D373" s="449"/>
      <c r="E373" s="450" t="str">
        <f>'Data information'!D590</f>
        <v>กก.</v>
      </c>
      <c r="F373" s="449">
        <f>'Data information'!E590</f>
        <v>28.44</v>
      </c>
      <c r="G373" s="449">
        <f t="shared" si="37"/>
        <v>0</v>
      </c>
      <c r="H373" s="449">
        <f>'Data information'!F590</f>
        <v>0</v>
      </c>
      <c r="I373" s="449">
        <f t="shared" si="38"/>
        <v>0</v>
      </c>
      <c r="J373" s="449">
        <f t="shared" si="39"/>
        <v>0</v>
      </c>
      <c r="K373" s="451"/>
    </row>
    <row r="374" spans="1:11" s="500" customFormat="1" hidden="1">
      <c r="A374" s="451"/>
      <c r="B374" s="475"/>
      <c r="C374" s="489" t="str">
        <f>'Data information'!C591</f>
        <v xml:space="preserve"> - แผ่นเหล็กขนาด 250X250X20mm. </v>
      </c>
      <c r="D374" s="449"/>
      <c r="E374" s="450" t="str">
        <f>'Data information'!D591</f>
        <v>กก.</v>
      </c>
      <c r="F374" s="449">
        <f>'Data information'!E591</f>
        <v>28.44</v>
      </c>
      <c r="G374" s="449">
        <f t="shared" si="37"/>
        <v>0</v>
      </c>
      <c r="H374" s="449">
        <f>'Data information'!F591</f>
        <v>0</v>
      </c>
      <c r="I374" s="449">
        <f t="shared" si="38"/>
        <v>0</v>
      </c>
      <c r="J374" s="449">
        <f t="shared" si="39"/>
        <v>0</v>
      </c>
      <c r="K374" s="451"/>
    </row>
    <row r="375" spans="1:11" s="500" customFormat="1" hidden="1">
      <c r="A375" s="451"/>
      <c r="B375" s="475"/>
      <c r="C375" s="489" t="str">
        <f>'Data information'!C592</f>
        <v xml:space="preserve"> - แผ่นเหล็กขนาด 200X350X20mm. </v>
      </c>
      <c r="D375" s="449"/>
      <c r="E375" s="450" t="str">
        <f>'Data information'!D592</f>
        <v>กก.</v>
      </c>
      <c r="F375" s="449">
        <f>'Data information'!E592</f>
        <v>28.44</v>
      </c>
      <c r="G375" s="449">
        <f t="shared" si="37"/>
        <v>0</v>
      </c>
      <c r="H375" s="449">
        <f>'Data information'!F592</f>
        <v>0</v>
      </c>
      <c r="I375" s="449">
        <f t="shared" si="38"/>
        <v>0</v>
      </c>
      <c r="J375" s="449">
        <f t="shared" si="39"/>
        <v>0</v>
      </c>
      <c r="K375" s="451"/>
    </row>
    <row r="376" spans="1:11" s="500" customFormat="1" hidden="1">
      <c r="A376" s="451"/>
      <c r="B376" s="475"/>
      <c r="C376" s="489" t="str">
        <f>'Data information'!C593</f>
        <v xml:space="preserve"> - Dowel DB20 ยาว 0.40 ม. (DETAIL-1,2)</v>
      </c>
      <c r="D376" s="449"/>
      <c r="E376" s="450" t="str">
        <f>'Data information'!D593</f>
        <v>กก.</v>
      </c>
      <c r="F376" s="449">
        <f>'Data information'!E593</f>
        <v>20.18</v>
      </c>
      <c r="G376" s="449">
        <f t="shared" si="37"/>
        <v>0</v>
      </c>
      <c r="H376" s="449">
        <f>'Data information'!F593</f>
        <v>0</v>
      </c>
      <c r="I376" s="449">
        <f t="shared" si="38"/>
        <v>0</v>
      </c>
      <c r="J376" s="449">
        <f t="shared" si="39"/>
        <v>0</v>
      </c>
      <c r="K376" s="451"/>
    </row>
    <row r="377" spans="1:11" s="500" customFormat="1" hidden="1">
      <c r="A377" s="451"/>
      <c r="B377" s="475"/>
      <c r="C377" s="489" t="str">
        <f>'Data information'!C594</f>
        <v xml:space="preserve"> - Dowel DB16 ยาว 0.40 ม.  (DETAIL-3)</v>
      </c>
      <c r="D377" s="449"/>
      <c r="E377" s="450" t="str">
        <f>'Data information'!D594</f>
        <v>กก.</v>
      </c>
      <c r="F377" s="449">
        <f>'Data information'!E594</f>
        <v>20.14</v>
      </c>
      <c r="G377" s="449">
        <f t="shared" si="37"/>
        <v>0</v>
      </c>
      <c r="H377" s="449">
        <f>'Data information'!F594</f>
        <v>0</v>
      </c>
      <c r="I377" s="449">
        <f t="shared" si="38"/>
        <v>0</v>
      </c>
      <c r="J377" s="449">
        <f t="shared" si="39"/>
        <v>0</v>
      </c>
      <c r="K377" s="451"/>
    </row>
    <row r="378" spans="1:11" s="500" customFormat="1" hidden="1">
      <c r="A378" s="451"/>
      <c r="B378" s="475"/>
      <c r="C378" s="489" t="str">
        <f>'Data information'!C595</f>
        <v xml:space="preserve"> - ค่าแรงเชื่อม ประกอบเหล็กโครงสร้าง</v>
      </c>
      <c r="D378" s="449"/>
      <c r="E378" s="450" t="str">
        <f>'Data information'!D595</f>
        <v>กก.</v>
      </c>
      <c r="F378" s="449">
        <f>'Data information'!E595</f>
        <v>0</v>
      </c>
      <c r="G378" s="449">
        <f t="shared" si="37"/>
        <v>0</v>
      </c>
      <c r="H378" s="449">
        <f>'Data information'!F595</f>
        <v>10</v>
      </c>
      <c r="I378" s="449">
        <f t="shared" si="38"/>
        <v>0</v>
      </c>
      <c r="J378" s="449">
        <f t="shared" si="39"/>
        <v>0</v>
      </c>
      <c r="K378" s="451"/>
    </row>
    <row r="379" spans="1:11" s="500" customFormat="1" hidden="1">
      <c r="A379" s="451"/>
      <c r="B379" s="475"/>
      <c r="C379" s="489" t="str">
        <f>'Data information'!C596</f>
        <v xml:space="preserve"> - ทาสีกันสนิม</v>
      </c>
      <c r="D379" s="449"/>
      <c r="E379" s="450" t="str">
        <f>'Data information'!D596</f>
        <v>ตร.ม.</v>
      </c>
      <c r="F379" s="449">
        <f>'Data information'!E596</f>
        <v>22.42</v>
      </c>
      <c r="G379" s="449">
        <f t="shared" si="37"/>
        <v>0</v>
      </c>
      <c r="H379" s="449">
        <f>'Data information'!F596</f>
        <v>30</v>
      </c>
      <c r="I379" s="449">
        <f t="shared" si="38"/>
        <v>0</v>
      </c>
      <c r="J379" s="449">
        <f t="shared" si="39"/>
        <v>0</v>
      </c>
      <c r="K379" s="451"/>
    </row>
    <row r="380" spans="1:11" s="500" customFormat="1" hidden="1">
      <c r="A380" s="451"/>
      <c r="B380" s="475"/>
      <c r="C380" s="489" t="str">
        <f>'Data information'!C597</f>
        <v xml:space="preserve"> - ทาสีน้ำมัน</v>
      </c>
      <c r="D380" s="449"/>
      <c r="E380" s="450" t="str">
        <f>'Data information'!D597</f>
        <v>ตร.ม.</v>
      </c>
      <c r="F380" s="449">
        <f>'Data information'!E597</f>
        <v>66.12</v>
      </c>
      <c r="G380" s="449">
        <f t="shared" si="37"/>
        <v>0</v>
      </c>
      <c r="H380" s="449">
        <f>'Data information'!F597</f>
        <v>35</v>
      </c>
      <c r="I380" s="449">
        <f t="shared" si="38"/>
        <v>0</v>
      </c>
      <c r="J380" s="449">
        <f t="shared" si="39"/>
        <v>0</v>
      </c>
      <c r="K380" s="451"/>
    </row>
    <row r="381" spans="1:11" s="500" customFormat="1" hidden="1">
      <c r="A381" s="451"/>
      <c r="B381" s="475"/>
      <c r="C381" s="489" t="str">
        <f>'Data information'!C598</f>
        <v xml:space="preserve"> - งานราวเหล็ก ราวบันได ST.3</v>
      </c>
      <c r="D381" s="449"/>
      <c r="E381" s="450" t="str">
        <f>'Data information'!D598</f>
        <v>ม.</v>
      </c>
      <c r="F381" s="449">
        <f>'Data information'!E598</f>
        <v>303.774</v>
      </c>
      <c r="G381" s="449">
        <f t="shared" si="37"/>
        <v>0</v>
      </c>
      <c r="H381" s="449">
        <f>'Data information'!F598</f>
        <v>114</v>
      </c>
      <c r="I381" s="449">
        <f t="shared" si="38"/>
        <v>0</v>
      </c>
      <c r="J381" s="449">
        <f t="shared" si="39"/>
        <v>0</v>
      </c>
      <c r="K381" s="451"/>
    </row>
    <row r="382" spans="1:11" s="500" customFormat="1">
      <c r="A382" s="451"/>
      <c r="B382" s="475"/>
      <c r="C382" s="485" t="str">
        <f>'Data information'!C599</f>
        <v>งานบันได ST.3 อาคาร 3</v>
      </c>
      <c r="D382" s="449"/>
      <c r="E382" s="450"/>
      <c r="F382" s="449"/>
      <c r="G382" s="449"/>
      <c r="H382" s="449"/>
      <c r="I382" s="449"/>
      <c r="J382" s="449"/>
      <c r="K382" s="451"/>
    </row>
    <row r="383" spans="1:11" s="500" customFormat="1">
      <c r="A383" s="451"/>
      <c r="B383" s="475"/>
      <c r="C383" s="489" t="str">
        <f>'Data information'!C600</f>
        <v xml:space="preserve"> - CX- H-200X200X8X12mm.</v>
      </c>
      <c r="D383" s="449"/>
      <c r="E383" s="450" t="str">
        <f>'Data information'!D600</f>
        <v>กก.</v>
      </c>
      <c r="F383" s="449">
        <f>'Data information'!E600</f>
        <v>33.409999999999997</v>
      </c>
      <c r="G383" s="449">
        <f t="shared" si="37"/>
        <v>0</v>
      </c>
      <c r="H383" s="449">
        <f>'Data information'!F600</f>
        <v>0</v>
      </c>
      <c r="I383" s="449">
        <f t="shared" si="38"/>
        <v>0</v>
      </c>
      <c r="J383" s="449">
        <f t="shared" si="39"/>
        <v>0</v>
      </c>
      <c r="K383" s="451"/>
    </row>
    <row r="384" spans="1:11" s="500" customFormat="1">
      <c r="A384" s="451"/>
      <c r="B384" s="475"/>
      <c r="C384" s="489" t="str">
        <f>'Data information'!C601</f>
        <v xml:space="preserve"> - แม่บันได H-200X200X8X12mm.</v>
      </c>
      <c r="D384" s="449"/>
      <c r="E384" s="450" t="str">
        <f>'Data information'!D601</f>
        <v>กก.</v>
      </c>
      <c r="F384" s="449">
        <f>'Data information'!E601</f>
        <v>33.409999999999997</v>
      </c>
      <c r="G384" s="449">
        <f t="shared" si="37"/>
        <v>0</v>
      </c>
      <c r="H384" s="449">
        <f>'Data information'!F601</f>
        <v>0</v>
      </c>
      <c r="I384" s="449">
        <f t="shared" si="38"/>
        <v>0</v>
      </c>
      <c r="J384" s="449">
        <f t="shared" si="39"/>
        <v>0</v>
      </c>
      <c r="K384" s="451"/>
    </row>
    <row r="385" spans="1:11" s="500" customFormat="1">
      <c r="A385" s="451"/>
      <c r="B385" s="475"/>
      <c r="C385" s="489" t="str">
        <f>'Data information'!C602</f>
        <v xml:space="preserve"> - H-194X150X6X9mm.</v>
      </c>
      <c r="D385" s="449"/>
      <c r="E385" s="450" t="str">
        <f>'Data information'!D602</f>
        <v>กก.</v>
      </c>
      <c r="F385" s="449">
        <f>'Data information'!E602</f>
        <v>34.020000000000003</v>
      </c>
      <c r="G385" s="449">
        <f t="shared" si="37"/>
        <v>0</v>
      </c>
      <c r="H385" s="449">
        <f>'Data information'!F602</f>
        <v>0</v>
      </c>
      <c r="I385" s="449">
        <f t="shared" si="38"/>
        <v>0</v>
      </c>
      <c r="J385" s="449">
        <f t="shared" si="39"/>
        <v>0</v>
      </c>
      <c r="K385" s="451"/>
    </row>
    <row r="386" spans="1:11" s="500" customFormat="1">
      <c r="A386" s="451"/>
      <c r="B386" s="475"/>
      <c r="C386" s="489" t="str">
        <f>'Data information'!C603</f>
        <v xml:space="preserve"> - C-CHANNELS 200X80X7.5X11.0mm.</v>
      </c>
      <c r="D386" s="449"/>
      <c r="E386" s="450" t="str">
        <f>'Data information'!D603</f>
        <v>กก.</v>
      </c>
      <c r="F386" s="449">
        <f>'Data information'!E603</f>
        <v>35.840000000000003</v>
      </c>
      <c r="G386" s="449">
        <f t="shared" si="37"/>
        <v>0</v>
      </c>
      <c r="H386" s="449">
        <f>'Data information'!F603</f>
        <v>0</v>
      </c>
      <c r="I386" s="449">
        <f t="shared" si="38"/>
        <v>0</v>
      </c>
      <c r="J386" s="449">
        <f t="shared" si="39"/>
        <v>0</v>
      </c>
      <c r="K386" s="451"/>
    </row>
    <row r="387" spans="1:11" s="500" customFormat="1">
      <c r="A387" s="451"/>
      <c r="B387" s="475"/>
      <c r="C387" s="489" t="str">
        <f>'Data information'!C604</f>
        <v xml:space="preserve"> - ลูกนอนบันไดแผ่นเหล็กลายตีนไก่  หนา 6 มม.พับ</v>
      </c>
      <c r="D387" s="449"/>
      <c r="E387" s="450" t="str">
        <f>'Data information'!D604</f>
        <v>กก.</v>
      </c>
      <c r="F387" s="449">
        <f>'Data information'!E604</f>
        <v>39.79</v>
      </c>
      <c r="G387" s="449">
        <f t="shared" si="37"/>
        <v>0</v>
      </c>
      <c r="H387" s="449">
        <f>'Data information'!F604</f>
        <v>0</v>
      </c>
      <c r="I387" s="449">
        <f t="shared" si="38"/>
        <v>0</v>
      </c>
      <c r="J387" s="449">
        <f t="shared" si="39"/>
        <v>0</v>
      </c>
      <c r="K387" s="451"/>
    </row>
    <row r="388" spans="1:11" s="500" customFormat="1">
      <c r="A388" s="451"/>
      <c r="B388" s="475"/>
      <c r="C388" s="489" t="str">
        <f>'Data information'!C605</f>
        <v xml:space="preserve"> - ชานพักบันไดแผ่นเหล็กลายตีนไก่  หนา 6 มม.</v>
      </c>
      <c r="D388" s="449"/>
      <c r="E388" s="450" t="str">
        <f>'Data information'!D605</f>
        <v>กก.</v>
      </c>
      <c r="F388" s="449">
        <f>'Data information'!E605</f>
        <v>39.79</v>
      </c>
      <c r="G388" s="449">
        <f t="shared" si="37"/>
        <v>0</v>
      </c>
      <c r="H388" s="449">
        <f>'Data information'!F605</f>
        <v>0</v>
      </c>
      <c r="I388" s="449">
        <f t="shared" si="38"/>
        <v>0</v>
      </c>
      <c r="J388" s="449">
        <f t="shared" si="39"/>
        <v>0</v>
      </c>
      <c r="K388" s="451"/>
    </row>
    <row r="389" spans="1:11" s="500" customFormat="1">
      <c r="A389" s="451"/>
      <c r="B389" s="475"/>
      <c r="C389" s="489" t="str">
        <f>'Data information'!C606</f>
        <v xml:space="preserve"> - L 50x50x3mm </v>
      </c>
      <c r="D389" s="449"/>
      <c r="E389" s="450" t="str">
        <f>'Data information'!D606</f>
        <v>กก.</v>
      </c>
      <c r="F389" s="449">
        <f>'Data information'!E606</f>
        <v>22.85</v>
      </c>
      <c r="G389" s="449">
        <f t="shared" si="37"/>
        <v>0</v>
      </c>
      <c r="H389" s="449">
        <f>'Data information'!F606</f>
        <v>0</v>
      </c>
      <c r="I389" s="449">
        <f t="shared" si="38"/>
        <v>0</v>
      </c>
      <c r="J389" s="449">
        <f t="shared" si="39"/>
        <v>0</v>
      </c>
      <c r="K389" s="451"/>
    </row>
    <row r="390" spans="1:11" s="500" customFormat="1">
      <c r="A390" s="451"/>
      <c r="B390" s="475"/>
      <c r="C390" s="489" t="str">
        <f>'Data information'!C607</f>
        <v xml:space="preserve"> - แผ่นเหล็กขนาด 250X400X20mm. </v>
      </c>
      <c r="D390" s="449"/>
      <c r="E390" s="450" t="str">
        <f>'Data information'!D607</f>
        <v>กก.</v>
      </c>
      <c r="F390" s="449">
        <f>'Data information'!E607</f>
        <v>28.44</v>
      </c>
      <c r="G390" s="449">
        <f t="shared" si="37"/>
        <v>0</v>
      </c>
      <c r="H390" s="449">
        <f>'Data information'!F607</f>
        <v>0</v>
      </c>
      <c r="I390" s="449">
        <f t="shared" si="38"/>
        <v>0</v>
      </c>
      <c r="J390" s="449">
        <f t="shared" si="39"/>
        <v>0</v>
      </c>
      <c r="K390" s="451"/>
    </row>
    <row r="391" spans="1:11" s="500" customFormat="1">
      <c r="A391" s="451"/>
      <c r="B391" s="475"/>
      <c r="C391" s="489" t="str">
        <f>'Data information'!C608</f>
        <v xml:space="preserve"> - แผ่นเหล็กขนาด 250X250X20mm. Detail ST-E</v>
      </c>
      <c r="D391" s="449"/>
      <c r="E391" s="450" t="str">
        <f>'Data information'!D608</f>
        <v>กก.</v>
      </c>
      <c r="F391" s="449">
        <f>'Data information'!E608</f>
        <v>28.44</v>
      </c>
      <c r="G391" s="449">
        <f t="shared" si="37"/>
        <v>0</v>
      </c>
      <c r="H391" s="449">
        <f>'Data information'!F608</f>
        <v>0</v>
      </c>
      <c r="I391" s="449">
        <f t="shared" si="38"/>
        <v>0</v>
      </c>
      <c r="J391" s="449">
        <f t="shared" si="39"/>
        <v>0</v>
      </c>
      <c r="K391" s="451"/>
    </row>
    <row r="392" spans="1:11" s="500" customFormat="1">
      <c r="A392" s="451"/>
      <c r="B392" s="475"/>
      <c r="C392" s="489" t="str">
        <f>'Data information'!C609</f>
        <v xml:space="preserve"> - แผ่นเหล็กขนาด 250X350X20mm. Detail 3A</v>
      </c>
      <c r="D392" s="449"/>
      <c r="E392" s="450" t="str">
        <f>'Data information'!D609</f>
        <v>กก.</v>
      </c>
      <c r="F392" s="449">
        <f>'Data information'!E609</f>
        <v>28.44</v>
      </c>
      <c r="G392" s="449">
        <f t="shared" si="37"/>
        <v>0</v>
      </c>
      <c r="H392" s="449">
        <f>'Data information'!F609</f>
        <v>0</v>
      </c>
      <c r="I392" s="449">
        <f t="shared" si="38"/>
        <v>0</v>
      </c>
      <c r="J392" s="449">
        <f t="shared" si="39"/>
        <v>0</v>
      </c>
      <c r="K392" s="451"/>
    </row>
    <row r="393" spans="1:11" s="500" customFormat="1">
      <c r="A393" s="451"/>
      <c r="B393" s="475"/>
      <c r="C393" s="489" t="str">
        <f>'Data information'!C610</f>
        <v xml:space="preserve"> - Dowel 6-DB20 ยาว 0.40 ม. (DETAIL-1)</v>
      </c>
      <c r="D393" s="449"/>
      <c r="E393" s="450" t="str">
        <f>'Data information'!D610</f>
        <v>กก.</v>
      </c>
      <c r="F393" s="449">
        <f>'Data information'!E610</f>
        <v>20.18</v>
      </c>
      <c r="G393" s="449">
        <f t="shared" si="37"/>
        <v>0</v>
      </c>
      <c r="H393" s="449">
        <f>'Data information'!F610</f>
        <v>0</v>
      </c>
      <c r="I393" s="449">
        <f t="shared" si="38"/>
        <v>0</v>
      </c>
      <c r="J393" s="449">
        <f t="shared" si="39"/>
        <v>0</v>
      </c>
      <c r="K393" s="451"/>
    </row>
    <row r="394" spans="1:11" s="500" customFormat="1">
      <c r="A394" s="451"/>
      <c r="B394" s="475"/>
      <c r="C394" s="489" t="str">
        <f>'Data information'!C611</f>
        <v xml:space="preserve"> - Dowel 4-DB20 ยาว 0.40 ม.  (DETAIL-2)</v>
      </c>
      <c r="D394" s="449"/>
      <c r="E394" s="450" t="str">
        <f>'Data information'!D611</f>
        <v>กก.</v>
      </c>
      <c r="F394" s="449">
        <f>'Data information'!E611</f>
        <v>20.18</v>
      </c>
      <c r="G394" s="449">
        <f t="shared" si="37"/>
        <v>0</v>
      </c>
      <c r="H394" s="449">
        <f>'Data information'!F611</f>
        <v>0</v>
      </c>
      <c r="I394" s="449">
        <f t="shared" si="38"/>
        <v>0</v>
      </c>
      <c r="J394" s="449">
        <f t="shared" si="39"/>
        <v>0</v>
      </c>
      <c r="K394" s="451"/>
    </row>
    <row r="395" spans="1:11" s="500" customFormat="1">
      <c r="A395" s="451"/>
      <c r="B395" s="475"/>
      <c r="C395" s="489" t="str">
        <f>'Data information'!C612</f>
        <v xml:space="preserve"> - Dowel 8-DB16 ยาว 0.40 ม.  (DETAIL-3A)</v>
      </c>
      <c r="D395" s="449"/>
      <c r="E395" s="450" t="str">
        <f>'Data information'!D612</f>
        <v>กก.</v>
      </c>
      <c r="F395" s="449">
        <f>'Data information'!E612</f>
        <v>20.14</v>
      </c>
      <c r="G395" s="449">
        <f t="shared" si="37"/>
        <v>0</v>
      </c>
      <c r="H395" s="449">
        <f>'Data information'!F612</f>
        <v>0</v>
      </c>
      <c r="I395" s="449">
        <f t="shared" si="38"/>
        <v>0</v>
      </c>
      <c r="J395" s="449">
        <f t="shared" si="39"/>
        <v>0</v>
      </c>
      <c r="K395" s="451"/>
    </row>
    <row r="396" spans="1:11" s="500" customFormat="1">
      <c r="A396" s="451"/>
      <c r="B396" s="475"/>
      <c r="C396" s="489" t="str">
        <f>'Data information'!C613</f>
        <v xml:space="preserve"> - ค่าแรงเชื่อม ประกอบเหล็ก</v>
      </c>
      <c r="D396" s="449"/>
      <c r="E396" s="450" t="str">
        <f>'Data information'!D613</f>
        <v>กก.</v>
      </c>
      <c r="F396" s="449">
        <f>'Data information'!E613</f>
        <v>0</v>
      </c>
      <c r="G396" s="449">
        <f t="shared" si="37"/>
        <v>0</v>
      </c>
      <c r="H396" s="449">
        <f>'Data information'!F613</f>
        <v>10</v>
      </c>
      <c r="I396" s="449">
        <f t="shared" si="38"/>
        <v>0</v>
      </c>
      <c r="J396" s="449">
        <f t="shared" si="39"/>
        <v>0</v>
      </c>
      <c r="K396" s="451"/>
    </row>
    <row r="397" spans="1:11" s="500" customFormat="1">
      <c r="A397" s="451"/>
      <c r="B397" s="475"/>
      <c r="C397" s="489" t="str">
        <f>'Data information'!C614</f>
        <v xml:space="preserve"> - ทาสีกันสนิม</v>
      </c>
      <c r="D397" s="449"/>
      <c r="E397" s="450" t="str">
        <f>'Data information'!D614</f>
        <v>ตร.ม.</v>
      </c>
      <c r="F397" s="449">
        <f>'Data information'!E614</f>
        <v>22.42</v>
      </c>
      <c r="G397" s="449">
        <f t="shared" si="37"/>
        <v>0</v>
      </c>
      <c r="H397" s="449">
        <f>'Data information'!F614</f>
        <v>30</v>
      </c>
      <c r="I397" s="449">
        <f t="shared" si="38"/>
        <v>0</v>
      </c>
      <c r="J397" s="449">
        <f t="shared" si="39"/>
        <v>0</v>
      </c>
      <c r="K397" s="451"/>
    </row>
    <row r="398" spans="1:11" s="500" customFormat="1">
      <c r="A398" s="451"/>
      <c r="B398" s="475"/>
      <c r="C398" s="489" t="str">
        <f>'Data information'!C615</f>
        <v xml:space="preserve"> - ทาสีน้ำมัน</v>
      </c>
      <c r="D398" s="449"/>
      <c r="E398" s="450" t="str">
        <f>'Data information'!D615</f>
        <v>ตร.ม.</v>
      </c>
      <c r="F398" s="449">
        <f>'Data information'!E615</f>
        <v>66.12</v>
      </c>
      <c r="G398" s="449">
        <f t="shared" si="37"/>
        <v>0</v>
      </c>
      <c r="H398" s="449">
        <f>'Data information'!F615</f>
        <v>35</v>
      </c>
      <c r="I398" s="449">
        <f t="shared" si="38"/>
        <v>0</v>
      </c>
      <c r="J398" s="449">
        <f t="shared" si="39"/>
        <v>0</v>
      </c>
      <c r="K398" s="451"/>
    </row>
    <row r="399" spans="1:11" s="500" customFormat="1">
      <c r="A399" s="451"/>
      <c r="B399" s="475"/>
      <c r="C399" s="489" t="str">
        <f>'Data information'!C616</f>
        <v xml:space="preserve"> - งานราวเหล็ก ราวบันได ST.3</v>
      </c>
      <c r="D399" s="449"/>
      <c r="E399" s="450" t="str">
        <f>'Data information'!D616</f>
        <v>ม.</v>
      </c>
      <c r="F399" s="449">
        <f>'Data information'!E616</f>
        <v>303.774</v>
      </c>
      <c r="G399" s="449">
        <f t="shared" si="37"/>
        <v>0</v>
      </c>
      <c r="H399" s="449">
        <f>'Data information'!F616</f>
        <v>114</v>
      </c>
      <c r="I399" s="449">
        <f t="shared" si="38"/>
        <v>0</v>
      </c>
      <c r="J399" s="449">
        <f t="shared" si="39"/>
        <v>0</v>
      </c>
      <c r="K399" s="451"/>
    </row>
    <row r="400" spans="1:11" s="500" customFormat="1" hidden="1">
      <c r="A400" s="451"/>
      <c r="B400" s="475"/>
      <c r="C400" s="485" t="str">
        <f>'Data information'!C617</f>
        <v>งานบันได ST.3 อาคาร 5</v>
      </c>
      <c r="D400" s="449"/>
      <c r="E400" s="450"/>
      <c r="F400" s="449"/>
      <c r="G400" s="449"/>
      <c r="H400" s="449"/>
      <c r="I400" s="449"/>
      <c r="J400" s="449"/>
      <c r="K400" s="451"/>
    </row>
    <row r="401" spans="1:11" s="500" customFormat="1" hidden="1">
      <c r="A401" s="451"/>
      <c r="B401" s="475"/>
      <c r="C401" s="489" t="str">
        <f>'Data information'!C618</f>
        <v xml:space="preserve"> - คอนกรีตโครงสร้าง  fc'= 280 ksc. ทรงกระบอก</v>
      </c>
      <c r="D401" s="449"/>
      <c r="E401" s="450" t="str">
        <f>'Data information'!D618</f>
        <v>ลบ.ม.</v>
      </c>
      <c r="F401" s="449">
        <f>'Data information'!E618</f>
        <v>1971.96</v>
      </c>
      <c r="G401" s="449">
        <f t="shared" si="37"/>
        <v>0</v>
      </c>
      <c r="H401" s="449">
        <f>'Data information'!F618</f>
        <v>519</v>
      </c>
      <c r="I401" s="449">
        <f t="shared" si="38"/>
        <v>0</v>
      </c>
      <c r="J401" s="449">
        <f t="shared" si="39"/>
        <v>0</v>
      </c>
      <c r="K401" s="451"/>
    </row>
    <row r="402" spans="1:11" s="500" customFormat="1" hidden="1">
      <c r="A402" s="451"/>
      <c r="B402" s="475"/>
      <c r="C402" s="489" t="str">
        <f>'Data information'!C619</f>
        <v xml:space="preserve">  - ไม้แบบทั่วไป  50%</v>
      </c>
      <c r="D402" s="449"/>
      <c r="E402" s="450" t="str">
        <f>'Data information'!D619</f>
        <v>ตร.ม.</v>
      </c>
      <c r="F402" s="449">
        <f>'Data information'!E619</f>
        <v>300</v>
      </c>
      <c r="G402" s="449">
        <f t="shared" si="37"/>
        <v>0</v>
      </c>
      <c r="H402" s="449">
        <f>'Data information'!F619</f>
        <v>0</v>
      </c>
      <c r="I402" s="449">
        <f t="shared" si="38"/>
        <v>0</v>
      </c>
      <c r="J402" s="449">
        <f t="shared" si="39"/>
        <v>0</v>
      </c>
      <c r="K402" s="451"/>
    </row>
    <row r="403" spans="1:11" s="500" customFormat="1" hidden="1">
      <c r="A403" s="451"/>
      <c r="B403" s="475"/>
      <c r="C403" s="489" t="str">
        <f>'Data information'!C620</f>
        <v xml:space="preserve">  - ค่าแรงไม้แบบ</v>
      </c>
      <c r="D403" s="449"/>
      <c r="E403" s="450" t="str">
        <f>'Data information'!D620</f>
        <v>ตร.ม.</v>
      </c>
      <c r="F403" s="449">
        <f>'Data information'!E620</f>
        <v>0</v>
      </c>
      <c r="G403" s="449">
        <f t="shared" si="37"/>
        <v>0</v>
      </c>
      <c r="H403" s="449">
        <f>'Data information'!F620</f>
        <v>115</v>
      </c>
      <c r="I403" s="449">
        <f t="shared" si="38"/>
        <v>0</v>
      </c>
      <c r="J403" s="449">
        <f t="shared" si="39"/>
        <v>0</v>
      </c>
      <c r="K403" s="451"/>
    </row>
    <row r="404" spans="1:11" s="500" customFormat="1" hidden="1">
      <c r="A404" s="451"/>
      <c r="B404" s="475"/>
      <c r="C404" s="489" t="str">
        <f>'Data information'!C621</f>
        <v xml:space="preserve">  - ไม้คร่าวยึดแบบหล่อคอนกรีต </v>
      </c>
      <c r="D404" s="449"/>
      <c r="E404" s="450" t="str">
        <f>'Data information'!D621</f>
        <v>ตร.ม.</v>
      </c>
      <c r="F404" s="449">
        <f>'Data information'!E621</f>
        <v>300</v>
      </c>
      <c r="G404" s="449">
        <f t="shared" si="37"/>
        <v>0</v>
      </c>
      <c r="H404" s="449">
        <f>'Data information'!F621</f>
        <v>0</v>
      </c>
      <c r="I404" s="449">
        <f t="shared" si="38"/>
        <v>0</v>
      </c>
      <c r="J404" s="449">
        <f t="shared" si="39"/>
        <v>0</v>
      </c>
      <c r="K404" s="451"/>
    </row>
    <row r="405" spans="1:11" s="500" customFormat="1" hidden="1">
      <c r="A405" s="451"/>
      <c r="B405" s="475"/>
      <c r="C405" s="489" t="str">
        <f>'Data information'!C622</f>
        <v xml:space="preserve">  - ตะปู</v>
      </c>
      <c r="D405" s="449"/>
      <c r="E405" s="450" t="str">
        <f>'Data information'!D622</f>
        <v>กก.</v>
      </c>
      <c r="F405" s="449">
        <f>'Data information'!E622</f>
        <v>58.88</v>
      </c>
      <c r="G405" s="449">
        <f t="shared" si="37"/>
        <v>0</v>
      </c>
      <c r="H405" s="449">
        <f>'Data information'!F622</f>
        <v>0</v>
      </c>
      <c r="I405" s="449">
        <f t="shared" si="38"/>
        <v>0</v>
      </c>
      <c r="J405" s="449">
        <f t="shared" si="39"/>
        <v>0</v>
      </c>
      <c r="K405" s="451"/>
    </row>
    <row r="406" spans="1:11" s="500" customFormat="1" hidden="1">
      <c r="A406" s="451"/>
      <c r="B406" s="475"/>
      <c r="C406" s="489" t="str">
        <f>'Data information'!C623</f>
        <v xml:space="preserve">  - เหล็กเส้นกลมผิวเรียบ SR.24 RB9 มม.</v>
      </c>
      <c r="D406" s="449"/>
      <c r="E406" s="450" t="str">
        <f>'Data information'!D623</f>
        <v>กก.</v>
      </c>
      <c r="F406" s="449">
        <f>'Data information'!E623</f>
        <v>20.79</v>
      </c>
      <c r="G406" s="449">
        <f t="shared" si="37"/>
        <v>0</v>
      </c>
      <c r="H406" s="449">
        <f>'Data information'!F623</f>
        <v>4.4000000000000004</v>
      </c>
      <c r="I406" s="449">
        <f t="shared" si="38"/>
        <v>0</v>
      </c>
      <c r="J406" s="449">
        <f t="shared" si="39"/>
        <v>0</v>
      </c>
      <c r="K406" s="451"/>
    </row>
    <row r="407" spans="1:11" s="500" customFormat="1" hidden="1">
      <c r="A407" s="451"/>
      <c r="B407" s="475"/>
      <c r="C407" s="489" t="str">
        <f>'Data information'!C624</f>
        <v xml:space="preserve">  - เหล็กเส้นกลมผิวข้ออ้อย SD.40 DB12 มม.</v>
      </c>
      <c r="D407" s="449"/>
      <c r="E407" s="450" t="str">
        <f>'Data information'!D624</f>
        <v>กก.</v>
      </c>
      <c r="F407" s="449">
        <f>'Data information'!E624</f>
        <v>20.2</v>
      </c>
      <c r="G407" s="449">
        <f t="shared" si="37"/>
        <v>0</v>
      </c>
      <c r="H407" s="449">
        <f>'Data information'!F624</f>
        <v>3.6</v>
      </c>
      <c r="I407" s="449">
        <f t="shared" si="38"/>
        <v>0</v>
      </c>
      <c r="J407" s="449">
        <f t="shared" si="39"/>
        <v>0</v>
      </c>
      <c r="K407" s="451"/>
    </row>
    <row r="408" spans="1:11" s="500" customFormat="1" hidden="1">
      <c r="A408" s="451"/>
      <c r="B408" s="475"/>
      <c r="C408" s="489" t="str">
        <f>'Data information'!C625</f>
        <v xml:space="preserve"> - ลวดผูกเหล็ก</v>
      </c>
      <c r="D408" s="449"/>
      <c r="E408" s="450" t="str">
        <f>'Data information'!D625</f>
        <v>กก.</v>
      </c>
      <c r="F408" s="449">
        <f>'Data information'!E625</f>
        <v>34.42</v>
      </c>
      <c r="G408" s="449">
        <f t="shared" si="37"/>
        <v>0</v>
      </c>
      <c r="H408" s="449">
        <f>'Data information'!F625</f>
        <v>0</v>
      </c>
      <c r="I408" s="449">
        <f t="shared" si="38"/>
        <v>0</v>
      </c>
      <c r="J408" s="449">
        <f t="shared" si="39"/>
        <v>0</v>
      </c>
      <c r="K408" s="451"/>
    </row>
    <row r="409" spans="1:11" s="500" customFormat="1" hidden="1">
      <c r="A409" s="451"/>
      <c r="B409" s="475"/>
      <c r="C409" s="489" t="str">
        <f>'Data information'!C626</f>
        <v xml:space="preserve"> - กันลื่นเหล็กสี่เหลี่ยมตัน ขนาด 1x1 ซม.(จมูกบันได)</v>
      </c>
      <c r="D409" s="449"/>
      <c r="E409" s="450" t="str">
        <f>'Data information'!D626</f>
        <v>ม.</v>
      </c>
      <c r="F409" s="449">
        <f>'Data information'!E626</f>
        <v>30</v>
      </c>
      <c r="G409" s="449">
        <f t="shared" si="37"/>
        <v>0</v>
      </c>
      <c r="H409" s="449">
        <f>'Data information'!F626</f>
        <v>0</v>
      </c>
      <c r="I409" s="449">
        <f t="shared" si="38"/>
        <v>0</v>
      </c>
      <c r="J409" s="449">
        <f t="shared" si="39"/>
        <v>0</v>
      </c>
      <c r="K409" s="451"/>
    </row>
    <row r="410" spans="1:11" s="500" customFormat="1" hidden="1">
      <c r="A410" s="451"/>
      <c r="B410" s="475"/>
      <c r="C410" s="485" t="str">
        <f>'Data information'!C627</f>
        <v>งานบันได ST.4 อาคาร 2</v>
      </c>
      <c r="D410" s="449"/>
      <c r="E410" s="450"/>
      <c r="F410" s="449"/>
      <c r="G410" s="449"/>
      <c r="H410" s="449"/>
      <c r="I410" s="449"/>
      <c r="J410" s="449"/>
      <c r="K410" s="451"/>
    </row>
    <row r="411" spans="1:11" s="500" customFormat="1" hidden="1">
      <c r="A411" s="451"/>
      <c r="B411" s="475"/>
      <c r="C411" s="489" t="str">
        <f>'Data information'!C628</f>
        <v xml:space="preserve"> - H-390X300X10X16 mm.( แม่บันได )</v>
      </c>
      <c r="D411" s="449"/>
      <c r="E411" s="450" t="str">
        <f>'Data information'!D628</f>
        <v>กก.</v>
      </c>
      <c r="F411" s="449">
        <f>'Data information'!E628</f>
        <v>34.64</v>
      </c>
      <c r="G411" s="449">
        <f t="shared" si="37"/>
        <v>0</v>
      </c>
      <c r="H411" s="449">
        <f>'Data information'!F628</f>
        <v>0</v>
      </c>
      <c r="I411" s="449">
        <f t="shared" si="38"/>
        <v>0</v>
      </c>
      <c r="J411" s="449">
        <f t="shared" si="39"/>
        <v>0</v>
      </c>
      <c r="K411" s="451"/>
    </row>
    <row r="412" spans="1:11" s="500" customFormat="1" hidden="1">
      <c r="A412" s="451"/>
      <c r="B412" s="475"/>
      <c r="C412" s="489" t="str">
        <f>'Data information'!C629</f>
        <v xml:space="preserve"> - H-390X300X10X16 mm.</v>
      </c>
      <c r="D412" s="449"/>
      <c r="E412" s="450" t="str">
        <f>'Data information'!D629</f>
        <v>กก.</v>
      </c>
      <c r="F412" s="449">
        <f>'Data information'!E629</f>
        <v>34.64</v>
      </c>
      <c r="G412" s="449">
        <f t="shared" si="37"/>
        <v>0</v>
      </c>
      <c r="H412" s="449">
        <f>'Data information'!F629</f>
        <v>0</v>
      </c>
      <c r="I412" s="449">
        <f t="shared" si="38"/>
        <v>0</v>
      </c>
      <c r="J412" s="449">
        <f t="shared" si="39"/>
        <v>0</v>
      </c>
      <c r="K412" s="451"/>
    </row>
    <row r="413" spans="1:11" s="500" customFormat="1" hidden="1">
      <c r="A413" s="451"/>
      <c r="B413" s="475"/>
      <c r="C413" s="489" t="str">
        <f>'Data information'!C630</f>
        <v xml:space="preserve"> - แผ่นเหล็กเรียบดำหนา 6 มม. (ลูกตั้ง-ลูกนอน)</v>
      </c>
      <c r="D413" s="449"/>
      <c r="E413" s="450" t="str">
        <f>'Data information'!D630</f>
        <v>กก.</v>
      </c>
      <c r="F413" s="449">
        <f>'Data information'!E630</f>
        <v>25.12</v>
      </c>
      <c r="G413" s="449">
        <f t="shared" si="37"/>
        <v>0</v>
      </c>
      <c r="H413" s="449">
        <f>'Data information'!F630</f>
        <v>0</v>
      </c>
      <c r="I413" s="449">
        <f t="shared" si="38"/>
        <v>0</v>
      </c>
      <c r="J413" s="449">
        <f t="shared" si="39"/>
        <v>0</v>
      </c>
      <c r="K413" s="451"/>
    </row>
    <row r="414" spans="1:11" s="500" customFormat="1" hidden="1">
      <c r="A414" s="451"/>
      <c r="B414" s="475"/>
      <c r="C414" s="489" t="str">
        <f>'Data information'!C631</f>
        <v xml:space="preserve"> - แผ่นเหล็กขนาด 1000X400X25mm. </v>
      </c>
      <c r="D414" s="449"/>
      <c r="E414" s="450" t="str">
        <f>'Data information'!D631</f>
        <v>กก.</v>
      </c>
      <c r="F414" s="449">
        <f>'Data information'!E631</f>
        <v>28.44</v>
      </c>
      <c r="G414" s="449">
        <f t="shared" si="37"/>
        <v>0</v>
      </c>
      <c r="H414" s="449">
        <f>'Data information'!F631</f>
        <v>0</v>
      </c>
      <c r="I414" s="449">
        <f t="shared" si="38"/>
        <v>0</v>
      </c>
      <c r="J414" s="449">
        <f t="shared" si="39"/>
        <v>0</v>
      </c>
      <c r="K414" s="451"/>
    </row>
    <row r="415" spans="1:11" s="500" customFormat="1" hidden="1">
      <c r="A415" s="451"/>
      <c r="B415" s="475"/>
      <c r="C415" s="489" t="str">
        <f>'Data information'!C632</f>
        <v xml:space="preserve"> - แผ่นเหล็กขนาด 400X400X25mm. </v>
      </c>
      <c r="D415" s="449"/>
      <c r="E415" s="450" t="str">
        <f>'Data information'!D632</f>
        <v>กก.</v>
      </c>
      <c r="F415" s="449">
        <f>'Data information'!E632</f>
        <v>28.44</v>
      </c>
      <c r="G415" s="449">
        <f t="shared" si="37"/>
        <v>0</v>
      </c>
      <c r="H415" s="449">
        <f>'Data information'!F632</f>
        <v>0</v>
      </c>
      <c r="I415" s="449">
        <f t="shared" si="38"/>
        <v>0</v>
      </c>
      <c r="J415" s="449">
        <f t="shared" si="39"/>
        <v>0</v>
      </c>
      <c r="K415" s="451"/>
    </row>
    <row r="416" spans="1:11" s="500" customFormat="1" hidden="1">
      <c r="A416" s="451"/>
      <c r="B416" s="475"/>
      <c r="C416" s="489" t="str">
        <f>'Data information'!C633</f>
        <v xml:space="preserve"> - ค่าแรงเชื่อม ประกอบเหล็กโครงสร้าง</v>
      </c>
      <c r="D416" s="449"/>
      <c r="E416" s="450" t="str">
        <f>'Data information'!D633</f>
        <v>กก.</v>
      </c>
      <c r="F416" s="449">
        <f>'Data information'!E633</f>
        <v>0</v>
      </c>
      <c r="G416" s="449">
        <f t="shared" si="37"/>
        <v>0</v>
      </c>
      <c r="H416" s="449">
        <f>'Data information'!F633</f>
        <v>10</v>
      </c>
      <c r="I416" s="449">
        <f t="shared" si="38"/>
        <v>0</v>
      </c>
      <c r="J416" s="449">
        <f t="shared" si="39"/>
        <v>0</v>
      </c>
      <c r="K416" s="451"/>
    </row>
    <row r="417" spans="1:11" s="500" customFormat="1" hidden="1">
      <c r="A417" s="451"/>
      <c r="B417" s="475"/>
      <c r="C417" s="489" t="str">
        <f>'Data information'!C634</f>
        <v xml:space="preserve"> - Dowel DB25  (ฝังลึก 0.40 ม.)</v>
      </c>
      <c r="D417" s="449"/>
      <c r="E417" s="450" t="str">
        <f>'Data information'!D634</f>
        <v>กก.</v>
      </c>
      <c r="F417" s="449">
        <f>'Data information'!E634</f>
        <v>20.41</v>
      </c>
      <c r="G417" s="449">
        <f t="shared" si="37"/>
        <v>0</v>
      </c>
      <c r="H417" s="449">
        <f>'Data information'!F634</f>
        <v>0</v>
      </c>
      <c r="I417" s="449">
        <f t="shared" si="38"/>
        <v>0</v>
      </c>
      <c r="J417" s="449">
        <f t="shared" si="39"/>
        <v>0</v>
      </c>
      <c r="K417" s="451"/>
    </row>
    <row r="418" spans="1:11" s="500" customFormat="1" hidden="1">
      <c r="A418" s="451"/>
      <c r="B418" s="475"/>
      <c r="C418" s="489" t="str">
        <f>'Data information'!C635</f>
        <v xml:space="preserve"> - คอนกรีต ขัดมันเรียบ (ลูกนอนบันได)</v>
      </c>
      <c r="D418" s="449"/>
      <c r="E418" s="450" t="str">
        <f>'Data information'!D635</f>
        <v>ลบ.ม.</v>
      </c>
      <c r="F418" s="449">
        <f>'Data information'!E635</f>
        <v>1971.96</v>
      </c>
      <c r="G418" s="449">
        <f t="shared" si="37"/>
        <v>0</v>
      </c>
      <c r="H418" s="449">
        <f>'Data information'!F635</f>
        <v>519</v>
      </c>
      <c r="I418" s="449">
        <f t="shared" si="38"/>
        <v>0</v>
      </c>
      <c r="J418" s="449">
        <f t="shared" si="39"/>
        <v>0</v>
      </c>
      <c r="K418" s="451"/>
    </row>
    <row r="419" spans="1:11" s="500" customFormat="1" hidden="1">
      <c r="A419" s="451"/>
      <c r="B419" s="475"/>
      <c r="C419" s="489" t="str">
        <f>'Data information'!C636</f>
        <v xml:space="preserve"> - เหล็กเสริม RB 9 มม.</v>
      </c>
      <c r="D419" s="449"/>
      <c r="E419" s="450" t="str">
        <f>'Data information'!D636</f>
        <v>กก.</v>
      </c>
      <c r="F419" s="449">
        <f>'Data information'!E636</f>
        <v>20.79</v>
      </c>
      <c r="G419" s="449">
        <f t="shared" si="37"/>
        <v>0</v>
      </c>
      <c r="H419" s="449">
        <f>'Data information'!F636</f>
        <v>4.4000000000000004</v>
      </c>
      <c r="I419" s="449">
        <f t="shared" si="38"/>
        <v>0</v>
      </c>
      <c r="J419" s="449">
        <f t="shared" si="39"/>
        <v>0</v>
      </c>
      <c r="K419" s="451"/>
    </row>
    <row r="420" spans="1:11" s="500" customFormat="1" hidden="1">
      <c r="A420" s="451"/>
      <c r="B420" s="475"/>
      <c r="C420" s="489" t="str">
        <f>'Data information'!C637</f>
        <v xml:space="preserve"> - เหล็กเสริม DB 12 มม.</v>
      </c>
      <c r="D420" s="449"/>
      <c r="E420" s="450" t="str">
        <f>'Data information'!D637</f>
        <v>กก.</v>
      </c>
      <c r="F420" s="449">
        <f>'Data information'!E637</f>
        <v>20.2</v>
      </c>
      <c r="G420" s="449">
        <f t="shared" si="37"/>
        <v>0</v>
      </c>
      <c r="H420" s="449">
        <f>'Data information'!F637</f>
        <v>3.6</v>
      </c>
      <c r="I420" s="449">
        <f t="shared" si="38"/>
        <v>0</v>
      </c>
      <c r="J420" s="449">
        <f t="shared" si="39"/>
        <v>0</v>
      </c>
      <c r="K420" s="451"/>
    </row>
    <row r="421" spans="1:11" s="500" customFormat="1" hidden="1">
      <c r="A421" s="451"/>
      <c r="B421" s="475"/>
      <c r="C421" s="489" t="str">
        <f>'Data information'!C638</f>
        <v xml:space="preserve"> - ลวดผูกเหล็ก</v>
      </c>
      <c r="D421" s="449"/>
      <c r="E421" s="450" t="str">
        <f>'Data information'!D638</f>
        <v>กก.</v>
      </c>
      <c r="F421" s="449">
        <f>'Data information'!E638</f>
        <v>34.42</v>
      </c>
      <c r="G421" s="449">
        <f t="shared" si="37"/>
        <v>0</v>
      </c>
      <c r="H421" s="449">
        <f>'Data information'!F638</f>
        <v>0</v>
      </c>
      <c r="I421" s="449">
        <f t="shared" si="38"/>
        <v>0</v>
      </c>
      <c r="J421" s="449">
        <f t="shared" si="39"/>
        <v>0</v>
      </c>
      <c r="K421" s="451"/>
    </row>
    <row r="422" spans="1:11" s="500" customFormat="1" hidden="1">
      <c r="A422" s="451"/>
      <c r="B422" s="475"/>
      <c r="C422" s="489" t="str">
        <f>'Data information'!C639</f>
        <v xml:space="preserve"> - กันลื่นเหล็กสี่เหลี่ยมตัน ขนาด 1x1 ซม.(จมูกบันได)</v>
      </c>
      <c r="D422" s="449"/>
      <c r="E422" s="450" t="str">
        <f>'Data information'!D639</f>
        <v>ม.</v>
      </c>
      <c r="F422" s="449">
        <f>'Data information'!E639</f>
        <v>30</v>
      </c>
      <c r="G422" s="449">
        <f t="shared" si="37"/>
        <v>0</v>
      </c>
      <c r="H422" s="449">
        <f>'Data information'!F639</f>
        <v>0</v>
      </c>
      <c r="I422" s="449">
        <f t="shared" si="38"/>
        <v>0</v>
      </c>
      <c r="J422" s="449">
        <f t="shared" si="39"/>
        <v>0</v>
      </c>
      <c r="K422" s="451"/>
    </row>
    <row r="423" spans="1:11" s="500" customFormat="1" hidden="1">
      <c r="A423" s="451"/>
      <c r="B423" s="475"/>
      <c r="C423" s="489" t="str">
        <f>'Data information'!C640</f>
        <v xml:space="preserve"> - ทาสีกันสนิม</v>
      </c>
      <c r="D423" s="449"/>
      <c r="E423" s="450" t="str">
        <f>'Data information'!D640</f>
        <v>ตร.ม.</v>
      </c>
      <c r="F423" s="449">
        <f>'Data information'!E640</f>
        <v>22.42</v>
      </c>
      <c r="G423" s="449">
        <f t="shared" si="37"/>
        <v>0</v>
      </c>
      <c r="H423" s="449">
        <f>'Data information'!F640</f>
        <v>30</v>
      </c>
      <c r="I423" s="449">
        <f t="shared" si="38"/>
        <v>0</v>
      </c>
      <c r="J423" s="449">
        <f t="shared" si="39"/>
        <v>0</v>
      </c>
      <c r="K423" s="451"/>
    </row>
    <row r="424" spans="1:11" s="500" customFormat="1" hidden="1">
      <c r="A424" s="451"/>
      <c r="B424" s="475"/>
      <c r="C424" s="489" t="str">
        <f>'Data information'!C641</f>
        <v xml:space="preserve"> - ทาสีน้ำมัน</v>
      </c>
      <c r="D424" s="449"/>
      <c r="E424" s="450" t="str">
        <f>'Data information'!D641</f>
        <v>ตร.ม.</v>
      </c>
      <c r="F424" s="449">
        <f>'Data information'!E641</f>
        <v>66.12</v>
      </c>
      <c r="G424" s="449">
        <f t="shared" si="37"/>
        <v>0</v>
      </c>
      <c r="H424" s="449">
        <f>'Data information'!F641</f>
        <v>35</v>
      </c>
      <c r="I424" s="449">
        <f t="shared" si="38"/>
        <v>0</v>
      </c>
      <c r="J424" s="449">
        <f t="shared" si="39"/>
        <v>0</v>
      </c>
      <c r="K424" s="451"/>
    </row>
    <row r="425" spans="1:11" s="500" customFormat="1" hidden="1">
      <c r="A425" s="451"/>
      <c r="B425" s="475"/>
      <c r="C425" s="489" t="str">
        <f>'Data information'!C642</f>
        <v xml:space="preserve"> - งานราวเหล็ก ราวบันได</v>
      </c>
      <c r="D425" s="449"/>
      <c r="E425" s="450" t="str">
        <f>'Data information'!D642</f>
        <v>ม.</v>
      </c>
      <c r="F425" s="449">
        <f>'Data information'!E642</f>
        <v>1838.53</v>
      </c>
      <c r="G425" s="449">
        <f t="shared" si="37"/>
        <v>0</v>
      </c>
      <c r="H425" s="449">
        <f>'Data information'!F642</f>
        <v>560</v>
      </c>
      <c r="I425" s="449">
        <f t="shared" si="38"/>
        <v>0</v>
      </c>
      <c r="J425" s="449">
        <f t="shared" si="39"/>
        <v>0</v>
      </c>
      <c r="K425" s="451"/>
    </row>
    <row r="426" spans="1:11" s="500" customFormat="1">
      <c r="A426" s="451"/>
      <c r="B426" s="475"/>
      <c r="C426" s="485" t="str">
        <f>'Data information'!C643</f>
        <v>งานบันได ST.4 อาคาร 3</v>
      </c>
      <c r="D426" s="449"/>
      <c r="E426" s="450"/>
      <c r="F426" s="449"/>
      <c r="G426" s="449"/>
      <c r="H426" s="449"/>
      <c r="I426" s="449"/>
      <c r="J426" s="449"/>
      <c r="K426" s="451"/>
    </row>
    <row r="427" spans="1:11" s="500" customFormat="1">
      <c r="A427" s="451"/>
      <c r="B427" s="475"/>
      <c r="C427" s="489" t="str">
        <f>'Data information'!C644</f>
        <v xml:space="preserve"> - CX- H-200X200X8X12mm.</v>
      </c>
      <c r="D427" s="449"/>
      <c r="E427" s="450" t="str">
        <f>'Data information'!D644</f>
        <v>กก.</v>
      </c>
      <c r="F427" s="449">
        <f>'Data information'!E644</f>
        <v>33.409999999999997</v>
      </c>
      <c r="G427" s="449">
        <f t="shared" si="37"/>
        <v>0</v>
      </c>
      <c r="H427" s="449">
        <f>'Data information'!F644</f>
        <v>0</v>
      </c>
      <c r="I427" s="449">
        <f t="shared" si="38"/>
        <v>0</v>
      </c>
      <c r="J427" s="449">
        <f t="shared" si="39"/>
        <v>0</v>
      </c>
      <c r="K427" s="451"/>
    </row>
    <row r="428" spans="1:11" s="500" customFormat="1">
      <c r="A428" s="451"/>
      <c r="B428" s="475"/>
      <c r="C428" s="489" t="str">
        <f>'Data information'!C645</f>
        <v xml:space="preserve"> - แม่บันได H-200X200X8X12mm.</v>
      </c>
      <c r="D428" s="449"/>
      <c r="E428" s="450" t="str">
        <f>'Data information'!D645</f>
        <v>กก.</v>
      </c>
      <c r="F428" s="449">
        <f>'Data information'!E645</f>
        <v>33.409999999999997</v>
      </c>
      <c r="G428" s="449">
        <f t="shared" si="37"/>
        <v>0</v>
      </c>
      <c r="H428" s="449">
        <f>'Data information'!F645</f>
        <v>0</v>
      </c>
      <c r="I428" s="449">
        <f t="shared" si="38"/>
        <v>0</v>
      </c>
      <c r="J428" s="449">
        <f t="shared" si="39"/>
        <v>0</v>
      </c>
      <c r="K428" s="451"/>
    </row>
    <row r="429" spans="1:11" s="500" customFormat="1">
      <c r="A429" s="451"/>
      <c r="B429" s="475"/>
      <c r="C429" s="489" t="str">
        <f>'Data information'!C646</f>
        <v xml:space="preserve"> -  H-194X150X6X9mm.</v>
      </c>
      <c r="D429" s="449"/>
      <c r="E429" s="450" t="str">
        <f>'Data information'!D646</f>
        <v>กก.</v>
      </c>
      <c r="F429" s="449">
        <f>'Data information'!E646</f>
        <v>34.020000000000003</v>
      </c>
      <c r="G429" s="449">
        <f t="shared" ref="G429:G492" si="40">D429*F429</f>
        <v>0</v>
      </c>
      <c r="H429" s="449">
        <f>'Data information'!F646</f>
        <v>0</v>
      </c>
      <c r="I429" s="449">
        <f t="shared" ref="I429:I492" si="41">D429*H429</f>
        <v>0</v>
      </c>
      <c r="J429" s="449">
        <f t="shared" ref="J429:J492" si="42">G429+I429</f>
        <v>0</v>
      </c>
      <c r="K429" s="451"/>
    </row>
    <row r="430" spans="1:11" s="500" customFormat="1">
      <c r="A430" s="451"/>
      <c r="B430" s="475"/>
      <c r="C430" s="489" t="str">
        <f>'Data information'!C647</f>
        <v xml:space="preserve"> - C-CHANNELS 200X80X7.5X11.0mm.</v>
      </c>
      <c r="D430" s="449"/>
      <c r="E430" s="450" t="str">
        <f>'Data information'!D647</f>
        <v>กก.</v>
      </c>
      <c r="F430" s="449">
        <f>'Data information'!E647</f>
        <v>35.840000000000003</v>
      </c>
      <c r="G430" s="449">
        <f t="shared" si="40"/>
        <v>0</v>
      </c>
      <c r="H430" s="449">
        <f>'Data information'!F647</f>
        <v>0</v>
      </c>
      <c r="I430" s="449">
        <f t="shared" si="41"/>
        <v>0</v>
      </c>
      <c r="J430" s="449">
        <f t="shared" si="42"/>
        <v>0</v>
      </c>
      <c r="K430" s="451"/>
    </row>
    <row r="431" spans="1:11" s="500" customFormat="1">
      <c r="A431" s="451"/>
      <c r="B431" s="475"/>
      <c r="C431" s="489" t="str">
        <f>'Data information'!C648</f>
        <v xml:space="preserve"> - ลูกนอนบันไดแผ่นเหล็กลายตีนไก่  หนา 6 มม.พับ</v>
      </c>
      <c r="D431" s="449"/>
      <c r="E431" s="450" t="str">
        <f>'Data information'!D648</f>
        <v>กก.</v>
      </c>
      <c r="F431" s="449">
        <f>'Data information'!E648</f>
        <v>39.79</v>
      </c>
      <c r="G431" s="449">
        <f t="shared" si="40"/>
        <v>0</v>
      </c>
      <c r="H431" s="449">
        <f>'Data information'!F648</f>
        <v>0</v>
      </c>
      <c r="I431" s="449">
        <f t="shared" si="41"/>
        <v>0</v>
      </c>
      <c r="J431" s="449">
        <f t="shared" si="42"/>
        <v>0</v>
      </c>
      <c r="K431" s="451"/>
    </row>
    <row r="432" spans="1:11" s="500" customFormat="1">
      <c r="A432" s="451"/>
      <c r="B432" s="475"/>
      <c r="C432" s="489" t="str">
        <f>'Data information'!C649</f>
        <v xml:space="preserve"> - ชานพักบันไดแผ่นเหล็กลายตีนไก่  หนา 6 มม.</v>
      </c>
      <c r="D432" s="449"/>
      <c r="E432" s="450" t="str">
        <f>'Data information'!D649</f>
        <v>กก.</v>
      </c>
      <c r="F432" s="449">
        <f>'Data information'!E649</f>
        <v>39.79</v>
      </c>
      <c r="G432" s="449">
        <f t="shared" si="40"/>
        <v>0</v>
      </c>
      <c r="H432" s="449">
        <f>'Data information'!F649</f>
        <v>0</v>
      </c>
      <c r="I432" s="449">
        <f t="shared" si="41"/>
        <v>0</v>
      </c>
      <c r="J432" s="449">
        <f t="shared" si="42"/>
        <v>0</v>
      </c>
      <c r="K432" s="451"/>
    </row>
    <row r="433" spans="1:11" s="500" customFormat="1">
      <c r="A433" s="451"/>
      <c r="B433" s="475"/>
      <c r="C433" s="489" t="str">
        <f>'Data information'!C650</f>
        <v xml:space="preserve"> - L 50x50x3mm</v>
      </c>
      <c r="D433" s="449"/>
      <c r="E433" s="450" t="str">
        <f>'Data information'!D650</f>
        <v>กก.</v>
      </c>
      <c r="F433" s="449">
        <f>'Data information'!E650</f>
        <v>22.85</v>
      </c>
      <c r="G433" s="449">
        <f t="shared" si="40"/>
        <v>0</v>
      </c>
      <c r="H433" s="449">
        <f>'Data information'!F650</f>
        <v>0</v>
      </c>
      <c r="I433" s="449">
        <f t="shared" si="41"/>
        <v>0</v>
      </c>
      <c r="J433" s="449">
        <f t="shared" si="42"/>
        <v>0</v>
      </c>
      <c r="K433" s="451"/>
    </row>
    <row r="434" spans="1:11" s="500" customFormat="1">
      <c r="A434" s="451"/>
      <c r="B434" s="475"/>
      <c r="C434" s="489" t="str">
        <f>'Data information'!C651</f>
        <v xml:space="preserve"> - แผ่นเหล็กขนาด 250X400X20mm. </v>
      </c>
      <c r="D434" s="449"/>
      <c r="E434" s="450" t="str">
        <f>'Data information'!D651</f>
        <v>กก.</v>
      </c>
      <c r="F434" s="449">
        <f>'Data information'!E651</f>
        <v>28.692401372212689</v>
      </c>
      <c r="G434" s="449">
        <f t="shared" si="40"/>
        <v>0</v>
      </c>
      <c r="H434" s="449">
        <f>'Data information'!F651</f>
        <v>0</v>
      </c>
      <c r="I434" s="449">
        <f t="shared" si="41"/>
        <v>0</v>
      </c>
      <c r="J434" s="449">
        <f t="shared" si="42"/>
        <v>0</v>
      </c>
      <c r="K434" s="451"/>
    </row>
    <row r="435" spans="1:11" s="500" customFormat="1">
      <c r="A435" s="451"/>
      <c r="B435" s="475"/>
      <c r="C435" s="489" t="str">
        <f>'Data information'!C652</f>
        <v xml:space="preserve"> - แผ่นเหล็กขนาด 250X250X20mm. Detail ST-E</v>
      </c>
      <c r="D435" s="449"/>
      <c r="E435" s="450" t="str">
        <f>'Data information'!D652</f>
        <v>กก.</v>
      </c>
      <c r="F435" s="449">
        <f>'Data information'!E652</f>
        <v>28.692401372212689</v>
      </c>
      <c r="G435" s="449">
        <f t="shared" si="40"/>
        <v>0</v>
      </c>
      <c r="H435" s="449">
        <f>'Data information'!F652</f>
        <v>0</v>
      </c>
      <c r="I435" s="449">
        <f t="shared" si="41"/>
        <v>0</v>
      </c>
      <c r="J435" s="449">
        <f t="shared" si="42"/>
        <v>0</v>
      </c>
      <c r="K435" s="451"/>
    </row>
    <row r="436" spans="1:11" s="500" customFormat="1">
      <c r="A436" s="451"/>
      <c r="B436" s="475"/>
      <c r="C436" s="489" t="str">
        <f>'Data information'!C653</f>
        <v xml:space="preserve"> - แผ่นเหล็กขนาด 250X250X20mm. Detail 3A</v>
      </c>
      <c r="D436" s="449"/>
      <c r="E436" s="450" t="str">
        <f>'Data information'!D653</f>
        <v>กก.</v>
      </c>
      <c r="F436" s="449">
        <f>'Data information'!E653</f>
        <v>28.692401372212689</v>
      </c>
      <c r="G436" s="449">
        <f t="shared" si="40"/>
        <v>0</v>
      </c>
      <c r="H436" s="449">
        <f>'Data information'!F653</f>
        <v>0</v>
      </c>
      <c r="I436" s="449">
        <f t="shared" si="41"/>
        <v>0</v>
      </c>
      <c r="J436" s="449">
        <f t="shared" si="42"/>
        <v>0</v>
      </c>
      <c r="K436" s="451"/>
    </row>
    <row r="437" spans="1:11" s="500" customFormat="1">
      <c r="A437" s="451"/>
      <c r="B437" s="475"/>
      <c r="C437" s="489" t="str">
        <f>'Data information'!C654</f>
        <v xml:space="preserve"> - Dowel 6-DB20 ยาว 0.40 ม. (DETAIL-1)</v>
      </c>
      <c r="D437" s="449"/>
      <c r="E437" s="450" t="str">
        <f>'Data information'!D654</f>
        <v>กก.</v>
      </c>
      <c r="F437" s="449">
        <f>'Data information'!E654</f>
        <v>20.18</v>
      </c>
      <c r="G437" s="449">
        <f t="shared" si="40"/>
        <v>0</v>
      </c>
      <c r="H437" s="449">
        <f>'Data information'!F654</f>
        <v>0</v>
      </c>
      <c r="I437" s="449">
        <f t="shared" si="41"/>
        <v>0</v>
      </c>
      <c r="J437" s="449">
        <f t="shared" si="42"/>
        <v>0</v>
      </c>
      <c r="K437" s="451"/>
    </row>
    <row r="438" spans="1:11" s="500" customFormat="1">
      <c r="A438" s="451"/>
      <c r="B438" s="475"/>
      <c r="C438" s="489" t="str">
        <f>'Data information'!C655</f>
        <v xml:space="preserve"> - Dowel 4-DB20 ยาว 0.40 ม.  (DETAIL-2)</v>
      </c>
      <c r="D438" s="449"/>
      <c r="E438" s="450" t="str">
        <f>'Data information'!D655</f>
        <v>กก.</v>
      </c>
      <c r="F438" s="449">
        <f>'Data information'!E655</f>
        <v>20.18</v>
      </c>
      <c r="G438" s="449">
        <f t="shared" si="40"/>
        <v>0</v>
      </c>
      <c r="H438" s="449">
        <f>'Data information'!F655</f>
        <v>0</v>
      </c>
      <c r="I438" s="449">
        <f t="shared" si="41"/>
        <v>0</v>
      </c>
      <c r="J438" s="449">
        <f t="shared" si="42"/>
        <v>0</v>
      </c>
      <c r="K438" s="451"/>
    </row>
    <row r="439" spans="1:11" s="500" customFormat="1">
      <c r="A439" s="451"/>
      <c r="B439" s="475"/>
      <c r="C439" s="489" t="str">
        <f>'Data information'!C656</f>
        <v xml:space="preserve"> - Dowel 8-DB16 ยาว 0.40 ม.  (DETAIL-3A)</v>
      </c>
      <c r="D439" s="449"/>
      <c r="E439" s="450" t="str">
        <f>'Data information'!D656</f>
        <v>กก.</v>
      </c>
      <c r="F439" s="449">
        <f>'Data information'!E656</f>
        <v>20.14</v>
      </c>
      <c r="G439" s="449">
        <f t="shared" si="40"/>
        <v>0</v>
      </c>
      <c r="H439" s="449">
        <f>'Data information'!F656</f>
        <v>0</v>
      </c>
      <c r="I439" s="449">
        <f t="shared" si="41"/>
        <v>0</v>
      </c>
      <c r="J439" s="449">
        <f t="shared" si="42"/>
        <v>0</v>
      </c>
      <c r="K439" s="451"/>
    </row>
    <row r="440" spans="1:11" s="500" customFormat="1">
      <c r="A440" s="451"/>
      <c r="B440" s="475"/>
      <c r="C440" s="489" t="str">
        <f>'Data information'!C657</f>
        <v xml:space="preserve"> - ค่าแรงเชื่อม ประกอบเหล็ก</v>
      </c>
      <c r="D440" s="449"/>
      <c r="E440" s="450" t="str">
        <f>'Data information'!D657</f>
        <v>กก.</v>
      </c>
      <c r="F440" s="449">
        <f>'Data information'!E657</f>
        <v>0</v>
      </c>
      <c r="G440" s="449">
        <f t="shared" si="40"/>
        <v>0</v>
      </c>
      <c r="H440" s="449">
        <f>'Data information'!F657</f>
        <v>10</v>
      </c>
      <c r="I440" s="449">
        <f t="shared" si="41"/>
        <v>0</v>
      </c>
      <c r="J440" s="449">
        <f t="shared" si="42"/>
        <v>0</v>
      </c>
      <c r="K440" s="451"/>
    </row>
    <row r="441" spans="1:11" s="500" customFormat="1">
      <c r="A441" s="451"/>
      <c r="B441" s="475"/>
      <c r="C441" s="489" t="str">
        <f>'Data information'!C658</f>
        <v xml:space="preserve"> - ทาสีกันสนิม</v>
      </c>
      <c r="D441" s="449"/>
      <c r="E441" s="450" t="str">
        <f>'Data information'!D658</f>
        <v>ตร.ม.</v>
      </c>
      <c r="F441" s="449">
        <f>'Data information'!E658</f>
        <v>22.42</v>
      </c>
      <c r="G441" s="449">
        <f t="shared" si="40"/>
        <v>0</v>
      </c>
      <c r="H441" s="449">
        <f>'Data information'!F658</f>
        <v>30</v>
      </c>
      <c r="I441" s="449">
        <f t="shared" si="41"/>
        <v>0</v>
      </c>
      <c r="J441" s="449">
        <f t="shared" si="42"/>
        <v>0</v>
      </c>
      <c r="K441" s="451"/>
    </row>
    <row r="442" spans="1:11" s="500" customFormat="1">
      <c r="A442" s="451"/>
      <c r="B442" s="475"/>
      <c r="C442" s="489" t="str">
        <f>'Data information'!C659</f>
        <v xml:space="preserve"> - ทาสีน้ำมัน</v>
      </c>
      <c r="D442" s="449"/>
      <c r="E442" s="450" t="str">
        <f>'Data information'!D659</f>
        <v>ตร.ม.</v>
      </c>
      <c r="F442" s="449">
        <f>'Data information'!E659</f>
        <v>66.12</v>
      </c>
      <c r="G442" s="449">
        <f t="shared" si="40"/>
        <v>0</v>
      </c>
      <c r="H442" s="449">
        <f>'Data information'!F659</f>
        <v>35</v>
      </c>
      <c r="I442" s="449">
        <f t="shared" si="41"/>
        <v>0</v>
      </c>
      <c r="J442" s="449">
        <f t="shared" si="42"/>
        <v>0</v>
      </c>
      <c r="K442" s="451"/>
    </row>
    <row r="443" spans="1:11" s="500" customFormat="1">
      <c r="A443" s="451"/>
      <c r="B443" s="475"/>
      <c r="C443" s="489" t="str">
        <f>'Data information'!C660</f>
        <v xml:space="preserve"> - งานราวเหล็ก ราวบันได ST.4</v>
      </c>
      <c r="D443" s="449"/>
      <c r="E443" s="450" t="str">
        <f>'Data information'!D660</f>
        <v>ม.</v>
      </c>
      <c r="F443" s="449">
        <f>'Data information'!E660</f>
        <v>303.774</v>
      </c>
      <c r="G443" s="449">
        <f t="shared" si="40"/>
        <v>0</v>
      </c>
      <c r="H443" s="449">
        <f>'Data information'!F660</f>
        <v>114</v>
      </c>
      <c r="I443" s="449">
        <f t="shared" si="41"/>
        <v>0</v>
      </c>
      <c r="J443" s="449">
        <f t="shared" si="42"/>
        <v>0</v>
      </c>
      <c r="K443" s="451"/>
    </row>
    <row r="444" spans="1:11" s="500" customFormat="1" hidden="1">
      <c r="A444" s="451"/>
      <c r="B444" s="475"/>
      <c r="C444" s="485" t="str">
        <f>'Data information'!C661</f>
        <v>งานบันได ST.4 อาคาร 4,5</v>
      </c>
      <c r="D444" s="449"/>
      <c r="E444" s="450"/>
      <c r="F444" s="449"/>
      <c r="G444" s="449"/>
      <c r="H444" s="449"/>
      <c r="I444" s="449"/>
      <c r="J444" s="449"/>
      <c r="K444" s="451"/>
    </row>
    <row r="445" spans="1:11" s="500" customFormat="1" hidden="1">
      <c r="A445" s="451"/>
      <c r="B445" s="475"/>
      <c r="C445" s="489" t="str">
        <f>'Data information'!C662</f>
        <v xml:space="preserve"> - H-200X200X8X12mm. </v>
      </c>
      <c r="D445" s="449"/>
      <c r="E445" s="450" t="str">
        <f>'Data information'!D662</f>
        <v>กก.</v>
      </c>
      <c r="F445" s="449">
        <f>'Data information'!E662</f>
        <v>33.409999999999997</v>
      </c>
      <c r="G445" s="449">
        <f t="shared" si="40"/>
        <v>0</v>
      </c>
      <c r="H445" s="449">
        <f>'Data information'!F662</f>
        <v>0</v>
      </c>
      <c r="I445" s="449">
        <f t="shared" si="41"/>
        <v>0</v>
      </c>
      <c r="J445" s="449">
        <f t="shared" si="42"/>
        <v>0</v>
      </c>
      <c r="K445" s="451"/>
    </row>
    <row r="446" spans="1:11" s="500" customFormat="1" hidden="1">
      <c r="A446" s="451"/>
      <c r="B446" s="475"/>
      <c r="C446" s="489" t="str">
        <f>'Data information'!C663</f>
        <v xml:space="preserve"> - H-194X150X6X9mm.</v>
      </c>
      <c r="D446" s="449"/>
      <c r="E446" s="450" t="str">
        <f>'Data information'!D663</f>
        <v>กก.</v>
      </c>
      <c r="F446" s="449">
        <f>'Data information'!E663</f>
        <v>34.020000000000003</v>
      </c>
      <c r="G446" s="449">
        <f t="shared" si="40"/>
        <v>0</v>
      </c>
      <c r="H446" s="449">
        <f>'Data information'!F663</f>
        <v>0</v>
      </c>
      <c r="I446" s="449">
        <f t="shared" si="41"/>
        <v>0</v>
      </c>
      <c r="J446" s="449">
        <f t="shared" si="42"/>
        <v>0</v>
      </c>
      <c r="K446" s="451"/>
    </row>
    <row r="447" spans="1:11" s="500" customFormat="1" hidden="1">
      <c r="A447" s="451"/>
      <c r="B447" s="475"/>
      <c r="C447" s="489" t="str">
        <f>'Data information'!C664</f>
        <v xml:space="preserve"> - C-CHANNELS 200X80X7.5X11.0mm.</v>
      </c>
      <c r="D447" s="449"/>
      <c r="E447" s="450" t="str">
        <f>'Data information'!D664</f>
        <v>กก.</v>
      </c>
      <c r="F447" s="449">
        <f>'Data information'!E664</f>
        <v>35.840000000000003</v>
      </c>
      <c r="G447" s="449">
        <f t="shared" si="40"/>
        <v>0</v>
      </c>
      <c r="H447" s="449">
        <f>'Data information'!F664</f>
        <v>0</v>
      </c>
      <c r="I447" s="449">
        <f t="shared" si="41"/>
        <v>0</v>
      </c>
      <c r="J447" s="449">
        <f t="shared" si="42"/>
        <v>0</v>
      </c>
      <c r="K447" s="451"/>
    </row>
    <row r="448" spans="1:11" s="500" customFormat="1" hidden="1">
      <c r="A448" s="451"/>
      <c r="B448" s="475"/>
      <c r="C448" s="489" t="str">
        <f>'Data information'!C665</f>
        <v xml:space="preserve"> - L 50x50x3mm.</v>
      </c>
      <c r="D448" s="449"/>
      <c r="E448" s="450" t="str">
        <f>'Data information'!D665</f>
        <v>กก.</v>
      </c>
      <c r="F448" s="449">
        <f>'Data information'!E665</f>
        <v>22.85</v>
      </c>
      <c r="G448" s="449">
        <f t="shared" si="40"/>
        <v>0</v>
      </c>
      <c r="H448" s="449">
        <f>'Data information'!F665</f>
        <v>0</v>
      </c>
      <c r="I448" s="449">
        <f t="shared" si="41"/>
        <v>0</v>
      </c>
      <c r="J448" s="449">
        <f t="shared" si="42"/>
        <v>0</v>
      </c>
      <c r="K448" s="451"/>
    </row>
    <row r="449" spans="1:11" s="500" customFormat="1" hidden="1">
      <c r="A449" s="451"/>
      <c r="B449" s="475"/>
      <c r="C449" s="489" t="str">
        <f>'Data information'!C666</f>
        <v xml:space="preserve"> - ลูกนอนบันไดแผ่นเหล็กลายตีนไก่  หนา 6 มม.พับ</v>
      </c>
      <c r="D449" s="449"/>
      <c r="E449" s="450" t="str">
        <f>'Data information'!D666</f>
        <v>กก.</v>
      </c>
      <c r="F449" s="449">
        <f>'Data information'!E666</f>
        <v>39.79</v>
      </c>
      <c r="G449" s="449">
        <f t="shared" si="40"/>
        <v>0</v>
      </c>
      <c r="H449" s="449">
        <f>'Data information'!F666</f>
        <v>0</v>
      </c>
      <c r="I449" s="449">
        <f t="shared" si="41"/>
        <v>0</v>
      </c>
      <c r="J449" s="449">
        <f t="shared" si="42"/>
        <v>0</v>
      </c>
      <c r="K449" s="451"/>
    </row>
    <row r="450" spans="1:11" s="500" customFormat="1" hidden="1">
      <c r="A450" s="451"/>
      <c r="B450" s="475"/>
      <c r="C450" s="489" t="str">
        <f>'Data information'!C667</f>
        <v xml:space="preserve"> - แผ่นเหล็กขนาด 250X400X20mm. </v>
      </c>
      <c r="D450" s="449"/>
      <c r="E450" s="450" t="str">
        <f>'Data information'!D667</f>
        <v>กก.</v>
      </c>
      <c r="F450" s="449">
        <f>'Data information'!E667</f>
        <v>28.44</v>
      </c>
      <c r="G450" s="449">
        <f t="shared" si="40"/>
        <v>0</v>
      </c>
      <c r="H450" s="449">
        <f>'Data information'!F667</f>
        <v>0</v>
      </c>
      <c r="I450" s="449">
        <f t="shared" si="41"/>
        <v>0</v>
      </c>
      <c r="J450" s="449">
        <f t="shared" si="42"/>
        <v>0</v>
      </c>
      <c r="K450" s="451"/>
    </row>
    <row r="451" spans="1:11" s="500" customFormat="1" hidden="1">
      <c r="A451" s="451"/>
      <c r="B451" s="475"/>
      <c r="C451" s="489" t="str">
        <f>'Data information'!C668</f>
        <v xml:space="preserve"> - แผ่นเหล็กขนาด 250X250X20mm. </v>
      </c>
      <c r="D451" s="449"/>
      <c r="E451" s="450" t="str">
        <f>'Data information'!D668</f>
        <v>กก.</v>
      </c>
      <c r="F451" s="449">
        <f>'Data information'!E668</f>
        <v>28.44</v>
      </c>
      <c r="G451" s="449">
        <f t="shared" si="40"/>
        <v>0</v>
      </c>
      <c r="H451" s="449">
        <f>'Data information'!F668</f>
        <v>0</v>
      </c>
      <c r="I451" s="449">
        <f t="shared" si="41"/>
        <v>0</v>
      </c>
      <c r="J451" s="449">
        <f t="shared" si="42"/>
        <v>0</v>
      </c>
      <c r="K451" s="451"/>
    </row>
    <row r="452" spans="1:11" s="500" customFormat="1" hidden="1">
      <c r="A452" s="451"/>
      <c r="B452" s="475"/>
      <c r="C452" s="489" t="str">
        <f>'Data information'!C669</f>
        <v xml:space="preserve"> - แผ่นเหล็กขนาด 200X350X20mm. </v>
      </c>
      <c r="D452" s="449"/>
      <c r="E452" s="450" t="str">
        <f>'Data information'!D669</f>
        <v>กก.</v>
      </c>
      <c r="F452" s="449">
        <f>'Data information'!E669</f>
        <v>28.44</v>
      </c>
      <c r="G452" s="449">
        <f t="shared" si="40"/>
        <v>0</v>
      </c>
      <c r="H452" s="449">
        <f>'Data information'!F669</f>
        <v>0</v>
      </c>
      <c r="I452" s="449">
        <f t="shared" si="41"/>
        <v>0</v>
      </c>
      <c r="J452" s="449">
        <f t="shared" si="42"/>
        <v>0</v>
      </c>
      <c r="K452" s="451"/>
    </row>
    <row r="453" spans="1:11" s="500" customFormat="1" hidden="1">
      <c r="A453" s="451"/>
      <c r="B453" s="475"/>
      <c r="C453" s="489" t="str">
        <f>'Data information'!C670</f>
        <v xml:space="preserve"> - Dowel DB20 ยาว 0.40 ม. (DETAIL-1,2)</v>
      </c>
      <c r="D453" s="449"/>
      <c r="E453" s="450" t="str">
        <f>'Data information'!D670</f>
        <v>กก.</v>
      </c>
      <c r="F453" s="449">
        <f>'Data information'!E670</f>
        <v>20.18</v>
      </c>
      <c r="G453" s="449">
        <f t="shared" si="40"/>
        <v>0</v>
      </c>
      <c r="H453" s="449">
        <f>'Data information'!F670</f>
        <v>0</v>
      </c>
      <c r="I453" s="449">
        <f t="shared" si="41"/>
        <v>0</v>
      </c>
      <c r="J453" s="449">
        <f t="shared" si="42"/>
        <v>0</v>
      </c>
      <c r="K453" s="451"/>
    </row>
    <row r="454" spans="1:11" s="500" customFormat="1" hidden="1">
      <c r="A454" s="451"/>
      <c r="B454" s="475"/>
      <c r="C454" s="489" t="str">
        <f>'Data information'!C671</f>
        <v xml:space="preserve"> - Dowel DB16 ยาว 0.40 ม.  (DETAIL-3)</v>
      </c>
      <c r="D454" s="449"/>
      <c r="E454" s="450" t="str">
        <f>'Data information'!D671</f>
        <v>กก.</v>
      </c>
      <c r="F454" s="449">
        <f>'Data information'!E671</f>
        <v>20.14</v>
      </c>
      <c r="G454" s="449">
        <f t="shared" si="40"/>
        <v>0</v>
      </c>
      <c r="H454" s="449">
        <f>'Data information'!F671</f>
        <v>0</v>
      </c>
      <c r="I454" s="449">
        <f t="shared" si="41"/>
        <v>0</v>
      </c>
      <c r="J454" s="449">
        <f t="shared" si="42"/>
        <v>0</v>
      </c>
      <c r="K454" s="451"/>
    </row>
    <row r="455" spans="1:11" s="500" customFormat="1" hidden="1">
      <c r="A455" s="451"/>
      <c r="B455" s="475"/>
      <c r="C455" s="489" t="str">
        <f>'Data information'!C672</f>
        <v xml:space="preserve"> - ค่าแรงเชื่อม ประกอบเหล็กโครงสร้าง</v>
      </c>
      <c r="D455" s="449"/>
      <c r="E455" s="450" t="str">
        <f>'Data information'!D672</f>
        <v>กก.</v>
      </c>
      <c r="F455" s="449">
        <f>'Data information'!E672</f>
        <v>0</v>
      </c>
      <c r="G455" s="449">
        <f t="shared" si="40"/>
        <v>0</v>
      </c>
      <c r="H455" s="449">
        <f>'Data information'!F672</f>
        <v>10</v>
      </c>
      <c r="I455" s="449">
        <f t="shared" si="41"/>
        <v>0</v>
      </c>
      <c r="J455" s="449">
        <f t="shared" si="42"/>
        <v>0</v>
      </c>
      <c r="K455" s="451"/>
    </row>
    <row r="456" spans="1:11" s="500" customFormat="1" hidden="1">
      <c r="A456" s="451"/>
      <c r="B456" s="475"/>
      <c r="C456" s="489" t="str">
        <f>'Data information'!C673</f>
        <v xml:space="preserve"> - ทาสีกันสนิม</v>
      </c>
      <c r="D456" s="449"/>
      <c r="E456" s="450" t="str">
        <f>'Data information'!D673</f>
        <v>ตร.ม.</v>
      </c>
      <c r="F456" s="449">
        <f>'Data information'!E673</f>
        <v>22.42</v>
      </c>
      <c r="G456" s="449">
        <f t="shared" si="40"/>
        <v>0</v>
      </c>
      <c r="H456" s="449">
        <f>'Data information'!F673</f>
        <v>30</v>
      </c>
      <c r="I456" s="449">
        <f t="shared" si="41"/>
        <v>0</v>
      </c>
      <c r="J456" s="449">
        <f t="shared" si="42"/>
        <v>0</v>
      </c>
      <c r="K456" s="451"/>
    </row>
    <row r="457" spans="1:11" s="500" customFormat="1" hidden="1">
      <c r="A457" s="451"/>
      <c r="B457" s="475"/>
      <c r="C457" s="489" t="str">
        <f>'Data information'!C674</f>
        <v xml:space="preserve"> - ทาสีน้ำมัน</v>
      </c>
      <c r="D457" s="449"/>
      <c r="E457" s="450" t="str">
        <f>'Data information'!D674</f>
        <v>ตร.ม.</v>
      </c>
      <c r="F457" s="449">
        <f>'Data information'!E674</f>
        <v>66.12</v>
      </c>
      <c r="G457" s="449">
        <f t="shared" si="40"/>
        <v>0</v>
      </c>
      <c r="H457" s="449">
        <f>'Data information'!F674</f>
        <v>35</v>
      </c>
      <c r="I457" s="449">
        <f t="shared" si="41"/>
        <v>0</v>
      </c>
      <c r="J457" s="449">
        <f t="shared" si="42"/>
        <v>0</v>
      </c>
      <c r="K457" s="451"/>
    </row>
    <row r="458" spans="1:11" s="500" customFormat="1" hidden="1">
      <c r="A458" s="451"/>
      <c r="B458" s="475"/>
      <c r="C458" s="489" t="str">
        <f>'Data information'!C675</f>
        <v xml:space="preserve"> - งานราวเหล็ก ราวบันได ST.4</v>
      </c>
      <c r="D458" s="449"/>
      <c r="E458" s="450" t="str">
        <f>'Data information'!D675</f>
        <v>ม.</v>
      </c>
      <c r="F458" s="449">
        <f>'Data information'!E675</f>
        <v>303.774</v>
      </c>
      <c r="G458" s="449">
        <f t="shared" si="40"/>
        <v>0</v>
      </c>
      <c r="H458" s="449">
        <f>'Data information'!F675</f>
        <v>114</v>
      </c>
      <c r="I458" s="449">
        <f t="shared" si="41"/>
        <v>0</v>
      </c>
      <c r="J458" s="449">
        <f t="shared" si="42"/>
        <v>0</v>
      </c>
      <c r="K458" s="451"/>
    </row>
    <row r="459" spans="1:11" s="500" customFormat="1" hidden="1">
      <c r="A459" s="451"/>
      <c r="B459" s="475"/>
      <c r="C459" s="485" t="str">
        <f>'Data information'!C676</f>
        <v>งานบันได ST.4 อาคาร 7</v>
      </c>
      <c r="D459" s="449"/>
      <c r="E459" s="450"/>
      <c r="F459" s="449"/>
      <c r="G459" s="449"/>
      <c r="H459" s="449"/>
      <c r="I459" s="449"/>
      <c r="J459" s="449"/>
      <c r="K459" s="451"/>
    </row>
    <row r="460" spans="1:11" s="500" customFormat="1" hidden="1">
      <c r="A460" s="451"/>
      <c r="B460" s="475"/>
      <c r="C460" s="489" t="str">
        <f>'Data information'!C677</f>
        <v xml:space="preserve"> - คอนกรีตโครงสร้าง  fc'= 280 ksc. ทรงกระบอก</v>
      </c>
      <c r="D460" s="449"/>
      <c r="E460" s="450" t="str">
        <f>'Data information'!D677</f>
        <v>ลบ.ม.</v>
      </c>
      <c r="F460" s="449">
        <f>'Data information'!E677</f>
        <v>1971.96</v>
      </c>
      <c r="G460" s="449">
        <f t="shared" si="40"/>
        <v>0</v>
      </c>
      <c r="H460" s="449">
        <f>'Data information'!F677</f>
        <v>519</v>
      </c>
      <c r="I460" s="449">
        <f t="shared" si="41"/>
        <v>0</v>
      </c>
      <c r="J460" s="449">
        <f t="shared" si="42"/>
        <v>0</v>
      </c>
      <c r="K460" s="451"/>
    </row>
    <row r="461" spans="1:11" s="500" customFormat="1" hidden="1">
      <c r="A461" s="451"/>
      <c r="B461" s="475"/>
      <c r="C461" s="489" t="str">
        <f>'Data information'!C678</f>
        <v xml:space="preserve">  - ไม้แบบทั่วไป  50%</v>
      </c>
      <c r="D461" s="449"/>
      <c r="E461" s="450" t="str">
        <f>'Data information'!D678</f>
        <v>ตร.ม.</v>
      </c>
      <c r="F461" s="449">
        <f>'Data information'!E678</f>
        <v>300</v>
      </c>
      <c r="G461" s="449">
        <f t="shared" si="40"/>
        <v>0</v>
      </c>
      <c r="H461" s="449">
        <f>'Data information'!F678</f>
        <v>0</v>
      </c>
      <c r="I461" s="449">
        <f t="shared" si="41"/>
        <v>0</v>
      </c>
      <c r="J461" s="449">
        <f t="shared" si="42"/>
        <v>0</v>
      </c>
      <c r="K461" s="451"/>
    </row>
    <row r="462" spans="1:11" s="500" customFormat="1" hidden="1">
      <c r="A462" s="451"/>
      <c r="B462" s="475"/>
      <c r="C462" s="489" t="str">
        <f>'Data information'!C679</f>
        <v xml:space="preserve">  - ค่าแรงไม้แบบ</v>
      </c>
      <c r="D462" s="449"/>
      <c r="E462" s="450" t="str">
        <f>'Data information'!D679</f>
        <v>ตร.ม.</v>
      </c>
      <c r="F462" s="449">
        <f>'Data information'!E679</f>
        <v>0</v>
      </c>
      <c r="G462" s="449">
        <f t="shared" si="40"/>
        <v>0</v>
      </c>
      <c r="H462" s="449">
        <f>'Data information'!F679</f>
        <v>115</v>
      </c>
      <c r="I462" s="449">
        <f t="shared" si="41"/>
        <v>0</v>
      </c>
      <c r="J462" s="449">
        <f t="shared" si="42"/>
        <v>0</v>
      </c>
      <c r="K462" s="451"/>
    </row>
    <row r="463" spans="1:11" s="500" customFormat="1" hidden="1">
      <c r="A463" s="451"/>
      <c r="B463" s="475"/>
      <c r="C463" s="489" t="str">
        <f>'Data information'!C680</f>
        <v xml:space="preserve">  - ไม้คร่าวยึดแบบหล่อคอนกรีต </v>
      </c>
      <c r="D463" s="449"/>
      <c r="E463" s="450" t="str">
        <f>'Data information'!D680</f>
        <v>ตร.ม.</v>
      </c>
      <c r="F463" s="449">
        <f>'Data information'!E680</f>
        <v>300</v>
      </c>
      <c r="G463" s="449">
        <f t="shared" si="40"/>
        <v>0</v>
      </c>
      <c r="H463" s="449">
        <f>'Data information'!F680</f>
        <v>0</v>
      </c>
      <c r="I463" s="449">
        <f t="shared" si="41"/>
        <v>0</v>
      </c>
      <c r="J463" s="449">
        <f t="shared" si="42"/>
        <v>0</v>
      </c>
      <c r="K463" s="451"/>
    </row>
    <row r="464" spans="1:11" s="500" customFormat="1" hidden="1">
      <c r="A464" s="451"/>
      <c r="B464" s="475"/>
      <c r="C464" s="489" t="str">
        <f>'Data information'!C681</f>
        <v xml:space="preserve">  - ตะปู</v>
      </c>
      <c r="D464" s="449"/>
      <c r="E464" s="450" t="str">
        <f>'Data information'!D681</f>
        <v>กก.</v>
      </c>
      <c r="F464" s="449">
        <f>'Data information'!E681</f>
        <v>58.88</v>
      </c>
      <c r="G464" s="449">
        <f t="shared" si="40"/>
        <v>0</v>
      </c>
      <c r="H464" s="449">
        <f>'Data information'!F681</f>
        <v>0</v>
      </c>
      <c r="I464" s="449">
        <f t="shared" si="41"/>
        <v>0</v>
      </c>
      <c r="J464" s="449">
        <f t="shared" si="42"/>
        <v>0</v>
      </c>
      <c r="K464" s="451"/>
    </row>
    <row r="465" spans="1:11" s="500" customFormat="1" hidden="1">
      <c r="A465" s="451"/>
      <c r="B465" s="475"/>
      <c r="C465" s="489" t="str">
        <f>'Data information'!C682</f>
        <v xml:space="preserve">  - เหล็กเส้นกลมผิวเรียบ SR.24 RB9 มม.</v>
      </c>
      <c r="D465" s="449"/>
      <c r="E465" s="450" t="str">
        <f>'Data information'!D682</f>
        <v>กก.</v>
      </c>
      <c r="F465" s="449">
        <f>'Data information'!E682</f>
        <v>20.79</v>
      </c>
      <c r="G465" s="449">
        <f t="shared" si="40"/>
        <v>0</v>
      </c>
      <c r="H465" s="449">
        <f>'Data information'!F682</f>
        <v>4.4000000000000004</v>
      </c>
      <c r="I465" s="449">
        <f t="shared" si="41"/>
        <v>0</v>
      </c>
      <c r="J465" s="449">
        <f t="shared" si="42"/>
        <v>0</v>
      </c>
      <c r="K465" s="451"/>
    </row>
    <row r="466" spans="1:11" s="500" customFormat="1" hidden="1">
      <c r="A466" s="451"/>
      <c r="B466" s="475"/>
      <c r="C466" s="489" t="str">
        <f>'Data information'!C683</f>
        <v xml:space="preserve">  - เหล็กเส้นกลมผิวข้ออ้อย SD.40 DB12 มม.</v>
      </c>
      <c r="D466" s="449"/>
      <c r="E466" s="450" t="str">
        <f>'Data information'!D683</f>
        <v>กก.</v>
      </c>
      <c r="F466" s="449">
        <f>'Data information'!E683</f>
        <v>20.2</v>
      </c>
      <c r="G466" s="449">
        <f t="shared" si="40"/>
        <v>0</v>
      </c>
      <c r="H466" s="449">
        <f>'Data information'!F683</f>
        <v>3.6</v>
      </c>
      <c r="I466" s="449">
        <f t="shared" si="41"/>
        <v>0</v>
      </c>
      <c r="J466" s="449">
        <f t="shared" si="42"/>
        <v>0</v>
      </c>
      <c r="K466" s="451"/>
    </row>
    <row r="467" spans="1:11" s="500" customFormat="1" hidden="1">
      <c r="A467" s="451"/>
      <c r="B467" s="475"/>
      <c r="C467" s="489" t="str">
        <f>'Data information'!C684</f>
        <v xml:space="preserve"> - ลวดผูกเหล็ก</v>
      </c>
      <c r="D467" s="449"/>
      <c r="E467" s="450" t="str">
        <f>'Data information'!D684</f>
        <v>กก.</v>
      </c>
      <c r="F467" s="449">
        <f>'Data information'!E684</f>
        <v>34.42</v>
      </c>
      <c r="G467" s="449">
        <f t="shared" si="40"/>
        <v>0</v>
      </c>
      <c r="H467" s="449">
        <f>'Data information'!F684</f>
        <v>0</v>
      </c>
      <c r="I467" s="449">
        <f t="shared" si="41"/>
        <v>0</v>
      </c>
      <c r="J467" s="449">
        <f t="shared" si="42"/>
        <v>0</v>
      </c>
      <c r="K467" s="451"/>
    </row>
    <row r="468" spans="1:11" s="500" customFormat="1" hidden="1">
      <c r="A468" s="451"/>
      <c r="B468" s="475"/>
      <c r="C468" s="489" t="str">
        <f>'Data information'!C685</f>
        <v xml:space="preserve"> - กันลื่นเหล็กสี่เหลี่ยมตัน ขนาด 1x1 ซม.(จมูกบันได)</v>
      </c>
      <c r="D468" s="449"/>
      <c r="E468" s="450" t="str">
        <f>'Data information'!D685</f>
        <v>ม.</v>
      </c>
      <c r="F468" s="449">
        <f>'Data information'!E685</f>
        <v>30</v>
      </c>
      <c r="G468" s="449">
        <f t="shared" si="40"/>
        <v>0</v>
      </c>
      <c r="H468" s="449">
        <f>'Data information'!F685</f>
        <v>0</v>
      </c>
      <c r="I468" s="449">
        <f t="shared" si="41"/>
        <v>0</v>
      </c>
      <c r="J468" s="449">
        <f t="shared" si="42"/>
        <v>0</v>
      </c>
      <c r="K468" s="451"/>
    </row>
    <row r="469" spans="1:11" s="500" customFormat="1" hidden="1">
      <c r="A469" s="451"/>
      <c r="B469" s="475"/>
      <c r="C469" s="485" t="str">
        <f>'Data information'!C686</f>
        <v>งานบันได ST.4 -A อาคาร 1</v>
      </c>
      <c r="D469" s="449"/>
      <c r="E469" s="450">
        <f>'Data information'!D686</f>
        <v>0</v>
      </c>
      <c r="F469" s="449">
        <f>'Data information'!E686</f>
        <v>0</v>
      </c>
      <c r="G469" s="449">
        <f t="shared" si="40"/>
        <v>0</v>
      </c>
      <c r="H469" s="449">
        <f>'Data information'!F686</f>
        <v>0</v>
      </c>
      <c r="I469" s="449">
        <f t="shared" si="41"/>
        <v>0</v>
      </c>
      <c r="J469" s="449">
        <f t="shared" si="42"/>
        <v>0</v>
      </c>
      <c r="K469" s="451"/>
    </row>
    <row r="470" spans="1:11" s="500" customFormat="1" hidden="1">
      <c r="A470" s="451"/>
      <c r="B470" s="475"/>
      <c r="C470" s="489" t="str">
        <f>'Data information'!C687</f>
        <v xml:space="preserve"> - ท่อเหล็กอาบสังกะสี DIA. 2"</v>
      </c>
      <c r="D470" s="449"/>
      <c r="E470" s="450" t="str">
        <f>'Data information'!D687</f>
        <v>ม.</v>
      </c>
      <c r="F470" s="449">
        <f>'Data information'!E687</f>
        <v>140.18600000000001</v>
      </c>
      <c r="G470" s="449">
        <f t="shared" si="40"/>
        <v>0</v>
      </c>
      <c r="H470" s="449">
        <f>'Data information'!F687</f>
        <v>0</v>
      </c>
      <c r="I470" s="449">
        <f t="shared" si="41"/>
        <v>0</v>
      </c>
      <c r="J470" s="449">
        <f t="shared" si="42"/>
        <v>0</v>
      </c>
      <c r="K470" s="451"/>
    </row>
    <row r="471" spans="1:11" s="500" customFormat="1" hidden="1">
      <c r="A471" s="451"/>
      <c r="B471" s="475"/>
      <c r="C471" s="489" t="str">
        <f>'Data information'!C688</f>
        <v xml:space="preserve"> - ท่อเหล็กอาบสังกะสี DIA. 1 1/2"</v>
      </c>
      <c r="D471" s="449"/>
      <c r="E471" s="450" t="str">
        <f>'Data information'!D688</f>
        <v>ม.</v>
      </c>
      <c r="F471" s="449">
        <f>'Data information'!E688</f>
        <v>112.15</v>
      </c>
      <c r="G471" s="449">
        <f t="shared" si="40"/>
        <v>0</v>
      </c>
      <c r="H471" s="449">
        <f>'Data information'!F688</f>
        <v>0</v>
      </c>
      <c r="I471" s="449">
        <f t="shared" si="41"/>
        <v>0</v>
      </c>
      <c r="J471" s="449">
        <f t="shared" si="42"/>
        <v>0</v>
      </c>
      <c r="K471" s="451"/>
    </row>
    <row r="472" spans="1:11" s="500" customFormat="1" hidden="1">
      <c r="A472" s="451"/>
      <c r="B472" s="475"/>
      <c r="C472" s="489" t="str">
        <f>'Data information'!C689</f>
        <v xml:space="preserve"> - EXP.BOLT 6mm.-4</v>
      </c>
      <c r="D472" s="449"/>
      <c r="E472" s="450" t="str">
        <f>'Data information'!D689</f>
        <v>ตัว</v>
      </c>
      <c r="F472" s="449">
        <f>'Data information'!E689</f>
        <v>15</v>
      </c>
      <c r="G472" s="449">
        <f t="shared" si="40"/>
        <v>0</v>
      </c>
      <c r="H472" s="449">
        <f>'Data information'!F689</f>
        <v>0</v>
      </c>
      <c r="I472" s="449">
        <f t="shared" si="41"/>
        <v>0</v>
      </c>
      <c r="J472" s="449">
        <f t="shared" si="42"/>
        <v>0</v>
      </c>
      <c r="K472" s="451"/>
    </row>
    <row r="473" spans="1:11" s="500" customFormat="1" hidden="1">
      <c r="A473" s="451"/>
      <c r="B473" s="475"/>
      <c r="C473" s="489" t="str">
        <f>'Data information'!C690</f>
        <v xml:space="preserve"> - PL. DIA. 4"หนา9 มม.</v>
      </c>
      <c r="D473" s="449"/>
      <c r="E473" s="450" t="str">
        <f>'Data information'!D690</f>
        <v>กก.</v>
      </c>
      <c r="F473" s="449">
        <f>'Data information'!E690</f>
        <v>27.5</v>
      </c>
      <c r="G473" s="449">
        <f t="shared" si="40"/>
        <v>0</v>
      </c>
      <c r="H473" s="449">
        <f>'Data information'!F690</f>
        <v>0</v>
      </c>
      <c r="I473" s="449">
        <f t="shared" si="41"/>
        <v>0</v>
      </c>
      <c r="J473" s="449">
        <f t="shared" si="42"/>
        <v>0</v>
      </c>
      <c r="K473" s="451"/>
    </row>
    <row r="474" spans="1:11" s="500" customFormat="1" hidden="1">
      <c r="A474" s="451"/>
      <c r="B474" s="475"/>
      <c r="C474" s="485" t="str">
        <f>'Data information'!C691</f>
        <v>งานบันได ST.5 อาคาร 2 ,8</v>
      </c>
      <c r="D474" s="449"/>
      <c r="E474" s="450"/>
      <c r="F474" s="449"/>
      <c r="G474" s="449"/>
      <c r="H474" s="449"/>
      <c r="I474" s="449"/>
      <c r="J474" s="449"/>
      <c r="K474" s="460"/>
    </row>
    <row r="475" spans="1:11" s="500" customFormat="1" hidden="1">
      <c r="A475" s="451"/>
      <c r="B475" s="475"/>
      <c r="C475" s="489" t="str">
        <f>'Data information'!C692</f>
        <v xml:space="preserve"> - คอนกรีตโครงสร้าง  fc'= 280 ksc. ทรงกระบอก</v>
      </c>
      <c r="D475" s="449"/>
      <c r="E475" s="450" t="str">
        <f>'Data information'!D692</f>
        <v>ลบ.ม.</v>
      </c>
      <c r="F475" s="449">
        <f>'Data information'!E692</f>
        <v>1971.96</v>
      </c>
      <c r="G475" s="449">
        <f t="shared" si="40"/>
        <v>0</v>
      </c>
      <c r="H475" s="449">
        <f>'Data information'!F692</f>
        <v>519</v>
      </c>
      <c r="I475" s="449">
        <f t="shared" si="41"/>
        <v>0</v>
      </c>
      <c r="J475" s="449">
        <f t="shared" si="42"/>
        <v>0</v>
      </c>
      <c r="K475" s="460"/>
    </row>
    <row r="476" spans="1:11" s="500" customFormat="1" hidden="1">
      <c r="A476" s="451"/>
      <c r="B476" s="475"/>
      <c r="C476" s="489" t="str">
        <f>'Data information'!C693</f>
        <v xml:space="preserve">  - ไม้แบบทั่วไป  50%</v>
      </c>
      <c r="D476" s="449"/>
      <c r="E476" s="450" t="str">
        <f>'Data information'!D693</f>
        <v>ตร.ม.</v>
      </c>
      <c r="F476" s="449">
        <f>'Data information'!E693</f>
        <v>300</v>
      </c>
      <c r="G476" s="449">
        <f t="shared" si="40"/>
        <v>0</v>
      </c>
      <c r="H476" s="449">
        <f>'Data information'!F693</f>
        <v>0</v>
      </c>
      <c r="I476" s="449">
        <f t="shared" si="41"/>
        <v>0</v>
      </c>
      <c r="J476" s="449">
        <f t="shared" si="42"/>
        <v>0</v>
      </c>
      <c r="K476" s="460"/>
    </row>
    <row r="477" spans="1:11" s="500" customFormat="1" hidden="1">
      <c r="A477" s="451"/>
      <c r="B477" s="475"/>
      <c r="C477" s="489" t="str">
        <f>'Data information'!C694</f>
        <v xml:space="preserve">  - ค่าแรงไม้แบบ</v>
      </c>
      <c r="D477" s="449"/>
      <c r="E477" s="450" t="str">
        <f>'Data information'!D694</f>
        <v>ตร.ม.</v>
      </c>
      <c r="F477" s="449">
        <f>'Data information'!E694</f>
        <v>0</v>
      </c>
      <c r="G477" s="449">
        <f t="shared" si="40"/>
        <v>0</v>
      </c>
      <c r="H477" s="449">
        <f>'Data information'!F694</f>
        <v>115</v>
      </c>
      <c r="I477" s="449">
        <f t="shared" si="41"/>
        <v>0</v>
      </c>
      <c r="J477" s="449">
        <f t="shared" si="42"/>
        <v>0</v>
      </c>
      <c r="K477" s="460"/>
    </row>
    <row r="478" spans="1:11" s="500" customFormat="1" hidden="1">
      <c r="A478" s="451"/>
      <c r="B478" s="475"/>
      <c r="C478" s="489" t="str">
        <f>'Data information'!C695</f>
        <v xml:space="preserve">  - ไม้คร่าวยึดแบบหล่อคอนกรีต </v>
      </c>
      <c r="D478" s="449"/>
      <c r="E478" s="450" t="str">
        <f>'Data information'!D695</f>
        <v>ตร.ม.</v>
      </c>
      <c r="F478" s="449">
        <f>'Data information'!E695</f>
        <v>300</v>
      </c>
      <c r="G478" s="449">
        <f t="shared" si="40"/>
        <v>0</v>
      </c>
      <c r="H478" s="449">
        <f>'Data information'!F695</f>
        <v>0</v>
      </c>
      <c r="I478" s="449">
        <f t="shared" si="41"/>
        <v>0</v>
      </c>
      <c r="J478" s="449">
        <f t="shared" si="42"/>
        <v>0</v>
      </c>
      <c r="K478" s="460"/>
    </row>
    <row r="479" spans="1:11" s="500" customFormat="1" hidden="1">
      <c r="A479" s="451"/>
      <c r="B479" s="475"/>
      <c r="C479" s="489" t="str">
        <f>'Data information'!C696</f>
        <v xml:space="preserve">  - ตะปู</v>
      </c>
      <c r="D479" s="449"/>
      <c r="E479" s="450" t="str">
        <f>'Data information'!D696</f>
        <v>กก.</v>
      </c>
      <c r="F479" s="449">
        <f>'Data information'!E696</f>
        <v>58.88</v>
      </c>
      <c r="G479" s="449">
        <f t="shared" si="40"/>
        <v>0</v>
      </c>
      <c r="H479" s="449">
        <f>'Data information'!F696</f>
        <v>0</v>
      </c>
      <c r="I479" s="449">
        <f t="shared" si="41"/>
        <v>0</v>
      </c>
      <c r="J479" s="449">
        <f t="shared" si="42"/>
        <v>0</v>
      </c>
      <c r="K479" s="460"/>
    </row>
    <row r="480" spans="1:11" s="500" customFormat="1" hidden="1">
      <c r="A480" s="451"/>
      <c r="B480" s="475"/>
      <c r="C480" s="489" t="str">
        <f>'Data information'!C697</f>
        <v xml:space="preserve">  - เหล็กเส้นกลมผิวเรียบ SR.24 RB9 มม.</v>
      </c>
      <c r="D480" s="449"/>
      <c r="E480" s="450" t="str">
        <f>'Data information'!D697</f>
        <v>กก.</v>
      </c>
      <c r="F480" s="449">
        <f>'Data information'!E697</f>
        <v>20.79</v>
      </c>
      <c r="G480" s="449">
        <f t="shared" si="40"/>
        <v>0</v>
      </c>
      <c r="H480" s="449">
        <f>'Data information'!F697</f>
        <v>4.4000000000000004</v>
      </c>
      <c r="I480" s="449">
        <f t="shared" si="41"/>
        <v>0</v>
      </c>
      <c r="J480" s="449">
        <f t="shared" si="42"/>
        <v>0</v>
      </c>
      <c r="K480" s="460"/>
    </row>
    <row r="481" spans="1:11" s="500" customFormat="1" hidden="1">
      <c r="A481" s="451"/>
      <c r="B481" s="475"/>
      <c r="C481" s="489" t="str">
        <f>'Data information'!C698</f>
        <v xml:space="preserve">  - เหล็กเส้นกลมผิวข้ออ้อย SD.40 DB12 มม.</v>
      </c>
      <c r="D481" s="449"/>
      <c r="E481" s="450" t="str">
        <f>'Data information'!D698</f>
        <v>กก.</v>
      </c>
      <c r="F481" s="449">
        <f>'Data information'!E698</f>
        <v>20.2</v>
      </c>
      <c r="G481" s="449">
        <f t="shared" si="40"/>
        <v>0</v>
      </c>
      <c r="H481" s="449">
        <f>'Data information'!F698</f>
        <v>3.6</v>
      </c>
      <c r="I481" s="449">
        <f t="shared" si="41"/>
        <v>0</v>
      </c>
      <c r="J481" s="449">
        <f t="shared" si="42"/>
        <v>0</v>
      </c>
      <c r="K481" s="460"/>
    </row>
    <row r="482" spans="1:11" s="500" customFormat="1" hidden="1">
      <c r="A482" s="451"/>
      <c r="B482" s="475"/>
      <c r="C482" s="489" t="str">
        <f>'Data information'!C699</f>
        <v xml:space="preserve"> - ลวดผูกเหล็ก</v>
      </c>
      <c r="D482" s="449"/>
      <c r="E482" s="450" t="str">
        <f>'Data information'!D699</f>
        <v>กก.</v>
      </c>
      <c r="F482" s="449">
        <f>'Data information'!E699</f>
        <v>34.42</v>
      </c>
      <c r="G482" s="449">
        <f t="shared" si="40"/>
        <v>0</v>
      </c>
      <c r="H482" s="449">
        <f>'Data information'!F699</f>
        <v>0</v>
      </c>
      <c r="I482" s="449">
        <f t="shared" si="41"/>
        <v>0</v>
      </c>
      <c r="J482" s="449">
        <f t="shared" si="42"/>
        <v>0</v>
      </c>
      <c r="K482" s="460"/>
    </row>
    <row r="483" spans="1:11" s="500" customFormat="1" hidden="1">
      <c r="A483" s="451"/>
      <c r="B483" s="475"/>
      <c r="C483" s="489" t="str">
        <f>'Data information'!C700</f>
        <v xml:space="preserve"> - กันลื่นเหล็กสี่เหลี่ยมตัน ขนาด 1x1 ซม.(จมูกบันได)</v>
      </c>
      <c r="D483" s="449"/>
      <c r="E483" s="450" t="str">
        <f>'Data information'!D700</f>
        <v>ม.</v>
      </c>
      <c r="F483" s="449">
        <f>'Data information'!E700</f>
        <v>30</v>
      </c>
      <c r="G483" s="449">
        <f t="shared" si="40"/>
        <v>0</v>
      </c>
      <c r="H483" s="449">
        <f>'Data information'!F700</f>
        <v>0</v>
      </c>
      <c r="I483" s="449">
        <f t="shared" si="41"/>
        <v>0</v>
      </c>
      <c r="J483" s="449">
        <f t="shared" si="42"/>
        <v>0</v>
      </c>
      <c r="K483" s="460"/>
    </row>
    <row r="484" spans="1:11" s="500" customFormat="1" hidden="1">
      <c r="A484" s="451"/>
      <c r="B484" s="475"/>
      <c r="C484" s="485" t="str">
        <f>'Data information'!C701</f>
        <v>งานบันได ST.5 อาคาร 4</v>
      </c>
      <c r="D484" s="449"/>
      <c r="E484" s="450"/>
      <c r="F484" s="449"/>
      <c r="G484" s="449"/>
      <c r="H484" s="449"/>
      <c r="I484" s="449"/>
      <c r="J484" s="449"/>
      <c r="K484" s="460"/>
    </row>
    <row r="485" spans="1:11" s="500" customFormat="1" hidden="1">
      <c r="A485" s="451"/>
      <c r="B485" s="475"/>
      <c r="C485" s="489" t="str">
        <f>'Data information'!C702</f>
        <v xml:space="preserve"> - H-390X300X10X16 mm.( แม่บันได )</v>
      </c>
      <c r="D485" s="449"/>
      <c r="E485" s="450" t="str">
        <f>'Data information'!D702</f>
        <v>กก.</v>
      </c>
      <c r="F485" s="449">
        <f>'Data information'!E702</f>
        <v>34.64</v>
      </c>
      <c r="G485" s="449">
        <f t="shared" si="40"/>
        <v>0</v>
      </c>
      <c r="H485" s="449">
        <f>'Data information'!F702</f>
        <v>0</v>
      </c>
      <c r="I485" s="449">
        <f t="shared" si="41"/>
        <v>0</v>
      </c>
      <c r="J485" s="449">
        <f t="shared" si="42"/>
        <v>0</v>
      </c>
      <c r="K485" s="460"/>
    </row>
    <row r="486" spans="1:11" s="500" customFormat="1" hidden="1">
      <c r="A486" s="451"/>
      <c r="B486" s="475"/>
      <c r="C486" s="489" t="str">
        <f>'Data information'!C703</f>
        <v xml:space="preserve"> - แผ่นเหล็กเรียบดำหนา 6 มม. (ลูกตั้ง-ลูกนอน)</v>
      </c>
      <c r="D486" s="449"/>
      <c r="E486" s="450" t="str">
        <f>'Data information'!D703</f>
        <v>กก.</v>
      </c>
      <c r="F486" s="449">
        <f>'Data information'!E703</f>
        <v>25.12</v>
      </c>
      <c r="G486" s="449">
        <f t="shared" si="40"/>
        <v>0</v>
      </c>
      <c r="H486" s="449">
        <f>'Data information'!F703</f>
        <v>0</v>
      </c>
      <c r="I486" s="449">
        <f t="shared" si="41"/>
        <v>0</v>
      </c>
      <c r="J486" s="449">
        <f t="shared" si="42"/>
        <v>0</v>
      </c>
      <c r="K486" s="460"/>
    </row>
    <row r="487" spans="1:11" s="500" customFormat="1" hidden="1">
      <c r="A487" s="451"/>
      <c r="B487" s="475"/>
      <c r="C487" s="489" t="str">
        <f>'Data information'!C704</f>
        <v xml:space="preserve"> - แผ่นเหล็กขนาด 1000X400X25mm. </v>
      </c>
      <c r="D487" s="449"/>
      <c r="E487" s="450" t="str">
        <f>'Data information'!D704</f>
        <v>กก.</v>
      </c>
      <c r="F487" s="449">
        <f>'Data information'!E704</f>
        <v>28.44</v>
      </c>
      <c r="G487" s="449">
        <f t="shared" si="40"/>
        <v>0</v>
      </c>
      <c r="H487" s="449">
        <f>'Data information'!F704</f>
        <v>0</v>
      </c>
      <c r="I487" s="449">
        <f t="shared" si="41"/>
        <v>0</v>
      </c>
      <c r="J487" s="449">
        <f t="shared" si="42"/>
        <v>0</v>
      </c>
      <c r="K487" s="460"/>
    </row>
    <row r="488" spans="1:11" s="500" customFormat="1" hidden="1">
      <c r="A488" s="451"/>
      <c r="B488" s="475"/>
      <c r="C488" s="489" t="str">
        <f>'Data information'!C705</f>
        <v xml:space="preserve"> - แผ่นเหล็กขนาด 400X400X25mm. </v>
      </c>
      <c r="D488" s="449"/>
      <c r="E488" s="450" t="str">
        <f>'Data information'!D705</f>
        <v>กก.</v>
      </c>
      <c r="F488" s="449">
        <f>'Data information'!E705</f>
        <v>28.44</v>
      </c>
      <c r="G488" s="449">
        <f t="shared" si="40"/>
        <v>0</v>
      </c>
      <c r="H488" s="449">
        <f>'Data information'!F705</f>
        <v>0</v>
      </c>
      <c r="I488" s="449">
        <f t="shared" si="41"/>
        <v>0</v>
      </c>
      <c r="J488" s="449">
        <f t="shared" si="42"/>
        <v>0</v>
      </c>
      <c r="K488" s="460"/>
    </row>
    <row r="489" spans="1:11" s="500" customFormat="1" hidden="1">
      <c r="A489" s="451"/>
      <c r="B489" s="475"/>
      <c r="C489" s="489" t="str">
        <f>'Data information'!C706</f>
        <v xml:space="preserve"> - แผ่นเหล็กขนาด 200X350X25mm. </v>
      </c>
      <c r="D489" s="449"/>
      <c r="E489" s="450" t="str">
        <f>'Data information'!D706</f>
        <v>กก.</v>
      </c>
      <c r="F489" s="449">
        <f>'Data information'!E706</f>
        <v>28.44</v>
      </c>
      <c r="G489" s="449">
        <f t="shared" si="40"/>
        <v>0</v>
      </c>
      <c r="H489" s="449">
        <f>'Data information'!F706</f>
        <v>0</v>
      </c>
      <c r="I489" s="449">
        <f t="shared" si="41"/>
        <v>0</v>
      </c>
      <c r="J489" s="449">
        <f t="shared" si="42"/>
        <v>0</v>
      </c>
      <c r="K489" s="460"/>
    </row>
    <row r="490" spans="1:11" s="500" customFormat="1" hidden="1">
      <c r="A490" s="451"/>
      <c r="B490" s="475"/>
      <c r="C490" s="489" t="str">
        <f>'Data information'!C707</f>
        <v xml:space="preserve"> - Dowel DB25 ยาว 0.40 ม.</v>
      </c>
      <c r="D490" s="449"/>
      <c r="E490" s="450" t="str">
        <f>'Data information'!D707</f>
        <v>กก.</v>
      </c>
      <c r="F490" s="449">
        <f>'Data information'!E707</f>
        <v>20.41</v>
      </c>
      <c r="G490" s="449">
        <f t="shared" si="40"/>
        <v>0</v>
      </c>
      <c r="H490" s="449">
        <f>'Data information'!F707</f>
        <v>0</v>
      </c>
      <c r="I490" s="449">
        <f t="shared" si="41"/>
        <v>0</v>
      </c>
      <c r="J490" s="449">
        <f t="shared" si="42"/>
        <v>0</v>
      </c>
      <c r="K490" s="460"/>
    </row>
    <row r="491" spans="1:11" s="500" customFormat="1" hidden="1">
      <c r="A491" s="451"/>
      <c r="B491" s="475"/>
      <c r="C491" s="489" t="str">
        <f>'Data information'!C708</f>
        <v xml:space="preserve"> - Dowel DB16 ยาว 0.40 ม.  </v>
      </c>
      <c r="D491" s="449"/>
      <c r="E491" s="450" t="str">
        <f>'Data information'!D708</f>
        <v>กก.</v>
      </c>
      <c r="F491" s="449">
        <f>'Data information'!E708</f>
        <v>20.14</v>
      </c>
      <c r="G491" s="449">
        <f t="shared" si="40"/>
        <v>0</v>
      </c>
      <c r="H491" s="449">
        <f>'Data information'!F708</f>
        <v>0</v>
      </c>
      <c r="I491" s="449">
        <f t="shared" si="41"/>
        <v>0</v>
      </c>
      <c r="J491" s="449">
        <f t="shared" si="42"/>
        <v>0</v>
      </c>
      <c r="K491" s="460"/>
    </row>
    <row r="492" spans="1:11" s="500" customFormat="1" hidden="1">
      <c r="A492" s="451"/>
      <c r="B492" s="475"/>
      <c r="C492" s="489" t="str">
        <f>'Data information'!C709</f>
        <v xml:space="preserve"> - ค่าแรงเชื่อม ประกอบเหล็กโครงสร้าง</v>
      </c>
      <c r="D492" s="449"/>
      <c r="E492" s="450" t="str">
        <f>'Data information'!D709</f>
        <v>กก.</v>
      </c>
      <c r="F492" s="449">
        <f>'Data information'!E709</f>
        <v>0</v>
      </c>
      <c r="G492" s="449">
        <f t="shared" si="40"/>
        <v>0</v>
      </c>
      <c r="H492" s="449">
        <f>'Data information'!F709</f>
        <v>10</v>
      </c>
      <c r="I492" s="449">
        <f t="shared" si="41"/>
        <v>0</v>
      </c>
      <c r="J492" s="449">
        <f t="shared" si="42"/>
        <v>0</v>
      </c>
      <c r="K492" s="460"/>
    </row>
    <row r="493" spans="1:11" s="500" customFormat="1" hidden="1">
      <c r="A493" s="451"/>
      <c r="B493" s="475"/>
      <c r="C493" s="489" t="str">
        <f>'Data information'!C710</f>
        <v xml:space="preserve"> - คอนกรีต ขัดมันเรียบ (ลูกนอนบันได)</v>
      </c>
      <c r="D493" s="449"/>
      <c r="E493" s="450" t="str">
        <f>'Data information'!D710</f>
        <v>ลบ.ม.</v>
      </c>
      <c r="F493" s="449">
        <f>'Data information'!E710</f>
        <v>1971.96</v>
      </c>
      <c r="G493" s="449">
        <f t="shared" ref="G493:G525" si="43">D493*F493</f>
        <v>0</v>
      </c>
      <c r="H493" s="449">
        <f>'Data information'!F710</f>
        <v>519</v>
      </c>
      <c r="I493" s="449">
        <f t="shared" ref="I493:I525" si="44">D493*H493</f>
        <v>0</v>
      </c>
      <c r="J493" s="449">
        <f t="shared" ref="J493:J525" si="45">G493+I493</f>
        <v>0</v>
      </c>
      <c r="K493" s="460"/>
    </row>
    <row r="494" spans="1:11" s="500" customFormat="1" hidden="1">
      <c r="A494" s="451"/>
      <c r="B494" s="475"/>
      <c r="C494" s="489" t="str">
        <f>'Data information'!C711</f>
        <v xml:space="preserve"> - เหล็กเสริม RB 9 มม.</v>
      </c>
      <c r="D494" s="449"/>
      <c r="E494" s="450" t="str">
        <f>'Data information'!D711</f>
        <v>กก.</v>
      </c>
      <c r="F494" s="449">
        <f>'Data information'!E711</f>
        <v>20.79</v>
      </c>
      <c r="G494" s="449">
        <f t="shared" si="43"/>
        <v>0</v>
      </c>
      <c r="H494" s="449">
        <f>'Data information'!F711</f>
        <v>4.4000000000000004</v>
      </c>
      <c r="I494" s="449">
        <f t="shared" si="44"/>
        <v>0</v>
      </c>
      <c r="J494" s="449">
        <f t="shared" si="45"/>
        <v>0</v>
      </c>
      <c r="K494" s="460"/>
    </row>
    <row r="495" spans="1:11" s="500" customFormat="1" hidden="1">
      <c r="A495" s="451"/>
      <c r="B495" s="475"/>
      <c r="C495" s="489" t="str">
        <f>'Data information'!C712</f>
        <v xml:space="preserve"> - เหล็กเสริม DB 12 มม.</v>
      </c>
      <c r="D495" s="449"/>
      <c r="E495" s="450" t="str">
        <f>'Data information'!D712</f>
        <v>กก.</v>
      </c>
      <c r="F495" s="449">
        <f>'Data information'!E712</f>
        <v>20.2</v>
      </c>
      <c r="G495" s="449">
        <f t="shared" si="43"/>
        <v>0</v>
      </c>
      <c r="H495" s="449">
        <f>'Data information'!F712</f>
        <v>3.6</v>
      </c>
      <c r="I495" s="449">
        <f t="shared" si="44"/>
        <v>0</v>
      </c>
      <c r="J495" s="449">
        <f t="shared" si="45"/>
        <v>0</v>
      </c>
      <c r="K495" s="460"/>
    </row>
    <row r="496" spans="1:11" s="500" customFormat="1" hidden="1">
      <c r="A496" s="451"/>
      <c r="B496" s="475"/>
      <c r="C496" s="489" t="str">
        <f>'Data information'!C713</f>
        <v xml:space="preserve"> - เหล็กสี่เหลี่ยมตัน 1 x 1 ซม.(จมูกบันได)</v>
      </c>
      <c r="D496" s="449"/>
      <c r="E496" s="450" t="str">
        <f>'Data information'!D713</f>
        <v>ม.</v>
      </c>
      <c r="F496" s="449">
        <f>'Data information'!E713</f>
        <v>30</v>
      </c>
      <c r="G496" s="449">
        <f t="shared" si="43"/>
        <v>0</v>
      </c>
      <c r="H496" s="449">
        <f>'Data information'!F713</f>
        <v>0</v>
      </c>
      <c r="I496" s="449">
        <f t="shared" si="44"/>
        <v>0</v>
      </c>
      <c r="J496" s="449">
        <f t="shared" si="45"/>
        <v>0</v>
      </c>
      <c r="K496" s="460"/>
    </row>
    <row r="497" spans="1:11" s="500" customFormat="1" hidden="1">
      <c r="A497" s="451"/>
      <c r="B497" s="475"/>
      <c r="C497" s="489" t="str">
        <f>'Data information'!C714</f>
        <v xml:space="preserve"> - ลวดผูกเหล็ก</v>
      </c>
      <c r="D497" s="449"/>
      <c r="E497" s="450" t="str">
        <f>'Data information'!D714</f>
        <v>กก.</v>
      </c>
      <c r="F497" s="449">
        <f>'Data information'!E714</f>
        <v>34.42</v>
      </c>
      <c r="G497" s="449">
        <f t="shared" si="43"/>
        <v>0</v>
      </c>
      <c r="H497" s="449">
        <f>'Data information'!F714</f>
        <v>0</v>
      </c>
      <c r="I497" s="449">
        <f t="shared" si="44"/>
        <v>0</v>
      </c>
      <c r="J497" s="449">
        <f t="shared" si="45"/>
        <v>0</v>
      </c>
      <c r="K497" s="460"/>
    </row>
    <row r="498" spans="1:11" s="500" customFormat="1" hidden="1">
      <c r="A498" s="451"/>
      <c r="B498" s="475"/>
      <c r="C498" s="489" t="str">
        <f>'Data information'!C715</f>
        <v xml:space="preserve"> - ทาสีกันสนิม</v>
      </c>
      <c r="D498" s="449"/>
      <c r="E498" s="450" t="str">
        <f>'Data information'!D715</f>
        <v>ตร.ม.</v>
      </c>
      <c r="F498" s="449">
        <f>'Data information'!E715</f>
        <v>22.42</v>
      </c>
      <c r="G498" s="449">
        <f t="shared" si="43"/>
        <v>0</v>
      </c>
      <c r="H498" s="449">
        <f>'Data information'!F715</f>
        <v>30</v>
      </c>
      <c r="I498" s="449">
        <f t="shared" si="44"/>
        <v>0</v>
      </c>
      <c r="J498" s="449">
        <f t="shared" si="45"/>
        <v>0</v>
      </c>
      <c r="K498" s="460"/>
    </row>
    <row r="499" spans="1:11" s="500" customFormat="1" hidden="1">
      <c r="A499" s="451"/>
      <c r="B499" s="475"/>
      <c r="C499" s="489" t="str">
        <f>'Data information'!C716</f>
        <v xml:space="preserve"> - ทาสีน้ำมัน</v>
      </c>
      <c r="D499" s="449"/>
      <c r="E499" s="450" t="str">
        <f>'Data information'!D716</f>
        <v>ตร.ม.</v>
      </c>
      <c r="F499" s="449">
        <f>'Data information'!E716</f>
        <v>66.12</v>
      </c>
      <c r="G499" s="449">
        <f t="shared" si="43"/>
        <v>0</v>
      </c>
      <c r="H499" s="449">
        <f>'Data information'!F716</f>
        <v>35</v>
      </c>
      <c r="I499" s="449">
        <f t="shared" si="44"/>
        <v>0</v>
      </c>
      <c r="J499" s="449">
        <f t="shared" si="45"/>
        <v>0</v>
      </c>
      <c r="K499" s="460"/>
    </row>
    <row r="500" spans="1:11" s="500" customFormat="1" hidden="1">
      <c r="A500" s="451"/>
      <c r="B500" s="475"/>
      <c r="C500" s="489" t="str">
        <f>'Data information'!C717</f>
        <v xml:space="preserve"> - งานราวเหล็ก ราวบันได ST.5</v>
      </c>
      <c r="D500" s="449"/>
      <c r="E500" s="450" t="str">
        <f>'Data information'!D717</f>
        <v>ม.</v>
      </c>
      <c r="F500" s="449">
        <f>'Data information'!E717</f>
        <v>1838.53</v>
      </c>
      <c r="G500" s="449">
        <f t="shared" si="43"/>
        <v>0</v>
      </c>
      <c r="H500" s="449">
        <f>'Data information'!F717</f>
        <v>560</v>
      </c>
      <c r="I500" s="449">
        <f t="shared" si="44"/>
        <v>0</v>
      </c>
      <c r="J500" s="449">
        <f t="shared" si="45"/>
        <v>0</v>
      </c>
      <c r="K500" s="460"/>
    </row>
    <row r="501" spans="1:11" s="500" customFormat="1" hidden="1">
      <c r="A501" s="451"/>
      <c r="B501" s="475"/>
      <c r="C501" s="485" t="str">
        <f>'Data information'!C718</f>
        <v>งานบันได ST.2 ทางเชื่อม 5</v>
      </c>
      <c r="D501" s="449"/>
      <c r="E501" s="450"/>
      <c r="F501" s="449"/>
      <c r="G501" s="449"/>
      <c r="H501" s="449"/>
      <c r="I501" s="449"/>
      <c r="J501" s="449"/>
      <c r="K501" s="460"/>
    </row>
    <row r="502" spans="1:11" s="500" customFormat="1" hidden="1">
      <c r="A502" s="451"/>
      <c r="B502" s="475"/>
      <c r="C502" s="489" t="str">
        <f>'Data information'!C719</f>
        <v xml:space="preserve"> - H-300X150X6.5X9mm.( แม่บันได )</v>
      </c>
      <c r="D502" s="449"/>
      <c r="E502" s="450" t="str">
        <f>'Data information'!D719</f>
        <v>กก.</v>
      </c>
      <c r="F502" s="449">
        <f>'Data information'!E719</f>
        <v>35.549999999999997</v>
      </c>
      <c r="G502" s="449">
        <f t="shared" si="43"/>
        <v>0</v>
      </c>
      <c r="H502" s="449">
        <f>'Data information'!F719</f>
        <v>0</v>
      </c>
      <c r="I502" s="449">
        <f t="shared" si="44"/>
        <v>0</v>
      </c>
      <c r="J502" s="449">
        <f t="shared" si="45"/>
        <v>0</v>
      </c>
      <c r="K502" s="460"/>
    </row>
    <row r="503" spans="1:11" s="500" customFormat="1" hidden="1">
      <c r="A503" s="451"/>
      <c r="B503" s="475"/>
      <c r="C503" s="489" t="str">
        <f>'Data information'!C720</f>
        <v xml:space="preserve"> - H-200X200X8X12mm. (เสา)</v>
      </c>
      <c r="D503" s="449"/>
      <c r="E503" s="450" t="str">
        <f>'Data information'!D720</f>
        <v>กก.</v>
      </c>
      <c r="F503" s="449">
        <f>'Data information'!E720</f>
        <v>33.409999999999997</v>
      </c>
      <c r="G503" s="449">
        <f t="shared" si="43"/>
        <v>0</v>
      </c>
      <c r="H503" s="449">
        <f>'Data information'!F720</f>
        <v>0</v>
      </c>
      <c r="I503" s="449">
        <f t="shared" si="44"/>
        <v>0</v>
      </c>
      <c r="J503" s="449">
        <f t="shared" si="45"/>
        <v>0</v>
      </c>
      <c r="K503" s="460"/>
    </row>
    <row r="504" spans="1:11" s="500" customFormat="1" hidden="1">
      <c r="A504" s="451"/>
      <c r="B504" s="475"/>
      <c r="C504" s="489" t="str">
        <f>'Data information'!C721</f>
        <v xml:space="preserve"> - แผ่นเหล็กเรียบดำหนา 6 มม. (ลูกตั้ง-ลูกนอน)</v>
      </c>
      <c r="D504" s="449"/>
      <c r="E504" s="450" t="str">
        <f>'Data information'!D721</f>
        <v>กก.</v>
      </c>
      <c r="F504" s="449">
        <f>'Data information'!E721</f>
        <v>25.12</v>
      </c>
      <c r="G504" s="449">
        <f t="shared" si="43"/>
        <v>0</v>
      </c>
      <c r="H504" s="449">
        <f>'Data information'!F721</f>
        <v>0</v>
      </c>
      <c r="I504" s="449">
        <f t="shared" si="44"/>
        <v>0</v>
      </c>
      <c r="J504" s="449">
        <f t="shared" si="45"/>
        <v>0</v>
      </c>
      <c r="K504" s="460"/>
    </row>
    <row r="505" spans="1:11" s="500" customFormat="1" hidden="1">
      <c r="A505" s="451"/>
      <c r="B505" s="475"/>
      <c r="C505" s="489" t="str">
        <f>'Data information'!C722</f>
        <v xml:space="preserve"> - แผ่นเหล็กขนาด 600X400X20mm. </v>
      </c>
      <c r="D505" s="449"/>
      <c r="E505" s="450" t="str">
        <f>'Data information'!D722</f>
        <v>กก.</v>
      </c>
      <c r="F505" s="449">
        <f>'Data information'!E722</f>
        <v>28.44</v>
      </c>
      <c r="G505" s="449">
        <f t="shared" si="43"/>
        <v>0</v>
      </c>
      <c r="H505" s="449">
        <f>'Data information'!F722</f>
        <v>0</v>
      </c>
      <c r="I505" s="449">
        <f t="shared" si="44"/>
        <v>0</v>
      </c>
      <c r="J505" s="449">
        <f t="shared" si="45"/>
        <v>0</v>
      </c>
      <c r="K505" s="460"/>
    </row>
    <row r="506" spans="1:11" s="500" customFormat="1" hidden="1">
      <c r="A506" s="451"/>
      <c r="B506" s="475"/>
      <c r="C506" s="489" t="str">
        <f>'Data information'!C723</f>
        <v xml:space="preserve"> - แผ่นเหล็กขนาด 400X400X20mm. </v>
      </c>
      <c r="D506" s="449"/>
      <c r="E506" s="450" t="str">
        <f>'Data information'!D723</f>
        <v>กก.</v>
      </c>
      <c r="F506" s="449">
        <f>'Data information'!E723</f>
        <v>28.44</v>
      </c>
      <c r="G506" s="449">
        <f t="shared" si="43"/>
        <v>0</v>
      </c>
      <c r="H506" s="449">
        <f>'Data information'!F723</f>
        <v>0</v>
      </c>
      <c r="I506" s="449">
        <f t="shared" si="44"/>
        <v>0</v>
      </c>
      <c r="J506" s="449">
        <f t="shared" si="45"/>
        <v>0</v>
      </c>
      <c r="K506" s="460"/>
    </row>
    <row r="507" spans="1:11" s="500" customFormat="1" hidden="1">
      <c r="A507" s="451"/>
      <c r="B507" s="475"/>
      <c r="C507" s="489" t="str">
        <f>'Data information'!C724</f>
        <v xml:space="preserve"> - J-Bolt 20 mm.</v>
      </c>
      <c r="D507" s="449"/>
      <c r="E507" s="450" t="str">
        <f>'Data information'!D724</f>
        <v>ชุด</v>
      </c>
      <c r="F507" s="449">
        <f>'Data information'!E724</f>
        <v>150</v>
      </c>
      <c r="G507" s="449">
        <f t="shared" si="43"/>
        <v>0</v>
      </c>
      <c r="H507" s="449">
        <f>'Data information'!F724</f>
        <v>0</v>
      </c>
      <c r="I507" s="449">
        <f t="shared" si="44"/>
        <v>0</v>
      </c>
      <c r="J507" s="449">
        <f t="shared" si="45"/>
        <v>0</v>
      </c>
      <c r="K507" s="460"/>
    </row>
    <row r="508" spans="1:11" s="500" customFormat="1" hidden="1">
      <c r="A508" s="451"/>
      <c r="B508" s="475"/>
      <c r="C508" s="489" t="str">
        <f>'Data information'!C725</f>
        <v xml:space="preserve"> - Bolt M20</v>
      </c>
      <c r="D508" s="449"/>
      <c r="E508" s="450" t="str">
        <f>'Data information'!D725</f>
        <v>ชุด</v>
      </c>
      <c r="F508" s="449">
        <f>'Data information'!E725</f>
        <v>150</v>
      </c>
      <c r="G508" s="449">
        <f t="shared" si="43"/>
        <v>0</v>
      </c>
      <c r="H508" s="449">
        <f>'Data information'!F725</f>
        <v>0</v>
      </c>
      <c r="I508" s="449">
        <f t="shared" si="44"/>
        <v>0</v>
      </c>
      <c r="J508" s="449">
        <f t="shared" si="45"/>
        <v>0</v>
      </c>
      <c r="K508" s="460"/>
    </row>
    <row r="509" spans="1:11" s="500" customFormat="1" hidden="1">
      <c r="A509" s="451"/>
      <c r="B509" s="475"/>
      <c r="C509" s="489" t="str">
        <f>'Data information'!C726</f>
        <v xml:space="preserve"> - ค่าแรงเชื่อม ประกอบเหล็กโครงสร้าง</v>
      </c>
      <c r="D509" s="449"/>
      <c r="E509" s="450" t="str">
        <f>'Data information'!D726</f>
        <v>กก.</v>
      </c>
      <c r="F509" s="449">
        <f>'Data information'!E726</f>
        <v>0</v>
      </c>
      <c r="G509" s="449">
        <f t="shared" si="43"/>
        <v>0</v>
      </c>
      <c r="H509" s="449">
        <f>'Data information'!F726</f>
        <v>10</v>
      </c>
      <c r="I509" s="449">
        <f t="shared" si="44"/>
        <v>0</v>
      </c>
      <c r="J509" s="449">
        <f t="shared" si="45"/>
        <v>0</v>
      </c>
      <c r="K509" s="460"/>
    </row>
    <row r="510" spans="1:11" s="500" customFormat="1" hidden="1">
      <c r="A510" s="451"/>
      <c r="B510" s="475"/>
      <c r="C510" s="489" t="str">
        <f>'Data information'!C727</f>
        <v xml:space="preserve"> - ทาสีกันสนิม</v>
      </c>
      <c r="D510" s="449"/>
      <c r="E510" s="450" t="str">
        <f>'Data information'!D727</f>
        <v>ตร.ม.</v>
      </c>
      <c r="F510" s="449">
        <f>'Data information'!E727</f>
        <v>22.42</v>
      </c>
      <c r="G510" s="449">
        <f t="shared" si="43"/>
        <v>0</v>
      </c>
      <c r="H510" s="449">
        <f>'Data information'!F727</f>
        <v>30</v>
      </c>
      <c r="I510" s="449">
        <f t="shared" si="44"/>
        <v>0</v>
      </c>
      <c r="J510" s="449">
        <f t="shared" si="45"/>
        <v>0</v>
      </c>
      <c r="K510" s="460"/>
    </row>
    <row r="511" spans="1:11" s="500" customFormat="1" hidden="1">
      <c r="A511" s="451"/>
      <c r="B511" s="475"/>
      <c r="C511" s="489" t="str">
        <f>'Data information'!C728</f>
        <v xml:space="preserve"> - ทาสีน้ำมัน</v>
      </c>
      <c r="D511" s="449"/>
      <c r="E511" s="450" t="str">
        <f>'Data information'!D728</f>
        <v>ตร.ม.</v>
      </c>
      <c r="F511" s="449">
        <f>'Data information'!E728</f>
        <v>66.12</v>
      </c>
      <c r="G511" s="449">
        <f t="shared" si="43"/>
        <v>0</v>
      </c>
      <c r="H511" s="449">
        <f>'Data information'!F728</f>
        <v>35</v>
      </c>
      <c r="I511" s="449">
        <f t="shared" si="44"/>
        <v>0</v>
      </c>
      <c r="J511" s="449">
        <f t="shared" si="45"/>
        <v>0</v>
      </c>
      <c r="K511" s="460"/>
    </row>
    <row r="512" spans="1:11" s="500" customFormat="1" hidden="1">
      <c r="A512" s="451"/>
      <c r="B512" s="475"/>
      <c r="C512" s="489" t="str">
        <f>'Data information'!C729</f>
        <v xml:space="preserve"> -งานราวเหล็ก ราวบันได ST.2 (RL)</v>
      </c>
      <c r="D512" s="449"/>
      <c r="E512" s="450" t="str">
        <f>'Data information'!D729</f>
        <v>ม.</v>
      </c>
      <c r="F512" s="449">
        <f>'Data information'!E729</f>
        <v>502.06257075664615</v>
      </c>
      <c r="G512" s="449">
        <f t="shared" si="43"/>
        <v>0</v>
      </c>
      <c r="H512" s="449">
        <f>'Data information'!F729</f>
        <v>327.06717152351735</v>
      </c>
      <c r="I512" s="449">
        <f t="shared" si="44"/>
        <v>0</v>
      </c>
      <c r="J512" s="449">
        <f t="shared" si="45"/>
        <v>0</v>
      </c>
      <c r="K512" s="460"/>
    </row>
    <row r="513" spans="1:11" s="500" customFormat="1" hidden="1">
      <c r="A513" s="451"/>
      <c r="B513" s="475"/>
      <c r="C513" s="485" t="str">
        <f>'Data information'!C730</f>
        <v>งานลิฟท์ ทางเชื่อม 5</v>
      </c>
      <c r="D513" s="449"/>
      <c r="E513" s="450"/>
      <c r="F513" s="449"/>
      <c r="G513" s="449"/>
      <c r="H513" s="449"/>
      <c r="I513" s="449"/>
      <c r="J513" s="449"/>
      <c r="K513" s="460"/>
    </row>
    <row r="514" spans="1:11" s="500" customFormat="1" hidden="1">
      <c r="A514" s="451"/>
      <c r="B514" s="475"/>
      <c r="C514" s="489" t="str">
        <f>'Data information'!C731</f>
        <v xml:space="preserve"> - H-200x200x8x12 มม.</v>
      </c>
      <c r="D514" s="449"/>
      <c r="E514" s="450" t="str">
        <f>'Data information'!D731</f>
        <v>กก.</v>
      </c>
      <c r="F514" s="449">
        <f>'Data information'!E731</f>
        <v>33.409999999999997</v>
      </c>
      <c r="G514" s="449">
        <f t="shared" si="43"/>
        <v>0</v>
      </c>
      <c r="H514" s="449">
        <f>'Data information'!F731</f>
        <v>0</v>
      </c>
      <c r="I514" s="449">
        <f t="shared" si="44"/>
        <v>0</v>
      </c>
      <c r="J514" s="449">
        <f t="shared" si="45"/>
        <v>0</v>
      </c>
      <c r="K514" s="460"/>
    </row>
    <row r="515" spans="1:11" s="500" customFormat="1" hidden="1">
      <c r="A515" s="451"/>
      <c r="B515" s="475"/>
      <c r="C515" s="489" t="str">
        <f>'Data information'!C732</f>
        <v xml:space="preserve"> - H-194x150x6x9 มม.</v>
      </c>
      <c r="D515" s="449"/>
      <c r="E515" s="450" t="str">
        <f>'Data information'!D732</f>
        <v>กก.</v>
      </c>
      <c r="F515" s="449">
        <f>'Data information'!E732</f>
        <v>34.020000000000003</v>
      </c>
      <c r="G515" s="449">
        <f t="shared" si="43"/>
        <v>0</v>
      </c>
      <c r="H515" s="449">
        <f>'Data information'!F732</f>
        <v>0</v>
      </c>
      <c r="I515" s="449">
        <f t="shared" si="44"/>
        <v>0</v>
      </c>
      <c r="J515" s="449">
        <f t="shared" si="45"/>
        <v>0</v>
      </c>
      <c r="K515" s="460"/>
    </row>
    <row r="516" spans="1:11" s="500" customFormat="1" hidden="1">
      <c r="A516" s="451"/>
      <c r="B516" s="475"/>
      <c r="C516" s="489" t="str">
        <f>'Data information'!C733</f>
        <v xml:space="preserve"> - C-200x80x7.5x11 มม.</v>
      </c>
      <c r="D516" s="449"/>
      <c r="E516" s="450" t="str">
        <f>'Data information'!D733</f>
        <v>กก.</v>
      </c>
      <c r="F516" s="449">
        <f>'Data information'!E733</f>
        <v>33.409999999999997</v>
      </c>
      <c r="G516" s="449">
        <f t="shared" si="43"/>
        <v>0</v>
      </c>
      <c r="H516" s="449">
        <f>'Data information'!F733</f>
        <v>0</v>
      </c>
      <c r="I516" s="449">
        <f t="shared" si="44"/>
        <v>0</v>
      </c>
      <c r="J516" s="449">
        <f t="shared" si="45"/>
        <v>0</v>
      </c>
      <c r="K516" s="460"/>
    </row>
    <row r="517" spans="1:11" s="500" customFormat="1" hidden="1">
      <c r="A517" s="451"/>
      <c r="B517" s="475"/>
      <c r="C517" s="489" t="str">
        <f>'Data information'!C734</f>
        <v xml:space="preserve"> - แผ่นเหล็กขนาด 250X250X20mm. </v>
      </c>
      <c r="D517" s="449"/>
      <c r="E517" s="450" t="str">
        <f>'Data information'!D734</f>
        <v>กก.</v>
      </c>
      <c r="F517" s="449">
        <f>'Data information'!E734</f>
        <v>28.44</v>
      </c>
      <c r="G517" s="449">
        <f t="shared" si="43"/>
        <v>0</v>
      </c>
      <c r="H517" s="449">
        <f>'Data information'!F734</f>
        <v>0</v>
      </c>
      <c r="I517" s="449">
        <f t="shared" si="44"/>
        <v>0</v>
      </c>
      <c r="J517" s="449">
        <f t="shared" si="45"/>
        <v>0</v>
      </c>
      <c r="K517" s="460"/>
    </row>
    <row r="518" spans="1:11" s="500" customFormat="1" hidden="1">
      <c r="A518" s="451"/>
      <c r="B518" s="475"/>
      <c r="C518" s="489" t="str">
        <f>'Data information'!C735</f>
        <v xml:space="preserve"> - Dowel DB16 ยาว 0.40 ม.  </v>
      </c>
      <c r="D518" s="449"/>
      <c r="E518" s="450" t="str">
        <f>'Data information'!D735</f>
        <v>กก.</v>
      </c>
      <c r="F518" s="449">
        <f>'Data information'!E735</f>
        <v>20.14</v>
      </c>
      <c r="G518" s="449">
        <f t="shared" si="43"/>
        <v>0</v>
      </c>
      <c r="H518" s="449">
        <f>'Data information'!F735</f>
        <v>0</v>
      </c>
      <c r="I518" s="449">
        <f t="shared" si="44"/>
        <v>0</v>
      </c>
      <c r="J518" s="449">
        <f t="shared" si="45"/>
        <v>0</v>
      </c>
      <c r="K518" s="460"/>
    </row>
    <row r="519" spans="1:11" s="500" customFormat="1" hidden="1">
      <c r="A519" s="451"/>
      <c r="B519" s="475"/>
      <c r="C519" s="489" t="str">
        <f>'Data information'!C736</f>
        <v xml:space="preserve"> - ค่าแรงเชื่อม ประกอบเหล็กโครงสร้าง</v>
      </c>
      <c r="D519" s="449"/>
      <c r="E519" s="450" t="str">
        <f>'Data information'!D736</f>
        <v>กก.</v>
      </c>
      <c r="F519" s="449">
        <f>'Data information'!E736</f>
        <v>0</v>
      </c>
      <c r="G519" s="449">
        <f t="shared" si="43"/>
        <v>0</v>
      </c>
      <c r="H519" s="449">
        <f>'Data information'!F736</f>
        <v>10</v>
      </c>
      <c r="I519" s="449">
        <f t="shared" si="44"/>
        <v>0</v>
      </c>
      <c r="J519" s="449">
        <f t="shared" si="45"/>
        <v>0</v>
      </c>
      <c r="K519" s="460"/>
    </row>
    <row r="520" spans="1:11" s="500" customFormat="1" hidden="1">
      <c r="A520" s="451"/>
      <c r="B520" s="475"/>
      <c r="C520" s="489" t="str">
        <f>'Data information'!C737</f>
        <v xml:space="preserve"> - ทาสีกันสนิม</v>
      </c>
      <c r="D520" s="449"/>
      <c r="E520" s="450" t="str">
        <f>'Data information'!D737</f>
        <v>ตร.ม.</v>
      </c>
      <c r="F520" s="449">
        <f>'Data information'!E737</f>
        <v>22.42</v>
      </c>
      <c r="G520" s="449">
        <f t="shared" si="43"/>
        <v>0</v>
      </c>
      <c r="H520" s="449">
        <f>'Data information'!F737</f>
        <v>30</v>
      </c>
      <c r="I520" s="449">
        <f t="shared" si="44"/>
        <v>0</v>
      </c>
      <c r="J520" s="449">
        <f t="shared" si="45"/>
        <v>0</v>
      </c>
      <c r="K520" s="460"/>
    </row>
    <row r="521" spans="1:11" s="500" customFormat="1" hidden="1">
      <c r="A521" s="451"/>
      <c r="B521" s="475"/>
      <c r="C521" s="489" t="str">
        <f>'Data information'!C738</f>
        <v xml:space="preserve"> - ทาสีน้ำมัน</v>
      </c>
      <c r="D521" s="449"/>
      <c r="E521" s="450" t="str">
        <f>'Data information'!D738</f>
        <v>ตร.ม.</v>
      </c>
      <c r="F521" s="449">
        <f>'Data information'!E738</f>
        <v>66.12</v>
      </c>
      <c r="G521" s="449">
        <f t="shared" si="43"/>
        <v>0</v>
      </c>
      <c r="H521" s="449">
        <f>'Data information'!F738</f>
        <v>35</v>
      </c>
      <c r="I521" s="449">
        <f t="shared" si="44"/>
        <v>0</v>
      </c>
      <c r="J521" s="449">
        <f t="shared" si="45"/>
        <v>0</v>
      </c>
      <c r="K521" s="460"/>
    </row>
    <row r="522" spans="1:11" s="500" customFormat="1" hidden="1">
      <c r="A522" s="451"/>
      <c r="B522" s="475"/>
      <c r="C522" s="485" t="str">
        <f>'Data information'!C739</f>
        <v>ราวกันตก RL ทางเชื่อม</v>
      </c>
      <c r="D522" s="449"/>
      <c r="E522" s="450"/>
      <c r="F522" s="449"/>
      <c r="G522" s="449"/>
      <c r="H522" s="449"/>
      <c r="I522" s="449"/>
      <c r="J522" s="449"/>
      <c r="K522" s="460"/>
    </row>
    <row r="523" spans="1:11" s="500" customFormat="1" hidden="1">
      <c r="A523" s="451"/>
      <c r="B523" s="475"/>
      <c r="C523" s="489" t="str">
        <f>'Data information'!C740</f>
        <v xml:space="preserve"> - งานราวเหล็กกันตก </v>
      </c>
      <c r="D523" s="449"/>
      <c r="E523" s="450" t="str">
        <f>'Data information'!D740</f>
        <v>ม.</v>
      </c>
      <c r="F523" s="449">
        <f>'Data information'!E740</f>
        <v>502.06257075664615</v>
      </c>
      <c r="G523" s="449">
        <f t="shared" si="43"/>
        <v>0</v>
      </c>
      <c r="H523" s="449">
        <f>'Data information'!F740</f>
        <v>327.06717152351735</v>
      </c>
      <c r="I523" s="449">
        <f t="shared" si="44"/>
        <v>0</v>
      </c>
      <c r="J523" s="449">
        <f t="shared" si="45"/>
        <v>0</v>
      </c>
      <c r="K523" s="460"/>
    </row>
    <row r="524" spans="1:11" s="500" customFormat="1" hidden="1">
      <c r="A524" s="451"/>
      <c r="B524" s="475"/>
      <c r="C524" s="485" t="str">
        <f>'Data information'!C741</f>
        <v>ราวกันตก RL-2 ทางเชื่อม</v>
      </c>
      <c r="D524" s="449"/>
      <c r="E524" s="450"/>
      <c r="F524" s="449"/>
      <c r="G524" s="449"/>
      <c r="H524" s="449"/>
      <c r="I524" s="449"/>
      <c r="J524" s="449"/>
      <c r="K524" s="460"/>
    </row>
    <row r="525" spans="1:11" s="500" customFormat="1" hidden="1">
      <c r="A525" s="451"/>
      <c r="B525" s="475"/>
      <c r="C525" s="489" t="str">
        <f>'Data information'!C742</f>
        <v xml:space="preserve"> - งานราวเหล็กกันตก </v>
      </c>
      <c r="D525" s="449"/>
      <c r="E525" s="450" t="str">
        <f>'Data information'!D742</f>
        <v>ม.</v>
      </c>
      <c r="F525" s="449">
        <f>'Data information'!E742</f>
        <v>192.40384374999999</v>
      </c>
      <c r="G525" s="449">
        <f t="shared" si="43"/>
        <v>0</v>
      </c>
      <c r="H525" s="449">
        <f>'Data information'!F742</f>
        <v>80.226874999999993</v>
      </c>
      <c r="I525" s="449">
        <f t="shared" si="44"/>
        <v>0</v>
      </c>
      <c r="J525" s="449">
        <f t="shared" si="45"/>
        <v>0</v>
      </c>
      <c r="K525" s="460"/>
    </row>
    <row r="526" spans="1:11" s="500" customFormat="1">
      <c r="A526" s="480"/>
      <c r="B526" s="481"/>
      <c r="C526" s="485" t="str">
        <f>'Data information'!C743</f>
        <v>งานอื่นๆ</v>
      </c>
      <c r="D526" s="449"/>
      <c r="E526" s="458"/>
      <c r="F526" s="451"/>
      <c r="G526" s="451"/>
      <c r="H526" s="451"/>
      <c r="I526" s="451"/>
      <c r="J526" s="451"/>
      <c r="K526" s="451"/>
    </row>
    <row r="527" spans="1:11" s="500" customFormat="1">
      <c r="A527" s="451"/>
      <c r="B527" s="475"/>
      <c r="C527" s="485" t="str">
        <f>'Data information'!C744</f>
        <v>ผนัง 9</v>
      </c>
      <c r="D527" s="449"/>
      <c r="E527" s="450"/>
      <c r="F527" s="449"/>
      <c r="G527" s="449"/>
      <c r="H527" s="449"/>
      <c r="I527" s="449"/>
      <c r="J527" s="449"/>
      <c r="K527" s="469"/>
    </row>
    <row r="528" spans="1:11" s="500" customFormat="1" hidden="1">
      <c r="A528" s="451"/>
      <c r="B528" s="475"/>
      <c r="C528" s="489" t="str">
        <f>'Data information'!C745</f>
        <v xml:space="preserve"> - H-200x200x8x12 mm.</v>
      </c>
      <c r="D528" s="449"/>
      <c r="E528" s="450" t="str">
        <f>'Data information'!D745</f>
        <v>กก.</v>
      </c>
      <c r="F528" s="449">
        <f>'Data information'!E745</f>
        <v>33.409999999999997</v>
      </c>
      <c r="G528" s="449">
        <f t="shared" ref="G528:G544" si="46">D528*F528</f>
        <v>0</v>
      </c>
      <c r="H528" s="449">
        <f>'Data information'!F745</f>
        <v>0</v>
      </c>
      <c r="I528" s="449">
        <f t="shared" ref="I528:I544" si="47">D528*H528</f>
        <v>0</v>
      </c>
      <c r="J528" s="449">
        <f t="shared" ref="J528:J544" si="48">G528+I528</f>
        <v>0</v>
      </c>
      <c r="K528" s="451"/>
    </row>
    <row r="529" spans="1:11" s="500" customFormat="1" hidden="1">
      <c r="A529" s="451"/>
      <c r="B529" s="475"/>
      <c r="C529" s="489" t="str">
        <f>'Data information'!C746</f>
        <v xml:space="preserve"> - H-194x150x6x9 mm.</v>
      </c>
      <c r="D529" s="449"/>
      <c r="E529" s="450" t="str">
        <f>'Data information'!D746</f>
        <v>กก.</v>
      </c>
      <c r="F529" s="449">
        <f>'Data information'!E746</f>
        <v>34.020000000000003</v>
      </c>
      <c r="G529" s="449">
        <f t="shared" si="46"/>
        <v>0</v>
      </c>
      <c r="H529" s="449">
        <f>'Data information'!F746</f>
        <v>0</v>
      </c>
      <c r="I529" s="449">
        <f t="shared" si="47"/>
        <v>0</v>
      </c>
      <c r="J529" s="449">
        <f t="shared" si="48"/>
        <v>0</v>
      </c>
      <c r="K529" s="451"/>
    </row>
    <row r="530" spans="1:11" s="500" customFormat="1" hidden="1">
      <c r="A530" s="451"/>
      <c r="B530" s="475"/>
      <c r="C530" s="489" t="str">
        <f>'Data information'!C747</f>
        <v xml:space="preserve"> - H-100x100x6x8 mm.</v>
      </c>
      <c r="D530" s="449"/>
      <c r="E530" s="450" t="str">
        <f>'Data information'!D747</f>
        <v>กก.</v>
      </c>
      <c r="F530" s="449">
        <f>'Data information'!E747</f>
        <v>33.409999999999997</v>
      </c>
      <c r="G530" s="449">
        <f t="shared" si="46"/>
        <v>0</v>
      </c>
      <c r="H530" s="449">
        <f>'Data information'!F747</f>
        <v>0</v>
      </c>
      <c r="I530" s="449">
        <f t="shared" si="47"/>
        <v>0</v>
      </c>
      <c r="J530" s="449">
        <f t="shared" si="48"/>
        <v>0</v>
      </c>
      <c r="K530" s="451"/>
    </row>
    <row r="531" spans="1:11" s="500" customFormat="1" hidden="1">
      <c r="A531" s="451"/>
      <c r="B531" s="475"/>
      <c r="C531" s="489" t="str">
        <f>'Data information'!C748</f>
        <v xml:space="preserve"> - C-CHANNELS 300X90X10X15.5mm.</v>
      </c>
      <c r="D531" s="449"/>
      <c r="E531" s="450" t="str">
        <f>'Data information'!D748</f>
        <v>กก.</v>
      </c>
      <c r="F531" s="449">
        <f>'Data information'!E748</f>
        <v>38.93</v>
      </c>
      <c r="G531" s="449">
        <f t="shared" si="46"/>
        <v>0</v>
      </c>
      <c r="H531" s="449">
        <f>'Data information'!F748</f>
        <v>0</v>
      </c>
      <c r="I531" s="449">
        <f t="shared" si="47"/>
        <v>0</v>
      </c>
      <c r="J531" s="449">
        <f t="shared" si="48"/>
        <v>0</v>
      </c>
      <c r="K531" s="451"/>
    </row>
    <row r="532" spans="1:11" s="500" customFormat="1">
      <c r="A532" s="451"/>
      <c r="B532" s="475"/>
      <c r="C532" s="489" t="str">
        <f>'Data information'!C749</f>
        <v xml:space="preserve"> - เหล็กLG 100X100x3.2 mm. </v>
      </c>
      <c r="D532" s="449"/>
      <c r="E532" s="450" t="str">
        <f>'Data information'!D749</f>
        <v>กก.</v>
      </c>
      <c r="F532" s="449">
        <f>'Data information'!E749</f>
        <v>26.59</v>
      </c>
      <c r="G532" s="449">
        <f t="shared" si="46"/>
        <v>0</v>
      </c>
      <c r="H532" s="449">
        <f>'Data information'!F749</f>
        <v>0</v>
      </c>
      <c r="I532" s="449">
        <f t="shared" si="47"/>
        <v>0</v>
      </c>
      <c r="J532" s="449">
        <f t="shared" si="48"/>
        <v>0</v>
      </c>
      <c r="K532" s="451"/>
    </row>
    <row r="533" spans="1:11" s="500" customFormat="1" hidden="1">
      <c r="A533" s="451"/>
      <c r="B533" s="475"/>
      <c r="C533" s="489" t="str">
        <f>'Data information'!C750</f>
        <v xml:space="preserve"> - PL.300x300x12mm.</v>
      </c>
      <c r="D533" s="449"/>
      <c r="E533" s="450" t="str">
        <f>'Data information'!D750</f>
        <v>กก.</v>
      </c>
      <c r="F533" s="449">
        <f>'Data information'!E750</f>
        <v>25.12</v>
      </c>
      <c r="G533" s="449">
        <f t="shared" si="46"/>
        <v>0</v>
      </c>
      <c r="H533" s="449">
        <f>'Data information'!F750</f>
        <v>0</v>
      </c>
      <c r="I533" s="449">
        <f t="shared" si="47"/>
        <v>0</v>
      </c>
      <c r="J533" s="449">
        <f t="shared" si="48"/>
        <v>0</v>
      </c>
      <c r="K533" s="451"/>
    </row>
    <row r="534" spans="1:11" s="500" customFormat="1" hidden="1">
      <c r="A534" s="451"/>
      <c r="B534" s="475"/>
      <c r="C534" s="489" t="str">
        <f>'Data information'!C751</f>
        <v xml:space="preserve"> - Bolt M25 (ฝังลึก 0.50 ม.)</v>
      </c>
      <c r="D534" s="449"/>
      <c r="E534" s="450" t="str">
        <f>'Data information'!D751</f>
        <v>ชุด</v>
      </c>
      <c r="F534" s="449">
        <f>'Data information'!E751</f>
        <v>175</v>
      </c>
      <c r="G534" s="449">
        <f t="shared" si="46"/>
        <v>0</v>
      </c>
      <c r="H534" s="449">
        <f>'Data information'!F751</f>
        <v>0</v>
      </c>
      <c r="I534" s="449">
        <f t="shared" si="47"/>
        <v>0</v>
      </c>
      <c r="J534" s="449">
        <f t="shared" si="48"/>
        <v>0</v>
      </c>
      <c r="K534" s="451"/>
    </row>
    <row r="535" spans="1:11" s="500" customFormat="1" hidden="1">
      <c r="A535" s="451"/>
      <c r="B535" s="475"/>
      <c r="C535" s="489" t="str">
        <f>'Data information'!C752</f>
        <v xml:space="preserve"> - Bolt M20 (ฝังลึก 0.50 ม.)</v>
      </c>
      <c r="D535" s="449"/>
      <c r="E535" s="450" t="str">
        <f>'Data information'!D752</f>
        <v>ชุด</v>
      </c>
      <c r="F535" s="449">
        <f>'Data information'!E752</f>
        <v>150</v>
      </c>
      <c r="G535" s="449">
        <f t="shared" si="46"/>
        <v>0</v>
      </c>
      <c r="H535" s="449">
        <f>'Data information'!F752</f>
        <v>0</v>
      </c>
      <c r="I535" s="449">
        <f t="shared" si="47"/>
        <v>0</v>
      </c>
      <c r="J535" s="449">
        <f t="shared" si="48"/>
        <v>0</v>
      </c>
      <c r="K535" s="451"/>
    </row>
    <row r="536" spans="1:11" s="500" customFormat="1">
      <c r="A536" s="451"/>
      <c r="B536" s="475"/>
      <c r="C536" s="489" t="str">
        <f>'Data information'!C753</f>
        <v xml:space="preserve"> - Dowel 6-DB16 ยาว 0.40 m.</v>
      </c>
      <c r="D536" s="449"/>
      <c r="E536" s="450" t="str">
        <f>'Data information'!D753</f>
        <v>กก.</v>
      </c>
      <c r="F536" s="449">
        <f>'Data information'!E753</f>
        <v>20.14</v>
      </c>
      <c r="G536" s="449">
        <f t="shared" si="46"/>
        <v>0</v>
      </c>
      <c r="H536" s="449">
        <f>'Data information'!F753</f>
        <v>0</v>
      </c>
      <c r="I536" s="449">
        <f t="shared" si="47"/>
        <v>0</v>
      </c>
      <c r="J536" s="449">
        <f t="shared" si="48"/>
        <v>0</v>
      </c>
      <c r="K536" s="451"/>
    </row>
    <row r="537" spans="1:11" s="500" customFormat="1">
      <c r="A537" s="451"/>
      <c r="B537" s="475"/>
      <c r="C537" s="489" t="str">
        <f>'Data information'!C754</f>
        <v xml:space="preserve"> - Aluminium composite ใส้ในกันไฟ หนา 4 มม.</v>
      </c>
      <c r="D537" s="449"/>
      <c r="E537" s="450" t="str">
        <f>'Data information'!D754</f>
        <v>ตร.ม.</v>
      </c>
      <c r="F537" s="449">
        <f>'Data information'!E754</f>
        <v>1807.87</v>
      </c>
      <c r="G537" s="449">
        <f t="shared" si="46"/>
        <v>0</v>
      </c>
      <c r="H537" s="449">
        <f>'Data information'!F754</f>
        <v>0</v>
      </c>
      <c r="I537" s="449">
        <f t="shared" si="47"/>
        <v>0</v>
      </c>
      <c r="J537" s="449">
        <f t="shared" si="48"/>
        <v>0</v>
      </c>
      <c r="K537" s="451"/>
    </row>
    <row r="538" spans="1:11" s="500" customFormat="1">
      <c r="A538" s="451"/>
      <c r="B538" s="475"/>
      <c r="C538" s="489" t="str">
        <f>'Data information'!C755</f>
        <v xml:space="preserve"> - ค่าแรงเชื่อม</v>
      </c>
      <c r="D538" s="449"/>
      <c r="E538" s="450" t="str">
        <f>'Data information'!D755</f>
        <v>กก.</v>
      </c>
      <c r="F538" s="449">
        <f>'Data information'!E755</f>
        <v>0</v>
      </c>
      <c r="G538" s="449">
        <f t="shared" si="46"/>
        <v>0</v>
      </c>
      <c r="H538" s="449">
        <f>'Data information'!F755</f>
        <v>10</v>
      </c>
      <c r="I538" s="449">
        <f t="shared" si="47"/>
        <v>0</v>
      </c>
      <c r="J538" s="449">
        <f t="shared" si="48"/>
        <v>0</v>
      </c>
      <c r="K538" s="451"/>
    </row>
    <row r="539" spans="1:11" s="500" customFormat="1">
      <c r="A539" s="451"/>
      <c r="B539" s="475"/>
      <c r="C539" s="489" t="str">
        <f>'Data information'!C756</f>
        <v xml:space="preserve"> - ทาสีกันสนิม</v>
      </c>
      <c r="D539" s="449"/>
      <c r="E539" s="450" t="str">
        <f>'Data information'!D756</f>
        <v>ตร.ม.</v>
      </c>
      <c r="F539" s="449">
        <f>'Data information'!E756</f>
        <v>22.42</v>
      </c>
      <c r="G539" s="449">
        <f t="shared" si="46"/>
        <v>0</v>
      </c>
      <c r="H539" s="449">
        <f>'Data information'!F756</f>
        <v>30</v>
      </c>
      <c r="I539" s="449">
        <f t="shared" si="47"/>
        <v>0</v>
      </c>
      <c r="J539" s="449">
        <f t="shared" si="48"/>
        <v>0</v>
      </c>
      <c r="K539" s="451"/>
    </row>
    <row r="540" spans="1:11" s="500" customFormat="1">
      <c r="A540" s="451"/>
      <c r="B540" s="475"/>
      <c r="C540" s="489" t="str">
        <f>'Data information'!C757</f>
        <v xml:space="preserve"> - ทาสีน้ำมัน</v>
      </c>
      <c r="D540" s="449"/>
      <c r="E540" s="450" t="str">
        <f>'Data information'!D757</f>
        <v>ตร.ม.</v>
      </c>
      <c r="F540" s="449">
        <f>'Data information'!E757</f>
        <v>66.12</v>
      </c>
      <c r="G540" s="449">
        <f t="shared" si="46"/>
        <v>0</v>
      </c>
      <c r="H540" s="449">
        <f>'Data information'!F757</f>
        <v>35</v>
      </c>
      <c r="I540" s="449">
        <f t="shared" si="47"/>
        <v>0</v>
      </c>
      <c r="J540" s="449">
        <f t="shared" si="48"/>
        <v>0</v>
      </c>
      <c r="K540" s="451"/>
    </row>
    <row r="541" spans="1:11" s="500" customFormat="1">
      <c r="A541" s="451"/>
      <c r="B541" s="475"/>
      <c r="C541" s="485" t="str">
        <f>'Data information'!C758</f>
        <v xml:space="preserve"> - ราวกันตก RL 1อาคาร 1,3</v>
      </c>
      <c r="D541" s="449"/>
      <c r="E541" s="450"/>
      <c r="F541" s="449"/>
      <c r="G541" s="449"/>
      <c r="H541" s="449"/>
      <c r="I541" s="449"/>
      <c r="J541" s="449"/>
      <c r="K541" s="451"/>
    </row>
    <row r="542" spans="1:11" s="500" customFormat="1">
      <c r="A542" s="451"/>
      <c r="B542" s="475"/>
      <c r="C542" s="489" t="str">
        <f>'Data information'!C759</f>
        <v xml:space="preserve"> - งานราวเหล็กกันตก </v>
      </c>
      <c r="D542" s="449"/>
      <c r="E542" s="450" t="str">
        <f>'Data information'!D759</f>
        <v>ม.</v>
      </c>
      <c r="F542" s="449">
        <f>'Data information'!E759</f>
        <v>1065</v>
      </c>
      <c r="G542" s="449">
        <f t="shared" si="46"/>
        <v>0</v>
      </c>
      <c r="H542" s="449">
        <f>'Data information'!F759</f>
        <v>560</v>
      </c>
      <c r="I542" s="449">
        <f t="shared" si="47"/>
        <v>0</v>
      </c>
      <c r="J542" s="449">
        <f t="shared" si="48"/>
        <v>0</v>
      </c>
      <c r="K542" s="451"/>
    </row>
    <row r="543" spans="1:11" s="500" customFormat="1">
      <c r="A543" s="451"/>
      <c r="B543" s="475"/>
      <c r="C543" s="485" t="str">
        <f>'Data information'!C760</f>
        <v>ราวกันตก RL2 อาคาร3,4,5</v>
      </c>
      <c r="D543" s="449"/>
      <c r="E543" s="450"/>
      <c r="F543" s="449"/>
      <c r="G543" s="449"/>
      <c r="H543" s="449"/>
      <c r="I543" s="449"/>
      <c r="J543" s="449"/>
      <c r="K543" s="460"/>
    </row>
    <row r="544" spans="1:11" s="500" customFormat="1">
      <c r="A544" s="451"/>
      <c r="B544" s="475"/>
      <c r="C544" s="489" t="str">
        <f>'Data information'!C761</f>
        <v xml:space="preserve"> - งานราวเหล็กกันตก </v>
      </c>
      <c r="D544" s="449"/>
      <c r="E544" s="450" t="str">
        <f>'Data information'!D761</f>
        <v>ม.</v>
      </c>
      <c r="F544" s="449">
        <f>'Data information'!E761</f>
        <v>190</v>
      </c>
      <c r="G544" s="449">
        <f t="shared" si="46"/>
        <v>0</v>
      </c>
      <c r="H544" s="449">
        <f>'Data information'!F761</f>
        <v>114</v>
      </c>
      <c r="I544" s="449">
        <f t="shared" si="47"/>
        <v>0</v>
      </c>
      <c r="J544" s="449">
        <f t="shared" si="48"/>
        <v>0</v>
      </c>
      <c r="K544" s="460"/>
    </row>
    <row r="545" spans="1:11" s="500" customFormat="1" hidden="1">
      <c r="A545" s="451"/>
      <c r="B545" s="475"/>
      <c r="C545" s="485" t="str">
        <f>'Data information'!C762</f>
        <v>ราวกันตก RL3 อาคาร1</v>
      </c>
      <c r="D545" s="449"/>
      <c r="E545" s="450"/>
      <c r="F545" s="449"/>
      <c r="G545" s="449"/>
      <c r="H545" s="449"/>
      <c r="I545" s="449"/>
      <c r="J545" s="449"/>
      <c r="K545" s="451"/>
    </row>
    <row r="546" spans="1:11" s="500" customFormat="1" hidden="1">
      <c r="A546" s="451"/>
      <c r="B546" s="475"/>
      <c r="C546" s="489" t="str">
        <f>'Data information'!C763</f>
        <v xml:space="preserve"> - ราวระเบียงกระจกลามิเนตใส 6mm.+PVB 0.38mm.+6mm.ใส พร้อมวงกบอลูมิเนียม</v>
      </c>
      <c r="D546" s="449"/>
      <c r="E546" s="450" t="str">
        <f>'Data information'!D763</f>
        <v>ม.</v>
      </c>
      <c r="F546" s="449">
        <f>'Data information'!E763</f>
        <v>4131.8500000000004</v>
      </c>
      <c r="G546" s="449">
        <f t="shared" ref="G546:G562" si="49">D546*F546</f>
        <v>0</v>
      </c>
      <c r="H546" s="449">
        <f>'Data information'!F763</f>
        <v>0</v>
      </c>
      <c r="I546" s="449">
        <f t="shared" ref="I546:I562" si="50">D546*H546</f>
        <v>0</v>
      </c>
      <c r="J546" s="449">
        <f t="shared" ref="J546:J562" si="51">G546+I546</f>
        <v>0</v>
      </c>
      <c r="K546" s="451"/>
    </row>
    <row r="547" spans="1:11" s="500" customFormat="1" hidden="1">
      <c r="A547" s="451"/>
      <c r="B547" s="475"/>
      <c r="C547" s="489" t="str">
        <f>'Data information'!C764</f>
        <v xml:space="preserve"> - C-CHANNELS 300X90X10X15.5mm.</v>
      </c>
      <c r="D547" s="449"/>
      <c r="E547" s="450" t="str">
        <f>'Data information'!D764</f>
        <v>กก.</v>
      </c>
      <c r="F547" s="449">
        <f>'Data information'!E764</f>
        <v>38.93</v>
      </c>
      <c r="G547" s="449">
        <f t="shared" si="49"/>
        <v>0</v>
      </c>
      <c r="H547" s="449">
        <f>'Data information'!F764</f>
        <v>0</v>
      </c>
      <c r="I547" s="449">
        <f t="shared" si="50"/>
        <v>0</v>
      </c>
      <c r="J547" s="449">
        <f t="shared" si="51"/>
        <v>0</v>
      </c>
      <c r="K547" s="451"/>
    </row>
    <row r="548" spans="1:11" s="500" customFormat="1" hidden="1">
      <c r="A548" s="451"/>
      <c r="B548" s="475"/>
      <c r="C548" s="489" t="str">
        <f>'Data information'!C765</f>
        <v xml:space="preserve"> - ค่าแรงเชื่อม</v>
      </c>
      <c r="D548" s="449"/>
      <c r="E548" s="450" t="str">
        <f>'Data information'!D765</f>
        <v>กก.</v>
      </c>
      <c r="F548" s="449">
        <f>'Data information'!E765</f>
        <v>0</v>
      </c>
      <c r="G548" s="449">
        <f t="shared" si="49"/>
        <v>0</v>
      </c>
      <c r="H548" s="449">
        <f>'Data information'!F765</f>
        <v>10</v>
      </c>
      <c r="I548" s="449">
        <f t="shared" si="50"/>
        <v>0</v>
      </c>
      <c r="J548" s="449">
        <f t="shared" si="51"/>
        <v>0</v>
      </c>
      <c r="K548" s="451"/>
    </row>
    <row r="549" spans="1:11" s="500" customFormat="1" hidden="1">
      <c r="A549" s="451"/>
      <c r="B549" s="475"/>
      <c r="C549" s="489" t="str">
        <f>'Data information'!C766</f>
        <v xml:space="preserve"> - ทาสีกันสนิม</v>
      </c>
      <c r="D549" s="449"/>
      <c r="E549" s="450" t="str">
        <f>'Data information'!D766</f>
        <v>ตร.ม.</v>
      </c>
      <c r="F549" s="449">
        <f>'Data information'!E766</f>
        <v>35</v>
      </c>
      <c r="G549" s="449">
        <f t="shared" si="49"/>
        <v>0</v>
      </c>
      <c r="H549" s="449">
        <f>'Data information'!F766</f>
        <v>30</v>
      </c>
      <c r="I549" s="449">
        <f t="shared" si="50"/>
        <v>0</v>
      </c>
      <c r="J549" s="449">
        <f t="shared" si="51"/>
        <v>0</v>
      </c>
      <c r="K549" s="451"/>
    </row>
    <row r="550" spans="1:11" s="500" customFormat="1" hidden="1">
      <c r="A550" s="451"/>
      <c r="B550" s="475"/>
      <c r="C550" s="489" t="str">
        <f>'Data information'!C767</f>
        <v xml:space="preserve"> - ทาสีน้ำมัน</v>
      </c>
      <c r="D550" s="449"/>
      <c r="E550" s="450" t="str">
        <f>'Data information'!D767</f>
        <v>ตร.ม.</v>
      </c>
      <c r="F550" s="449">
        <f>'Data information'!E767</f>
        <v>45</v>
      </c>
      <c r="G550" s="449">
        <f t="shared" si="49"/>
        <v>0</v>
      </c>
      <c r="H550" s="449">
        <f>'Data information'!F767</f>
        <v>35</v>
      </c>
      <c r="I550" s="449">
        <f t="shared" si="50"/>
        <v>0</v>
      </c>
      <c r="J550" s="449">
        <f t="shared" si="51"/>
        <v>0</v>
      </c>
      <c r="K550" s="451"/>
    </row>
    <row r="551" spans="1:11" s="500" customFormat="1" hidden="1">
      <c r="A551" s="451"/>
      <c r="B551" s="475"/>
      <c r="C551" s="485" t="str">
        <f>'Data information'!C768</f>
        <v>ราวกันตก RL4 อาคาร1</v>
      </c>
      <c r="D551" s="449"/>
      <c r="E551" s="450"/>
      <c r="F551" s="449"/>
      <c r="G551" s="449"/>
      <c r="H551" s="449"/>
      <c r="I551" s="449"/>
      <c r="J551" s="449"/>
      <c r="K551" s="451"/>
    </row>
    <row r="552" spans="1:11" s="500" customFormat="1" hidden="1">
      <c r="A552" s="451"/>
      <c r="B552" s="475"/>
      <c r="C552" s="489" t="str">
        <f>'Data information'!C769</f>
        <v xml:space="preserve"> - งานราวเหล็กกันตก </v>
      </c>
      <c r="D552" s="449"/>
      <c r="E552" s="450" t="str">
        <f>'Data information'!D769</f>
        <v>ม.</v>
      </c>
      <c r="F552" s="449">
        <f>'Data information'!E769</f>
        <v>1178</v>
      </c>
      <c r="G552" s="449">
        <f t="shared" si="49"/>
        <v>0</v>
      </c>
      <c r="H552" s="449">
        <f>'Data information'!F769</f>
        <v>560</v>
      </c>
      <c r="I552" s="449">
        <f t="shared" si="50"/>
        <v>0</v>
      </c>
      <c r="J552" s="449">
        <f t="shared" si="51"/>
        <v>0</v>
      </c>
      <c r="K552" s="451"/>
    </row>
    <row r="553" spans="1:11" s="500" customFormat="1" hidden="1">
      <c r="A553" s="451"/>
      <c r="B553" s="475"/>
      <c r="C553" s="485" t="str">
        <f>'Data information'!C770</f>
        <v>งานเหล็กพับตกแต่งหน้าอาคาร</v>
      </c>
      <c r="D553" s="449"/>
      <c r="E553" s="450"/>
      <c r="F553" s="449"/>
      <c r="G553" s="449"/>
      <c r="H553" s="449"/>
      <c r="I553" s="449"/>
      <c r="J553" s="449"/>
      <c r="K553" s="451"/>
    </row>
    <row r="554" spans="1:11" s="500" customFormat="1" hidden="1">
      <c r="A554" s="451"/>
      <c r="B554" s="475"/>
      <c r="C554" s="489" t="str">
        <f>'Data information'!C771</f>
        <v xml:space="preserve"> - แผ่นเหล็กเรียบดำหนา 2 มม.พับรูตัวยูขนาด 300X100มม.</v>
      </c>
      <c r="D554" s="449"/>
      <c r="E554" s="450" t="str">
        <f>'Data information'!D771</f>
        <v>กก.</v>
      </c>
      <c r="F554" s="449">
        <f>'Data information'!E771</f>
        <v>24.43</v>
      </c>
      <c r="G554" s="449">
        <f t="shared" si="49"/>
        <v>0</v>
      </c>
      <c r="H554" s="449">
        <f>'Data information'!F771</f>
        <v>0</v>
      </c>
      <c r="I554" s="449">
        <f t="shared" si="50"/>
        <v>0</v>
      </c>
      <c r="J554" s="449">
        <f t="shared" si="51"/>
        <v>0</v>
      </c>
      <c r="K554" s="451"/>
    </row>
    <row r="555" spans="1:11" s="500" customFormat="1" hidden="1">
      <c r="A555" s="451"/>
      <c r="B555" s="475"/>
      <c r="C555" s="489" t="str">
        <f>'Data information'!C772</f>
        <v xml:space="preserve"> - ค่าแรงเชื่อม+พับ</v>
      </c>
      <c r="D555" s="449"/>
      <c r="E555" s="450" t="str">
        <f>'Data information'!D772</f>
        <v>กก.</v>
      </c>
      <c r="F555" s="449">
        <f>'Data information'!E772</f>
        <v>0</v>
      </c>
      <c r="G555" s="449">
        <f t="shared" si="49"/>
        <v>0</v>
      </c>
      <c r="H555" s="449">
        <f>'Data information'!F772</f>
        <v>10</v>
      </c>
      <c r="I555" s="449">
        <f t="shared" si="50"/>
        <v>0</v>
      </c>
      <c r="J555" s="449">
        <f t="shared" si="51"/>
        <v>0</v>
      </c>
      <c r="K555" s="451"/>
    </row>
    <row r="556" spans="1:11" s="500" customFormat="1" hidden="1">
      <c r="A556" s="451"/>
      <c r="B556" s="475"/>
      <c r="C556" s="489" t="str">
        <f>'Data information'!C773</f>
        <v xml:space="preserve"> - ทาสีกันสนิม</v>
      </c>
      <c r="D556" s="449"/>
      <c r="E556" s="450" t="str">
        <f>'Data information'!D773</f>
        <v>ตร.ม.</v>
      </c>
      <c r="F556" s="449">
        <f>'Data information'!E773</f>
        <v>22.42</v>
      </c>
      <c r="G556" s="449">
        <f t="shared" si="49"/>
        <v>0</v>
      </c>
      <c r="H556" s="449">
        <f>'Data information'!F773</f>
        <v>30</v>
      </c>
      <c r="I556" s="449">
        <f t="shared" si="50"/>
        <v>0</v>
      </c>
      <c r="J556" s="449">
        <f t="shared" si="51"/>
        <v>0</v>
      </c>
      <c r="K556" s="451"/>
    </row>
    <row r="557" spans="1:11" s="500" customFormat="1" hidden="1">
      <c r="A557" s="451"/>
      <c r="B557" s="475"/>
      <c r="C557" s="489" t="str">
        <f>'Data information'!C774</f>
        <v xml:space="preserve"> - ทาสีน้ำมัน</v>
      </c>
      <c r="D557" s="449"/>
      <c r="E557" s="450" t="str">
        <f>'Data information'!D774</f>
        <v>ตร.ม.</v>
      </c>
      <c r="F557" s="449">
        <f>'Data information'!E774</f>
        <v>66.12</v>
      </c>
      <c r="G557" s="449">
        <f t="shared" si="49"/>
        <v>0</v>
      </c>
      <c r="H557" s="449">
        <f>'Data information'!F774</f>
        <v>35</v>
      </c>
      <c r="I557" s="449">
        <f t="shared" si="50"/>
        <v>0</v>
      </c>
      <c r="J557" s="449">
        <f t="shared" si="51"/>
        <v>0</v>
      </c>
      <c r="K557" s="451"/>
    </row>
    <row r="558" spans="1:11" s="500" customFormat="1" hidden="1">
      <c r="A558" s="451"/>
      <c r="B558" s="475"/>
      <c r="C558" s="485" t="str">
        <f>'Data information'!C775</f>
        <v>หลังคาระแนงคลุมระเบียง (แบบขยาย SS1)</v>
      </c>
      <c r="D558" s="449"/>
      <c r="E558" s="450"/>
      <c r="F558" s="449"/>
      <c r="G558" s="449"/>
      <c r="H558" s="449"/>
      <c r="I558" s="449"/>
      <c r="J558" s="449"/>
      <c r="K558" s="469" t="s">
        <v>967</v>
      </c>
    </row>
    <row r="559" spans="1:11" s="500" customFormat="1" hidden="1">
      <c r="A559" s="451"/>
      <c r="B559" s="475"/>
      <c r="C559" s="489" t="str">
        <f>'Data information'!C776</f>
        <v xml:space="preserve"> - H-350x175x7x11 mm.</v>
      </c>
      <c r="D559" s="449"/>
      <c r="E559" s="450" t="str">
        <f>'Data information'!D776</f>
        <v>กก.</v>
      </c>
      <c r="F559" s="449">
        <f>'Data information'!E776</f>
        <v>33.409999999999997</v>
      </c>
      <c r="G559" s="449">
        <f t="shared" si="49"/>
        <v>0</v>
      </c>
      <c r="H559" s="449">
        <f>'Data information'!F776</f>
        <v>0</v>
      </c>
      <c r="I559" s="449">
        <f t="shared" si="50"/>
        <v>0</v>
      </c>
      <c r="J559" s="449">
        <f t="shared" si="51"/>
        <v>0</v>
      </c>
      <c r="K559" s="451"/>
    </row>
    <row r="560" spans="1:11" s="500" customFormat="1" hidden="1">
      <c r="A560" s="451"/>
      <c r="B560" s="475"/>
      <c r="C560" s="489" t="str">
        <f>'Data information'!C777</f>
        <v xml:space="preserve"> - C-CHANNELS 300X90X10X15.5mm.</v>
      </c>
      <c r="D560" s="449"/>
      <c r="E560" s="450" t="str">
        <f>'Data information'!D777</f>
        <v>กก.</v>
      </c>
      <c r="F560" s="449">
        <f>'Data information'!E777</f>
        <v>38.93</v>
      </c>
      <c r="G560" s="449">
        <f t="shared" si="49"/>
        <v>0</v>
      </c>
      <c r="H560" s="449">
        <f>'Data information'!F777</f>
        <v>0</v>
      </c>
      <c r="I560" s="449">
        <f t="shared" si="50"/>
        <v>0</v>
      </c>
      <c r="J560" s="449">
        <f t="shared" si="51"/>
        <v>0</v>
      </c>
      <c r="K560" s="451"/>
    </row>
    <row r="561" spans="1:11" s="500" customFormat="1" hidden="1">
      <c r="A561" s="451"/>
      <c r="B561" s="475"/>
      <c r="C561" s="489" t="str">
        <f>'Data information'!C778</f>
        <v xml:space="preserve"> - ระแนง อลูมิเนียมขนาด 6"</v>
      </c>
      <c r="D561" s="449"/>
      <c r="E561" s="450" t="str">
        <f>'Data information'!D778</f>
        <v>ม.</v>
      </c>
      <c r="F561" s="449">
        <f>'Data information'!E778</f>
        <v>378.35</v>
      </c>
      <c r="G561" s="449">
        <f t="shared" si="49"/>
        <v>0</v>
      </c>
      <c r="H561" s="449">
        <f>'Data information'!F778</f>
        <v>0</v>
      </c>
      <c r="I561" s="449">
        <f t="shared" si="50"/>
        <v>0</v>
      </c>
      <c r="J561" s="449">
        <f t="shared" si="51"/>
        <v>0</v>
      </c>
      <c r="K561" s="469"/>
    </row>
    <row r="562" spans="1:11" s="500" customFormat="1" hidden="1">
      <c r="A562" s="451"/>
      <c r="B562" s="475"/>
      <c r="C562" s="489" t="str">
        <f>'Data information'!C779</f>
        <v xml:space="preserve"> - ค่าแรงเชื่อม ประกอบเหล็กโครงสร้าง</v>
      </c>
      <c r="D562" s="449"/>
      <c r="E562" s="450" t="str">
        <f>'Data information'!D779</f>
        <v>กก.</v>
      </c>
      <c r="F562" s="449">
        <f>'Data information'!E779</f>
        <v>0</v>
      </c>
      <c r="G562" s="449">
        <f t="shared" si="49"/>
        <v>0</v>
      </c>
      <c r="H562" s="449">
        <f>'Data information'!F779</f>
        <v>10</v>
      </c>
      <c r="I562" s="449">
        <f t="shared" si="50"/>
        <v>0</v>
      </c>
      <c r="J562" s="449">
        <f t="shared" si="51"/>
        <v>0</v>
      </c>
      <c r="K562" s="451"/>
    </row>
    <row r="563" spans="1:11" s="500" customFormat="1" hidden="1">
      <c r="A563" s="451"/>
      <c r="B563" s="475"/>
      <c r="C563" s="489" t="str">
        <f>'Data information'!C780</f>
        <v xml:space="preserve"> - ทาสีกันสนิม</v>
      </c>
      <c r="D563" s="449"/>
      <c r="E563" s="450" t="str">
        <f>'Data information'!D780</f>
        <v>ตร.ม.</v>
      </c>
      <c r="F563" s="449">
        <f>'Data information'!E780</f>
        <v>22.42</v>
      </c>
      <c r="G563" s="449">
        <f>D563*F563</f>
        <v>0</v>
      </c>
      <c r="H563" s="449">
        <f>'Data information'!F780</f>
        <v>30</v>
      </c>
      <c r="I563" s="449">
        <f>D563*H563</f>
        <v>0</v>
      </c>
      <c r="J563" s="449">
        <f>G563+I563</f>
        <v>0</v>
      </c>
      <c r="K563" s="451"/>
    </row>
    <row r="564" spans="1:11" s="500" customFormat="1" hidden="1">
      <c r="A564" s="451"/>
      <c r="B564" s="475"/>
      <c r="C564" s="489" t="str">
        <f>'Data information'!C781</f>
        <v xml:space="preserve"> - ทาสีน้ำมัน</v>
      </c>
      <c r="D564" s="449"/>
      <c r="E564" s="450" t="str">
        <f>'Data information'!D781</f>
        <v>ตร.ม.</v>
      </c>
      <c r="F564" s="449">
        <f>'Data information'!E781</f>
        <v>66.12</v>
      </c>
      <c r="G564" s="449">
        <f t="shared" ref="G564:G573" si="52">D564*F564</f>
        <v>0</v>
      </c>
      <c r="H564" s="449">
        <f>'Data information'!F781</f>
        <v>35</v>
      </c>
      <c r="I564" s="449">
        <f t="shared" ref="I564:I573" si="53">D564*H564</f>
        <v>0</v>
      </c>
      <c r="J564" s="449">
        <f t="shared" ref="J564:J573" si="54">G564+I564</f>
        <v>0</v>
      </c>
      <c r="K564" s="451"/>
    </row>
    <row r="565" spans="1:11" s="500" customFormat="1" hidden="1">
      <c r="A565" s="451"/>
      <c r="B565" s="475"/>
      <c r="C565" s="485" t="str">
        <f>'Data information'!C782</f>
        <v>หลังคาคลุมทางเข้า (CAN0PY)</v>
      </c>
      <c r="D565" s="449"/>
      <c r="E565" s="450"/>
      <c r="F565" s="449"/>
      <c r="G565" s="449"/>
      <c r="H565" s="449"/>
      <c r="I565" s="449"/>
      <c r="J565" s="449"/>
      <c r="K565" s="451"/>
    </row>
    <row r="566" spans="1:11" s="500" customFormat="1" hidden="1">
      <c r="A566" s="451"/>
      <c r="B566" s="475"/>
      <c r="C566" s="489" t="str">
        <f>'Data information'!C783</f>
        <v xml:space="preserve"> - H-800x300x4x26 mm. 210 kg./m.</v>
      </c>
      <c r="D566" s="449"/>
      <c r="E566" s="450" t="str">
        <f>'Data information'!D783</f>
        <v>กก.</v>
      </c>
      <c r="F566" s="449">
        <f>'Data information'!E783</f>
        <v>35.35</v>
      </c>
      <c r="G566" s="449">
        <f t="shared" si="52"/>
        <v>0</v>
      </c>
      <c r="H566" s="449">
        <f>'Data information'!F783</f>
        <v>0</v>
      </c>
      <c r="I566" s="449">
        <f t="shared" si="53"/>
        <v>0</v>
      </c>
      <c r="J566" s="449">
        <f t="shared" si="54"/>
        <v>0</v>
      </c>
      <c r="K566" s="451"/>
    </row>
    <row r="567" spans="1:11" s="500" customFormat="1" hidden="1">
      <c r="A567" s="451"/>
      <c r="B567" s="475"/>
      <c r="C567" s="489" t="str">
        <f>'Data information'!C784</f>
        <v xml:space="preserve"> - H-400x200x8x13 mm.</v>
      </c>
      <c r="D567" s="449"/>
      <c r="E567" s="450" t="str">
        <f>'Data information'!D784</f>
        <v>กก.</v>
      </c>
      <c r="F567" s="449">
        <f>'Data information'!E784</f>
        <v>33.409999999999997</v>
      </c>
      <c r="G567" s="449">
        <f t="shared" si="52"/>
        <v>0</v>
      </c>
      <c r="H567" s="449">
        <f>'Data information'!F784</f>
        <v>0</v>
      </c>
      <c r="I567" s="449">
        <f t="shared" si="53"/>
        <v>0</v>
      </c>
      <c r="J567" s="449">
        <f t="shared" si="54"/>
        <v>0</v>
      </c>
      <c r="K567" s="451"/>
    </row>
    <row r="568" spans="1:11" s="500" customFormat="1" hidden="1">
      <c r="A568" s="451"/>
      <c r="B568" s="475"/>
      <c r="C568" s="489" t="str">
        <f>'Data information'!C785</f>
        <v xml:space="preserve"> - ระแนง อลูมิเนียมขนาด 6"</v>
      </c>
      <c r="D568" s="449"/>
      <c r="E568" s="450" t="str">
        <f>'Data information'!D785</f>
        <v>ม.</v>
      </c>
      <c r="F568" s="449">
        <f>'Data information'!E785</f>
        <v>378.35</v>
      </c>
      <c r="G568" s="449">
        <f t="shared" si="52"/>
        <v>0</v>
      </c>
      <c r="H568" s="449">
        <f>'Data information'!F785</f>
        <v>0</v>
      </c>
      <c r="I568" s="449">
        <f t="shared" si="53"/>
        <v>0</v>
      </c>
      <c r="J568" s="449">
        <f t="shared" si="54"/>
        <v>0</v>
      </c>
      <c r="K568" s="451"/>
    </row>
    <row r="569" spans="1:11" s="500" customFormat="1" hidden="1">
      <c r="A569" s="451"/>
      <c r="B569" s="475"/>
      <c r="C569" s="489" t="str">
        <f>'Data information'!C786</f>
        <v xml:space="preserve"> - หลังคากระจกลามิเนตสีเทา  เทมเปอร์ 6 มม.+PVB หนา0.38 มม.+กระจกใส 6 มม.</v>
      </c>
      <c r="D569" s="449"/>
      <c r="E569" s="450" t="str">
        <f>'Data information'!D786</f>
        <v>ตร.ม.</v>
      </c>
      <c r="F569" s="449">
        <f>'Data information'!E786</f>
        <v>1463.9</v>
      </c>
      <c r="G569" s="449">
        <f t="shared" si="52"/>
        <v>0</v>
      </c>
      <c r="H569" s="449">
        <f>'Data information'!F786</f>
        <v>0</v>
      </c>
      <c r="I569" s="449">
        <f t="shared" si="53"/>
        <v>0</v>
      </c>
      <c r="J569" s="449">
        <f t="shared" si="54"/>
        <v>0</v>
      </c>
      <c r="K569" s="451"/>
    </row>
    <row r="570" spans="1:11" s="500" customFormat="1" hidden="1">
      <c r="A570" s="451"/>
      <c r="B570" s="475"/>
      <c r="C570" s="489" t="str">
        <f>'Data information'!C787</f>
        <v xml:space="preserve"> - PL.500x300x20mm.</v>
      </c>
      <c r="D570" s="449"/>
      <c r="E570" s="450" t="str">
        <f>'Data information'!D787</f>
        <v>กก.</v>
      </c>
      <c r="F570" s="449">
        <f>'Data information'!E787</f>
        <v>28.44</v>
      </c>
      <c r="G570" s="449">
        <f t="shared" si="52"/>
        <v>0</v>
      </c>
      <c r="H570" s="449">
        <f>'Data information'!F787</f>
        <v>0</v>
      </c>
      <c r="I570" s="449">
        <f t="shared" si="53"/>
        <v>0</v>
      </c>
      <c r="J570" s="449">
        <f t="shared" si="54"/>
        <v>0</v>
      </c>
      <c r="K570" s="451"/>
    </row>
    <row r="571" spans="1:11" s="500" customFormat="1" hidden="1">
      <c r="A571" s="451"/>
      <c r="B571" s="475"/>
      <c r="C571" s="489" t="str">
        <f>'Data information'!C788</f>
        <v xml:space="preserve"> - Dowel DB16 (ฝังลึก 0.40 ม.)</v>
      </c>
      <c r="D571" s="449"/>
      <c r="E571" s="450" t="str">
        <f>'Data information'!D788</f>
        <v>กก.</v>
      </c>
      <c r="F571" s="449">
        <f>'Data information'!E788</f>
        <v>20.14</v>
      </c>
      <c r="G571" s="449">
        <f t="shared" si="52"/>
        <v>0</v>
      </c>
      <c r="H571" s="449">
        <f>'Data information'!F788</f>
        <v>0</v>
      </c>
      <c r="I571" s="449">
        <f t="shared" si="53"/>
        <v>0</v>
      </c>
      <c r="J571" s="449">
        <f t="shared" si="54"/>
        <v>0</v>
      </c>
      <c r="K571" s="451"/>
    </row>
    <row r="572" spans="1:11" s="500" customFormat="1" hidden="1">
      <c r="A572" s="451"/>
      <c r="B572" s="475"/>
      <c r="C572" s="489" t="str">
        <f>'Data information'!C789</f>
        <v xml:space="preserve"> - ค่าแรงเชื่อม ประกอบเหล็กโครงสร้าง</v>
      </c>
      <c r="D572" s="449"/>
      <c r="E572" s="450" t="str">
        <f>'Data information'!D789</f>
        <v>กก.</v>
      </c>
      <c r="F572" s="449">
        <f>'Data information'!E789</f>
        <v>0</v>
      </c>
      <c r="G572" s="449">
        <f t="shared" si="52"/>
        <v>0</v>
      </c>
      <c r="H572" s="449">
        <f>'Data information'!F789</f>
        <v>10</v>
      </c>
      <c r="I572" s="449">
        <f t="shared" si="53"/>
        <v>0</v>
      </c>
      <c r="J572" s="449">
        <f t="shared" si="54"/>
        <v>0</v>
      </c>
      <c r="K572" s="451"/>
    </row>
    <row r="573" spans="1:11" s="500" customFormat="1" hidden="1">
      <c r="A573" s="451"/>
      <c r="B573" s="475"/>
      <c r="C573" s="489" t="str">
        <f>'Data information'!C790</f>
        <v xml:space="preserve"> - ทาสีกันสนิม</v>
      </c>
      <c r="D573" s="449"/>
      <c r="E573" s="450" t="str">
        <f>'Data information'!D790</f>
        <v>ตร.ม.</v>
      </c>
      <c r="F573" s="449">
        <f>'Data information'!E790</f>
        <v>22.42</v>
      </c>
      <c r="G573" s="449">
        <f t="shared" si="52"/>
        <v>0</v>
      </c>
      <c r="H573" s="449">
        <f>'Data information'!F790</f>
        <v>30</v>
      </c>
      <c r="I573" s="449">
        <f t="shared" si="53"/>
        <v>0</v>
      </c>
      <c r="J573" s="449">
        <f t="shared" si="54"/>
        <v>0</v>
      </c>
      <c r="K573" s="451"/>
    </row>
    <row r="574" spans="1:11" s="500" customFormat="1" hidden="1">
      <c r="A574" s="451"/>
      <c r="B574" s="475"/>
      <c r="C574" s="489" t="str">
        <f>'Data information'!C791</f>
        <v xml:space="preserve"> - ทาสีน้ำมัน</v>
      </c>
      <c r="D574" s="449"/>
      <c r="E574" s="450" t="str">
        <f>'Data information'!D791</f>
        <v>ตร.ม.</v>
      </c>
      <c r="F574" s="449">
        <f>'Data information'!E791</f>
        <v>66.12</v>
      </c>
      <c r="G574" s="449">
        <f>D574*F574</f>
        <v>0</v>
      </c>
      <c r="H574" s="449">
        <f>'Data information'!F791</f>
        <v>35</v>
      </c>
      <c r="I574" s="449">
        <f>D574*H574</f>
        <v>0</v>
      </c>
      <c r="J574" s="449">
        <f>G574+I574</f>
        <v>0</v>
      </c>
      <c r="K574" s="451"/>
    </row>
    <row r="575" spans="1:11" s="500" customFormat="1" ht="24" hidden="1" customHeight="1">
      <c r="A575" s="451"/>
      <c r="B575" s="475"/>
      <c r="C575" s="485" t="str">
        <f>'Data information'!C792</f>
        <v>โครงสร้างพื้น ยกระดับห้องเรียนรวม</v>
      </c>
      <c r="D575" s="449"/>
      <c r="E575" s="450"/>
      <c r="F575" s="449"/>
      <c r="G575" s="449"/>
      <c r="H575" s="449"/>
      <c r="I575" s="449"/>
      <c r="J575" s="449"/>
      <c r="K575" s="469" t="s">
        <v>967</v>
      </c>
    </row>
    <row r="576" spans="1:11" s="500" customFormat="1" ht="24" hidden="1" customHeight="1">
      <c r="A576" s="451"/>
      <c r="B576" s="475"/>
      <c r="C576" s="489" t="str">
        <f>'Data information'!C793</f>
        <v xml:space="preserve"> - แผ่นวีว่าบอร์ดหนา 20 มม.</v>
      </c>
      <c r="D576" s="449"/>
      <c r="E576" s="450" t="str">
        <f>'Data information'!D793</f>
        <v>ตร.ม.</v>
      </c>
      <c r="F576" s="449">
        <f>'Data information'!E793</f>
        <v>271</v>
      </c>
      <c r="G576" s="449">
        <f t="shared" ref="G576:G585" si="55">D576*F576</f>
        <v>0</v>
      </c>
      <c r="H576" s="449">
        <f>'Data information'!F793</f>
        <v>15</v>
      </c>
      <c r="I576" s="449">
        <f t="shared" ref="I576:I585" si="56">D576*H576</f>
        <v>0</v>
      </c>
      <c r="J576" s="449">
        <f t="shared" ref="J576:J585" si="57">G576+I576</f>
        <v>0</v>
      </c>
      <c r="K576" s="451"/>
    </row>
    <row r="577" spans="1:11" s="500" customFormat="1" ht="24" hidden="1" customHeight="1">
      <c r="A577" s="451"/>
      <c r="B577" s="475"/>
      <c r="C577" s="489" t="str">
        <f>'Data information'!C794</f>
        <v xml:space="preserve"> - H-200x150x6x9 mm.</v>
      </c>
      <c r="D577" s="449"/>
      <c r="E577" s="450" t="str">
        <f>'Data information'!D794</f>
        <v>กก.</v>
      </c>
      <c r="F577" s="449">
        <f>'Data information'!E794</f>
        <v>33.46</v>
      </c>
      <c r="G577" s="449">
        <f t="shared" si="55"/>
        <v>0</v>
      </c>
      <c r="H577" s="449">
        <f>'Data information'!F794</f>
        <v>0</v>
      </c>
      <c r="I577" s="449">
        <f t="shared" si="56"/>
        <v>0</v>
      </c>
      <c r="J577" s="449">
        <f t="shared" si="57"/>
        <v>0</v>
      </c>
      <c r="K577" s="451"/>
    </row>
    <row r="578" spans="1:11" s="500" customFormat="1" ht="24" hidden="1" customHeight="1">
      <c r="A578" s="451"/>
      <c r="B578" s="475"/>
      <c r="C578" s="489" t="str">
        <f>'Data information'!C795</f>
        <v xml:space="preserve"> - H-150x150x7x10 mm.</v>
      </c>
      <c r="D578" s="449"/>
      <c r="E578" s="450" t="str">
        <f>'Data information'!D795</f>
        <v>กก.</v>
      </c>
      <c r="F578" s="449">
        <f>'Data information'!E795</f>
        <v>35.61</v>
      </c>
      <c r="G578" s="449">
        <f t="shared" si="55"/>
        <v>0</v>
      </c>
      <c r="H578" s="449">
        <f>'Data information'!F795</f>
        <v>0</v>
      </c>
      <c r="I578" s="449">
        <f t="shared" si="56"/>
        <v>0</v>
      </c>
      <c r="J578" s="449">
        <f t="shared" si="57"/>
        <v>0</v>
      </c>
      <c r="K578" s="451"/>
    </row>
    <row r="579" spans="1:11" s="500" customFormat="1" ht="24" hidden="1" customHeight="1">
      <c r="A579" s="451"/>
      <c r="B579" s="475"/>
      <c r="C579" s="489" t="str">
        <f>'Data information'!C796</f>
        <v xml:space="preserve"> - L-150x150x12 mm.</v>
      </c>
      <c r="D579" s="449"/>
      <c r="E579" s="450" t="str">
        <f>'Data information'!D796</f>
        <v>กก.</v>
      </c>
      <c r="F579" s="449">
        <f>'Data information'!E796</f>
        <v>37.42</v>
      </c>
      <c r="G579" s="449">
        <f t="shared" si="55"/>
        <v>0</v>
      </c>
      <c r="H579" s="449">
        <f>'Data information'!F796</f>
        <v>0</v>
      </c>
      <c r="I579" s="449">
        <f t="shared" si="56"/>
        <v>0</v>
      </c>
      <c r="J579" s="449">
        <f t="shared" si="57"/>
        <v>0</v>
      </c>
      <c r="K579" s="451"/>
    </row>
    <row r="580" spans="1:11" s="500" customFormat="1" ht="24" hidden="1" customHeight="1">
      <c r="A580" s="451"/>
      <c r="B580" s="475"/>
      <c r="C580" s="489" t="str">
        <f>'Data information'!C797</f>
        <v xml:space="preserve"> - C-125X50X20X2.3mm.</v>
      </c>
      <c r="D580" s="449"/>
      <c r="E580" s="450" t="str">
        <f>'Data information'!D797</f>
        <v>กก.</v>
      </c>
      <c r="F580" s="449">
        <f>'Data information'!E797</f>
        <v>27.3</v>
      </c>
      <c r="G580" s="449">
        <f t="shared" si="55"/>
        <v>0</v>
      </c>
      <c r="H580" s="449">
        <f>'Data information'!F797</f>
        <v>0</v>
      </c>
      <c r="I580" s="449">
        <f t="shared" si="56"/>
        <v>0</v>
      </c>
      <c r="J580" s="449">
        <f t="shared" si="57"/>
        <v>0</v>
      </c>
      <c r="K580" s="451"/>
    </row>
    <row r="581" spans="1:11" s="500" customFormat="1" ht="24" hidden="1" customHeight="1">
      <c r="A581" s="451"/>
      <c r="B581" s="475"/>
      <c r="C581" s="489" t="str">
        <f>'Data information'!C798</f>
        <v xml:space="preserve"> - C-75X45X15X2.3mm.</v>
      </c>
      <c r="D581" s="449"/>
      <c r="E581" s="450" t="str">
        <f>'Data information'!D798</f>
        <v>กก.</v>
      </c>
      <c r="F581" s="449">
        <f>'Data information'!E798</f>
        <v>27.3</v>
      </c>
      <c r="G581" s="449">
        <f t="shared" si="55"/>
        <v>0</v>
      </c>
      <c r="H581" s="449">
        <f>'Data information'!F798</f>
        <v>0</v>
      </c>
      <c r="I581" s="449">
        <f t="shared" si="56"/>
        <v>0</v>
      </c>
      <c r="J581" s="449">
        <f t="shared" si="57"/>
        <v>0</v>
      </c>
      <c r="K581" s="451"/>
    </row>
    <row r="582" spans="1:11" s="500" customFormat="1" ht="24" hidden="1" customHeight="1">
      <c r="A582" s="451"/>
      <c r="B582" s="475"/>
      <c r="C582" s="489" t="str">
        <f>'Data information'!C799</f>
        <v xml:space="preserve"> - PL.300X300X16mm.</v>
      </c>
      <c r="D582" s="449"/>
      <c r="E582" s="450" t="str">
        <f>'Data information'!D799</f>
        <v>กก.</v>
      </c>
      <c r="F582" s="449">
        <f>'Data information'!E799</f>
        <v>30.5</v>
      </c>
      <c r="G582" s="449">
        <f t="shared" si="55"/>
        <v>0</v>
      </c>
      <c r="H582" s="449">
        <f>'Data information'!F799</f>
        <v>0</v>
      </c>
      <c r="I582" s="449">
        <f t="shared" si="56"/>
        <v>0</v>
      </c>
      <c r="J582" s="449">
        <f t="shared" si="57"/>
        <v>0</v>
      </c>
      <c r="K582" s="451"/>
    </row>
    <row r="583" spans="1:11" s="500" customFormat="1" ht="24" hidden="1" customHeight="1">
      <c r="A583" s="451"/>
      <c r="B583" s="475"/>
      <c r="C583" s="489" t="str">
        <f>'Data information'!C800</f>
        <v xml:space="preserve"> - Dowel DB20 (ฝังลึก 0.40 ม.)</v>
      </c>
      <c r="D583" s="449"/>
      <c r="E583" s="450" t="str">
        <f>'Data information'!D800</f>
        <v>กก.</v>
      </c>
      <c r="F583" s="449">
        <f>'Data information'!E800</f>
        <v>20.18</v>
      </c>
      <c r="G583" s="449">
        <f t="shared" si="55"/>
        <v>0</v>
      </c>
      <c r="H583" s="449">
        <f>'Data information'!F800</f>
        <v>0</v>
      </c>
      <c r="I583" s="449">
        <f t="shared" si="56"/>
        <v>0</v>
      </c>
      <c r="J583" s="449">
        <f t="shared" si="57"/>
        <v>0</v>
      </c>
      <c r="K583" s="451"/>
    </row>
    <row r="584" spans="1:11" s="500" customFormat="1" ht="24" hidden="1" customHeight="1">
      <c r="A584" s="451"/>
      <c r="B584" s="475"/>
      <c r="C584" s="489" t="str">
        <f>'Data information'!C801</f>
        <v xml:space="preserve"> - ค่าแรงเชื่อม ประกอบเหล็กโครงสร้าง</v>
      </c>
      <c r="D584" s="449"/>
      <c r="E584" s="450" t="str">
        <f>'Data information'!D801</f>
        <v>กก.</v>
      </c>
      <c r="F584" s="449">
        <f>'Data information'!E801</f>
        <v>0</v>
      </c>
      <c r="G584" s="449">
        <f t="shared" si="55"/>
        <v>0</v>
      </c>
      <c r="H584" s="449">
        <f>'Data information'!F801</f>
        <v>10</v>
      </c>
      <c r="I584" s="449">
        <f t="shared" si="56"/>
        <v>0</v>
      </c>
      <c r="J584" s="449">
        <f t="shared" si="57"/>
        <v>0</v>
      </c>
      <c r="K584" s="451"/>
    </row>
    <row r="585" spans="1:11" s="500" customFormat="1" ht="24" hidden="1" customHeight="1">
      <c r="A585" s="451"/>
      <c r="B585" s="475"/>
      <c r="C585" s="489" t="str">
        <f>'Data information'!C802</f>
        <v xml:space="preserve"> - ทาสีกันสนิม</v>
      </c>
      <c r="D585" s="449"/>
      <c r="E585" s="450" t="str">
        <f>'Data information'!D802</f>
        <v>ตร.ม.</v>
      </c>
      <c r="F585" s="449">
        <f>'Data information'!E802</f>
        <v>22.42</v>
      </c>
      <c r="G585" s="449">
        <f t="shared" si="55"/>
        <v>0</v>
      </c>
      <c r="H585" s="449">
        <f>'Data information'!F802</f>
        <v>30</v>
      </c>
      <c r="I585" s="449">
        <f t="shared" si="56"/>
        <v>0</v>
      </c>
      <c r="J585" s="449">
        <f t="shared" si="57"/>
        <v>0</v>
      </c>
      <c r="K585" s="451"/>
    </row>
    <row r="586" spans="1:11" s="500" customFormat="1" ht="24" hidden="1" customHeight="1">
      <c r="A586" s="451"/>
      <c r="B586" s="475"/>
      <c r="C586" s="489" t="str">
        <f>'Data information'!C803</f>
        <v xml:space="preserve"> - ทาสีน้ำมัน</v>
      </c>
      <c r="D586" s="449"/>
      <c r="E586" s="450" t="str">
        <f>'Data information'!D803</f>
        <v>ตร.ม.</v>
      </c>
      <c r="F586" s="449">
        <f>'Data information'!E803</f>
        <v>66.12</v>
      </c>
      <c r="G586" s="449">
        <f>D586*F586</f>
        <v>0</v>
      </c>
      <c r="H586" s="449">
        <f>'Data information'!F803</f>
        <v>30</v>
      </c>
      <c r="I586" s="449">
        <f>D586*H586</f>
        <v>0</v>
      </c>
      <c r="J586" s="449">
        <f>G586+I586</f>
        <v>0</v>
      </c>
      <c r="K586" s="451"/>
    </row>
    <row r="587" spans="1:11" s="500" customFormat="1">
      <c r="A587" s="451"/>
      <c r="B587" s="475"/>
      <c r="C587" s="485" t="str">
        <f>'Data information'!C804</f>
        <v>ห้อง Pantry</v>
      </c>
      <c r="D587" s="449"/>
      <c r="E587" s="450"/>
      <c r="F587" s="449"/>
      <c r="G587" s="449"/>
      <c r="H587" s="449"/>
      <c r="I587" s="449"/>
      <c r="J587" s="449"/>
      <c r="K587" s="469" t="s">
        <v>967</v>
      </c>
    </row>
    <row r="588" spans="1:11" s="500" customFormat="1" ht="48">
      <c r="A588" s="451"/>
      <c r="B588" s="475"/>
      <c r="C588" s="491" t="str">
        <f>'Data information'!C805</f>
        <v xml:space="preserve"> - เคาน์เตอร์ คสล. หนา 0.10 กว้าง 0.60 Top กระเบื้องพอร์แลน ห้อง Pantry</v>
      </c>
      <c r="D588" s="449"/>
      <c r="E588" s="450" t="str">
        <f>'Data information'!D805</f>
        <v>ม.</v>
      </c>
      <c r="F588" s="449">
        <f>'Data information'!E805</f>
        <v>980</v>
      </c>
      <c r="G588" s="449">
        <f>D588*F588</f>
        <v>0</v>
      </c>
      <c r="H588" s="449">
        <f>'Data information'!F805</f>
        <v>0</v>
      </c>
      <c r="I588" s="449">
        <f>D588*H588</f>
        <v>0</v>
      </c>
      <c r="J588" s="449">
        <f>G588+I588</f>
        <v>0</v>
      </c>
      <c r="K588" s="451"/>
    </row>
    <row r="589" spans="1:11" s="500" customFormat="1">
      <c r="A589" s="451"/>
      <c r="B589" s="475"/>
      <c r="C589" s="489" t="str">
        <f>'Data information'!C806</f>
        <v xml:space="preserve"> - อ่างล้างจานสำเร็จรูป ชนิด 1 หลุม ชนิดติดใต้เคาน์เตอร์</v>
      </c>
      <c r="D589" s="449"/>
      <c r="E589" s="450" t="str">
        <f>'Data information'!D806</f>
        <v>ชุด</v>
      </c>
      <c r="F589" s="449">
        <f>'Data information'!E806</f>
        <v>1500</v>
      </c>
      <c r="G589" s="449">
        <f>D589*F589</f>
        <v>0</v>
      </c>
      <c r="H589" s="449">
        <f>'Data information'!F806</f>
        <v>0</v>
      </c>
      <c r="I589" s="449">
        <f>D589*H589</f>
        <v>0</v>
      </c>
      <c r="J589" s="449">
        <f>G589+I589</f>
        <v>0</v>
      </c>
      <c r="K589" s="451"/>
    </row>
    <row r="590" spans="1:11" s="500" customFormat="1">
      <c r="A590" s="480"/>
      <c r="B590" s="481"/>
      <c r="C590" s="485" t="str">
        <f>'Data information'!C807</f>
        <v>งานทาสี</v>
      </c>
      <c r="D590" s="449"/>
      <c r="E590" s="458"/>
      <c r="F590" s="451"/>
      <c r="G590" s="451"/>
      <c r="H590" s="451"/>
      <c r="I590" s="451"/>
      <c r="J590" s="451"/>
      <c r="K590" s="451"/>
    </row>
    <row r="591" spans="1:11" s="500" customFormat="1">
      <c r="A591" s="451"/>
      <c r="B591" s="475"/>
      <c r="C591" s="489" t="str">
        <f>'Data information'!C808</f>
        <v xml:space="preserve"> - สีน้ำพลาสติกอคิลิค 100% ชนิดทาภายนอก</v>
      </c>
      <c r="D591" s="449"/>
      <c r="E591" s="450" t="str">
        <f>'Data information'!D808</f>
        <v>ตร.ม.</v>
      </c>
      <c r="F591" s="449">
        <f>'Data information'!E808</f>
        <v>64.84</v>
      </c>
      <c r="G591" s="449">
        <f>D591*F591</f>
        <v>0</v>
      </c>
      <c r="H591" s="449">
        <f>'Data information'!F808</f>
        <v>31</v>
      </c>
      <c r="I591" s="449">
        <f>D591*H591</f>
        <v>0</v>
      </c>
      <c r="J591" s="449">
        <f>G591+I591</f>
        <v>0</v>
      </c>
      <c r="K591" s="469"/>
    </row>
    <row r="592" spans="1:11" s="500" customFormat="1">
      <c r="A592" s="451"/>
      <c r="B592" s="475"/>
      <c r="C592" s="489" t="str">
        <f>'Data information'!C809</f>
        <v xml:space="preserve"> - สีน้ำพลาสติกอคิลิค 100% ชนิดทาภายใน</v>
      </c>
      <c r="D592" s="449"/>
      <c r="E592" s="450" t="str">
        <f>'Data information'!D809</f>
        <v>ตร.ม.</v>
      </c>
      <c r="F592" s="449">
        <f>'Data information'!E809</f>
        <v>50.05</v>
      </c>
      <c r="G592" s="449">
        <f>D592*F592</f>
        <v>0</v>
      </c>
      <c r="H592" s="449">
        <f>'Data information'!F809</f>
        <v>28</v>
      </c>
      <c r="I592" s="449">
        <f>D592*H592</f>
        <v>0</v>
      </c>
      <c r="J592" s="449">
        <f>G592+I592</f>
        <v>0</v>
      </c>
      <c r="K592" s="451"/>
    </row>
    <row r="593" spans="1:11" s="500" customFormat="1" hidden="1">
      <c r="A593" s="460"/>
      <c r="B593" s="482"/>
      <c r="C593" s="489" t="str">
        <f>'Data information'!C810</f>
        <v xml:space="preserve"> - สีน้ำพลาสติกอคิลิค 100% ชนิดทาภายนอกและภายใน</v>
      </c>
      <c r="D593" s="449"/>
      <c r="E593" s="450" t="str">
        <f>'Data information'!D810</f>
        <v>ตร.ม.</v>
      </c>
      <c r="F593" s="449">
        <f>'Data information'!E810</f>
        <v>50.05</v>
      </c>
      <c r="G593" s="449">
        <f>D593*F593</f>
        <v>0</v>
      </c>
      <c r="H593" s="449">
        <f>'Data information'!F810</f>
        <v>28</v>
      </c>
      <c r="I593" s="449">
        <f>D593*H593</f>
        <v>0</v>
      </c>
      <c r="J593" s="449">
        <f>G593+I593</f>
        <v>0</v>
      </c>
      <c r="K593" s="451"/>
    </row>
    <row r="594" spans="1:11" s="500" customFormat="1" hidden="1">
      <c r="A594" s="460"/>
      <c r="B594" s="482"/>
      <c r="C594" s="489" t="str">
        <f>'Data information'!C811</f>
        <v xml:space="preserve"> - สีน้ำพลาสติกอคิลิค 100% สำหรับฝ้าเพดาน</v>
      </c>
      <c r="D594" s="449"/>
      <c r="E594" s="450" t="str">
        <f>'Data information'!D811</f>
        <v>ตร.ม.</v>
      </c>
      <c r="F594" s="449">
        <f>'Data information'!E811</f>
        <v>50.05</v>
      </c>
      <c r="G594" s="449">
        <f>D594*F594</f>
        <v>0</v>
      </c>
      <c r="H594" s="449">
        <f>'Data information'!F811</f>
        <v>28</v>
      </c>
      <c r="I594" s="449">
        <f>D594*H594</f>
        <v>0</v>
      </c>
      <c r="J594" s="449">
        <f>G594+I594</f>
        <v>0</v>
      </c>
      <c r="K594" s="451"/>
    </row>
    <row r="595" spans="1:11" s="500" customFormat="1" hidden="1">
      <c r="A595" s="460"/>
      <c r="B595" s="482"/>
      <c r="C595" s="489" t="str">
        <f>'Data information'!C812</f>
        <v xml:space="preserve"> - น้ำยากันตะใคร่สูตรน้ำมัน</v>
      </c>
      <c r="D595" s="449"/>
      <c r="E595" s="450" t="str">
        <f>'Data information'!D812</f>
        <v>ตร.ม.</v>
      </c>
      <c r="F595" s="449">
        <f>'Data information'!E812</f>
        <v>10</v>
      </c>
      <c r="G595" s="449">
        <f>D595*F595</f>
        <v>0</v>
      </c>
      <c r="H595" s="449">
        <f>'Data information'!F812</f>
        <v>20</v>
      </c>
      <c r="I595" s="449">
        <f>D595*H595</f>
        <v>0</v>
      </c>
      <c r="J595" s="449">
        <f>G595+I595</f>
        <v>0</v>
      </c>
      <c r="K595" s="451"/>
    </row>
    <row r="596" spans="1:11" s="500" customFormat="1" hidden="1">
      <c r="A596" s="460"/>
      <c r="B596" s="482"/>
      <c r="C596" s="476"/>
      <c r="D596" s="449"/>
      <c r="E596" s="450"/>
      <c r="F596" s="449"/>
      <c r="G596" s="449"/>
      <c r="H596" s="449"/>
      <c r="I596" s="449"/>
      <c r="J596" s="449"/>
      <c r="K596" s="454"/>
    </row>
    <row r="597" spans="1:11" s="500" customFormat="1">
      <c r="A597" s="464"/>
      <c r="B597" s="703" t="str">
        <f>"รวม"&amp;B121</f>
        <v>รวมหมวดงานสถาปัตยกรรม</v>
      </c>
      <c r="C597" s="703"/>
      <c r="D597" s="462"/>
      <c r="E597" s="463"/>
      <c r="F597" s="462"/>
      <c r="G597" s="462">
        <f>SUM(G121:G596)</f>
        <v>0</v>
      </c>
      <c r="H597" s="462"/>
      <c r="I597" s="462">
        <f>SUM(I121:I596)</f>
        <v>0</v>
      </c>
      <c r="J597" s="462">
        <f>SUM(J121:J596)</f>
        <v>0</v>
      </c>
      <c r="K597" s="464"/>
    </row>
    <row r="598" spans="1:11" s="500" customFormat="1">
      <c r="A598" s="480">
        <v>3.4</v>
      </c>
      <c r="B598" s="481" t="str">
        <f>B13</f>
        <v>หมวดงานวิศวกรรมไฟฟ้าและสื่อสาร</v>
      </c>
      <c r="C598" s="476"/>
      <c r="D598" s="451"/>
      <c r="E598" s="458"/>
      <c r="F598" s="451"/>
      <c r="G598" s="451"/>
      <c r="H598" s="451"/>
      <c r="I598" s="451"/>
      <c r="J598" s="451"/>
      <c r="K598" s="451"/>
    </row>
    <row r="599" spans="1:11" s="500" customFormat="1" hidden="1">
      <c r="A599" s="480"/>
      <c r="B599" s="481"/>
      <c r="C599" s="485" t="str">
        <f>'Data information'!C814</f>
        <v>ตู้ M D B,ตู้ EMDB , ตู้ ATS และ ตู้CAP</v>
      </c>
      <c r="D599" s="451"/>
      <c r="E599" s="458"/>
      <c r="F599" s="451"/>
      <c r="G599" s="451"/>
      <c r="H599" s="451"/>
      <c r="I599" s="451"/>
      <c r="J599" s="451"/>
      <c r="K599" s="451"/>
    </row>
    <row r="600" spans="1:11" s="500" customFormat="1" hidden="1">
      <c r="A600" s="451"/>
      <c r="B600" s="475"/>
      <c r="C600" s="476" t="str">
        <f>'Data information'!C815</f>
        <v xml:space="preserve"> -   ACB 3500 AT. 3P</v>
      </c>
      <c r="D600" s="449"/>
      <c r="E600" s="450" t="str">
        <f>'Data information'!D815</f>
        <v>ตัว</v>
      </c>
      <c r="F600" s="449">
        <f>'Data information'!E815</f>
        <v>473000</v>
      </c>
      <c r="G600" s="449">
        <f>D600*F600</f>
        <v>0</v>
      </c>
      <c r="H600" s="449">
        <f>'Data information'!F815</f>
        <v>0</v>
      </c>
      <c r="I600" s="449">
        <f>D600*H600</f>
        <v>0</v>
      </c>
      <c r="J600" s="449">
        <f>G600+I600</f>
        <v>0</v>
      </c>
      <c r="K600" s="469"/>
    </row>
    <row r="601" spans="1:11" s="500" customFormat="1" hidden="1">
      <c r="A601" s="460"/>
      <c r="B601" s="482"/>
      <c r="C601" s="476" t="str">
        <f>'Data information'!C816</f>
        <v xml:space="preserve"> -  MCCB 1250 AT. 3P</v>
      </c>
      <c r="D601" s="449"/>
      <c r="E601" s="450" t="str">
        <f>'Data information'!D816</f>
        <v>ตัว</v>
      </c>
      <c r="F601" s="449">
        <f>'Data information'!E816</f>
        <v>90700</v>
      </c>
      <c r="G601" s="449">
        <f t="shared" ref="G601:G664" si="58">D601*F601</f>
        <v>0</v>
      </c>
      <c r="H601" s="449">
        <f>'Data information'!F816</f>
        <v>0</v>
      </c>
      <c r="I601" s="449">
        <f t="shared" ref="I601:I664" si="59">D601*H601</f>
        <v>0</v>
      </c>
      <c r="J601" s="449">
        <f t="shared" ref="J601:J664" si="60">G601+I601</f>
        <v>0</v>
      </c>
      <c r="K601" s="469"/>
    </row>
    <row r="602" spans="1:11" s="500" customFormat="1" hidden="1">
      <c r="A602" s="460"/>
      <c r="B602" s="482"/>
      <c r="C602" s="476" t="str">
        <f>'Data information'!C817</f>
        <v xml:space="preserve"> -  MCCB 800 AT. 3P</v>
      </c>
      <c r="D602" s="449"/>
      <c r="E602" s="450" t="str">
        <f>'Data information'!D817</f>
        <v>ตัว</v>
      </c>
      <c r="F602" s="449">
        <f>'Data information'!E817</f>
        <v>82100</v>
      </c>
      <c r="G602" s="449">
        <f t="shared" si="58"/>
        <v>0</v>
      </c>
      <c r="H602" s="449">
        <f>'Data information'!F817</f>
        <v>0</v>
      </c>
      <c r="I602" s="449">
        <f t="shared" si="59"/>
        <v>0</v>
      </c>
      <c r="J602" s="449">
        <f t="shared" si="60"/>
        <v>0</v>
      </c>
      <c r="K602" s="469"/>
    </row>
    <row r="603" spans="1:11" s="500" customFormat="1" hidden="1">
      <c r="A603" s="460"/>
      <c r="B603" s="482"/>
      <c r="C603" s="476" t="str">
        <f>'Data information'!C818</f>
        <v xml:space="preserve"> -  MCCB 630 AT. 3P</v>
      </c>
      <c r="D603" s="449"/>
      <c r="E603" s="450" t="str">
        <f>'Data information'!D818</f>
        <v>ตัว</v>
      </c>
      <c r="F603" s="449">
        <f>'Data information'!E818</f>
        <v>18900</v>
      </c>
      <c r="G603" s="449">
        <f t="shared" si="58"/>
        <v>0</v>
      </c>
      <c r="H603" s="449">
        <f>'Data information'!F818</f>
        <v>0</v>
      </c>
      <c r="I603" s="449">
        <f t="shared" si="59"/>
        <v>0</v>
      </c>
      <c r="J603" s="449">
        <f t="shared" si="60"/>
        <v>0</v>
      </c>
      <c r="K603" s="469"/>
    </row>
    <row r="604" spans="1:11" s="500" customFormat="1" hidden="1">
      <c r="A604" s="460"/>
      <c r="B604" s="482"/>
      <c r="C604" s="476" t="str">
        <f>'Data information'!C819</f>
        <v xml:space="preserve"> -  MCCB 500 AT. 3P</v>
      </c>
      <c r="D604" s="449"/>
      <c r="E604" s="450" t="str">
        <f>'Data information'!D819</f>
        <v>ตัว</v>
      </c>
      <c r="F604" s="449">
        <f>'Data information'!E819</f>
        <v>18900</v>
      </c>
      <c r="G604" s="449">
        <f t="shared" si="58"/>
        <v>0</v>
      </c>
      <c r="H604" s="449">
        <f>'Data information'!F819</f>
        <v>0</v>
      </c>
      <c r="I604" s="449">
        <f t="shared" si="59"/>
        <v>0</v>
      </c>
      <c r="J604" s="449">
        <f t="shared" si="60"/>
        <v>0</v>
      </c>
      <c r="K604" s="469"/>
    </row>
    <row r="605" spans="1:11" s="500" customFormat="1" hidden="1">
      <c r="A605" s="460"/>
      <c r="B605" s="482"/>
      <c r="C605" s="476" t="str">
        <f>'Data information'!C820</f>
        <v xml:space="preserve"> -  MCCB 400 AT. 3P</v>
      </c>
      <c r="D605" s="449"/>
      <c r="E605" s="450" t="str">
        <f>'Data information'!D820</f>
        <v>ตัว</v>
      </c>
      <c r="F605" s="449">
        <f>'Data information'!E820</f>
        <v>17800</v>
      </c>
      <c r="G605" s="449">
        <f t="shared" si="58"/>
        <v>0</v>
      </c>
      <c r="H605" s="449">
        <f>'Data information'!F820</f>
        <v>0</v>
      </c>
      <c r="I605" s="449">
        <f t="shared" si="59"/>
        <v>0</v>
      </c>
      <c r="J605" s="449">
        <f t="shared" si="60"/>
        <v>0</v>
      </c>
      <c r="K605" s="469"/>
    </row>
    <row r="606" spans="1:11" s="500" customFormat="1" hidden="1">
      <c r="A606" s="460"/>
      <c r="B606" s="482"/>
      <c r="C606" s="476" t="str">
        <f>'Data information'!C821</f>
        <v xml:space="preserve"> -  MCCB 300 AT. 3P</v>
      </c>
      <c r="D606" s="449"/>
      <c r="E606" s="450" t="str">
        <f>'Data information'!D821</f>
        <v>ตัว</v>
      </c>
      <c r="F606" s="449">
        <f>'Data information'!E821</f>
        <v>17800</v>
      </c>
      <c r="G606" s="449">
        <f t="shared" si="58"/>
        <v>0</v>
      </c>
      <c r="H606" s="449">
        <f>'Data information'!F821</f>
        <v>0</v>
      </c>
      <c r="I606" s="449">
        <f t="shared" si="59"/>
        <v>0</v>
      </c>
      <c r="J606" s="449">
        <f t="shared" si="60"/>
        <v>0</v>
      </c>
      <c r="K606" s="469"/>
    </row>
    <row r="607" spans="1:11" s="500" customFormat="1" hidden="1">
      <c r="A607" s="460"/>
      <c r="B607" s="482"/>
      <c r="C607" s="476" t="str">
        <f>'Data information'!C822</f>
        <v xml:space="preserve"> -  MCCB 150 AT. 3P</v>
      </c>
      <c r="D607" s="449"/>
      <c r="E607" s="450" t="str">
        <f>'Data information'!D822</f>
        <v>ตัว</v>
      </c>
      <c r="F607" s="449">
        <f>'Data information'!E822</f>
        <v>6360</v>
      </c>
      <c r="G607" s="449">
        <f t="shared" si="58"/>
        <v>0</v>
      </c>
      <c r="H607" s="449">
        <f>'Data information'!F822</f>
        <v>0</v>
      </c>
      <c r="I607" s="449">
        <f t="shared" si="59"/>
        <v>0</v>
      </c>
      <c r="J607" s="449">
        <f t="shared" si="60"/>
        <v>0</v>
      </c>
      <c r="K607" s="469"/>
    </row>
    <row r="608" spans="1:11" s="500" customFormat="1" hidden="1">
      <c r="A608" s="460"/>
      <c r="B608" s="482"/>
      <c r="C608" s="476" t="str">
        <f>'Data information'!C823</f>
        <v xml:space="preserve"> -  MCCB 80 AT. 3P</v>
      </c>
      <c r="D608" s="449"/>
      <c r="E608" s="450" t="str">
        <f>'Data information'!D823</f>
        <v>ตัว</v>
      </c>
      <c r="F608" s="449">
        <f>'Data information'!E823</f>
        <v>3850</v>
      </c>
      <c r="G608" s="449">
        <f t="shared" si="58"/>
        <v>0</v>
      </c>
      <c r="H608" s="449">
        <f>'Data information'!F823</f>
        <v>0</v>
      </c>
      <c r="I608" s="449">
        <f t="shared" si="59"/>
        <v>0</v>
      </c>
      <c r="J608" s="449">
        <f t="shared" si="60"/>
        <v>0</v>
      </c>
      <c r="K608" s="469"/>
    </row>
    <row r="609" spans="1:11" s="500" customFormat="1" hidden="1">
      <c r="A609" s="460"/>
      <c r="B609" s="482"/>
      <c r="C609" s="476" t="str">
        <f>'Data information'!C824</f>
        <v xml:space="preserve"> -  MCCB 60 AT. 3P</v>
      </c>
      <c r="D609" s="449"/>
      <c r="E609" s="450" t="str">
        <f>'Data information'!D824</f>
        <v>ตัว</v>
      </c>
      <c r="F609" s="449">
        <f>'Data information'!E824</f>
        <v>3850</v>
      </c>
      <c r="G609" s="449">
        <f t="shared" si="58"/>
        <v>0</v>
      </c>
      <c r="H609" s="449">
        <f>'Data information'!F824</f>
        <v>0</v>
      </c>
      <c r="I609" s="449">
        <f t="shared" si="59"/>
        <v>0</v>
      </c>
      <c r="J609" s="449">
        <f t="shared" si="60"/>
        <v>0</v>
      </c>
      <c r="K609" s="469"/>
    </row>
    <row r="610" spans="1:11" s="500" customFormat="1" hidden="1">
      <c r="A610" s="460"/>
      <c r="B610" s="482"/>
      <c r="C610" s="476" t="str">
        <f>'Data information'!C825</f>
        <v xml:space="preserve"> -  MCCB 50 AT. 3P</v>
      </c>
      <c r="D610" s="449"/>
      <c r="E610" s="450" t="str">
        <f>'Data information'!D825</f>
        <v>ตัว</v>
      </c>
      <c r="F610" s="449">
        <f>'Data information'!E825</f>
        <v>3850</v>
      </c>
      <c r="G610" s="449">
        <f t="shared" si="58"/>
        <v>0</v>
      </c>
      <c r="H610" s="449">
        <f>'Data information'!F825</f>
        <v>0</v>
      </c>
      <c r="I610" s="449">
        <f t="shared" si="59"/>
        <v>0</v>
      </c>
      <c r="J610" s="449">
        <f t="shared" si="60"/>
        <v>0</v>
      </c>
      <c r="K610" s="469"/>
    </row>
    <row r="611" spans="1:11" s="500" customFormat="1" hidden="1">
      <c r="A611" s="460"/>
      <c r="B611" s="482"/>
      <c r="C611" s="476" t="str">
        <f>'Data information'!C826</f>
        <v xml:space="preserve"> -  MCCB 30 AT. 3P</v>
      </c>
      <c r="D611" s="449"/>
      <c r="E611" s="450" t="str">
        <f>'Data information'!D826</f>
        <v>ตัว</v>
      </c>
      <c r="F611" s="449">
        <f>'Data information'!E826</f>
        <v>3850</v>
      </c>
      <c r="G611" s="449">
        <f t="shared" si="58"/>
        <v>0</v>
      </c>
      <c r="H611" s="449">
        <f>'Data information'!F826</f>
        <v>0</v>
      </c>
      <c r="I611" s="449">
        <f t="shared" si="59"/>
        <v>0</v>
      </c>
      <c r="J611" s="449">
        <f t="shared" si="60"/>
        <v>0</v>
      </c>
      <c r="K611" s="469"/>
    </row>
    <row r="612" spans="1:11" s="500" customFormat="1" hidden="1">
      <c r="A612" s="460"/>
      <c r="B612" s="482"/>
      <c r="C612" s="476" t="str">
        <f>'Data information'!C827</f>
        <v xml:space="preserve"> -  ตู้ MDB,ตู้ EMDB , ตู้ ATS และ ตู้CAP พร้อมอุปกรณ์ประกอบตู้</v>
      </c>
      <c r="D612" s="449"/>
      <c r="E612" s="450" t="str">
        <f>'Data information'!D827</f>
        <v>ตู้</v>
      </c>
      <c r="F612" s="449">
        <f>'Data information'!E827</f>
        <v>2499130</v>
      </c>
      <c r="G612" s="449">
        <f t="shared" si="58"/>
        <v>0</v>
      </c>
      <c r="H612" s="449">
        <f>'Data information'!F827</f>
        <v>5000</v>
      </c>
      <c r="I612" s="449">
        <f t="shared" si="59"/>
        <v>0</v>
      </c>
      <c r="J612" s="449">
        <f t="shared" si="60"/>
        <v>0</v>
      </c>
      <c r="K612" s="469"/>
    </row>
    <row r="613" spans="1:11" s="500" customFormat="1" hidden="1">
      <c r="A613" s="460"/>
      <c r="B613" s="482"/>
      <c r="C613" s="476" t="str">
        <f>'Data information'!C828</f>
        <v xml:space="preserve"> -  ระบบกราวด์ตู้ </v>
      </c>
      <c r="D613" s="449"/>
      <c r="E613" s="450" t="str">
        <f>'Data information'!D828</f>
        <v>ชุด</v>
      </c>
      <c r="F613" s="449">
        <f>'Data information'!E828</f>
        <v>9316.4</v>
      </c>
      <c r="G613" s="449">
        <f t="shared" si="58"/>
        <v>0</v>
      </c>
      <c r="H613" s="449">
        <f>'Data information'!F828</f>
        <v>1800</v>
      </c>
      <c r="I613" s="449">
        <f t="shared" si="59"/>
        <v>0</v>
      </c>
      <c r="J613" s="449">
        <f t="shared" si="60"/>
        <v>0</v>
      </c>
      <c r="K613" s="469"/>
    </row>
    <row r="614" spans="1:11" s="500" customFormat="1">
      <c r="A614" s="451"/>
      <c r="B614" s="475"/>
      <c r="C614" s="485" t="str">
        <f>'Data information'!C829</f>
        <v xml:space="preserve"> ตู้ DB และ ตู้ PANEL BOARD</v>
      </c>
      <c r="D614" s="449"/>
      <c r="E614" s="450"/>
      <c r="F614" s="449"/>
      <c r="G614" s="449"/>
      <c r="H614" s="449"/>
      <c r="I614" s="449"/>
      <c r="J614" s="449"/>
      <c r="K614" s="469"/>
    </row>
    <row r="615" spans="1:11" s="500" customFormat="1" hidden="1">
      <c r="A615" s="451"/>
      <c r="B615" s="475"/>
      <c r="C615" s="476" t="str">
        <f>'Data information'!C830</f>
        <v xml:space="preserve"> -  MCCB 800 AT. 3P</v>
      </c>
      <c r="D615" s="449"/>
      <c r="E615" s="450" t="str">
        <f>'Data information'!D830</f>
        <v>ตัว</v>
      </c>
      <c r="F615" s="449">
        <f>'Data information'!E830</f>
        <v>82100</v>
      </c>
      <c r="G615" s="449">
        <f t="shared" si="58"/>
        <v>0</v>
      </c>
      <c r="H615" s="449">
        <f>'Data information'!F830</f>
        <v>0</v>
      </c>
      <c r="I615" s="449">
        <f t="shared" si="59"/>
        <v>0</v>
      </c>
      <c r="J615" s="449">
        <f t="shared" si="60"/>
        <v>0</v>
      </c>
      <c r="K615" s="469"/>
    </row>
    <row r="616" spans="1:11" s="500" customFormat="1">
      <c r="A616" s="451"/>
      <c r="B616" s="475"/>
      <c r="C616" s="476" t="str">
        <f>'Data information'!C831</f>
        <v xml:space="preserve"> -  MCCB 630 AT. 3P</v>
      </c>
      <c r="D616" s="449"/>
      <c r="E616" s="450" t="str">
        <f>'Data information'!D831</f>
        <v>ตัว</v>
      </c>
      <c r="F616" s="449">
        <f>'Data information'!E831</f>
        <v>18900</v>
      </c>
      <c r="G616" s="449">
        <f t="shared" si="58"/>
        <v>0</v>
      </c>
      <c r="H616" s="449">
        <f>'Data information'!F831</f>
        <v>0</v>
      </c>
      <c r="I616" s="449">
        <f t="shared" si="59"/>
        <v>0</v>
      </c>
      <c r="J616" s="449">
        <f t="shared" si="60"/>
        <v>0</v>
      </c>
      <c r="K616" s="469"/>
    </row>
    <row r="617" spans="1:11" s="500" customFormat="1" hidden="1">
      <c r="A617" s="451"/>
      <c r="B617" s="475"/>
      <c r="C617" s="476" t="str">
        <f>'Data information'!C832</f>
        <v xml:space="preserve"> -  MCCB 500 AT. 3P</v>
      </c>
      <c r="D617" s="449"/>
      <c r="E617" s="450" t="str">
        <f>'Data information'!D832</f>
        <v>ตัว</v>
      </c>
      <c r="F617" s="449">
        <f>'Data information'!E832</f>
        <v>18900</v>
      </c>
      <c r="G617" s="449">
        <f t="shared" si="58"/>
        <v>0</v>
      </c>
      <c r="H617" s="449">
        <f>'Data information'!F832</f>
        <v>0</v>
      </c>
      <c r="I617" s="449">
        <f t="shared" si="59"/>
        <v>0</v>
      </c>
      <c r="J617" s="449">
        <f t="shared" si="60"/>
        <v>0</v>
      </c>
      <c r="K617" s="469"/>
    </row>
    <row r="618" spans="1:11" s="500" customFormat="1" hidden="1">
      <c r="A618" s="451"/>
      <c r="B618" s="475"/>
      <c r="C618" s="476" t="str">
        <f>'Data information'!C833</f>
        <v xml:space="preserve"> -  MCCB 400 AT. 3P</v>
      </c>
      <c r="D618" s="449"/>
      <c r="E618" s="450" t="str">
        <f>'Data information'!D833</f>
        <v>ตัว</v>
      </c>
      <c r="F618" s="449">
        <f>'Data information'!E833</f>
        <v>17800</v>
      </c>
      <c r="G618" s="449">
        <f t="shared" si="58"/>
        <v>0</v>
      </c>
      <c r="H618" s="449">
        <f>'Data information'!F833</f>
        <v>0</v>
      </c>
      <c r="I618" s="449">
        <f t="shared" si="59"/>
        <v>0</v>
      </c>
      <c r="J618" s="449">
        <f t="shared" si="60"/>
        <v>0</v>
      </c>
      <c r="K618" s="469"/>
    </row>
    <row r="619" spans="1:11" s="500" customFormat="1" hidden="1">
      <c r="A619" s="451"/>
      <c r="B619" s="475"/>
      <c r="C619" s="476" t="str">
        <f>'Data information'!C834</f>
        <v xml:space="preserve"> -  MCCB 300 AT. 3P</v>
      </c>
      <c r="D619" s="449"/>
      <c r="E619" s="450" t="str">
        <f>'Data information'!D834</f>
        <v>ตัว</v>
      </c>
      <c r="F619" s="449">
        <f>'Data information'!E834</f>
        <v>17800</v>
      </c>
      <c r="G619" s="449">
        <f t="shared" si="58"/>
        <v>0</v>
      </c>
      <c r="H619" s="449">
        <f>'Data information'!F834</f>
        <v>0</v>
      </c>
      <c r="I619" s="449">
        <f t="shared" si="59"/>
        <v>0</v>
      </c>
      <c r="J619" s="449">
        <f t="shared" si="60"/>
        <v>0</v>
      </c>
      <c r="K619" s="469"/>
    </row>
    <row r="620" spans="1:11" s="500" customFormat="1" hidden="1">
      <c r="A620" s="451"/>
      <c r="B620" s="475"/>
      <c r="C620" s="476" t="str">
        <f>'Data information'!C835</f>
        <v xml:space="preserve"> -  MCCB 150 AT. 3P</v>
      </c>
      <c r="D620" s="449"/>
      <c r="E620" s="450" t="str">
        <f>'Data information'!D835</f>
        <v>ตัว</v>
      </c>
      <c r="F620" s="449">
        <f>'Data information'!E835</f>
        <v>6360</v>
      </c>
      <c r="G620" s="449">
        <f t="shared" si="58"/>
        <v>0</v>
      </c>
      <c r="H620" s="449">
        <f>'Data information'!F835</f>
        <v>0</v>
      </c>
      <c r="I620" s="449">
        <f t="shared" si="59"/>
        <v>0</v>
      </c>
      <c r="J620" s="449">
        <f t="shared" si="60"/>
        <v>0</v>
      </c>
      <c r="K620" s="469"/>
    </row>
    <row r="621" spans="1:11" s="500" customFormat="1">
      <c r="A621" s="451"/>
      <c r="B621" s="475"/>
      <c r="C621" s="476" t="str">
        <f>'Data information'!C836</f>
        <v xml:space="preserve"> -  MCCB 125 AT. 3P</v>
      </c>
      <c r="D621" s="449"/>
      <c r="E621" s="450" t="str">
        <f>'Data information'!D836</f>
        <v>ตัว</v>
      </c>
      <c r="F621" s="449">
        <f>'Data information'!E836</f>
        <v>6360</v>
      </c>
      <c r="G621" s="449">
        <f t="shared" si="58"/>
        <v>0</v>
      </c>
      <c r="H621" s="449">
        <f>'Data information'!F836</f>
        <v>0</v>
      </c>
      <c r="I621" s="449">
        <f t="shared" si="59"/>
        <v>0</v>
      </c>
      <c r="J621" s="449">
        <f t="shared" si="60"/>
        <v>0</v>
      </c>
      <c r="K621" s="469"/>
    </row>
    <row r="622" spans="1:11" s="500" customFormat="1">
      <c r="A622" s="451"/>
      <c r="B622" s="475"/>
      <c r="C622" s="476" t="str">
        <f>'Data information'!C837</f>
        <v xml:space="preserve"> -  MCCB 100 AT. 3P</v>
      </c>
      <c r="D622" s="449"/>
      <c r="E622" s="450" t="str">
        <f>'Data information'!D837</f>
        <v>ตัว</v>
      </c>
      <c r="F622" s="449">
        <f>'Data information'!E837</f>
        <v>4430</v>
      </c>
      <c r="G622" s="449">
        <f t="shared" si="58"/>
        <v>0</v>
      </c>
      <c r="H622" s="449">
        <f>'Data information'!F837</f>
        <v>0</v>
      </c>
      <c r="I622" s="449">
        <f t="shared" si="59"/>
        <v>0</v>
      </c>
      <c r="J622" s="449">
        <f t="shared" si="60"/>
        <v>0</v>
      </c>
      <c r="K622" s="469"/>
    </row>
    <row r="623" spans="1:11" s="500" customFormat="1" hidden="1">
      <c r="A623" s="451"/>
      <c r="B623" s="475"/>
      <c r="C623" s="476" t="str">
        <f>'Data information'!C838</f>
        <v xml:space="preserve"> -  MCCB 90 AT. 3P</v>
      </c>
      <c r="D623" s="449"/>
      <c r="E623" s="450" t="str">
        <f>'Data information'!D838</f>
        <v>ตัว</v>
      </c>
      <c r="F623" s="449">
        <f>'Data information'!E838</f>
        <v>3850</v>
      </c>
      <c r="G623" s="449">
        <f t="shared" si="58"/>
        <v>0</v>
      </c>
      <c r="H623" s="449">
        <f>'Data information'!F838</f>
        <v>0</v>
      </c>
      <c r="I623" s="449">
        <f t="shared" si="59"/>
        <v>0</v>
      </c>
      <c r="J623" s="449">
        <f t="shared" si="60"/>
        <v>0</v>
      </c>
      <c r="K623" s="469"/>
    </row>
    <row r="624" spans="1:11" s="500" customFormat="1" hidden="1">
      <c r="A624" s="451"/>
      <c r="B624" s="475"/>
      <c r="C624" s="476" t="str">
        <f>'Data information'!C839</f>
        <v xml:space="preserve"> -  MCCB 80 AT. 3P</v>
      </c>
      <c r="D624" s="449"/>
      <c r="E624" s="450" t="str">
        <f>'Data information'!D839</f>
        <v>ตัว</v>
      </c>
      <c r="F624" s="449">
        <f>'Data information'!E839</f>
        <v>3850</v>
      </c>
      <c r="G624" s="449">
        <f t="shared" si="58"/>
        <v>0</v>
      </c>
      <c r="H624" s="449">
        <f>'Data information'!F839</f>
        <v>0</v>
      </c>
      <c r="I624" s="449">
        <f t="shared" si="59"/>
        <v>0</v>
      </c>
      <c r="J624" s="449">
        <f t="shared" si="60"/>
        <v>0</v>
      </c>
      <c r="K624" s="469"/>
    </row>
    <row r="625" spans="1:11" s="500" customFormat="1">
      <c r="A625" s="451"/>
      <c r="B625" s="475"/>
      <c r="C625" s="476" t="str">
        <f>'Data information'!C840</f>
        <v xml:space="preserve"> -  MCCB 60 AT. 3P</v>
      </c>
      <c r="D625" s="449"/>
      <c r="E625" s="450" t="str">
        <f>'Data information'!D840</f>
        <v>ตัว</v>
      </c>
      <c r="F625" s="449">
        <f>'Data information'!E840</f>
        <v>3850</v>
      </c>
      <c r="G625" s="449">
        <f t="shared" si="58"/>
        <v>0</v>
      </c>
      <c r="H625" s="449">
        <f>'Data information'!F840</f>
        <v>0</v>
      </c>
      <c r="I625" s="449">
        <f t="shared" si="59"/>
        <v>0</v>
      </c>
      <c r="J625" s="449">
        <f t="shared" si="60"/>
        <v>0</v>
      </c>
      <c r="K625" s="469"/>
    </row>
    <row r="626" spans="1:11" s="500" customFormat="1" hidden="1">
      <c r="A626" s="451"/>
      <c r="B626" s="475"/>
      <c r="C626" s="476" t="str">
        <f>'Data information'!C841</f>
        <v xml:space="preserve"> -  MCCB 50 AT. 3P</v>
      </c>
      <c r="D626" s="449"/>
      <c r="E626" s="450" t="str">
        <f>'Data information'!D841</f>
        <v>ตัว</v>
      </c>
      <c r="F626" s="449">
        <f>'Data information'!E841</f>
        <v>3850</v>
      </c>
      <c r="G626" s="449">
        <f t="shared" si="58"/>
        <v>0</v>
      </c>
      <c r="H626" s="449">
        <f>'Data information'!F841</f>
        <v>0</v>
      </c>
      <c r="I626" s="449">
        <f t="shared" si="59"/>
        <v>0</v>
      </c>
      <c r="J626" s="449">
        <f t="shared" si="60"/>
        <v>0</v>
      </c>
      <c r="K626" s="469"/>
    </row>
    <row r="627" spans="1:11" s="500" customFormat="1" hidden="1">
      <c r="A627" s="451"/>
      <c r="B627" s="475"/>
      <c r="C627" s="476" t="str">
        <f>'Data information'!C842</f>
        <v xml:space="preserve"> -  MCCB 40 AT. 3P</v>
      </c>
      <c r="D627" s="449"/>
      <c r="E627" s="450" t="str">
        <f>'Data information'!D842</f>
        <v>ตัว</v>
      </c>
      <c r="F627" s="449">
        <f>'Data information'!E842</f>
        <v>3850</v>
      </c>
      <c r="G627" s="449">
        <f t="shared" si="58"/>
        <v>0</v>
      </c>
      <c r="H627" s="449">
        <f>'Data information'!F842</f>
        <v>0</v>
      </c>
      <c r="I627" s="449">
        <f t="shared" si="59"/>
        <v>0</v>
      </c>
      <c r="J627" s="449">
        <f t="shared" si="60"/>
        <v>0</v>
      </c>
      <c r="K627" s="469"/>
    </row>
    <row r="628" spans="1:11" s="500" customFormat="1">
      <c r="A628" s="451"/>
      <c r="B628" s="475"/>
      <c r="C628" s="476" t="str">
        <f>'Data information'!C843</f>
        <v xml:space="preserve"> -  MCCB 30 AT. 3P</v>
      </c>
      <c r="D628" s="449"/>
      <c r="E628" s="450" t="str">
        <f>'Data information'!D843</f>
        <v>ตัว</v>
      </c>
      <c r="F628" s="449">
        <f>'Data information'!E843</f>
        <v>3850</v>
      </c>
      <c r="G628" s="449">
        <f t="shared" si="58"/>
        <v>0</v>
      </c>
      <c r="H628" s="449">
        <f>'Data information'!F843</f>
        <v>0</v>
      </c>
      <c r="I628" s="449">
        <f t="shared" si="59"/>
        <v>0</v>
      </c>
      <c r="J628" s="449">
        <f t="shared" si="60"/>
        <v>0</v>
      </c>
      <c r="K628" s="469"/>
    </row>
    <row r="629" spans="1:11" s="500" customFormat="1">
      <c r="A629" s="451"/>
      <c r="B629" s="475"/>
      <c r="C629" s="476" t="str">
        <f>'Data information'!C844</f>
        <v xml:space="preserve"> -  ตู้ DBA พร้อมอุปกรณ์ประกอบตู้</v>
      </c>
      <c r="D629" s="449"/>
      <c r="E629" s="450" t="str">
        <f>'Data information'!D844</f>
        <v>ตู้</v>
      </c>
      <c r="F629" s="449">
        <f>'Data information'!E844</f>
        <v>92280</v>
      </c>
      <c r="G629" s="449">
        <f t="shared" si="58"/>
        <v>0</v>
      </c>
      <c r="H629" s="449">
        <f>'Data information'!F844</f>
        <v>3000</v>
      </c>
      <c r="I629" s="449">
        <f t="shared" si="59"/>
        <v>0</v>
      </c>
      <c r="J629" s="449">
        <f t="shared" si="60"/>
        <v>0</v>
      </c>
      <c r="K629" s="469"/>
    </row>
    <row r="630" spans="1:11" s="500" customFormat="1" hidden="1">
      <c r="A630" s="451"/>
      <c r="B630" s="475"/>
      <c r="C630" s="476" t="str">
        <f>'Data information'!C845</f>
        <v xml:space="preserve"> -  DB - LIFT</v>
      </c>
      <c r="D630" s="449"/>
      <c r="E630" s="450" t="str">
        <f>'Data information'!D845</f>
        <v>ตู้</v>
      </c>
      <c r="F630" s="449">
        <f>'Data information'!E845</f>
        <v>5365</v>
      </c>
      <c r="G630" s="449">
        <f t="shared" si="58"/>
        <v>0</v>
      </c>
      <c r="H630" s="449">
        <f>'Data information'!F845</f>
        <v>1000</v>
      </c>
      <c r="I630" s="449">
        <f t="shared" si="59"/>
        <v>0</v>
      </c>
      <c r="J630" s="449">
        <f t="shared" si="60"/>
        <v>0</v>
      </c>
      <c r="K630" s="469"/>
    </row>
    <row r="631" spans="1:11" s="500" customFormat="1" hidden="1">
      <c r="A631" s="451"/>
      <c r="B631" s="475"/>
      <c r="C631" s="476" t="str">
        <f>'Data information'!C846</f>
        <v xml:space="preserve"> -  DB - SAN</v>
      </c>
      <c r="D631" s="449"/>
      <c r="E631" s="450" t="str">
        <f>'Data information'!D846</f>
        <v>ตู้</v>
      </c>
      <c r="F631" s="449">
        <f>'Data information'!E846</f>
        <v>5365</v>
      </c>
      <c r="G631" s="449">
        <f t="shared" si="58"/>
        <v>0</v>
      </c>
      <c r="H631" s="449">
        <f>'Data information'!F846</f>
        <v>1000</v>
      </c>
      <c r="I631" s="449">
        <f t="shared" si="59"/>
        <v>0</v>
      </c>
      <c r="J631" s="449">
        <f t="shared" si="60"/>
        <v>0</v>
      </c>
      <c r="K631" s="469"/>
    </row>
    <row r="632" spans="1:11" s="500" customFormat="1" hidden="1">
      <c r="A632" s="451"/>
      <c r="B632" s="475"/>
      <c r="C632" s="476" t="str">
        <f>'Data information'!C847</f>
        <v xml:space="preserve"> -  ตู้ DBW พร้อมอุปกรณ์ประกอบตู้</v>
      </c>
      <c r="D632" s="449"/>
      <c r="E632" s="450" t="str">
        <f>'Data information'!D847</f>
        <v>ตู้</v>
      </c>
      <c r="F632" s="449">
        <f>'Data information'!E847</f>
        <v>0</v>
      </c>
      <c r="G632" s="449">
        <f t="shared" si="58"/>
        <v>0</v>
      </c>
      <c r="H632" s="449">
        <f>'Data information'!F847</f>
        <v>0</v>
      </c>
      <c r="I632" s="449">
        <f t="shared" si="59"/>
        <v>0</v>
      </c>
      <c r="J632" s="449">
        <f t="shared" si="60"/>
        <v>0</v>
      </c>
      <c r="K632" s="469"/>
    </row>
    <row r="633" spans="1:11" s="500" customFormat="1">
      <c r="A633" s="451"/>
      <c r="B633" s="475"/>
      <c r="C633" s="476" t="str">
        <f>'Data information'!C848</f>
        <v xml:space="preserve"> - ตู้โหลดเซนเตอร์ 42 ช่อง</v>
      </c>
      <c r="D633" s="449"/>
      <c r="E633" s="450" t="str">
        <f>'Data information'!D848</f>
        <v>ตู้</v>
      </c>
      <c r="F633" s="449">
        <f>'Data information'!E848</f>
        <v>13200</v>
      </c>
      <c r="G633" s="449">
        <f t="shared" si="58"/>
        <v>0</v>
      </c>
      <c r="H633" s="449">
        <f>'Data information'!F848</f>
        <v>1000</v>
      </c>
      <c r="I633" s="449">
        <f t="shared" si="59"/>
        <v>0</v>
      </c>
      <c r="J633" s="449">
        <f t="shared" si="60"/>
        <v>0</v>
      </c>
      <c r="K633" s="469"/>
    </row>
    <row r="634" spans="1:11" s="500" customFormat="1" hidden="1">
      <c r="A634" s="451"/>
      <c r="B634" s="475"/>
      <c r="C634" s="476" t="str">
        <f>'Data information'!C849</f>
        <v xml:space="preserve"> - ตู้โหลดเซนเตอร์ 36 ช่อง</v>
      </c>
      <c r="D634" s="449"/>
      <c r="E634" s="450" t="str">
        <f>'Data information'!D849</f>
        <v>ตู้</v>
      </c>
      <c r="F634" s="449">
        <f>'Data information'!E849</f>
        <v>12200</v>
      </c>
      <c r="G634" s="449">
        <f t="shared" si="58"/>
        <v>0</v>
      </c>
      <c r="H634" s="449">
        <f>'Data information'!F849</f>
        <v>1000</v>
      </c>
      <c r="I634" s="449">
        <f t="shared" si="59"/>
        <v>0</v>
      </c>
      <c r="J634" s="449">
        <f t="shared" si="60"/>
        <v>0</v>
      </c>
      <c r="K634" s="469"/>
    </row>
    <row r="635" spans="1:11" s="500" customFormat="1">
      <c r="A635" s="451"/>
      <c r="B635" s="475"/>
      <c r="C635" s="476" t="str">
        <f>'Data information'!C850</f>
        <v xml:space="preserve"> - ตู้โหลดเซนเตอร์ 30 ช่อง</v>
      </c>
      <c r="D635" s="449"/>
      <c r="E635" s="450" t="str">
        <f>'Data information'!D850</f>
        <v>ตู้</v>
      </c>
      <c r="F635" s="449">
        <f>'Data information'!E850</f>
        <v>10900</v>
      </c>
      <c r="G635" s="449">
        <f t="shared" si="58"/>
        <v>0</v>
      </c>
      <c r="H635" s="449">
        <f>'Data information'!F850</f>
        <v>1000</v>
      </c>
      <c r="I635" s="449">
        <f t="shared" si="59"/>
        <v>0</v>
      </c>
      <c r="J635" s="449">
        <f t="shared" si="60"/>
        <v>0</v>
      </c>
      <c r="K635" s="469"/>
    </row>
    <row r="636" spans="1:11" s="500" customFormat="1" hidden="1">
      <c r="A636" s="451"/>
      <c r="B636" s="475"/>
      <c r="C636" s="476" t="str">
        <f>'Data information'!C851</f>
        <v xml:space="preserve"> - ตู้โหลดเซนเตอร์ 24 ช่อง</v>
      </c>
      <c r="D636" s="449"/>
      <c r="E636" s="450" t="str">
        <f>'Data information'!D851</f>
        <v>ตู้</v>
      </c>
      <c r="F636" s="449">
        <f>'Data information'!E851</f>
        <v>10100</v>
      </c>
      <c r="G636" s="449">
        <f t="shared" si="58"/>
        <v>0</v>
      </c>
      <c r="H636" s="449">
        <f>'Data information'!F851</f>
        <v>1000</v>
      </c>
      <c r="I636" s="449">
        <f t="shared" si="59"/>
        <v>0</v>
      </c>
      <c r="J636" s="449">
        <f t="shared" si="60"/>
        <v>0</v>
      </c>
      <c r="K636" s="469"/>
    </row>
    <row r="637" spans="1:11" s="500" customFormat="1" hidden="1">
      <c r="A637" s="451"/>
      <c r="B637" s="475"/>
      <c r="C637" s="476" t="str">
        <f>'Data information'!C852</f>
        <v xml:space="preserve"> - ตู้โหลดเซนเตอร์ 18 ช่อง</v>
      </c>
      <c r="D637" s="449"/>
      <c r="E637" s="450" t="str">
        <f>'Data information'!D852</f>
        <v>ตู้</v>
      </c>
      <c r="F637" s="449">
        <f>'Data information'!E852</f>
        <v>9370</v>
      </c>
      <c r="G637" s="449">
        <f t="shared" si="58"/>
        <v>0</v>
      </c>
      <c r="H637" s="449">
        <f>'Data information'!F852</f>
        <v>1000</v>
      </c>
      <c r="I637" s="449">
        <f t="shared" si="59"/>
        <v>0</v>
      </c>
      <c r="J637" s="449">
        <f t="shared" si="60"/>
        <v>0</v>
      </c>
      <c r="K637" s="469"/>
    </row>
    <row r="638" spans="1:11" s="500" customFormat="1" hidden="1">
      <c r="A638" s="451"/>
      <c r="B638" s="475"/>
      <c r="C638" s="476" t="str">
        <f>'Data information'!C853</f>
        <v xml:space="preserve"> - ตู้โหลดเซนเตอร์ 12 ช่อง</v>
      </c>
      <c r="D638" s="449"/>
      <c r="E638" s="450" t="str">
        <f>'Data information'!D853</f>
        <v>ตู้</v>
      </c>
      <c r="F638" s="449">
        <f>'Data information'!E853</f>
        <v>7930</v>
      </c>
      <c r="G638" s="449">
        <f t="shared" si="58"/>
        <v>0</v>
      </c>
      <c r="H638" s="449">
        <f>'Data information'!F853</f>
        <v>1000</v>
      </c>
      <c r="I638" s="449">
        <f t="shared" si="59"/>
        <v>0</v>
      </c>
      <c r="J638" s="449">
        <f t="shared" si="60"/>
        <v>0</v>
      </c>
      <c r="K638" s="469"/>
    </row>
    <row r="639" spans="1:11" s="500" customFormat="1" hidden="1">
      <c r="A639" s="451"/>
      <c r="B639" s="475"/>
      <c r="C639" s="476" t="str">
        <f>'Data information'!C854</f>
        <v xml:space="preserve"> - ตู้โหลดเซนเตอร์ 4 ช่อง</v>
      </c>
      <c r="D639" s="449"/>
      <c r="E639" s="450" t="str">
        <f>'Data information'!D854</f>
        <v>ตู้</v>
      </c>
      <c r="F639" s="449">
        <f>'Data information'!E854</f>
        <v>1170</v>
      </c>
      <c r="G639" s="449">
        <f t="shared" si="58"/>
        <v>0</v>
      </c>
      <c r="H639" s="449">
        <f>'Data information'!F854</f>
        <v>500</v>
      </c>
      <c r="I639" s="449">
        <f t="shared" si="59"/>
        <v>0</v>
      </c>
      <c r="J639" s="449">
        <f t="shared" si="60"/>
        <v>0</v>
      </c>
      <c r="K639" s="469"/>
    </row>
    <row r="640" spans="1:11" s="500" customFormat="1" hidden="1">
      <c r="A640" s="451"/>
      <c r="B640" s="475"/>
      <c r="C640" s="476" t="str">
        <f>'Data information'!C855</f>
        <v xml:space="preserve"> - เมนเบรกเกอร์ 3 เฟส 125 A</v>
      </c>
      <c r="D640" s="449"/>
      <c r="E640" s="450" t="str">
        <f>'Data information'!D855</f>
        <v>ตัว</v>
      </c>
      <c r="F640" s="449">
        <f>'Data information'!E855</f>
        <v>10400</v>
      </c>
      <c r="G640" s="449">
        <f t="shared" si="58"/>
        <v>0</v>
      </c>
      <c r="H640" s="449">
        <f>'Data information'!F855</f>
        <v>0</v>
      </c>
      <c r="I640" s="449">
        <f t="shared" si="59"/>
        <v>0</v>
      </c>
      <c r="J640" s="449">
        <f t="shared" si="60"/>
        <v>0</v>
      </c>
      <c r="K640" s="469"/>
    </row>
    <row r="641" spans="1:11" s="500" customFormat="1">
      <c r="A641" s="451"/>
      <c r="B641" s="475"/>
      <c r="C641" s="476" t="str">
        <f>'Data information'!C856</f>
        <v xml:space="preserve"> - เมนเบรกเกอร์ 3 เฟส 100 A</v>
      </c>
      <c r="D641" s="449"/>
      <c r="E641" s="450" t="str">
        <f>'Data information'!D856</f>
        <v>ตัว</v>
      </c>
      <c r="F641" s="449">
        <f>'Data information'!E856</f>
        <v>4560</v>
      </c>
      <c r="G641" s="449">
        <f t="shared" si="58"/>
        <v>0</v>
      </c>
      <c r="H641" s="449">
        <f>'Data information'!F856</f>
        <v>0</v>
      </c>
      <c r="I641" s="449">
        <f t="shared" si="59"/>
        <v>0</v>
      </c>
      <c r="J641" s="449">
        <f t="shared" si="60"/>
        <v>0</v>
      </c>
      <c r="K641" s="469"/>
    </row>
    <row r="642" spans="1:11" s="500" customFormat="1" hidden="1">
      <c r="A642" s="451"/>
      <c r="B642" s="475"/>
      <c r="C642" s="476" t="str">
        <f>'Data information'!C857</f>
        <v xml:space="preserve"> - เมนเบรกเกอร์ 3 เฟส 90 A</v>
      </c>
      <c r="D642" s="449"/>
      <c r="E642" s="450" t="str">
        <f>'Data information'!D857</f>
        <v>ตัว</v>
      </c>
      <c r="F642" s="449">
        <f>'Data information'!E857</f>
        <v>4560</v>
      </c>
      <c r="G642" s="449">
        <f t="shared" si="58"/>
        <v>0</v>
      </c>
      <c r="H642" s="449">
        <f>'Data information'!F857</f>
        <v>0</v>
      </c>
      <c r="I642" s="449">
        <f t="shared" si="59"/>
        <v>0</v>
      </c>
      <c r="J642" s="449">
        <f t="shared" si="60"/>
        <v>0</v>
      </c>
      <c r="K642" s="469"/>
    </row>
    <row r="643" spans="1:11" s="500" customFormat="1" hidden="1">
      <c r="A643" s="451"/>
      <c r="B643" s="475"/>
      <c r="C643" s="476" t="str">
        <f>'Data information'!C858</f>
        <v xml:space="preserve"> - เมนเบรกเกอร์ 3 เฟส 80 A</v>
      </c>
      <c r="D643" s="449"/>
      <c r="E643" s="450" t="str">
        <f>'Data information'!D858</f>
        <v>ตัว</v>
      </c>
      <c r="F643" s="449">
        <f>'Data information'!E858</f>
        <v>4360</v>
      </c>
      <c r="G643" s="449">
        <f t="shared" si="58"/>
        <v>0</v>
      </c>
      <c r="H643" s="449">
        <f>'Data information'!F858</f>
        <v>0</v>
      </c>
      <c r="I643" s="449">
        <f t="shared" si="59"/>
        <v>0</v>
      </c>
      <c r="J643" s="449">
        <f t="shared" si="60"/>
        <v>0</v>
      </c>
      <c r="K643" s="469"/>
    </row>
    <row r="644" spans="1:11" s="500" customFormat="1">
      <c r="A644" s="451"/>
      <c r="B644" s="475"/>
      <c r="C644" s="476" t="str">
        <f>'Data information'!C859</f>
        <v xml:space="preserve"> - เมนเบรกเกอร์ 3 เฟส 60 A</v>
      </c>
      <c r="D644" s="449"/>
      <c r="E644" s="450" t="str">
        <f>'Data information'!D859</f>
        <v>ตัว</v>
      </c>
      <c r="F644" s="449">
        <f>'Data information'!E859</f>
        <v>4350</v>
      </c>
      <c r="G644" s="449">
        <f t="shared" si="58"/>
        <v>0</v>
      </c>
      <c r="H644" s="449">
        <f>'Data information'!F859</f>
        <v>0</v>
      </c>
      <c r="I644" s="449">
        <f t="shared" si="59"/>
        <v>0</v>
      </c>
      <c r="J644" s="449">
        <f t="shared" si="60"/>
        <v>0</v>
      </c>
      <c r="K644" s="469"/>
    </row>
    <row r="645" spans="1:11" s="500" customFormat="1" hidden="1">
      <c r="A645" s="451"/>
      <c r="B645" s="475"/>
      <c r="C645" s="476" t="str">
        <f>'Data information'!C860</f>
        <v xml:space="preserve"> - เมนเบรกเกอร์ 3 เฟส 50 A</v>
      </c>
      <c r="D645" s="449"/>
      <c r="E645" s="450" t="str">
        <f>'Data information'!D860</f>
        <v>ตัว</v>
      </c>
      <c r="F645" s="449">
        <f>'Data information'!E860</f>
        <v>3290</v>
      </c>
      <c r="G645" s="449">
        <f t="shared" si="58"/>
        <v>0</v>
      </c>
      <c r="H645" s="449">
        <f>'Data information'!F860</f>
        <v>0</v>
      </c>
      <c r="I645" s="449">
        <f t="shared" si="59"/>
        <v>0</v>
      </c>
      <c r="J645" s="449">
        <f t="shared" si="60"/>
        <v>0</v>
      </c>
      <c r="K645" s="469"/>
    </row>
    <row r="646" spans="1:11" s="500" customFormat="1" hidden="1">
      <c r="A646" s="451"/>
      <c r="B646" s="475"/>
      <c r="C646" s="476" t="str">
        <f>'Data information'!C861</f>
        <v xml:space="preserve"> - เมนเบรกเกอร์ 3 เฟส 40 A</v>
      </c>
      <c r="D646" s="449"/>
      <c r="E646" s="450" t="str">
        <f>'Data information'!D861</f>
        <v>ตัว</v>
      </c>
      <c r="F646" s="449">
        <f>'Data information'!E861</f>
        <v>3290</v>
      </c>
      <c r="G646" s="449">
        <f t="shared" si="58"/>
        <v>0</v>
      </c>
      <c r="H646" s="449">
        <f>'Data information'!F861</f>
        <v>0</v>
      </c>
      <c r="I646" s="449">
        <f t="shared" si="59"/>
        <v>0</v>
      </c>
      <c r="J646" s="449">
        <f t="shared" si="60"/>
        <v>0</v>
      </c>
      <c r="K646" s="469"/>
    </row>
    <row r="647" spans="1:11" s="500" customFormat="1" hidden="1">
      <c r="A647" s="451"/>
      <c r="B647" s="475"/>
      <c r="C647" s="476" t="str">
        <f>'Data information'!C862</f>
        <v xml:space="preserve"> - เมนเบรกเกอร์ 1 เฟส 50 A</v>
      </c>
      <c r="D647" s="449"/>
      <c r="E647" s="450" t="str">
        <f>'Data information'!D862</f>
        <v>ตัว</v>
      </c>
      <c r="F647" s="449">
        <f>'Data information'!E862</f>
        <v>525</v>
      </c>
      <c r="G647" s="449">
        <f t="shared" si="58"/>
        <v>0</v>
      </c>
      <c r="H647" s="449">
        <f>'Data information'!F862</f>
        <v>0</v>
      </c>
      <c r="I647" s="449">
        <f t="shared" si="59"/>
        <v>0</v>
      </c>
      <c r="J647" s="449">
        <f t="shared" si="60"/>
        <v>0</v>
      </c>
      <c r="K647" s="469"/>
    </row>
    <row r="648" spans="1:11" s="500" customFormat="1" hidden="1">
      <c r="A648" s="451"/>
      <c r="B648" s="475"/>
      <c r="C648" s="476" t="str">
        <f>'Data information'!C863</f>
        <v xml:space="preserve"> - เมนเบรกเกอร์ 1 เฟส 40 A</v>
      </c>
      <c r="D648" s="449"/>
      <c r="E648" s="450" t="str">
        <f>'Data information'!D863</f>
        <v>ตัว</v>
      </c>
      <c r="F648" s="449">
        <f>'Data information'!E863</f>
        <v>525</v>
      </c>
      <c r="G648" s="449">
        <f t="shared" si="58"/>
        <v>0</v>
      </c>
      <c r="H648" s="449">
        <f>'Data information'!F863</f>
        <v>0</v>
      </c>
      <c r="I648" s="449">
        <f t="shared" si="59"/>
        <v>0</v>
      </c>
      <c r="J648" s="449">
        <f t="shared" si="60"/>
        <v>0</v>
      </c>
      <c r="K648" s="469"/>
    </row>
    <row r="649" spans="1:11" s="500" customFormat="1" hidden="1">
      <c r="A649" s="451"/>
      <c r="B649" s="475"/>
      <c r="C649" s="476" t="str">
        <f>'Data information'!C864</f>
        <v xml:space="preserve"> - ลูกเซอร์กิต 1 P 50 A</v>
      </c>
      <c r="D649" s="449"/>
      <c r="E649" s="450" t="str">
        <f>'Data information'!D864</f>
        <v>ตัว</v>
      </c>
      <c r="F649" s="449">
        <f>'Data information'!E864</f>
        <v>200</v>
      </c>
      <c r="G649" s="449">
        <f t="shared" si="58"/>
        <v>0</v>
      </c>
      <c r="H649" s="449">
        <f>'Data information'!F864</f>
        <v>30</v>
      </c>
      <c r="I649" s="449">
        <f t="shared" si="59"/>
        <v>0</v>
      </c>
      <c r="J649" s="449">
        <f t="shared" si="60"/>
        <v>0</v>
      </c>
      <c r="K649" s="469"/>
    </row>
    <row r="650" spans="1:11" s="500" customFormat="1" hidden="1">
      <c r="A650" s="451"/>
      <c r="B650" s="475"/>
      <c r="C650" s="476" t="str">
        <f>'Data information'!C865</f>
        <v xml:space="preserve"> - ลูกเซอร์กิต 1 P 40 A</v>
      </c>
      <c r="D650" s="449"/>
      <c r="E650" s="450" t="str">
        <f>'Data information'!D865</f>
        <v>ตัว</v>
      </c>
      <c r="F650" s="449">
        <f>'Data information'!E865</f>
        <v>200</v>
      </c>
      <c r="G650" s="449">
        <f t="shared" si="58"/>
        <v>0</v>
      </c>
      <c r="H650" s="449">
        <f>'Data information'!F865</f>
        <v>30</v>
      </c>
      <c r="I650" s="449">
        <f t="shared" si="59"/>
        <v>0</v>
      </c>
      <c r="J650" s="449">
        <f t="shared" si="60"/>
        <v>0</v>
      </c>
      <c r="K650" s="469"/>
    </row>
    <row r="651" spans="1:11" s="500" customFormat="1">
      <c r="A651" s="451"/>
      <c r="B651" s="475"/>
      <c r="C651" s="476" t="str">
        <f>'Data information'!C866</f>
        <v xml:space="preserve"> - ลูกเซอร์กิต 1 P 20 A</v>
      </c>
      <c r="D651" s="449"/>
      <c r="E651" s="450" t="str">
        <f>'Data information'!D866</f>
        <v>ตัว</v>
      </c>
      <c r="F651" s="449">
        <f>'Data information'!E866</f>
        <v>100</v>
      </c>
      <c r="G651" s="449">
        <f t="shared" si="58"/>
        <v>0</v>
      </c>
      <c r="H651" s="449">
        <f>'Data information'!F866</f>
        <v>30</v>
      </c>
      <c r="I651" s="449">
        <f t="shared" si="59"/>
        <v>0</v>
      </c>
      <c r="J651" s="449">
        <f t="shared" si="60"/>
        <v>0</v>
      </c>
      <c r="K651" s="469"/>
    </row>
    <row r="652" spans="1:11" s="500" customFormat="1">
      <c r="A652" s="451"/>
      <c r="B652" s="475"/>
      <c r="C652" s="476" t="str">
        <f>'Data information'!C867</f>
        <v xml:space="preserve"> - ลูกเซอร์กิต 1 P 16 A</v>
      </c>
      <c r="D652" s="449"/>
      <c r="E652" s="450" t="str">
        <f>'Data information'!D867</f>
        <v>ตัว</v>
      </c>
      <c r="F652" s="449">
        <f>'Data information'!E867</f>
        <v>100</v>
      </c>
      <c r="G652" s="449">
        <f t="shared" si="58"/>
        <v>0</v>
      </c>
      <c r="H652" s="449">
        <f>'Data information'!F867</f>
        <v>30</v>
      </c>
      <c r="I652" s="449">
        <f t="shared" si="59"/>
        <v>0</v>
      </c>
      <c r="J652" s="449">
        <f t="shared" si="60"/>
        <v>0</v>
      </c>
      <c r="K652" s="469"/>
    </row>
    <row r="653" spans="1:11" s="500" customFormat="1">
      <c r="A653" s="451"/>
      <c r="B653" s="475"/>
      <c r="C653" s="476" t="str">
        <f>'Data information'!C868</f>
        <v xml:space="preserve"> - ลูกเซอร์กิต 1 P 16 A (RCBO)</v>
      </c>
      <c r="D653" s="449"/>
      <c r="E653" s="450" t="str">
        <f>'Data information'!D868</f>
        <v>ตัว</v>
      </c>
      <c r="F653" s="449">
        <f>'Data information'!E868</f>
        <v>1000</v>
      </c>
      <c r="G653" s="449">
        <f t="shared" si="58"/>
        <v>0</v>
      </c>
      <c r="H653" s="449">
        <f>'Data information'!F868</f>
        <v>30</v>
      </c>
      <c r="I653" s="449">
        <f t="shared" si="59"/>
        <v>0</v>
      </c>
      <c r="J653" s="449">
        <f t="shared" si="60"/>
        <v>0</v>
      </c>
      <c r="K653" s="469"/>
    </row>
    <row r="654" spans="1:11" s="500" customFormat="1" hidden="1">
      <c r="A654" s="451"/>
      <c r="B654" s="475"/>
      <c r="C654" s="476" t="str">
        <f>'Data information'!C869</f>
        <v xml:space="preserve">  -ตู้มิเตอร์พร้อมมิเตอร์ไฟฟ้า 1 เฟส (15/45)ยี่ห้อ มิตซู </v>
      </c>
      <c r="D654" s="449"/>
      <c r="E654" s="450" t="str">
        <f>'Data information'!D869</f>
        <v>ตู้</v>
      </c>
      <c r="F654" s="449">
        <f>'Data information'!E869</f>
        <v>21000</v>
      </c>
      <c r="G654" s="449">
        <f t="shared" si="58"/>
        <v>0</v>
      </c>
      <c r="H654" s="449">
        <f>'Data information'!F869</f>
        <v>1000</v>
      </c>
      <c r="I654" s="449">
        <f t="shared" si="59"/>
        <v>0</v>
      </c>
      <c r="J654" s="449">
        <f t="shared" si="60"/>
        <v>0</v>
      </c>
      <c r="K654" s="469"/>
    </row>
    <row r="655" spans="1:11" s="500" customFormat="1">
      <c r="A655" s="451"/>
      <c r="B655" s="475"/>
      <c r="C655" s="485" t="str">
        <f>'Data information'!C870</f>
        <v xml:space="preserve"> ท่อ และ ราง</v>
      </c>
      <c r="D655" s="449"/>
      <c r="E655" s="450"/>
      <c r="F655" s="449"/>
      <c r="G655" s="449"/>
      <c r="H655" s="449"/>
      <c r="I655" s="449"/>
      <c r="J655" s="449"/>
      <c r="K655" s="469"/>
    </row>
    <row r="656" spans="1:11" s="500" customFormat="1" hidden="1">
      <c r="A656" s="451"/>
      <c r="B656" s="475"/>
      <c r="C656" s="476" t="str">
        <f>'Data information'!C871</f>
        <v xml:space="preserve"> -  ท่อ IMC 4 "</v>
      </c>
      <c r="D656" s="449"/>
      <c r="E656" s="450" t="str">
        <f>'Data information'!D871</f>
        <v>ม.</v>
      </c>
      <c r="F656" s="449">
        <f>'Data information'!E871</f>
        <v>734.95</v>
      </c>
      <c r="G656" s="449">
        <f t="shared" si="58"/>
        <v>0</v>
      </c>
      <c r="H656" s="449">
        <f>'Data information'!F871</f>
        <v>85</v>
      </c>
      <c r="I656" s="449">
        <f t="shared" si="59"/>
        <v>0</v>
      </c>
      <c r="J656" s="449">
        <f t="shared" si="60"/>
        <v>0</v>
      </c>
      <c r="K656" s="469"/>
    </row>
    <row r="657" spans="1:11" s="500" customFormat="1" hidden="1">
      <c r="A657" s="451"/>
      <c r="B657" s="475"/>
      <c r="C657" s="476" t="str">
        <f>'Data information'!C872</f>
        <v xml:space="preserve"> -  ท่อ IMC 3 1/2 "</v>
      </c>
      <c r="D657" s="449"/>
      <c r="E657" s="450" t="str">
        <f>'Data information'!D872</f>
        <v>ม.</v>
      </c>
      <c r="F657" s="449">
        <f>'Data information'!E872</f>
        <v>640</v>
      </c>
      <c r="G657" s="449">
        <f t="shared" si="58"/>
        <v>0</v>
      </c>
      <c r="H657" s="449">
        <f>'Data information'!F872</f>
        <v>75</v>
      </c>
      <c r="I657" s="449">
        <f t="shared" si="59"/>
        <v>0</v>
      </c>
      <c r="J657" s="449">
        <f t="shared" si="60"/>
        <v>0</v>
      </c>
      <c r="K657" s="469"/>
    </row>
    <row r="658" spans="1:11" s="500" customFormat="1" hidden="1">
      <c r="A658" s="451"/>
      <c r="B658" s="475"/>
      <c r="C658" s="476" t="str">
        <f>'Data information'!C873</f>
        <v xml:space="preserve"> -  ท่อ IMC 3 "</v>
      </c>
      <c r="D658" s="449"/>
      <c r="E658" s="450" t="str">
        <f>'Data information'!D873</f>
        <v>ม.</v>
      </c>
      <c r="F658" s="449">
        <f>'Data information'!E873</f>
        <v>556.59</v>
      </c>
      <c r="G658" s="449">
        <f t="shared" si="58"/>
        <v>0</v>
      </c>
      <c r="H658" s="449">
        <f>'Data information'!F873</f>
        <v>65</v>
      </c>
      <c r="I658" s="449">
        <f t="shared" si="59"/>
        <v>0</v>
      </c>
      <c r="J658" s="449">
        <f t="shared" si="60"/>
        <v>0</v>
      </c>
      <c r="K658" s="469"/>
    </row>
    <row r="659" spans="1:11" s="500" customFormat="1" hidden="1">
      <c r="A659" s="451"/>
      <c r="B659" s="475"/>
      <c r="C659" s="476" t="str">
        <f>'Data information'!C874</f>
        <v xml:space="preserve"> -  ท่อ IMC 2 1/2 "</v>
      </c>
      <c r="D659" s="449"/>
      <c r="E659" s="450" t="str">
        <f>'Data information'!D874</f>
        <v>ม.</v>
      </c>
      <c r="F659" s="449">
        <f>'Data information'!E874</f>
        <v>449.57</v>
      </c>
      <c r="G659" s="449">
        <f t="shared" si="58"/>
        <v>0</v>
      </c>
      <c r="H659" s="449">
        <f>'Data information'!F874</f>
        <v>55</v>
      </c>
      <c r="I659" s="449">
        <f t="shared" si="59"/>
        <v>0</v>
      </c>
      <c r="J659" s="449">
        <f t="shared" si="60"/>
        <v>0</v>
      </c>
      <c r="K659" s="469"/>
    </row>
    <row r="660" spans="1:11" s="500" customFormat="1" hidden="1">
      <c r="A660" s="451"/>
      <c r="B660" s="475"/>
      <c r="C660" s="476" t="str">
        <f>'Data information'!C875</f>
        <v xml:space="preserve"> -  ท่อ IMC 2 "</v>
      </c>
      <c r="D660" s="449"/>
      <c r="E660" s="450" t="str">
        <f>'Data information'!D875</f>
        <v>ม.</v>
      </c>
      <c r="F660" s="449">
        <f>'Data information'!E875</f>
        <v>287.48</v>
      </c>
      <c r="G660" s="449">
        <f t="shared" si="58"/>
        <v>0</v>
      </c>
      <c r="H660" s="449">
        <f>'Data information'!F875</f>
        <v>48</v>
      </c>
      <c r="I660" s="449">
        <f t="shared" si="59"/>
        <v>0</v>
      </c>
      <c r="J660" s="449">
        <f t="shared" si="60"/>
        <v>0</v>
      </c>
      <c r="K660" s="469"/>
    </row>
    <row r="661" spans="1:11" s="500" customFormat="1" hidden="1">
      <c r="A661" s="451"/>
      <c r="B661" s="475"/>
      <c r="C661" s="476" t="str">
        <f>'Data information'!C876</f>
        <v xml:space="preserve"> -  ท่อ IMC 1 1/2 "</v>
      </c>
      <c r="D661" s="449"/>
      <c r="E661" s="450" t="str">
        <f>'Data information'!D876</f>
        <v>ม.</v>
      </c>
      <c r="F661" s="449">
        <f>'Data information'!E876</f>
        <v>210.36</v>
      </c>
      <c r="G661" s="449">
        <f t="shared" si="58"/>
        <v>0</v>
      </c>
      <c r="H661" s="449">
        <f>'Data information'!F876</f>
        <v>42</v>
      </c>
      <c r="I661" s="449">
        <f t="shared" si="59"/>
        <v>0</v>
      </c>
      <c r="J661" s="449">
        <f t="shared" si="60"/>
        <v>0</v>
      </c>
      <c r="K661" s="469"/>
    </row>
    <row r="662" spans="1:11" s="500" customFormat="1" hidden="1">
      <c r="A662" s="451"/>
      <c r="B662" s="475"/>
      <c r="C662" s="476" t="str">
        <f>'Data information'!C877</f>
        <v xml:space="preserve"> -  ท่อ IMC 1 1/4 "</v>
      </c>
      <c r="D662" s="449"/>
      <c r="E662" s="450" t="str">
        <f>'Data information'!D877</f>
        <v>ม.</v>
      </c>
      <c r="F662" s="449">
        <f>'Data information'!E877</f>
        <v>171.28</v>
      </c>
      <c r="G662" s="449">
        <f t="shared" si="58"/>
        <v>0</v>
      </c>
      <c r="H662" s="449">
        <f>'Data information'!F877</f>
        <v>38</v>
      </c>
      <c r="I662" s="449">
        <f t="shared" si="59"/>
        <v>0</v>
      </c>
      <c r="J662" s="449">
        <f t="shared" si="60"/>
        <v>0</v>
      </c>
      <c r="K662" s="469"/>
    </row>
    <row r="663" spans="1:11" s="500" customFormat="1" hidden="1">
      <c r="A663" s="451"/>
      <c r="B663" s="475"/>
      <c r="C663" s="476" t="str">
        <f>'Data information'!C878</f>
        <v xml:space="preserve"> -  ท่อ IMC 1 "</v>
      </c>
      <c r="D663" s="449"/>
      <c r="E663" s="450" t="str">
        <f>'Data information'!D878</f>
        <v>ม.</v>
      </c>
      <c r="F663" s="449">
        <f>'Data information'!E878</f>
        <v>132.72</v>
      </c>
      <c r="G663" s="449">
        <f t="shared" si="58"/>
        <v>0</v>
      </c>
      <c r="H663" s="449">
        <f>'Data information'!F878</f>
        <v>32</v>
      </c>
      <c r="I663" s="449">
        <f t="shared" si="59"/>
        <v>0</v>
      </c>
      <c r="J663" s="449">
        <f t="shared" si="60"/>
        <v>0</v>
      </c>
      <c r="K663" s="469"/>
    </row>
    <row r="664" spans="1:11" s="500" customFormat="1" hidden="1">
      <c r="A664" s="451"/>
      <c r="B664" s="475"/>
      <c r="C664" s="476" t="str">
        <f>'Data information'!C879</f>
        <v xml:space="preserve"> -  ท่อ IMC 1/2 "</v>
      </c>
      <c r="D664" s="449"/>
      <c r="E664" s="450" t="str">
        <f>'Data information'!D879</f>
        <v>ม.</v>
      </c>
      <c r="F664" s="449">
        <f>'Data information'!E879</f>
        <v>60.85</v>
      </c>
      <c r="G664" s="449">
        <f t="shared" si="58"/>
        <v>0</v>
      </c>
      <c r="H664" s="449">
        <f>'Data information'!F879</f>
        <v>26</v>
      </c>
      <c r="I664" s="449">
        <f t="shared" si="59"/>
        <v>0</v>
      </c>
      <c r="J664" s="449">
        <f t="shared" si="60"/>
        <v>0</v>
      </c>
      <c r="K664" s="469"/>
    </row>
    <row r="665" spans="1:11" s="500" customFormat="1" hidden="1">
      <c r="A665" s="451"/>
      <c r="B665" s="475"/>
      <c r="C665" s="476" t="str">
        <f>'Data information'!C880</f>
        <v xml:space="preserve"> - ท่อ EMT.   2 "</v>
      </c>
      <c r="D665" s="449"/>
      <c r="E665" s="450" t="str">
        <f>'Data information'!D880</f>
        <v>ม.</v>
      </c>
      <c r="F665" s="449">
        <f>'Data information'!E880</f>
        <v>0</v>
      </c>
      <c r="G665" s="449">
        <f t="shared" ref="G665:G722" si="61">D665*F665</f>
        <v>0</v>
      </c>
      <c r="H665" s="449">
        <f>'Data information'!F880</f>
        <v>0</v>
      </c>
      <c r="I665" s="449">
        <f t="shared" ref="I665:I722" si="62">D665*H665</f>
        <v>0</v>
      </c>
      <c r="J665" s="449">
        <f t="shared" ref="J665:J722" si="63">G665+I665</f>
        <v>0</v>
      </c>
      <c r="K665" s="469"/>
    </row>
    <row r="666" spans="1:11" s="500" customFormat="1" hidden="1">
      <c r="A666" s="451"/>
      <c r="B666" s="475"/>
      <c r="C666" s="476" t="str">
        <f>'Data information'!C881</f>
        <v xml:space="preserve"> - ท่อ EMT.   1 1/2 "</v>
      </c>
      <c r="D666" s="449"/>
      <c r="E666" s="450" t="str">
        <f>'Data information'!D881</f>
        <v>ม.</v>
      </c>
      <c r="F666" s="449">
        <f>'Data information'!E881</f>
        <v>145.57</v>
      </c>
      <c r="G666" s="449">
        <f t="shared" si="61"/>
        <v>0</v>
      </c>
      <c r="H666" s="449">
        <f>'Data information'!F881</f>
        <v>38</v>
      </c>
      <c r="I666" s="449">
        <f t="shared" si="62"/>
        <v>0</v>
      </c>
      <c r="J666" s="449">
        <f t="shared" si="63"/>
        <v>0</v>
      </c>
      <c r="K666" s="469"/>
    </row>
    <row r="667" spans="1:11" s="500" customFormat="1" hidden="1">
      <c r="A667" s="451"/>
      <c r="B667" s="475"/>
      <c r="C667" s="476" t="str">
        <f>'Data information'!C882</f>
        <v xml:space="preserve"> - ท่อ EMT.   1 1/4 "</v>
      </c>
      <c r="D667" s="449"/>
      <c r="E667" s="450" t="str">
        <f>'Data information'!D882</f>
        <v>ม.</v>
      </c>
      <c r="F667" s="449">
        <f>'Data information'!E882</f>
        <v>124.85</v>
      </c>
      <c r="G667" s="449">
        <f t="shared" si="61"/>
        <v>0</v>
      </c>
      <c r="H667" s="449">
        <f>'Data information'!F882</f>
        <v>32</v>
      </c>
      <c r="I667" s="449">
        <f t="shared" si="62"/>
        <v>0</v>
      </c>
      <c r="J667" s="449">
        <f t="shared" si="63"/>
        <v>0</v>
      </c>
      <c r="K667" s="469"/>
    </row>
    <row r="668" spans="1:11" s="500" customFormat="1" hidden="1">
      <c r="A668" s="451"/>
      <c r="B668" s="475"/>
      <c r="C668" s="476" t="str">
        <f>'Data information'!C883</f>
        <v xml:space="preserve"> - ท่อ EMT.    3/4 "</v>
      </c>
      <c r="D668" s="449"/>
      <c r="E668" s="450" t="str">
        <f>'Data information'!D883</f>
        <v>ม.</v>
      </c>
      <c r="F668" s="449">
        <f>'Data information'!E883</f>
        <v>50.36</v>
      </c>
      <c r="G668" s="449">
        <f t="shared" si="61"/>
        <v>0</v>
      </c>
      <c r="H668" s="449">
        <f>'Data information'!F883</f>
        <v>24</v>
      </c>
      <c r="I668" s="449">
        <f t="shared" si="62"/>
        <v>0</v>
      </c>
      <c r="J668" s="449">
        <f t="shared" si="63"/>
        <v>0</v>
      </c>
      <c r="K668" s="469"/>
    </row>
    <row r="669" spans="1:11" s="500" customFormat="1">
      <c r="A669" s="451"/>
      <c r="B669" s="475"/>
      <c r="C669" s="476" t="str">
        <f>'Data information'!C884</f>
        <v xml:space="preserve"> - ท่อ EMT.    1/2 "</v>
      </c>
      <c r="D669" s="449"/>
      <c r="E669" s="450" t="str">
        <f>'Data information'!D884</f>
        <v>ม.</v>
      </c>
      <c r="F669" s="449">
        <f>'Data information'!E884</f>
        <v>34.89</v>
      </c>
      <c r="G669" s="449">
        <f t="shared" si="61"/>
        <v>0</v>
      </c>
      <c r="H669" s="449">
        <f>'Data information'!F884</f>
        <v>22</v>
      </c>
      <c r="I669" s="449">
        <f t="shared" si="62"/>
        <v>0</v>
      </c>
      <c r="J669" s="449">
        <f t="shared" si="63"/>
        <v>0</v>
      </c>
      <c r="K669" s="469"/>
    </row>
    <row r="670" spans="1:11" s="500" customFormat="1">
      <c r="A670" s="451"/>
      <c r="B670" s="475"/>
      <c r="C670" s="476" t="str">
        <f>'Data information'!C885</f>
        <v xml:space="preserve"> -  อุปกรณ์ประกอบท่อไฟฟ้า</v>
      </c>
      <c r="D670" s="449"/>
      <c r="E670" s="450" t="str">
        <f>'Data information'!D885</f>
        <v>รายการ</v>
      </c>
      <c r="F670" s="449">
        <f>(SUM(G655:G669))*0.15</f>
        <v>0</v>
      </c>
      <c r="G670" s="449">
        <f t="shared" si="61"/>
        <v>0</v>
      </c>
      <c r="H670" s="449">
        <v>0</v>
      </c>
      <c r="I670" s="449">
        <f t="shared" si="62"/>
        <v>0</v>
      </c>
      <c r="J670" s="449">
        <f t="shared" si="63"/>
        <v>0</v>
      </c>
      <c r="K670" s="469"/>
    </row>
    <row r="671" spans="1:11" s="500" customFormat="1">
      <c r="A671" s="451"/>
      <c r="B671" s="475"/>
      <c r="C671" s="485" t="str">
        <f>'Data information'!C886</f>
        <v xml:space="preserve"> สายไฟฟ้า</v>
      </c>
      <c r="D671" s="449"/>
      <c r="E671" s="450"/>
      <c r="F671" s="449"/>
      <c r="G671" s="449"/>
      <c r="H671" s="449"/>
      <c r="I671" s="449"/>
      <c r="J671" s="449"/>
      <c r="K671" s="469"/>
    </row>
    <row r="672" spans="1:11" s="500" customFormat="1" hidden="1">
      <c r="A672" s="451"/>
      <c r="B672" s="475"/>
      <c r="C672" s="476" t="str">
        <f>'Data information'!C887</f>
        <v xml:space="preserve"> -  IEC 01 #  300  SQ.MM.</v>
      </c>
      <c r="D672" s="449"/>
      <c r="E672" s="450" t="str">
        <f>'Data information'!D887</f>
        <v>ม.</v>
      </c>
      <c r="F672" s="449">
        <f>'Data information'!E887</f>
        <v>867</v>
      </c>
      <c r="G672" s="449">
        <f t="shared" si="61"/>
        <v>0</v>
      </c>
      <c r="H672" s="449">
        <f>'Data information'!F887</f>
        <v>110</v>
      </c>
      <c r="I672" s="449">
        <f t="shared" si="62"/>
        <v>0</v>
      </c>
      <c r="J672" s="449">
        <f t="shared" si="63"/>
        <v>0</v>
      </c>
      <c r="K672" s="469"/>
    </row>
    <row r="673" spans="1:11" s="500" customFormat="1" hidden="1">
      <c r="A673" s="451"/>
      <c r="B673" s="475"/>
      <c r="C673" s="476" t="str">
        <f>'Data information'!C888</f>
        <v xml:space="preserve"> -  IEC 01 #  240  SQ.MM.</v>
      </c>
      <c r="D673" s="449"/>
      <c r="E673" s="450" t="str">
        <f>'Data information'!D888</f>
        <v>ม.</v>
      </c>
      <c r="F673" s="449">
        <f>'Data information'!E888</f>
        <v>691.8</v>
      </c>
      <c r="G673" s="449">
        <f t="shared" si="61"/>
        <v>0</v>
      </c>
      <c r="H673" s="449">
        <f>'Data information'!F888</f>
        <v>100</v>
      </c>
      <c r="I673" s="449">
        <f t="shared" si="62"/>
        <v>0</v>
      </c>
      <c r="J673" s="449">
        <f t="shared" si="63"/>
        <v>0</v>
      </c>
      <c r="K673" s="469"/>
    </row>
    <row r="674" spans="1:11" s="500" customFormat="1" hidden="1">
      <c r="A674" s="451"/>
      <c r="B674" s="475"/>
      <c r="C674" s="476" t="str">
        <f>'Data information'!C889</f>
        <v xml:space="preserve"> -  IEC 01 #  185  SQ.MM.</v>
      </c>
      <c r="D674" s="449"/>
      <c r="E674" s="450" t="str">
        <f>'Data information'!D889</f>
        <v>ม.</v>
      </c>
      <c r="F674" s="449">
        <f>'Data information'!E889</f>
        <v>527.4</v>
      </c>
      <c r="G674" s="449">
        <f t="shared" si="61"/>
        <v>0</v>
      </c>
      <c r="H674" s="449">
        <f>'Data information'!F889</f>
        <v>85</v>
      </c>
      <c r="I674" s="449">
        <f t="shared" si="62"/>
        <v>0</v>
      </c>
      <c r="J674" s="449">
        <f t="shared" si="63"/>
        <v>0</v>
      </c>
      <c r="K674" s="469"/>
    </row>
    <row r="675" spans="1:11" s="500" customFormat="1" hidden="1">
      <c r="A675" s="451"/>
      <c r="B675" s="475"/>
      <c r="C675" s="476" t="str">
        <f>'Data information'!C890</f>
        <v xml:space="preserve"> -  IEC 01 #  120  SQ.MM.</v>
      </c>
      <c r="D675" s="449"/>
      <c r="E675" s="450" t="str">
        <f>'Data information'!D890</f>
        <v>ม.</v>
      </c>
      <c r="F675" s="449">
        <f>'Data information'!E890</f>
        <v>316.2</v>
      </c>
      <c r="G675" s="449">
        <f t="shared" si="61"/>
        <v>0</v>
      </c>
      <c r="H675" s="449">
        <f>'Data information'!F890</f>
        <v>60</v>
      </c>
      <c r="I675" s="449">
        <f t="shared" si="62"/>
        <v>0</v>
      </c>
      <c r="J675" s="449">
        <f t="shared" si="63"/>
        <v>0</v>
      </c>
      <c r="K675" s="469"/>
    </row>
    <row r="676" spans="1:11" s="500" customFormat="1" hidden="1">
      <c r="A676" s="451"/>
      <c r="B676" s="475"/>
      <c r="C676" s="476" t="str">
        <f>'Data information'!C891</f>
        <v xml:space="preserve"> -  IEC 01 #  95  SQ.MM.</v>
      </c>
      <c r="D676" s="449"/>
      <c r="E676" s="450" t="str">
        <f>'Data information'!D891</f>
        <v>ม.</v>
      </c>
      <c r="F676" s="449">
        <f>'Data information'!E891</f>
        <v>270.89999999999998</v>
      </c>
      <c r="G676" s="449">
        <f t="shared" si="61"/>
        <v>0</v>
      </c>
      <c r="H676" s="449">
        <f>'Data information'!F891</f>
        <v>55</v>
      </c>
      <c r="I676" s="449">
        <f t="shared" si="62"/>
        <v>0</v>
      </c>
      <c r="J676" s="449">
        <f t="shared" si="63"/>
        <v>0</v>
      </c>
      <c r="K676" s="469"/>
    </row>
    <row r="677" spans="1:11" s="500" customFormat="1" hidden="1">
      <c r="A677" s="451"/>
      <c r="B677" s="475"/>
      <c r="C677" s="476" t="str">
        <f>'Data information'!C892</f>
        <v xml:space="preserve"> -  IEC 01 #  70  SQ.MM.</v>
      </c>
      <c r="D677" s="449"/>
      <c r="E677" s="450" t="str">
        <f>'Data information'!D892</f>
        <v>ม.</v>
      </c>
      <c r="F677" s="449">
        <f>'Data information'!E892</f>
        <v>196.62</v>
      </c>
      <c r="G677" s="449">
        <f t="shared" si="61"/>
        <v>0</v>
      </c>
      <c r="H677" s="449">
        <f>'Data information'!F892</f>
        <v>45</v>
      </c>
      <c r="I677" s="449">
        <f t="shared" si="62"/>
        <v>0</v>
      </c>
      <c r="J677" s="449">
        <f t="shared" si="63"/>
        <v>0</v>
      </c>
      <c r="K677" s="469"/>
    </row>
    <row r="678" spans="1:11" s="500" customFormat="1" hidden="1">
      <c r="A678" s="451"/>
      <c r="B678" s="475"/>
      <c r="C678" s="476" t="str">
        <f>'Data information'!C893</f>
        <v xml:space="preserve"> -  IEC 01 #  50  SQ.MM.</v>
      </c>
      <c r="D678" s="449"/>
      <c r="E678" s="450" t="str">
        <f>'Data information'!D893</f>
        <v>ม.</v>
      </c>
      <c r="F678" s="449">
        <f>'Data information'!E893</f>
        <v>137.52000000000001</v>
      </c>
      <c r="G678" s="449">
        <f t="shared" si="61"/>
        <v>0</v>
      </c>
      <c r="H678" s="449">
        <f>'Data information'!F893</f>
        <v>40</v>
      </c>
      <c r="I678" s="449">
        <f t="shared" si="62"/>
        <v>0</v>
      </c>
      <c r="J678" s="449">
        <f t="shared" si="63"/>
        <v>0</v>
      </c>
      <c r="K678" s="469"/>
    </row>
    <row r="679" spans="1:11" s="500" customFormat="1" hidden="1">
      <c r="A679" s="451"/>
      <c r="B679" s="475"/>
      <c r="C679" s="476" t="str">
        <f>'Data information'!C894</f>
        <v xml:space="preserve"> -  IEC 01 #  35  SQ.MM.</v>
      </c>
      <c r="D679" s="449"/>
      <c r="E679" s="450" t="str">
        <f>'Data information'!D894</f>
        <v>ม.</v>
      </c>
      <c r="F679" s="449">
        <f>'Data information'!E894</f>
        <v>102.3</v>
      </c>
      <c r="G679" s="449">
        <f t="shared" si="61"/>
        <v>0</v>
      </c>
      <c r="H679" s="449">
        <f>'Data information'!F894</f>
        <v>30</v>
      </c>
      <c r="I679" s="449">
        <f t="shared" si="62"/>
        <v>0</v>
      </c>
      <c r="J679" s="449">
        <f t="shared" si="63"/>
        <v>0</v>
      </c>
      <c r="K679" s="469"/>
    </row>
    <row r="680" spans="1:11" s="500" customFormat="1" hidden="1">
      <c r="A680" s="451"/>
      <c r="B680" s="475"/>
      <c r="C680" s="476" t="str">
        <f>'Data information'!C895</f>
        <v xml:space="preserve"> -  IEC 01 #  25  SQ.MM.</v>
      </c>
      <c r="D680" s="449"/>
      <c r="E680" s="450" t="str">
        <f>'Data information'!D895</f>
        <v>ม.</v>
      </c>
      <c r="F680" s="449">
        <f>'Data information'!E895</f>
        <v>72</v>
      </c>
      <c r="G680" s="449">
        <f t="shared" si="61"/>
        <v>0</v>
      </c>
      <c r="H680" s="449">
        <f>'Data information'!F895</f>
        <v>25</v>
      </c>
      <c r="I680" s="449">
        <f t="shared" si="62"/>
        <v>0</v>
      </c>
      <c r="J680" s="449">
        <f t="shared" si="63"/>
        <v>0</v>
      </c>
      <c r="K680" s="469"/>
    </row>
    <row r="681" spans="1:11" s="500" customFormat="1" hidden="1">
      <c r="A681" s="451"/>
      <c r="B681" s="475"/>
      <c r="C681" s="476" t="str">
        <f>'Data information'!C896</f>
        <v xml:space="preserve"> -  IEC 01 #  16  SQ.MM.</v>
      </c>
      <c r="D681" s="449"/>
      <c r="E681" s="450" t="str">
        <f>'Data information'!D896</f>
        <v>ม.</v>
      </c>
      <c r="F681" s="449">
        <f>'Data information'!E896</f>
        <v>45.9</v>
      </c>
      <c r="G681" s="449">
        <f t="shared" si="61"/>
        <v>0</v>
      </c>
      <c r="H681" s="449">
        <f>'Data information'!F896</f>
        <v>20</v>
      </c>
      <c r="I681" s="449">
        <f t="shared" si="62"/>
        <v>0</v>
      </c>
      <c r="J681" s="449">
        <f t="shared" si="63"/>
        <v>0</v>
      </c>
      <c r="K681" s="469"/>
    </row>
    <row r="682" spans="1:11" s="500" customFormat="1" hidden="1">
      <c r="A682" s="451"/>
      <c r="B682" s="475"/>
      <c r="C682" s="476" t="str">
        <f>'Data information'!C897</f>
        <v xml:space="preserve"> -  IEC 01 #  10  SQ.MM.</v>
      </c>
      <c r="D682" s="449"/>
      <c r="E682" s="450" t="str">
        <f>'Data information'!D897</f>
        <v>ม.</v>
      </c>
      <c r="F682" s="449">
        <f>'Data information'!E897</f>
        <v>29.58</v>
      </c>
      <c r="G682" s="449">
        <f t="shared" si="61"/>
        <v>0</v>
      </c>
      <c r="H682" s="449">
        <f>'Data information'!F897</f>
        <v>16</v>
      </c>
      <c r="I682" s="449">
        <f t="shared" si="62"/>
        <v>0</v>
      </c>
      <c r="J682" s="449">
        <f t="shared" si="63"/>
        <v>0</v>
      </c>
      <c r="K682" s="469"/>
    </row>
    <row r="683" spans="1:11" s="500" customFormat="1" hidden="1">
      <c r="A683" s="451"/>
      <c r="B683" s="475"/>
      <c r="C683" s="476" t="str">
        <f>'Data information'!C898</f>
        <v xml:space="preserve"> -  IEC 01 #  6  SQ.MM.</v>
      </c>
      <c r="D683" s="449"/>
      <c r="E683" s="450" t="str">
        <f>'Data information'!D898</f>
        <v>ม.</v>
      </c>
      <c r="F683" s="449">
        <f>'Data information'!E898</f>
        <v>18</v>
      </c>
      <c r="G683" s="449">
        <f t="shared" si="61"/>
        <v>0</v>
      </c>
      <c r="H683" s="449">
        <f>'Data information'!F898</f>
        <v>12</v>
      </c>
      <c r="I683" s="449">
        <f t="shared" si="62"/>
        <v>0</v>
      </c>
      <c r="J683" s="449">
        <f t="shared" si="63"/>
        <v>0</v>
      </c>
      <c r="K683" s="469"/>
    </row>
    <row r="684" spans="1:11" s="500" customFormat="1" hidden="1">
      <c r="A684" s="451"/>
      <c r="B684" s="475"/>
      <c r="C684" s="476" t="str">
        <f>'Data information'!C899</f>
        <v xml:space="preserve"> -  IEC 01 #  4  SQ.MM.</v>
      </c>
      <c r="D684" s="449"/>
      <c r="E684" s="450" t="str">
        <f>'Data information'!D899</f>
        <v>ม.</v>
      </c>
      <c r="F684" s="449">
        <f>'Data information'!E899</f>
        <v>11.22</v>
      </c>
      <c r="G684" s="449">
        <f t="shared" si="61"/>
        <v>0</v>
      </c>
      <c r="H684" s="449">
        <f>'Data information'!F899</f>
        <v>10</v>
      </c>
      <c r="I684" s="449">
        <f t="shared" si="62"/>
        <v>0</v>
      </c>
      <c r="J684" s="449">
        <f t="shared" si="63"/>
        <v>0</v>
      </c>
      <c r="K684" s="469"/>
    </row>
    <row r="685" spans="1:11" s="500" customFormat="1">
      <c r="A685" s="451"/>
      <c r="B685" s="475"/>
      <c r="C685" s="476" t="str">
        <f>'Data information'!C900</f>
        <v xml:space="preserve"> -  IEC 01 #  2.5  SQ.MM.</v>
      </c>
      <c r="D685" s="449"/>
      <c r="E685" s="450" t="str">
        <f>'Data information'!D900</f>
        <v>ม.</v>
      </c>
      <c r="F685" s="449">
        <f>'Data information'!E900</f>
        <v>7.44</v>
      </c>
      <c r="G685" s="449">
        <f t="shared" si="61"/>
        <v>0</v>
      </c>
      <c r="H685" s="449">
        <f>'Data information'!F900</f>
        <v>7</v>
      </c>
      <c r="I685" s="449">
        <f t="shared" si="62"/>
        <v>0</v>
      </c>
      <c r="J685" s="449">
        <f t="shared" si="63"/>
        <v>0</v>
      </c>
      <c r="K685" s="469"/>
    </row>
    <row r="686" spans="1:11" s="500" customFormat="1">
      <c r="A686" s="451"/>
      <c r="B686" s="475"/>
      <c r="C686" s="476" t="str">
        <f>'Data information'!C901</f>
        <v xml:space="preserve"> -  อุปกรณ์ประกอบสายไฟฟ้า</v>
      </c>
      <c r="D686" s="449"/>
      <c r="E686" s="450" t="str">
        <f>'Data information'!D901</f>
        <v>รายการ</v>
      </c>
      <c r="F686" s="449">
        <f>(SUM(G671:G685))*0.1</f>
        <v>0</v>
      </c>
      <c r="G686" s="449">
        <f t="shared" si="61"/>
        <v>0</v>
      </c>
      <c r="H686" s="449">
        <v>0</v>
      </c>
      <c r="I686" s="449">
        <f t="shared" si="62"/>
        <v>0</v>
      </c>
      <c r="J686" s="449">
        <f t="shared" si="63"/>
        <v>0</v>
      </c>
      <c r="K686" s="469"/>
    </row>
    <row r="687" spans="1:11" s="500" customFormat="1">
      <c r="A687" s="451"/>
      <c r="B687" s="475"/>
      <c r="C687" s="485" t="str">
        <f>'Data information'!C902</f>
        <v xml:space="preserve"> โคมไฟ</v>
      </c>
      <c r="D687" s="449"/>
      <c r="E687" s="450"/>
      <c r="F687" s="449"/>
      <c r="G687" s="449"/>
      <c r="H687" s="449"/>
      <c r="I687" s="449"/>
      <c r="J687" s="449"/>
      <c r="K687" s="469" t="s">
        <v>967</v>
      </c>
    </row>
    <row r="688" spans="1:11" s="500" customFormat="1">
      <c r="A688" s="451"/>
      <c r="B688" s="475"/>
      <c r="C688" s="476" t="str">
        <f>'Data information'!C903</f>
        <v xml:space="preserve"> -  โคมไฟ FL-1</v>
      </c>
      <c r="D688" s="449"/>
      <c r="E688" s="450" t="str">
        <f>'Data information'!D903</f>
        <v>ชุด</v>
      </c>
      <c r="F688" s="449" t="e">
        <f>'Data information'!E903</f>
        <v>#REF!</v>
      </c>
      <c r="G688" s="449" t="e">
        <f t="shared" si="61"/>
        <v>#REF!</v>
      </c>
      <c r="H688" s="449">
        <f>'Data information'!F903</f>
        <v>115</v>
      </c>
      <c r="I688" s="449">
        <f t="shared" si="62"/>
        <v>0</v>
      </c>
      <c r="J688" s="449" t="e">
        <f t="shared" si="63"/>
        <v>#REF!</v>
      </c>
      <c r="K688" s="469"/>
    </row>
    <row r="689" spans="1:11" s="500" customFormat="1">
      <c r="A689" s="451"/>
      <c r="B689" s="475"/>
      <c r="C689" s="476" t="str">
        <f>'Data information'!C904</f>
        <v xml:space="preserve"> -  โคมไฟ FL-2</v>
      </c>
      <c r="D689" s="449"/>
      <c r="E689" s="450" t="str">
        <f>'Data information'!D904</f>
        <v>ชุด</v>
      </c>
      <c r="F689" s="449" t="e">
        <f>'Data information'!E904</f>
        <v>#REF!</v>
      </c>
      <c r="G689" s="449" t="e">
        <f t="shared" si="61"/>
        <v>#REF!</v>
      </c>
      <c r="H689" s="449">
        <f>'Data information'!F904</f>
        <v>115</v>
      </c>
      <c r="I689" s="449">
        <f t="shared" si="62"/>
        <v>0</v>
      </c>
      <c r="J689" s="449" t="e">
        <f t="shared" si="63"/>
        <v>#REF!</v>
      </c>
      <c r="K689" s="469"/>
    </row>
    <row r="690" spans="1:11" s="500" customFormat="1">
      <c r="A690" s="451"/>
      <c r="B690" s="475"/>
      <c r="C690" s="476" t="str">
        <f>'Data information'!C905</f>
        <v xml:space="preserve"> -  โคมไฟ FL-3</v>
      </c>
      <c r="D690" s="449"/>
      <c r="E690" s="450" t="str">
        <f>'Data information'!D905</f>
        <v>ชุด</v>
      </c>
      <c r="F690" s="449" t="e">
        <f>'Data information'!E905</f>
        <v>#REF!</v>
      </c>
      <c r="G690" s="449" t="e">
        <f t="shared" si="61"/>
        <v>#REF!</v>
      </c>
      <c r="H690" s="449">
        <f>'Data information'!F905</f>
        <v>150</v>
      </c>
      <c r="I690" s="449">
        <f t="shared" si="62"/>
        <v>0</v>
      </c>
      <c r="J690" s="449" t="e">
        <f t="shared" si="63"/>
        <v>#REF!</v>
      </c>
      <c r="K690" s="469"/>
    </row>
    <row r="691" spans="1:11" s="500" customFormat="1" hidden="1">
      <c r="A691" s="451"/>
      <c r="B691" s="475"/>
      <c r="C691" s="476" t="str">
        <f>'Data information'!C906</f>
        <v xml:space="preserve"> -  โคมไฟ LED</v>
      </c>
      <c r="D691" s="449"/>
      <c r="E691" s="450" t="str">
        <f>'Data information'!D906</f>
        <v>ชุด</v>
      </c>
      <c r="F691" s="449" t="e">
        <f>'Data information'!E906</f>
        <v>#REF!</v>
      </c>
      <c r="G691" s="449" t="e">
        <f t="shared" si="61"/>
        <v>#REF!</v>
      </c>
      <c r="H691" s="449">
        <f>'Data information'!F906</f>
        <v>115</v>
      </c>
      <c r="I691" s="449">
        <f t="shared" si="62"/>
        <v>0</v>
      </c>
      <c r="J691" s="449" t="e">
        <f t="shared" si="63"/>
        <v>#REF!</v>
      </c>
      <c r="K691" s="469"/>
    </row>
    <row r="692" spans="1:11" s="500" customFormat="1">
      <c r="A692" s="451"/>
      <c r="B692" s="475"/>
      <c r="C692" s="476" t="str">
        <f>'Data information'!C907</f>
        <v xml:space="preserve"> -  โคมไฟ DL-1</v>
      </c>
      <c r="D692" s="449"/>
      <c r="E692" s="450" t="str">
        <f>'Data information'!D907</f>
        <v>ชุด</v>
      </c>
      <c r="F692" s="449" t="e">
        <f>'Data information'!E907</f>
        <v>#REF!</v>
      </c>
      <c r="G692" s="449" t="e">
        <f t="shared" si="61"/>
        <v>#REF!</v>
      </c>
      <c r="H692" s="449">
        <f>'Data information'!F907</f>
        <v>115</v>
      </c>
      <c r="I692" s="449">
        <f t="shared" si="62"/>
        <v>0</v>
      </c>
      <c r="J692" s="449" t="e">
        <f t="shared" si="63"/>
        <v>#REF!</v>
      </c>
      <c r="K692" s="469"/>
    </row>
    <row r="693" spans="1:11" s="500" customFormat="1">
      <c r="A693" s="451"/>
      <c r="B693" s="475"/>
      <c r="C693" s="476" t="str">
        <f>'Data information'!C908</f>
        <v xml:space="preserve"> -  โคมไฟ DL-1A</v>
      </c>
      <c r="D693" s="449"/>
      <c r="E693" s="450" t="str">
        <f>'Data information'!D908</f>
        <v>ชุด</v>
      </c>
      <c r="F693" s="449" t="e">
        <f>'Data information'!E908</f>
        <v>#REF!</v>
      </c>
      <c r="G693" s="449" t="e">
        <f t="shared" si="61"/>
        <v>#REF!</v>
      </c>
      <c r="H693" s="449">
        <f>'Data information'!F908</f>
        <v>115</v>
      </c>
      <c r="I693" s="449">
        <f t="shared" si="62"/>
        <v>0</v>
      </c>
      <c r="J693" s="449" t="e">
        <f t="shared" si="63"/>
        <v>#REF!</v>
      </c>
      <c r="K693" s="469"/>
    </row>
    <row r="694" spans="1:11" s="500" customFormat="1">
      <c r="A694" s="451"/>
      <c r="B694" s="475"/>
      <c r="C694" s="476" t="str">
        <f>'Data information'!C909</f>
        <v xml:space="preserve"> -  โคมไฟ DL-2</v>
      </c>
      <c r="D694" s="449"/>
      <c r="E694" s="450" t="str">
        <f>'Data information'!D909</f>
        <v>ชุด</v>
      </c>
      <c r="F694" s="449" t="e">
        <f>'Data information'!E909</f>
        <v>#REF!</v>
      </c>
      <c r="G694" s="449" t="e">
        <f t="shared" si="61"/>
        <v>#REF!</v>
      </c>
      <c r="H694" s="449">
        <f>'Data information'!F909</f>
        <v>115</v>
      </c>
      <c r="I694" s="449">
        <f t="shared" si="62"/>
        <v>0</v>
      </c>
      <c r="J694" s="449" t="e">
        <f t="shared" si="63"/>
        <v>#REF!</v>
      </c>
      <c r="K694" s="469"/>
    </row>
    <row r="695" spans="1:11" s="500" customFormat="1" hidden="1">
      <c r="A695" s="451"/>
      <c r="B695" s="475"/>
      <c r="C695" s="476" t="str">
        <f>'Data information'!C910</f>
        <v xml:space="preserve"> -  โคมไฟ WL-1</v>
      </c>
      <c r="D695" s="449"/>
      <c r="E695" s="450" t="str">
        <f>'Data information'!D910</f>
        <v>ชุด</v>
      </c>
      <c r="F695" s="449" t="e">
        <f>'Data information'!E910</f>
        <v>#REF!</v>
      </c>
      <c r="G695" s="449" t="e">
        <f t="shared" si="61"/>
        <v>#REF!</v>
      </c>
      <c r="H695" s="449">
        <f>'Data information'!F910</f>
        <v>165</v>
      </c>
      <c r="I695" s="449">
        <f t="shared" si="62"/>
        <v>0</v>
      </c>
      <c r="J695" s="449" t="e">
        <f t="shared" si="63"/>
        <v>#REF!</v>
      </c>
      <c r="K695" s="469"/>
    </row>
    <row r="696" spans="1:11" s="500" customFormat="1" hidden="1">
      <c r="A696" s="451"/>
      <c r="B696" s="475"/>
      <c r="C696" s="476" t="str">
        <f>'Data information'!C911</f>
        <v xml:space="preserve"> -  โคมไฟ UL-1</v>
      </c>
      <c r="D696" s="449"/>
      <c r="E696" s="450" t="str">
        <f>'Data information'!D911</f>
        <v>ชุด</v>
      </c>
      <c r="F696" s="449" t="e">
        <f>'Data information'!E911</f>
        <v>#REF!</v>
      </c>
      <c r="G696" s="449" t="e">
        <f t="shared" si="61"/>
        <v>#REF!</v>
      </c>
      <c r="H696" s="449">
        <f>'Data information'!F911</f>
        <v>165</v>
      </c>
      <c r="I696" s="449">
        <f t="shared" si="62"/>
        <v>0</v>
      </c>
      <c r="J696" s="449" t="e">
        <f t="shared" si="63"/>
        <v>#REF!</v>
      </c>
      <c r="K696" s="469"/>
    </row>
    <row r="697" spans="1:11" s="500" customFormat="1" hidden="1">
      <c r="A697" s="451"/>
      <c r="B697" s="475"/>
      <c r="C697" s="476" t="str">
        <f>'Data information'!C912</f>
        <v xml:space="preserve"> -  โคมไฟ SL-1</v>
      </c>
      <c r="D697" s="449"/>
      <c r="E697" s="450" t="str">
        <f>'Data information'!D912</f>
        <v>ชุด</v>
      </c>
      <c r="F697" s="449" t="e">
        <f>'Data information'!E912</f>
        <v>#REF!</v>
      </c>
      <c r="G697" s="449" t="e">
        <f t="shared" si="61"/>
        <v>#REF!</v>
      </c>
      <c r="H697" s="449">
        <f>'Data information'!F912</f>
        <v>150</v>
      </c>
      <c r="I697" s="449">
        <f t="shared" si="62"/>
        <v>0</v>
      </c>
      <c r="J697" s="449" t="e">
        <f t="shared" si="63"/>
        <v>#REF!</v>
      </c>
      <c r="K697" s="469"/>
    </row>
    <row r="698" spans="1:11" s="500" customFormat="1">
      <c r="A698" s="451"/>
      <c r="B698" s="475"/>
      <c r="C698" s="485" t="str">
        <f>'Data information'!C913</f>
        <v xml:space="preserve"> สวิตซ์ และ เต้ารับ</v>
      </c>
      <c r="D698" s="449"/>
      <c r="E698" s="450"/>
      <c r="F698" s="449"/>
      <c r="G698" s="449"/>
      <c r="H698" s="449"/>
      <c r="I698" s="449"/>
      <c r="J698" s="449"/>
      <c r="K698" s="469"/>
    </row>
    <row r="699" spans="1:11" s="500" customFormat="1">
      <c r="A699" s="451"/>
      <c r="B699" s="475"/>
      <c r="C699" s="476" t="str">
        <f>'Data information'!C914</f>
        <v xml:space="preserve"> -  สวิตซ์ทางเดียว 1 ช่อง</v>
      </c>
      <c r="D699" s="449"/>
      <c r="E699" s="450" t="str">
        <f>'Data information'!D914</f>
        <v>ชุด</v>
      </c>
      <c r="F699" s="449">
        <f>'Data information'!E914</f>
        <v>43</v>
      </c>
      <c r="G699" s="449">
        <f t="shared" si="61"/>
        <v>0</v>
      </c>
      <c r="H699" s="449">
        <f>'Data information'!F914</f>
        <v>80</v>
      </c>
      <c r="I699" s="449">
        <f t="shared" si="62"/>
        <v>0</v>
      </c>
      <c r="J699" s="449">
        <f t="shared" si="63"/>
        <v>0</v>
      </c>
      <c r="K699" s="469"/>
    </row>
    <row r="700" spans="1:11" s="500" customFormat="1">
      <c r="A700" s="451"/>
      <c r="B700" s="475"/>
      <c r="C700" s="476" t="str">
        <f>'Data information'!C915</f>
        <v xml:space="preserve"> -  สวิตซ์ทางเดียว 2 ช่อง</v>
      </c>
      <c r="D700" s="449"/>
      <c r="E700" s="450" t="str">
        <f>'Data information'!D915</f>
        <v>ชุด</v>
      </c>
      <c r="F700" s="449">
        <f>'Data information'!E915</f>
        <v>70</v>
      </c>
      <c r="G700" s="449">
        <f t="shared" si="61"/>
        <v>0</v>
      </c>
      <c r="H700" s="449">
        <f>'Data information'!F915</f>
        <v>90</v>
      </c>
      <c r="I700" s="449">
        <f t="shared" si="62"/>
        <v>0</v>
      </c>
      <c r="J700" s="449">
        <f t="shared" si="63"/>
        <v>0</v>
      </c>
      <c r="K700" s="469"/>
    </row>
    <row r="701" spans="1:11" s="500" customFormat="1">
      <c r="A701" s="451"/>
      <c r="B701" s="475"/>
      <c r="C701" s="476" t="str">
        <f>'Data information'!C916</f>
        <v xml:space="preserve"> -  สวิตซ์ทางเดียว 3 ช่อง</v>
      </c>
      <c r="D701" s="449"/>
      <c r="E701" s="450" t="str">
        <f>'Data information'!D916</f>
        <v>ชุด</v>
      </c>
      <c r="F701" s="449">
        <f>'Data information'!E916</f>
        <v>98</v>
      </c>
      <c r="G701" s="449">
        <f t="shared" si="61"/>
        <v>0</v>
      </c>
      <c r="H701" s="449">
        <f>'Data information'!F916</f>
        <v>100</v>
      </c>
      <c r="I701" s="449">
        <f t="shared" si="62"/>
        <v>0</v>
      </c>
      <c r="J701" s="449">
        <f t="shared" si="63"/>
        <v>0</v>
      </c>
      <c r="K701" s="469"/>
    </row>
    <row r="702" spans="1:11" s="500" customFormat="1">
      <c r="A702" s="451"/>
      <c r="B702" s="475"/>
      <c r="C702" s="476" t="str">
        <f>'Data information'!C917</f>
        <v xml:space="preserve"> -  สวิตซ์สองทาง 1 ช่อง</v>
      </c>
      <c r="D702" s="449"/>
      <c r="E702" s="450" t="str">
        <f>'Data information'!D917</f>
        <v>ชุด</v>
      </c>
      <c r="F702" s="449">
        <f>'Data information'!E917</f>
        <v>66</v>
      </c>
      <c r="G702" s="449">
        <f t="shared" si="61"/>
        <v>0</v>
      </c>
      <c r="H702" s="449">
        <f>'Data information'!F917</f>
        <v>85</v>
      </c>
      <c r="I702" s="449">
        <f t="shared" si="62"/>
        <v>0</v>
      </c>
      <c r="J702" s="449">
        <f t="shared" si="63"/>
        <v>0</v>
      </c>
      <c r="K702" s="469"/>
    </row>
    <row r="703" spans="1:11" s="500" customFormat="1" hidden="1">
      <c r="A703" s="451"/>
      <c r="B703" s="475"/>
      <c r="C703" s="476" t="str">
        <f>'Data information'!C918</f>
        <v xml:space="preserve"> -  สวิตซ์ทางเดียว 2 ช่อง</v>
      </c>
      <c r="D703" s="449"/>
      <c r="E703" s="450" t="str">
        <f>'Data information'!D918</f>
        <v>ชุด</v>
      </c>
      <c r="F703" s="449">
        <f>'Data information'!E918</f>
        <v>116</v>
      </c>
      <c r="G703" s="449">
        <f t="shared" si="61"/>
        <v>0</v>
      </c>
      <c r="H703" s="449">
        <f>'Data information'!F918</f>
        <v>90</v>
      </c>
      <c r="I703" s="449">
        <f t="shared" si="62"/>
        <v>0</v>
      </c>
      <c r="J703" s="449">
        <f t="shared" si="63"/>
        <v>0</v>
      </c>
      <c r="K703" s="469"/>
    </row>
    <row r="704" spans="1:11" s="500" customFormat="1">
      <c r="A704" s="451"/>
      <c r="B704" s="475"/>
      <c r="C704" s="476" t="str">
        <f>'Data information'!C919</f>
        <v xml:space="preserve"> -  ปลั๊กกราว์ดคู่กันน้ำ</v>
      </c>
      <c r="D704" s="449"/>
      <c r="E704" s="450" t="str">
        <f>'Data information'!D919</f>
        <v>ชุด</v>
      </c>
      <c r="F704" s="449">
        <f>'Data information'!E919</f>
        <v>400</v>
      </c>
      <c r="G704" s="449">
        <f t="shared" si="61"/>
        <v>0</v>
      </c>
      <c r="H704" s="449">
        <f>'Data information'!F919</f>
        <v>115</v>
      </c>
      <c r="I704" s="449">
        <f t="shared" si="62"/>
        <v>0</v>
      </c>
      <c r="J704" s="449">
        <f t="shared" si="63"/>
        <v>0</v>
      </c>
      <c r="K704" s="469"/>
    </row>
    <row r="705" spans="1:11" s="500" customFormat="1">
      <c r="A705" s="451"/>
      <c r="B705" s="475"/>
      <c r="C705" s="476" t="str">
        <f>'Data information'!C920</f>
        <v xml:space="preserve"> -  ปลั๊กกราว์ดคู่ติดตั้งพื้น</v>
      </c>
      <c r="D705" s="449"/>
      <c r="E705" s="450" t="str">
        <f>'Data information'!D920</f>
        <v>ชุด</v>
      </c>
      <c r="F705" s="449">
        <f>'Data information'!E920</f>
        <v>1100</v>
      </c>
      <c r="G705" s="449">
        <f t="shared" si="61"/>
        <v>0</v>
      </c>
      <c r="H705" s="449">
        <f>'Data information'!F920</f>
        <v>265</v>
      </c>
      <c r="I705" s="449">
        <f t="shared" si="62"/>
        <v>0</v>
      </c>
      <c r="J705" s="449">
        <f t="shared" si="63"/>
        <v>0</v>
      </c>
      <c r="K705" s="469"/>
    </row>
    <row r="706" spans="1:11" s="500" customFormat="1">
      <c r="A706" s="451"/>
      <c r="B706" s="475"/>
      <c r="C706" s="476" t="str">
        <f>'Data information'!C921</f>
        <v xml:space="preserve"> -  ปลั๊กกราว์ดคู่</v>
      </c>
      <c r="D706" s="449"/>
      <c r="E706" s="450" t="str">
        <f>'Data information'!D921</f>
        <v>ชุด</v>
      </c>
      <c r="F706" s="449">
        <f>'Data information'!E921</f>
        <v>130</v>
      </c>
      <c r="G706" s="449">
        <f t="shared" si="61"/>
        <v>0</v>
      </c>
      <c r="H706" s="449">
        <f>'Data information'!F921</f>
        <v>90</v>
      </c>
      <c r="I706" s="449">
        <f t="shared" si="62"/>
        <v>0</v>
      </c>
      <c r="J706" s="449">
        <f t="shared" si="63"/>
        <v>0</v>
      </c>
      <c r="K706" s="469"/>
    </row>
    <row r="707" spans="1:11" s="500" customFormat="1">
      <c r="A707" s="451"/>
      <c r="B707" s="475"/>
      <c r="C707" s="485" t="str">
        <f>'Data information'!C922</f>
        <v>ระบบแจ้งเหตุเพลิงไหม้</v>
      </c>
      <c r="D707" s="449"/>
      <c r="E707" s="450"/>
      <c r="F707" s="449"/>
      <c r="G707" s="449"/>
      <c r="H707" s="449"/>
      <c r="I707" s="449"/>
      <c r="J707" s="449"/>
      <c r="K707" s="469"/>
    </row>
    <row r="708" spans="1:11" s="500" customFormat="1">
      <c r="A708" s="451"/>
      <c r="B708" s="475"/>
      <c r="C708" s="476" t="str">
        <f>'Data information'!C923</f>
        <v xml:space="preserve"> -  ตู้ Fire  Alarm  Control  Panel </v>
      </c>
      <c r="D708" s="449"/>
      <c r="E708" s="450" t="str">
        <f>'Data information'!D923</f>
        <v>ตู้</v>
      </c>
      <c r="F708" s="449">
        <f>'Data information'!E923</f>
        <v>80350</v>
      </c>
      <c r="G708" s="449">
        <f t="shared" si="61"/>
        <v>0</v>
      </c>
      <c r="H708" s="449">
        <f>'Data information'!F923</f>
        <v>1000</v>
      </c>
      <c r="I708" s="449">
        <f t="shared" si="62"/>
        <v>0</v>
      </c>
      <c r="J708" s="449">
        <f t="shared" si="63"/>
        <v>0</v>
      </c>
      <c r="K708" s="469"/>
    </row>
    <row r="709" spans="1:11" s="500" customFormat="1">
      <c r="A709" s="451"/>
      <c r="B709" s="475"/>
      <c r="C709" s="476" t="str">
        <f>'Data information'!C924</f>
        <v xml:space="preserve"> -  ตู้ Annunciator </v>
      </c>
      <c r="D709" s="449"/>
      <c r="E709" s="450" t="str">
        <f>'Data information'!D924</f>
        <v>ตู้</v>
      </c>
      <c r="F709" s="449">
        <f>'Data information'!E924</f>
        <v>32140</v>
      </c>
      <c r="G709" s="449">
        <f t="shared" si="61"/>
        <v>0</v>
      </c>
      <c r="H709" s="449">
        <f>'Data information'!F924</f>
        <v>1000</v>
      </c>
      <c r="I709" s="449">
        <f t="shared" si="62"/>
        <v>0</v>
      </c>
      <c r="J709" s="449">
        <f t="shared" si="63"/>
        <v>0</v>
      </c>
      <c r="K709" s="469"/>
    </row>
    <row r="710" spans="1:11" s="500" customFormat="1">
      <c r="A710" s="451"/>
      <c r="B710" s="475"/>
      <c r="C710" s="476" t="str">
        <f>'Data information'!C925</f>
        <v xml:space="preserve"> -  LED Lamp</v>
      </c>
      <c r="D710" s="449"/>
      <c r="E710" s="450" t="str">
        <f>'Data information'!D925</f>
        <v>ชุด</v>
      </c>
      <c r="F710" s="449">
        <f>'Data information'!E925</f>
        <v>260</v>
      </c>
      <c r="G710" s="449">
        <f t="shared" si="61"/>
        <v>0</v>
      </c>
      <c r="H710" s="449">
        <f>'Data information'!F925</f>
        <v>115</v>
      </c>
      <c r="I710" s="449">
        <f t="shared" si="62"/>
        <v>0</v>
      </c>
      <c r="J710" s="449">
        <f t="shared" si="63"/>
        <v>0</v>
      </c>
      <c r="K710" s="469"/>
    </row>
    <row r="711" spans="1:11" s="500" customFormat="1" hidden="1">
      <c r="A711" s="451"/>
      <c r="B711" s="475"/>
      <c r="C711" s="476" t="str">
        <f>'Data information'!C926</f>
        <v xml:space="preserve"> -  Heat  Detector</v>
      </c>
      <c r="D711" s="449"/>
      <c r="E711" s="450" t="str">
        <f>'Data information'!D926</f>
        <v>ตัว</v>
      </c>
      <c r="F711" s="449">
        <f>'Data information'!E926</f>
        <v>535</v>
      </c>
      <c r="G711" s="449">
        <f t="shared" si="61"/>
        <v>0</v>
      </c>
      <c r="H711" s="449">
        <f>'Data information'!F926</f>
        <v>115</v>
      </c>
      <c r="I711" s="449">
        <f t="shared" si="62"/>
        <v>0</v>
      </c>
      <c r="J711" s="449">
        <f t="shared" si="63"/>
        <v>0</v>
      </c>
      <c r="K711" s="469"/>
    </row>
    <row r="712" spans="1:11" s="500" customFormat="1">
      <c r="A712" s="451"/>
      <c r="B712" s="475"/>
      <c r="C712" s="476" t="str">
        <f>'Data information'!C927</f>
        <v xml:space="preserve"> -  Smoke  Detector</v>
      </c>
      <c r="D712" s="449"/>
      <c r="E712" s="450" t="str">
        <f>'Data information'!D927</f>
        <v>ตัว</v>
      </c>
      <c r="F712" s="449">
        <f>'Data information'!E927</f>
        <v>1670</v>
      </c>
      <c r="G712" s="449">
        <f t="shared" si="61"/>
        <v>0</v>
      </c>
      <c r="H712" s="449">
        <f>'Data information'!F927</f>
        <v>115</v>
      </c>
      <c r="I712" s="449">
        <f t="shared" si="62"/>
        <v>0</v>
      </c>
      <c r="J712" s="449">
        <f t="shared" si="63"/>
        <v>0</v>
      </c>
      <c r="K712" s="469"/>
    </row>
    <row r="713" spans="1:11" s="500" customFormat="1">
      <c r="A713" s="451"/>
      <c r="B713" s="475"/>
      <c r="C713" s="476" t="str">
        <f>'Data information'!C928</f>
        <v xml:space="preserve"> -  MANUAL STATION WITH KEY SWITCH</v>
      </c>
      <c r="D713" s="449"/>
      <c r="E713" s="450" t="str">
        <f>'Data information'!D928</f>
        <v>ชุด</v>
      </c>
      <c r="F713" s="449">
        <f>'Data information'!E928</f>
        <v>1785</v>
      </c>
      <c r="G713" s="449">
        <f t="shared" si="61"/>
        <v>0</v>
      </c>
      <c r="H713" s="449">
        <f>'Data information'!F928</f>
        <v>80</v>
      </c>
      <c r="I713" s="449">
        <f t="shared" si="62"/>
        <v>0</v>
      </c>
      <c r="J713" s="449">
        <f t="shared" si="63"/>
        <v>0</v>
      </c>
      <c r="K713" s="469"/>
    </row>
    <row r="714" spans="1:11" s="500" customFormat="1">
      <c r="A714" s="451"/>
      <c r="B714" s="475"/>
      <c r="C714" s="476" t="str">
        <f>'Data information'!C929</f>
        <v xml:space="preserve"> -  ALARM  BELL 6 INCH</v>
      </c>
      <c r="D714" s="449"/>
      <c r="E714" s="450" t="str">
        <f>'Data information'!D929</f>
        <v>ชุด</v>
      </c>
      <c r="F714" s="449">
        <f>'Data information'!E929</f>
        <v>1070</v>
      </c>
      <c r="G714" s="449">
        <f t="shared" si="61"/>
        <v>0</v>
      </c>
      <c r="H714" s="449">
        <f>'Data information'!F929</f>
        <v>90</v>
      </c>
      <c r="I714" s="449">
        <f t="shared" si="62"/>
        <v>0</v>
      </c>
      <c r="J714" s="449">
        <f t="shared" si="63"/>
        <v>0</v>
      </c>
      <c r="K714" s="469"/>
    </row>
    <row r="715" spans="1:11" s="500" customFormat="1">
      <c r="A715" s="451"/>
      <c r="B715" s="475"/>
      <c r="C715" s="476" t="str">
        <f>'Data information'!C930</f>
        <v xml:space="preserve"> -  FRC #  2.5  SQ.MM.</v>
      </c>
      <c r="D715" s="449"/>
      <c r="E715" s="450" t="str">
        <f>'Data information'!D930</f>
        <v>ม.</v>
      </c>
      <c r="F715" s="449">
        <f>'Data information'!E930</f>
        <v>24.6</v>
      </c>
      <c r="G715" s="449">
        <f t="shared" si="61"/>
        <v>0</v>
      </c>
      <c r="H715" s="449">
        <f>'Data information'!F930</f>
        <v>12</v>
      </c>
      <c r="I715" s="449">
        <f t="shared" si="62"/>
        <v>0</v>
      </c>
      <c r="J715" s="449">
        <f t="shared" si="63"/>
        <v>0</v>
      </c>
      <c r="K715" s="469"/>
    </row>
    <row r="716" spans="1:11" s="500" customFormat="1">
      <c r="A716" s="451"/>
      <c r="B716" s="475"/>
      <c r="C716" s="476" t="str">
        <f>'Data information'!C931</f>
        <v xml:space="preserve"> -  IEC 01 #  1.5  SQ.MM.</v>
      </c>
      <c r="D716" s="449"/>
      <c r="E716" s="450" t="str">
        <f>'Data information'!D931</f>
        <v>ม.</v>
      </c>
      <c r="F716" s="449">
        <f>'Data information'!E931</f>
        <v>3.39</v>
      </c>
      <c r="G716" s="449">
        <f t="shared" si="61"/>
        <v>0</v>
      </c>
      <c r="H716" s="449">
        <f>'Data information'!F931</f>
        <v>5</v>
      </c>
      <c r="I716" s="449">
        <f t="shared" si="62"/>
        <v>0</v>
      </c>
      <c r="J716" s="449">
        <f t="shared" si="63"/>
        <v>0</v>
      </c>
      <c r="K716" s="469"/>
    </row>
    <row r="717" spans="1:11" s="500" customFormat="1">
      <c r="A717" s="451"/>
      <c r="B717" s="475"/>
      <c r="C717" s="476" t="str">
        <f>'Data information'!C932</f>
        <v xml:space="preserve"> -  Tiev #  4C - 0.65  SQ.MM.</v>
      </c>
      <c r="D717" s="449"/>
      <c r="E717" s="450" t="str">
        <f>'Data information'!D932</f>
        <v>ม.</v>
      </c>
      <c r="F717" s="449">
        <f>'Data information'!E932</f>
        <v>9.35</v>
      </c>
      <c r="G717" s="449">
        <f t="shared" si="61"/>
        <v>0</v>
      </c>
      <c r="H717" s="449">
        <f>'Data information'!F932</f>
        <v>6</v>
      </c>
      <c r="I717" s="449">
        <f t="shared" si="62"/>
        <v>0</v>
      </c>
      <c r="J717" s="449">
        <f t="shared" si="63"/>
        <v>0</v>
      </c>
      <c r="K717" s="469"/>
    </row>
    <row r="718" spans="1:11" s="500" customFormat="1">
      <c r="A718" s="451"/>
      <c r="B718" s="475"/>
      <c r="C718" s="476" t="str">
        <f>'Data information'!C933</f>
        <v xml:space="preserve"> - ท่อ IMC.    3/4"</v>
      </c>
      <c r="D718" s="449"/>
      <c r="E718" s="450" t="str">
        <f>'Data information'!D933</f>
        <v>ม.</v>
      </c>
      <c r="F718" s="449">
        <f>'Data information'!E933</f>
        <v>50.36</v>
      </c>
      <c r="G718" s="449">
        <f t="shared" si="61"/>
        <v>0</v>
      </c>
      <c r="H718" s="449">
        <f>'Data information'!F933</f>
        <v>24</v>
      </c>
      <c r="I718" s="449">
        <f t="shared" si="62"/>
        <v>0</v>
      </c>
      <c r="J718" s="449">
        <f t="shared" si="63"/>
        <v>0</v>
      </c>
      <c r="K718" s="469"/>
    </row>
    <row r="719" spans="1:11" s="500" customFormat="1">
      <c r="A719" s="451"/>
      <c r="B719" s="475"/>
      <c r="C719" s="476" t="str">
        <f>'Data information'!C934</f>
        <v xml:space="preserve"> - ท่อ EMT.    1/2"</v>
      </c>
      <c r="D719" s="449"/>
      <c r="E719" s="450" t="str">
        <f>'Data information'!D934</f>
        <v>ม.</v>
      </c>
      <c r="F719" s="449">
        <f>'Data information'!E934</f>
        <v>34.89</v>
      </c>
      <c r="G719" s="449">
        <f t="shared" si="61"/>
        <v>0</v>
      </c>
      <c r="H719" s="449">
        <f>'Data information'!F934</f>
        <v>22</v>
      </c>
      <c r="I719" s="449">
        <f t="shared" si="62"/>
        <v>0</v>
      </c>
      <c r="J719" s="449">
        <f t="shared" si="63"/>
        <v>0</v>
      </c>
      <c r="K719" s="469"/>
    </row>
    <row r="720" spans="1:11" s="500" customFormat="1" hidden="1">
      <c r="A720" s="451"/>
      <c r="B720" s="475"/>
      <c r="C720" s="476" t="str">
        <f>'Data information'!C935</f>
        <v xml:space="preserve"> - รางวายเวย์</v>
      </c>
      <c r="D720" s="449"/>
      <c r="E720" s="450" t="str">
        <f>'Data information'!D935</f>
        <v>ม.</v>
      </c>
      <c r="F720" s="449">
        <f>'Data information'!E935</f>
        <v>133</v>
      </c>
      <c r="G720" s="449">
        <f t="shared" si="61"/>
        <v>0</v>
      </c>
      <c r="H720" s="449">
        <f>'Data information'!F935</f>
        <v>35</v>
      </c>
      <c r="I720" s="449">
        <f t="shared" si="62"/>
        <v>0</v>
      </c>
      <c r="J720" s="449">
        <f t="shared" si="63"/>
        <v>0</v>
      </c>
      <c r="K720" s="469"/>
    </row>
    <row r="721" spans="1:11" s="500" customFormat="1">
      <c r="A721" s="451"/>
      <c r="B721" s="475"/>
      <c r="C721" s="476" t="str">
        <f>'Data information'!C936</f>
        <v xml:space="preserve"> -  อุปกรณ์ประกอบสายไฟฟ้า</v>
      </c>
      <c r="D721" s="449"/>
      <c r="E721" s="450" t="str">
        <f>'Data information'!D936</f>
        <v>รายการ</v>
      </c>
      <c r="F721" s="449">
        <f>(SUM(G715:G717))*0.1</f>
        <v>0</v>
      </c>
      <c r="G721" s="449">
        <f t="shared" si="61"/>
        <v>0</v>
      </c>
      <c r="H721" s="449">
        <f>'Data information'!F936</f>
        <v>0</v>
      </c>
      <c r="I721" s="449">
        <f t="shared" si="62"/>
        <v>0</v>
      </c>
      <c r="J721" s="449">
        <f t="shared" si="63"/>
        <v>0</v>
      </c>
      <c r="K721" s="469"/>
    </row>
    <row r="722" spans="1:11" s="500" customFormat="1">
      <c r="A722" s="451"/>
      <c r="B722" s="475"/>
      <c r="C722" s="476" t="str">
        <f>'Data information'!C937</f>
        <v xml:space="preserve"> -  อุปกรณ์ประกอบท่อไฟฟ้า</v>
      </c>
      <c r="D722" s="449"/>
      <c r="E722" s="450" t="str">
        <f>'Data information'!D937</f>
        <v>รายการ</v>
      </c>
      <c r="F722" s="449">
        <f>(SUM(G718:G720))*0.15</f>
        <v>0</v>
      </c>
      <c r="G722" s="449">
        <f t="shared" si="61"/>
        <v>0</v>
      </c>
      <c r="H722" s="449">
        <f>'Data information'!F937</f>
        <v>0</v>
      </c>
      <c r="I722" s="449">
        <f t="shared" si="62"/>
        <v>0</v>
      </c>
      <c r="J722" s="449">
        <f t="shared" si="63"/>
        <v>0</v>
      </c>
      <c r="K722" s="469"/>
    </row>
    <row r="723" spans="1:11" s="500" customFormat="1" hidden="1">
      <c r="A723" s="451"/>
      <c r="B723" s="475"/>
      <c r="C723" s="485" t="str">
        <f>'Data information'!C938</f>
        <v>ระบบ SANITARY</v>
      </c>
      <c r="D723" s="449"/>
      <c r="E723" s="450"/>
      <c r="F723" s="449"/>
      <c r="G723" s="449"/>
      <c r="H723" s="449"/>
      <c r="I723" s="449"/>
      <c r="J723" s="449"/>
      <c r="K723" s="469"/>
    </row>
    <row r="724" spans="1:11" s="500" customFormat="1" hidden="1">
      <c r="A724" s="451"/>
      <c r="B724" s="475"/>
      <c r="C724" s="476" t="str">
        <f>'Data information'!C939</f>
        <v xml:space="preserve"> -  IEC 01 #  16  SQ.MM.</v>
      </c>
      <c r="D724" s="449"/>
      <c r="E724" s="450" t="str">
        <f>'Data information'!D939</f>
        <v>ม.</v>
      </c>
      <c r="F724" s="449">
        <f>'Data information'!E939</f>
        <v>45.9</v>
      </c>
      <c r="G724" s="449">
        <f t="shared" ref="G724:G759" si="64">D724*F724</f>
        <v>0</v>
      </c>
      <c r="H724" s="449">
        <f>'Data information'!F939</f>
        <v>20</v>
      </c>
      <c r="I724" s="449">
        <f t="shared" ref="I724:I759" si="65">D724*H724</f>
        <v>0</v>
      </c>
      <c r="J724" s="449">
        <f t="shared" ref="J724:J759" si="66">G724+I724</f>
        <v>0</v>
      </c>
      <c r="K724" s="469"/>
    </row>
    <row r="725" spans="1:11" s="500" customFormat="1" hidden="1">
      <c r="A725" s="451"/>
      <c r="B725" s="475"/>
      <c r="C725" s="476" t="str">
        <f>'Data information'!C940</f>
        <v xml:space="preserve"> -  IEC 01 #  6  SQ.MM.</v>
      </c>
      <c r="D725" s="449"/>
      <c r="E725" s="450" t="str">
        <f>'Data information'!D940</f>
        <v>ม.</v>
      </c>
      <c r="F725" s="449">
        <f>'Data information'!E940</f>
        <v>18</v>
      </c>
      <c r="G725" s="449">
        <f t="shared" si="64"/>
        <v>0</v>
      </c>
      <c r="H725" s="449">
        <f>'Data information'!F940</f>
        <v>12</v>
      </c>
      <c r="I725" s="449">
        <f t="shared" si="65"/>
        <v>0</v>
      </c>
      <c r="J725" s="449">
        <f t="shared" si="66"/>
        <v>0</v>
      </c>
      <c r="K725" s="469"/>
    </row>
    <row r="726" spans="1:11" s="500" customFormat="1" hidden="1">
      <c r="A726" s="451"/>
      <c r="B726" s="475"/>
      <c r="C726" s="476" t="str">
        <f>'Data information'!C941</f>
        <v xml:space="preserve"> -  ท่อ IMC 1  1/4  "</v>
      </c>
      <c r="D726" s="449"/>
      <c r="E726" s="450" t="str">
        <f>'Data information'!D941</f>
        <v>ม.</v>
      </c>
      <c r="F726" s="449">
        <f>'Data information'!E941</f>
        <v>171.28</v>
      </c>
      <c r="G726" s="449">
        <f t="shared" si="64"/>
        <v>0</v>
      </c>
      <c r="H726" s="449">
        <f>'Data information'!F941</f>
        <v>38</v>
      </c>
      <c r="I726" s="449">
        <f t="shared" si="65"/>
        <v>0</v>
      </c>
      <c r="J726" s="449">
        <f t="shared" si="66"/>
        <v>0</v>
      </c>
      <c r="K726" s="469"/>
    </row>
    <row r="727" spans="1:11" s="500" customFormat="1" hidden="1">
      <c r="A727" s="451"/>
      <c r="B727" s="475"/>
      <c r="C727" s="476" t="str">
        <f>'Data information'!C942</f>
        <v xml:space="preserve"> -  อุปกรณ์ประกอบสายไฟฟ้า</v>
      </c>
      <c r="D727" s="449"/>
      <c r="E727" s="450" t="str">
        <f>'Data information'!D942</f>
        <v>รายการ</v>
      </c>
      <c r="F727" s="449">
        <f>(SUM(G724:G725))*0.1</f>
        <v>0</v>
      </c>
      <c r="G727" s="449">
        <f t="shared" si="64"/>
        <v>0</v>
      </c>
      <c r="H727" s="449">
        <f>'Data information'!F942</f>
        <v>0</v>
      </c>
      <c r="I727" s="449">
        <f t="shared" si="65"/>
        <v>0</v>
      </c>
      <c r="J727" s="449">
        <f t="shared" si="66"/>
        <v>0</v>
      </c>
      <c r="K727" s="469"/>
    </row>
    <row r="728" spans="1:11" s="500" customFormat="1" hidden="1">
      <c r="A728" s="451"/>
      <c r="B728" s="475"/>
      <c r="C728" s="476" t="str">
        <f>'Data information'!C943</f>
        <v xml:space="preserve"> -  อุปกรณ์ประกอบท่อไฟฟ้า</v>
      </c>
      <c r="D728" s="449"/>
      <c r="E728" s="450" t="str">
        <f>'Data information'!D943</f>
        <v>รายการ</v>
      </c>
      <c r="F728" s="449">
        <f>(SUM(G726))*0.15</f>
        <v>0</v>
      </c>
      <c r="G728" s="449">
        <f t="shared" si="64"/>
        <v>0</v>
      </c>
      <c r="H728" s="449">
        <f>'Data information'!F943</f>
        <v>0</v>
      </c>
      <c r="I728" s="449">
        <f t="shared" si="65"/>
        <v>0</v>
      </c>
      <c r="J728" s="449">
        <f t="shared" si="66"/>
        <v>0</v>
      </c>
      <c r="K728" s="469"/>
    </row>
    <row r="729" spans="1:11" s="500" customFormat="1">
      <c r="A729" s="451"/>
      <c r="B729" s="475"/>
      <c r="C729" s="485" t="str">
        <f>'Data information'!C944</f>
        <v>ระบบเครื่องปรับอากาศ และพัดลมดูดอากาศ</v>
      </c>
      <c r="D729" s="449"/>
      <c r="E729" s="450"/>
      <c r="F729" s="449"/>
      <c r="G729" s="449"/>
      <c r="H729" s="449"/>
      <c r="I729" s="449"/>
      <c r="J729" s="449"/>
      <c r="K729" s="469"/>
    </row>
    <row r="730" spans="1:11" s="500" customFormat="1">
      <c r="A730" s="451"/>
      <c r="B730" s="475"/>
      <c r="C730" s="476" t="str">
        <f>'Data information'!C945</f>
        <v xml:space="preserve"> -  ตู้ CDU</v>
      </c>
      <c r="D730" s="449"/>
      <c r="E730" s="450" t="str">
        <f>'Data information'!D945</f>
        <v>ตู้</v>
      </c>
      <c r="F730" s="449">
        <f>'Data information'!E945</f>
        <v>4290</v>
      </c>
      <c r="G730" s="449">
        <f t="shared" si="64"/>
        <v>0</v>
      </c>
      <c r="H730" s="449">
        <f>'Data information'!F945</f>
        <v>500</v>
      </c>
      <c r="I730" s="449">
        <f t="shared" si="65"/>
        <v>0</v>
      </c>
      <c r="J730" s="449">
        <f t="shared" si="66"/>
        <v>0</v>
      </c>
      <c r="K730" s="469"/>
    </row>
    <row r="731" spans="1:11" s="500" customFormat="1">
      <c r="A731" s="451"/>
      <c r="B731" s="475"/>
      <c r="C731" s="476" t="str">
        <f>'Data information'!C946</f>
        <v xml:space="preserve"> -  IEC 01 #  70  SQ.MM.</v>
      </c>
      <c r="D731" s="449"/>
      <c r="E731" s="450" t="str">
        <f>'Data information'!D946</f>
        <v>ม.</v>
      </c>
      <c r="F731" s="449">
        <f>'Data information'!E946</f>
        <v>196.62</v>
      </c>
      <c r="G731" s="449">
        <f t="shared" si="64"/>
        <v>0</v>
      </c>
      <c r="H731" s="449">
        <f>'Data information'!F946</f>
        <v>45</v>
      </c>
      <c r="I731" s="449">
        <f t="shared" si="65"/>
        <v>0</v>
      </c>
      <c r="J731" s="449">
        <f t="shared" si="66"/>
        <v>0</v>
      </c>
      <c r="K731" s="469"/>
    </row>
    <row r="732" spans="1:11" s="500" customFormat="1">
      <c r="A732" s="451"/>
      <c r="B732" s="475"/>
      <c r="C732" s="476" t="str">
        <f>'Data information'!C947</f>
        <v xml:space="preserve"> -  IEC 01 #  50  SQ.MM.</v>
      </c>
      <c r="D732" s="449"/>
      <c r="E732" s="450" t="str">
        <f>'Data information'!D947</f>
        <v>ม.</v>
      </c>
      <c r="F732" s="449">
        <f>'Data information'!E947</f>
        <v>137.52000000000001</v>
      </c>
      <c r="G732" s="449">
        <f t="shared" si="64"/>
        <v>0</v>
      </c>
      <c r="H732" s="449">
        <f>'Data information'!F947</f>
        <v>40</v>
      </c>
      <c r="I732" s="449">
        <f t="shared" si="65"/>
        <v>0</v>
      </c>
      <c r="J732" s="449">
        <f t="shared" si="66"/>
        <v>0</v>
      </c>
      <c r="K732" s="469"/>
    </row>
    <row r="733" spans="1:11" s="500" customFormat="1" hidden="1">
      <c r="A733" s="451"/>
      <c r="B733" s="475"/>
      <c r="C733" s="476" t="str">
        <f>'Data information'!C948</f>
        <v xml:space="preserve"> -  IEC 01 #  35  SQ.MM.</v>
      </c>
      <c r="D733" s="449"/>
      <c r="E733" s="450" t="str">
        <f>'Data information'!D948</f>
        <v>ม.</v>
      </c>
      <c r="F733" s="449">
        <f>'Data information'!E948</f>
        <v>102.3</v>
      </c>
      <c r="G733" s="449">
        <f t="shared" si="64"/>
        <v>0</v>
      </c>
      <c r="H733" s="449">
        <f>'Data information'!F948</f>
        <v>30</v>
      </c>
      <c r="I733" s="449">
        <f t="shared" si="65"/>
        <v>0</v>
      </c>
      <c r="J733" s="449">
        <f t="shared" si="66"/>
        <v>0</v>
      </c>
      <c r="K733" s="469"/>
    </row>
    <row r="734" spans="1:11" s="500" customFormat="1" hidden="1">
      <c r="A734" s="451"/>
      <c r="B734" s="475"/>
      <c r="C734" s="476" t="str">
        <f>'Data information'!C949</f>
        <v xml:space="preserve"> -  IEC 01 #  25  SQ.MM.</v>
      </c>
      <c r="D734" s="449"/>
      <c r="E734" s="450" t="str">
        <f>'Data information'!D949</f>
        <v>ม.</v>
      </c>
      <c r="F734" s="449">
        <f>'Data information'!E949</f>
        <v>72</v>
      </c>
      <c r="G734" s="449">
        <f t="shared" si="64"/>
        <v>0</v>
      </c>
      <c r="H734" s="449">
        <f>'Data information'!F949</f>
        <v>25</v>
      </c>
      <c r="I734" s="449">
        <f t="shared" si="65"/>
        <v>0</v>
      </c>
      <c r="J734" s="449">
        <f t="shared" si="66"/>
        <v>0</v>
      </c>
      <c r="K734" s="469"/>
    </row>
    <row r="735" spans="1:11" s="500" customFormat="1">
      <c r="A735" s="451"/>
      <c r="B735" s="475"/>
      <c r="C735" s="476" t="str">
        <f>'Data information'!C950</f>
        <v xml:space="preserve"> -  IEC 01 #  16  SQ.MM.</v>
      </c>
      <c r="D735" s="449"/>
      <c r="E735" s="450" t="str">
        <f>'Data information'!D950</f>
        <v>ม.</v>
      </c>
      <c r="F735" s="449">
        <f>'Data information'!E950</f>
        <v>45.9</v>
      </c>
      <c r="G735" s="449">
        <f t="shared" si="64"/>
        <v>0</v>
      </c>
      <c r="H735" s="449">
        <f>'Data information'!F950</f>
        <v>20</v>
      </c>
      <c r="I735" s="449">
        <f t="shared" si="65"/>
        <v>0</v>
      </c>
      <c r="J735" s="449">
        <f t="shared" si="66"/>
        <v>0</v>
      </c>
      <c r="K735" s="469"/>
    </row>
    <row r="736" spans="1:11" s="500" customFormat="1">
      <c r="A736" s="451"/>
      <c r="B736" s="475"/>
      <c r="C736" s="476" t="str">
        <f>'Data information'!C951</f>
        <v xml:space="preserve"> -  IEC 01 #  10  SQ.MM.</v>
      </c>
      <c r="D736" s="449"/>
      <c r="E736" s="450" t="str">
        <f>'Data information'!D951</f>
        <v>ม.</v>
      </c>
      <c r="F736" s="449">
        <f>'Data information'!E951</f>
        <v>29.58</v>
      </c>
      <c r="G736" s="449">
        <f t="shared" si="64"/>
        <v>0</v>
      </c>
      <c r="H736" s="449">
        <f>'Data information'!F951</f>
        <v>16</v>
      </c>
      <c r="I736" s="449">
        <f t="shared" si="65"/>
        <v>0</v>
      </c>
      <c r="J736" s="449">
        <f t="shared" si="66"/>
        <v>0</v>
      </c>
      <c r="K736" s="469"/>
    </row>
    <row r="737" spans="1:11" s="500" customFormat="1" hidden="1">
      <c r="A737" s="451"/>
      <c r="B737" s="475"/>
      <c r="C737" s="476" t="str">
        <f>'Data information'!C952</f>
        <v xml:space="preserve"> -  IEC 01 #  6  SQ.MM.</v>
      </c>
      <c r="D737" s="449"/>
      <c r="E737" s="450" t="str">
        <f>'Data information'!D952</f>
        <v>ม.</v>
      </c>
      <c r="F737" s="449">
        <f>'Data information'!E952</f>
        <v>18</v>
      </c>
      <c r="G737" s="449">
        <f t="shared" si="64"/>
        <v>0</v>
      </c>
      <c r="H737" s="449">
        <f>'Data information'!F952</f>
        <v>12</v>
      </c>
      <c r="I737" s="449">
        <f t="shared" si="65"/>
        <v>0</v>
      </c>
      <c r="J737" s="449">
        <f t="shared" si="66"/>
        <v>0</v>
      </c>
      <c r="K737" s="469"/>
    </row>
    <row r="738" spans="1:11" s="500" customFormat="1">
      <c r="A738" s="451"/>
      <c r="B738" s="475"/>
      <c r="C738" s="476" t="str">
        <f>'Data information'!C953</f>
        <v xml:space="preserve"> -  IEC 01 #  4  SQ.MM.</v>
      </c>
      <c r="D738" s="449"/>
      <c r="E738" s="450" t="str">
        <f>'Data information'!D953</f>
        <v>ม.</v>
      </c>
      <c r="F738" s="449">
        <f>'Data information'!E953</f>
        <v>11.22</v>
      </c>
      <c r="G738" s="449">
        <f t="shared" si="64"/>
        <v>0</v>
      </c>
      <c r="H738" s="449">
        <f>'Data information'!F953</f>
        <v>10</v>
      </c>
      <c r="I738" s="449">
        <f t="shared" si="65"/>
        <v>0</v>
      </c>
      <c r="J738" s="449">
        <f t="shared" si="66"/>
        <v>0</v>
      </c>
      <c r="K738" s="469"/>
    </row>
    <row r="739" spans="1:11" s="500" customFormat="1">
      <c r="A739" s="451"/>
      <c r="B739" s="475"/>
      <c r="C739" s="476" t="str">
        <f>'Data information'!C954</f>
        <v xml:space="preserve"> -  IEC 01 #  2.5  SQ.MM.</v>
      </c>
      <c r="D739" s="449"/>
      <c r="E739" s="450" t="str">
        <f>'Data information'!D954</f>
        <v>ม.</v>
      </c>
      <c r="F739" s="449">
        <f>'Data information'!E954</f>
        <v>7.44</v>
      </c>
      <c r="G739" s="449">
        <f t="shared" si="64"/>
        <v>0</v>
      </c>
      <c r="H739" s="449">
        <f>'Data information'!F954</f>
        <v>7</v>
      </c>
      <c r="I739" s="449">
        <f t="shared" si="65"/>
        <v>0</v>
      </c>
      <c r="J739" s="449">
        <f t="shared" si="66"/>
        <v>0</v>
      </c>
      <c r="K739" s="469"/>
    </row>
    <row r="740" spans="1:11" s="500" customFormat="1">
      <c r="A740" s="451"/>
      <c r="B740" s="475"/>
      <c r="C740" s="476" t="str">
        <f>'Data information'!C955</f>
        <v xml:space="preserve"> -  Transmission cable size : 0.33 mm (22AWG) 2Core</v>
      </c>
      <c r="D740" s="449"/>
      <c r="E740" s="450" t="str">
        <f>'Data information'!D955</f>
        <v>ม.</v>
      </c>
      <c r="F740" s="449">
        <f>'Data information'!E955</f>
        <v>15</v>
      </c>
      <c r="G740" s="449">
        <f t="shared" si="64"/>
        <v>0</v>
      </c>
      <c r="H740" s="449">
        <f>'Data information'!F955</f>
        <v>5</v>
      </c>
      <c r="I740" s="449">
        <f t="shared" si="65"/>
        <v>0</v>
      </c>
      <c r="J740" s="449">
        <f t="shared" si="66"/>
        <v>0</v>
      </c>
      <c r="K740" s="469"/>
    </row>
    <row r="741" spans="1:11" s="500" customFormat="1">
      <c r="A741" s="451"/>
      <c r="B741" s="475"/>
      <c r="C741" s="476" t="str">
        <f>'Data information'!C956</f>
        <v xml:space="preserve"> -  ท่อ IMC 2  1/2  "</v>
      </c>
      <c r="D741" s="449"/>
      <c r="E741" s="450" t="str">
        <f>'Data information'!D956</f>
        <v>ม.</v>
      </c>
      <c r="F741" s="449">
        <f>'Data information'!E956</f>
        <v>449.57</v>
      </c>
      <c r="G741" s="449">
        <f t="shared" si="64"/>
        <v>0</v>
      </c>
      <c r="H741" s="449">
        <f>'Data information'!F956</f>
        <v>55</v>
      </c>
      <c r="I741" s="449">
        <f t="shared" si="65"/>
        <v>0</v>
      </c>
      <c r="J741" s="449">
        <f t="shared" si="66"/>
        <v>0</v>
      </c>
      <c r="K741" s="469"/>
    </row>
    <row r="742" spans="1:11" s="500" customFormat="1">
      <c r="A742" s="451"/>
      <c r="B742" s="475"/>
      <c r="C742" s="476" t="str">
        <f>'Data information'!C957</f>
        <v xml:space="preserve"> -  ท่อ IMC 2  "</v>
      </c>
      <c r="D742" s="449"/>
      <c r="E742" s="450" t="str">
        <f>'Data information'!D957</f>
        <v>ม.</v>
      </c>
      <c r="F742" s="449">
        <f>'Data information'!E957</f>
        <v>287.48</v>
      </c>
      <c r="G742" s="449">
        <f t="shared" si="64"/>
        <v>0</v>
      </c>
      <c r="H742" s="449">
        <f>'Data information'!F957</f>
        <v>48</v>
      </c>
      <c r="I742" s="449">
        <f t="shared" si="65"/>
        <v>0</v>
      </c>
      <c r="J742" s="449">
        <f t="shared" si="66"/>
        <v>0</v>
      </c>
      <c r="K742" s="469"/>
    </row>
    <row r="743" spans="1:11" s="500" customFormat="1" hidden="1">
      <c r="A743" s="451"/>
      <c r="B743" s="475"/>
      <c r="C743" s="476" t="str">
        <f>'Data information'!C958</f>
        <v xml:space="preserve"> -  ท่อ IMC 1  1/2  "</v>
      </c>
      <c r="D743" s="449"/>
      <c r="E743" s="450" t="str">
        <f>'Data information'!D958</f>
        <v>ม.</v>
      </c>
      <c r="F743" s="449">
        <f>'Data information'!E958</f>
        <v>210.36</v>
      </c>
      <c r="G743" s="449">
        <f t="shared" si="64"/>
        <v>0</v>
      </c>
      <c r="H743" s="449">
        <f>'Data information'!F958</f>
        <v>42</v>
      </c>
      <c r="I743" s="449">
        <f t="shared" si="65"/>
        <v>0</v>
      </c>
      <c r="J743" s="449">
        <f t="shared" si="66"/>
        <v>0</v>
      </c>
      <c r="K743" s="469"/>
    </row>
    <row r="744" spans="1:11" s="500" customFormat="1" hidden="1">
      <c r="A744" s="451"/>
      <c r="B744" s="475"/>
      <c r="C744" s="476" t="str">
        <f>'Data information'!C959</f>
        <v xml:space="preserve"> - ท่อ EMT.   1 1/4 "</v>
      </c>
      <c r="D744" s="449"/>
      <c r="E744" s="450" t="str">
        <f>'Data information'!D959</f>
        <v>ม.</v>
      </c>
      <c r="F744" s="449">
        <f>'Data information'!E959</f>
        <v>124.85</v>
      </c>
      <c r="G744" s="449">
        <f t="shared" si="64"/>
        <v>0</v>
      </c>
      <c r="H744" s="449">
        <f>'Data information'!F959</f>
        <v>38</v>
      </c>
      <c r="I744" s="449">
        <f t="shared" si="65"/>
        <v>0</v>
      </c>
      <c r="J744" s="449">
        <f t="shared" si="66"/>
        <v>0</v>
      </c>
      <c r="K744" s="469"/>
    </row>
    <row r="745" spans="1:11" s="500" customFormat="1">
      <c r="A745" s="451"/>
      <c r="B745" s="475"/>
      <c r="C745" s="476" t="str">
        <f>'Data information'!C960</f>
        <v xml:space="preserve">  - ท่อ EMT.    1/2 "</v>
      </c>
      <c r="D745" s="449"/>
      <c r="E745" s="450" t="str">
        <f>'Data information'!D960</f>
        <v>ม.</v>
      </c>
      <c r="F745" s="449">
        <f>'Data information'!E960</f>
        <v>34.89</v>
      </c>
      <c r="G745" s="449">
        <f t="shared" si="64"/>
        <v>0</v>
      </c>
      <c r="H745" s="449">
        <f>'Data information'!F960</f>
        <v>22</v>
      </c>
      <c r="I745" s="449">
        <f t="shared" si="65"/>
        <v>0</v>
      </c>
      <c r="J745" s="449">
        <f t="shared" si="66"/>
        <v>0</v>
      </c>
      <c r="K745" s="469"/>
    </row>
    <row r="746" spans="1:11" s="500" customFormat="1">
      <c r="A746" s="451"/>
      <c r="B746" s="475"/>
      <c r="C746" s="476" t="str">
        <f>'Data information'!C961</f>
        <v xml:space="preserve"> -  อุปกรณ์ประกอบสายไฟฟ้า</v>
      </c>
      <c r="D746" s="449"/>
      <c r="E746" s="450" t="str">
        <f>'Data information'!D961</f>
        <v>รายการ</v>
      </c>
      <c r="F746" s="449">
        <f>(SUM(G731:G740))*0.1</f>
        <v>0</v>
      </c>
      <c r="G746" s="449">
        <f t="shared" si="64"/>
        <v>0</v>
      </c>
      <c r="H746" s="449">
        <f>'Data information'!F961</f>
        <v>0</v>
      </c>
      <c r="I746" s="449">
        <f t="shared" si="65"/>
        <v>0</v>
      </c>
      <c r="J746" s="449">
        <f t="shared" si="66"/>
        <v>0</v>
      </c>
      <c r="K746" s="469"/>
    </row>
    <row r="747" spans="1:11" s="500" customFormat="1">
      <c r="A747" s="451"/>
      <c r="B747" s="475"/>
      <c r="C747" s="476" t="str">
        <f>'Data information'!C962</f>
        <v xml:space="preserve"> -  อุปกรณ์ประกอบท่อไฟฟ้า</v>
      </c>
      <c r="D747" s="449"/>
      <c r="E747" s="450" t="str">
        <f>'Data information'!D962</f>
        <v>รายการ</v>
      </c>
      <c r="F747" s="449">
        <f>(SUM(G741:G745))*0.15</f>
        <v>0</v>
      </c>
      <c r="G747" s="449">
        <f t="shared" si="64"/>
        <v>0</v>
      </c>
      <c r="H747" s="449">
        <f>'Data information'!F962</f>
        <v>0</v>
      </c>
      <c r="I747" s="449">
        <f t="shared" si="65"/>
        <v>0</v>
      </c>
      <c r="J747" s="449">
        <f t="shared" si="66"/>
        <v>0</v>
      </c>
      <c r="K747" s="469"/>
    </row>
    <row r="748" spans="1:11" s="500" customFormat="1">
      <c r="A748" s="451"/>
      <c r="B748" s="475"/>
      <c r="C748" s="485" t="str">
        <f>'Data information'!C963</f>
        <v>ระบบไฟฉุกเฉินและป้ายทางออก</v>
      </c>
      <c r="D748" s="449"/>
      <c r="E748" s="450"/>
      <c r="F748" s="449"/>
      <c r="G748" s="449"/>
      <c r="H748" s="449"/>
      <c r="I748" s="449"/>
      <c r="J748" s="449"/>
      <c r="K748" s="469"/>
    </row>
    <row r="749" spans="1:11" s="500" customFormat="1">
      <c r="A749" s="451"/>
      <c r="B749" s="475"/>
      <c r="C749" s="476" t="str">
        <f>'Data information'!C964</f>
        <v xml:space="preserve"> -  ปลั๊กกราว์ดเดี่ยว</v>
      </c>
      <c r="D749" s="449"/>
      <c r="E749" s="450" t="str">
        <f>'Data information'!D964</f>
        <v>ชุด</v>
      </c>
      <c r="F749" s="449">
        <f>'Data information'!E964</f>
        <v>80</v>
      </c>
      <c r="G749" s="449">
        <f t="shared" si="64"/>
        <v>0</v>
      </c>
      <c r="H749" s="449">
        <f>'Data information'!F964</f>
        <v>90</v>
      </c>
      <c r="I749" s="449">
        <f t="shared" si="65"/>
        <v>0</v>
      </c>
      <c r="J749" s="449">
        <f t="shared" si="66"/>
        <v>0</v>
      </c>
      <c r="K749" s="469"/>
    </row>
    <row r="750" spans="1:11" s="500" customFormat="1">
      <c r="A750" s="451"/>
      <c r="B750" s="475"/>
      <c r="C750" s="476" t="str">
        <f>'Data information'!C965</f>
        <v xml:space="preserve"> -  IEC 01 #  2.5  SQ.MM.</v>
      </c>
      <c r="D750" s="449"/>
      <c r="E750" s="450" t="str">
        <f>'Data information'!D965</f>
        <v>ม.</v>
      </c>
      <c r="F750" s="449">
        <f>'Data information'!E965</f>
        <v>7.44</v>
      </c>
      <c r="G750" s="449">
        <f t="shared" si="64"/>
        <v>0</v>
      </c>
      <c r="H750" s="449">
        <f>'Data information'!F965</f>
        <v>7</v>
      </c>
      <c r="I750" s="449">
        <f t="shared" si="65"/>
        <v>0</v>
      </c>
      <c r="J750" s="449">
        <f t="shared" si="66"/>
        <v>0</v>
      </c>
      <c r="K750" s="469"/>
    </row>
    <row r="751" spans="1:11" s="500" customFormat="1">
      <c r="A751" s="451"/>
      <c r="B751" s="475"/>
      <c r="C751" s="476" t="str">
        <f>'Data information'!C966</f>
        <v xml:space="preserve"> - ท่อ EMT.   1/2"</v>
      </c>
      <c r="D751" s="449"/>
      <c r="E751" s="450" t="str">
        <f>'Data information'!D966</f>
        <v>ม.</v>
      </c>
      <c r="F751" s="449">
        <f>'Data information'!E966</f>
        <v>34.89</v>
      </c>
      <c r="G751" s="449">
        <f t="shared" si="64"/>
        <v>0</v>
      </c>
      <c r="H751" s="449">
        <f>'Data information'!F966</f>
        <v>22</v>
      </c>
      <c r="I751" s="449">
        <f t="shared" si="65"/>
        <v>0</v>
      </c>
      <c r="J751" s="449">
        <f t="shared" si="66"/>
        <v>0</v>
      </c>
      <c r="K751" s="469"/>
    </row>
    <row r="752" spans="1:11" s="500" customFormat="1">
      <c r="A752" s="451"/>
      <c r="B752" s="475"/>
      <c r="C752" s="476" t="str">
        <f>'Data information'!C967</f>
        <v xml:space="preserve"> -  อุปกรณ์ประกอบสายไฟฟ้า</v>
      </c>
      <c r="D752" s="449"/>
      <c r="E752" s="450" t="str">
        <f>'Data information'!D967</f>
        <v>รายการ</v>
      </c>
      <c r="F752" s="449">
        <f>(SUM(G750))*0.1</f>
        <v>0</v>
      </c>
      <c r="G752" s="449">
        <f t="shared" si="64"/>
        <v>0</v>
      </c>
      <c r="H752" s="449">
        <f>'Data information'!F967</f>
        <v>0</v>
      </c>
      <c r="I752" s="449">
        <f t="shared" si="65"/>
        <v>0</v>
      </c>
      <c r="J752" s="449">
        <f t="shared" si="66"/>
        <v>0</v>
      </c>
      <c r="K752" s="469"/>
    </row>
    <row r="753" spans="1:11" s="500" customFormat="1">
      <c r="A753" s="451"/>
      <c r="B753" s="475"/>
      <c r="C753" s="476" t="str">
        <f>'Data information'!C968</f>
        <v xml:space="preserve"> -  อุปกรณ์ประกอบท่อไฟฟ้า</v>
      </c>
      <c r="D753" s="449"/>
      <c r="E753" s="450" t="str">
        <f>'Data information'!D968</f>
        <v>รายการ</v>
      </c>
      <c r="F753" s="449">
        <f>(SUM(G751))*0.15</f>
        <v>0</v>
      </c>
      <c r="G753" s="449">
        <f t="shared" si="64"/>
        <v>0</v>
      </c>
      <c r="H753" s="449">
        <f>'Data information'!F968</f>
        <v>0</v>
      </c>
      <c r="I753" s="449">
        <f t="shared" si="65"/>
        <v>0</v>
      </c>
      <c r="J753" s="449">
        <f t="shared" si="66"/>
        <v>0</v>
      </c>
      <c r="K753" s="469"/>
    </row>
    <row r="754" spans="1:11" s="500" customFormat="1" hidden="1">
      <c r="A754" s="451"/>
      <c r="B754" s="475"/>
      <c r="C754" s="485" t="str">
        <f>'Data information'!C969</f>
        <v>ระบบ LIFT</v>
      </c>
      <c r="D754" s="449"/>
      <c r="E754" s="450"/>
      <c r="F754" s="449"/>
      <c r="G754" s="449"/>
      <c r="H754" s="449"/>
      <c r="I754" s="449"/>
      <c r="J754" s="449"/>
      <c r="K754" s="469"/>
    </row>
    <row r="755" spans="1:11" s="500" customFormat="1" hidden="1">
      <c r="A755" s="451"/>
      <c r="B755" s="475"/>
      <c r="C755" s="476" t="str">
        <f>'Data information'!C970</f>
        <v xml:space="preserve"> -  FRC #  16  SQ.MM.</v>
      </c>
      <c r="D755" s="449"/>
      <c r="E755" s="450" t="str">
        <f>'Data information'!D970</f>
        <v>ม.</v>
      </c>
      <c r="F755" s="449">
        <f>'Data information'!E970</f>
        <v>84</v>
      </c>
      <c r="G755" s="449">
        <f t="shared" si="64"/>
        <v>0</v>
      </c>
      <c r="H755" s="449">
        <f>'Data information'!F970</f>
        <v>30</v>
      </c>
      <c r="I755" s="449">
        <f t="shared" si="65"/>
        <v>0</v>
      </c>
      <c r="J755" s="449">
        <f t="shared" si="66"/>
        <v>0</v>
      </c>
      <c r="K755" s="469"/>
    </row>
    <row r="756" spans="1:11" s="500" customFormat="1" hidden="1">
      <c r="A756" s="451"/>
      <c r="B756" s="475"/>
      <c r="C756" s="476" t="str">
        <f>'Data information'!C971</f>
        <v xml:space="preserve"> -  FRC #  6  SQ.MM.</v>
      </c>
      <c r="D756" s="449"/>
      <c r="E756" s="450" t="str">
        <f>'Data information'!D971</f>
        <v>ม.</v>
      </c>
      <c r="F756" s="449">
        <f>'Data information'!E971</f>
        <v>43.2</v>
      </c>
      <c r="G756" s="449">
        <f t="shared" si="64"/>
        <v>0</v>
      </c>
      <c r="H756" s="449">
        <f>'Data information'!F971</f>
        <v>16</v>
      </c>
      <c r="I756" s="449">
        <f t="shared" si="65"/>
        <v>0</v>
      </c>
      <c r="J756" s="449">
        <f t="shared" si="66"/>
        <v>0</v>
      </c>
      <c r="K756" s="469"/>
    </row>
    <row r="757" spans="1:11" s="500" customFormat="1" hidden="1">
      <c r="A757" s="451"/>
      <c r="B757" s="475"/>
      <c r="C757" s="476" t="str">
        <f>'Data information'!C972</f>
        <v xml:space="preserve"> - ท่อ IMC.  2  "</v>
      </c>
      <c r="D757" s="449"/>
      <c r="E757" s="450" t="str">
        <f>'Data information'!D972</f>
        <v>ม.</v>
      </c>
      <c r="F757" s="449">
        <f>'Data information'!E972</f>
        <v>287.48</v>
      </c>
      <c r="G757" s="449">
        <f t="shared" si="64"/>
        <v>0</v>
      </c>
      <c r="H757" s="449">
        <f>'Data information'!F972</f>
        <v>48</v>
      </c>
      <c r="I757" s="449">
        <f t="shared" si="65"/>
        <v>0</v>
      </c>
      <c r="J757" s="449">
        <f t="shared" si="66"/>
        <v>0</v>
      </c>
      <c r="K757" s="469"/>
    </row>
    <row r="758" spans="1:11" s="500" customFormat="1" hidden="1">
      <c r="A758" s="451"/>
      <c r="B758" s="475"/>
      <c r="C758" s="476" t="str">
        <f>'Data information'!C973</f>
        <v xml:space="preserve"> -  อุปกรณ์ประกอบสายไฟฟ้า</v>
      </c>
      <c r="D758" s="449"/>
      <c r="E758" s="450" t="str">
        <f>'Data information'!D973</f>
        <v>รายการ</v>
      </c>
      <c r="F758" s="449">
        <f>(SUM(G755:G756))*0.1</f>
        <v>0</v>
      </c>
      <c r="G758" s="449">
        <f t="shared" si="64"/>
        <v>0</v>
      </c>
      <c r="H758" s="449">
        <f>'Data information'!F973</f>
        <v>0</v>
      </c>
      <c r="I758" s="449">
        <f t="shared" si="65"/>
        <v>0</v>
      </c>
      <c r="J758" s="449">
        <f t="shared" si="66"/>
        <v>0</v>
      </c>
      <c r="K758" s="469"/>
    </row>
    <row r="759" spans="1:11" s="500" customFormat="1" hidden="1">
      <c r="A759" s="451"/>
      <c r="B759" s="475"/>
      <c r="C759" s="476" t="str">
        <f>'Data information'!C974</f>
        <v xml:space="preserve"> -  อุปกรณ์ประกอบท่อไฟฟ้า</v>
      </c>
      <c r="D759" s="449"/>
      <c r="E759" s="450" t="str">
        <f>'Data information'!D974</f>
        <v>รายการ</v>
      </c>
      <c r="F759" s="449">
        <f>(SUM(G757))*0.15</f>
        <v>0</v>
      </c>
      <c r="G759" s="449">
        <f t="shared" si="64"/>
        <v>0</v>
      </c>
      <c r="H759" s="449">
        <f>'Data information'!F974</f>
        <v>0</v>
      </c>
      <c r="I759" s="449">
        <f t="shared" si="65"/>
        <v>0</v>
      </c>
      <c r="J759" s="449">
        <f t="shared" si="66"/>
        <v>0</v>
      </c>
      <c r="K759" s="469"/>
    </row>
    <row r="760" spans="1:11" s="500" customFormat="1">
      <c r="A760" s="451"/>
      <c r="B760" s="475"/>
      <c r="C760" s="485" t="str">
        <f>'Data information'!C975</f>
        <v>ระบบป้องกันฟ้าผ่า</v>
      </c>
      <c r="D760" s="449"/>
      <c r="E760" s="450"/>
      <c r="F760" s="449"/>
      <c r="G760" s="449"/>
      <c r="H760" s="449"/>
      <c r="I760" s="449"/>
      <c r="J760" s="449"/>
      <c r="K760" s="469"/>
    </row>
    <row r="761" spans="1:11" s="500" customFormat="1">
      <c r="A761" s="451"/>
      <c r="B761" s="475"/>
      <c r="C761" s="476" t="str">
        <f>'Data information'!C976</f>
        <v xml:space="preserve"> -  Air Terminal ( h 60 cm. )</v>
      </c>
      <c r="D761" s="449"/>
      <c r="E761" s="450" t="str">
        <f>'Data information'!D976</f>
        <v>แท่ง</v>
      </c>
      <c r="F761" s="449">
        <f>'Data information'!E976</f>
        <v>1135</v>
      </c>
      <c r="G761" s="449">
        <f t="shared" ref="G761:G768" si="67">D761*F761</f>
        <v>0</v>
      </c>
      <c r="H761" s="449">
        <f>'Data information'!F976</f>
        <v>100</v>
      </c>
      <c r="I761" s="449">
        <f t="shared" ref="I761:I768" si="68">D761*H761</f>
        <v>0</v>
      </c>
      <c r="J761" s="449">
        <f t="shared" ref="J761:J768" si="69">G761+I761</f>
        <v>0</v>
      </c>
      <c r="K761" s="469"/>
    </row>
    <row r="762" spans="1:11" s="500" customFormat="1">
      <c r="A762" s="451"/>
      <c r="B762" s="475"/>
      <c r="C762" s="476" t="str">
        <f>'Data information'!C977</f>
        <v xml:space="preserve"> -  Ground  Test  Box</v>
      </c>
      <c r="D762" s="449"/>
      <c r="E762" s="450" t="str">
        <f>'Data information'!D977</f>
        <v>กล่อง</v>
      </c>
      <c r="F762" s="449">
        <f>'Data information'!E977</f>
        <v>2000</v>
      </c>
      <c r="G762" s="449">
        <f t="shared" si="67"/>
        <v>0</v>
      </c>
      <c r="H762" s="449">
        <f>'Data information'!F977</f>
        <v>100</v>
      </c>
      <c r="I762" s="449">
        <f t="shared" si="68"/>
        <v>0</v>
      </c>
      <c r="J762" s="449">
        <f t="shared" si="69"/>
        <v>0</v>
      </c>
      <c r="K762" s="469"/>
    </row>
    <row r="763" spans="1:11" s="500" customFormat="1">
      <c r="A763" s="451"/>
      <c r="B763" s="475"/>
      <c r="C763" s="476" t="str">
        <f>'Data information'!C978</f>
        <v xml:space="preserve"> -  Ground  PIT</v>
      </c>
      <c r="D763" s="449"/>
      <c r="E763" s="450" t="str">
        <f>'Data information'!D978</f>
        <v>บ่อ</v>
      </c>
      <c r="F763" s="449">
        <f>'Data information'!E978</f>
        <v>1050</v>
      </c>
      <c r="G763" s="449">
        <f t="shared" si="67"/>
        <v>0</v>
      </c>
      <c r="H763" s="449">
        <f>'Data information'!F978</f>
        <v>100</v>
      </c>
      <c r="I763" s="449">
        <f t="shared" si="68"/>
        <v>0</v>
      </c>
      <c r="J763" s="449">
        <f t="shared" si="69"/>
        <v>0</v>
      </c>
      <c r="K763" s="469"/>
    </row>
    <row r="764" spans="1:11" s="500" customFormat="1">
      <c r="A764" s="451"/>
      <c r="B764" s="475"/>
      <c r="C764" s="476" t="str">
        <f>'Data information'!C979</f>
        <v xml:space="preserve"> - Cabel Coppre  70  sq.mm.</v>
      </c>
      <c r="D764" s="449"/>
      <c r="E764" s="450" t="str">
        <f>'Data information'!D979</f>
        <v>ม.</v>
      </c>
      <c r="F764" s="449">
        <f>'Data information'!E979</f>
        <v>196.62</v>
      </c>
      <c r="G764" s="449">
        <f t="shared" si="67"/>
        <v>0</v>
      </c>
      <c r="H764" s="449">
        <f>'Data information'!F979</f>
        <v>45</v>
      </c>
      <c r="I764" s="449">
        <f t="shared" si="68"/>
        <v>0</v>
      </c>
      <c r="J764" s="449">
        <f t="shared" si="69"/>
        <v>0</v>
      </c>
      <c r="K764" s="469"/>
    </row>
    <row r="765" spans="1:11" s="500" customFormat="1">
      <c r="A765" s="451"/>
      <c r="B765" s="475"/>
      <c r="C765" s="476" t="str">
        <f>'Data information'!C980</f>
        <v xml:space="preserve"> - ท่อ PVC  1   " </v>
      </c>
      <c r="D765" s="449"/>
      <c r="E765" s="450" t="str">
        <f>'Data information'!D980</f>
        <v>ม.</v>
      </c>
      <c r="F765" s="449">
        <f>'Data information'!E980</f>
        <v>14.45</v>
      </c>
      <c r="G765" s="449">
        <f t="shared" si="67"/>
        <v>0</v>
      </c>
      <c r="H765" s="449">
        <f>'Data information'!F980</f>
        <v>25</v>
      </c>
      <c r="I765" s="449">
        <f t="shared" si="68"/>
        <v>0</v>
      </c>
      <c r="J765" s="449">
        <f t="shared" si="69"/>
        <v>0</v>
      </c>
      <c r="K765" s="469"/>
    </row>
    <row r="766" spans="1:11" s="500" customFormat="1">
      <c r="A766" s="451"/>
      <c r="B766" s="475"/>
      <c r="C766" s="476" t="str">
        <f>'Data information'!C981</f>
        <v xml:space="preserve"> - ชุดแท่งกราวด์</v>
      </c>
      <c r="D766" s="449"/>
      <c r="E766" s="450" t="str">
        <f>'Data information'!D981</f>
        <v>แท่ง</v>
      </c>
      <c r="F766" s="449">
        <f>'Data information'!E981</f>
        <v>930</v>
      </c>
      <c r="G766" s="449">
        <f t="shared" si="67"/>
        <v>0</v>
      </c>
      <c r="H766" s="449">
        <f>'Data information'!F981</f>
        <v>100</v>
      </c>
      <c r="I766" s="449">
        <f t="shared" si="68"/>
        <v>0</v>
      </c>
      <c r="J766" s="449">
        <f t="shared" si="69"/>
        <v>0</v>
      </c>
      <c r="K766" s="469"/>
    </row>
    <row r="767" spans="1:11" s="500" customFormat="1">
      <c r="A767" s="451"/>
      <c r="B767" s="475"/>
      <c r="C767" s="476" t="str">
        <f>'Data information'!C982</f>
        <v xml:space="preserve"> -  อุปกรณ์ประกอบสายไฟฟ้า</v>
      </c>
      <c r="D767" s="449"/>
      <c r="E767" s="450" t="str">
        <f>'Data information'!D982</f>
        <v>รายการ</v>
      </c>
      <c r="F767" s="449">
        <f>(SUM(G764))*0.1</f>
        <v>0</v>
      </c>
      <c r="G767" s="449">
        <f t="shared" si="67"/>
        <v>0</v>
      </c>
      <c r="H767" s="449">
        <f>'Data information'!F982</f>
        <v>0</v>
      </c>
      <c r="I767" s="449">
        <f t="shared" si="68"/>
        <v>0</v>
      </c>
      <c r="J767" s="449">
        <f t="shared" si="69"/>
        <v>0</v>
      </c>
      <c r="K767" s="469"/>
    </row>
    <row r="768" spans="1:11" s="500" customFormat="1">
      <c r="A768" s="451"/>
      <c r="B768" s="475"/>
      <c r="C768" s="476" t="str">
        <f>'Data information'!C983</f>
        <v xml:space="preserve"> -  อุปกรณ์ประกอบท่อไฟฟ้า</v>
      </c>
      <c r="D768" s="449"/>
      <c r="E768" s="450" t="str">
        <f>'Data information'!D983</f>
        <v>รายการ</v>
      </c>
      <c r="F768" s="449">
        <f>(SUM(G765))*0.15</f>
        <v>0</v>
      </c>
      <c r="G768" s="449">
        <f t="shared" si="67"/>
        <v>0</v>
      </c>
      <c r="H768" s="449">
        <f>'Data information'!F983</f>
        <v>0</v>
      </c>
      <c r="I768" s="449">
        <f t="shared" si="68"/>
        <v>0</v>
      </c>
      <c r="J768" s="449">
        <f t="shared" si="69"/>
        <v>0</v>
      </c>
      <c r="K768" s="469"/>
    </row>
    <row r="769" spans="1:11" s="500" customFormat="1">
      <c r="A769" s="451"/>
      <c r="B769" s="475"/>
      <c r="C769" s="485" t="str">
        <f>'Data information'!C984</f>
        <v>TELEPHONE SYSTEM</v>
      </c>
      <c r="D769" s="449"/>
      <c r="E769" s="450"/>
      <c r="F769" s="449"/>
      <c r="G769" s="449"/>
      <c r="H769" s="449"/>
      <c r="I769" s="449"/>
      <c r="J769" s="449"/>
      <c r="K769" s="469"/>
    </row>
    <row r="770" spans="1:11" s="500" customFormat="1" hidden="1">
      <c r="A770" s="451"/>
      <c r="B770" s="475"/>
      <c r="C770" s="476" t="str">
        <f>'Data information'!C985</f>
        <v xml:space="preserve"> - MDF 100/100P (Steel) with Arrester</v>
      </c>
      <c r="D770" s="449"/>
      <c r="E770" s="450" t="str">
        <f>'Data information'!D985</f>
        <v>ชุด</v>
      </c>
      <c r="F770" s="449">
        <f>'Data information'!E985</f>
        <v>13410</v>
      </c>
      <c r="G770" s="449">
        <f t="shared" ref="G770:G817" si="70">D770*F770</f>
        <v>0</v>
      </c>
      <c r="H770" s="449">
        <f>'Data information'!F985</f>
        <v>4023</v>
      </c>
      <c r="I770" s="449">
        <f t="shared" ref="I770:I817" si="71">D770*H770</f>
        <v>0</v>
      </c>
      <c r="J770" s="449">
        <f t="shared" ref="J770:J817" si="72">G770+I770</f>
        <v>0</v>
      </c>
      <c r="K770" s="469"/>
    </row>
    <row r="771" spans="1:11" s="500" customFormat="1">
      <c r="A771" s="451"/>
      <c r="B771" s="475"/>
      <c r="C771" s="476" t="str">
        <f>'Data information'!C986</f>
        <v xml:space="preserve"> - MDF 30/30P (Steel) with Arrester</v>
      </c>
      <c r="D771" s="449"/>
      <c r="E771" s="450" t="str">
        <f>'Data information'!D986</f>
        <v>ชุด</v>
      </c>
      <c r="F771" s="449">
        <f>'Data information'!E986</f>
        <v>4351</v>
      </c>
      <c r="G771" s="449">
        <f t="shared" si="70"/>
        <v>0</v>
      </c>
      <c r="H771" s="449">
        <f>'Data information'!F986</f>
        <v>1305.3</v>
      </c>
      <c r="I771" s="449">
        <f t="shared" si="71"/>
        <v>0</v>
      </c>
      <c r="J771" s="449">
        <f t="shared" si="72"/>
        <v>0</v>
      </c>
      <c r="K771" s="469"/>
    </row>
    <row r="772" spans="1:11" s="500" customFormat="1" hidden="1">
      <c r="A772" s="451"/>
      <c r="B772" s="475"/>
      <c r="C772" s="476" t="str">
        <f>'Data information'!C987</f>
        <v xml:space="preserve"> - MDF 20/20P (Steel) with Arrester</v>
      </c>
      <c r="D772" s="449"/>
      <c r="E772" s="450" t="str">
        <f>'Data information'!D987</f>
        <v>ชุด</v>
      </c>
      <c r="F772" s="449">
        <f>'Data information'!E987</f>
        <v>3139</v>
      </c>
      <c r="G772" s="449">
        <f t="shared" si="70"/>
        <v>0</v>
      </c>
      <c r="H772" s="449">
        <f>'Data information'!F987</f>
        <v>941.7</v>
      </c>
      <c r="I772" s="449">
        <f t="shared" si="71"/>
        <v>0</v>
      </c>
      <c r="J772" s="449">
        <f t="shared" si="72"/>
        <v>0</v>
      </c>
      <c r="K772" s="469"/>
    </row>
    <row r="773" spans="1:11" s="500" customFormat="1">
      <c r="A773" s="451"/>
      <c r="B773" s="475"/>
      <c r="C773" s="476" t="str">
        <f>'Data information'!C988</f>
        <v xml:space="preserve"> - TC 15P (Steel) With Connector</v>
      </c>
      <c r="D773" s="449"/>
      <c r="E773" s="450" t="str">
        <f>'Data information'!D988</f>
        <v>ชุด</v>
      </c>
      <c r="F773" s="449">
        <f>'Data information'!E988</f>
        <v>1003</v>
      </c>
      <c r="G773" s="449">
        <f t="shared" si="70"/>
        <v>0</v>
      </c>
      <c r="H773" s="449">
        <f>'Data information'!F988</f>
        <v>300.89999999999998</v>
      </c>
      <c r="I773" s="449">
        <f t="shared" si="71"/>
        <v>0</v>
      </c>
      <c r="J773" s="449">
        <f t="shared" si="72"/>
        <v>0</v>
      </c>
      <c r="K773" s="469"/>
    </row>
    <row r="774" spans="1:11" s="500" customFormat="1" hidden="1">
      <c r="A774" s="451"/>
      <c r="B774" s="475"/>
      <c r="C774" s="476" t="str">
        <f>'Data information'!C989</f>
        <v xml:space="preserve"> - TC 10P (Steel) With Connector</v>
      </c>
      <c r="D774" s="449"/>
      <c r="E774" s="450" t="str">
        <f>'Data information'!D989</f>
        <v>ชุด</v>
      </c>
      <c r="F774" s="449">
        <f>'Data information'!E989</f>
        <v>851</v>
      </c>
      <c r="G774" s="449">
        <f t="shared" si="70"/>
        <v>0</v>
      </c>
      <c r="H774" s="449">
        <f>'Data information'!F989</f>
        <v>255.3</v>
      </c>
      <c r="I774" s="449">
        <f t="shared" si="71"/>
        <v>0</v>
      </c>
      <c r="J774" s="449">
        <f t="shared" si="72"/>
        <v>0</v>
      </c>
      <c r="K774" s="469"/>
    </row>
    <row r="775" spans="1:11" s="500" customFormat="1" hidden="1">
      <c r="A775" s="451"/>
      <c r="B775" s="475"/>
      <c r="C775" s="476" t="str">
        <f>'Data information'!C990</f>
        <v xml:space="preserve"> - TC 5P (Steel) With Connector</v>
      </c>
      <c r="D775" s="449"/>
      <c r="E775" s="450" t="str">
        <f>'Data information'!D990</f>
        <v>ชุด</v>
      </c>
      <c r="F775" s="449">
        <f>'Data information'!E990</f>
        <v>851</v>
      </c>
      <c r="G775" s="449">
        <f t="shared" si="70"/>
        <v>0</v>
      </c>
      <c r="H775" s="449">
        <f>'Data information'!F990</f>
        <v>255.3</v>
      </c>
      <c r="I775" s="449">
        <f t="shared" si="71"/>
        <v>0</v>
      </c>
      <c r="J775" s="449">
        <f t="shared" si="72"/>
        <v>0</v>
      </c>
      <c r="K775" s="469"/>
    </row>
    <row r="776" spans="1:11" s="500" customFormat="1">
      <c r="A776" s="451"/>
      <c r="B776" s="475"/>
      <c r="C776" s="476" t="str">
        <f>'Data information'!C991</f>
        <v xml:space="preserve"> - AP 20Px0.65 mm.</v>
      </c>
      <c r="D776" s="449"/>
      <c r="E776" s="450" t="str">
        <f>'Data information'!D991</f>
        <v>ม.</v>
      </c>
      <c r="F776" s="449">
        <f>'Data information'!E991</f>
        <v>132</v>
      </c>
      <c r="G776" s="449">
        <f t="shared" si="70"/>
        <v>0</v>
      </c>
      <c r="H776" s="449">
        <f>'Data information'!F991</f>
        <v>22</v>
      </c>
      <c r="I776" s="449">
        <f t="shared" si="71"/>
        <v>0</v>
      </c>
      <c r="J776" s="449">
        <f t="shared" si="72"/>
        <v>0</v>
      </c>
      <c r="K776" s="469"/>
    </row>
    <row r="777" spans="1:11" s="500" customFormat="1">
      <c r="A777" s="451"/>
      <c r="B777" s="475"/>
      <c r="C777" s="476" t="str">
        <f>'Data information'!C992</f>
        <v xml:space="preserve"> - TPEV 15Px0.65 mm.</v>
      </c>
      <c r="D777" s="449"/>
      <c r="E777" s="450" t="str">
        <f>'Data information'!D992</f>
        <v>ม.</v>
      </c>
      <c r="F777" s="449">
        <f>'Data information'!E992</f>
        <v>55</v>
      </c>
      <c r="G777" s="449">
        <f t="shared" si="70"/>
        <v>0</v>
      </c>
      <c r="H777" s="449">
        <f>'Data information'!F992</f>
        <v>22</v>
      </c>
      <c r="I777" s="449">
        <f t="shared" si="71"/>
        <v>0</v>
      </c>
      <c r="J777" s="449">
        <f t="shared" si="72"/>
        <v>0</v>
      </c>
      <c r="K777" s="469"/>
    </row>
    <row r="778" spans="1:11" s="500" customFormat="1" hidden="1">
      <c r="A778" s="451"/>
      <c r="B778" s="475"/>
      <c r="C778" s="476" t="str">
        <f>'Data information'!C993</f>
        <v xml:space="preserve"> - TPEV 10Px0.65 mm.</v>
      </c>
      <c r="D778" s="449"/>
      <c r="E778" s="450" t="str">
        <f>'Data information'!D993</f>
        <v>ม.</v>
      </c>
      <c r="F778" s="449">
        <f>'Data information'!E993</f>
        <v>55</v>
      </c>
      <c r="G778" s="449">
        <f t="shared" si="70"/>
        <v>0</v>
      </c>
      <c r="H778" s="449">
        <f>'Data information'!F993</f>
        <v>16</v>
      </c>
      <c r="I778" s="449">
        <f t="shared" si="71"/>
        <v>0</v>
      </c>
      <c r="J778" s="449">
        <f t="shared" si="72"/>
        <v>0</v>
      </c>
      <c r="K778" s="469"/>
    </row>
    <row r="779" spans="1:11" s="500" customFormat="1" hidden="1">
      <c r="A779" s="451"/>
      <c r="B779" s="475"/>
      <c r="C779" s="476" t="str">
        <f>'Data information'!C994</f>
        <v xml:space="preserve"> - TPEV 5Px0.65 mm.</v>
      </c>
      <c r="D779" s="449"/>
      <c r="E779" s="450" t="str">
        <f>'Data information'!D994</f>
        <v>ม.</v>
      </c>
      <c r="F779" s="449">
        <f>'Data information'!E994</f>
        <v>31</v>
      </c>
      <c r="G779" s="449">
        <f t="shared" si="70"/>
        <v>0</v>
      </c>
      <c r="H779" s="449">
        <f>'Data information'!F994</f>
        <v>8</v>
      </c>
      <c r="I779" s="449">
        <f t="shared" si="71"/>
        <v>0</v>
      </c>
      <c r="J779" s="449">
        <f t="shared" si="72"/>
        <v>0</v>
      </c>
      <c r="K779" s="469"/>
    </row>
    <row r="780" spans="1:11" s="500" customFormat="1">
      <c r="A780" s="451"/>
      <c r="B780" s="475"/>
      <c r="C780" s="476" t="str">
        <f>'Data information'!C995</f>
        <v xml:space="preserve"> - TIEV  4Cx0.65 mm.</v>
      </c>
      <c r="D780" s="449"/>
      <c r="E780" s="450" t="str">
        <f>'Data information'!D995</f>
        <v>ม.</v>
      </c>
      <c r="F780" s="449">
        <f>'Data information'!E995</f>
        <v>9.35</v>
      </c>
      <c r="G780" s="449">
        <f t="shared" si="70"/>
        <v>0</v>
      </c>
      <c r="H780" s="449">
        <f>'Data information'!F995</f>
        <v>6</v>
      </c>
      <c r="I780" s="449">
        <f t="shared" si="71"/>
        <v>0</v>
      </c>
      <c r="J780" s="449">
        <f t="shared" si="72"/>
        <v>0</v>
      </c>
      <c r="K780" s="469"/>
    </row>
    <row r="781" spans="1:11" s="500" customFormat="1">
      <c r="A781" s="451"/>
      <c r="B781" s="475"/>
      <c r="C781" s="476" t="str">
        <f>'Data information'!C996</f>
        <v xml:space="preserve"> - TELEHPHONE OUTLET INSTALLATION</v>
      </c>
      <c r="D781" s="449"/>
      <c r="E781" s="450" t="str">
        <f>'Data information'!D996</f>
        <v>ชุด</v>
      </c>
      <c r="F781" s="449">
        <f>'Data information'!E996</f>
        <v>216</v>
      </c>
      <c r="G781" s="449">
        <f t="shared" si="70"/>
        <v>0</v>
      </c>
      <c r="H781" s="449">
        <f>'Data information'!F996</f>
        <v>90</v>
      </c>
      <c r="I781" s="449">
        <f t="shared" si="71"/>
        <v>0</v>
      </c>
      <c r="J781" s="449">
        <f t="shared" si="72"/>
        <v>0</v>
      </c>
      <c r="K781" s="469"/>
    </row>
    <row r="782" spans="1:11" s="500" customFormat="1">
      <c r="A782" s="451"/>
      <c r="B782" s="475"/>
      <c r="C782" s="476" t="str">
        <f>'Data information'!C997</f>
        <v xml:space="preserve"> - EMT 1 "  </v>
      </c>
      <c r="D782" s="449"/>
      <c r="E782" s="450" t="str">
        <f>'Data information'!D997</f>
        <v>ม.</v>
      </c>
      <c r="F782" s="449">
        <f>'Data information'!E997</f>
        <v>71.61</v>
      </c>
      <c r="G782" s="449">
        <f t="shared" si="70"/>
        <v>0</v>
      </c>
      <c r="H782" s="449">
        <f>'Data information'!F997</f>
        <v>28</v>
      </c>
      <c r="I782" s="449">
        <f t="shared" si="71"/>
        <v>0</v>
      </c>
      <c r="J782" s="449">
        <f t="shared" si="72"/>
        <v>0</v>
      </c>
      <c r="K782" s="469"/>
    </row>
    <row r="783" spans="1:11" s="500" customFormat="1">
      <c r="A783" s="451"/>
      <c r="B783" s="475"/>
      <c r="C783" s="476" t="str">
        <f>'Data information'!C998</f>
        <v xml:space="preserve"> - EMT 1/2 "  </v>
      </c>
      <c r="D783" s="449"/>
      <c r="E783" s="450" t="str">
        <f>'Data information'!D998</f>
        <v>ม.</v>
      </c>
      <c r="F783" s="449">
        <f>'Data information'!E998</f>
        <v>34.89</v>
      </c>
      <c r="G783" s="449">
        <f t="shared" si="70"/>
        <v>0</v>
      </c>
      <c r="H783" s="449">
        <f>'Data information'!F998</f>
        <v>22</v>
      </c>
      <c r="I783" s="449">
        <f t="shared" si="71"/>
        <v>0</v>
      </c>
      <c r="J783" s="449">
        <f t="shared" si="72"/>
        <v>0</v>
      </c>
      <c r="K783" s="469"/>
    </row>
    <row r="784" spans="1:11" s="500" customFormat="1">
      <c r="A784" s="451"/>
      <c r="B784" s="475"/>
      <c r="C784" s="476" t="str">
        <f>'Data information'!C999</f>
        <v xml:space="preserve"> - WIRE WAY SIZE  3" x 4"</v>
      </c>
      <c r="D784" s="449"/>
      <c r="E784" s="450" t="str">
        <f>'Data information'!D999</f>
        <v>ม.</v>
      </c>
      <c r="F784" s="449">
        <f>'Data information'!E999</f>
        <v>133</v>
      </c>
      <c r="G784" s="449">
        <f t="shared" si="70"/>
        <v>0</v>
      </c>
      <c r="H784" s="449">
        <f>'Data information'!F999</f>
        <v>35</v>
      </c>
      <c r="I784" s="449">
        <f t="shared" si="71"/>
        <v>0</v>
      </c>
      <c r="J784" s="449">
        <f t="shared" si="72"/>
        <v>0</v>
      </c>
      <c r="K784" s="469"/>
    </row>
    <row r="785" spans="1:11" s="500" customFormat="1" hidden="1">
      <c r="A785" s="451"/>
      <c r="B785" s="475"/>
      <c r="C785" s="476" t="str">
        <f>'Data information'!C1000</f>
        <v xml:space="preserve"> - GROUNDING</v>
      </c>
      <c r="D785" s="449"/>
      <c r="E785" s="450" t="str">
        <f>'Data information'!D1000</f>
        <v>ชุด</v>
      </c>
      <c r="F785" s="449">
        <f>'Data information'!E1000</f>
        <v>7500</v>
      </c>
      <c r="G785" s="449">
        <f t="shared" si="70"/>
        <v>0</v>
      </c>
      <c r="H785" s="449">
        <f>'Data information'!F1000</f>
        <v>2250</v>
      </c>
      <c r="I785" s="449">
        <f t="shared" si="71"/>
        <v>0</v>
      </c>
      <c r="J785" s="449">
        <f t="shared" si="72"/>
        <v>0</v>
      </c>
      <c r="K785" s="469"/>
    </row>
    <row r="786" spans="1:11" s="500" customFormat="1">
      <c r="A786" s="451"/>
      <c r="B786" s="475"/>
      <c r="C786" s="476" t="str">
        <f>'Data information'!C1001</f>
        <v xml:space="preserve"> - ACCESSORIES &amp; SUPPORT (Cable)</v>
      </c>
      <c r="D786" s="449"/>
      <c r="E786" s="450" t="str">
        <f>'Data information'!D1001</f>
        <v>รายการ</v>
      </c>
      <c r="F786" s="449">
        <f>(SUM(G783))*0.1</f>
        <v>0</v>
      </c>
      <c r="G786" s="449">
        <f t="shared" si="70"/>
        <v>0</v>
      </c>
      <c r="H786" s="449">
        <f>'Data information'!F1001</f>
        <v>0</v>
      </c>
      <c r="I786" s="449">
        <f t="shared" si="71"/>
        <v>0</v>
      </c>
      <c r="J786" s="449">
        <f t="shared" si="72"/>
        <v>0</v>
      </c>
      <c r="K786" s="469"/>
    </row>
    <row r="787" spans="1:11" s="500" customFormat="1">
      <c r="A787" s="451"/>
      <c r="B787" s="475"/>
      <c r="C787" s="485" t="str">
        <f>'Data information'!C1002</f>
        <v>COMPUTER  SYSTEM</v>
      </c>
      <c r="D787" s="449"/>
      <c r="E787" s="450"/>
      <c r="F787" s="449"/>
      <c r="G787" s="449"/>
      <c r="H787" s="449"/>
      <c r="I787" s="449"/>
      <c r="J787" s="449"/>
      <c r="K787" s="469"/>
    </row>
    <row r="788" spans="1:11" s="500" customFormat="1">
      <c r="A788" s="451"/>
      <c r="B788" s="475"/>
      <c r="C788" s="476" t="str">
        <f>'Data information'!C1003</f>
        <v xml:space="preserve"> - RACK 19"  27U (60*90*139) With AC&amp;FAN</v>
      </c>
      <c r="D788" s="449"/>
      <c r="E788" s="450" t="str">
        <f>'Data information'!D1003</f>
        <v>ชุด</v>
      </c>
      <c r="F788" s="449">
        <f>'Data information'!E1003</f>
        <v>19100</v>
      </c>
      <c r="G788" s="449">
        <f t="shared" si="70"/>
        <v>0</v>
      </c>
      <c r="H788" s="449">
        <f>'Data information'!F1003</f>
        <v>3500</v>
      </c>
      <c r="I788" s="449">
        <f t="shared" si="71"/>
        <v>0</v>
      </c>
      <c r="J788" s="449">
        <f t="shared" si="72"/>
        <v>0</v>
      </c>
      <c r="K788" s="469"/>
    </row>
    <row r="789" spans="1:11" s="500" customFormat="1" hidden="1">
      <c r="A789" s="451"/>
      <c r="B789" s="475"/>
      <c r="C789" s="476" t="str">
        <f>'Data information'!C1004</f>
        <v xml:space="preserve"> - Cat6 PATCH PANEL 48 PORT</v>
      </c>
      <c r="D789" s="449"/>
      <c r="E789" s="450" t="str">
        <f>'Data information'!D1004</f>
        <v>ชุด</v>
      </c>
      <c r="F789" s="449">
        <f>'Data information'!E1004</f>
        <v>3100</v>
      </c>
      <c r="G789" s="449">
        <f t="shared" si="70"/>
        <v>0</v>
      </c>
      <c r="H789" s="449">
        <f>'Data information'!F1004</f>
        <v>930</v>
      </c>
      <c r="I789" s="449">
        <f t="shared" si="71"/>
        <v>0</v>
      </c>
      <c r="J789" s="449">
        <f t="shared" si="72"/>
        <v>0</v>
      </c>
      <c r="K789" s="469"/>
    </row>
    <row r="790" spans="1:11" s="500" customFormat="1">
      <c r="A790" s="451"/>
      <c r="B790" s="475"/>
      <c r="C790" s="476" t="str">
        <f>'Data information'!C1005</f>
        <v xml:space="preserve"> - Cat6 PATCH PANEL 24 PORT</v>
      </c>
      <c r="D790" s="449"/>
      <c r="E790" s="450" t="str">
        <f>'Data information'!D1005</f>
        <v>ชุด</v>
      </c>
      <c r="F790" s="449">
        <f>'Data information'!E1005</f>
        <v>1740</v>
      </c>
      <c r="G790" s="449">
        <f t="shared" si="70"/>
        <v>0</v>
      </c>
      <c r="H790" s="449">
        <f>'Data information'!F1005</f>
        <v>522</v>
      </c>
      <c r="I790" s="449">
        <f t="shared" si="71"/>
        <v>0</v>
      </c>
      <c r="J790" s="449">
        <f t="shared" si="72"/>
        <v>0</v>
      </c>
      <c r="K790" s="469"/>
    </row>
    <row r="791" spans="1:11" s="500" customFormat="1">
      <c r="A791" s="451"/>
      <c r="B791" s="475"/>
      <c r="C791" s="476" t="str">
        <f>'Data information'!C1006</f>
        <v xml:space="preserve"> - ODF RACK FIBER OPTIC (1U 12 Core 6 SC Duplex)</v>
      </c>
      <c r="D791" s="449"/>
      <c r="E791" s="450" t="str">
        <f>'Data information'!D1006</f>
        <v>ชุด</v>
      </c>
      <c r="F791" s="449">
        <f>'Data information'!E1006</f>
        <v>3561</v>
      </c>
      <c r="G791" s="449">
        <f t="shared" si="70"/>
        <v>0</v>
      </c>
      <c r="H791" s="449">
        <f>'Data information'!F1006</f>
        <v>1068.3</v>
      </c>
      <c r="I791" s="449">
        <f t="shared" si="71"/>
        <v>0</v>
      </c>
      <c r="J791" s="449">
        <f t="shared" si="72"/>
        <v>0</v>
      </c>
      <c r="K791" s="469"/>
    </row>
    <row r="792" spans="1:11" s="500" customFormat="1" hidden="1">
      <c r="A792" s="451"/>
      <c r="B792" s="475"/>
      <c r="C792" s="476" t="str">
        <f>'Data information'!C1007</f>
        <v xml:space="preserve"> - FIBER OPTIC CLOSURE OUTDOOR 12 CORE</v>
      </c>
      <c r="D792" s="449"/>
      <c r="E792" s="450" t="str">
        <f>'Data information'!D1007</f>
        <v>ม.</v>
      </c>
      <c r="F792" s="449">
        <f>'Data information'!E1007</f>
        <v>1135</v>
      </c>
      <c r="G792" s="449">
        <f t="shared" si="70"/>
        <v>0</v>
      </c>
      <c r="H792" s="449">
        <f>'Data information'!F1007</f>
        <v>340.5</v>
      </c>
      <c r="I792" s="449">
        <f t="shared" si="71"/>
        <v>0</v>
      </c>
      <c r="J792" s="449">
        <f t="shared" si="72"/>
        <v>0</v>
      </c>
      <c r="K792" s="469"/>
    </row>
    <row r="793" spans="1:11" s="500" customFormat="1">
      <c r="A793" s="451"/>
      <c r="B793" s="475"/>
      <c r="C793" s="476" t="str">
        <f>'Data information'!C1008</f>
        <v xml:space="preserve"> - EMT 1/2"</v>
      </c>
      <c r="D793" s="449"/>
      <c r="E793" s="450" t="str">
        <f>'Data information'!D1008</f>
        <v>ม.</v>
      </c>
      <c r="F793" s="449">
        <f>'Data information'!E1008</f>
        <v>34.89</v>
      </c>
      <c r="G793" s="449">
        <f t="shared" si="70"/>
        <v>0</v>
      </c>
      <c r="H793" s="449">
        <f>'Data information'!F1008</f>
        <v>22</v>
      </c>
      <c r="I793" s="449">
        <f t="shared" si="71"/>
        <v>0</v>
      </c>
      <c r="J793" s="449">
        <f t="shared" si="72"/>
        <v>0</v>
      </c>
      <c r="K793" s="469"/>
    </row>
    <row r="794" spans="1:11" s="500" customFormat="1">
      <c r="A794" s="451"/>
      <c r="B794" s="475"/>
      <c r="C794" s="476" t="str">
        <f>'Data information'!C1009</f>
        <v xml:space="preserve"> - EMT 3/4"</v>
      </c>
      <c r="D794" s="449"/>
      <c r="E794" s="450" t="str">
        <f>'Data information'!D1009</f>
        <v>ม.</v>
      </c>
      <c r="F794" s="449">
        <f>'Data information'!E1009</f>
        <v>50.36</v>
      </c>
      <c r="G794" s="449">
        <f t="shared" si="70"/>
        <v>0</v>
      </c>
      <c r="H794" s="449">
        <f>'Data information'!F1009</f>
        <v>24</v>
      </c>
      <c r="I794" s="449">
        <f t="shared" si="71"/>
        <v>0</v>
      </c>
      <c r="J794" s="449">
        <f t="shared" si="72"/>
        <v>0</v>
      </c>
      <c r="K794" s="469"/>
    </row>
    <row r="795" spans="1:11" s="500" customFormat="1">
      <c r="A795" s="451"/>
      <c r="B795" s="475"/>
      <c r="C795" s="476" t="str">
        <f>'Data information'!C1010</f>
        <v xml:space="preserve"> - EMT 1"</v>
      </c>
      <c r="D795" s="449"/>
      <c r="E795" s="450" t="str">
        <f>'Data information'!D1010</f>
        <v>ม.</v>
      </c>
      <c r="F795" s="449">
        <f>'Data information'!E1010</f>
        <v>71.61</v>
      </c>
      <c r="G795" s="449">
        <f t="shared" si="70"/>
        <v>0</v>
      </c>
      <c r="H795" s="449">
        <f>'Data information'!F1010</f>
        <v>28</v>
      </c>
      <c r="I795" s="449">
        <f t="shared" si="71"/>
        <v>0</v>
      </c>
      <c r="J795" s="449">
        <f t="shared" si="72"/>
        <v>0</v>
      </c>
      <c r="K795" s="469"/>
    </row>
    <row r="796" spans="1:11" s="500" customFormat="1" hidden="1">
      <c r="A796" s="451"/>
      <c r="B796" s="475"/>
      <c r="C796" s="476" t="str">
        <f>'Data information'!C1011</f>
        <v xml:space="preserve"> - WIRE WAY SIZE  3" x 4"</v>
      </c>
      <c r="D796" s="449"/>
      <c r="E796" s="450" t="str">
        <f>'Data information'!D1011</f>
        <v>ม.</v>
      </c>
      <c r="F796" s="449">
        <f>'Data information'!E1011</f>
        <v>133</v>
      </c>
      <c r="G796" s="449">
        <f t="shared" si="70"/>
        <v>0</v>
      </c>
      <c r="H796" s="449">
        <f>'Data information'!F1011</f>
        <v>35</v>
      </c>
      <c r="I796" s="449">
        <f t="shared" si="71"/>
        <v>0</v>
      </c>
      <c r="J796" s="449">
        <f t="shared" si="72"/>
        <v>0</v>
      </c>
      <c r="K796" s="469"/>
    </row>
    <row r="797" spans="1:11" s="500" customFormat="1">
      <c r="A797" s="451"/>
      <c r="B797" s="475"/>
      <c r="C797" s="476" t="str">
        <f>'Data information'!C1012</f>
        <v xml:space="preserve"> - F.O. Armored 12 Core SM</v>
      </c>
      <c r="D797" s="449"/>
      <c r="E797" s="450" t="str">
        <f>'Data information'!D1012</f>
        <v>ม.</v>
      </c>
      <c r="F797" s="449">
        <f>'Data information'!E1012</f>
        <v>38</v>
      </c>
      <c r="G797" s="449">
        <f t="shared" si="70"/>
        <v>0</v>
      </c>
      <c r="H797" s="449">
        <f>'Data information'!F1012</f>
        <v>18</v>
      </c>
      <c r="I797" s="449">
        <f t="shared" si="71"/>
        <v>0</v>
      </c>
      <c r="J797" s="449">
        <f t="shared" si="72"/>
        <v>0</v>
      </c>
      <c r="K797" s="469"/>
    </row>
    <row r="798" spans="1:11" s="500" customFormat="1">
      <c r="A798" s="451"/>
      <c r="B798" s="475"/>
      <c r="C798" s="476" t="str">
        <f>'Data information'!C1013</f>
        <v xml:space="preserve"> - Cat6 UTC Cable</v>
      </c>
      <c r="D798" s="449"/>
      <c r="E798" s="450" t="str">
        <f>'Data information'!D1013</f>
        <v>ม.</v>
      </c>
      <c r="F798" s="449">
        <f>'Data information'!E1013</f>
        <v>19.21</v>
      </c>
      <c r="G798" s="449">
        <f t="shared" si="70"/>
        <v>0</v>
      </c>
      <c r="H798" s="449">
        <f>'Data information'!F1013</f>
        <v>7</v>
      </c>
      <c r="I798" s="449">
        <f t="shared" si="71"/>
        <v>0</v>
      </c>
      <c r="J798" s="449">
        <f t="shared" si="72"/>
        <v>0</v>
      </c>
      <c r="K798" s="469"/>
    </row>
    <row r="799" spans="1:11" s="500" customFormat="1">
      <c r="A799" s="451"/>
      <c r="B799" s="475"/>
      <c r="C799" s="476" t="str">
        <f>'Data information'!C1014</f>
        <v xml:space="preserve"> - Cat6 OUTLET INSTALLATION</v>
      </c>
      <c r="D799" s="449"/>
      <c r="E799" s="450" t="str">
        <f>'Data information'!D1014</f>
        <v>ชุด</v>
      </c>
      <c r="F799" s="449">
        <f>'Data information'!E1014</f>
        <v>195</v>
      </c>
      <c r="G799" s="449">
        <f t="shared" si="70"/>
        <v>0</v>
      </c>
      <c r="H799" s="449">
        <f>'Data information'!F1014</f>
        <v>110</v>
      </c>
      <c r="I799" s="449">
        <f t="shared" si="71"/>
        <v>0</v>
      </c>
      <c r="J799" s="449">
        <f t="shared" si="72"/>
        <v>0</v>
      </c>
      <c r="K799" s="469"/>
    </row>
    <row r="800" spans="1:11" s="500" customFormat="1" hidden="1">
      <c r="A800" s="451"/>
      <c r="B800" s="475"/>
      <c r="C800" s="476" t="str">
        <f>'Data information'!C1015</f>
        <v xml:space="preserve"> - Cat6 OUTLET INSTALLATION 2 PORT OUTLET POPUP</v>
      </c>
      <c r="D800" s="449"/>
      <c r="E800" s="450" t="str">
        <f>'Data information'!D1015</f>
        <v>ชุด</v>
      </c>
      <c r="F800" s="449">
        <f>'Data information'!E1015</f>
        <v>1440</v>
      </c>
      <c r="G800" s="449">
        <f t="shared" si="70"/>
        <v>0</v>
      </c>
      <c r="H800" s="449">
        <f>'Data information'!F1015</f>
        <v>265</v>
      </c>
      <c r="I800" s="449">
        <f t="shared" si="71"/>
        <v>0</v>
      </c>
      <c r="J800" s="449">
        <f t="shared" si="72"/>
        <v>0</v>
      </c>
      <c r="K800" s="469"/>
    </row>
    <row r="801" spans="1:11" s="500" customFormat="1">
      <c r="A801" s="451"/>
      <c r="B801" s="475"/>
      <c r="C801" s="476" t="str">
        <f>'Data information'!C1016</f>
        <v xml:space="preserve"> - GROUNDING</v>
      </c>
      <c r="D801" s="449"/>
      <c r="E801" s="450" t="str">
        <f>'Data information'!D1016</f>
        <v>ชุด</v>
      </c>
      <c r="F801" s="449">
        <f>'Data information'!E1016</f>
        <v>7500</v>
      </c>
      <c r="G801" s="449">
        <f t="shared" si="70"/>
        <v>0</v>
      </c>
      <c r="H801" s="449">
        <f>'Data information'!F1016</f>
        <v>2250</v>
      </c>
      <c r="I801" s="449">
        <f t="shared" si="71"/>
        <v>0</v>
      </c>
      <c r="J801" s="449">
        <f t="shared" si="72"/>
        <v>0</v>
      </c>
      <c r="K801" s="469"/>
    </row>
    <row r="802" spans="1:11" s="500" customFormat="1">
      <c r="A802" s="451"/>
      <c r="B802" s="475"/>
      <c r="C802" s="476" t="str">
        <f>'Data information'!C1017</f>
        <v xml:space="preserve"> - ACCESSORIES &amp; SUPPORT (Cable)</v>
      </c>
      <c r="D802" s="449"/>
      <c r="E802" s="450" t="str">
        <f>'Data information'!D1017</f>
        <v>รายการ</v>
      </c>
      <c r="F802" s="449">
        <f>(SUM(G797:G798))*0.1</f>
        <v>0</v>
      </c>
      <c r="G802" s="449">
        <f t="shared" si="70"/>
        <v>0</v>
      </c>
      <c r="H802" s="449">
        <f>'Data information'!F1017</f>
        <v>0</v>
      </c>
      <c r="I802" s="449">
        <f t="shared" si="71"/>
        <v>0</v>
      </c>
      <c r="J802" s="449">
        <f t="shared" si="72"/>
        <v>0</v>
      </c>
      <c r="K802" s="469"/>
    </row>
    <row r="803" spans="1:11" s="500" customFormat="1">
      <c r="A803" s="451"/>
      <c r="B803" s="475"/>
      <c r="C803" s="485" t="str">
        <f>'Data information'!C1018</f>
        <v>CCTV SYSTEM</v>
      </c>
      <c r="D803" s="449"/>
      <c r="E803" s="450"/>
      <c r="F803" s="449"/>
      <c r="G803" s="449"/>
      <c r="H803" s="449"/>
      <c r="I803" s="449"/>
      <c r="J803" s="449"/>
      <c r="K803" s="469"/>
    </row>
    <row r="804" spans="1:11" s="500" customFormat="1">
      <c r="A804" s="451"/>
      <c r="B804" s="475"/>
      <c r="C804" s="476" t="str">
        <f>'Data information'!C1019</f>
        <v>- RACK 19"  12U (60*60*59) With AC&amp;FAN</v>
      </c>
      <c r="D804" s="449"/>
      <c r="E804" s="450" t="str">
        <f>'Data information'!D1019</f>
        <v>ชุด</v>
      </c>
      <c r="F804" s="449">
        <f>'Data information'!E1019</f>
        <v>7260</v>
      </c>
      <c r="G804" s="449">
        <f t="shared" si="70"/>
        <v>0</v>
      </c>
      <c r="H804" s="449">
        <f>'Data information'!F1019</f>
        <v>2178</v>
      </c>
      <c r="I804" s="449">
        <f t="shared" si="71"/>
        <v>0</v>
      </c>
      <c r="J804" s="449">
        <f t="shared" si="72"/>
        <v>0</v>
      </c>
      <c r="K804" s="469"/>
    </row>
    <row r="805" spans="1:11" s="500" customFormat="1">
      <c r="A805" s="451"/>
      <c r="B805" s="475"/>
      <c r="C805" s="476" t="str">
        <f>'Data information'!C1020</f>
        <v>- Cat6 UTC Cable</v>
      </c>
      <c r="D805" s="449"/>
      <c r="E805" s="450" t="str">
        <f>'Data information'!D1020</f>
        <v>ม.</v>
      </c>
      <c r="F805" s="449">
        <f>'Data information'!E1020</f>
        <v>10.49</v>
      </c>
      <c r="G805" s="449">
        <f t="shared" si="70"/>
        <v>0</v>
      </c>
      <c r="H805" s="449">
        <f>'Data information'!F1020</f>
        <v>7</v>
      </c>
      <c r="I805" s="449">
        <f t="shared" si="71"/>
        <v>0</v>
      </c>
      <c r="J805" s="449">
        <f t="shared" si="72"/>
        <v>0</v>
      </c>
      <c r="K805" s="469"/>
    </row>
    <row r="806" spans="1:11" s="500" customFormat="1">
      <c r="A806" s="451"/>
      <c r="B806" s="475"/>
      <c r="C806" s="476" t="str">
        <f>'Data information'!C1021</f>
        <v>- Cat6 OUTLET INSTALLATION</v>
      </c>
      <c r="D806" s="449"/>
      <c r="E806" s="450" t="str">
        <f>'Data information'!D1021</f>
        <v>ชุด</v>
      </c>
      <c r="F806" s="449">
        <f>'Data information'!E1021</f>
        <v>163</v>
      </c>
      <c r="G806" s="449">
        <f t="shared" si="70"/>
        <v>0</v>
      </c>
      <c r="H806" s="449">
        <f>'Data information'!F1021</f>
        <v>110</v>
      </c>
      <c r="I806" s="449">
        <f t="shared" si="71"/>
        <v>0</v>
      </c>
      <c r="J806" s="449">
        <f t="shared" si="72"/>
        <v>0</v>
      </c>
      <c r="K806" s="469"/>
    </row>
    <row r="807" spans="1:11" s="500" customFormat="1">
      <c r="A807" s="451"/>
      <c r="B807" s="475"/>
      <c r="C807" s="476" t="str">
        <f>'Data information'!C1022</f>
        <v xml:space="preserve">- EMT 1/2"  </v>
      </c>
      <c r="D807" s="449"/>
      <c r="E807" s="450" t="str">
        <f>'Data information'!D1022</f>
        <v>ม.</v>
      </c>
      <c r="F807" s="449">
        <f>'Data information'!E1022</f>
        <v>34.89</v>
      </c>
      <c r="G807" s="449">
        <f t="shared" si="70"/>
        <v>0</v>
      </c>
      <c r="H807" s="449">
        <f>'Data information'!F1022</f>
        <v>22</v>
      </c>
      <c r="I807" s="449">
        <f t="shared" si="71"/>
        <v>0</v>
      </c>
      <c r="J807" s="449">
        <f t="shared" si="72"/>
        <v>0</v>
      </c>
      <c r="K807" s="469"/>
    </row>
    <row r="808" spans="1:11" s="500" customFormat="1">
      <c r="A808" s="451"/>
      <c r="B808" s="475"/>
      <c r="C808" s="476" t="str">
        <f>'Data information'!C1023</f>
        <v>- ACCESSORIES &amp; SUPPORT (Cable)</v>
      </c>
      <c r="D808" s="449"/>
      <c r="E808" s="450" t="str">
        <f>'Data information'!D1023</f>
        <v>รายการ</v>
      </c>
      <c r="F808" s="449">
        <f>(SUM(G805))*0.1</f>
        <v>0</v>
      </c>
      <c r="G808" s="449">
        <f t="shared" si="70"/>
        <v>0</v>
      </c>
      <c r="H808" s="449">
        <f>'Data information'!F1023</f>
        <v>0</v>
      </c>
      <c r="I808" s="449">
        <f t="shared" si="71"/>
        <v>0</v>
      </c>
      <c r="J808" s="449">
        <f t="shared" si="72"/>
        <v>0</v>
      </c>
      <c r="K808" s="469"/>
    </row>
    <row r="809" spans="1:11" s="500" customFormat="1" hidden="1">
      <c r="A809" s="451"/>
      <c r="B809" s="475"/>
      <c r="C809" s="485" t="str">
        <f>'Data information'!C1024</f>
        <v>MATV SYSTEM</v>
      </c>
      <c r="D809" s="449"/>
      <c r="E809" s="450"/>
      <c r="F809" s="449"/>
      <c r="G809" s="449"/>
      <c r="H809" s="449"/>
      <c r="I809" s="449"/>
      <c r="J809" s="449"/>
      <c r="K809" s="470"/>
    </row>
    <row r="810" spans="1:11" s="500" customFormat="1" hidden="1">
      <c r="A810" s="451"/>
      <c r="B810" s="475"/>
      <c r="C810" s="476" t="str">
        <f>'Data information'!C1025</f>
        <v xml:space="preserve"> - RACK 19"  12U (60*60*59) With AC&amp;FAN</v>
      </c>
      <c r="D810" s="449"/>
      <c r="E810" s="450" t="str">
        <f>'Data information'!D1025</f>
        <v>ชุด</v>
      </c>
      <c r="F810" s="449">
        <f>'Data information'!E1025</f>
        <v>7260</v>
      </c>
      <c r="G810" s="449">
        <f t="shared" si="70"/>
        <v>0</v>
      </c>
      <c r="H810" s="449">
        <f>'Data information'!F1025</f>
        <v>2178</v>
      </c>
      <c r="I810" s="449">
        <f t="shared" si="71"/>
        <v>0</v>
      </c>
      <c r="J810" s="449">
        <f t="shared" si="72"/>
        <v>0</v>
      </c>
      <c r="K810" s="470"/>
    </row>
    <row r="811" spans="1:11" s="500" customFormat="1" hidden="1">
      <c r="A811" s="451"/>
      <c r="B811" s="475"/>
      <c r="C811" s="476" t="str">
        <f>'Data information'!C1026</f>
        <v xml:space="preserve"> - Muti Switch 5x8</v>
      </c>
      <c r="D811" s="449"/>
      <c r="E811" s="450" t="str">
        <f>'Data information'!D1026</f>
        <v>ชุด</v>
      </c>
      <c r="F811" s="449">
        <f>'Data information'!E1026</f>
        <v>1500</v>
      </c>
      <c r="G811" s="449">
        <f t="shared" si="70"/>
        <v>0</v>
      </c>
      <c r="H811" s="449">
        <f>'Data information'!F1026</f>
        <v>450</v>
      </c>
      <c r="I811" s="449">
        <f t="shared" si="71"/>
        <v>0</v>
      </c>
      <c r="J811" s="449">
        <f t="shared" si="72"/>
        <v>0</v>
      </c>
      <c r="K811" s="470"/>
    </row>
    <row r="812" spans="1:11" s="500" customFormat="1" hidden="1">
      <c r="A812" s="451"/>
      <c r="B812" s="475"/>
      <c r="C812" s="476" t="str">
        <f>'Data information'!C1027</f>
        <v xml:space="preserve"> - 5x5 1 TAP-OFF </v>
      </c>
      <c r="D812" s="449"/>
      <c r="E812" s="450" t="str">
        <f>'Data information'!D1027</f>
        <v>ชุด</v>
      </c>
      <c r="F812" s="449">
        <f>'Data information'!E1027</f>
        <v>120</v>
      </c>
      <c r="G812" s="449">
        <f t="shared" si="70"/>
        <v>0</v>
      </c>
      <c r="H812" s="449">
        <f>'Data information'!F1027</f>
        <v>36</v>
      </c>
      <c r="I812" s="449">
        <f t="shared" si="71"/>
        <v>0</v>
      </c>
      <c r="J812" s="449">
        <f t="shared" si="72"/>
        <v>0</v>
      </c>
      <c r="K812" s="470"/>
    </row>
    <row r="813" spans="1:11" s="500" customFormat="1" hidden="1">
      <c r="A813" s="451"/>
      <c r="B813" s="475"/>
      <c r="C813" s="476" t="str">
        <f>'Data information'!C1028</f>
        <v xml:space="preserve"> - EMT 1/2"  </v>
      </c>
      <c r="D813" s="449"/>
      <c r="E813" s="450" t="str">
        <f>'Data information'!D1028</f>
        <v>ม.</v>
      </c>
      <c r="F813" s="449">
        <f>'Data information'!E1028</f>
        <v>34.89</v>
      </c>
      <c r="G813" s="449">
        <f t="shared" si="70"/>
        <v>0</v>
      </c>
      <c r="H813" s="449">
        <f>'Data information'!F1028</f>
        <v>22</v>
      </c>
      <c r="I813" s="449">
        <f t="shared" si="71"/>
        <v>0</v>
      </c>
      <c r="J813" s="449">
        <f t="shared" si="72"/>
        <v>0</v>
      </c>
      <c r="K813" s="470"/>
    </row>
    <row r="814" spans="1:11" s="500" customFormat="1" hidden="1">
      <c r="A814" s="451"/>
      <c r="B814" s="475"/>
      <c r="C814" s="476" t="str">
        <f>'Data information'!C1029</f>
        <v xml:space="preserve"> - EMT 1"  </v>
      </c>
      <c r="D814" s="449"/>
      <c r="E814" s="450" t="str">
        <f>'Data information'!D1029</f>
        <v>ม.</v>
      </c>
      <c r="F814" s="449">
        <f>'Data information'!E1029</f>
        <v>71.61</v>
      </c>
      <c r="G814" s="449">
        <f t="shared" si="70"/>
        <v>0</v>
      </c>
      <c r="H814" s="449">
        <f>'Data information'!F1029</f>
        <v>28</v>
      </c>
      <c r="I814" s="449">
        <f t="shared" si="71"/>
        <v>0</v>
      </c>
      <c r="J814" s="449">
        <f t="shared" si="72"/>
        <v>0</v>
      </c>
      <c r="K814" s="470"/>
    </row>
    <row r="815" spans="1:11" s="500" customFormat="1" hidden="1">
      <c r="A815" s="451"/>
      <c r="B815" s="475"/>
      <c r="C815" s="476" t="str">
        <f>'Data information'!C1030</f>
        <v xml:space="preserve"> - TV OUTLET</v>
      </c>
      <c r="D815" s="449"/>
      <c r="E815" s="450" t="str">
        <f>'Data information'!D1030</f>
        <v>ชุด</v>
      </c>
      <c r="F815" s="449">
        <f>'Data information'!E1030</f>
        <v>266</v>
      </c>
      <c r="G815" s="449">
        <f t="shared" si="70"/>
        <v>0</v>
      </c>
      <c r="H815" s="449">
        <f>'Data information'!F1030</f>
        <v>90</v>
      </c>
      <c r="I815" s="449">
        <f t="shared" si="71"/>
        <v>0</v>
      </c>
      <c r="J815" s="449">
        <f t="shared" si="72"/>
        <v>0</v>
      </c>
      <c r="K815" s="470"/>
    </row>
    <row r="816" spans="1:11" s="500" customFormat="1" hidden="1">
      <c r="A816" s="451"/>
      <c r="B816" s="475"/>
      <c r="C816" s="476" t="str">
        <f>'Data information'!C1031</f>
        <v xml:space="preserve"> - RG6/U Cable W/shield 80%-90%</v>
      </c>
      <c r="D816" s="449"/>
      <c r="E816" s="450" t="str">
        <f>'Data information'!D1031</f>
        <v>ม.</v>
      </c>
      <c r="F816" s="449">
        <f>'Data information'!E1031</f>
        <v>25.4</v>
      </c>
      <c r="G816" s="449">
        <f t="shared" si="70"/>
        <v>0</v>
      </c>
      <c r="H816" s="449">
        <f>'Data information'!F1031</f>
        <v>7</v>
      </c>
      <c r="I816" s="449">
        <f t="shared" si="71"/>
        <v>0</v>
      </c>
      <c r="J816" s="449">
        <f t="shared" si="72"/>
        <v>0</v>
      </c>
      <c r="K816" s="470"/>
    </row>
    <row r="817" spans="1:11" s="500" customFormat="1" hidden="1">
      <c r="A817" s="451"/>
      <c r="B817" s="475"/>
      <c r="C817" s="476" t="str">
        <f>'Data information'!C1032</f>
        <v>- ACCESSORIES &amp; SUPPORT (Cable)</v>
      </c>
      <c r="D817" s="449"/>
      <c r="E817" s="450" t="str">
        <f>'Data information'!D1032</f>
        <v>รายการ</v>
      </c>
      <c r="F817" s="449">
        <f>(SUM(G816))*0.1</f>
        <v>0</v>
      </c>
      <c r="G817" s="449">
        <f t="shared" si="70"/>
        <v>0</v>
      </c>
      <c r="H817" s="449">
        <f>'Data information'!F1032</f>
        <v>0</v>
      </c>
      <c r="I817" s="449">
        <f t="shared" si="71"/>
        <v>0</v>
      </c>
      <c r="J817" s="449">
        <f t="shared" si="72"/>
        <v>0</v>
      </c>
      <c r="K817" s="470"/>
    </row>
    <row r="818" spans="1:11" s="500" customFormat="1">
      <c r="A818" s="454"/>
      <c r="B818" s="477"/>
      <c r="C818" s="478"/>
      <c r="D818" s="452"/>
      <c r="E818" s="453"/>
      <c r="F818" s="452"/>
      <c r="G818" s="452"/>
      <c r="H818" s="452"/>
      <c r="I818" s="452"/>
      <c r="J818" s="452"/>
      <c r="K818" s="460"/>
    </row>
    <row r="819" spans="1:11" s="500" customFormat="1">
      <c r="A819" s="464"/>
      <c r="B819" s="700" t="str">
        <f>"รวม"&amp;B598</f>
        <v>รวมหมวดงานวิศวกรรมไฟฟ้าและสื่อสาร</v>
      </c>
      <c r="C819" s="701"/>
      <c r="D819" s="462"/>
      <c r="E819" s="463"/>
      <c r="F819" s="462"/>
      <c r="G819" s="462" t="e">
        <f>SUM(G598:G818)</f>
        <v>#REF!</v>
      </c>
      <c r="H819" s="462"/>
      <c r="I819" s="462">
        <f>SUM(I598:I818)</f>
        <v>0</v>
      </c>
      <c r="J819" s="462" t="e">
        <f>SUM(J598:J818)</f>
        <v>#REF!</v>
      </c>
      <c r="K819" s="464"/>
    </row>
    <row r="820" spans="1:11" s="500" customFormat="1">
      <c r="A820" s="480">
        <v>3.5</v>
      </c>
      <c r="B820" s="481" t="str">
        <f>B14</f>
        <v>หมวดงานวิศวกรรมสุขาภิบาล</v>
      </c>
      <c r="C820" s="476"/>
      <c r="D820" s="451"/>
      <c r="E820" s="458"/>
      <c r="F820" s="451"/>
      <c r="G820" s="451"/>
      <c r="H820" s="451"/>
      <c r="I820" s="451"/>
      <c r="J820" s="451"/>
      <c r="K820" s="504"/>
    </row>
    <row r="821" spans="1:11" s="500" customFormat="1">
      <c r="A821" s="480"/>
      <c r="B821" s="481"/>
      <c r="C821" s="485" t="str">
        <f>'Data information'!C1034</f>
        <v>งานระบบท่อจ่ายน้ำประปาภายในอาคาร</v>
      </c>
      <c r="D821" s="451"/>
      <c r="E821" s="458"/>
      <c r="F821" s="451"/>
      <c r="G821" s="451"/>
      <c r="H821" s="451"/>
      <c r="I821" s="451"/>
      <c r="J821" s="451"/>
      <c r="K821" s="451"/>
    </row>
    <row r="822" spans="1:11" s="500" customFormat="1" hidden="1">
      <c r="A822" s="451"/>
      <c r="B822" s="475"/>
      <c r="C822" s="476" t="str">
        <f>'Data information'!C1035</f>
        <v xml:space="preserve"> - ท่อ PP-R SDR11 PN10 CLASS DIN 8077/78  ขนาด 6" </v>
      </c>
      <c r="D822" s="449"/>
      <c r="E822" s="450" t="str">
        <f>'Data information'!D1035</f>
        <v>ม.</v>
      </c>
      <c r="F822" s="449">
        <f>'Data information'!E1035</f>
        <v>2450</v>
      </c>
      <c r="G822" s="449">
        <f>D822*F822</f>
        <v>0</v>
      </c>
      <c r="H822" s="449">
        <f>'Data information'!F1035</f>
        <v>250</v>
      </c>
      <c r="I822" s="449">
        <f>D822*H822</f>
        <v>0</v>
      </c>
      <c r="J822" s="449">
        <f>G822+I822</f>
        <v>0</v>
      </c>
      <c r="K822" s="469"/>
    </row>
    <row r="823" spans="1:11" s="500" customFormat="1" hidden="1">
      <c r="A823" s="451"/>
      <c r="B823" s="475"/>
      <c r="C823" s="476" t="str">
        <f>'Data information'!C1036</f>
        <v xml:space="preserve"> - ท่อ PP-R SDR11 PN10 CLASS DIN 8077/78  ขนาด 4" </v>
      </c>
      <c r="D823" s="449"/>
      <c r="E823" s="450" t="str">
        <f>'Data information'!D1036</f>
        <v>ม.</v>
      </c>
      <c r="F823" s="449">
        <f>'Data information'!E1036</f>
        <v>834</v>
      </c>
      <c r="G823" s="449">
        <f t="shared" ref="G823:G870" si="73">D823*F823</f>
        <v>0</v>
      </c>
      <c r="H823" s="449">
        <f>'Data information'!F1036</f>
        <v>150</v>
      </c>
      <c r="I823" s="449">
        <f t="shared" ref="I823:I870" si="74">D823*H823</f>
        <v>0</v>
      </c>
      <c r="J823" s="449">
        <f t="shared" ref="J823:J870" si="75">G823+I823</f>
        <v>0</v>
      </c>
      <c r="K823" s="469"/>
    </row>
    <row r="824" spans="1:11" s="500" customFormat="1">
      <c r="A824" s="451"/>
      <c r="B824" s="475"/>
      <c r="C824" s="476" t="str">
        <f>'Data information'!C1037</f>
        <v xml:space="preserve"> - ท่อ PP-R SDR11 PN10 CLASS DIN 8077/78  ขนาด 3" </v>
      </c>
      <c r="D824" s="449"/>
      <c r="E824" s="450" t="str">
        <f>'Data information'!D1037</f>
        <v>ม.</v>
      </c>
      <c r="F824" s="449">
        <f>'Data information'!E1037</f>
        <v>562</v>
      </c>
      <c r="G824" s="449">
        <f t="shared" si="73"/>
        <v>0</v>
      </c>
      <c r="H824" s="449">
        <f>'Data information'!F1037</f>
        <v>120</v>
      </c>
      <c r="I824" s="449">
        <f t="shared" si="74"/>
        <v>0</v>
      </c>
      <c r="J824" s="449">
        <f t="shared" si="75"/>
        <v>0</v>
      </c>
      <c r="K824" s="469"/>
    </row>
    <row r="825" spans="1:11" s="500" customFormat="1">
      <c r="A825" s="451"/>
      <c r="B825" s="475"/>
      <c r="C825" s="476" t="str">
        <f>'Data information'!C1038</f>
        <v xml:space="preserve"> - ท่อ PP-R SDR11 PN10 CLASS DIN 8077/78  ขนาด 2 1/2" </v>
      </c>
      <c r="D825" s="449"/>
      <c r="E825" s="450" t="str">
        <f>'Data information'!D1038</f>
        <v>ม.</v>
      </c>
      <c r="F825" s="449">
        <f>'Data information'!E1038</f>
        <v>402</v>
      </c>
      <c r="G825" s="449">
        <f t="shared" si="73"/>
        <v>0</v>
      </c>
      <c r="H825" s="449">
        <f>'Data information'!F1038</f>
        <v>100</v>
      </c>
      <c r="I825" s="449">
        <f t="shared" si="74"/>
        <v>0</v>
      </c>
      <c r="J825" s="449">
        <f t="shared" si="75"/>
        <v>0</v>
      </c>
      <c r="K825" s="469"/>
    </row>
    <row r="826" spans="1:11" s="500" customFormat="1">
      <c r="A826" s="451"/>
      <c r="B826" s="475"/>
      <c r="C826" s="476" t="str">
        <f>'Data information'!C1039</f>
        <v xml:space="preserve"> - ท่อ PP-R SDR11 PN10 CLASS DIN 8077/78  ขนาด 2" </v>
      </c>
      <c r="D826" s="449"/>
      <c r="E826" s="450" t="str">
        <f>'Data information'!D1039</f>
        <v>ม.</v>
      </c>
      <c r="F826" s="449">
        <f>'Data information'!E1039</f>
        <v>287</v>
      </c>
      <c r="G826" s="449">
        <f t="shared" si="73"/>
        <v>0</v>
      </c>
      <c r="H826" s="449">
        <f>'Data information'!F1039</f>
        <v>75</v>
      </c>
      <c r="I826" s="449">
        <f t="shared" si="74"/>
        <v>0</v>
      </c>
      <c r="J826" s="449">
        <f t="shared" si="75"/>
        <v>0</v>
      </c>
      <c r="K826" s="469"/>
    </row>
    <row r="827" spans="1:11" s="500" customFormat="1">
      <c r="A827" s="451"/>
      <c r="B827" s="475"/>
      <c r="C827" s="476" t="str">
        <f>'Data information'!C1040</f>
        <v xml:space="preserve"> - ท่อ PP-R SDR11 PN10 CLASS DIN 8077/78  ขนาด 1 1/2" </v>
      </c>
      <c r="D827" s="449"/>
      <c r="E827" s="450" t="str">
        <f>'Data information'!D1040</f>
        <v>ม.</v>
      </c>
      <c r="F827" s="449">
        <f>'Data information'!E1040</f>
        <v>180</v>
      </c>
      <c r="G827" s="449">
        <f t="shared" si="73"/>
        <v>0</v>
      </c>
      <c r="H827" s="449">
        <f>'Data information'!F1040</f>
        <v>50</v>
      </c>
      <c r="I827" s="449">
        <f t="shared" si="74"/>
        <v>0</v>
      </c>
      <c r="J827" s="449">
        <f t="shared" si="75"/>
        <v>0</v>
      </c>
      <c r="K827" s="469"/>
    </row>
    <row r="828" spans="1:11" s="500" customFormat="1">
      <c r="A828" s="451"/>
      <c r="B828" s="475"/>
      <c r="C828" s="476" t="str">
        <f>'Data information'!C1041</f>
        <v xml:space="preserve"> - ท่อ PP-R SDR11 PN10 CLASS DIN 8077/78  ขนาด 1 1/4" </v>
      </c>
      <c r="D828" s="449"/>
      <c r="E828" s="450" t="str">
        <f>'Data information'!D1041</f>
        <v>ม.</v>
      </c>
      <c r="F828" s="449">
        <f>'Data information'!E1041</f>
        <v>113</v>
      </c>
      <c r="G828" s="449">
        <f t="shared" si="73"/>
        <v>0</v>
      </c>
      <c r="H828" s="449">
        <f>'Data information'!F1041</f>
        <v>30</v>
      </c>
      <c r="I828" s="449">
        <f t="shared" si="74"/>
        <v>0</v>
      </c>
      <c r="J828" s="449">
        <f t="shared" si="75"/>
        <v>0</v>
      </c>
      <c r="K828" s="469"/>
    </row>
    <row r="829" spans="1:11" s="500" customFormat="1">
      <c r="A829" s="451"/>
      <c r="B829" s="475"/>
      <c r="C829" s="476" t="str">
        <f>'Data information'!C1042</f>
        <v xml:space="preserve"> - ท่อ PP-R SDR11 PN10 CLASS DIN 8077/78  ขนาด 1" </v>
      </c>
      <c r="D829" s="449"/>
      <c r="E829" s="450" t="str">
        <f>'Data information'!D1042</f>
        <v>ม.</v>
      </c>
      <c r="F829" s="449">
        <f>'Data information'!E1042</f>
        <v>76</v>
      </c>
      <c r="G829" s="449">
        <f t="shared" si="73"/>
        <v>0</v>
      </c>
      <c r="H829" s="449">
        <f>'Data information'!F1042</f>
        <v>30</v>
      </c>
      <c r="I829" s="449">
        <f t="shared" si="74"/>
        <v>0</v>
      </c>
      <c r="J829" s="449">
        <f t="shared" si="75"/>
        <v>0</v>
      </c>
      <c r="K829" s="469"/>
    </row>
    <row r="830" spans="1:11" s="500" customFormat="1">
      <c r="A830" s="451"/>
      <c r="B830" s="475"/>
      <c r="C830" s="476" t="str">
        <f>'Data information'!C1043</f>
        <v xml:space="preserve"> - ท่อ PP-R SDR11 PN10 CLASS DIN 8077/78  ขนาด 3/4" </v>
      </c>
      <c r="D830" s="449"/>
      <c r="E830" s="450" t="str">
        <f>'Data information'!D1043</f>
        <v>ม.</v>
      </c>
      <c r="F830" s="449">
        <f>'Data information'!E1043</f>
        <v>46</v>
      </c>
      <c r="G830" s="449">
        <f t="shared" si="73"/>
        <v>0</v>
      </c>
      <c r="H830" s="449">
        <f>'Data information'!F1043</f>
        <v>30</v>
      </c>
      <c r="I830" s="449">
        <f t="shared" si="74"/>
        <v>0</v>
      </c>
      <c r="J830" s="449">
        <f t="shared" si="75"/>
        <v>0</v>
      </c>
      <c r="K830" s="469"/>
    </row>
    <row r="831" spans="1:11" s="500" customFormat="1">
      <c r="A831" s="451"/>
      <c r="B831" s="475"/>
      <c r="C831" s="476" t="str">
        <f>'Data information'!C1044</f>
        <v xml:space="preserve"> - ท่อ PP-R SDR11 PN10 CLASS DIN 8077/78  ขนาด 1/2" </v>
      </c>
      <c r="D831" s="449"/>
      <c r="E831" s="450" t="str">
        <f>'Data information'!D1044</f>
        <v>ม.</v>
      </c>
      <c r="F831" s="449">
        <f>'Data information'!E1044</f>
        <v>35</v>
      </c>
      <c r="G831" s="449">
        <f t="shared" si="73"/>
        <v>0</v>
      </c>
      <c r="H831" s="449">
        <f>'Data information'!F1044</f>
        <v>30</v>
      </c>
      <c r="I831" s="449">
        <f t="shared" si="74"/>
        <v>0</v>
      </c>
      <c r="J831" s="449">
        <f t="shared" si="75"/>
        <v>0</v>
      </c>
      <c r="K831" s="469"/>
    </row>
    <row r="832" spans="1:11" s="500" customFormat="1">
      <c r="A832" s="451"/>
      <c r="B832" s="475"/>
      <c r="C832" s="476" t="str">
        <f>'Data information'!C1045</f>
        <v xml:space="preserve"> - ข้อต่อและอุปกรณ์ประกอบท่อ</v>
      </c>
      <c r="D832" s="449"/>
      <c r="E832" s="450" t="str">
        <f>'Data information'!D1045</f>
        <v>รายการ</v>
      </c>
      <c r="F832" s="449">
        <f>(SUM(G822:G831))*0.5</f>
        <v>0</v>
      </c>
      <c r="G832" s="449">
        <f t="shared" si="73"/>
        <v>0</v>
      </c>
      <c r="H832" s="449">
        <f>F832*0.3</f>
        <v>0</v>
      </c>
      <c r="I832" s="449">
        <f t="shared" si="74"/>
        <v>0</v>
      </c>
      <c r="J832" s="449">
        <f t="shared" si="75"/>
        <v>0</v>
      </c>
      <c r="K832" s="469"/>
    </row>
    <row r="833" spans="1:11" s="500" customFormat="1">
      <c r="A833" s="451"/>
      <c r="B833" s="475"/>
      <c r="C833" s="476" t="str">
        <f>'Data information'!C1046</f>
        <v xml:space="preserve"> - อุปกรณ์แขวนท่อ ยึดรองรับท่อ และปลอกท่อ</v>
      </c>
      <c r="D833" s="449"/>
      <c r="E833" s="450" t="str">
        <f>'Data information'!D1046</f>
        <v>รายการ</v>
      </c>
      <c r="F833" s="449">
        <f>(SUM(G822:G831))*0.2</f>
        <v>0</v>
      </c>
      <c r="G833" s="449">
        <f t="shared" si="73"/>
        <v>0</v>
      </c>
      <c r="H833" s="449">
        <f>F833*0.3</f>
        <v>0</v>
      </c>
      <c r="I833" s="449">
        <f t="shared" si="74"/>
        <v>0</v>
      </c>
      <c r="J833" s="449">
        <f t="shared" si="75"/>
        <v>0</v>
      </c>
      <c r="K833" s="469"/>
    </row>
    <row r="834" spans="1:11" s="500" customFormat="1">
      <c r="A834" s="451"/>
      <c r="B834" s="475"/>
      <c r="C834" s="476" t="str">
        <f>'Data information'!C1047</f>
        <v xml:space="preserve"> - งานทดสอบ ทำความสะอาด และทาสีทำสัญลักษณ์ท่อ</v>
      </c>
      <c r="D834" s="449"/>
      <c r="E834" s="450" t="str">
        <f>'Data information'!D1047</f>
        <v>รายการ</v>
      </c>
      <c r="F834" s="449">
        <f>(SUM(G822:G831))*0.1</f>
        <v>0</v>
      </c>
      <c r="G834" s="449">
        <f t="shared" si="73"/>
        <v>0</v>
      </c>
      <c r="H834" s="449">
        <f>F834*0.3</f>
        <v>0</v>
      </c>
      <c r="I834" s="449">
        <f t="shared" si="74"/>
        <v>0</v>
      </c>
      <c r="J834" s="449">
        <f t="shared" si="75"/>
        <v>0</v>
      </c>
      <c r="K834" s="469"/>
    </row>
    <row r="835" spans="1:11" s="500" customFormat="1">
      <c r="A835" s="451"/>
      <c r="B835" s="475"/>
      <c r="C835" s="476" t="str">
        <f>'Data information'!C1048</f>
        <v xml:space="preserve"> - ประตูน้ำชนิด Gate Valve ขนาด 4" </v>
      </c>
      <c r="D835" s="449"/>
      <c r="E835" s="450" t="str">
        <f>'Data information'!D1048</f>
        <v>ชุด</v>
      </c>
      <c r="F835" s="449">
        <f>'Data information'!E1048</f>
        <v>16340</v>
      </c>
      <c r="G835" s="449">
        <f t="shared" si="73"/>
        <v>0</v>
      </c>
      <c r="H835" s="449">
        <f>'Data information'!F1048</f>
        <v>800</v>
      </c>
      <c r="I835" s="449">
        <f t="shared" si="74"/>
        <v>0</v>
      </c>
      <c r="J835" s="449">
        <f t="shared" si="75"/>
        <v>0</v>
      </c>
      <c r="K835" s="469"/>
    </row>
    <row r="836" spans="1:11" s="500" customFormat="1">
      <c r="A836" s="451"/>
      <c r="B836" s="475"/>
      <c r="C836" s="476" t="str">
        <f>'Data information'!C1049</f>
        <v xml:space="preserve"> - ประตูน้ำชนิด Gate Valve ขนาด 3" </v>
      </c>
      <c r="D836" s="449"/>
      <c r="E836" s="450" t="str">
        <f>'Data information'!D1049</f>
        <v>ชุด</v>
      </c>
      <c r="F836" s="449">
        <f>'Data information'!E1049</f>
        <v>11415</v>
      </c>
      <c r="G836" s="449">
        <f t="shared" si="73"/>
        <v>0</v>
      </c>
      <c r="H836" s="449">
        <f>'Data information'!F1049</f>
        <v>600</v>
      </c>
      <c r="I836" s="449">
        <f t="shared" si="74"/>
        <v>0</v>
      </c>
      <c r="J836" s="449">
        <f t="shared" si="75"/>
        <v>0</v>
      </c>
      <c r="K836" s="469"/>
    </row>
    <row r="837" spans="1:11" s="500" customFormat="1" hidden="1">
      <c r="A837" s="451"/>
      <c r="B837" s="475"/>
      <c r="C837" s="476" t="str">
        <f>'Data information'!C1050</f>
        <v xml:space="preserve"> - ประตูน้ำชนิด Gate Valve ขนาด 2-1/2" </v>
      </c>
      <c r="D837" s="449"/>
      <c r="E837" s="450" t="str">
        <f>'Data information'!D1050</f>
        <v>ชุด</v>
      </c>
      <c r="F837" s="449">
        <f>'Data information'!E1050</f>
        <v>8140</v>
      </c>
      <c r="G837" s="449">
        <f t="shared" si="73"/>
        <v>0</v>
      </c>
      <c r="H837" s="449">
        <f>'Data information'!F1050</f>
        <v>500</v>
      </c>
      <c r="I837" s="449">
        <f t="shared" si="74"/>
        <v>0</v>
      </c>
      <c r="J837" s="449">
        <f t="shared" si="75"/>
        <v>0</v>
      </c>
      <c r="K837" s="469"/>
    </row>
    <row r="838" spans="1:11" s="500" customFormat="1">
      <c r="A838" s="451"/>
      <c r="B838" s="475"/>
      <c r="C838" s="476" t="str">
        <f>'Data information'!C1051</f>
        <v xml:space="preserve"> - ประตูน้ำชนิด Gate Valve ขนาด 2" </v>
      </c>
      <c r="D838" s="449"/>
      <c r="E838" s="450" t="str">
        <f>'Data information'!D1051</f>
        <v>ชุด</v>
      </c>
      <c r="F838" s="449">
        <f>'Data information'!E1051</f>
        <v>1550</v>
      </c>
      <c r="G838" s="449">
        <f t="shared" si="73"/>
        <v>0</v>
      </c>
      <c r="H838" s="449">
        <f>'Data information'!F1051</f>
        <v>400</v>
      </c>
      <c r="I838" s="449">
        <f t="shared" si="74"/>
        <v>0</v>
      </c>
      <c r="J838" s="449">
        <f t="shared" si="75"/>
        <v>0</v>
      </c>
      <c r="K838" s="469"/>
    </row>
    <row r="839" spans="1:11" s="500" customFormat="1" hidden="1">
      <c r="A839" s="451"/>
      <c r="B839" s="475"/>
      <c r="C839" s="476" t="str">
        <f>'Data information'!C1052</f>
        <v xml:space="preserve"> - ประตูน้ำชนิด Gate Valve ขนาด 1-1/2" </v>
      </c>
      <c r="D839" s="449"/>
      <c r="E839" s="450" t="str">
        <f>'Data information'!D1052</f>
        <v>ชุด</v>
      </c>
      <c r="F839" s="449">
        <f>'Data information'!E1052</f>
        <v>690</v>
      </c>
      <c r="G839" s="449">
        <f t="shared" si="73"/>
        <v>0</v>
      </c>
      <c r="H839" s="449">
        <f>'Data information'!F1052</f>
        <v>300</v>
      </c>
      <c r="I839" s="449">
        <f t="shared" si="74"/>
        <v>0</v>
      </c>
      <c r="J839" s="449">
        <f t="shared" si="75"/>
        <v>0</v>
      </c>
      <c r="K839" s="469"/>
    </row>
    <row r="840" spans="1:11" s="500" customFormat="1" hidden="1">
      <c r="A840" s="451"/>
      <c r="B840" s="475"/>
      <c r="C840" s="476" t="str">
        <f>'Data information'!C1053</f>
        <v xml:space="preserve"> - ประตูน้ำชนิด Gate Valve ขนาด 3/4" </v>
      </c>
      <c r="D840" s="449"/>
      <c r="E840" s="450" t="str">
        <f>'Data information'!D1053</f>
        <v>ชุด</v>
      </c>
      <c r="F840" s="449">
        <f>'Data information'!E1053</f>
        <v>365</v>
      </c>
      <c r="G840" s="449">
        <f t="shared" si="73"/>
        <v>0</v>
      </c>
      <c r="H840" s="449">
        <f>'Data information'!F1053</f>
        <v>150</v>
      </c>
      <c r="I840" s="449">
        <f t="shared" si="74"/>
        <v>0</v>
      </c>
      <c r="J840" s="449">
        <f t="shared" si="75"/>
        <v>0</v>
      </c>
      <c r="K840" s="469"/>
    </row>
    <row r="841" spans="1:11" s="500" customFormat="1">
      <c r="A841" s="451"/>
      <c r="B841" s="475"/>
      <c r="C841" s="476" t="str">
        <f>'Data information'!C1054</f>
        <v xml:space="preserve"> - ประตูน้ำชนิด Stop Valve ขนาด 1/2" </v>
      </c>
      <c r="D841" s="449"/>
      <c r="E841" s="450" t="str">
        <f>'Data information'!D1054</f>
        <v>ชุด</v>
      </c>
      <c r="F841" s="449">
        <f>'Data information'!E1054</f>
        <v>285</v>
      </c>
      <c r="G841" s="449">
        <f t="shared" si="73"/>
        <v>0</v>
      </c>
      <c r="H841" s="449">
        <f>'Data information'!F1054</f>
        <v>100</v>
      </c>
      <c r="I841" s="449">
        <f t="shared" si="74"/>
        <v>0</v>
      </c>
      <c r="J841" s="449">
        <f t="shared" si="75"/>
        <v>0</v>
      </c>
      <c r="K841" s="469"/>
    </row>
    <row r="842" spans="1:11" s="500" customFormat="1" hidden="1">
      <c r="A842" s="451"/>
      <c r="B842" s="475"/>
      <c r="C842" s="476" t="str">
        <f>'Data information'!C1055</f>
        <v xml:space="preserve"> - วาล์วควบคุมระดับน้ำ (Modulating Float Valve) ขนาด 2" </v>
      </c>
      <c r="D842" s="449"/>
      <c r="E842" s="450" t="str">
        <f>'Data information'!D1055</f>
        <v>ชุด</v>
      </c>
      <c r="F842" s="449">
        <f>'Data information'!E1055</f>
        <v>12000</v>
      </c>
      <c r="G842" s="449">
        <f t="shared" si="73"/>
        <v>0</v>
      </c>
      <c r="H842" s="449">
        <f>'Data information'!F1055</f>
        <v>400</v>
      </c>
      <c r="I842" s="449">
        <f t="shared" si="74"/>
        <v>0</v>
      </c>
      <c r="J842" s="449">
        <f t="shared" si="75"/>
        <v>0</v>
      </c>
      <c r="K842" s="469"/>
    </row>
    <row r="843" spans="1:11" s="500" customFormat="1" hidden="1">
      <c r="A843" s="451"/>
      <c r="B843" s="475"/>
      <c r="C843" s="476" t="str">
        <f>'Data information'!C1056</f>
        <v xml:space="preserve"> - วาล์วปลายท่อดูด (Foot Vavle) ขนาด 4" </v>
      </c>
      <c r="D843" s="449"/>
      <c r="E843" s="450" t="str">
        <f>'Data information'!D1056</f>
        <v>ชุด</v>
      </c>
      <c r="F843" s="449">
        <f>'Data information'!E1056</f>
        <v>6000</v>
      </c>
      <c r="G843" s="449">
        <f t="shared" si="73"/>
        <v>0</v>
      </c>
      <c r="H843" s="449">
        <f>'Data information'!F1056</f>
        <v>800</v>
      </c>
      <c r="I843" s="449">
        <f t="shared" si="74"/>
        <v>0</v>
      </c>
      <c r="J843" s="449">
        <f t="shared" si="75"/>
        <v>0</v>
      </c>
      <c r="K843" s="469"/>
    </row>
    <row r="844" spans="1:11" s="500" customFormat="1" hidden="1">
      <c r="A844" s="451"/>
      <c r="B844" s="475"/>
      <c r="C844" s="476" t="str">
        <f>'Data information'!C1057</f>
        <v xml:space="preserve"> - ประตูน้ำชนิด Check Valve ขนาด 4" </v>
      </c>
      <c r="D844" s="449"/>
      <c r="E844" s="450" t="str">
        <f>'Data information'!D1057</f>
        <v>ชุด</v>
      </c>
      <c r="F844" s="449">
        <f>'Data information'!E1057</f>
        <v>13500</v>
      </c>
      <c r="G844" s="449">
        <f t="shared" si="73"/>
        <v>0</v>
      </c>
      <c r="H844" s="449">
        <f>'Data information'!F1057</f>
        <v>800</v>
      </c>
      <c r="I844" s="449">
        <f t="shared" si="74"/>
        <v>0</v>
      </c>
      <c r="J844" s="449">
        <f t="shared" si="75"/>
        <v>0</v>
      </c>
      <c r="K844" s="469"/>
    </row>
    <row r="845" spans="1:11" s="500" customFormat="1" hidden="1">
      <c r="A845" s="451"/>
      <c r="B845" s="475"/>
      <c r="C845" s="476" t="str">
        <f>'Data information'!C1058</f>
        <v xml:space="preserve"> - ประตูน้ำชนิด Check Valve ขนาด 3" </v>
      </c>
      <c r="D845" s="449"/>
      <c r="E845" s="450" t="str">
        <f>'Data information'!D1058</f>
        <v>ชุด</v>
      </c>
      <c r="F845" s="449">
        <f>'Data information'!E1058</f>
        <v>9150</v>
      </c>
      <c r="G845" s="449">
        <f t="shared" si="73"/>
        <v>0</v>
      </c>
      <c r="H845" s="449">
        <f>'Data information'!F1058</f>
        <v>600</v>
      </c>
      <c r="I845" s="449">
        <f t="shared" si="74"/>
        <v>0</v>
      </c>
      <c r="J845" s="449">
        <f t="shared" si="75"/>
        <v>0</v>
      </c>
      <c r="K845" s="469"/>
    </row>
    <row r="846" spans="1:11" s="500" customFormat="1">
      <c r="A846" s="451"/>
      <c r="B846" s="475"/>
      <c r="C846" s="476" t="str">
        <f>'Data information'!C1059</f>
        <v xml:space="preserve"> - หัวระบายอากาศอัตโนมัติ (Automatic Air Vent) ขนาด 1"</v>
      </c>
      <c r="D846" s="449"/>
      <c r="E846" s="450" t="str">
        <f>'Data information'!D1059</f>
        <v>ชุด</v>
      </c>
      <c r="F846" s="449">
        <f>'Data information'!E1059</f>
        <v>4600</v>
      </c>
      <c r="G846" s="449">
        <f t="shared" si="73"/>
        <v>0</v>
      </c>
      <c r="H846" s="449">
        <f>'Data information'!F1059</f>
        <v>200</v>
      </c>
      <c r="I846" s="449">
        <f t="shared" si="74"/>
        <v>0</v>
      </c>
      <c r="J846" s="449">
        <f t="shared" si="75"/>
        <v>0</v>
      </c>
      <c r="K846" s="469"/>
    </row>
    <row r="847" spans="1:11" s="500" customFormat="1">
      <c r="A847" s="451"/>
      <c r="B847" s="475"/>
      <c r="C847" s="476" t="str">
        <f>'Data information'!C1060</f>
        <v xml:space="preserve"> - หัวระบายอากาศอัตโนมัติ (Automatic Air Vent) ขนาด 3/4"</v>
      </c>
      <c r="D847" s="449"/>
      <c r="E847" s="450" t="str">
        <f>'Data information'!D1060</f>
        <v>ชุด</v>
      </c>
      <c r="F847" s="449">
        <f>'Data information'!E1060</f>
        <v>4000</v>
      </c>
      <c r="G847" s="449">
        <f t="shared" si="73"/>
        <v>0</v>
      </c>
      <c r="H847" s="449">
        <f>'Data information'!F1060</f>
        <v>200</v>
      </c>
      <c r="I847" s="449">
        <f t="shared" si="74"/>
        <v>0</v>
      </c>
      <c r="J847" s="449">
        <f t="shared" si="75"/>
        <v>0</v>
      </c>
      <c r="K847" s="469"/>
    </row>
    <row r="848" spans="1:11" s="500" customFormat="1" hidden="1">
      <c r="A848" s="451"/>
      <c r="B848" s="475"/>
      <c r="C848" s="476" t="str">
        <f>'Data information'!C1061</f>
        <v xml:space="preserve"> - ถังเก็บน้ำชนิดตั้งพื้น  ขนาดความจุ 80 ลบ.ม. </v>
      </c>
      <c r="D848" s="449"/>
      <c r="E848" s="450" t="str">
        <f>'Data information'!D1061</f>
        <v>ชุด</v>
      </c>
      <c r="F848" s="449">
        <f>'Data information'!E1061</f>
        <v>431750</v>
      </c>
      <c r="G848" s="449">
        <f t="shared" si="73"/>
        <v>0</v>
      </c>
      <c r="H848" s="449">
        <f>'Data information'!F1061</f>
        <v>43175</v>
      </c>
      <c r="I848" s="449">
        <f t="shared" si="74"/>
        <v>0</v>
      </c>
      <c r="J848" s="449">
        <f t="shared" si="75"/>
        <v>0</v>
      </c>
      <c r="K848" s="469"/>
    </row>
    <row r="849" spans="1:11" s="500" customFormat="1" hidden="1">
      <c r="A849" s="451"/>
      <c r="B849" s="475"/>
      <c r="C849" s="476" t="str">
        <f>'Data information'!C1062</f>
        <v xml:space="preserve"> - ถังเก็บน้ำชนิดตั้งพื้น  ขนาดความจุ 100 ลบ.ม. </v>
      </c>
      <c r="D849" s="449"/>
      <c r="E849" s="450" t="str">
        <f>'Data information'!D1062</f>
        <v>ชุด</v>
      </c>
      <c r="F849" s="449">
        <f>'Data information'!E1062</f>
        <v>486350</v>
      </c>
      <c r="G849" s="449">
        <f t="shared" si="73"/>
        <v>0</v>
      </c>
      <c r="H849" s="449">
        <f>'Data information'!F1062</f>
        <v>48635</v>
      </c>
      <c r="I849" s="449">
        <f t="shared" si="74"/>
        <v>0</v>
      </c>
      <c r="J849" s="449">
        <f t="shared" si="75"/>
        <v>0</v>
      </c>
      <c r="K849" s="469"/>
    </row>
    <row r="850" spans="1:11" s="500" customFormat="1" hidden="1">
      <c r="A850" s="451"/>
      <c r="B850" s="475"/>
      <c r="C850" s="476" t="str">
        <f>'Data information'!C1063</f>
        <v xml:space="preserve"> - งานโครงสร้างรองรับถัง</v>
      </c>
      <c r="D850" s="449"/>
      <c r="E850" s="450" t="str">
        <f>'Data information'!D1063</f>
        <v>ตร.ม.</v>
      </c>
      <c r="F850" s="449">
        <f>'Data information'!E1063</f>
        <v>1500</v>
      </c>
      <c r="G850" s="449">
        <f t="shared" si="73"/>
        <v>0</v>
      </c>
      <c r="H850" s="449">
        <f>'Data information'!F1063</f>
        <v>0</v>
      </c>
      <c r="I850" s="449">
        <f t="shared" si="74"/>
        <v>0</v>
      </c>
      <c r="J850" s="449">
        <f t="shared" si="75"/>
        <v>0</v>
      </c>
      <c r="K850" s="469"/>
    </row>
    <row r="851" spans="1:11" s="500" customFormat="1" hidden="1">
      <c r="A851" s="451"/>
      <c r="B851" s="475"/>
      <c r="C851" s="476" t="str">
        <f>'Data information'!C1064</f>
        <v xml:space="preserve"> - ก๊อกสนาม/ก๊อกล้างพื้น ขนาด 3/4" </v>
      </c>
      <c r="D851" s="449"/>
      <c r="E851" s="450" t="str">
        <f>'Data information'!D1064</f>
        <v>ชุด</v>
      </c>
      <c r="F851" s="449">
        <f>'Data information'!E1064</f>
        <v>177</v>
      </c>
      <c r="G851" s="449">
        <f t="shared" si="73"/>
        <v>0</v>
      </c>
      <c r="H851" s="449">
        <f>'Data information'!F1064</f>
        <v>50</v>
      </c>
      <c r="I851" s="449">
        <f t="shared" si="74"/>
        <v>0</v>
      </c>
      <c r="J851" s="449">
        <f t="shared" si="75"/>
        <v>0</v>
      </c>
      <c r="K851" s="469"/>
    </row>
    <row r="852" spans="1:11" s="500" customFormat="1" hidden="1">
      <c r="A852" s="451"/>
      <c r="B852" s="475"/>
      <c r="C852" s="476" t="str">
        <f>'Data information'!C1065</f>
        <v xml:space="preserve"> - ก๊อกสนาม/ก๊อกล้างพื้น ขนาด 1/2" </v>
      </c>
      <c r="D852" s="449"/>
      <c r="E852" s="450" t="str">
        <f>'Data information'!D1065</f>
        <v>ชุด</v>
      </c>
      <c r="F852" s="449">
        <f>'Data information'!E1065</f>
        <v>102.8</v>
      </c>
      <c r="G852" s="449">
        <f t="shared" si="73"/>
        <v>0</v>
      </c>
      <c r="H852" s="449">
        <f>'Data information'!F1065</f>
        <v>50</v>
      </c>
      <c r="I852" s="449">
        <f t="shared" si="74"/>
        <v>0</v>
      </c>
      <c r="J852" s="449">
        <f t="shared" si="75"/>
        <v>0</v>
      </c>
      <c r="K852" s="469"/>
    </row>
    <row r="853" spans="1:11" s="500" customFormat="1">
      <c r="A853" s="451"/>
      <c r="B853" s="475"/>
      <c r="C853" s="485" t="str">
        <f>'Data information'!C1066</f>
        <v>งานระบบท่อน้ำโสโครก(S) ท่อน้ำทิ้ง(W) ท่ออากาศ(V) และท่อน้ำทิ้งจากห้องครัว (K)</v>
      </c>
      <c r="D853" s="449"/>
      <c r="E853" s="450"/>
      <c r="F853" s="449"/>
      <c r="G853" s="449"/>
      <c r="H853" s="449"/>
      <c r="I853" s="449"/>
      <c r="J853" s="449"/>
      <c r="K853" s="469"/>
    </row>
    <row r="854" spans="1:11" s="500" customFormat="1">
      <c r="A854" s="451"/>
      <c r="B854" s="475"/>
      <c r="C854" s="476" t="str">
        <f>'Data information'!C1067</f>
        <v xml:space="preserve"> - ท่อ PVC ชั้นคุณภาพ 8.5 ขนาดเส้นผ่าศูนย์กลาง 6" </v>
      </c>
      <c r="D854" s="449"/>
      <c r="E854" s="450" t="str">
        <f>'Data information'!D1067</f>
        <v>ม.</v>
      </c>
      <c r="F854" s="449">
        <f>'Data information'!E1067</f>
        <v>345.15</v>
      </c>
      <c r="G854" s="449">
        <f t="shared" si="73"/>
        <v>0</v>
      </c>
      <c r="H854" s="449">
        <f>'Data information'!F1067</f>
        <v>200</v>
      </c>
      <c r="I854" s="449">
        <f t="shared" si="74"/>
        <v>0</v>
      </c>
      <c r="J854" s="449">
        <f t="shared" si="75"/>
        <v>0</v>
      </c>
      <c r="K854" s="469"/>
    </row>
    <row r="855" spans="1:11" s="500" customFormat="1">
      <c r="A855" s="451"/>
      <c r="B855" s="475"/>
      <c r="C855" s="476" t="str">
        <f>'Data information'!C1068</f>
        <v xml:space="preserve"> - ท่อ PVC ชั้นคุณภาพ 8.5 ขนาดเส้นผ่าศูนย์กลาง 4" </v>
      </c>
      <c r="D855" s="449"/>
      <c r="E855" s="450" t="str">
        <f>'Data information'!D1068</f>
        <v>ม.</v>
      </c>
      <c r="F855" s="449">
        <f>'Data information'!E1068</f>
        <v>153.38</v>
      </c>
      <c r="G855" s="449">
        <f t="shared" si="73"/>
        <v>0</v>
      </c>
      <c r="H855" s="449">
        <f>'Data information'!F1068</f>
        <v>100</v>
      </c>
      <c r="I855" s="449">
        <f t="shared" si="74"/>
        <v>0</v>
      </c>
      <c r="J855" s="449">
        <f t="shared" si="75"/>
        <v>0</v>
      </c>
      <c r="K855" s="469"/>
    </row>
    <row r="856" spans="1:11" s="500" customFormat="1">
      <c r="A856" s="451"/>
      <c r="B856" s="475"/>
      <c r="C856" s="476" t="str">
        <f>'Data information'!C1069</f>
        <v xml:space="preserve"> - ท่อ PVC ชั้นคุณภาพ 8.5 ขนาดเส้นผ่าศูนย์กลาง 3" </v>
      </c>
      <c r="D856" s="449"/>
      <c r="E856" s="450" t="str">
        <f>'Data information'!D1069</f>
        <v>ม.</v>
      </c>
      <c r="F856" s="449">
        <f>'Data information'!E1069</f>
        <v>94.97</v>
      </c>
      <c r="G856" s="449">
        <f t="shared" si="73"/>
        <v>0</v>
      </c>
      <c r="H856" s="449">
        <f>'Data information'!F1069</f>
        <v>75</v>
      </c>
      <c r="I856" s="449">
        <f t="shared" si="74"/>
        <v>0</v>
      </c>
      <c r="J856" s="449">
        <f t="shared" si="75"/>
        <v>0</v>
      </c>
      <c r="K856" s="469"/>
    </row>
    <row r="857" spans="1:11" s="500" customFormat="1">
      <c r="A857" s="451"/>
      <c r="B857" s="475"/>
      <c r="C857" s="476" t="str">
        <f>'Data information'!C1070</f>
        <v xml:space="preserve"> - ท่อ PVC ชั้นคุณภาพ 8.5 ขนาดเส้นผ่าศูนย์กลาง 2-1/2" </v>
      </c>
      <c r="D857" s="449"/>
      <c r="E857" s="450" t="str">
        <f>'Data information'!D1070</f>
        <v>ม.</v>
      </c>
      <c r="F857" s="449">
        <f>'Data information'!E1070</f>
        <v>67.75</v>
      </c>
      <c r="G857" s="449">
        <f t="shared" si="73"/>
        <v>0</v>
      </c>
      <c r="H857" s="449">
        <f>'Data information'!F1070</f>
        <v>50</v>
      </c>
      <c r="I857" s="449">
        <f t="shared" si="74"/>
        <v>0</v>
      </c>
      <c r="J857" s="449">
        <f t="shared" si="75"/>
        <v>0</v>
      </c>
      <c r="K857" s="469"/>
    </row>
    <row r="858" spans="1:11" s="500" customFormat="1">
      <c r="A858" s="451"/>
      <c r="B858" s="475"/>
      <c r="C858" s="476" t="str">
        <f>'Data information'!C1071</f>
        <v xml:space="preserve"> - ท่อ PVC ชั้นคุณภาพ 8.5 ขนาดเส้นผ่าศูนย์กลาง 2" </v>
      </c>
      <c r="D858" s="449"/>
      <c r="E858" s="450" t="str">
        <f>'Data information'!D1071</f>
        <v>ม.</v>
      </c>
      <c r="F858" s="449">
        <f>'Data information'!E1071</f>
        <v>42.99</v>
      </c>
      <c r="G858" s="449">
        <f t="shared" si="73"/>
        <v>0</v>
      </c>
      <c r="H858" s="449">
        <f>'Data information'!F1071</f>
        <v>40</v>
      </c>
      <c r="I858" s="449">
        <f t="shared" si="74"/>
        <v>0</v>
      </c>
      <c r="J858" s="449">
        <f t="shared" si="75"/>
        <v>0</v>
      </c>
      <c r="K858" s="469"/>
    </row>
    <row r="859" spans="1:11" s="500" customFormat="1">
      <c r="A859" s="451"/>
      <c r="B859" s="475"/>
      <c r="C859" s="476" t="str">
        <f>'Data information'!C1072</f>
        <v xml:space="preserve"> - ท่อ PVC ชั้นคุณภาพ 8.5 ขนาดเส้นผ่าศูนย์กลาง 1-1/2" </v>
      </c>
      <c r="D859" s="449"/>
      <c r="E859" s="450" t="str">
        <f>'Data information'!D1072</f>
        <v>ม.</v>
      </c>
      <c r="F859" s="449">
        <f>'Data information'!E1072</f>
        <v>27.33</v>
      </c>
      <c r="G859" s="449">
        <f t="shared" si="73"/>
        <v>0</v>
      </c>
      <c r="H859" s="449">
        <f>'Data information'!F1072</f>
        <v>30</v>
      </c>
      <c r="I859" s="449">
        <f t="shared" si="74"/>
        <v>0</v>
      </c>
      <c r="J859" s="449">
        <f t="shared" si="75"/>
        <v>0</v>
      </c>
      <c r="K859" s="469"/>
    </row>
    <row r="860" spans="1:11" s="500" customFormat="1">
      <c r="A860" s="451"/>
      <c r="B860" s="475"/>
      <c r="C860" s="476" t="str">
        <f>'Data information'!C1073</f>
        <v xml:space="preserve"> - ข้อต่อและอุปกรณ์ประกอบท่อ</v>
      </c>
      <c r="D860" s="449"/>
      <c r="E860" s="450" t="str">
        <f>'Data information'!D1073</f>
        <v>รายการ</v>
      </c>
      <c r="F860" s="449">
        <f>(SUM(G854:G859))*0.4</f>
        <v>0</v>
      </c>
      <c r="G860" s="449">
        <f t="shared" si="73"/>
        <v>0</v>
      </c>
      <c r="H860" s="449">
        <f>F860*0.3</f>
        <v>0</v>
      </c>
      <c r="I860" s="449">
        <f t="shared" si="74"/>
        <v>0</v>
      </c>
      <c r="J860" s="449">
        <f t="shared" si="75"/>
        <v>0</v>
      </c>
      <c r="K860" s="469"/>
    </row>
    <row r="861" spans="1:11" s="500" customFormat="1">
      <c r="A861" s="451"/>
      <c r="B861" s="475"/>
      <c r="C861" s="476" t="str">
        <f>'Data information'!C1074</f>
        <v xml:space="preserve"> - อุปกรณ์แขวนท่อ ยึดรองรับท่อ และปลอกท่อ</v>
      </c>
      <c r="D861" s="449"/>
      <c r="E861" s="450" t="str">
        <f>'Data information'!D1074</f>
        <v>รายการ</v>
      </c>
      <c r="F861" s="449">
        <f>(SUM(G854:G859))*0.3</f>
        <v>0</v>
      </c>
      <c r="G861" s="449">
        <f t="shared" si="73"/>
        <v>0</v>
      </c>
      <c r="H861" s="449">
        <f>F861*0.3</f>
        <v>0</v>
      </c>
      <c r="I861" s="449">
        <f t="shared" si="74"/>
        <v>0</v>
      </c>
      <c r="J861" s="449">
        <f t="shared" si="75"/>
        <v>0</v>
      </c>
      <c r="K861" s="469"/>
    </row>
    <row r="862" spans="1:11" s="500" customFormat="1">
      <c r="A862" s="451"/>
      <c r="B862" s="475"/>
      <c r="C862" s="476" t="str">
        <f>'Data information'!C1075</f>
        <v xml:space="preserve"> - งานทดสอบ ทำความสะอาด และทาสีทำสัญลักษณ์ท่อ</v>
      </c>
      <c r="D862" s="449"/>
      <c r="E862" s="450" t="str">
        <f>'Data information'!D1075</f>
        <v>รายการ</v>
      </c>
      <c r="F862" s="449">
        <f>(SUM(G854:G859))*0.1</f>
        <v>0</v>
      </c>
      <c r="G862" s="449">
        <f t="shared" si="73"/>
        <v>0</v>
      </c>
      <c r="H862" s="449">
        <f>F862*0.3</f>
        <v>0</v>
      </c>
      <c r="I862" s="449">
        <f t="shared" si="74"/>
        <v>0</v>
      </c>
      <c r="J862" s="449">
        <f t="shared" si="75"/>
        <v>0</v>
      </c>
      <c r="K862" s="469"/>
    </row>
    <row r="863" spans="1:11" s="500" customFormat="1">
      <c r="A863" s="451"/>
      <c r="B863" s="475"/>
      <c r="C863" s="476" t="str">
        <f>'Data information'!C1076</f>
        <v xml:space="preserve"> - หัวระบายน้ำที่พื้น (FD) ขนาด 2" </v>
      </c>
      <c r="D863" s="449"/>
      <c r="E863" s="450" t="str">
        <f>'Data information'!D1076</f>
        <v>ชุด</v>
      </c>
      <c r="F863" s="449">
        <f>'Data information'!E1076</f>
        <v>635.51</v>
      </c>
      <c r="G863" s="449">
        <f t="shared" si="73"/>
        <v>0</v>
      </c>
      <c r="H863" s="449">
        <f>'Data information'!F1076</f>
        <v>75</v>
      </c>
      <c r="I863" s="449">
        <f t="shared" si="74"/>
        <v>0</v>
      </c>
      <c r="J863" s="449">
        <f t="shared" si="75"/>
        <v>0</v>
      </c>
      <c r="K863" s="469"/>
    </row>
    <row r="864" spans="1:11" s="500" customFormat="1" hidden="1">
      <c r="A864" s="451"/>
      <c r="B864" s="475"/>
      <c r="C864" s="476" t="str">
        <f>'Data information'!C1077</f>
        <v xml:space="preserve"> - ช่องล้างท่อที่พื้น (FCO) ขนาด 6" </v>
      </c>
      <c r="D864" s="449"/>
      <c r="E864" s="450" t="str">
        <f>'Data information'!D1077</f>
        <v>ชุด</v>
      </c>
      <c r="F864" s="449">
        <f>'Data information'!E1077</f>
        <v>1200</v>
      </c>
      <c r="G864" s="449">
        <f t="shared" si="73"/>
        <v>0</v>
      </c>
      <c r="H864" s="449">
        <f>'Data information'!F1077</f>
        <v>600</v>
      </c>
      <c r="I864" s="449">
        <f t="shared" si="74"/>
        <v>0</v>
      </c>
      <c r="J864" s="449">
        <f t="shared" si="75"/>
        <v>0</v>
      </c>
      <c r="K864" s="469"/>
    </row>
    <row r="865" spans="1:11" s="500" customFormat="1">
      <c r="A865" s="451"/>
      <c r="B865" s="475"/>
      <c r="C865" s="476" t="str">
        <f>'Data information'!C1078</f>
        <v xml:space="preserve"> - ช่องล้างท่อที่พื้น (FCO) ขนาด 4" </v>
      </c>
      <c r="D865" s="449"/>
      <c r="E865" s="450" t="str">
        <f>'Data information'!D1078</f>
        <v>ชุด</v>
      </c>
      <c r="F865" s="449">
        <f>'Data information'!E1078</f>
        <v>520</v>
      </c>
      <c r="G865" s="449">
        <f t="shared" si="73"/>
        <v>0</v>
      </c>
      <c r="H865" s="449">
        <f>'Data information'!F1078</f>
        <v>400</v>
      </c>
      <c r="I865" s="449">
        <f t="shared" si="74"/>
        <v>0</v>
      </c>
      <c r="J865" s="449">
        <f t="shared" si="75"/>
        <v>0</v>
      </c>
      <c r="K865" s="469"/>
    </row>
    <row r="866" spans="1:11" s="500" customFormat="1" hidden="1">
      <c r="A866" s="451"/>
      <c r="B866" s="475"/>
      <c r="C866" s="476" t="str">
        <f>'Data information'!C1079</f>
        <v xml:space="preserve"> - ช่องล้างท่อที่พื้น (FCO) ขนาด 3" </v>
      </c>
      <c r="D866" s="449"/>
      <c r="E866" s="450" t="str">
        <f>'Data information'!D1079</f>
        <v>ชุด</v>
      </c>
      <c r="F866" s="449">
        <f>'Data information'!E1079</f>
        <v>410</v>
      </c>
      <c r="G866" s="449">
        <f t="shared" si="73"/>
        <v>0</v>
      </c>
      <c r="H866" s="449">
        <f>'Data information'!F1079</f>
        <v>300</v>
      </c>
      <c r="I866" s="449">
        <f t="shared" si="74"/>
        <v>0</v>
      </c>
      <c r="J866" s="449">
        <f t="shared" si="75"/>
        <v>0</v>
      </c>
      <c r="K866" s="469"/>
    </row>
    <row r="867" spans="1:11" s="500" customFormat="1" hidden="1">
      <c r="A867" s="451"/>
      <c r="B867" s="475"/>
      <c r="C867" s="476" t="str">
        <f>'Data information'!C1080</f>
        <v xml:space="preserve"> - ช่องล้างท่อที่พื้น (FCO) ขนาด  2-1/2" </v>
      </c>
      <c r="D867" s="449"/>
      <c r="E867" s="450" t="str">
        <f>'Data information'!D1080</f>
        <v>ชุด</v>
      </c>
      <c r="F867" s="449">
        <f>'Data information'!E1080</f>
        <v>380</v>
      </c>
      <c r="G867" s="449">
        <f t="shared" si="73"/>
        <v>0</v>
      </c>
      <c r="H867" s="449">
        <f>'Data information'!F1080</f>
        <v>250</v>
      </c>
      <c r="I867" s="449">
        <f t="shared" si="74"/>
        <v>0</v>
      </c>
      <c r="J867" s="449">
        <f t="shared" si="75"/>
        <v>0</v>
      </c>
      <c r="K867" s="469"/>
    </row>
    <row r="868" spans="1:11" s="500" customFormat="1">
      <c r="A868" s="451"/>
      <c r="B868" s="475"/>
      <c r="C868" s="476" t="str">
        <f>'Data information'!C1081</f>
        <v xml:space="preserve"> - ช่องล้างท่อที่พื้น (FCO) ขนาด  2" </v>
      </c>
      <c r="D868" s="449"/>
      <c r="E868" s="450" t="str">
        <f>'Data information'!D1081</f>
        <v>ชุด</v>
      </c>
      <c r="F868" s="449">
        <f>'Data information'!E1081</f>
        <v>300</v>
      </c>
      <c r="G868" s="449">
        <f t="shared" si="73"/>
        <v>0</v>
      </c>
      <c r="H868" s="449">
        <f>'Data information'!F1081</f>
        <v>200</v>
      </c>
      <c r="I868" s="449">
        <f t="shared" si="74"/>
        <v>0</v>
      </c>
      <c r="J868" s="449">
        <f t="shared" si="75"/>
        <v>0</v>
      </c>
      <c r="K868" s="469"/>
    </row>
    <row r="869" spans="1:11" s="500" customFormat="1" hidden="1">
      <c r="A869" s="451"/>
      <c r="B869" s="475"/>
      <c r="C869" s="476" t="str">
        <f>'Data information'!C1082</f>
        <v xml:space="preserve"> - ฝาครอบพร้อมตะแกรงกันแมลงท่ออากาศ (Vent Cap) ขนาด 4" </v>
      </c>
      <c r="D869" s="449"/>
      <c r="E869" s="450" t="str">
        <f>'Data information'!D1082</f>
        <v>ชุด</v>
      </c>
      <c r="F869" s="449">
        <f>'Data information'!E1082</f>
        <v>675</v>
      </c>
      <c r="G869" s="449">
        <f t="shared" si="73"/>
        <v>0</v>
      </c>
      <c r="H869" s="449">
        <f>'Data information'!F1082</f>
        <v>400</v>
      </c>
      <c r="I869" s="449">
        <f t="shared" si="74"/>
        <v>0</v>
      </c>
      <c r="J869" s="449">
        <f t="shared" si="75"/>
        <v>0</v>
      </c>
      <c r="K869" s="469"/>
    </row>
    <row r="870" spans="1:11" s="500" customFormat="1">
      <c r="A870" s="451"/>
      <c r="B870" s="475"/>
      <c r="C870" s="476" t="str">
        <f>'Data information'!C1083</f>
        <v xml:space="preserve"> - บ่อดักกลิ่น</v>
      </c>
      <c r="D870" s="449"/>
      <c r="E870" s="450" t="str">
        <f>'Data information'!D1083</f>
        <v>ชุด</v>
      </c>
      <c r="F870" s="449">
        <f>'Data information'!E1083</f>
        <v>3500</v>
      </c>
      <c r="G870" s="449">
        <f t="shared" si="73"/>
        <v>0</v>
      </c>
      <c r="H870" s="449">
        <f>'Data information'!F1083</f>
        <v>1050</v>
      </c>
      <c r="I870" s="449">
        <f t="shared" si="74"/>
        <v>0</v>
      </c>
      <c r="J870" s="449">
        <f t="shared" si="75"/>
        <v>0</v>
      </c>
      <c r="K870" s="469"/>
    </row>
    <row r="871" spans="1:11" s="500" customFormat="1">
      <c r="A871" s="451"/>
      <c r="B871" s="475"/>
      <c r="C871" s="485" t="str">
        <f>'Data information'!C1084</f>
        <v>งานระบบท่อระบายน้ำและระบบระบายน้ำภายในอาคาร</v>
      </c>
      <c r="D871" s="449"/>
      <c r="E871" s="450"/>
      <c r="F871" s="449"/>
      <c r="G871" s="449"/>
      <c r="H871" s="449"/>
      <c r="I871" s="449"/>
      <c r="J871" s="449"/>
      <c r="K871" s="469"/>
    </row>
    <row r="872" spans="1:11" s="500" customFormat="1" hidden="1">
      <c r="A872" s="451"/>
      <c r="B872" s="475"/>
      <c r="C872" s="476" t="str">
        <f>'Data information'!C1085</f>
        <v xml:space="preserve"> - ท่อ PVC ชั้นคุณภาพ 8.5  ขนาดเส้นผ่าศูนย์กลาง 6" </v>
      </c>
      <c r="D872" s="449"/>
      <c r="E872" s="450" t="str">
        <f>'Data information'!D1085</f>
        <v>ม.</v>
      </c>
      <c r="F872" s="449">
        <f>'Data information'!E1085</f>
        <v>345.15</v>
      </c>
      <c r="G872" s="449">
        <f t="shared" ref="G872:G902" si="76">D872*F872</f>
        <v>0</v>
      </c>
      <c r="H872" s="449">
        <f>'Data information'!F1085</f>
        <v>200</v>
      </c>
      <c r="I872" s="449">
        <f t="shared" ref="I872:I902" si="77">D872*H872</f>
        <v>0</v>
      </c>
      <c r="J872" s="449">
        <f t="shared" ref="J872:J902" si="78">G872+I872</f>
        <v>0</v>
      </c>
      <c r="K872" s="469"/>
    </row>
    <row r="873" spans="1:11" s="500" customFormat="1">
      <c r="A873" s="451"/>
      <c r="B873" s="475"/>
      <c r="C873" s="476" t="str">
        <f>'Data information'!C1086</f>
        <v xml:space="preserve"> - ท่อ PVC ชั้นคุณภาพ 8.5  ขนาดเส้นผ่าศูนย์กลาง 4" </v>
      </c>
      <c r="D873" s="449"/>
      <c r="E873" s="450" t="str">
        <f>'Data information'!D1086</f>
        <v>ม.</v>
      </c>
      <c r="F873" s="449">
        <f>'Data information'!E1086</f>
        <v>153.38</v>
      </c>
      <c r="G873" s="449">
        <f t="shared" si="76"/>
        <v>0</v>
      </c>
      <c r="H873" s="449">
        <f>'Data information'!F1086</f>
        <v>100</v>
      </c>
      <c r="I873" s="449">
        <f t="shared" si="77"/>
        <v>0</v>
      </c>
      <c r="J873" s="449">
        <f t="shared" si="78"/>
        <v>0</v>
      </c>
      <c r="K873" s="469"/>
    </row>
    <row r="874" spans="1:11" s="500" customFormat="1">
      <c r="A874" s="451"/>
      <c r="B874" s="475"/>
      <c r="C874" s="476" t="str">
        <f>'Data information'!C1087</f>
        <v xml:space="preserve"> - ข้อต่อและอุปกรณ์ประกอบท่อ</v>
      </c>
      <c r="D874" s="449"/>
      <c r="E874" s="450" t="str">
        <f>'Data information'!D1087</f>
        <v>รายการ</v>
      </c>
      <c r="F874" s="449">
        <f>(SUM(G872:G873))*0.4</f>
        <v>0</v>
      </c>
      <c r="G874" s="449">
        <f t="shared" si="76"/>
        <v>0</v>
      </c>
      <c r="H874" s="449">
        <f>F874*0.3</f>
        <v>0</v>
      </c>
      <c r="I874" s="449">
        <f t="shared" si="77"/>
        <v>0</v>
      </c>
      <c r="J874" s="449">
        <f t="shared" si="78"/>
        <v>0</v>
      </c>
      <c r="K874" s="469"/>
    </row>
    <row r="875" spans="1:11" s="500" customFormat="1">
      <c r="A875" s="451"/>
      <c r="B875" s="475"/>
      <c r="C875" s="476" t="str">
        <f>'Data information'!C1088</f>
        <v xml:space="preserve"> - อุปกรณ์แขวนท่อ ยึดรองรับท่อ และปลอกท่อ</v>
      </c>
      <c r="D875" s="449"/>
      <c r="E875" s="450" t="str">
        <f>'Data information'!D1088</f>
        <v>รายการ</v>
      </c>
      <c r="F875" s="449">
        <f>(SUM(G872:G873))*0.3</f>
        <v>0</v>
      </c>
      <c r="G875" s="449">
        <f t="shared" si="76"/>
        <v>0</v>
      </c>
      <c r="H875" s="449">
        <f>F875*0.3</f>
        <v>0</v>
      </c>
      <c r="I875" s="449">
        <f t="shared" si="77"/>
        <v>0</v>
      </c>
      <c r="J875" s="449">
        <f t="shared" si="78"/>
        <v>0</v>
      </c>
      <c r="K875" s="469"/>
    </row>
    <row r="876" spans="1:11" s="500" customFormat="1">
      <c r="A876" s="451"/>
      <c r="B876" s="475"/>
      <c r="C876" s="476" t="str">
        <f>'Data information'!C1089</f>
        <v xml:space="preserve"> - งานทดสอบ ทำความสะอาด และทาสีทำสัญลักษณ์ท่อ</v>
      </c>
      <c r="D876" s="449"/>
      <c r="E876" s="450" t="str">
        <f>'Data information'!D1089</f>
        <v>รายการ</v>
      </c>
      <c r="F876" s="449">
        <f>(SUM(G872:G873))*0.1</f>
        <v>0</v>
      </c>
      <c r="G876" s="449">
        <f t="shared" si="76"/>
        <v>0</v>
      </c>
      <c r="H876" s="449">
        <f>F876*0.3</f>
        <v>0</v>
      </c>
      <c r="I876" s="449">
        <f t="shared" si="77"/>
        <v>0</v>
      </c>
      <c r="J876" s="449">
        <f t="shared" si="78"/>
        <v>0</v>
      </c>
      <c r="K876" s="469"/>
    </row>
    <row r="877" spans="1:11" s="500" customFormat="1">
      <c r="A877" s="451"/>
      <c r="B877" s="475"/>
      <c r="C877" s="476" t="str">
        <f>'Data information'!C1090</f>
        <v xml:space="preserve"> - หัวรับน้ำฝน ขนาดเส้นผ่าศูนย์กลาง 4" (RD)</v>
      </c>
      <c r="D877" s="449"/>
      <c r="E877" s="450" t="str">
        <f>'Data information'!D1090</f>
        <v>ชุด</v>
      </c>
      <c r="F877" s="449">
        <f>'Data information'!E1090</f>
        <v>605</v>
      </c>
      <c r="G877" s="449">
        <f t="shared" si="76"/>
        <v>0</v>
      </c>
      <c r="H877" s="449">
        <f>'Data information'!F1090</f>
        <v>400</v>
      </c>
      <c r="I877" s="449">
        <f t="shared" si="77"/>
        <v>0</v>
      </c>
      <c r="J877" s="449">
        <f t="shared" si="78"/>
        <v>0</v>
      </c>
      <c r="K877" s="469"/>
    </row>
    <row r="878" spans="1:11" s="500" customFormat="1" hidden="1">
      <c r="A878" s="451"/>
      <c r="B878" s="475"/>
      <c r="C878" s="476" t="str">
        <f>'Data information'!C1091</f>
        <v xml:space="preserve"> - ข้อต่อยืดหยุ่น (Flexible Connector) ขนาดเส้นผ่าศูนย์กลาง 6"</v>
      </c>
      <c r="D878" s="449"/>
      <c r="E878" s="450" t="str">
        <f>'Data information'!D1091</f>
        <v>ชุด</v>
      </c>
      <c r="F878" s="449">
        <f>'Data information'!E1091</f>
        <v>800</v>
      </c>
      <c r="G878" s="449">
        <f t="shared" si="76"/>
        <v>0</v>
      </c>
      <c r="H878" s="449">
        <f>'Data information'!F1091</f>
        <v>300</v>
      </c>
      <c r="I878" s="449">
        <f t="shared" si="77"/>
        <v>0</v>
      </c>
      <c r="J878" s="449">
        <f t="shared" si="78"/>
        <v>0</v>
      </c>
      <c r="K878" s="469"/>
    </row>
    <row r="879" spans="1:11" s="500" customFormat="1">
      <c r="A879" s="451"/>
      <c r="B879" s="475"/>
      <c r="C879" s="476" t="str">
        <f>'Data information'!C1092</f>
        <v xml:space="preserve"> - ข้อต่อยืดหยุ่น (Flexible Connector) ขนาดเส้นผ่าศูนย์กลาง 4"</v>
      </c>
      <c r="D879" s="449"/>
      <c r="E879" s="450" t="str">
        <f>'Data information'!D1092</f>
        <v>ชุด</v>
      </c>
      <c r="F879" s="449">
        <f>'Data information'!E1092</f>
        <v>600</v>
      </c>
      <c r="G879" s="449">
        <f t="shared" si="76"/>
        <v>0</v>
      </c>
      <c r="H879" s="449">
        <f>'Data information'!F1092</f>
        <v>200</v>
      </c>
      <c r="I879" s="449">
        <f t="shared" si="77"/>
        <v>0</v>
      </c>
      <c r="J879" s="449">
        <f t="shared" si="78"/>
        <v>0</v>
      </c>
      <c r="K879" s="469"/>
    </row>
    <row r="880" spans="1:11" s="500" customFormat="1">
      <c r="A880" s="451"/>
      <c r="B880" s="475"/>
      <c r="C880" s="485" t="str">
        <f>'Data information'!C1093</f>
        <v>ระบบบำบัดน้ำเสีย</v>
      </c>
      <c r="D880" s="449"/>
      <c r="E880" s="450"/>
      <c r="F880" s="449"/>
      <c r="G880" s="449"/>
      <c r="H880" s="449"/>
      <c r="I880" s="449"/>
      <c r="J880" s="449"/>
      <c r="K880" s="469"/>
    </row>
    <row r="881" spans="1:11" s="500" customFormat="1" hidden="1">
      <c r="A881" s="451"/>
      <c r="B881" s="475"/>
      <c r="C881" s="476" t="str">
        <f>'Data information'!C1094</f>
        <v xml:space="preserve"> - ถังดักไขมัน ชนิดฝังดิน ความจุ 6 ลบ.ม.</v>
      </c>
      <c r="D881" s="449"/>
      <c r="E881" s="450" t="str">
        <f>'Data information'!D1094</f>
        <v>ชุด</v>
      </c>
      <c r="F881" s="449">
        <f>'Data information'!E1094</f>
        <v>43000</v>
      </c>
      <c r="G881" s="449">
        <f t="shared" si="76"/>
        <v>0</v>
      </c>
      <c r="H881" s="449">
        <f>'Data information'!F1094</f>
        <v>4300</v>
      </c>
      <c r="I881" s="449">
        <f t="shared" si="77"/>
        <v>0</v>
      </c>
      <c r="J881" s="449">
        <f t="shared" si="78"/>
        <v>0</v>
      </c>
      <c r="K881" s="469"/>
    </row>
    <row r="882" spans="1:11" s="500" customFormat="1" hidden="1">
      <c r="A882" s="451"/>
      <c r="B882" s="475"/>
      <c r="C882" s="476" t="str">
        <f>'Data information'!C1095</f>
        <v xml:space="preserve"> - ถังบำบัดน้ำเสีย ชนิดเกรอะ-กรองเติมอากาศ ขนาดรองรับน้ำเสีย 12 ลบ.ม./วัน</v>
      </c>
      <c r="D882" s="449"/>
      <c r="E882" s="450" t="str">
        <f>'Data information'!D1095</f>
        <v>ชุด</v>
      </c>
      <c r="F882" s="449">
        <f>'Data information'!E1095</f>
        <v>157400</v>
      </c>
      <c r="G882" s="449">
        <f t="shared" si="76"/>
        <v>0</v>
      </c>
      <c r="H882" s="449">
        <f>'Data information'!F1095</f>
        <v>15740</v>
      </c>
      <c r="I882" s="449">
        <f t="shared" si="77"/>
        <v>0</v>
      </c>
      <c r="J882" s="449">
        <f t="shared" si="78"/>
        <v>0</v>
      </c>
      <c r="K882" s="469"/>
    </row>
    <row r="883" spans="1:11" s="500" customFormat="1" hidden="1">
      <c r="A883" s="451"/>
      <c r="B883" s="475"/>
      <c r="C883" s="476" t="str">
        <f>'Data information'!C1096</f>
        <v xml:space="preserve"> - ถังบำบัดน้ำเสีย ชนิดเกรอะ-กรองเติมอากาศ ขนาดรองรับน้ำเสีย 20 ลบ.ม./วัน</v>
      </c>
      <c r="D883" s="449"/>
      <c r="E883" s="450" t="str">
        <f>'Data information'!D1096</f>
        <v>ชุด</v>
      </c>
      <c r="F883" s="449">
        <f>'Data information'!E1096</f>
        <v>217600</v>
      </c>
      <c r="G883" s="449">
        <f t="shared" si="76"/>
        <v>0</v>
      </c>
      <c r="H883" s="449">
        <f>'Data information'!F1096</f>
        <v>21760</v>
      </c>
      <c r="I883" s="449">
        <f t="shared" si="77"/>
        <v>0</v>
      </c>
      <c r="J883" s="449">
        <f t="shared" si="78"/>
        <v>0</v>
      </c>
      <c r="K883" s="469"/>
    </row>
    <row r="884" spans="1:11" s="500" customFormat="1" hidden="1">
      <c r="A884" s="451"/>
      <c r="B884" s="475"/>
      <c r="C884" s="476" t="str">
        <f>'Data information'!C1097</f>
        <v xml:space="preserve"> - ถังบำบัดน้ำเสีย ชนิดเกรอะ-กรองเติมอากาศ ขนาดรองรับน้ำเสีย 22 ลบ.ม./วัน</v>
      </c>
      <c r="D884" s="449"/>
      <c r="E884" s="450" t="str">
        <f>'Data information'!D1097</f>
        <v>ชุด</v>
      </c>
      <c r="F884" s="449">
        <f>'Data information'!E1097</f>
        <v>462000</v>
      </c>
      <c r="G884" s="449">
        <f t="shared" si="76"/>
        <v>0</v>
      </c>
      <c r="H884" s="449">
        <f>'Data information'!F1097</f>
        <v>46200</v>
      </c>
      <c r="I884" s="449">
        <f t="shared" si="77"/>
        <v>0</v>
      </c>
      <c r="J884" s="449">
        <f t="shared" si="78"/>
        <v>0</v>
      </c>
      <c r="K884" s="469"/>
    </row>
    <row r="885" spans="1:11" s="500" customFormat="1" hidden="1">
      <c r="A885" s="451"/>
      <c r="B885" s="475"/>
      <c r="C885" s="476" t="str">
        <f>'Data information'!C1098</f>
        <v xml:space="preserve"> - ถังบำบัดน้ำเสีย ชนิดเกรอะ-กรองเติมอากาศ ขนาดรองรับน้ำเสีย 25 ลบ.ม./วัน</v>
      </c>
      <c r="D885" s="449"/>
      <c r="E885" s="450" t="str">
        <f>'Data information'!D1098</f>
        <v>ชุด</v>
      </c>
      <c r="F885" s="449">
        <f>'Data information'!E1098</f>
        <v>260500</v>
      </c>
      <c r="G885" s="449">
        <f t="shared" si="76"/>
        <v>0</v>
      </c>
      <c r="H885" s="449">
        <f>'Data information'!F1098</f>
        <v>26050</v>
      </c>
      <c r="I885" s="449">
        <f t="shared" si="77"/>
        <v>0</v>
      </c>
      <c r="J885" s="449">
        <f t="shared" si="78"/>
        <v>0</v>
      </c>
      <c r="K885" s="469"/>
    </row>
    <row r="886" spans="1:11" s="500" customFormat="1" hidden="1">
      <c r="A886" s="451"/>
      <c r="B886" s="475"/>
      <c r="C886" s="476" t="str">
        <f>'Data information'!C1099</f>
        <v xml:space="preserve"> - ถังบำบัดน้ำเสีย ชนิดเกรอะ-กรองเติมอากาศ ขนาดรองรับน้ำเสีย 30 ลบ.ม./วัน</v>
      </c>
      <c r="D886" s="449"/>
      <c r="E886" s="450" t="str">
        <f>'Data information'!D1099</f>
        <v>ชุด</v>
      </c>
      <c r="F886" s="449">
        <f>'Data information'!E1099</f>
        <v>309500</v>
      </c>
      <c r="G886" s="449">
        <f t="shared" si="76"/>
        <v>0</v>
      </c>
      <c r="H886" s="449">
        <f>'Data information'!F1099</f>
        <v>30950</v>
      </c>
      <c r="I886" s="449">
        <f t="shared" si="77"/>
        <v>0</v>
      </c>
      <c r="J886" s="449">
        <f t="shared" si="78"/>
        <v>0</v>
      </c>
      <c r="K886" s="469"/>
    </row>
    <row r="887" spans="1:11" s="500" customFormat="1" ht="48">
      <c r="A887" s="451"/>
      <c r="B887" s="475"/>
      <c r="C887" s="490" t="str">
        <f>'Data information'!C1100</f>
        <v xml:space="preserve"> - ถังบำบัดน้ำเสีย ชนิดเกรอะ-กรองเติมอากาศ ขนาดรองรับน้ำเสีย 50 ลบ.ม./วัน</v>
      </c>
      <c r="D887" s="449"/>
      <c r="E887" s="450" t="str">
        <f>'Data information'!D1100</f>
        <v>ชุด</v>
      </c>
      <c r="F887" s="449">
        <f>'Data information'!E1100</f>
        <v>465500</v>
      </c>
      <c r="G887" s="449">
        <f t="shared" si="76"/>
        <v>0</v>
      </c>
      <c r="H887" s="449">
        <f>'Data information'!F1100</f>
        <v>46550</v>
      </c>
      <c r="I887" s="449">
        <f t="shared" si="77"/>
        <v>0</v>
      </c>
      <c r="J887" s="449">
        <f t="shared" si="78"/>
        <v>0</v>
      </c>
      <c r="K887" s="469"/>
    </row>
    <row r="888" spans="1:11" s="500" customFormat="1" hidden="1">
      <c r="A888" s="451"/>
      <c r="B888" s="475"/>
      <c r="C888" s="476" t="str">
        <f>'Data information'!C1101</f>
        <v xml:space="preserve"> - ถังบำบัดน้ำเสีย ชนิดเกรอะ-กรองเติมอากาศ ขนาดรองรับน้ำเสีย 85 ลบ.ม./วัน</v>
      </c>
      <c r="D888" s="449"/>
      <c r="E888" s="450" t="str">
        <f>'Data information'!D1101</f>
        <v>ชุด</v>
      </c>
      <c r="F888" s="449">
        <f>'Data information'!E1101</f>
        <v>888000</v>
      </c>
      <c r="G888" s="449">
        <f t="shared" si="76"/>
        <v>0</v>
      </c>
      <c r="H888" s="449">
        <f>'Data information'!F1101</f>
        <v>88800</v>
      </c>
      <c r="I888" s="449">
        <f t="shared" si="77"/>
        <v>0</v>
      </c>
      <c r="J888" s="449">
        <f t="shared" si="78"/>
        <v>0</v>
      </c>
      <c r="K888" s="469"/>
    </row>
    <row r="889" spans="1:11" s="500" customFormat="1">
      <c r="A889" s="451"/>
      <c r="B889" s="475"/>
      <c r="C889" s="476" t="str">
        <f>'Data information'!C1102</f>
        <v xml:space="preserve"> - งานโครงสร้างรองรับถังบำบัดน้ำเสีย</v>
      </c>
      <c r="D889" s="449"/>
      <c r="E889" s="450" t="str">
        <f>'Data information'!D1102</f>
        <v>ตร.ม.</v>
      </c>
      <c r="F889" s="449">
        <f>'Data information'!E1102</f>
        <v>1500</v>
      </c>
      <c r="G889" s="449">
        <f t="shared" si="76"/>
        <v>0</v>
      </c>
      <c r="H889" s="449">
        <f>'Data information'!F1102</f>
        <v>0</v>
      </c>
      <c r="I889" s="449">
        <f t="shared" si="77"/>
        <v>0</v>
      </c>
      <c r="J889" s="449">
        <f t="shared" si="78"/>
        <v>0</v>
      </c>
      <c r="K889" s="469"/>
    </row>
    <row r="890" spans="1:11" s="500" customFormat="1">
      <c r="A890" s="451"/>
      <c r="B890" s="475"/>
      <c r="C890" s="485" t="str">
        <f>'Data information'!C1103</f>
        <v>ระบบดับเพลิง</v>
      </c>
      <c r="D890" s="449"/>
      <c r="E890" s="450"/>
      <c r="F890" s="449"/>
      <c r="G890" s="449"/>
      <c r="H890" s="449"/>
      <c r="I890" s="449"/>
      <c r="J890" s="449"/>
      <c r="K890" s="469"/>
    </row>
    <row r="891" spans="1:11" s="500" customFormat="1">
      <c r="A891" s="451"/>
      <c r="B891" s="475"/>
      <c r="C891" s="476" t="str">
        <f>'Data information'!C1104</f>
        <v xml:space="preserve"> - ท่อเหล็กดำชนิดมีตะเข็บ (ชั้น  SCH. 40) ขนาด 4" </v>
      </c>
      <c r="D891" s="449"/>
      <c r="E891" s="450" t="str">
        <f>'Data information'!D1104</f>
        <v>ม.</v>
      </c>
      <c r="F891" s="449">
        <f>'Data information'!E1104</f>
        <v>523</v>
      </c>
      <c r="G891" s="449">
        <f t="shared" si="76"/>
        <v>0</v>
      </c>
      <c r="H891" s="449">
        <f>'Data information'!F1104</f>
        <v>280</v>
      </c>
      <c r="I891" s="449">
        <f t="shared" si="77"/>
        <v>0</v>
      </c>
      <c r="J891" s="449">
        <f t="shared" si="78"/>
        <v>0</v>
      </c>
      <c r="K891" s="469"/>
    </row>
    <row r="892" spans="1:11" s="500" customFormat="1">
      <c r="A892" s="451"/>
      <c r="B892" s="475"/>
      <c r="C892" s="476" t="str">
        <f>'Data information'!C1105</f>
        <v xml:space="preserve"> - ท่อเหล็กดำชนิดมีตะเข็บ (ชั้น  SCH. 40) ขนาด 2-1/2" </v>
      </c>
      <c r="D892" s="449"/>
      <c r="E892" s="450" t="str">
        <f>'Data information'!D1105</f>
        <v>ม.</v>
      </c>
      <c r="F892" s="449">
        <f>'Data information'!E1105</f>
        <v>271</v>
      </c>
      <c r="G892" s="449">
        <f t="shared" si="76"/>
        <v>0</v>
      </c>
      <c r="H892" s="449">
        <f>'Data information'!F1105</f>
        <v>150</v>
      </c>
      <c r="I892" s="449">
        <f t="shared" si="77"/>
        <v>0</v>
      </c>
      <c r="J892" s="449">
        <f t="shared" si="78"/>
        <v>0</v>
      </c>
      <c r="K892" s="469"/>
    </row>
    <row r="893" spans="1:11" s="500" customFormat="1">
      <c r="A893" s="451"/>
      <c r="B893" s="475"/>
      <c r="C893" s="476" t="str">
        <f>'Data information'!C1106</f>
        <v xml:space="preserve"> - ข้อต่อและอุปกรณ์ประกอบท่อ</v>
      </c>
      <c r="D893" s="449"/>
      <c r="E893" s="450" t="str">
        <f>'Data information'!D1106</f>
        <v>รายการ</v>
      </c>
      <c r="F893" s="449">
        <f>(SUM(G891:G892))*0.4</f>
        <v>0</v>
      </c>
      <c r="G893" s="449">
        <f t="shared" si="76"/>
        <v>0</v>
      </c>
      <c r="H893" s="449">
        <f>F893*0.3</f>
        <v>0</v>
      </c>
      <c r="I893" s="449">
        <f t="shared" si="77"/>
        <v>0</v>
      </c>
      <c r="J893" s="449">
        <f t="shared" si="78"/>
        <v>0</v>
      </c>
      <c r="K893" s="469"/>
    </row>
    <row r="894" spans="1:11" s="500" customFormat="1">
      <c r="A894" s="451"/>
      <c r="B894" s="475"/>
      <c r="C894" s="476" t="str">
        <f>'Data information'!C1107</f>
        <v xml:space="preserve"> - อุปกรณ์แขวนท่อ ยึดรองรับท่อ และปลอกท่อ</v>
      </c>
      <c r="D894" s="449"/>
      <c r="E894" s="450" t="str">
        <f>'Data information'!D1107</f>
        <v>รายการ</v>
      </c>
      <c r="F894" s="449">
        <f>(SUM(G891:G892))*0.2</f>
        <v>0</v>
      </c>
      <c r="G894" s="449">
        <f t="shared" si="76"/>
        <v>0</v>
      </c>
      <c r="H894" s="449">
        <f>F894*0.3</f>
        <v>0</v>
      </c>
      <c r="I894" s="449">
        <f t="shared" si="77"/>
        <v>0</v>
      </c>
      <c r="J894" s="449">
        <f t="shared" si="78"/>
        <v>0</v>
      </c>
      <c r="K894" s="469"/>
    </row>
    <row r="895" spans="1:11" s="500" customFormat="1">
      <c r="A895" s="451"/>
      <c r="B895" s="475"/>
      <c r="C895" s="476" t="str">
        <f>'Data information'!C1108</f>
        <v xml:space="preserve"> - งานทดสอบ ทำความสะอาด และทาสีทำสัญลักษณ์ท่อ</v>
      </c>
      <c r="D895" s="449"/>
      <c r="E895" s="450" t="str">
        <f>'Data information'!D1108</f>
        <v>รายการ</v>
      </c>
      <c r="F895" s="449">
        <f>(SUM(G891:G892))*0.1</f>
        <v>0</v>
      </c>
      <c r="G895" s="449">
        <f t="shared" si="76"/>
        <v>0</v>
      </c>
      <c r="H895" s="449">
        <f>F895*0.3</f>
        <v>0</v>
      </c>
      <c r="I895" s="449">
        <f t="shared" si="77"/>
        <v>0</v>
      </c>
      <c r="J895" s="449">
        <f t="shared" si="78"/>
        <v>0</v>
      </c>
      <c r="K895" s="469"/>
    </row>
    <row r="896" spans="1:11" s="500" customFormat="1">
      <c r="A896" s="451"/>
      <c r="B896" s="475"/>
      <c r="C896" s="476" t="str">
        <f>'Data information'!C1109</f>
        <v xml:space="preserve"> - งานทาสีท่อดับเพลิง</v>
      </c>
      <c r="D896" s="449"/>
      <c r="E896" s="450" t="str">
        <f>'Data information'!D1109</f>
        <v>รายการ</v>
      </c>
      <c r="F896" s="449">
        <f>(SUM(G891:G892))*0.3</f>
        <v>0</v>
      </c>
      <c r="G896" s="449">
        <f t="shared" si="76"/>
        <v>0</v>
      </c>
      <c r="H896" s="449">
        <f>F896*0.3</f>
        <v>0</v>
      </c>
      <c r="I896" s="449">
        <f t="shared" si="77"/>
        <v>0</v>
      </c>
      <c r="J896" s="449">
        <f t="shared" si="78"/>
        <v>0</v>
      </c>
      <c r="K896" s="469"/>
    </row>
    <row r="897" spans="1:11" s="500" customFormat="1" hidden="1">
      <c r="A897" s="451"/>
      <c r="B897" s="475"/>
      <c r="C897" s="476" t="str">
        <f>'Data information'!C1110</f>
        <v xml:space="preserve"> - วาล์วควบคุมการไหลของน้ำ ขนาด 4" (Gate Valve)</v>
      </c>
      <c r="D897" s="449"/>
      <c r="E897" s="450" t="str">
        <f>'Data information'!D1110</f>
        <v>ชุด</v>
      </c>
      <c r="F897" s="449">
        <f>'Data information'!E1110</f>
        <v>16340</v>
      </c>
      <c r="G897" s="449">
        <f t="shared" si="76"/>
        <v>0</v>
      </c>
      <c r="H897" s="449">
        <f>'Data information'!F1110</f>
        <v>800</v>
      </c>
      <c r="I897" s="449">
        <f t="shared" si="77"/>
        <v>0</v>
      </c>
      <c r="J897" s="449">
        <f t="shared" si="78"/>
        <v>0</v>
      </c>
      <c r="K897" s="469"/>
    </row>
    <row r="898" spans="1:11" s="500" customFormat="1">
      <c r="A898" s="451"/>
      <c r="B898" s="475"/>
      <c r="C898" s="476" t="str">
        <f>'Data information'!C1111</f>
        <v xml:space="preserve"> - วาล์วควบคุมการไหลของน้ำ ขนาด 2-1/2" (Gate Valve)</v>
      </c>
      <c r="D898" s="449"/>
      <c r="E898" s="450" t="str">
        <f>'Data information'!D1111</f>
        <v>ชุด</v>
      </c>
      <c r="F898" s="449">
        <f>'Data information'!E1111</f>
        <v>8140</v>
      </c>
      <c r="G898" s="449">
        <f t="shared" si="76"/>
        <v>0</v>
      </c>
      <c r="H898" s="449">
        <f>'Data information'!F1111</f>
        <v>500</v>
      </c>
      <c r="I898" s="449">
        <f t="shared" si="77"/>
        <v>0</v>
      </c>
      <c r="J898" s="449">
        <f t="shared" si="78"/>
        <v>0</v>
      </c>
      <c r="K898" s="469"/>
    </row>
    <row r="899" spans="1:11" s="500" customFormat="1" hidden="1">
      <c r="A899" s="451"/>
      <c r="B899" s="475"/>
      <c r="C899" s="476" t="str">
        <f>'Data information'!C1112</f>
        <v xml:space="preserve"> - วาล์วควบคุมการไหลของน้ำ ขนาด 1" (Gate Valve)</v>
      </c>
      <c r="D899" s="449"/>
      <c r="E899" s="450" t="str">
        <f>'Data information'!D1112</f>
        <v>ชุด</v>
      </c>
      <c r="F899" s="449">
        <f>'Data information'!E1112</f>
        <v>1145</v>
      </c>
      <c r="G899" s="449">
        <f t="shared" si="76"/>
        <v>0</v>
      </c>
      <c r="H899" s="449">
        <f>'Data information'!F1112</f>
        <v>200</v>
      </c>
      <c r="I899" s="449">
        <f t="shared" si="77"/>
        <v>0</v>
      </c>
      <c r="J899" s="449">
        <f t="shared" si="78"/>
        <v>0</v>
      </c>
      <c r="K899" s="469"/>
    </row>
    <row r="900" spans="1:11" s="500" customFormat="1" hidden="1">
      <c r="A900" s="451"/>
      <c r="B900" s="475"/>
      <c r="C900" s="476" t="str">
        <f>'Data information'!C1113</f>
        <v xml:space="preserve"> - วาล์วควบคุมการไหลของน้ำ ขนาด 4" (Check Valve)</v>
      </c>
      <c r="D900" s="449"/>
      <c r="E900" s="450" t="str">
        <f>'Data information'!D1113</f>
        <v>ชุด</v>
      </c>
      <c r="F900" s="449">
        <f>'Data information'!E1113</f>
        <v>15695</v>
      </c>
      <c r="G900" s="449">
        <f t="shared" si="76"/>
        <v>0</v>
      </c>
      <c r="H900" s="449">
        <f>'Data information'!F1113</f>
        <v>800</v>
      </c>
      <c r="I900" s="449">
        <f t="shared" si="77"/>
        <v>0</v>
      </c>
      <c r="J900" s="449">
        <f t="shared" si="78"/>
        <v>0</v>
      </c>
      <c r="K900" s="469"/>
    </row>
    <row r="901" spans="1:11" s="500" customFormat="1">
      <c r="A901" s="451"/>
      <c r="B901" s="475"/>
      <c r="C901" s="476" t="str">
        <f>'Data information'!C1114</f>
        <v xml:space="preserve"> - ตู้สายฉีดดับเพลิงพร้อมอุปกรณ์ประกอบครบชุด (FHC)</v>
      </c>
      <c r="D901" s="449"/>
      <c r="E901" s="450" t="str">
        <f>'Data information'!D1114</f>
        <v>ชุด</v>
      </c>
      <c r="F901" s="449">
        <f>'Data information'!E1114</f>
        <v>16000</v>
      </c>
      <c r="G901" s="449">
        <f t="shared" si="76"/>
        <v>0</v>
      </c>
      <c r="H901" s="449">
        <f>'Data information'!F1114</f>
        <v>1200</v>
      </c>
      <c r="I901" s="449">
        <f t="shared" si="77"/>
        <v>0</v>
      </c>
      <c r="J901" s="449">
        <f t="shared" si="78"/>
        <v>0</v>
      </c>
      <c r="K901" s="469"/>
    </row>
    <row r="902" spans="1:11" s="500" customFormat="1">
      <c r="A902" s="451"/>
      <c r="B902" s="475"/>
      <c r="C902" s="476" t="str">
        <f>'Data information'!C1115</f>
        <v xml:space="preserve"> - หัวรับน้ำดับเพลิง </v>
      </c>
      <c r="D902" s="449"/>
      <c r="E902" s="450" t="str">
        <f>'Data information'!D1115</f>
        <v>ชุด</v>
      </c>
      <c r="F902" s="449">
        <f>'Data information'!E1115</f>
        <v>7500</v>
      </c>
      <c r="G902" s="449">
        <f t="shared" si="76"/>
        <v>0</v>
      </c>
      <c r="H902" s="449">
        <f>'Data information'!F1115</f>
        <v>800</v>
      </c>
      <c r="I902" s="449">
        <f t="shared" si="77"/>
        <v>0</v>
      </c>
      <c r="J902" s="449">
        <f t="shared" si="78"/>
        <v>0</v>
      </c>
      <c r="K902" s="469"/>
    </row>
    <row r="903" spans="1:11" s="500" customFormat="1">
      <c r="A903" s="454"/>
      <c r="B903" s="477"/>
      <c r="C903" s="478"/>
      <c r="D903" s="452"/>
      <c r="E903" s="453"/>
      <c r="F903" s="452"/>
      <c r="G903" s="452"/>
      <c r="H903" s="452"/>
      <c r="I903" s="452"/>
      <c r="J903" s="452"/>
      <c r="K903" s="454"/>
    </row>
    <row r="904" spans="1:11" s="500" customFormat="1">
      <c r="A904" s="464"/>
      <c r="B904" s="700" t="str">
        <f>"รวม"&amp;B820</f>
        <v>รวมหมวดงานวิศวกรรมสุขาภิบาล</v>
      </c>
      <c r="C904" s="701"/>
      <c r="D904" s="462"/>
      <c r="E904" s="463"/>
      <c r="F904" s="462"/>
      <c r="G904" s="462">
        <f>SUM(G820:G903)</f>
        <v>0</v>
      </c>
      <c r="H904" s="462"/>
      <c r="I904" s="462">
        <f>SUM(I820:I903)</f>
        <v>0</v>
      </c>
      <c r="J904" s="462">
        <f>SUM(J820:J903)</f>
        <v>0</v>
      </c>
      <c r="K904" s="464"/>
    </row>
    <row r="905" spans="1:11" s="500" customFormat="1">
      <c r="A905" s="480">
        <v>3.6</v>
      </c>
      <c r="B905" s="481" t="str">
        <f>B15</f>
        <v>หมวดงานวิศวกรรมเครื่องกล ระบายอากาศ</v>
      </c>
      <c r="C905" s="476"/>
      <c r="D905" s="451"/>
      <c r="E905" s="458"/>
      <c r="F905" s="451"/>
      <c r="G905" s="451"/>
      <c r="H905" s="451"/>
      <c r="I905" s="451"/>
      <c r="J905" s="451"/>
      <c r="K905" s="451"/>
    </row>
    <row r="906" spans="1:11" s="500" customFormat="1" hidden="1">
      <c r="A906" s="480"/>
      <c r="B906" s="481"/>
      <c r="C906" s="485" t="str">
        <f>'Data information'!C1117</f>
        <v xml:space="preserve">งานระบบท่อน้ำยาพร้อมหุ้มฉนวน </v>
      </c>
      <c r="D906" s="451"/>
      <c r="E906" s="458"/>
      <c r="F906" s="451"/>
      <c r="G906" s="451"/>
      <c r="H906" s="451"/>
      <c r="I906" s="451"/>
      <c r="J906" s="451"/>
      <c r="K906" s="451"/>
    </row>
    <row r="907" spans="1:11" s="500" customFormat="1" hidden="1">
      <c r="A907" s="451"/>
      <c r="B907" s="475"/>
      <c r="C907" s="476" t="str">
        <f>'Data information'!C1118</f>
        <v xml:space="preserve"> - ท่อน้ำยา (COPPER TUBE TYPE "L")  DIA 1/4"</v>
      </c>
      <c r="D907" s="449"/>
      <c r="E907" s="450" t="str">
        <f>'Data information'!D1118</f>
        <v>ม.</v>
      </c>
      <c r="F907" s="449">
        <f>'Data information'!E1118</f>
        <v>80</v>
      </c>
      <c r="G907" s="449">
        <f>D907*F907</f>
        <v>0</v>
      </c>
      <c r="H907" s="449">
        <f>'Data information'!F1118</f>
        <v>25</v>
      </c>
      <c r="I907" s="449">
        <f>D907*H907</f>
        <v>0</v>
      </c>
      <c r="J907" s="449">
        <f>G907+I907</f>
        <v>0</v>
      </c>
      <c r="K907" s="469"/>
    </row>
    <row r="908" spans="1:11" s="500" customFormat="1" hidden="1">
      <c r="A908" s="460"/>
      <c r="B908" s="482"/>
      <c r="C908" s="476" t="str">
        <f>'Data information'!C1119</f>
        <v xml:space="preserve"> - ท่อน้ำยา (COPPER TUBE TYPE "L")  DIA 3/8"</v>
      </c>
      <c r="D908" s="449"/>
      <c r="E908" s="450" t="str">
        <f>'Data information'!D1119</f>
        <v>ม.</v>
      </c>
      <c r="F908" s="449">
        <f>'Data information'!E1119</f>
        <v>90</v>
      </c>
      <c r="G908" s="449">
        <f t="shared" ref="G908:G954" si="79">D908*F908</f>
        <v>0</v>
      </c>
      <c r="H908" s="449">
        <f>'Data information'!F1119</f>
        <v>30</v>
      </c>
      <c r="I908" s="449">
        <f t="shared" ref="I908:I954" si="80">D908*H908</f>
        <v>0</v>
      </c>
      <c r="J908" s="449">
        <f t="shared" ref="J908:J954" si="81">G908+I908</f>
        <v>0</v>
      </c>
      <c r="K908" s="470"/>
    </row>
    <row r="909" spans="1:11" s="500" customFormat="1" hidden="1">
      <c r="A909" s="460"/>
      <c r="B909" s="482"/>
      <c r="C909" s="476" t="str">
        <f>'Data information'!C1120</f>
        <v xml:space="preserve"> - ท่อน้ำยา (COPPER TUBE TYPE "L")  DIA 1/2"</v>
      </c>
      <c r="D909" s="449"/>
      <c r="E909" s="450" t="str">
        <f>'Data information'!D1120</f>
        <v>ม.</v>
      </c>
      <c r="F909" s="449">
        <f>'Data information'!E1120</f>
        <v>140</v>
      </c>
      <c r="G909" s="449">
        <f t="shared" si="79"/>
        <v>0</v>
      </c>
      <c r="H909" s="449">
        <f>'Data information'!F1120</f>
        <v>50</v>
      </c>
      <c r="I909" s="449">
        <f t="shared" si="80"/>
        <v>0</v>
      </c>
      <c r="J909" s="449">
        <f t="shared" si="81"/>
        <v>0</v>
      </c>
      <c r="K909" s="470"/>
    </row>
    <row r="910" spans="1:11" s="500" customFormat="1" hidden="1">
      <c r="A910" s="460"/>
      <c r="B910" s="482"/>
      <c r="C910" s="476" t="str">
        <f>'Data information'!C1121</f>
        <v xml:space="preserve"> - ท่อน้ำยา (COPPER TUBE TYPE "L")  DIA 5/8"</v>
      </c>
      <c r="D910" s="449"/>
      <c r="E910" s="450" t="str">
        <f>'Data information'!D1121</f>
        <v>ม.</v>
      </c>
      <c r="F910" s="449">
        <f>'Data information'!E1121</f>
        <v>209</v>
      </c>
      <c r="G910" s="449">
        <f t="shared" si="79"/>
        <v>0</v>
      </c>
      <c r="H910" s="449">
        <f>'Data information'!F1121</f>
        <v>65</v>
      </c>
      <c r="I910" s="449">
        <f t="shared" si="80"/>
        <v>0</v>
      </c>
      <c r="J910" s="449">
        <f t="shared" si="81"/>
        <v>0</v>
      </c>
      <c r="K910" s="470"/>
    </row>
    <row r="911" spans="1:11" s="500" customFormat="1" hidden="1">
      <c r="A911" s="460"/>
      <c r="B911" s="482"/>
      <c r="C911" s="476" t="str">
        <f>'Data information'!C1122</f>
        <v xml:space="preserve"> - ท่อน้ำยา (COPPER TUBE TYPE "L")  DIA 3/4"</v>
      </c>
      <c r="D911" s="449"/>
      <c r="E911" s="450" t="str">
        <f>'Data information'!D1122</f>
        <v>ม.</v>
      </c>
      <c r="F911" s="449">
        <f>'Data information'!E1122</f>
        <v>269</v>
      </c>
      <c r="G911" s="449">
        <f t="shared" si="79"/>
        <v>0</v>
      </c>
      <c r="H911" s="449">
        <f>'Data information'!F1122</f>
        <v>80</v>
      </c>
      <c r="I911" s="449">
        <f t="shared" si="80"/>
        <v>0</v>
      </c>
      <c r="J911" s="449">
        <f t="shared" si="81"/>
        <v>0</v>
      </c>
      <c r="K911" s="470"/>
    </row>
    <row r="912" spans="1:11" s="500" customFormat="1" hidden="1">
      <c r="A912" s="460"/>
      <c r="B912" s="482"/>
      <c r="C912" s="476" t="str">
        <f>'Data information'!C1123</f>
        <v xml:space="preserve"> - ท่อน้ำยา (COPPER TUBE TYPE "L")  DIA 7/8"</v>
      </c>
      <c r="D912" s="449"/>
      <c r="E912" s="450" t="str">
        <f>'Data information'!D1123</f>
        <v>ม.</v>
      </c>
      <c r="F912" s="449">
        <f>'Data information'!E1123</f>
        <v>334</v>
      </c>
      <c r="G912" s="449">
        <f t="shared" si="79"/>
        <v>0</v>
      </c>
      <c r="H912" s="449">
        <f>'Data information'!F1123</f>
        <v>110</v>
      </c>
      <c r="I912" s="449">
        <f t="shared" si="80"/>
        <v>0</v>
      </c>
      <c r="J912" s="449">
        <f t="shared" si="81"/>
        <v>0</v>
      </c>
      <c r="K912" s="470"/>
    </row>
    <row r="913" spans="1:11" s="500" customFormat="1" hidden="1">
      <c r="A913" s="460"/>
      <c r="B913" s="482"/>
      <c r="C913" s="476" t="str">
        <f>'Data information'!C1124</f>
        <v xml:space="preserve"> - ท่อน้ำยา (COPPER TUBE TYPE "L")  DIA 1-1/8"</v>
      </c>
      <c r="D913" s="449"/>
      <c r="E913" s="450" t="str">
        <f>'Data information'!D1124</f>
        <v>ม.</v>
      </c>
      <c r="F913" s="449">
        <f>'Data information'!E1124</f>
        <v>469</v>
      </c>
      <c r="G913" s="449">
        <f t="shared" si="79"/>
        <v>0</v>
      </c>
      <c r="H913" s="449">
        <f>'Data information'!F1124</f>
        <v>150</v>
      </c>
      <c r="I913" s="449">
        <f t="shared" si="80"/>
        <v>0</v>
      </c>
      <c r="J913" s="449">
        <f t="shared" si="81"/>
        <v>0</v>
      </c>
      <c r="K913" s="470"/>
    </row>
    <row r="914" spans="1:11" s="500" customFormat="1" hidden="1">
      <c r="A914" s="460"/>
      <c r="B914" s="482"/>
      <c r="C914" s="476" t="str">
        <f>'Data information'!C1125</f>
        <v xml:space="preserve"> - ท่อน้ำยา (COPPER TUBE TYPE "L")  DIA 1-1/4"</v>
      </c>
      <c r="D914" s="449"/>
      <c r="E914" s="450" t="str">
        <f>'Data information'!D1125</f>
        <v>ม.</v>
      </c>
      <c r="F914" s="449">
        <f>'Data information'!E1125</f>
        <v>580</v>
      </c>
      <c r="G914" s="449">
        <f t="shared" si="79"/>
        <v>0</v>
      </c>
      <c r="H914" s="449">
        <f>'Data information'!F1125</f>
        <v>167</v>
      </c>
      <c r="I914" s="449">
        <f t="shared" si="80"/>
        <v>0</v>
      </c>
      <c r="J914" s="449">
        <f t="shared" si="81"/>
        <v>0</v>
      </c>
      <c r="K914" s="470"/>
    </row>
    <row r="915" spans="1:11" s="500" customFormat="1" hidden="1">
      <c r="A915" s="460"/>
      <c r="B915" s="482"/>
      <c r="C915" s="476" t="str">
        <f>'Data information'!C1126</f>
        <v xml:space="preserve"> - ท่อน้ำยา (COPPER TUBE TYPE "L")  DIA 1-3/8"</v>
      </c>
      <c r="D915" s="449"/>
      <c r="E915" s="450" t="str">
        <f>'Data information'!D1126</f>
        <v>ม.</v>
      </c>
      <c r="F915" s="449">
        <f>'Data information'!E1126</f>
        <v>622</v>
      </c>
      <c r="G915" s="449">
        <f t="shared" si="79"/>
        <v>0</v>
      </c>
      <c r="H915" s="449">
        <f>'Data information'!F1126</f>
        <v>200</v>
      </c>
      <c r="I915" s="449">
        <f t="shared" si="80"/>
        <v>0</v>
      </c>
      <c r="J915" s="449">
        <f t="shared" si="81"/>
        <v>0</v>
      </c>
      <c r="K915" s="470"/>
    </row>
    <row r="916" spans="1:11" s="500" customFormat="1" hidden="1">
      <c r="A916" s="460"/>
      <c r="B916" s="482"/>
      <c r="C916" s="476" t="str">
        <f>'Data information'!C1127</f>
        <v xml:space="preserve"> - ท่อน้ำยา (COPPER TUBE TYPE "L")  DIA 1-1/2"</v>
      </c>
      <c r="D916" s="449"/>
      <c r="E916" s="450" t="str">
        <f>'Data information'!D1127</f>
        <v>ม.</v>
      </c>
      <c r="F916" s="449">
        <f>'Data information'!E1127</f>
        <v>760</v>
      </c>
      <c r="G916" s="449">
        <f t="shared" si="79"/>
        <v>0</v>
      </c>
      <c r="H916" s="449">
        <f>'Data information'!F1127</f>
        <v>218</v>
      </c>
      <c r="I916" s="449">
        <f t="shared" si="80"/>
        <v>0</v>
      </c>
      <c r="J916" s="449">
        <f t="shared" si="81"/>
        <v>0</v>
      </c>
      <c r="K916" s="470"/>
    </row>
    <row r="917" spans="1:11" s="500" customFormat="1" hidden="1">
      <c r="A917" s="460"/>
      <c r="B917" s="482"/>
      <c r="C917" s="476" t="str">
        <f>'Data information'!C1128</f>
        <v xml:space="preserve"> - ท่อน้ำยา (COPPER TUBE TYPE "L")  DIA 1-5/8"</v>
      </c>
      <c r="D917" s="449"/>
      <c r="E917" s="450" t="str">
        <f>'Data information'!D1128</f>
        <v>ม.</v>
      </c>
      <c r="F917" s="449">
        <f>'Data information'!E1128</f>
        <v>800</v>
      </c>
      <c r="G917" s="449">
        <f t="shared" si="79"/>
        <v>0</v>
      </c>
      <c r="H917" s="449">
        <f>'Data information'!F1128</f>
        <v>255</v>
      </c>
      <c r="I917" s="449">
        <f t="shared" si="80"/>
        <v>0</v>
      </c>
      <c r="J917" s="449">
        <f t="shared" si="81"/>
        <v>0</v>
      </c>
      <c r="K917" s="470"/>
    </row>
    <row r="918" spans="1:11" s="500" customFormat="1" hidden="1">
      <c r="A918" s="460"/>
      <c r="B918" s="482"/>
      <c r="C918" s="476" t="str">
        <f>'Data information'!C1129</f>
        <v xml:space="preserve"> - ท่อน้ำยา (COPPER TUBE TYPE "L")  DIA 2-1/8"</v>
      </c>
      <c r="D918" s="449"/>
      <c r="E918" s="450" t="str">
        <f>'Data information'!D1129</f>
        <v>ม.</v>
      </c>
      <c r="F918" s="449">
        <f>'Data information'!E1129</f>
        <v>1225</v>
      </c>
      <c r="G918" s="449">
        <f t="shared" si="79"/>
        <v>0</v>
      </c>
      <c r="H918" s="449">
        <f>'Data information'!F1129</f>
        <v>380</v>
      </c>
      <c r="I918" s="449">
        <f t="shared" si="80"/>
        <v>0</v>
      </c>
      <c r="J918" s="449">
        <f t="shared" si="81"/>
        <v>0</v>
      </c>
      <c r="K918" s="470"/>
    </row>
    <row r="919" spans="1:11" s="500" customFormat="1" hidden="1">
      <c r="A919" s="460"/>
      <c r="B919" s="482"/>
      <c r="C919" s="476" t="str">
        <f>'Data information'!C1130</f>
        <v xml:space="preserve"> - FITTING</v>
      </c>
      <c r="D919" s="449"/>
      <c r="E919" s="450" t="str">
        <f>'Data information'!D1130</f>
        <v>รายการ</v>
      </c>
      <c r="F919" s="449">
        <f>(SUM(G907:G918))*0.15</f>
        <v>0</v>
      </c>
      <c r="G919" s="449">
        <f t="shared" si="79"/>
        <v>0</v>
      </c>
      <c r="H919" s="449">
        <v>0</v>
      </c>
      <c r="I919" s="449">
        <f t="shared" si="80"/>
        <v>0</v>
      </c>
      <c r="J919" s="449">
        <f t="shared" si="81"/>
        <v>0</v>
      </c>
      <c r="K919" s="470"/>
    </row>
    <row r="920" spans="1:11" s="500" customFormat="1" hidden="1">
      <c r="A920" s="460"/>
      <c r="B920" s="482"/>
      <c r="C920" s="476" t="str">
        <f>'Data information'!C1131</f>
        <v xml:space="preserve"> - HANGER &amp; SUPPORT</v>
      </c>
      <c r="D920" s="449"/>
      <c r="E920" s="450" t="str">
        <f>'Data information'!D1131</f>
        <v>รายการ</v>
      </c>
      <c r="F920" s="449">
        <f>(SUM(G907:G918))*0.1</f>
        <v>0</v>
      </c>
      <c r="G920" s="449">
        <f t="shared" si="79"/>
        <v>0</v>
      </c>
      <c r="H920" s="449">
        <v>0</v>
      </c>
      <c r="I920" s="449">
        <f t="shared" si="80"/>
        <v>0</v>
      </c>
      <c r="J920" s="449">
        <f t="shared" si="81"/>
        <v>0</v>
      </c>
      <c r="K920" s="470"/>
    </row>
    <row r="921" spans="1:11" s="500" customFormat="1" hidden="1">
      <c r="A921" s="460"/>
      <c r="B921" s="482"/>
      <c r="C921" s="476" t="str">
        <f>'Data information'!C1132</f>
        <v xml:space="preserve"> - ฉนวนหุ้มท่อน้ำยา หนา 3/4"  DIA 1/4"</v>
      </c>
      <c r="D921" s="449"/>
      <c r="E921" s="450" t="str">
        <f>'Data information'!D1132</f>
        <v>ม.</v>
      </c>
      <c r="F921" s="449">
        <f>'Data information'!E1132</f>
        <v>58</v>
      </c>
      <c r="G921" s="449">
        <f t="shared" si="79"/>
        <v>0</v>
      </c>
      <c r="H921" s="449">
        <f>'Data information'!F1132</f>
        <v>15</v>
      </c>
      <c r="I921" s="449">
        <f t="shared" si="80"/>
        <v>0</v>
      </c>
      <c r="J921" s="449">
        <f t="shared" si="81"/>
        <v>0</v>
      </c>
      <c r="K921" s="470"/>
    </row>
    <row r="922" spans="1:11" s="500" customFormat="1" hidden="1">
      <c r="A922" s="460"/>
      <c r="B922" s="482"/>
      <c r="C922" s="476" t="str">
        <f>'Data information'!C1133</f>
        <v xml:space="preserve"> - ฉนวนหุ้มท่อน้ำยา หนา 3/4"  DIA 3/8"</v>
      </c>
      <c r="D922" s="449"/>
      <c r="E922" s="450" t="str">
        <f>'Data information'!D1133</f>
        <v>ม.</v>
      </c>
      <c r="F922" s="449">
        <f>'Data information'!E1133</f>
        <v>62</v>
      </c>
      <c r="G922" s="449">
        <f t="shared" si="79"/>
        <v>0</v>
      </c>
      <c r="H922" s="449">
        <f>'Data information'!F1133</f>
        <v>15</v>
      </c>
      <c r="I922" s="449">
        <f t="shared" si="80"/>
        <v>0</v>
      </c>
      <c r="J922" s="449">
        <f t="shared" si="81"/>
        <v>0</v>
      </c>
      <c r="K922" s="470"/>
    </row>
    <row r="923" spans="1:11" s="500" customFormat="1" hidden="1">
      <c r="A923" s="460"/>
      <c r="B923" s="482"/>
      <c r="C923" s="476" t="str">
        <f>'Data information'!C1134</f>
        <v xml:space="preserve"> - ฉนวนหุ้มท่อน้ำยา หนา 3/4"  DIA 1/2"</v>
      </c>
      <c r="D923" s="449"/>
      <c r="E923" s="450" t="str">
        <f>'Data information'!D1134</f>
        <v>ม.</v>
      </c>
      <c r="F923" s="449">
        <f>'Data information'!E1134</f>
        <v>67</v>
      </c>
      <c r="G923" s="449">
        <f t="shared" si="79"/>
        <v>0</v>
      </c>
      <c r="H923" s="449">
        <f>'Data information'!F1134</f>
        <v>15</v>
      </c>
      <c r="I923" s="449">
        <f t="shared" si="80"/>
        <v>0</v>
      </c>
      <c r="J923" s="449">
        <f t="shared" si="81"/>
        <v>0</v>
      </c>
      <c r="K923" s="470"/>
    </row>
    <row r="924" spans="1:11" s="500" customFormat="1" hidden="1">
      <c r="A924" s="460"/>
      <c r="B924" s="482"/>
      <c r="C924" s="476" t="str">
        <f>'Data information'!C1135</f>
        <v xml:space="preserve"> - ฉนวนหุ้มท่อน้ำยา หนา 3/4"  DIA 5/8"</v>
      </c>
      <c r="D924" s="449"/>
      <c r="E924" s="450" t="str">
        <f>'Data information'!D1135</f>
        <v>ม.</v>
      </c>
      <c r="F924" s="449">
        <f>'Data information'!E1135</f>
        <v>72</v>
      </c>
      <c r="G924" s="449">
        <f t="shared" si="79"/>
        <v>0</v>
      </c>
      <c r="H924" s="449">
        <f>'Data information'!F1135</f>
        <v>16</v>
      </c>
      <c r="I924" s="449">
        <f t="shared" si="80"/>
        <v>0</v>
      </c>
      <c r="J924" s="449">
        <f t="shared" si="81"/>
        <v>0</v>
      </c>
      <c r="K924" s="470"/>
    </row>
    <row r="925" spans="1:11" s="500" customFormat="1" hidden="1">
      <c r="A925" s="460"/>
      <c r="B925" s="482"/>
      <c r="C925" s="476" t="str">
        <f>'Data information'!C1136</f>
        <v xml:space="preserve"> - ฉนวนหุ้มท่อน้ำยา หนา 3/4"  DIA 3/4"</v>
      </c>
      <c r="D925" s="449"/>
      <c r="E925" s="450" t="str">
        <f>'Data information'!D1136</f>
        <v>ม.</v>
      </c>
      <c r="F925" s="449">
        <f>'Data information'!E1136</f>
        <v>77</v>
      </c>
      <c r="G925" s="449">
        <f t="shared" si="79"/>
        <v>0</v>
      </c>
      <c r="H925" s="449">
        <f>'Data information'!F1136</f>
        <v>18</v>
      </c>
      <c r="I925" s="449">
        <f t="shared" si="80"/>
        <v>0</v>
      </c>
      <c r="J925" s="449">
        <f t="shared" si="81"/>
        <v>0</v>
      </c>
      <c r="K925" s="470"/>
    </row>
    <row r="926" spans="1:11" s="500" customFormat="1" hidden="1">
      <c r="A926" s="460"/>
      <c r="B926" s="482"/>
      <c r="C926" s="476" t="str">
        <f>'Data information'!C1137</f>
        <v xml:space="preserve"> - ฉนวนหุ้มท่อน้ำยา หนา 3/4"  DIA 7/8"</v>
      </c>
      <c r="D926" s="449"/>
      <c r="E926" s="450" t="str">
        <f>'Data information'!D1137</f>
        <v>ม.</v>
      </c>
      <c r="F926" s="449">
        <f>'Data information'!E1137</f>
        <v>81</v>
      </c>
      <c r="G926" s="449">
        <f t="shared" si="79"/>
        <v>0</v>
      </c>
      <c r="H926" s="449">
        <f>'Data information'!F1137</f>
        <v>20</v>
      </c>
      <c r="I926" s="449">
        <f t="shared" si="80"/>
        <v>0</v>
      </c>
      <c r="J926" s="449">
        <f t="shared" si="81"/>
        <v>0</v>
      </c>
      <c r="K926" s="470"/>
    </row>
    <row r="927" spans="1:11" s="500" customFormat="1" hidden="1">
      <c r="A927" s="460"/>
      <c r="B927" s="482"/>
      <c r="C927" s="476" t="str">
        <f>'Data information'!C1138</f>
        <v xml:space="preserve"> - ฉนวนหุ้มท่อน้ำยา หนา 3/4"  DIA 1-1/8"</v>
      </c>
      <c r="D927" s="449"/>
      <c r="E927" s="450" t="str">
        <f>'Data information'!D1138</f>
        <v>ม.</v>
      </c>
      <c r="F927" s="449">
        <f>'Data information'!E1138</f>
        <v>96</v>
      </c>
      <c r="G927" s="449">
        <f t="shared" si="79"/>
        <v>0</v>
      </c>
      <c r="H927" s="449">
        <f>'Data information'!F1138</f>
        <v>25</v>
      </c>
      <c r="I927" s="449">
        <f t="shared" si="80"/>
        <v>0</v>
      </c>
      <c r="J927" s="449">
        <f t="shared" si="81"/>
        <v>0</v>
      </c>
      <c r="K927" s="470"/>
    </row>
    <row r="928" spans="1:11" s="500" customFormat="1" hidden="1">
      <c r="A928" s="460"/>
      <c r="B928" s="482"/>
      <c r="C928" s="476" t="str">
        <f>'Data information'!C1139</f>
        <v xml:space="preserve"> - ฉนวนหุ้มท่อน้ำยา หนา 3/4"  DIA 1-1/4"</v>
      </c>
      <c r="D928" s="449"/>
      <c r="E928" s="450" t="str">
        <f>'Data information'!D1139</f>
        <v>ม.</v>
      </c>
      <c r="F928" s="449">
        <f>'Data information'!E1139</f>
        <v>106</v>
      </c>
      <c r="G928" s="449">
        <f t="shared" si="79"/>
        <v>0</v>
      </c>
      <c r="H928" s="449">
        <f>'Data information'!F1139</f>
        <v>25</v>
      </c>
      <c r="I928" s="449">
        <f t="shared" si="80"/>
        <v>0</v>
      </c>
      <c r="J928" s="449">
        <f t="shared" si="81"/>
        <v>0</v>
      </c>
      <c r="K928" s="470"/>
    </row>
    <row r="929" spans="1:11" s="500" customFormat="1" hidden="1">
      <c r="A929" s="460"/>
      <c r="B929" s="482"/>
      <c r="C929" s="476" t="str">
        <f>'Data information'!C1140</f>
        <v xml:space="preserve"> - ฉนวนหุ้มท่อน้ำยา หนา 3/4"  DIA 1-3/8"</v>
      </c>
      <c r="D929" s="449"/>
      <c r="E929" s="450" t="str">
        <f>'Data information'!D1140</f>
        <v>ม.</v>
      </c>
      <c r="F929" s="449">
        <f>'Data information'!E1140</f>
        <v>110</v>
      </c>
      <c r="G929" s="449">
        <f t="shared" si="79"/>
        <v>0</v>
      </c>
      <c r="H929" s="449">
        <f>'Data information'!F1140</f>
        <v>25</v>
      </c>
      <c r="I929" s="449">
        <f t="shared" si="80"/>
        <v>0</v>
      </c>
      <c r="J929" s="449">
        <f t="shared" si="81"/>
        <v>0</v>
      </c>
      <c r="K929" s="470"/>
    </row>
    <row r="930" spans="1:11" s="500" customFormat="1" hidden="1">
      <c r="A930" s="460"/>
      <c r="B930" s="482"/>
      <c r="C930" s="476" t="str">
        <f>'Data information'!C1141</f>
        <v xml:space="preserve"> - ฉนวนหุ้มท่อน้ำยา หนา 3/4"  DIA 1-1/2"</v>
      </c>
      <c r="D930" s="449"/>
      <c r="E930" s="450" t="str">
        <f>'Data information'!D1141</f>
        <v>ม.</v>
      </c>
      <c r="F930" s="449">
        <f>'Data information'!E1141</f>
        <v>129</v>
      </c>
      <c r="G930" s="449">
        <f t="shared" si="79"/>
        <v>0</v>
      </c>
      <c r="H930" s="449">
        <f>'Data information'!F1141</f>
        <v>27</v>
      </c>
      <c r="I930" s="449">
        <f t="shared" si="80"/>
        <v>0</v>
      </c>
      <c r="J930" s="449">
        <f t="shared" si="81"/>
        <v>0</v>
      </c>
      <c r="K930" s="470"/>
    </row>
    <row r="931" spans="1:11" s="500" customFormat="1" hidden="1">
      <c r="A931" s="460"/>
      <c r="B931" s="482"/>
      <c r="C931" s="476" t="str">
        <f>'Data information'!C1142</f>
        <v xml:space="preserve"> - ฉนวนหุ้มท่อน้ำยา หนา 3/4"  DIA 1-5/8"</v>
      </c>
      <c r="D931" s="449"/>
      <c r="E931" s="450" t="str">
        <f>'Data information'!D1142</f>
        <v>ม.</v>
      </c>
      <c r="F931" s="449">
        <f>'Data information'!E1142</f>
        <v>143</v>
      </c>
      <c r="G931" s="449">
        <f t="shared" si="79"/>
        <v>0</v>
      </c>
      <c r="H931" s="449">
        <f>'Data information'!F1142</f>
        <v>35</v>
      </c>
      <c r="I931" s="449">
        <f t="shared" si="80"/>
        <v>0</v>
      </c>
      <c r="J931" s="449">
        <f t="shared" si="81"/>
        <v>0</v>
      </c>
      <c r="K931" s="470"/>
    </row>
    <row r="932" spans="1:11" s="500" customFormat="1" hidden="1">
      <c r="A932" s="460"/>
      <c r="B932" s="482"/>
      <c r="C932" s="476" t="str">
        <f>'Data information'!C1143</f>
        <v xml:space="preserve"> - ฉนวนหุ้มท่อน้ำยา หนา 3/4"  DIA 2-1/8"</v>
      </c>
      <c r="D932" s="449"/>
      <c r="E932" s="450" t="str">
        <f>'Data information'!D1143</f>
        <v>ม.</v>
      </c>
      <c r="F932" s="449">
        <f>'Data information'!E1143</f>
        <v>182</v>
      </c>
      <c r="G932" s="449">
        <f t="shared" si="79"/>
        <v>0</v>
      </c>
      <c r="H932" s="449">
        <f>'Data information'!F1143</f>
        <v>45</v>
      </c>
      <c r="I932" s="449">
        <f t="shared" si="80"/>
        <v>0</v>
      </c>
      <c r="J932" s="449">
        <f t="shared" si="81"/>
        <v>0</v>
      </c>
      <c r="K932" s="470"/>
    </row>
    <row r="933" spans="1:11" s="500" customFormat="1" hidden="1">
      <c r="A933" s="460"/>
      <c r="B933" s="482"/>
      <c r="C933" s="476" t="str">
        <f>'Data information'!C1144</f>
        <v xml:space="preserve"> - NEO-BOND TAPE &amp; ACCESSORIES</v>
      </c>
      <c r="D933" s="449"/>
      <c r="E933" s="450" t="str">
        <f>'Data information'!D1144</f>
        <v>รายการ</v>
      </c>
      <c r="F933" s="449">
        <f>(SUM(G921:G932))*0.15</f>
        <v>0</v>
      </c>
      <c r="G933" s="449">
        <f t="shared" si="79"/>
        <v>0</v>
      </c>
      <c r="H933" s="449">
        <v>0</v>
      </c>
      <c r="I933" s="449">
        <f t="shared" si="80"/>
        <v>0</v>
      </c>
      <c r="J933" s="449">
        <f t="shared" si="81"/>
        <v>0</v>
      </c>
      <c r="K933" s="470"/>
    </row>
    <row r="934" spans="1:11" s="500" customFormat="1" hidden="1">
      <c r="A934" s="460"/>
      <c r="B934" s="482"/>
      <c r="C934" s="476" t="str">
        <f>'Data information'!C1145</f>
        <v xml:space="preserve"> - ไนโตรเจน</v>
      </c>
      <c r="D934" s="449"/>
      <c r="E934" s="450" t="str">
        <f>'Data information'!D1145</f>
        <v>รายการ</v>
      </c>
      <c r="F934" s="449">
        <f>(SUM(G922:G933))*0.03</f>
        <v>0</v>
      </c>
      <c r="G934" s="449">
        <f t="shared" si="79"/>
        <v>0</v>
      </c>
      <c r="H934" s="449">
        <v>0</v>
      </c>
      <c r="I934" s="449">
        <f t="shared" si="80"/>
        <v>0</v>
      </c>
      <c r="J934" s="449">
        <f t="shared" si="81"/>
        <v>0</v>
      </c>
      <c r="K934" s="470"/>
    </row>
    <row r="935" spans="1:11" s="500" customFormat="1" hidden="1">
      <c r="A935" s="460"/>
      <c r="B935" s="482"/>
      <c r="C935" s="476" t="str">
        <f>'Data information'!C1146</f>
        <v xml:space="preserve"> - สารทำความเย็น R410A</v>
      </c>
      <c r="D935" s="449"/>
      <c r="E935" s="450" t="str">
        <f>'Data information'!D1146</f>
        <v>กก.</v>
      </c>
      <c r="F935" s="449">
        <f>'Data information'!E1146</f>
        <v>245</v>
      </c>
      <c r="G935" s="449">
        <f t="shared" si="79"/>
        <v>0</v>
      </c>
      <c r="H935" s="449">
        <f>'Data information'!F1146</f>
        <v>20</v>
      </c>
      <c r="I935" s="449">
        <f t="shared" si="80"/>
        <v>0</v>
      </c>
      <c r="J935" s="449">
        <f t="shared" si="81"/>
        <v>0</v>
      </c>
      <c r="K935" s="470"/>
    </row>
    <row r="936" spans="1:11" s="500" customFormat="1" hidden="1">
      <c r="A936" s="460"/>
      <c r="B936" s="482"/>
      <c r="C936" s="485" t="str">
        <f>'Data information'!C1147</f>
        <v xml:space="preserve">งานระบบท่อน้ำทิ้งพร้อมฉนวนหุ้ม </v>
      </c>
      <c r="D936" s="449"/>
      <c r="E936" s="450"/>
      <c r="F936" s="449"/>
      <c r="G936" s="449"/>
      <c r="H936" s="449"/>
      <c r="I936" s="449"/>
      <c r="J936" s="449"/>
      <c r="K936" s="470"/>
    </row>
    <row r="937" spans="1:11" s="500" customFormat="1" hidden="1">
      <c r="A937" s="460"/>
      <c r="B937" s="482"/>
      <c r="C937" s="476" t="str">
        <f>'Data information'!C1148</f>
        <v xml:space="preserve"> - ท่อระบายน้ำทิ้ง (PVC.8.5)  DIA 3/4"</v>
      </c>
      <c r="D937" s="449"/>
      <c r="E937" s="450" t="str">
        <f>'Data information'!D1148</f>
        <v>ม.</v>
      </c>
      <c r="F937" s="449">
        <f>'Data information'!E1148</f>
        <v>12</v>
      </c>
      <c r="G937" s="449">
        <f t="shared" si="79"/>
        <v>0</v>
      </c>
      <c r="H937" s="449">
        <f>'Data information'!F1148</f>
        <v>25</v>
      </c>
      <c r="I937" s="449">
        <f t="shared" si="80"/>
        <v>0</v>
      </c>
      <c r="J937" s="449">
        <f t="shared" si="81"/>
        <v>0</v>
      </c>
      <c r="K937" s="470"/>
    </row>
    <row r="938" spans="1:11" s="500" customFormat="1" hidden="1">
      <c r="A938" s="460"/>
      <c r="B938" s="482"/>
      <c r="C938" s="476" t="str">
        <f>'Data information'!C1149</f>
        <v xml:space="preserve"> - ท่อระบายน้ำทิ้ง (PVC.8.5)  DIA 1-1/4"</v>
      </c>
      <c r="D938" s="449"/>
      <c r="E938" s="450" t="str">
        <f>'Data information'!D1149</f>
        <v>ม.</v>
      </c>
      <c r="F938" s="449">
        <f>'Data information'!E1149</f>
        <v>19</v>
      </c>
      <c r="G938" s="449">
        <f t="shared" si="79"/>
        <v>0</v>
      </c>
      <c r="H938" s="449">
        <f>'Data information'!F1149</f>
        <v>25</v>
      </c>
      <c r="I938" s="449">
        <f t="shared" si="80"/>
        <v>0</v>
      </c>
      <c r="J938" s="449">
        <f t="shared" si="81"/>
        <v>0</v>
      </c>
      <c r="K938" s="470"/>
    </row>
    <row r="939" spans="1:11" s="500" customFormat="1" hidden="1">
      <c r="A939" s="460"/>
      <c r="B939" s="482"/>
      <c r="C939" s="476" t="str">
        <f>'Data information'!C1150</f>
        <v xml:space="preserve"> - ท่อระบายน้ำทิ้ง (PVC.8.5)  DIA 2"</v>
      </c>
      <c r="D939" s="449"/>
      <c r="E939" s="450" t="str">
        <f>'Data information'!D1150</f>
        <v>ม.</v>
      </c>
      <c r="F939" s="449">
        <f>'Data information'!E1150</f>
        <v>38</v>
      </c>
      <c r="G939" s="449">
        <f t="shared" si="79"/>
        <v>0</v>
      </c>
      <c r="H939" s="449">
        <f>'Data information'!F1150</f>
        <v>25</v>
      </c>
      <c r="I939" s="449">
        <f t="shared" si="80"/>
        <v>0</v>
      </c>
      <c r="J939" s="449">
        <f t="shared" si="81"/>
        <v>0</v>
      </c>
      <c r="K939" s="470"/>
    </row>
    <row r="940" spans="1:11" s="500" customFormat="1" hidden="1">
      <c r="A940" s="460"/>
      <c r="B940" s="482"/>
      <c r="C940" s="476" t="str">
        <f>'Data information'!C1151</f>
        <v xml:space="preserve"> - FITTING</v>
      </c>
      <c r="D940" s="449"/>
      <c r="E940" s="450" t="str">
        <f>'Data information'!D1151</f>
        <v>รายการ</v>
      </c>
      <c r="F940" s="449">
        <f>(SUM(G937:G939))*0.4</f>
        <v>0</v>
      </c>
      <c r="G940" s="449">
        <f t="shared" si="79"/>
        <v>0</v>
      </c>
      <c r="H940" s="449">
        <f>F940*0.3</f>
        <v>0</v>
      </c>
      <c r="I940" s="449">
        <f t="shared" si="80"/>
        <v>0</v>
      </c>
      <c r="J940" s="449">
        <f t="shared" si="81"/>
        <v>0</v>
      </c>
      <c r="K940" s="470"/>
    </row>
    <row r="941" spans="1:11" s="500" customFormat="1" hidden="1">
      <c r="A941" s="460"/>
      <c r="B941" s="482"/>
      <c r="C941" s="476" t="str">
        <f>'Data information'!C1152</f>
        <v xml:space="preserve"> - HANGER &amp; SUPPORT</v>
      </c>
      <c r="D941" s="449"/>
      <c r="E941" s="450" t="str">
        <f>'Data information'!D1152</f>
        <v>รายการ</v>
      </c>
      <c r="F941" s="449">
        <f>(SUM(G937:G939))*0.1</f>
        <v>0</v>
      </c>
      <c r="G941" s="449">
        <f t="shared" si="79"/>
        <v>0</v>
      </c>
      <c r="H941" s="449">
        <f>F941*0.3</f>
        <v>0</v>
      </c>
      <c r="I941" s="449">
        <f t="shared" si="80"/>
        <v>0</v>
      </c>
      <c r="J941" s="449">
        <f t="shared" si="81"/>
        <v>0</v>
      </c>
      <c r="K941" s="470"/>
    </row>
    <row r="942" spans="1:11" s="500" customFormat="1" hidden="1">
      <c r="A942" s="460"/>
      <c r="B942" s="482"/>
      <c r="C942" s="476" t="str">
        <f>'Data information'!C1153</f>
        <v xml:space="preserve"> - ฉนวนหุ้มท่อน้ำทิ้ง หนา 1/2"  DIA 3/4"</v>
      </c>
      <c r="D942" s="449"/>
      <c r="E942" s="450" t="str">
        <f>'Data information'!D1153</f>
        <v>ม.</v>
      </c>
      <c r="F942" s="449">
        <f>'Data information'!E1153</f>
        <v>45</v>
      </c>
      <c r="G942" s="449">
        <f t="shared" si="79"/>
        <v>0</v>
      </c>
      <c r="H942" s="449">
        <f>'Data information'!F1153</f>
        <v>14</v>
      </c>
      <c r="I942" s="449">
        <f t="shared" si="80"/>
        <v>0</v>
      </c>
      <c r="J942" s="449">
        <f t="shared" si="81"/>
        <v>0</v>
      </c>
      <c r="K942" s="470"/>
    </row>
    <row r="943" spans="1:11" s="500" customFormat="1" hidden="1">
      <c r="A943" s="460"/>
      <c r="B943" s="482"/>
      <c r="C943" s="476" t="str">
        <f>'Data information'!C1154</f>
        <v xml:space="preserve"> - ฉนวนหุ้มท่อน้ำทิ้ง หนา 1/2"  DIA 1-1/4"</v>
      </c>
      <c r="D943" s="449"/>
      <c r="E943" s="450" t="str">
        <f>'Data information'!D1154</f>
        <v>ม.</v>
      </c>
      <c r="F943" s="449">
        <f>'Data information'!E1154</f>
        <v>55</v>
      </c>
      <c r="G943" s="449">
        <f t="shared" si="79"/>
        <v>0</v>
      </c>
      <c r="H943" s="449">
        <f>'Data information'!F1154</f>
        <v>18</v>
      </c>
      <c r="I943" s="449">
        <f t="shared" si="80"/>
        <v>0</v>
      </c>
      <c r="J943" s="449">
        <f t="shared" si="81"/>
        <v>0</v>
      </c>
      <c r="K943" s="470"/>
    </row>
    <row r="944" spans="1:11" s="500" customFormat="1" hidden="1">
      <c r="A944" s="460"/>
      <c r="B944" s="482"/>
      <c r="C944" s="476" t="str">
        <f>'Data information'!C1155</f>
        <v xml:space="preserve"> - ฉนวนหุ้มท่อน้ำทิ้ง หนา 1/2"  DIA 2"</v>
      </c>
      <c r="D944" s="449"/>
      <c r="E944" s="450" t="str">
        <f>'Data information'!D1155</f>
        <v>ม.</v>
      </c>
      <c r="F944" s="449">
        <f>'Data information'!E1155</f>
        <v>80</v>
      </c>
      <c r="G944" s="449">
        <f t="shared" si="79"/>
        <v>0</v>
      </c>
      <c r="H944" s="449">
        <f>'Data information'!F1155</f>
        <v>45</v>
      </c>
      <c r="I944" s="449">
        <f t="shared" si="80"/>
        <v>0</v>
      </c>
      <c r="J944" s="449">
        <f t="shared" si="81"/>
        <v>0</v>
      </c>
      <c r="K944" s="470"/>
    </row>
    <row r="945" spans="1:11" s="500" customFormat="1" hidden="1">
      <c r="A945" s="460"/>
      <c r="B945" s="482"/>
      <c r="C945" s="476" t="str">
        <f>'Data information'!C1156</f>
        <v xml:space="preserve"> - NEO-BOND TAPE &amp; ACCESSORIES</v>
      </c>
      <c r="D945" s="449"/>
      <c r="E945" s="450" t="str">
        <f>'Data information'!D1156</f>
        <v>รายการ</v>
      </c>
      <c r="F945" s="449">
        <f>(SUM(G942:G944))*0.15</f>
        <v>0</v>
      </c>
      <c r="G945" s="449">
        <f t="shared" si="79"/>
        <v>0</v>
      </c>
      <c r="H945" s="449">
        <v>0</v>
      </c>
      <c r="I945" s="449">
        <f t="shared" si="80"/>
        <v>0</v>
      </c>
      <c r="J945" s="449">
        <f t="shared" si="81"/>
        <v>0</v>
      </c>
      <c r="K945" s="470"/>
    </row>
    <row r="946" spans="1:11" s="500" customFormat="1">
      <c r="A946" s="451"/>
      <c r="B946" s="475"/>
      <c r="C946" s="485" t="str">
        <f>'Data information'!C1157</f>
        <v>งานระบบท่อลม</v>
      </c>
      <c r="D946" s="449"/>
      <c r="E946" s="450"/>
      <c r="F946" s="449"/>
      <c r="G946" s="449"/>
      <c r="H946" s="449"/>
      <c r="I946" s="449"/>
      <c r="J946" s="449"/>
      <c r="K946" s="470"/>
    </row>
    <row r="947" spans="1:11" s="500" customFormat="1">
      <c r="A947" s="451"/>
      <c r="B947" s="475"/>
      <c r="C947" s="476" t="str">
        <f>'Data information'!C1158</f>
        <v xml:space="preserve"> -  PVC CLASS 5 ขนาดท่อ 4"</v>
      </c>
      <c r="D947" s="449"/>
      <c r="E947" s="450" t="str">
        <f>'Data information'!D1158</f>
        <v>ม.</v>
      </c>
      <c r="F947" s="449">
        <f>'Data information'!E1158</f>
        <v>91</v>
      </c>
      <c r="G947" s="449">
        <f t="shared" si="79"/>
        <v>0</v>
      </c>
      <c r="H947" s="449">
        <f>'Data information'!F1158</f>
        <v>100</v>
      </c>
      <c r="I947" s="449">
        <f t="shared" si="80"/>
        <v>0</v>
      </c>
      <c r="J947" s="449">
        <f t="shared" si="81"/>
        <v>0</v>
      </c>
      <c r="K947" s="470"/>
    </row>
    <row r="948" spans="1:11" s="500" customFormat="1">
      <c r="A948" s="451"/>
      <c r="B948" s="475"/>
      <c r="C948" s="476" t="str">
        <f>'Data information'!C1159</f>
        <v xml:space="preserve"> -  PVC CLASS 5 ขนาดท่อ 6"</v>
      </c>
      <c r="D948" s="449"/>
      <c r="E948" s="450" t="str">
        <f>'Data information'!D1159</f>
        <v>ม.</v>
      </c>
      <c r="F948" s="449">
        <f>'Data information'!E1159</f>
        <v>139</v>
      </c>
      <c r="G948" s="449">
        <f t="shared" si="79"/>
        <v>0</v>
      </c>
      <c r="H948" s="449">
        <f>'Data information'!F1159</f>
        <v>200</v>
      </c>
      <c r="I948" s="449">
        <f t="shared" si="80"/>
        <v>0</v>
      </c>
      <c r="J948" s="449">
        <f t="shared" si="81"/>
        <v>0</v>
      </c>
      <c r="K948" s="470"/>
    </row>
    <row r="949" spans="1:11" s="500" customFormat="1">
      <c r="A949" s="451"/>
      <c r="B949" s="475"/>
      <c r="C949" s="476" t="str">
        <f>'Data information'!C1160</f>
        <v xml:space="preserve"> -  EAG. DUCT CAP 4"  W/INS.</v>
      </c>
      <c r="D949" s="449"/>
      <c r="E949" s="450" t="str">
        <f>'Data information'!D1160</f>
        <v>ชุด</v>
      </c>
      <c r="F949" s="449">
        <f>'Data information'!E1160</f>
        <v>450</v>
      </c>
      <c r="G949" s="449">
        <f t="shared" si="79"/>
        <v>0</v>
      </c>
      <c r="H949" s="449">
        <f>'Data information'!F1160</f>
        <v>125</v>
      </c>
      <c r="I949" s="449">
        <f t="shared" si="80"/>
        <v>0</v>
      </c>
      <c r="J949" s="449">
        <f t="shared" si="81"/>
        <v>0</v>
      </c>
      <c r="K949" s="470"/>
    </row>
    <row r="950" spans="1:11" s="500" customFormat="1">
      <c r="A950" s="451"/>
      <c r="B950" s="475"/>
      <c r="C950" s="476" t="str">
        <f>'Data information'!C1161</f>
        <v xml:space="preserve"> -  EAG. DUCT CAP 6"  W/INS.</v>
      </c>
      <c r="D950" s="449"/>
      <c r="E950" s="450" t="str">
        <f>'Data information'!D1161</f>
        <v>ชุด</v>
      </c>
      <c r="F950" s="449">
        <f>'Data information'!E1161</f>
        <v>680</v>
      </c>
      <c r="G950" s="449">
        <f t="shared" si="79"/>
        <v>0</v>
      </c>
      <c r="H950" s="449">
        <f>'Data information'!F1161</f>
        <v>125</v>
      </c>
      <c r="I950" s="449">
        <f t="shared" si="80"/>
        <v>0</v>
      </c>
      <c r="J950" s="449">
        <f t="shared" si="81"/>
        <v>0</v>
      </c>
      <c r="K950" s="470"/>
    </row>
    <row r="951" spans="1:11" s="500" customFormat="1">
      <c r="A951" s="451"/>
      <c r="B951" s="475"/>
      <c r="C951" s="476" t="str">
        <f>'Data information'!C1162</f>
        <v xml:space="preserve"> - FLEXIBLE DUCT ø 4" </v>
      </c>
      <c r="D951" s="449"/>
      <c r="E951" s="450" t="str">
        <f>'Data information'!D1162</f>
        <v>ม.</v>
      </c>
      <c r="F951" s="449">
        <f>'Data information'!E1162</f>
        <v>45</v>
      </c>
      <c r="G951" s="449">
        <f t="shared" si="79"/>
        <v>0</v>
      </c>
      <c r="H951" s="449">
        <f>'Data information'!F1162</f>
        <v>25</v>
      </c>
      <c r="I951" s="449">
        <f t="shared" si="80"/>
        <v>0</v>
      </c>
      <c r="J951" s="449">
        <f t="shared" si="81"/>
        <v>0</v>
      </c>
      <c r="K951" s="470"/>
    </row>
    <row r="952" spans="1:11" s="500" customFormat="1">
      <c r="A952" s="451"/>
      <c r="B952" s="475"/>
      <c r="C952" s="476" t="str">
        <f>'Data information'!C1163</f>
        <v xml:space="preserve"> - FLEXIBLE DUCT ø 6" </v>
      </c>
      <c r="D952" s="449"/>
      <c r="E952" s="450" t="str">
        <f>'Data information'!D1163</f>
        <v>ม.</v>
      </c>
      <c r="F952" s="449">
        <f>'Data information'!E1163</f>
        <v>56</v>
      </c>
      <c r="G952" s="449">
        <f t="shared" si="79"/>
        <v>0</v>
      </c>
      <c r="H952" s="449">
        <f>'Data information'!F1163</f>
        <v>30</v>
      </c>
      <c r="I952" s="449">
        <f t="shared" si="80"/>
        <v>0</v>
      </c>
      <c r="J952" s="449">
        <f t="shared" si="81"/>
        <v>0</v>
      </c>
      <c r="K952" s="470"/>
    </row>
    <row r="953" spans="1:11" s="500" customFormat="1">
      <c r="A953" s="451"/>
      <c r="B953" s="475"/>
      <c r="C953" s="476" t="str">
        <f>'Data information'!C1164</f>
        <v xml:space="preserve"> - FITTING</v>
      </c>
      <c r="D953" s="449"/>
      <c r="E953" s="450" t="str">
        <f>'Data information'!D1164</f>
        <v>รายการ</v>
      </c>
      <c r="F953" s="449">
        <f>(SUM(G947:G948))*0.4</f>
        <v>0</v>
      </c>
      <c r="G953" s="449">
        <f t="shared" si="79"/>
        <v>0</v>
      </c>
      <c r="H953" s="449">
        <f>F953*0.3</f>
        <v>0</v>
      </c>
      <c r="I953" s="449">
        <f t="shared" si="80"/>
        <v>0</v>
      </c>
      <c r="J953" s="449">
        <f t="shared" si="81"/>
        <v>0</v>
      </c>
      <c r="K953" s="470"/>
    </row>
    <row r="954" spans="1:11" s="500" customFormat="1">
      <c r="A954" s="451"/>
      <c r="B954" s="475"/>
      <c r="C954" s="476" t="str">
        <f>'Data information'!C1165</f>
        <v xml:space="preserve"> - HANGER &amp; SUPPORT</v>
      </c>
      <c r="D954" s="449"/>
      <c r="E954" s="450" t="str">
        <f>'Data information'!D1165</f>
        <v>รายการ</v>
      </c>
      <c r="F954" s="449">
        <f>(SUM(G947:G948))*0.1</f>
        <v>0</v>
      </c>
      <c r="G954" s="449">
        <f t="shared" si="79"/>
        <v>0</v>
      </c>
      <c r="H954" s="449">
        <f>F954*0.3</f>
        <v>0</v>
      </c>
      <c r="I954" s="449">
        <f t="shared" si="80"/>
        <v>0</v>
      </c>
      <c r="J954" s="449">
        <f t="shared" si="81"/>
        <v>0</v>
      </c>
      <c r="K954" s="470"/>
    </row>
    <row r="955" spans="1:11" s="500" customFormat="1">
      <c r="A955" s="454"/>
      <c r="B955" s="477"/>
      <c r="C955" s="478"/>
      <c r="D955" s="452"/>
      <c r="E955" s="453"/>
      <c r="F955" s="452"/>
      <c r="G955" s="452"/>
      <c r="H955" s="452"/>
      <c r="I955" s="452"/>
      <c r="J955" s="452"/>
      <c r="K955" s="460"/>
    </row>
    <row r="956" spans="1:11" s="500" customFormat="1">
      <c r="A956" s="464"/>
      <c r="B956" s="700" t="str">
        <f>"รวม"&amp;B905</f>
        <v>รวมหมวดงานวิศวกรรมเครื่องกล ระบายอากาศ</v>
      </c>
      <c r="C956" s="701"/>
      <c r="D956" s="462"/>
      <c r="E956" s="463"/>
      <c r="F956" s="462"/>
      <c r="G956" s="462">
        <f>SUM(G905:G955)</f>
        <v>0</v>
      </c>
      <c r="H956" s="462"/>
      <c r="I956" s="462">
        <f>SUM(I905:I955)</f>
        <v>0</v>
      </c>
      <c r="J956" s="462">
        <f>SUM(J905:J955)</f>
        <v>0</v>
      </c>
      <c r="K956" s="464"/>
    </row>
  </sheetData>
  <mergeCells count="18">
    <mergeCell ref="F6:H6"/>
    <mergeCell ref="A1:K1"/>
    <mergeCell ref="K2:K5"/>
    <mergeCell ref="D5:F5"/>
    <mergeCell ref="A7:A8"/>
    <mergeCell ref="B7:C8"/>
    <mergeCell ref="D7:D8"/>
    <mergeCell ref="E7:E8"/>
    <mergeCell ref="F7:G7"/>
    <mergeCell ref="B904:C904"/>
    <mergeCell ref="B956:C956"/>
    <mergeCell ref="K7:K8"/>
    <mergeCell ref="B28:C28"/>
    <mergeCell ref="B35:C35"/>
    <mergeCell ref="B120:C120"/>
    <mergeCell ref="B597:C597"/>
    <mergeCell ref="B819:C819"/>
    <mergeCell ref="H7:I7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ปร.4.2.3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 3.อาคารเรียนมนุษย์ศาสตร์</oddFooter>
  </headerFooter>
  <rowBreaks count="24" manualBreakCount="24">
    <brk id="28" max="16383" man="1"/>
    <brk id="35" max="10" man="1"/>
    <brk id="55" max="16383" man="1"/>
    <brk id="74" max="10" man="1"/>
    <brk id="120" max="10" man="1"/>
    <brk id="144" max="10" man="1"/>
    <brk id="165" max="10" man="1"/>
    <brk id="180" max="10" man="1"/>
    <brk id="219" max="16383" man="1"/>
    <brk id="250" max="10" man="1"/>
    <brk id="265" max="10" man="1"/>
    <brk id="399" max="10" man="1"/>
    <brk id="443" max="10" man="1"/>
    <brk id="597" max="16383" man="1"/>
    <brk id="670" max="10" man="1"/>
    <brk id="706" max="10" man="1"/>
    <brk id="728" max="10" man="1"/>
    <brk id="753" max="10" man="1"/>
    <brk id="786" max="10" man="1"/>
    <brk id="819" max="10" man="1"/>
    <brk id="847" max="10" man="1"/>
    <brk id="870" max="10" man="1"/>
    <brk id="890" max="10" man="1"/>
    <brk id="904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view="pageBreakPreview" topLeftCell="A22" zoomScaleNormal="100" zoomScaleSheetLayoutView="100" workbookViewId="0">
      <selection activeCell="A25" sqref="A25:H42"/>
    </sheetView>
  </sheetViews>
  <sheetFormatPr defaultColWidth="9.140625" defaultRowHeight="24"/>
  <cols>
    <col min="1" max="1" width="7.140625" style="1" customWidth="1"/>
    <col min="2" max="2" width="2.7109375" style="1" customWidth="1"/>
    <col min="3" max="3" width="30.85546875" style="1" customWidth="1"/>
    <col min="4" max="4" width="17.140625" style="1" customWidth="1"/>
    <col min="5" max="5" width="10" style="1" customWidth="1"/>
    <col min="6" max="6" width="17.140625" style="1" customWidth="1"/>
    <col min="7" max="7" width="13.5703125" style="1" customWidth="1"/>
    <col min="8" max="8" width="9.28515625" style="1" customWidth="1"/>
    <col min="9" max="16384" width="9.140625" style="1"/>
  </cols>
  <sheetData>
    <row r="1" spans="1:8" ht="75" customHeight="1">
      <c r="D1" s="682"/>
      <c r="E1" s="682"/>
    </row>
    <row r="2" spans="1:8" ht="24.75" thickBot="1">
      <c r="A2" s="683" t="s">
        <v>903</v>
      </c>
      <c r="B2" s="683"/>
      <c r="C2" s="683"/>
      <c r="D2" s="683"/>
      <c r="E2" s="683"/>
      <c r="F2" s="683"/>
      <c r="G2" s="683"/>
      <c r="H2" s="683"/>
    </row>
    <row r="3" spans="1:8">
      <c r="A3" s="95" t="str">
        <f>"รายการค่างานก่อสร้าง  "&amp;'6'!C18</f>
        <v>รายการค่างานก่อสร้าง  อาคารเรียนสังคมศาสตร์</v>
      </c>
      <c r="B3" s="95"/>
      <c r="C3" s="96"/>
      <c r="D3" s="96"/>
      <c r="E3" s="96"/>
      <c r="F3" s="96"/>
      <c r="G3" s="96"/>
      <c r="H3" s="96"/>
    </row>
    <row r="4" spans="1:8">
      <c r="A4" s="56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56"/>
      <c r="C4" s="57"/>
      <c r="D4" s="57"/>
      <c r="E4" s="57"/>
      <c r="F4" s="57"/>
      <c r="G4" s="57"/>
      <c r="H4" s="57"/>
    </row>
    <row r="5" spans="1:8">
      <c r="A5" s="56" t="s">
        <v>886</v>
      </c>
      <c r="B5" s="56"/>
      <c r="C5" s="57"/>
      <c r="D5" s="57"/>
      <c r="E5" s="57"/>
      <c r="F5" s="57"/>
      <c r="G5" s="57"/>
      <c r="H5" s="57"/>
    </row>
    <row r="6" spans="1:8">
      <c r="A6" s="56" t="s">
        <v>887</v>
      </c>
      <c r="B6" s="56"/>
      <c r="C6" s="57"/>
      <c r="D6" s="57"/>
      <c r="E6" s="57"/>
      <c r="F6" s="57"/>
      <c r="G6" s="57"/>
      <c r="H6" s="57"/>
    </row>
    <row r="7" spans="1:8">
      <c r="A7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56"/>
      <c r="C7" s="57"/>
      <c r="D7" s="57"/>
      <c r="E7" s="57"/>
      <c r="F7" s="57"/>
      <c r="G7" s="57"/>
      <c r="H7" s="57"/>
    </row>
    <row r="8" spans="1:8">
      <c r="A8" s="56" t="str">
        <f>"คณะกรรมการกำหนดราคากลาง   "&amp;ปก!E10</f>
        <v xml:space="preserve">คณะกรรมการกำหนดราคากลาง   </v>
      </c>
      <c r="B8" s="56"/>
      <c r="C8" s="57"/>
      <c r="D8" s="57"/>
      <c r="E8" s="57"/>
      <c r="F8" s="57"/>
      <c r="G8" s="57"/>
      <c r="H8" s="57"/>
    </row>
    <row r="9" spans="1:8">
      <c r="A9" s="56" t="s">
        <v>904</v>
      </c>
      <c r="B9" s="56"/>
      <c r="C9" s="56"/>
      <c r="D9" s="93">
        <v>27</v>
      </c>
      <c r="E9" s="56" t="s">
        <v>889</v>
      </c>
      <c r="F9" s="56"/>
      <c r="G9" s="56"/>
      <c r="H9" s="56"/>
    </row>
    <row r="10" spans="1:8" ht="24.75" thickBot="1">
      <c r="A10" s="58" t="s">
        <v>891</v>
      </c>
      <c r="B10" s="58"/>
      <c r="C10" s="58"/>
      <c r="D10" s="563">
        <f>ปก!D12</f>
        <v>0</v>
      </c>
      <c r="E10" s="563"/>
      <c r="F10" s="563"/>
      <c r="G10" s="58"/>
      <c r="H10" s="94" t="s">
        <v>892</v>
      </c>
    </row>
    <row r="11" spans="1:8" ht="42" customHeight="1" thickTop="1" thickBot="1">
      <c r="A11" s="312" t="s">
        <v>905</v>
      </c>
      <c r="B11" s="684" t="s">
        <v>2</v>
      </c>
      <c r="C11" s="685"/>
      <c r="D11" s="446" t="s">
        <v>854</v>
      </c>
      <c r="E11" s="446" t="s">
        <v>906</v>
      </c>
      <c r="F11" s="446" t="s">
        <v>907</v>
      </c>
      <c r="G11" s="564" t="s">
        <v>894</v>
      </c>
      <c r="H11" s="565"/>
    </row>
    <row r="12" spans="1:8" ht="24.75" thickTop="1">
      <c r="A12" s="97"/>
      <c r="B12" s="686" t="s">
        <v>962</v>
      </c>
      <c r="C12" s="686"/>
      <c r="D12" s="97"/>
      <c r="E12" s="97"/>
      <c r="F12" s="97"/>
      <c r="G12" s="687"/>
      <c r="H12" s="687"/>
    </row>
    <row r="13" spans="1:8">
      <c r="A13" s="65">
        <v>4</v>
      </c>
      <c r="B13" s="98" t="str">
        <f>'6'!C18</f>
        <v>อาคารเรียนสังคมศาสตร์</v>
      </c>
      <c r="C13" s="65"/>
      <c r="D13" s="65"/>
      <c r="E13" s="65"/>
      <c r="F13" s="65"/>
      <c r="G13" s="688" t="s">
        <v>909</v>
      </c>
      <c r="H13" s="688"/>
    </row>
    <row r="14" spans="1:8">
      <c r="A14" s="65">
        <v>4.0999999999999996</v>
      </c>
      <c r="B14" s="219" t="s">
        <v>23</v>
      </c>
      <c r="C14" s="219"/>
      <c r="D14" s="99">
        <f>'4.2.4'!J10</f>
        <v>0</v>
      </c>
      <c r="E14" s="100" t="e">
        <f t="shared" ref="E14:E19" si="0">$E$23</f>
        <v>#REF!</v>
      </c>
      <c r="F14" s="99" t="e">
        <f t="shared" ref="F14:F19" si="1">D14*E14</f>
        <v>#REF!</v>
      </c>
      <c r="G14" s="688" t="s">
        <v>910</v>
      </c>
      <c r="H14" s="688"/>
    </row>
    <row r="15" spans="1:8">
      <c r="A15" s="65">
        <v>4.2</v>
      </c>
      <c r="B15" s="219" t="s">
        <v>47</v>
      </c>
      <c r="C15" s="219"/>
      <c r="D15" s="99">
        <f>'4.2.4'!J11</f>
        <v>0</v>
      </c>
      <c r="E15" s="100" t="e">
        <f t="shared" si="0"/>
        <v>#REF!</v>
      </c>
      <c r="F15" s="99" t="e">
        <f t="shared" si="1"/>
        <v>#REF!</v>
      </c>
      <c r="G15" s="688" t="s">
        <v>911</v>
      </c>
      <c r="H15" s="688"/>
    </row>
    <row r="16" spans="1:8">
      <c r="A16" s="65">
        <v>4.3</v>
      </c>
      <c r="B16" s="219" t="s">
        <v>8</v>
      </c>
      <c r="C16" s="219"/>
      <c r="D16" s="99">
        <f>'4.2.4'!J12</f>
        <v>0</v>
      </c>
      <c r="E16" s="100" t="e">
        <f t="shared" si="0"/>
        <v>#REF!</v>
      </c>
      <c r="F16" s="99" t="e">
        <f t="shared" si="1"/>
        <v>#REF!</v>
      </c>
      <c r="G16" s="688" t="s">
        <v>1258</v>
      </c>
      <c r="H16" s="688"/>
    </row>
    <row r="17" spans="1:8">
      <c r="A17" s="65">
        <v>4.4000000000000004</v>
      </c>
      <c r="B17" s="219" t="s">
        <v>963</v>
      </c>
      <c r="C17" s="219"/>
      <c r="D17" s="99" t="e">
        <f>'4.2.4'!J13</f>
        <v>#REF!</v>
      </c>
      <c r="E17" s="100" t="e">
        <f t="shared" si="0"/>
        <v>#REF!</v>
      </c>
      <c r="F17" s="99" t="e">
        <f t="shared" si="1"/>
        <v>#REF!</v>
      </c>
      <c r="G17" s="688" t="s">
        <v>913</v>
      </c>
      <c r="H17" s="688"/>
    </row>
    <row r="18" spans="1:8">
      <c r="A18" s="65">
        <v>4.5</v>
      </c>
      <c r="B18" s="219" t="s">
        <v>49</v>
      </c>
      <c r="C18" s="219"/>
      <c r="D18" s="99">
        <f>'4.2.4'!J14</f>
        <v>0</v>
      </c>
      <c r="E18" s="100" t="e">
        <f t="shared" si="0"/>
        <v>#REF!</v>
      </c>
      <c r="F18" s="99" t="e">
        <f t="shared" si="1"/>
        <v>#REF!</v>
      </c>
      <c r="G18" s="677"/>
      <c r="H18" s="677"/>
    </row>
    <row r="19" spans="1:8">
      <c r="A19" s="65">
        <v>4.5999999999999996</v>
      </c>
      <c r="B19" s="219" t="s">
        <v>964</v>
      </c>
      <c r="C19" s="219"/>
      <c r="D19" s="99">
        <f>'4.2.4'!J15</f>
        <v>0</v>
      </c>
      <c r="E19" s="100" t="e">
        <f t="shared" si="0"/>
        <v>#REF!</v>
      </c>
      <c r="F19" s="99" t="e">
        <f t="shared" si="1"/>
        <v>#REF!</v>
      </c>
      <c r="G19" s="677"/>
      <c r="H19" s="677"/>
    </row>
    <row r="20" spans="1:8">
      <c r="A20" s="65"/>
      <c r="B20" s="104"/>
      <c r="C20" s="68"/>
      <c r="D20" s="99"/>
      <c r="E20" s="100"/>
      <c r="F20" s="99"/>
      <c r="G20" s="677"/>
      <c r="H20" s="677"/>
    </row>
    <row r="21" spans="1:8">
      <c r="A21" s="65"/>
      <c r="B21" s="104"/>
      <c r="C21" s="68"/>
      <c r="D21" s="99"/>
      <c r="E21" s="100"/>
      <c r="F21" s="99"/>
      <c r="G21" s="677"/>
      <c r="H21" s="677"/>
    </row>
    <row r="22" spans="1:8" ht="24.75" thickBot="1">
      <c r="A22" s="101"/>
      <c r="B22" s="102"/>
      <c r="C22" s="103"/>
      <c r="D22" s="101"/>
      <c r="E22" s="101"/>
      <c r="F22" s="101"/>
      <c r="G22" s="678"/>
      <c r="H22" s="678"/>
    </row>
    <row r="23" spans="1:8" ht="24.75" thickTop="1">
      <c r="A23" s="679" t="str">
        <f>"รวม"&amp;B12</f>
        <v>รวมส่วนที่ 2 ค่างานก่อสร้างตัวอาคาร</v>
      </c>
      <c r="B23" s="680"/>
      <c r="C23" s="680"/>
      <c r="D23" s="313" t="e">
        <f>SUM(D12:D22)</f>
        <v>#REF!</v>
      </c>
      <c r="E23" s="314" t="e">
        <f>สูตรF!N26</f>
        <v>#REF!</v>
      </c>
      <c r="F23" s="313" t="e">
        <f>SUM(F12:F22)</f>
        <v>#REF!</v>
      </c>
      <c r="G23" s="680"/>
      <c r="H23" s="681"/>
    </row>
    <row r="24" spans="1:8" ht="24.75" thickBot="1">
      <c r="A24" s="674" t="s">
        <v>915</v>
      </c>
      <c r="B24" s="675"/>
      <c r="C24" s="675"/>
      <c r="D24" s="675"/>
      <c r="E24" s="675"/>
      <c r="F24" s="315" t="e">
        <f>F23</f>
        <v>#REF!</v>
      </c>
      <c r="G24" s="675"/>
      <c r="H24" s="676"/>
    </row>
    <row r="25" spans="1:8" ht="13.5" customHeight="1" thickTop="1"/>
    <row r="26" spans="1:8">
      <c r="A26" s="208"/>
      <c r="B26" s="208"/>
      <c r="C26" s="208"/>
      <c r="D26" s="581"/>
      <c r="E26" s="581"/>
      <c r="F26" s="208"/>
      <c r="G26" s="208"/>
      <c r="H26" s="208"/>
    </row>
    <row r="27" spans="1:8">
      <c r="A27" s="208"/>
      <c r="B27" s="208"/>
      <c r="C27" s="208"/>
      <c r="D27" s="581"/>
      <c r="E27" s="581"/>
      <c r="F27" s="208"/>
      <c r="G27" s="208"/>
      <c r="H27" s="208"/>
    </row>
    <row r="28" spans="1:8">
      <c r="A28" s="208"/>
      <c r="B28" s="208"/>
      <c r="C28" s="208"/>
      <c r="D28" s="208"/>
      <c r="E28" s="208"/>
      <c r="F28" s="208"/>
      <c r="G28" s="208"/>
      <c r="H28" s="208"/>
    </row>
    <row r="29" spans="1:8" ht="10.5" customHeight="1">
      <c r="A29" s="208"/>
      <c r="B29" s="208"/>
      <c r="C29" s="208"/>
      <c r="D29" s="208"/>
      <c r="E29" s="208"/>
      <c r="F29" s="208"/>
      <c r="G29" s="208"/>
      <c r="H29" s="208"/>
    </row>
    <row r="30" spans="1:8">
      <c r="A30" s="581"/>
      <c r="B30" s="581"/>
      <c r="C30" s="581"/>
      <c r="D30" s="581"/>
      <c r="E30" s="581"/>
      <c r="F30" s="208"/>
      <c r="G30" s="248"/>
      <c r="H30" s="208"/>
    </row>
    <row r="31" spans="1:8">
      <c r="A31" s="581"/>
      <c r="B31" s="581"/>
      <c r="C31" s="581"/>
      <c r="D31" s="581"/>
      <c r="E31" s="581"/>
      <c r="F31" s="208"/>
      <c r="G31" s="248"/>
      <c r="H31" s="208"/>
    </row>
    <row r="32" spans="1:8" ht="10.5" customHeight="1">
      <c r="A32" s="208"/>
      <c r="B32" s="208"/>
      <c r="C32" s="208"/>
      <c r="D32" s="208"/>
      <c r="E32" s="208"/>
      <c r="F32" s="208"/>
      <c r="G32" s="208"/>
      <c r="H32" s="208"/>
    </row>
    <row r="33" spans="1:8">
      <c r="A33" s="581"/>
      <c r="B33" s="581"/>
      <c r="C33" s="581"/>
      <c r="D33" s="581"/>
      <c r="E33" s="581"/>
      <c r="F33" s="208"/>
      <c r="G33" s="248"/>
      <c r="H33" s="208"/>
    </row>
    <row r="34" spans="1:8">
      <c r="A34" s="581"/>
      <c r="B34" s="581"/>
      <c r="C34" s="581"/>
      <c r="D34" s="581"/>
      <c r="E34" s="581"/>
      <c r="F34" s="208"/>
      <c r="G34" s="248"/>
      <c r="H34" s="208"/>
    </row>
    <row r="35" spans="1:8" ht="10.5" customHeight="1">
      <c r="A35" s="208"/>
      <c r="B35" s="208"/>
      <c r="C35" s="208"/>
      <c r="D35" s="208"/>
      <c r="E35" s="208"/>
      <c r="F35" s="208"/>
      <c r="G35" s="208"/>
      <c r="H35" s="208"/>
    </row>
    <row r="36" spans="1:8">
      <c r="A36" s="581"/>
      <c r="B36" s="581"/>
      <c r="C36" s="581"/>
      <c r="D36" s="581"/>
      <c r="E36" s="581"/>
      <c r="F36" s="208"/>
      <c r="G36" s="248"/>
      <c r="H36" s="208"/>
    </row>
    <row r="37" spans="1:8">
      <c r="A37" s="581"/>
      <c r="B37" s="581"/>
      <c r="C37" s="581"/>
      <c r="D37" s="581"/>
      <c r="E37" s="581"/>
      <c r="F37" s="208"/>
      <c r="G37" s="248"/>
      <c r="H37" s="208"/>
    </row>
    <row r="38" spans="1:8" ht="10.5" customHeight="1">
      <c r="A38" s="208"/>
      <c r="B38" s="208"/>
      <c r="C38" s="208"/>
      <c r="D38" s="208"/>
      <c r="E38" s="208"/>
      <c r="F38" s="208"/>
      <c r="G38" s="208"/>
      <c r="H38" s="208"/>
    </row>
    <row r="39" spans="1:8">
      <c r="A39" s="581"/>
      <c r="B39" s="581"/>
      <c r="C39" s="581"/>
      <c r="D39" s="581"/>
      <c r="E39" s="581"/>
      <c r="F39" s="208"/>
      <c r="G39" s="248"/>
      <c r="H39" s="208"/>
    </row>
    <row r="40" spans="1:8">
      <c r="A40" s="581"/>
      <c r="B40" s="581"/>
      <c r="C40" s="581"/>
      <c r="D40" s="581"/>
      <c r="E40" s="581"/>
      <c r="F40" s="208"/>
      <c r="G40" s="248"/>
      <c r="H40" s="208"/>
    </row>
    <row r="41" spans="1:8" ht="10.5" customHeight="1">
      <c r="A41" s="208"/>
      <c r="B41" s="208"/>
      <c r="C41" s="208"/>
      <c r="D41" s="208"/>
      <c r="E41" s="208"/>
      <c r="F41" s="208"/>
      <c r="G41" s="208"/>
      <c r="H41" s="208"/>
    </row>
    <row r="42" spans="1:8">
      <c r="A42" s="208"/>
      <c r="B42" s="208"/>
      <c r="C42" s="581"/>
      <c r="D42" s="581"/>
      <c r="E42" s="581"/>
      <c r="F42" s="581"/>
      <c r="G42" s="581"/>
      <c r="H42" s="208"/>
    </row>
    <row r="43" spans="1:8">
      <c r="C43" s="682"/>
      <c r="D43" s="682"/>
      <c r="E43" s="682"/>
      <c r="F43" s="682"/>
      <c r="G43" s="682"/>
    </row>
  </sheetData>
  <mergeCells count="43">
    <mergeCell ref="G18:H18"/>
    <mergeCell ref="D1:E1"/>
    <mergeCell ref="A2:H2"/>
    <mergeCell ref="D10:F10"/>
    <mergeCell ref="B11:C11"/>
    <mergeCell ref="G11:H11"/>
    <mergeCell ref="B12:C12"/>
    <mergeCell ref="G12:H12"/>
    <mergeCell ref="G13:H13"/>
    <mergeCell ref="G14:H14"/>
    <mergeCell ref="G15:H15"/>
    <mergeCell ref="G16:H16"/>
    <mergeCell ref="G17:H17"/>
    <mergeCell ref="G19:H19"/>
    <mergeCell ref="G20:H20"/>
    <mergeCell ref="G21:H21"/>
    <mergeCell ref="G22:H22"/>
    <mergeCell ref="A23:C23"/>
    <mergeCell ref="G23:H23"/>
    <mergeCell ref="A24:E24"/>
    <mergeCell ref="G24:H24"/>
    <mergeCell ref="D26:E26"/>
    <mergeCell ref="D27:E27"/>
    <mergeCell ref="A30:C30"/>
    <mergeCell ref="D30:E30"/>
    <mergeCell ref="A31:C31"/>
    <mergeCell ref="D31:E31"/>
    <mergeCell ref="A33:C33"/>
    <mergeCell ref="D33:E33"/>
    <mergeCell ref="A34:C34"/>
    <mergeCell ref="D34:E34"/>
    <mergeCell ref="A36:C36"/>
    <mergeCell ref="D36:E36"/>
    <mergeCell ref="A37:C37"/>
    <mergeCell ref="D37:E37"/>
    <mergeCell ref="A39:C39"/>
    <mergeCell ref="D39:E39"/>
    <mergeCell ref="A40:C40"/>
    <mergeCell ref="D40:E40"/>
    <mergeCell ref="C42:D42"/>
    <mergeCell ref="E42:G42"/>
    <mergeCell ref="C43:D43"/>
    <mergeCell ref="E43:G43"/>
  </mergeCells>
  <printOptions horizontalCentered="1"/>
  <pageMargins left="0.47244094488188981" right="0.19685039370078741" top="0.19685039370078741" bottom="0" header="0.31496062992125984" footer="0.31496062992125984"/>
  <pageSetup paperSize="9" scale="83" orientation="portrait" r:id="rId1"/>
  <headerFooter>
    <oddHeader>&amp;R&amp;"TH Sarabun New,Regular"&amp;12ปร.5.2.4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New,Regular"&amp;12ส่วนที่ 2 ค่างานก่อสร้างตัวอาคาร&amp;R&amp;"TH Sarabun New,Regular"&amp;12 4.อาคารเรียนสังคมศาสตร์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6"/>
  <sheetViews>
    <sheetView view="pageBreakPreview" zoomScaleNormal="100" zoomScaleSheetLayoutView="100" workbookViewId="0">
      <selection activeCell="D9" sqref="D9:D956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2 ค่างานก่อสร้างตัวอาคาร     "&amp;'6'!C18</f>
        <v>ส่วนที่ 2 ค่างานก่อสร้างตัวอาคาร     อาคารเรียนสังคมศาสตร์</v>
      </c>
      <c r="B2" s="95"/>
      <c r="C2" s="96"/>
      <c r="D2" s="250"/>
      <c r="E2" s="438"/>
      <c r="F2" s="439"/>
      <c r="G2" s="441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4"/>
      <c r="E3" s="524"/>
      <c r="F3" s="521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519"/>
      <c r="E4" s="520"/>
      <c r="F4" s="520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s="500" customFormat="1" ht="24.75" thickTop="1">
      <c r="A9" s="492">
        <v>4</v>
      </c>
      <c r="B9" s="493"/>
      <c r="C9" s="494" t="str">
        <f>'5.2.4'!B13</f>
        <v>อาคารเรียนสังคมศาสตร์</v>
      </c>
      <c r="D9" s="495"/>
      <c r="E9" s="496"/>
      <c r="F9" s="495"/>
      <c r="G9" s="495"/>
      <c r="H9" s="495"/>
      <c r="I9" s="495"/>
      <c r="J9" s="495"/>
      <c r="K9" s="495"/>
    </row>
    <row r="10" spans="1:11" s="500" customFormat="1">
      <c r="A10" s="474">
        <v>4.0999999999999996</v>
      </c>
      <c r="B10" s="475" t="s">
        <v>23</v>
      </c>
      <c r="C10" s="476"/>
      <c r="D10" s="449"/>
      <c r="E10" s="450"/>
      <c r="F10" s="449"/>
      <c r="G10" s="449">
        <f>G35</f>
        <v>0</v>
      </c>
      <c r="H10" s="449"/>
      <c r="I10" s="449">
        <f>I35</f>
        <v>0</v>
      </c>
      <c r="J10" s="449">
        <f t="shared" ref="J10:J15" si="0">G10+I10</f>
        <v>0</v>
      </c>
      <c r="K10" s="451"/>
    </row>
    <row r="11" spans="1:11" s="500" customFormat="1">
      <c r="A11" s="451">
        <v>4.2</v>
      </c>
      <c r="B11" s="475" t="s">
        <v>47</v>
      </c>
      <c r="C11" s="476"/>
      <c r="D11" s="449"/>
      <c r="E11" s="450"/>
      <c r="F11" s="449"/>
      <c r="G11" s="449">
        <f>G120</f>
        <v>0</v>
      </c>
      <c r="H11" s="449"/>
      <c r="I11" s="449">
        <f>I120</f>
        <v>0</v>
      </c>
      <c r="J11" s="449">
        <f t="shared" si="0"/>
        <v>0</v>
      </c>
      <c r="K11" s="451"/>
    </row>
    <row r="12" spans="1:11" s="500" customFormat="1">
      <c r="A12" s="451">
        <v>4.3</v>
      </c>
      <c r="B12" s="475" t="s">
        <v>8</v>
      </c>
      <c r="C12" s="476"/>
      <c r="D12" s="449"/>
      <c r="E12" s="450"/>
      <c r="F12" s="449"/>
      <c r="G12" s="449">
        <f>G597</f>
        <v>0</v>
      </c>
      <c r="H12" s="449"/>
      <c r="I12" s="449">
        <f>I597</f>
        <v>0</v>
      </c>
      <c r="J12" s="449">
        <f t="shared" si="0"/>
        <v>0</v>
      </c>
      <c r="K12" s="451"/>
    </row>
    <row r="13" spans="1:11" s="500" customFormat="1">
      <c r="A13" s="474">
        <v>4.4000000000000004</v>
      </c>
      <c r="B13" s="475" t="s">
        <v>963</v>
      </c>
      <c r="C13" s="476"/>
      <c r="D13" s="449"/>
      <c r="E13" s="450"/>
      <c r="F13" s="449"/>
      <c r="G13" s="449" t="e">
        <f>G819</f>
        <v>#REF!</v>
      </c>
      <c r="H13" s="449"/>
      <c r="I13" s="449">
        <f>I819</f>
        <v>0</v>
      </c>
      <c r="J13" s="449" t="e">
        <f t="shared" si="0"/>
        <v>#REF!</v>
      </c>
      <c r="K13" s="451"/>
    </row>
    <row r="14" spans="1:11" s="500" customFormat="1">
      <c r="A14" s="451">
        <v>4.5</v>
      </c>
      <c r="B14" s="475" t="s">
        <v>49</v>
      </c>
      <c r="C14" s="476"/>
      <c r="D14" s="449"/>
      <c r="E14" s="450"/>
      <c r="F14" s="449"/>
      <c r="G14" s="449">
        <f>G904</f>
        <v>0</v>
      </c>
      <c r="H14" s="449"/>
      <c r="I14" s="449">
        <f>I904</f>
        <v>0</v>
      </c>
      <c r="J14" s="449">
        <f t="shared" si="0"/>
        <v>0</v>
      </c>
      <c r="K14" s="451"/>
    </row>
    <row r="15" spans="1:11" s="500" customFormat="1">
      <c r="A15" s="451">
        <v>4.5999999999999996</v>
      </c>
      <c r="B15" s="475" t="s">
        <v>964</v>
      </c>
      <c r="C15" s="476"/>
      <c r="D15" s="449"/>
      <c r="E15" s="450"/>
      <c r="F15" s="449"/>
      <c r="G15" s="449">
        <f>G956</f>
        <v>0</v>
      </c>
      <c r="H15" s="449"/>
      <c r="I15" s="449">
        <f>I956</f>
        <v>0</v>
      </c>
      <c r="J15" s="449">
        <f t="shared" si="0"/>
        <v>0</v>
      </c>
      <c r="K15" s="451"/>
    </row>
    <row r="16" spans="1:11" s="500" customFormat="1">
      <c r="A16" s="451"/>
      <c r="B16" s="475"/>
      <c r="C16" s="476"/>
      <c r="D16" s="449"/>
      <c r="E16" s="450"/>
      <c r="F16" s="449"/>
      <c r="G16" s="449"/>
      <c r="H16" s="449"/>
      <c r="I16" s="449"/>
      <c r="J16" s="449"/>
      <c r="K16" s="451"/>
    </row>
    <row r="17" spans="1:11" s="500" customFormat="1">
      <c r="A17" s="451"/>
      <c r="B17" s="475"/>
      <c r="C17" s="476"/>
      <c r="D17" s="449"/>
      <c r="E17" s="450"/>
      <c r="F17" s="449"/>
      <c r="G17" s="449"/>
      <c r="H17" s="449"/>
      <c r="I17" s="449"/>
      <c r="J17" s="449"/>
      <c r="K17" s="451"/>
    </row>
    <row r="18" spans="1:11" s="500" customFormat="1">
      <c r="A18" s="451"/>
      <c r="B18" s="475"/>
      <c r="C18" s="476"/>
      <c r="D18" s="449"/>
      <c r="E18" s="450"/>
      <c r="F18" s="449"/>
      <c r="G18" s="449"/>
      <c r="H18" s="449"/>
      <c r="I18" s="449"/>
      <c r="J18" s="449"/>
      <c r="K18" s="451"/>
    </row>
    <row r="19" spans="1:11" s="500" customFormat="1">
      <c r="A19" s="451"/>
      <c r="B19" s="475"/>
      <c r="C19" s="476"/>
      <c r="D19" s="449"/>
      <c r="E19" s="450"/>
      <c r="F19" s="449"/>
      <c r="G19" s="449"/>
      <c r="H19" s="449"/>
      <c r="I19" s="449"/>
      <c r="J19" s="449"/>
      <c r="K19" s="451"/>
    </row>
    <row r="20" spans="1:11" s="500" customFormat="1">
      <c r="A20" s="451"/>
      <c r="B20" s="475"/>
      <c r="C20" s="476"/>
      <c r="D20" s="449"/>
      <c r="E20" s="450"/>
      <c r="F20" s="449"/>
      <c r="G20" s="449"/>
      <c r="H20" s="449"/>
      <c r="I20" s="449"/>
      <c r="J20" s="449"/>
      <c r="K20" s="451"/>
    </row>
    <row r="21" spans="1:11" s="500" customFormat="1">
      <c r="A21" s="451"/>
      <c r="B21" s="475"/>
      <c r="C21" s="476"/>
      <c r="D21" s="449"/>
      <c r="E21" s="450"/>
      <c r="F21" s="449"/>
      <c r="G21" s="449"/>
      <c r="H21" s="449"/>
      <c r="I21" s="449"/>
      <c r="J21" s="449"/>
      <c r="K21" s="451"/>
    </row>
    <row r="22" spans="1:11" s="500" customFormat="1">
      <c r="A22" s="451"/>
      <c r="B22" s="475"/>
      <c r="C22" s="476"/>
      <c r="D22" s="449"/>
      <c r="E22" s="450"/>
      <c r="F22" s="449"/>
      <c r="G22" s="449"/>
      <c r="H22" s="449"/>
      <c r="I22" s="449"/>
      <c r="J22" s="449"/>
      <c r="K22" s="451"/>
    </row>
    <row r="23" spans="1:11" s="500" customFormat="1">
      <c r="A23" s="451"/>
      <c r="B23" s="475"/>
      <c r="C23" s="476"/>
      <c r="D23" s="449"/>
      <c r="E23" s="450"/>
      <c r="F23" s="449"/>
      <c r="G23" s="449"/>
      <c r="H23" s="449"/>
      <c r="I23" s="449"/>
      <c r="J23" s="449"/>
      <c r="K23" s="451"/>
    </row>
    <row r="24" spans="1:11" s="500" customFormat="1">
      <c r="A24" s="451"/>
      <c r="B24" s="475"/>
      <c r="C24" s="476"/>
      <c r="D24" s="449"/>
      <c r="E24" s="450"/>
      <c r="F24" s="449"/>
      <c r="G24" s="449"/>
      <c r="H24" s="449"/>
      <c r="I24" s="449"/>
      <c r="J24" s="449"/>
      <c r="K24" s="451"/>
    </row>
    <row r="25" spans="1:11" s="500" customFormat="1">
      <c r="A25" s="451"/>
      <c r="B25" s="475"/>
      <c r="C25" s="476"/>
      <c r="D25" s="449"/>
      <c r="E25" s="450"/>
      <c r="F25" s="449"/>
      <c r="G25" s="449"/>
      <c r="H25" s="449"/>
      <c r="I25" s="449"/>
      <c r="J25" s="449"/>
      <c r="K25" s="451"/>
    </row>
    <row r="26" spans="1:11" s="500" customFormat="1">
      <c r="A26" s="451"/>
      <c r="B26" s="475"/>
      <c r="C26" s="476"/>
      <c r="D26" s="449"/>
      <c r="E26" s="450"/>
      <c r="F26" s="449"/>
      <c r="G26" s="449"/>
      <c r="H26" s="449"/>
      <c r="I26" s="449"/>
      <c r="J26" s="449"/>
      <c r="K26" s="451"/>
    </row>
    <row r="27" spans="1:11" s="500" customFormat="1">
      <c r="A27" s="454"/>
      <c r="B27" s="477"/>
      <c r="C27" s="478"/>
      <c r="D27" s="452"/>
      <c r="E27" s="453"/>
      <c r="F27" s="452"/>
      <c r="G27" s="452"/>
      <c r="H27" s="452"/>
      <c r="I27" s="452"/>
      <c r="J27" s="452"/>
      <c r="K27" s="454"/>
    </row>
    <row r="28" spans="1:11" s="500" customFormat="1" ht="24.75" thickBot="1">
      <c r="A28" s="479"/>
      <c r="B28" s="702" t="str">
        <f>"รวม "&amp;C9</f>
        <v>รวม อาคารเรียนสังคมศาสตร์</v>
      </c>
      <c r="C28" s="702"/>
      <c r="D28" s="455"/>
      <c r="E28" s="456"/>
      <c r="F28" s="455"/>
      <c r="G28" s="455" t="e">
        <f>SUM(G9:G27)</f>
        <v>#REF!</v>
      </c>
      <c r="H28" s="455"/>
      <c r="I28" s="455">
        <f>SUM(I9:I27)</f>
        <v>0</v>
      </c>
      <c r="J28" s="455" t="e">
        <f>SUM(J9:J27)</f>
        <v>#REF!</v>
      </c>
      <c r="K28" s="457"/>
    </row>
    <row r="29" spans="1:11" s="500" customFormat="1" ht="24.75" thickTop="1">
      <c r="A29" s="480">
        <v>4.0999999999999996</v>
      </c>
      <c r="B29" s="481" t="str">
        <f>B10</f>
        <v>หมวดเตรียมงานวิศวกรรม</v>
      </c>
      <c r="C29" s="476"/>
      <c r="D29" s="451"/>
      <c r="E29" s="458"/>
      <c r="F29" s="451"/>
      <c r="G29" s="451"/>
      <c r="H29" s="451"/>
      <c r="I29" s="451"/>
      <c r="J29" s="451"/>
      <c r="K29" s="451"/>
    </row>
    <row r="30" spans="1:11" s="500" customFormat="1" hidden="1">
      <c r="A30" s="451"/>
      <c r="B30" s="475"/>
      <c r="C30" s="476" t="str">
        <f>'Data information'!C120</f>
        <v xml:space="preserve"> - งานทดสอบชั้นดิน Soil Boring Test</v>
      </c>
      <c r="D30" s="459"/>
      <c r="E30" s="450" t="str">
        <f>'Data information'!D120</f>
        <v>จุด</v>
      </c>
      <c r="F30" s="449">
        <f>'Data information'!E120</f>
        <v>0</v>
      </c>
      <c r="G30" s="449">
        <f>D30*F30</f>
        <v>0</v>
      </c>
      <c r="H30" s="449">
        <f>'Data information'!F120</f>
        <v>12500</v>
      </c>
      <c r="I30" s="449">
        <f>D30*H30</f>
        <v>0</v>
      </c>
      <c r="J30" s="449">
        <f>G30+I30</f>
        <v>0</v>
      </c>
      <c r="K30" s="449"/>
    </row>
    <row r="31" spans="1:11" s="500" customFormat="1">
      <c r="A31" s="451"/>
      <c r="B31" s="475"/>
      <c r="C31" s="476" t="str">
        <f>'Data information'!C121</f>
        <v xml:space="preserve"> - งานขุดดินฐานรากและถมคืน</v>
      </c>
      <c r="D31" s="449"/>
      <c r="E31" s="450" t="str">
        <f>'Data information'!D121</f>
        <v>ลบ.ม.</v>
      </c>
      <c r="F31" s="449">
        <f>'Data information'!E121</f>
        <v>0</v>
      </c>
      <c r="G31" s="449">
        <f>D31*F31</f>
        <v>0</v>
      </c>
      <c r="H31" s="449">
        <f>'Data information'!F121</f>
        <v>112</v>
      </c>
      <c r="I31" s="449">
        <f>D31*H31</f>
        <v>0</v>
      </c>
      <c r="J31" s="449">
        <f>G31+I31</f>
        <v>0</v>
      </c>
      <c r="K31" s="451"/>
    </row>
    <row r="32" spans="1:11" s="500" customFormat="1">
      <c r="A32" s="451"/>
      <c r="B32" s="475"/>
      <c r="C32" s="476" t="str">
        <f>'Data information'!C122</f>
        <v xml:space="preserve"> - งานทรายหยาบรองพื้น</v>
      </c>
      <c r="D32" s="449"/>
      <c r="E32" s="450" t="str">
        <f>'Data information'!D122</f>
        <v>ลบ.ม.</v>
      </c>
      <c r="F32" s="449">
        <f>'Data information'!E122</f>
        <v>514.02</v>
      </c>
      <c r="G32" s="449">
        <f>D32*F32</f>
        <v>0</v>
      </c>
      <c r="H32" s="449">
        <f>'Data information'!F122</f>
        <v>104</v>
      </c>
      <c r="I32" s="449">
        <f>D32*H32</f>
        <v>0</v>
      </c>
      <c r="J32" s="449">
        <f>G32+I32</f>
        <v>0</v>
      </c>
      <c r="K32" s="451"/>
    </row>
    <row r="33" spans="1:11" s="500" customFormat="1">
      <c r="A33" s="451"/>
      <c r="B33" s="475"/>
      <c r="C33" s="476" t="str">
        <f>'Data information'!C123</f>
        <v xml:space="preserve"> - งานคอนกรีตหยาบรองพื้น fc'=180 ksc.</v>
      </c>
      <c r="D33" s="449"/>
      <c r="E33" s="450" t="str">
        <f>'Data information'!D123</f>
        <v>ลบ.ม.</v>
      </c>
      <c r="F33" s="449">
        <f>'Data information'!E123</f>
        <v>1827.1</v>
      </c>
      <c r="G33" s="449">
        <f>D33*F33</f>
        <v>0</v>
      </c>
      <c r="H33" s="449">
        <f>'Data information'!F123</f>
        <v>327</v>
      </c>
      <c r="I33" s="449">
        <f>D33*H33</f>
        <v>0</v>
      </c>
      <c r="J33" s="449">
        <f>G33+I33</f>
        <v>0</v>
      </c>
      <c r="K33" s="451"/>
    </row>
    <row r="34" spans="1:11" s="500" customFormat="1">
      <c r="A34" s="460"/>
      <c r="B34" s="482"/>
      <c r="C34" s="483"/>
      <c r="D34" s="460"/>
      <c r="E34" s="461"/>
      <c r="F34" s="460"/>
      <c r="G34" s="460"/>
      <c r="H34" s="460"/>
      <c r="I34" s="460"/>
      <c r="J34" s="460"/>
      <c r="K34" s="460"/>
    </row>
    <row r="35" spans="1:11" s="500" customFormat="1">
      <c r="A35" s="464"/>
      <c r="B35" s="703" t="str">
        <f>"รวม"&amp;B29</f>
        <v>รวมหมวดเตรียมงานวิศวกรรม</v>
      </c>
      <c r="C35" s="703"/>
      <c r="D35" s="462"/>
      <c r="E35" s="463"/>
      <c r="F35" s="462"/>
      <c r="G35" s="462">
        <f>SUM(G29:G34)</f>
        <v>0</v>
      </c>
      <c r="H35" s="462"/>
      <c r="I35" s="462">
        <f>SUM(I29:I34)</f>
        <v>0</v>
      </c>
      <c r="J35" s="462">
        <f>SUM(J29:J34)</f>
        <v>0</v>
      </c>
      <c r="K35" s="464"/>
    </row>
    <row r="36" spans="1:11" s="500" customFormat="1">
      <c r="A36" s="480">
        <v>4.2</v>
      </c>
      <c r="B36" s="481" t="str">
        <f>B11</f>
        <v>หมวดงานวิศวกรรมโครงสร้าง</v>
      </c>
      <c r="C36" s="476"/>
      <c r="D36" s="451"/>
      <c r="E36" s="458"/>
      <c r="F36" s="451"/>
      <c r="G36" s="451"/>
      <c r="H36" s="451"/>
      <c r="I36" s="451"/>
      <c r="J36" s="451"/>
      <c r="K36" s="451"/>
    </row>
    <row r="37" spans="1:11" s="500" customFormat="1">
      <c r="A37" s="480"/>
      <c r="B37" s="481"/>
      <c r="C37" s="484" t="str">
        <f>'Data information'!C126</f>
        <v>งานโครงสร้างเสาเข็มเจาะ</v>
      </c>
      <c r="D37" s="451"/>
      <c r="E37" s="458"/>
      <c r="F37" s="451"/>
      <c r="G37" s="451"/>
      <c r="H37" s="451"/>
      <c r="I37" s="451"/>
      <c r="J37" s="451"/>
      <c r="K37" s="451"/>
    </row>
    <row r="38" spans="1:11" s="500" customFormat="1" hidden="1">
      <c r="A38" s="451"/>
      <c r="B38" s="475"/>
      <c r="C38" s="476" t="str">
        <f>'Data information'!C127</f>
        <v xml:space="preserve"> - งานเสาเข็มเจาะ Dia.0.35 x 6.00 ม.</v>
      </c>
      <c r="D38" s="449"/>
      <c r="E38" s="450" t="str">
        <f>'Data information'!D127</f>
        <v>ต้น</v>
      </c>
      <c r="F38" s="449">
        <f>'Data information'!E127</f>
        <v>6720</v>
      </c>
      <c r="G38" s="449">
        <f>D38*F38</f>
        <v>0</v>
      </c>
      <c r="H38" s="449">
        <f>'Data information'!F127</f>
        <v>0</v>
      </c>
      <c r="I38" s="449">
        <f>D38*H38</f>
        <v>0</v>
      </c>
      <c r="J38" s="449">
        <f>G38+I38</f>
        <v>0</v>
      </c>
      <c r="K38" s="449"/>
    </row>
    <row r="39" spans="1:11" s="500" customFormat="1" hidden="1">
      <c r="A39" s="451"/>
      <c r="B39" s="475"/>
      <c r="C39" s="476" t="str">
        <f>'Data information'!C128</f>
        <v xml:space="preserve"> - งานเสาเข็มเจาะ Dia.0.60 x 6.00 ม.</v>
      </c>
      <c r="D39" s="459"/>
      <c r="E39" s="450" t="str">
        <f>'Data information'!D128</f>
        <v>ต้น</v>
      </c>
      <c r="F39" s="449">
        <f>'Data information'!E128</f>
        <v>12240</v>
      </c>
      <c r="G39" s="449">
        <f t="shared" ref="G39:G46" si="1">D39*F39</f>
        <v>0</v>
      </c>
      <c r="H39" s="449">
        <f>'Data information'!F128</f>
        <v>0</v>
      </c>
      <c r="I39" s="449">
        <f t="shared" ref="I39:I46" si="2">D39*H39</f>
        <v>0</v>
      </c>
      <c r="J39" s="449">
        <f t="shared" ref="J39:J46" si="3">G39+I39</f>
        <v>0</v>
      </c>
      <c r="K39" s="451"/>
    </row>
    <row r="40" spans="1:11" s="500" customFormat="1" hidden="1">
      <c r="A40" s="451"/>
      <c r="B40" s="475"/>
      <c r="C40" s="476" t="str">
        <f>'Data information'!C129</f>
        <v xml:space="preserve"> - ค่าสกัดหัวเสาเข็มเจาะ  (Dia.0.35 m.)</v>
      </c>
      <c r="D40" s="449"/>
      <c r="E40" s="450" t="str">
        <f>'Data information'!D129</f>
        <v>ต้น</v>
      </c>
      <c r="F40" s="449">
        <f>'Data information'!E129</f>
        <v>0</v>
      </c>
      <c r="G40" s="449">
        <f t="shared" si="1"/>
        <v>0</v>
      </c>
      <c r="H40" s="449">
        <f>'Data information'!F129</f>
        <v>350</v>
      </c>
      <c r="I40" s="449">
        <f t="shared" si="2"/>
        <v>0</v>
      </c>
      <c r="J40" s="449">
        <f t="shared" si="3"/>
        <v>0</v>
      </c>
      <c r="K40" s="451"/>
    </row>
    <row r="41" spans="1:11" s="500" customFormat="1">
      <c r="A41" s="451"/>
      <c r="B41" s="475"/>
      <c r="C41" s="476" t="str">
        <f>'Data information'!C130</f>
        <v xml:space="preserve"> - ค่าสกัดหัวเสาเข็มเจาะ  (Dia.0.60 m.)</v>
      </c>
      <c r="D41" s="449"/>
      <c r="E41" s="450" t="str">
        <f>'Data information'!D130</f>
        <v>ต้น</v>
      </c>
      <c r="F41" s="449">
        <f>'Data information'!E130</f>
        <v>0</v>
      </c>
      <c r="G41" s="449">
        <f t="shared" si="1"/>
        <v>0</v>
      </c>
      <c r="H41" s="449">
        <f>'Data information'!F130</f>
        <v>600</v>
      </c>
      <c r="I41" s="449">
        <f t="shared" si="2"/>
        <v>0</v>
      </c>
      <c r="J41" s="449">
        <f t="shared" si="3"/>
        <v>0</v>
      </c>
      <c r="K41" s="451"/>
    </row>
    <row r="42" spans="1:11" s="500" customFormat="1" hidden="1">
      <c r="A42" s="451"/>
      <c r="B42" s="475"/>
      <c r="C42" s="484" t="str">
        <f>'Data information'!C131</f>
        <v>งานทดสอบการรับน้ำหนักเสาเข็ม</v>
      </c>
      <c r="D42" s="449"/>
      <c r="E42" s="450"/>
      <c r="F42" s="449"/>
      <c r="G42" s="449"/>
      <c r="H42" s="449"/>
      <c r="I42" s="449"/>
      <c r="J42" s="449"/>
      <c r="K42" s="451"/>
    </row>
    <row r="43" spans="1:11" s="500" customFormat="1" hidden="1">
      <c r="A43" s="451"/>
      <c r="B43" s="475"/>
      <c r="C43" s="476" t="str">
        <f>'Data information'!C132</f>
        <v xml:space="preserve"> - งานทดสอบการรับน้ำหนักเสาเข็มโดยวิธี Dynamic Load Test  (Dia.0.35 m.=23 Ton)</v>
      </c>
      <c r="D43" s="449"/>
      <c r="E43" s="450" t="str">
        <f>'Data information'!D132</f>
        <v>ต้น</v>
      </c>
      <c r="F43" s="449">
        <f>'Data information'!E132</f>
        <v>0</v>
      </c>
      <c r="G43" s="449">
        <f t="shared" si="1"/>
        <v>0</v>
      </c>
      <c r="H43" s="449">
        <f>'Data information'!F132</f>
        <v>10000</v>
      </c>
      <c r="I43" s="449">
        <f t="shared" si="2"/>
        <v>0</v>
      </c>
      <c r="J43" s="449">
        <f t="shared" si="3"/>
        <v>0</v>
      </c>
      <c r="K43" s="451"/>
    </row>
    <row r="44" spans="1:11" s="500" customFormat="1" hidden="1">
      <c r="A44" s="451"/>
      <c r="B44" s="475"/>
      <c r="C44" s="476" t="str">
        <f>'Data information'!C133</f>
        <v xml:space="preserve"> - งานทดสอบการรับน้ำหนักเสาเข็มโดยวิธี Dynamic Load Test  (Dia.0.60 m.=54 Ton)</v>
      </c>
      <c r="D44" s="459"/>
      <c r="E44" s="450" t="str">
        <f>'Data information'!D133</f>
        <v>ต้น</v>
      </c>
      <c r="F44" s="449">
        <f>'Data information'!E133</f>
        <v>0</v>
      </c>
      <c r="G44" s="449">
        <f t="shared" si="1"/>
        <v>0</v>
      </c>
      <c r="H44" s="449">
        <f>'Data information'!F133</f>
        <v>10000</v>
      </c>
      <c r="I44" s="449">
        <f t="shared" si="2"/>
        <v>0</v>
      </c>
      <c r="J44" s="449">
        <f t="shared" si="3"/>
        <v>0</v>
      </c>
      <c r="K44" s="451"/>
    </row>
    <row r="45" spans="1:11" s="500" customFormat="1" hidden="1">
      <c r="A45" s="451"/>
      <c r="B45" s="475"/>
      <c r="C45" s="476" t="str">
        <f>'Data information'!C134</f>
        <v xml:space="preserve"> - งานทดสอบการรับน้ำหนักเสาเข็มโดยวิธี Static Load Test</v>
      </c>
      <c r="D45" s="459"/>
      <c r="E45" s="450">
        <f>'Data information'!D134</f>
        <v>0</v>
      </c>
      <c r="F45" s="449">
        <f>'Data information'!E134</f>
        <v>0</v>
      </c>
      <c r="G45" s="449">
        <f t="shared" si="1"/>
        <v>0</v>
      </c>
      <c r="H45" s="449">
        <f>'Data information'!F134</f>
        <v>0</v>
      </c>
      <c r="I45" s="449">
        <f t="shared" si="2"/>
        <v>0</v>
      </c>
      <c r="J45" s="449">
        <f t="shared" si="3"/>
        <v>0</v>
      </c>
      <c r="K45" s="451"/>
    </row>
    <row r="46" spans="1:11" s="500" customFormat="1" hidden="1">
      <c r="A46" s="451"/>
      <c r="B46" s="475"/>
      <c r="C46" s="476" t="str">
        <f>'Data information'!C135</f>
        <v xml:space="preserve"> - งานทดสอบความสมบูรณ์ของเสาเข็มโดยวิธี Seismic Test</v>
      </c>
      <c r="D46" s="459"/>
      <c r="E46" s="450" t="str">
        <f>'Data information'!D135</f>
        <v>ต้น</v>
      </c>
      <c r="F46" s="449">
        <f>'Data information'!E135</f>
        <v>0</v>
      </c>
      <c r="G46" s="449">
        <f t="shared" si="1"/>
        <v>0</v>
      </c>
      <c r="H46" s="449">
        <f>'Data information'!F135</f>
        <v>250</v>
      </c>
      <c r="I46" s="449">
        <f t="shared" si="2"/>
        <v>0</v>
      </c>
      <c r="J46" s="449">
        <f t="shared" si="3"/>
        <v>0</v>
      </c>
      <c r="K46" s="451"/>
    </row>
    <row r="47" spans="1:11" s="500" customFormat="1">
      <c r="A47" s="451"/>
      <c r="B47" s="475"/>
      <c r="C47" s="485" t="str">
        <f>'Data information'!C136</f>
        <v>งานคอนกรีตโครงสร้าง</v>
      </c>
      <c r="D47" s="449"/>
      <c r="E47" s="450"/>
      <c r="F47" s="449"/>
      <c r="G47" s="449"/>
      <c r="H47" s="449"/>
      <c r="I47" s="449"/>
      <c r="J47" s="449"/>
      <c r="K47" s="451"/>
    </row>
    <row r="48" spans="1:11" s="500" customFormat="1">
      <c r="A48" s="451"/>
      <c r="B48" s="475"/>
      <c r="C48" s="476" t="str">
        <f>'Data information'!C137</f>
        <v xml:space="preserve"> - คอนกรีตโครงสร้าง  fc'= 280 ksc. ทรงกระบอก</v>
      </c>
      <c r="D48" s="449"/>
      <c r="E48" s="450" t="str">
        <f>'Data information'!D137</f>
        <v>ลบ.ม.</v>
      </c>
      <c r="F48" s="449">
        <f>'Data information'!E137</f>
        <v>2046.73</v>
      </c>
      <c r="G48" s="449">
        <f t="shared" ref="G48:G65" si="4">D48*F48</f>
        <v>0</v>
      </c>
      <c r="H48" s="449">
        <f>'Data information'!F137</f>
        <v>519</v>
      </c>
      <c r="I48" s="449">
        <f t="shared" ref="I48:I65" si="5">D48*H48</f>
        <v>0</v>
      </c>
      <c r="J48" s="449">
        <f t="shared" ref="J48:J65" si="6">G48+I48</f>
        <v>0</v>
      </c>
      <c r="K48" s="451"/>
    </row>
    <row r="49" spans="1:11" s="500" customFormat="1">
      <c r="A49" s="451"/>
      <c r="B49" s="475"/>
      <c r="C49" s="476" t="str">
        <f>'Data information'!C138</f>
        <v xml:space="preserve"> - คอนกรีตโครงสร้าง  fc'=320 ksc. ทรงกระบอก</v>
      </c>
      <c r="D49" s="449"/>
      <c r="E49" s="450" t="str">
        <f>'Data information'!D138</f>
        <v>ลบ.ม.</v>
      </c>
      <c r="F49" s="449">
        <f>'Data information'!E138</f>
        <v>2149.5300000000002</v>
      </c>
      <c r="G49" s="449">
        <f t="shared" si="4"/>
        <v>0</v>
      </c>
      <c r="H49" s="449">
        <f>'Data information'!F138</f>
        <v>519</v>
      </c>
      <c r="I49" s="449">
        <f t="shared" si="5"/>
        <v>0</v>
      </c>
      <c r="J49" s="449">
        <f t="shared" si="6"/>
        <v>0</v>
      </c>
      <c r="K49" s="451"/>
    </row>
    <row r="50" spans="1:11" s="500" customFormat="1">
      <c r="A50" s="451"/>
      <c r="B50" s="475"/>
      <c r="C50" s="484" t="str">
        <f>'Data information'!C139</f>
        <v>งานแบบหล่อคอนกรีต</v>
      </c>
      <c r="D50" s="449"/>
      <c r="E50" s="450"/>
      <c r="F50" s="449"/>
      <c r="G50" s="449"/>
      <c r="H50" s="449"/>
      <c r="I50" s="449"/>
      <c r="J50" s="449"/>
      <c r="K50" s="451"/>
    </row>
    <row r="51" spans="1:11" s="500" customFormat="1">
      <c r="A51" s="451"/>
      <c r="B51" s="475"/>
      <c r="C51" s="476" t="str">
        <f>'Data information'!C140</f>
        <v xml:space="preserve"> - ไม้แบบทั่วไป  </v>
      </c>
      <c r="D51" s="449"/>
      <c r="E51" s="450" t="str">
        <f>'Data information'!D140</f>
        <v>ตร.ม.</v>
      </c>
      <c r="F51" s="449">
        <f>'Data information'!E140</f>
        <v>300</v>
      </c>
      <c r="G51" s="449">
        <f t="shared" si="4"/>
        <v>0</v>
      </c>
      <c r="H51" s="449">
        <f>'Data information'!F140</f>
        <v>0</v>
      </c>
      <c r="I51" s="449">
        <f t="shared" si="5"/>
        <v>0</v>
      </c>
      <c r="J51" s="449">
        <f t="shared" si="6"/>
        <v>0</v>
      </c>
      <c r="K51" s="451"/>
    </row>
    <row r="52" spans="1:11" s="500" customFormat="1">
      <c r="A52" s="451"/>
      <c r="B52" s="475"/>
      <c r="C52" s="476" t="str">
        <f>'Data information'!C141</f>
        <v xml:space="preserve"> - ค่าแรงไม้แบบ</v>
      </c>
      <c r="D52" s="449"/>
      <c r="E52" s="450" t="str">
        <f>'Data information'!D141</f>
        <v>ตร.ม.</v>
      </c>
      <c r="F52" s="449">
        <f>'Data information'!E141</f>
        <v>0</v>
      </c>
      <c r="G52" s="449">
        <f t="shared" si="4"/>
        <v>0</v>
      </c>
      <c r="H52" s="449">
        <f>'Data information'!F141</f>
        <v>121</v>
      </c>
      <c r="I52" s="449">
        <f t="shared" si="5"/>
        <v>0</v>
      </c>
      <c r="J52" s="449">
        <f t="shared" si="6"/>
        <v>0</v>
      </c>
      <c r="K52" s="451"/>
    </row>
    <row r="53" spans="1:11" s="500" customFormat="1">
      <c r="A53" s="451"/>
      <c r="B53" s="475"/>
      <c r="C53" s="476" t="str">
        <f>'Data information'!C142</f>
        <v xml:space="preserve"> - ไม้คร่าวยึดแบบหล่อคอนกรีต </v>
      </c>
      <c r="D53" s="449"/>
      <c r="E53" s="450" t="str">
        <f>'Data information'!D142</f>
        <v>ตร.ม.</v>
      </c>
      <c r="F53" s="449">
        <f>'Data information'!E142</f>
        <v>300</v>
      </c>
      <c r="G53" s="449">
        <f t="shared" si="4"/>
        <v>0</v>
      </c>
      <c r="H53" s="449">
        <f>'Data information'!F142</f>
        <v>0</v>
      </c>
      <c r="I53" s="449">
        <f t="shared" si="5"/>
        <v>0</v>
      </c>
      <c r="J53" s="449">
        <f t="shared" si="6"/>
        <v>0</v>
      </c>
      <c r="K53" s="451"/>
    </row>
    <row r="54" spans="1:11" s="500" customFormat="1">
      <c r="A54" s="451"/>
      <c r="B54" s="475"/>
      <c r="C54" s="476" t="str">
        <f>'Data information'!C143</f>
        <v xml:space="preserve"> - ไม้ค้ำยันแบบหล่อคอนกรีต </v>
      </c>
      <c r="D54" s="449"/>
      <c r="E54" s="450" t="str">
        <f>'Data information'!D143</f>
        <v>ต้น</v>
      </c>
      <c r="F54" s="449">
        <f>'Data information'!E143</f>
        <v>15</v>
      </c>
      <c r="G54" s="449">
        <f t="shared" si="4"/>
        <v>0</v>
      </c>
      <c r="H54" s="449">
        <f>'Data information'!F143</f>
        <v>0</v>
      </c>
      <c r="I54" s="449">
        <f t="shared" si="5"/>
        <v>0</v>
      </c>
      <c r="J54" s="449">
        <f t="shared" si="6"/>
        <v>0</v>
      </c>
      <c r="K54" s="451"/>
    </row>
    <row r="55" spans="1:11" s="500" customFormat="1">
      <c r="A55" s="451"/>
      <c r="B55" s="475"/>
      <c r="C55" s="476" t="str">
        <f>'Data information'!C144</f>
        <v xml:space="preserve"> - ตะปู</v>
      </c>
      <c r="D55" s="449"/>
      <c r="E55" s="450" t="str">
        <f>'Data information'!D144</f>
        <v>กก.</v>
      </c>
      <c r="F55" s="449">
        <f>'Data information'!E144</f>
        <v>58.88</v>
      </c>
      <c r="G55" s="449">
        <f t="shared" si="4"/>
        <v>0</v>
      </c>
      <c r="H55" s="449">
        <f>'Data information'!F144</f>
        <v>0</v>
      </c>
      <c r="I55" s="449">
        <f t="shared" si="5"/>
        <v>0</v>
      </c>
      <c r="J55" s="449">
        <f t="shared" si="6"/>
        <v>0</v>
      </c>
      <c r="K55" s="451"/>
    </row>
    <row r="56" spans="1:11" s="500" customFormat="1">
      <c r="A56" s="451"/>
      <c r="B56" s="475"/>
      <c r="C56" s="485" t="str">
        <f>'Data information'!C145</f>
        <v>งานเหล็กเสริมคอนกรีต</v>
      </c>
      <c r="D56" s="449"/>
      <c r="E56" s="450"/>
      <c r="F56" s="449"/>
      <c r="G56" s="449"/>
      <c r="H56" s="449"/>
      <c r="I56" s="449"/>
      <c r="J56" s="449"/>
      <c r="K56" s="451"/>
    </row>
    <row r="57" spans="1:11" s="500" customFormat="1">
      <c r="A57" s="451"/>
      <c r="B57" s="475"/>
      <c r="C57" s="476" t="str">
        <f>'Data information'!C146</f>
        <v xml:space="preserve"> - เหล็กเส้นกลมผิวเรียบ SR.24 RB6 มม.</v>
      </c>
      <c r="D57" s="449"/>
      <c r="E57" s="450" t="str">
        <f>'Data information'!D146</f>
        <v>กก.</v>
      </c>
      <c r="F57" s="449">
        <f>'Data information'!E146</f>
        <v>21.47</v>
      </c>
      <c r="G57" s="449">
        <f t="shared" si="4"/>
        <v>0</v>
      </c>
      <c r="H57" s="449">
        <f>'Data information'!F146</f>
        <v>4.4000000000000004</v>
      </c>
      <c r="I57" s="449">
        <f t="shared" si="5"/>
        <v>0</v>
      </c>
      <c r="J57" s="449">
        <f t="shared" si="6"/>
        <v>0</v>
      </c>
      <c r="K57" s="451"/>
    </row>
    <row r="58" spans="1:11" s="500" customFormat="1">
      <c r="A58" s="451"/>
      <c r="B58" s="475"/>
      <c r="C58" s="476" t="str">
        <f>'Data information'!C147</f>
        <v xml:space="preserve"> - เหล็กเส้นกลมผิวเรียบ SR.24 RB9 มม.</v>
      </c>
      <c r="D58" s="449"/>
      <c r="E58" s="450" t="str">
        <f>'Data information'!D147</f>
        <v>กก.</v>
      </c>
      <c r="F58" s="449">
        <f>'Data information'!E147</f>
        <v>20.79</v>
      </c>
      <c r="G58" s="449">
        <f t="shared" si="4"/>
        <v>0</v>
      </c>
      <c r="H58" s="449">
        <f>'Data information'!F147</f>
        <v>4.4000000000000004</v>
      </c>
      <c r="I58" s="449">
        <f t="shared" si="5"/>
        <v>0</v>
      </c>
      <c r="J58" s="449">
        <f t="shared" si="6"/>
        <v>0</v>
      </c>
      <c r="K58" s="451"/>
    </row>
    <row r="59" spans="1:11" s="500" customFormat="1">
      <c r="A59" s="451"/>
      <c r="B59" s="475"/>
      <c r="C59" s="476" t="str">
        <f>'Data information'!C148</f>
        <v xml:space="preserve"> - เหล็กเส้นกลมผิวข้ออ้อย SD.40 DB12 มม.</v>
      </c>
      <c r="D59" s="449"/>
      <c r="E59" s="450" t="str">
        <f>'Data information'!D148</f>
        <v>กก.</v>
      </c>
      <c r="F59" s="449">
        <f>'Data information'!E148</f>
        <v>20.2</v>
      </c>
      <c r="G59" s="449">
        <f t="shared" si="4"/>
        <v>0</v>
      </c>
      <c r="H59" s="449">
        <f>'Data information'!F148</f>
        <v>3.6</v>
      </c>
      <c r="I59" s="449">
        <f t="shared" si="5"/>
        <v>0</v>
      </c>
      <c r="J59" s="449">
        <f t="shared" si="6"/>
        <v>0</v>
      </c>
      <c r="K59" s="451"/>
    </row>
    <row r="60" spans="1:11" s="500" customFormat="1">
      <c r="A60" s="451"/>
      <c r="B60" s="475"/>
      <c r="C60" s="476" t="str">
        <f>'Data information'!C149</f>
        <v xml:space="preserve"> - เหล็กเส้นกลมผิวข้ออ้อย SD.40 DB16 มม.</v>
      </c>
      <c r="D60" s="449"/>
      <c r="E60" s="450" t="str">
        <f>'Data information'!D149</f>
        <v>กก.</v>
      </c>
      <c r="F60" s="449">
        <f>'Data information'!E149</f>
        <v>20.14</v>
      </c>
      <c r="G60" s="449">
        <f t="shared" si="4"/>
        <v>0</v>
      </c>
      <c r="H60" s="449">
        <f>'Data information'!F149</f>
        <v>3.6</v>
      </c>
      <c r="I60" s="449">
        <f t="shared" si="5"/>
        <v>0</v>
      </c>
      <c r="J60" s="449">
        <f t="shared" si="6"/>
        <v>0</v>
      </c>
      <c r="K60" s="451"/>
    </row>
    <row r="61" spans="1:11" s="500" customFormat="1">
      <c r="A61" s="451"/>
      <c r="B61" s="475"/>
      <c r="C61" s="476" t="str">
        <f>'Data information'!C150</f>
        <v xml:space="preserve"> - เหล็กเส้นกลมผิวข้ออ้อย SD.40 DB20 มม.</v>
      </c>
      <c r="D61" s="449"/>
      <c r="E61" s="450" t="str">
        <f>'Data information'!D150</f>
        <v>กก.</v>
      </c>
      <c r="F61" s="449">
        <f>'Data information'!E150</f>
        <v>20.18</v>
      </c>
      <c r="G61" s="449">
        <f t="shared" si="4"/>
        <v>0</v>
      </c>
      <c r="H61" s="449">
        <f>'Data information'!F150</f>
        <v>3.1</v>
      </c>
      <c r="I61" s="449">
        <f t="shared" si="5"/>
        <v>0</v>
      </c>
      <c r="J61" s="449">
        <f t="shared" si="6"/>
        <v>0</v>
      </c>
      <c r="K61" s="451"/>
    </row>
    <row r="62" spans="1:11" s="500" customFormat="1">
      <c r="A62" s="451"/>
      <c r="B62" s="475"/>
      <c r="C62" s="476" t="str">
        <f>'Data information'!C151</f>
        <v xml:space="preserve"> - เหล็กเส้นกลมผิวข้ออ้อย SD.40 DB25 มม.</v>
      </c>
      <c r="D62" s="449"/>
      <c r="E62" s="450" t="str">
        <f>'Data information'!D151</f>
        <v>กก.</v>
      </c>
      <c r="F62" s="449">
        <f>'Data information'!E151</f>
        <v>20.41</v>
      </c>
      <c r="G62" s="449">
        <f t="shared" si="4"/>
        <v>0</v>
      </c>
      <c r="H62" s="449">
        <f>'Data information'!F151</f>
        <v>3.1</v>
      </c>
      <c r="I62" s="449">
        <f t="shared" si="5"/>
        <v>0</v>
      </c>
      <c r="J62" s="449">
        <f t="shared" si="6"/>
        <v>0</v>
      </c>
      <c r="K62" s="451"/>
    </row>
    <row r="63" spans="1:11" s="500" customFormat="1" hidden="1">
      <c r="A63" s="451"/>
      <c r="B63" s="475"/>
      <c r="C63" s="476" t="str">
        <f>'Data information'!C152</f>
        <v xml:space="preserve"> - เหล็กเส้นกลมผิวข้ออ้อย SD.40 DB28 มม.</v>
      </c>
      <c r="D63" s="449"/>
      <c r="E63" s="450" t="str">
        <f>'Data information'!D152</f>
        <v>กก.</v>
      </c>
      <c r="F63" s="449">
        <f>'Data information'!E152</f>
        <v>20.41</v>
      </c>
      <c r="G63" s="449">
        <f t="shared" si="4"/>
        <v>0</v>
      </c>
      <c r="H63" s="449">
        <f>'Data information'!F152</f>
        <v>3.1</v>
      </c>
      <c r="I63" s="449">
        <f t="shared" si="5"/>
        <v>0</v>
      </c>
      <c r="J63" s="449">
        <f t="shared" si="6"/>
        <v>0</v>
      </c>
      <c r="K63" s="451"/>
    </row>
    <row r="64" spans="1:11" s="500" customFormat="1" hidden="1">
      <c r="A64" s="451"/>
      <c r="B64" s="475"/>
      <c r="C64" s="476" t="str">
        <f>'Data information'!C153</f>
        <v xml:space="preserve"> - เหล็กเส้นกลมผิวข้ออ้อย SD.40 DB32 มม.</v>
      </c>
      <c r="D64" s="449"/>
      <c r="E64" s="450" t="str">
        <f>'Data information'!D153</f>
        <v>กก.</v>
      </c>
      <c r="F64" s="449">
        <f>'Data information'!E153</f>
        <v>20.41</v>
      </c>
      <c r="G64" s="449">
        <f t="shared" si="4"/>
        <v>0</v>
      </c>
      <c r="H64" s="449">
        <f>'Data information'!F153</f>
        <v>3.1</v>
      </c>
      <c r="I64" s="449">
        <f t="shared" si="5"/>
        <v>0</v>
      </c>
      <c r="J64" s="449">
        <f t="shared" si="6"/>
        <v>0</v>
      </c>
      <c r="K64" s="451"/>
    </row>
    <row r="65" spans="1:11" s="500" customFormat="1">
      <c r="A65" s="451"/>
      <c r="B65" s="475"/>
      <c r="C65" s="476" t="str">
        <f>'Data information'!C154</f>
        <v xml:space="preserve"> - ลวดผูกเหล็ก</v>
      </c>
      <c r="D65" s="449"/>
      <c r="E65" s="450" t="str">
        <f>'Data information'!D154</f>
        <v>กก.</v>
      </c>
      <c r="F65" s="449">
        <f>'Data information'!E154</f>
        <v>34.42</v>
      </c>
      <c r="G65" s="449">
        <f t="shared" si="4"/>
        <v>0</v>
      </c>
      <c r="H65" s="449">
        <f>'Data information'!F154</f>
        <v>0</v>
      </c>
      <c r="I65" s="449">
        <f t="shared" si="5"/>
        <v>0</v>
      </c>
      <c r="J65" s="449">
        <f t="shared" si="6"/>
        <v>0</v>
      </c>
      <c r="K65" s="451"/>
    </row>
    <row r="66" spans="1:11" s="500" customFormat="1">
      <c r="A66" s="451"/>
      <c r="B66" s="475"/>
      <c r="C66" s="485" t="str">
        <f>'Data information'!C155</f>
        <v>งานโครงสร้างสำเร็จรูป ,โครงสร้างอื่นๆ</v>
      </c>
      <c r="D66" s="449"/>
      <c r="E66" s="450"/>
      <c r="F66" s="449"/>
      <c r="G66" s="449"/>
      <c r="H66" s="449"/>
      <c r="I66" s="449"/>
      <c r="J66" s="449"/>
      <c r="K66" s="451"/>
    </row>
    <row r="67" spans="1:11" s="500" customFormat="1">
      <c r="A67" s="451"/>
      <c r="B67" s="475"/>
      <c r="C67" s="476" t="str">
        <f>'Data information'!C156</f>
        <v xml:space="preserve"> - งานระบบพื้น Post - tension</v>
      </c>
      <c r="D67" s="449"/>
      <c r="E67" s="450" t="str">
        <f>'Data information'!D156</f>
        <v>ตร.ม.</v>
      </c>
      <c r="F67" s="449">
        <f>'Data information'!E156</f>
        <v>375</v>
      </c>
      <c r="G67" s="449">
        <f t="shared" ref="G67:G72" si="7">D67*F67</f>
        <v>0</v>
      </c>
      <c r="H67" s="449">
        <f>'Data information'!F156</f>
        <v>0</v>
      </c>
      <c r="I67" s="449">
        <f t="shared" ref="I67:I72" si="8">D67*H67</f>
        <v>0</v>
      </c>
      <c r="J67" s="449">
        <f t="shared" ref="J67:J72" si="9">G67+I67</f>
        <v>0</v>
      </c>
      <c r="K67" s="451"/>
    </row>
    <row r="68" spans="1:11" s="500" customFormat="1">
      <c r="A68" s="451"/>
      <c r="B68" s="475"/>
      <c r="C68" s="476" t="str">
        <f>'Data information'!C157</f>
        <v xml:space="preserve"> - พื้นสำเร็จรูปชนิดกลวง HC 200x1200 mm. LIVE LOAD 300 kg./sq.m.</v>
      </c>
      <c r="D68" s="449"/>
      <c r="E68" s="450" t="str">
        <f>'Data information'!D157</f>
        <v>ตร.ม.</v>
      </c>
      <c r="F68" s="449">
        <f>'Data information'!E157</f>
        <v>785</v>
      </c>
      <c r="G68" s="449">
        <f t="shared" si="7"/>
        <v>0</v>
      </c>
      <c r="H68" s="449">
        <f>'Data information'!F157</f>
        <v>60</v>
      </c>
      <c r="I68" s="449">
        <f t="shared" si="8"/>
        <v>0</v>
      </c>
      <c r="J68" s="449">
        <f t="shared" si="9"/>
        <v>0</v>
      </c>
      <c r="K68" s="451"/>
    </row>
    <row r="69" spans="1:11" s="500" customFormat="1" hidden="1">
      <c r="A69" s="451"/>
      <c r="B69" s="475"/>
      <c r="C69" s="476" t="str">
        <f>'Data information'!C158</f>
        <v xml:space="preserve"> - พื้นสำเร็จรูปชนิดกลวง HC 200x1200 mm. LIVE LOAD 400 kg./sq.m.</v>
      </c>
      <c r="D69" s="449"/>
      <c r="E69" s="450" t="str">
        <f>'Data information'!D158</f>
        <v>ตร.ม.</v>
      </c>
      <c r="F69" s="449">
        <f>'Data information'!E158</f>
        <v>785</v>
      </c>
      <c r="G69" s="449">
        <f t="shared" si="7"/>
        <v>0</v>
      </c>
      <c r="H69" s="449">
        <f>'Data information'!F158</f>
        <v>60</v>
      </c>
      <c r="I69" s="449">
        <f t="shared" si="8"/>
        <v>0</v>
      </c>
      <c r="J69" s="449">
        <f t="shared" si="9"/>
        <v>0</v>
      </c>
      <c r="K69" s="451"/>
    </row>
    <row r="70" spans="1:11" s="500" customFormat="1" hidden="1">
      <c r="A70" s="451"/>
      <c r="B70" s="475"/>
      <c r="C70" s="476" t="str">
        <f>'Data information'!C159</f>
        <v xml:space="preserve"> - Metal Steel Deck</v>
      </c>
      <c r="D70" s="449"/>
      <c r="E70" s="450" t="str">
        <f>'Data information'!D159</f>
        <v>ตร.ม.</v>
      </c>
      <c r="F70" s="449">
        <f>'Data information'!E159</f>
        <v>430.55</v>
      </c>
      <c r="G70" s="449">
        <f t="shared" si="7"/>
        <v>0</v>
      </c>
      <c r="H70" s="449">
        <f>'Data information'!F159</f>
        <v>60</v>
      </c>
      <c r="I70" s="449">
        <f t="shared" si="8"/>
        <v>0</v>
      </c>
      <c r="J70" s="449">
        <f t="shared" si="9"/>
        <v>0</v>
      </c>
      <c r="K70" s="451"/>
    </row>
    <row r="71" spans="1:11" s="500" customFormat="1" hidden="1">
      <c r="A71" s="460"/>
      <c r="B71" s="475"/>
      <c r="C71" s="476" t="str">
        <f>'Data information'!C160</f>
        <v xml:space="preserve"> - ROD Dia. 100 mm.</v>
      </c>
      <c r="D71" s="449"/>
      <c r="E71" s="450" t="str">
        <f>'Data information'!D160</f>
        <v>ม.</v>
      </c>
      <c r="F71" s="449">
        <f>'Data information'!E160</f>
        <v>300</v>
      </c>
      <c r="G71" s="449">
        <f t="shared" si="7"/>
        <v>0</v>
      </c>
      <c r="H71" s="449">
        <f>'Data information'!F160</f>
        <v>0</v>
      </c>
      <c r="I71" s="449">
        <f t="shared" si="8"/>
        <v>0</v>
      </c>
      <c r="J71" s="449">
        <f t="shared" si="9"/>
        <v>0</v>
      </c>
      <c r="K71" s="460"/>
    </row>
    <row r="72" spans="1:11" s="500" customFormat="1">
      <c r="A72" s="460"/>
      <c r="B72" s="475"/>
      <c r="C72" s="476" t="str">
        <f>'Data information'!C161</f>
        <v xml:space="preserve"> - เหล็ก Wire Mesh  Dia 4 มม.@ 0.20x0.20 ม. </v>
      </c>
      <c r="D72" s="449"/>
      <c r="E72" s="450" t="str">
        <f>'Data information'!D161</f>
        <v>ตร.ม.</v>
      </c>
      <c r="F72" s="449">
        <f>'Data information'!E161</f>
        <v>30.84</v>
      </c>
      <c r="G72" s="449">
        <f t="shared" si="7"/>
        <v>0</v>
      </c>
      <c r="H72" s="449">
        <f>'Data information'!F161</f>
        <v>5</v>
      </c>
      <c r="I72" s="449">
        <f t="shared" si="8"/>
        <v>0</v>
      </c>
      <c r="J72" s="449">
        <f t="shared" si="9"/>
        <v>0</v>
      </c>
      <c r="K72" s="460"/>
    </row>
    <row r="73" spans="1:11" s="500" customFormat="1">
      <c r="A73" s="460"/>
      <c r="B73" s="475"/>
      <c r="C73" s="483"/>
      <c r="D73" s="449"/>
      <c r="E73" s="466"/>
      <c r="F73" s="465"/>
      <c r="G73" s="465"/>
      <c r="H73" s="465"/>
      <c r="I73" s="465"/>
      <c r="J73" s="465"/>
      <c r="K73" s="460"/>
    </row>
    <row r="74" spans="1:11" s="500" customFormat="1">
      <c r="A74" s="451"/>
      <c r="B74" s="475"/>
      <c r="C74" s="486" t="s">
        <v>163</v>
      </c>
      <c r="D74" s="467"/>
      <c r="E74" s="468"/>
      <c r="F74" s="467"/>
      <c r="G74" s="467">
        <f>SUM(G37:G73)</f>
        <v>0</v>
      </c>
      <c r="H74" s="467"/>
      <c r="I74" s="467">
        <f>SUM(I37:I73)</f>
        <v>0</v>
      </c>
      <c r="J74" s="467">
        <f>SUM(J37:J73)</f>
        <v>0</v>
      </c>
      <c r="K74" s="451"/>
    </row>
    <row r="75" spans="1:11" s="500" customFormat="1">
      <c r="A75" s="460"/>
      <c r="B75" s="481"/>
      <c r="C75" s="484" t="s">
        <v>965</v>
      </c>
      <c r="D75" s="449"/>
      <c r="E75" s="450"/>
      <c r="F75" s="449"/>
      <c r="G75" s="449"/>
      <c r="H75" s="449"/>
      <c r="I75" s="449"/>
      <c r="J75" s="449"/>
      <c r="K75" s="451"/>
    </row>
    <row r="76" spans="1:11" s="500" customFormat="1" hidden="1">
      <c r="A76" s="460"/>
      <c r="B76" s="482"/>
      <c r="C76" s="476" t="str">
        <f>'Data information'!C163</f>
        <v xml:space="preserve"> - H-800x300x14x26 mm. 210 kg./m.</v>
      </c>
      <c r="D76" s="449"/>
      <c r="E76" s="450" t="str">
        <f>'Data information'!D163</f>
        <v>กก.</v>
      </c>
      <c r="F76" s="449">
        <f>'Data information'!E163</f>
        <v>35.35</v>
      </c>
      <c r="G76" s="449">
        <f t="shared" ref="G76:G116" si="10">D76*F76</f>
        <v>0</v>
      </c>
      <c r="H76" s="449">
        <f>'Data information'!F163</f>
        <v>0</v>
      </c>
      <c r="I76" s="449">
        <f t="shared" ref="I76:I116" si="11">D76*H76</f>
        <v>0</v>
      </c>
      <c r="J76" s="449">
        <f t="shared" ref="J76:J116" si="12">G76+I76</f>
        <v>0</v>
      </c>
      <c r="K76" s="451"/>
    </row>
    <row r="77" spans="1:11" s="500" customFormat="1" hidden="1">
      <c r="A77" s="460"/>
      <c r="B77" s="482"/>
      <c r="C77" s="476" t="str">
        <f>'Data information'!C164</f>
        <v xml:space="preserve"> - H-400x200x8x13 mm.</v>
      </c>
      <c r="D77" s="449"/>
      <c r="E77" s="450" t="str">
        <f>'Data information'!D164</f>
        <v>กก.</v>
      </c>
      <c r="F77" s="449">
        <f>'Data information'!E164</f>
        <v>33.409999999999997</v>
      </c>
      <c r="G77" s="449">
        <f t="shared" si="10"/>
        <v>0</v>
      </c>
      <c r="H77" s="449">
        <f>'Data information'!F164</f>
        <v>0</v>
      </c>
      <c r="I77" s="449">
        <f t="shared" si="11"/>
        <v>0</v>
      </c>
      <c r="J77" s="449">
        <f t="shared" si="12"/>
        <v>0</v>
      </c>
      <c r="K77" s="451"/>
    </row>
    <row r="78" spans="1:11" s="500" customFormat="1">
      <c r="A78" s="460"/>
      <c r="B78" s="482"/>
      <c r="C78" s="476" t="str">
        <f>'Data information'!C165</f>
        <v xml:space="preserve"> - H-350x175x7x11 mm.</v>
      </c>
      <c r="D78" s="449"/>
      <c r="E78" s="450" t="str">
        <f>'Data information'!D165</f>
        <v>กก.</v>
      </c>
      <c r="F78" s="449">
        <f>'Data information'!E165</f>
        <v>33.409999999999997</v>
      </c>
      <c r="G78" s="449">
        <f t="shared" si="10"/>
        <v>0</v>
      </c>
      <c r="H78" s="449">
        <f>'Data information'!F165</f>
        <v>0</v>
      </c>
      <c r="I78" s="449">
        <f t="shared" si="11"/>
        <v>0</v>
      </c>
      <c r="J78" s="449">
        <f t="shared" si="12"/>
        <v>0</v>
      </c>
      <c r="K78" s="451"/>
    </row>
    <row r="79" spans="1:11" s="500" customFormat="1">
      <c r="A79" s="460"/>
      <c r="B79" s="482"/>
      <c r="C79" s="476" t="str">
        <f>'Data information'!C166</f>
        <v xml:space="preserve"> - H-300x150x6.5x9 mm.</v>
      </c>
      <c r="D79" s="449"/>
      <c r="E79" s="450" t="str">
        <f>'Data information'!D166</f>
        <v>กก.</v>
      </c>
      <c r="F79" s="449">
        <f>'Data information'!E166</f>
        <v>35.549999999999997</v>
      </c>
      <c r="G79" s="449">
        <f t="shared" si="10"/>
        <v>0</v>
      </c>
      <c r="H79" s="449">
        <f>'Data information'!F166</f>
        <v>0</v>
      </c>
      <c r="I79" s="449">
        <f t="shared" si="11"/>
        <v>0</v>
      </c>
      <c r="J79" s="449">
        <f t="shared" si="12"/>
        <v>0</v>
      </c>
      <c r="K79" s="451"/>
    </row>
    <row r="80" spans="1:11" s="500" customFormat="1" hidden="1">
      <c r="A80" s="460"/>
      <c r="B80" s="482"/>
      <c r="C80" s="476" t="str">
        <f>'Data information'!C167</f>
        <v xml:space="preserve"> - H-200x200x8x12 mm.</v>
      </c>
      <c r="D80" s="449"/>
      <c r="E80" s="450" t="str">
        <f>'Data information'!D167</f>
        <v>กก.</v>
      </c>
      <c r="F80" s="449">
        <f>'Data information'!E167</f>
        <v>33.409999999999997</v>
      </c>
      <c r="G80" s="449">
        <f t="shared" si="10"/>
        <v>0</v>
      </c>
      <c r="H80" s="449">
        <f>'Data information'!F167</f>
        <v>0</v>
      </c>
      <c r="I80" s="449">
        <f t="shared" si="11"/>
        <v>0</v>
      </c>
      <c r="J80" s="449">
        <f t="shared" si="12"/>
        <v>0</v>
      </c>
      <c r="K80" s="451"/>
    </row>
    <row r="81" spans="1:11" s="500" customFormat="1" hidden="1">
      <c r="A81" s="460"/>
      <c r="B81" s="482"/>
      <c r="C81" s="476" t="str">
        <f>'Data information'!C168</f>
        <v xml:space="preserve"> - H-200x150x6x9 mm.</v>
      </c>
      <c r="D81" s="449"/>
      <c r="E81" s="450" t="str">
        <f>'Data information'!D168</f>
        <v>กก.</v>
      </c>
      <c r="F81" s="449">
        <f>'Data information'!E168</f>
        <v>34.020000000000003</v>
      </c>
      <c r="G81" s="449">
        <f t="shared" si="10"/>
        <v>0</v>
      </c>
      <c r="H81" s="449">
        <f>'Data information'!F168</f>
        <v>0</v>
      </c>
      <c r="I81" s="449">
        <f t="shared" si="11"/>
        <v>0</v>
      </c>
      <c r="J81" s="449">
        <f t="shared" si="12"/>
        <v>0</v>
      </c>
      <c r="K81" s="451"/>
    </row>
    <row r="82" spans="1:11" s="500" customFormat="1" hidden="1">
      <c r="A82" s="460"/>
      <c r="B82" s="482"/>
      <c r="C82" s="476" t="str">
        <f>'Data information'!C169</f>
        <v xml:space="preserve"> - H-194x150x6x9 mm.</v>
      </c>
      <c r="D82" s="449"/>
      <c r="E82" s="450" t="str">
        <f>'Data information'!D169</f>
        <v>กก.</v>
      </c>
      <c r="F82" s="449">
        <f>'Data information'!E169</f>
        <v>34.020000000000003</v>
      </c>
      <c r="G82" s="449">
        <f t="shared" si="10"/>
        <v>0</v>
      </c>
      <c r="H82" s="449">
        <f>'Data information'!F169</f>
        <v>0</v>
      </c>
      <c r="I82" s="449">
        <f t="shared" si="11"/>
        <v>0</v>
      </c>
      <c r="J82" s="449">
        <f t="shared" si="12"/>
        <v>0</v>
      </c>
      <c r="K82" s="451"/>
    </row>
    <row r="83" spans="1:11" s="500" customFormat="1">
      <c r="A83" s="460"/>
      <c r="B83" s="482"/>
      <c r="C83" s="476" t="str">
        <f>'Data information'!C170</f>
        <v xml:space="preserve"> - H-150x150x7x10 mm.</v>
      </c>
      <c r="D83" s="449"/>
      <c r="E83" s="450" t="str">
        <f>'Data information'!D170</f>
        <v>กก.</v>
      </c>
      <c r="F83" s="449">
        <f>'Data information'!E170</f>
        <v>33.409999999999997</v>
      </c>
      <c r="G83" s="449">
        <f t="shared" si="10"/>
        <v>0</v>
      </c>
      <c r="H83" s="449">
        <f>'Data information'!F170</f>
        <v>0</v>
      </c>
      <c r="I83" s="449">
        <f t="shared" si="11"/>
        <v>0</v>
      </c>
      <c r="J83" s="449">
        <f t="shared" si="12"/>
        <v>0</v>
      </c>
      <c r="K83" s="451"/>
    </row>
    <row r="84" spans="1:11" s="500" customFormat="1" hidden="1">
      <c r="A84" s="460"/>
      <c r="B84" s="482"/>
      <c r="C84" s="476" t="str">
        <f>'Data information'!C171</f>
        <v xml:space="preserve"> - H-148x100x6x9 mm.</v>
      </c>
      <c r="D84" s="449"/>
      <c r="E84" s="450" t="str">
        <f>'Data information'!D171</f>
        <v>กก.</v>
      </c>
      <c r="F84" s="449">
        <f>'Data information'!E171</f>
        <v>33.459000000000003</v>
      </c>
      <c r="G84" s="449">
        <f t="shared" si="10"/>
        <v>0</v>
      </c>
      <c r="H84" s="449">
        <f>'Data information'!F171</f>
        <v>0</v>
      </c>
      <c r="I84" s="449">
        <f t="shared" si="11"/>
        <v>0</v>
      </c>
      <c r="J84" s="449">
        <f t="shared" si="12"/>
        <v>0</v>
      </c>
      <c r="K84" s="451"/>
    </row>
    <row r="85" spans="1:11" s="500" customFormat="1" hidden="1">
      <c r="A85" s="460"/>
      <c r="B85" s="482"/>
      <c r="C85" s="476" t="str">
        <f>'Data information'!C172</f>
        <v xml:space="preserve"> - H-125x125x6.5x9 mm.</v>
      </c>
      <c r="D85" s="449"/>
      <c r="E85" s="450" t="str">
        <f>'Data information'!D172</f>
        <v>กก.</v>
      </c>
      <c r="F85" s="449">
        <f>'Data information'!E172</f>
        <v>33.409999999999997</v>
      </c>
      <c r="G85" s="449">
        <f t="shared" si="10"/>
        <v>0</v>
      </c>
      <c r="H85" s="449">
        <f>'Data information'!F172</f>
        <v>0</v>
      </c>
      <c r="I85" s="449">
        <f t="shared" si="11"/>
        <v>0</v>
      </c>
      <c r="J85" s="449">
        <f t="shared" si="12"/>
        <v>0</v>
      </c>
      <c r="K85" s="451"/>
    </row>
    <row r="86" spans="1:11" s="500" customFormat="1" hidden="1">
      <c r="A86" s="460"/>
      <c r="B86" s="482"/>
      <c r="C86" s="476" t="str">
        <f>'Data information'!C173</f>
        <v xml:space="preserve"> - H-100x100x6x8 mm.</v>
      </c>
      <c r="D86" s="449"/>
      <c r="E86" s="450" t="str">
        <f>'Data information'!D173</f>
        <v>กก.</v>
      </c>
      <c r="F86" s="449">
        <f>'Data information'!E173</f>
        <v>33.409999999999997</v>
      </c>
      <c r="G86" s="449">
        <f t="shared" si="10"/>
        <v>0</v>
      </c>
      <c r="H86" s="449">
        <f>'Data information'!F173</f>
        <v>0</v>
      </c>
      <c r="I86" s="449">
        <f t="shared" si="11"/>
        <v>0</v>
      </c>
      <c r="J86" s="449">
        <f t="shared" si="12"/>
        <v>0</v>
      </c>
      <c r="K86" s="451"/>
    </row>
    <row r="87" spans="1:11" s="500" customFormat="1">
      <c r="A87" s="460"/>
      <c r="B87" s="482"/>
      <c r="C87" s="476" t="str">
        <f>'Data information'!C174</f>
        <v xml:space="preserve"> - แปเหล็กรูปตัว Z ชุบกัลวาไนซ์ ขนาด 250x2.4 mm.</v>
      </c>
      <c r="D87" s="449"/>
      <c r="E87" s="450" t="str">
        <f>'Data information'!D174</f>
        <v>ม.</v>
      </c>
      <c r="F87" s="449">
        <f>'Data information'!E174</f>
        <v>366</v>
      </c>
      <c r="G87" s="449">
        <f t="shared" si="10"/>
        <v>0</v>
      </c>
      <c r="H87" s="449">
        <f>'Data information'!F174</f>
        <v>25</v>
      </c>
      <c r="I87" s="449">
        <f t="shared" si="11"/>
        <v>0</v>
      </c>
      <c r="J87" s="449">
        <f t="shared" si="12"/>
        <v>0</v>
      </c>
      <c r="K87" s="451"/>
    </row>
    <row r="88" spans="1:11" s="500" customFormat="1" hidden="1">
      <c r="A88" s="460"/>
      <c r="B88" s="482"/>
      <c r="C88" s="476" t="str">
        <f>'Data information'!C175</f>
        <v xml:space="preserve"> - O-216.3x4.5 mm.</v>
      </c>
      <c r="D88" s="449"/>
      <c r="E88" s="450" t="str">
        <f>'Data information'!D175</f>
        <v>กก.</v>
      </c>
      <c r="F88" s="449">
        <f>'Data information'!E175</f>
        <v>28.94</v>
      </c>
      <c r="G88" s="449">
        <f t="shared" si="10"/>
        <v>0</v>
      </c>
      <c r="H88" s="449">
        <f>'Data information'!F175</f>
        <v>0</v>
      </c>
      <c r="I88" s="449">
        <f t="shared" si="11"/>
        <v>0</v>
      </c>
      <c r="J88" s="449">
        <f t="shared" si="12"/>
        <v>0</v>
      </c>
      <c r="K88" s="451"/>
    </row>
    <row r="89" spans="1:11" s="500" customFormat="1" hidden="1">
      <c r="A89" s="460"/>
      <c r="B89" s="482"/>
      <c r="C89" s="476" t="str">
        <f>'Data information'!C176</f>
        <v xml:space="preserve"> - O-114.3x3.2 mm.</v>
      </c>
      <c r="D89" s="449"/>
      <c r="E89" s="450" t="str">
        <f>'Data information'!D176</f>
        <v>กก.</v>
      </c>
      <c r="F89" s="449">
        <f>'Data information'!E176</f>
        <v>26.34</v>
      </c>
      <c r="G89" s="449">
        <f t="shared" si="10"/>
        <v>0</v>
      </c>
      <c r="H89" s="449">
        <f>'Data information'!F176</f>
        <v>0</v>
      </c>
      <c r="I89" s="449">
        <f t="shared" si="11"/>
        <v>0</v>
      </c>
      <c r="J89" s="449">
        <f t="shared" si="12"/>
        <v>0</v>
      </c>
      <c r="K89" s="451"/>
    </row>
    <row r="90" spans="1:11" s="500" customFormat="1" hidden="1">
      <c r="A90" s="460"/>
      <c r="B90" s="482"/>
      <c r="C90" s="476" t="str">
        <f>'Data information'!C177</f>
        <v xml:space="preserve"> - O-76.3x3.2 mm.</v>
      </c>
      <c r="D90" s="449"/>
      <c r="E90" s="450" t="str">
        <f>'Data information'!D177</f>
        <v>กก.</v>
      </c>
      <c r="F90" s="449">
        <f>'Data information'!E177</f>
        <v>26.35</v>
      </c>
      <c r="G90" s="449">
        <f t="shared" si="10"/>
        <v>0</v>
      </c>
      <c r="H90" s="449">
        <f>'Data information'!F177</f>
        <v>0</v>
      </c>
      <c r="I90" s="449">
        <f t="shared" si="11"/>
        <v>0</v>
      </c>
      <c r="J90" s="449">
        <f t="shared" si="12"/>
        <v>0</v>
      </c>
      <c r="K90" s="451"/>
    </row>
    <row r="91" spans="1:11" s="500" customFormat="1" hidden="1">
      <c r="A91" s="460"/>
      <c r="B91" s="482"/>
      <c r="C91" s="476" t="str">
        <f>'Data information'!C178</f>
        <v xml:space="preserve"> - LG-100x100x3.2 mm.</v>
      </c>
      <c r="D91" s="449"/>
      <c r="E91" s="450" t="str">
        <f>'Data information'!D178</f>
        <v>กก.</v>
      </c>
      <c r="F91" s="449">
        <f>'Data information'!E178</f>
        <v>26.585000000000001</v>
      </c>
      <c r="G91" s="449">
        <f t="shared" si="10"/>
        <v>0</v>
      </c>
      <c r="H91" s="449">
        <f>'Data information'!F178</f>
        <v>0</v>
      </c>
      <c r="I91" s="449">
        <f t="shared" si="11"/>
        <v>0</v>
      </c>
      <c r="J91" s="449">
        <f t="shared" si="12"/>
        <v>0</v>
      </c>
      <c r="K91" s="451"/>
    </row>
    <row r="92" spans="1:11" s="500" customFormat="1" hidden="1">
      <c r="A92" s="460"/>
      <c r="B92" s="482"/>
      <c r="C92" s="476" t="str">
        <f>'Data information'!C179</f>
        <v xml:space="preserve"> - LG-100x50x3.2 mm.</v>
      </c>
      <c r="D92" s="449"/>
      <c r="E92" s="450" t="str">
        <f>'Data information'!D179</f>
        <v>กก.</v>
      </c>
      <c r="F92" s="449">
        <f>'Data information'!E179</f>
        <v>26.55</v>
      </c>
      <c r="G92" s="449">
        <f t="shared" si="10"/>
        <v>0</v>
      </c>
      <c r="H92" s="449">
        <f>'Data information'!F179</f>
        <v>0</v>
      </c>
      <c r="I92" s="449">
        <f t="shared" si="11"/>
        <v>0</v>
      </c>
      <c r="J92" s="449">
        <f t="shared" si="12"/>
        <v>0</v>
      </c>
      <c r="K92" s="451"/>
    </row>
    <row r="93" spans="1:11" s="500" customFormat="1">
      <c r="A93" s="460"/>
      <c r="B93" s="482"/>
      <c r="C93" s="476" t="str">
        <f>'Data information'!C180</f>
        <v xml:space="preserve"> - PL.400x400x25mm.</v>
      </c>
      <c r="D93" s="449"/>
      <c r="E93" s="450" t="str">
        <f>'Data information'!D180</f>
        <v>กก.</v>
      </c>
      <c r="F93" s="449">
        <f>'Data information'!E180</f>
        <v>28.44</v>
      </c>
      <c r="G93" s="449">
        <f t="shared" si="10"/>
        <v>0</v>
      </c>
      <c r="H93" s="449">
        <f>'Data information'!F180</f>
        <v>0</v>
      </c>
      <c r="I93" s="449">
        <f t="shared" si="11"/>
        <v>0</v>
      </c>
      <c r="J93" s="449">
        <f t="shared" si="12"/>
        <v>0</v>
      </c>
      <c r="K93" s="451"/>
    </row>
    <row r="94" spans="1:11" s="500" customFormat="1" hidden="1">
      <c r="A94" s="460"/>
      <c r="B94" s="482"/>
      <c r="C94" s="476" t="str">
        <f>'Data information'!C181</f>
        <v xml:space="preserve"> - PL.500x300x20mm.</v>
      </c>
      <c r="D94" s="449"/>
      <c r="E94" s="450" t="str">
        <f>'Data information'!D181</f>
        <v>กก.</v>
      </c>
      <c r="F94" s="449">
        <f>'Data information'!E181</f>
        <v>28.44</v>
      </c>
      <c r="G94" s="449">
        <f t="shared" si="10"/>
        <v>0</v>
      </c>
      <c r="H94" s="449">
        <f>'Data information'!F181</f>
        <v>0</v>
      </c>
      <c r="I94" s="449">
        <f t="shared" si="11"/>
        <v>0</v>
      </c>
      <c r="J94" s="449">
        <f t="shared" si="12"/>
        <v>0</v>
      </c>
      <c r="K94" s="451"/>
    </row>
    <row r="95" spans="1:11" s="500" customFormat="1" hidden="1">
      <c r="A95" s="460"/>
      <c r="B95" s="482"/>
      <c r="C95" s="476" t="str">
        <f>'Data information'!C182</f>
        <v xml:space="preserve"> - PL.450x350x20mm.</v>
      </c>
      <c r="D95" s="449"/>
      <c r="E95" s="450" t="str">
        <f>'Data information'!D182</f>
        <v>กก.</v>
      </c>
      <c r="F95" s="449">
        <f>'Data information'!E182</f>
        <v>28.44</v>
      </c>
      <c r="G95" s="449">
        <f t="shared" si="10"/>
        <v>0</v>
      </c>
      <c r="H95" s="449">
        <f>'Data information'!F182</f>
        <v>0</v>
      </c>
      <c r="I95" s="449">
        <f t="shared" si="11"/>
        <v>0</v>
      </c>
      <c r="J95" s="449">
        <f t="shared" si="12"/>
        <v>0</v>
      </c>
      <c r="K95" s="451"/>
    </row>
    <row r="96" spans="1:11" s="500" customFormat="1" hidden="1">
      <c r="A96" s="460"/>
      <c r="B96" s="482"/>
      <c r="C96" s="476" t="str">
        <f>'Data information'!C183</f>
        <v xml:space="preserve"> - PL.400x300x20mm.</v>
      </c>
      <c r="D96" s="449"/>
      <c r="E96" s="450" t="str">
        <f>'Data information'!D183</f>
        <v>กก.</v>
      </c>
      <c r="F96" s="449">
        <f>'Data information'!E183</f>
        <v>28.44</v>
      </c>
      <c r="G96" s="449">
        <f t="shared" si="10"/>
        <v>0</v>
      </c>
      <c r="H96" s="449">
        <f>'Data information'!F183</f>
        <v>0</v>
      </c>
      <c r="I96" s="449">
        <f t="shared" si="11"/>
        <v>0</v>
      </c>
      <c r="J96" s="449">
        <f t="shared" si="12"/>
        <v>0</v>
      </c>
      <c r="K96" s="451"/>
    </row>
    <row r="97" spans="1:11" s="500" customFormat="1" hidden="1">
      <c r="A97" s="460"/>
      <c r="B97" s="482"/>
      <c r="C97" s="476" t="str">
        <f>'Data information'!C184</f>
        <v xml:space="preserve"> - PL.350x200x20mm.</v>
      </c>
      <c r="D97" s="449"/>
      <c r="E97" s="450" t="str">
        <f>'Data information'!D184</f>
        <v>กก.</v>
      </c>
      <c r="F97" s="449">
        <f>'Data information'!E184</f>
        <v>28.44</v>
      </c>
      <c r="G97" s="449">
        <f t="shared" si="10"/>
        <v>0</v>
      </c>
      <c r="H97" s="449">
        <f>'Data information'!F184</f>
        <v>0</v>
      </c>
      <c r="I97" s="449">
        <f t="shared" si="11"/>
        <v>0</v>
      </c>
      <c r="J97" s="449">
        <f t="shared" si="12"/>
        <v>0</v>
      </c>
      <c r="K97" s="451"/>
    </row>
    <row r="98" spans="1:11" s="500" customFormat="1" hidden="1">
      <c r="A98" s="460"/>
      <c r="B98" s="482"/>
      <c r="C98" s="476" t="str">
        <f>'Data information'!C185</f>
        <v xml:space="preserve"> - PL.300x300x20mm.</v>
      </c>
      <c r="D98" s="449"/>
      <c r="E98" s="450" t="str">
        <f>'Data information'!D185</f>
        <v>กก.</v>
      </c>
      <c r="F98" s="449">
        <f>'Data information'!E185</f>
        <v>28.44</v>
      </c>
      <c r="G98" s="449">
        <f t="shared" si="10"/>
        <v>0</v>
      </c>
      <c r="H98" s="449">
        <f>'Data information'!F185</f>
        <v>0</v>
      </c>
      <c r="I98" s="449">
        <f t="shared" si="11"/>
        <v>0</v>
      </c>
      <c r="J98" s="449">
        <f t="shared" si="12"/>
        <v>0</v>
      </c>
      <c r="K98" s="451"/>
    </row>
    <row r="99" spans="1:11" s="500" customFormat="1" hidden="1">
      <c r="A99" s="460"/>
      <c r="B99" s="482"/>
      <c r="C99" s="476" t="str">
        <f>'Data information'!C186</f>
        <v xml:space="preserve"> - PL 250x250x20 mm.</v>
      </c>
      <c r="D99" s="449"/>
      <c r="E99" s="450" t="str">
        <f>'Data information'!D186</f>
        <v>กก.</v>
      </c>
      <c r="F99" s="449">
        <f>'Data information'!E186</f>
        <v>28.44</v>
      </c>
      <c r="G99" s="449">
        <f t="shared" si="10"/>
        <v>0</v>
      </c>
      <c r="H99" s="449">
        <f>'Data information'!F186</f>
        <v>0</v>
      </c>
      <c r="I99" s="449">
        <f t="shared" si="11"/>
        <v>0</v>
      </c>
      <c r="J99" s="449">
        <f t="shared" si="12"/>
        <v>0</v>
      </c>
      <c r="K99" s="451"/>
    </row>
    <row r="100" spans="1:11" s="500" customFormat="1" hidden="1">
      <c r="A100" s="460"/>
      <c r="B100" s="482"/>
      <c r="C100" s="476" t="str">
        <f>'Data information'!C187</f>
        <v xml:space="preserve"> - PL 250x250x16 mm.</v>
      </c>
      <c r="D100" s="449"/>
      <c r="E100" s="450" t="str">
        <f>'Data information'!D187</f>
        <v>กก.</v>
      </c>
      <c r="F100" s="449">
        <f>'Data information'!E187</f>
        <v>28.44</v>
      </c>
      <c r="G100" s="449">
        <f t="shared" si="10"/>
        <v>0</v>
      </c>
      <c r="H100" s="449">
        <f>'Data information'!F187</f>
        <v>0</v>
      </c>
      <c r="I100" s="449">
        <f t="shared" si="11"/>
        <v>0</v>
      </c>
      <c r="J100" s="449">
        <f t="shared" si="12"/>
        <v>0</v>
      </c>
      <c r="K100" s="451"/>
    </row>
    <row r="101" spans="1:11" s="500" customFormat="1" hidden="1">
      <c r="A101" s="460"/>
      <c r="B101" s="482"/>
      <c r="C101" s="476" t="str">
        <f>'Data information'!C188</f>
        <v xml:space="preserve"> - PL 200x200x16 mm.</v>
      </c>
      <c r="D101" s="449"/>
      <c r="E101" s="450" t="str">
        <f>'Data information'!D188</f>
        <v>กก.</v>
      </c>
      <c r="F101" s="449">
        <f>'Data information'!E188</f>
        <v>28.44</v>
      </c>
      <c r="G101" s="449">
        <f t="shared" si="10"/>
        <v>0</v>
      </c>
      <c r="H101" s="449">
        <f>'Data information'!F188</f>
        <v>0</v>
      </c>
      <c r="I101" s="449">
        <f t="shared" si="11"/>
        <v>0</v>
      </c>
      <c r="J101" s="449">
        <f t="shared" si="12"/>
        <v>0</v>
      </c>
      <c r="K101" s="451"/>
    </row>
    <row r="102" spans="1:11" s="500" customFormat="1" hidden="1">
      <c r="A102" s="460"/>
      <c r="B102" s="482"/>
      <c r="C102" s="476" t="str">
        <f>'Data information'!C189</f>
        <v xml:space="preserve"> - PL.300x300x12mm.</v>
      </c>
      <c r="D102" s="449"/>
      <c r="E102" s="450" t="str">
        <f>'Data information'!D189</f>
        <v>กก.</v>
      </c>
      <c r="F102" s="449">
        <f>'Data information'!E189</f>
        <v>25.12</v>
      </c>
      <c r="G102" s="449">
        <f t="shared" si="10"/>
        <v>0</v>
      </c>
      <c r="H102" s="449">
        <f>'Data information'!F189</f>
        <v>0</v>
      </c>
      <c r="I102" s="449">
        <f t="shared" si="11"/>
        <v>0</v>
      </c>
      <c r="J102" s="449">
        <f t="shared" si="12"/>
        <v>0</v>
      </c>
      <c r="K102" s="451"/>
    </row>
    <row r="103" spans="1:11" s="500" customFormat="1">
      <c r="A103" s="460"/>
      <c r="B103" s="482"/>
      <c r="C103" s="476" t="str">
        <f>'Data information'!C190</f>
        <v xml:space="preserve"> - PL 200x200x12 mm.</v>
      </c>
      <c r="D103" s="449"/>
      <c r="E103" s="450" t="str">
        <f>'Data information'!D190</f>
        <v>กก.</v>
      </c>
      <c r="F103" s="449">
        <f>'Data information'!E190</f>
        <v>25.12</v>
      </c>
      <c r="G103" s="449">
        <f t="shared" si="10"/>
        <v>0</v>
      </c>
      <c r="H103" s="449">
        <f>'Data information'!F190</f>
        <v>0</v>
      </c>
      <c r="I103" s="449">
        <f t="shared" si="11"/>
        <v>0</v>
      </c>
      <c r="J103" s="449">
        <f t="shared" si="12"/>
        <v>0</v>
      </c>
      <c r="K103" s="451"/>
    </row>
    <row r="104" spans="1:11" s="500" customFormat="1">
      <c r="A104" s="460"/>
      <c r="B104" s="482"/>
      <c r="C104" s="476" t="str">
        <f>'Data information'!C191</f>
        <v xml:space="preserve"> - PL 200x200x9 mm.</v>
      </c>
      <c r="D104" s="449"/>
      <c r="E104" s="450" t="str">
        <f>'Data information'!D191</f>
        <v>กก.</v>
      </c>
      <c r="F104" s="449">
        <f>'Data information'!E191</f>
        <v>25.12</v>
      </c>
      <c r="G104" s="449">
        <f t="shared" si="10"/>
        <v>0</v>
      </c>
      <c r="H104" s="449">
        <f>'Data information'!F191</f>
        <v>0</v>
      </c>
      <c r="I104" s="449">
        <f t="shared" si="11"/>
        <v>0</v>
      </c>
      <c r="J104" s="449">
        <f t="shared" si="12"/>
        <v>0</v>
      </c>
      <c r="K104" s="451"/>
    </row>
    <row r="105" spans="1:11" s="500" customFormat="1">
      <c r="A105" s="460"/>
      <c r="B105" s="482"/>
      <c r="C105" s="476" t="str">
        <f>'Data information'!C192</f>
        <v xml:space="preserve"> - PL 6 mm.</v>
      </c>
      <c r="D105" s="449"/>
      <c r="E105" s="450" t="str">
        <f>'Data information'!D192</f>
        <v>กก.</v>
      </c>
      <c r="F105" s="449">
        <f>'Data information'!E192</f>
        <v>25.12</v>
      </c>
      <c r="G105" s="449">
        <f t="shared" si="10"/>
        <v>0</v>
      </c>
      <c r="H105" s="449">
        <f>'Data information'!F192</f>
        <v>0</v>
      </c>
      <c r="I105" s="449">
        <f t="shared" si="11"/>
        <v>0</v>
      </c>
      <c r="J105" s="449">
        <f t="shared" si="12"/>
        <v>0</v>
      </c>
      <c r="K105" s="451"/>
    </row>
    <row r="106" spans="1:11" s="500" customFormat="1" hidden="1">
      <c r="A106" s="460"/>
      <c r="B106" s="482"/>
      <c r="C106" s="476" t="str">
        <f>'Data information'!C193</f>
        <v xml:space="preserve"> - Bolt M16 (ฝังลึก 0.40 ม.)</v>
      </c>
      <c r="D106" s="449"/>
      <c r="E106" s="450" t="str">
        <f>'Data information'!D193</f>
        <v>ชุด</v>
      </c>
      <c r="F106" s="449">
        <f>'Data information'!E193</f>
        <v>160</v>
      </c>
      <c r="G106" s="449">
        <f t="shared" si="10"/>
        <v>0</v>
      </c>
      <c r="H106" s="449">
        <f>'Data information'!F193</f>
        <v>0</v>
      </c>
      <c r="I106" s="449">
        <f t="shared" si="11"/>
        <v>0</v>
      </c>
      <c r="J106" s="449">
        <f t="shared" si="12"/>
        <v>0</v>
      </c>
      <c r="K106" s="451"/>
    </row>
    <row r="107" spans="1:11" s="500" customFormat="1" hidden="1">
      <c r="A107" s="460"/>
      <c r="B107" s="482"/>
      <c r="C107" s="476" t="str">
        <f>'Data information'!C194</f>
        <v xml:space="preserve"> - Bolt M20 (ฝังลึก 0.40 ม.)</v>
      </c>
      <c r="D107" s="449"/>
      <c r="E107" s="450" t="str">
        <f>'Data information'!D194</f>
        <v>ชุด</v>
      </c>
      <c r="F107" s="449">
        <f>'Data information'!E194</f>
        <v>150</v>
      </c>
      <c r="G107" s="449">
        <f t="shared" si="10"/>
        <v>0</v>
      </c>
      <c r="H107" s="449">
        <f>'Data information'!F194</f>
        <v>0</v>
      </c>
      <c r="I107" s="449">
        <f t="shared" si="11"/>
        <v>0</v>
      </c>
      <c r="J107" s="449">
        <f t="shared" si="12"/>
        <v>0</v>
      </c>
      <c r="K107" s="451"/>
    </row>
    <row r="108" spans="1:11" s="500" customFormat="1" hidden="1">
      <c r="A108" s="460"/>
      <c r="B108" s="482"/>
      <c r="C108" s="476" t="str">
        <f>'Data information'!C195</f>
        <v xml:space="preserve"> - Bolt M25 (ฝังลึก 0.50 ม.)</v>
      </c>
      <c r="D108" s="449"/>
      <c r="E108" s="450" t="str">
        <f>'Data information'!D195</f>
        <v>ชุด</v>
      </c>
      <c r="F108" s="449">
        <f>'Data information'!E195</f>
        <v>175</v>
      </c>
      <c r="G108" s="449">
        <f t="shared" si="10"/>
        <v>0</v>
      </c>
      <c r="H108" s="449">
        <f>'Data information'!F195</f>
        <v>0</v>
      </c>
      <c r="I108" s="449">
        <f t="shared" si="11"/>
        <v>0</v>
      </c>
      <c r="J108" s="449">
        <f t="shared" si="12"/>
        <v>0</v>
      </c>
      <c r="K108" s="451"/>
    </row>
    <row r="109" spans="1:11" s="500" customFormat="1">
      <c r="A109" s="460"/>
      <c r="B109" s="482"/>
      <c r="C109" s="476" t="str">
        <f>'Data information'!C196</f>
        <v xml:space="preserve"> - Dowel DB12 (ฝังลึก 0.30 ม.)</v>
      </c>
      <c r="D109" s="449"/>
      <c r="E109" s="450" t="str">
        <f>'Data information'!D196</f>
        <v>กก.</v>
      </c>
      <c r="F109" s="449">
        <f>'Data information'!E196</f>
        <v>20.2</v>
      </c>
      <c r="G109" s="449">
        <f t="shared" si="10"/>
        <v>0</v>
      </c>
      <c r="H109" s="449">
        <f>'Data information'!F196</f>
        <v>0</v>
      </c>
      <c r="I109" s="449">
        <f t="shared" si="11"/>
        <v>0</v>
      </c>
      <c r="J109" s="449">
        <f t="shared" si="12"/>
        <v>0</v>
      </c>
      <c r="K109" s="451"/>
    </row>
    <row r="110" spans="1:11" s="500" customFormat="1" hidden="1">
      <c r="A110" s="460"/>
      <c r="B110" s="482"/>
      <c r="C110" s="476" t="str">
        <f>'Data information'!C197</f>
        <v xml:space="preserve"> - Dowel DB12 (ฝังลึก 0.40 ม.)</v>
      </c>
      <c r="D110" s="449"/>
      <c r="E110" s="450" t="str">
        <f>'Data information'!D197</f>
        <v>กก.</v>
      </c>
      <c r="F110" s="449">
        <f>'Data information'!E197</f>
        <v>20.2</v>
      </c>
      <c r="G110" s="449">
        <f t="shared" si="10"/>
        <v>0</v>
      </c>
      <c r="H110" s="449">
        <f>'Data information'!F197</f>
        <v>0</v>
      </c>
      <c r="I110" s="449">
        <f t="shared" si="11"/>
        <v>0</v>
      </c>
      <c r="J110" s="449">
        <f t="shared" si="12"/>
        <v>0</v>
      </c>
      <c r="K110" s="451"/>
    </row>
    <row r="111" spans="1:11" s="500" customFormat="1">
      <c r="A111" s="460"/>
      <c r="B111" s="482"/>
      <c r="C111" s="476" t="str">
        <f>'Data information'!C198</f>
        <v xml:space="preserve"> - Dowel DB16 (ฝังลึก 0.40 ม.)</v>
      </c>
      <c r="D111" s="449"/>
      <c r="E111" s="450" t="str">
        <f>'Data information'!D198</f>
        <v>กก.</v>
      </c>
      <c r="F111" s="449">
        <f>'Data information'!E198</f>
        <v>20.14</v>
      </c>
      <c r="G111" s="449">
        <f t="shared" si="10"/>
        <v>0</v>
      </c>
      <c r="H111" s="449">
        <f>'Data information'!F198</f>
        <v>0</v>
      </c>
      <c r="I111" s="449">
        <f t="shared" si="11"/>
        <v>0</v>
      </c>
      <c r="J111" s="449">
        <f t="shared" si="12"/>
        <v>0</v>
      </c>
      <c r="K111" s="451"/>
    </row>
    <row r="112" spans="1:11" s="500" customFormat="1" hidden="1">
      <c r="A112" s="460"/>
      <c r="B112" s="482"/>
      <c r="C112" s="476" t="str">
        <f>'Data information'!C199</f>
        <v xml:space="preserve"> - Dowel DB20 (ฝังลึก 0.40 ม.)</v>
      </c>
      <c r="D112" s="449"/>
      <c r="E112" s="450" t="str">
        <f>'Data information'!D199</f>
        <v>กก.</v>
      </c>
      <c r="F112" s="449">
        <f>'Data information'!E199</f>
        <v>20.18</v>
      </c>
      <c r="G112" s="449">
        <f t="shared" si="10"/>
        <v>0</v>
      </c>
      <c r="H112" s="449">
        <f>'Data information'!F199</f>
        <v>0</v>
      </c>
      <c r="I112" s="449">
        <f t="shared" si="11"/>
        <v>0</v>
      </c>
      <c r="J112" s="449">
        <f t="shared" si="12"/>
        <v>0</v>
      </c>
      <c r="K112" s="451"/>
    </row>
    <row r="113" spans="1:11" s="500" customFormat="1">
      <c r="A113" s="460"/>
      <c r="B113" s="482"/>
      <c r="C113" s="476" t="str">
        <f>'Data information'!C200</f>
        <v xml:space="preserve"> - Dowel DB25 (ฝังลึก 0.40 ม.)</v>
      </c>
      <c r="D113" s="449"/>
      <c r="E113" s="450" t="str">
        <f>'Data information'!D200</f>
        <v>กก.</v>
      </c>
      <c r="F113" s="449">
        <f>'Data information'!E200</f>
        <v>20.41</v>
      </c>
      <c r="G113" s="449">
        <f t="shared" si="10"/>
        <v>0</v>
      </c>
      <c r="H113" s="449">
        <f>'Data information'!F200</f>
        <v>0</v>
      </c>
      <c r="I113" s="449">
        <f t="shared" si="11"/>
        <v>0</v>
      </c>
      <c r="J113" s="449">
        <f t="shared" si="12"/>
        <v>0</v>
      </c>
      <c r="K113" s="451"/>
    </row>
    <row r="114" spans="1:11" s="500" customFormat="1">
      <c r="A114" s="460"/>
      <c r="B114" s="482"/>
      <c r="C114" s="476" t="str">
        <f>'Data information'!C201</f>
        <v xml:space="preserve"> - ค่าแรงเชื่อม ประกอบเหล็กโครงสร้าง</v>
      </c>
      <c r="D114" s="449"/>
      <c r="E114" s="450" t="str">
        <f>'Data information'!D201</f>
        <v>กก.</v>
      </c>
      <c r="F114" s="449">
        <f>'Data information'!E201</f>
        <v>0</v>
      </c>
      <c r="G114" s="449">
        <f t="shared" si="10"/>
        <v>0</v>
      </c>
      <c r="H114" s="449">
        <f>'Data information'!F201</f>
        <v>10</v>
      </c>
      <c r="I114" s="449">
        <f t="shared" si="11"/>
        <v>0</v>
      </c>
      <c r="J114" s="449">
        <f t="shared" si="12"/>
        <v>0</v>
      </c>
      <c r="K114" s="451"/>
    </row>
    <row r="115" spans="1:11" s="500" customFormat="1">
      <c r="A115" s="460"/>
      <c r="B115" s="482"/>
      <c r="C115" s="476" t="str">
        <f>'Data information'!C202</f>
        <v xml:space="preserve"> - ทาสีกันสนิม</v>
      </c>
      <c r="D115" s="449"/>
      <c r="E115" s="450" t="str">
        <f>'Data information'!D202</f>
        <v>ตร.ม.</v>
      </c>
      <c r="F115" s="449">
        <f>'Data information'!E202</f>
        <v>22.42</v>
      </c>
      <c r="G115" s="449">
        <f t="shared" si="10"/>
        <v>0</v>
      </c>
      <c r="H115" s="449">
        <f>'Data information'!F202</f>
        <v>30</v>
      </c>
      <c r="I115" s="449">
        <f t="shared" si="11"/>
        <v>0</v>
      </c>
      <c r="J115" s="449">
        <f t="shared" si="12"/>
        <v>0</v>
      </c>
      <c r="K115" s="451"/>
    </row>
    <row r="116" spans="1:11" s="500" customFormat="1">
      <c r="A116" s="460"/>
      <c r="B116" s="482"/>
      <c r="C116" s="476" t="str">
        <f>'Data information'!C203</f>
        <v xml:space="preserve"> - ทาสีน้ำมัน</v>
      </c>
      <c r="D116" s="449"/>
      <c r="E116" s="450" t="str">
        <f>'Data information'!D203</f>
        <v>ตร.ม.</v>
      </c>
      <c r="F116" s="449">
        <f>'Data information'!E203</f>
        <v>66.12</v>
      </c>
      <c r="G116" s="449">
        <f t="shared" si="10"/>
        <v>0</v>
      </c>
      <c r="H116" s="449">
        <f>'Data information'!F203</f>
        <v>35</v>
      </c>
      <c r="I116" s="449">
        <f t="shared" si="11"/>
        <v>0</v>
      </c>
      <c r="J116" s="449">
        <f t="shared" si="12"/>
        <v>0</v>
      </c>
      <c r="K116" s="451"/>
    </row>
    <row r="117" spans="1:11" s="500" customFormat="1">
      <c r="A117" s="460"/>
      <c r="B117" s="482"/>
      <c r="C117" s="476"/>
      <c r="D117" s="449"/>
      <c r="E117" s="450"/>
      <c r="F117" s="449"/>
      <c r="G117" s="449"/>
      <c r="H117" s="449"/>
      <c r="I117" s="449"/>
      <c r="J117" s="449"/>
      <c r="K117" s="451"/>
    </row>
    <row r="118" spans="1:11" s="500" customFormat="1">
      <c r="A118" s="451"/>
      <c r="B118" s="475"/>
      <c r="C118" s="486" t="s">
        <v>163</v>
      </c>
      <c r="D118" s="467"/>
      <c r="E118" s="468"/>
      <c r="F118" s="467"/>
      <c r="G118" s="467">
        <f>SUM(G75:G117)</f>
        <v>0</v>
      </c>
      <c r="H118" s="467"/>
      <c r="I118" s="467">
        <f>SUM(I75:I117)</f>
        <v>0</v>
      </c>
      <c r="J118" s="467">
        <f>SUM(J75:J117)</f>
        <v>0</v>
      </c>
      <c r="K118" s="451"/>
    </row>
    <row r="119" spans="1:11" s="500" customFormat="1" hidden="1">
      <c r="A119" s="460"/>
      <c r="B119" s="482"/>
      <c r="C119" s="483"/>
      <c r="D119" s="460"/>
      <c r="E119" s="461"/>
      <c r="F119" s="460"/>
      <c r="G119" s="460"/>
      <c r="H119" s="460"/>
      <c r="I119" s="460"/>
      <c r="J119" s="460"/>
      <c r="K119" s="454"/>
    </row>
    <row r="120" spans="1:11" s="500" customFormat="1">
      <c r="A120" s="464"/>
      <c r="B120" s="703" t="str">
        <f>"รวม"&amp;B36</f>
        <v>รวมหมวดงานวิศวกรรมโครงสร้าง</v>
      </c>
      <c r="C120" s="703"/>
      <c r="D120" s="462"/>
      <c r="E120" s="463"/>
      <c r="F120" s="462"/>
      <c r="G120" s="462">
        <f>G74+G118</f>
        <v>0</v>
      </c>
      <c r="H120" s="462"/>
      <c r="I120" s="462">
        <f>I74+I118</f>
        <v>0</v>
      </c>
      <c r="J120" s="462">
        <f>J74+J118</f>
        <v>0</v>
      </c>
      <c r="K120" s="464"/>
    </row>
    <row r="121" spans="1:11" s="500" customFormat="1">
      <c r="A121" s="480">
        <v>4.3</v>
      </c>
      <c r="B121" s="481" t="str">
        <f>B12</f>
        <v>หมวดงานสถาปัตยกรรม</v>
      </c>
      <c r="C121" s="476"/>
      <c r="D121" s="451"/>
      <c r="E121" s="458"/>
      <c r="F121" s="451"/>
      <c r="G121" s="451"/>
      <c r="H121" s="451"/>
      <c r="I121" s="451"/>
      <c r="J121" s="451"/>
      <c r="K121" s="451"/>
    </row>
    <row r="122" spans="1:11" s="500" customFormat="1">
      <c r="A122" s="480"/>
      <c r="B122" s="481"/>
      <c r="C122" s="485" t="str">
        <f>'Data information'!C205</f>
        <v>งานวัสดุมุงหลังคา</v>
      </c>
      <c r="D122" s="451"/>
      <c r="E122" s="458"/>
      <c r="F122" s="451"/>
      <c r="G122" s="451"/>
      <c r="H122" s="451"/>
      <c r="I122" s="451"/>
      <c r="J122" s="451"/>
      <c r="K122" s="451"/>
    </row>
    <row r="123" spans="1:11" s="500" customFormat="1">
      <c r="A123" s="451"/>
      <c r="B123" s="475"/>
      <c r="C123" s="476" t="str">
        <f>'Data information'!C206</f>
        <v xml:space="preserve"> - หลังคา METALSHEET+โฟม หนา 5 ซม.พร้อม Flashing ครอบปิด อุปกรณ์การติดตั้ง</v>
      </c>
      <c r="D123" s="449"/>
      <c r="E123" s="450" t="str">
        <f>'Data information'!D206</f>
        <v>ตร.ม.</v>
      </c>
      <c r="F123" s="449">
        <f>'Data information'!E206</f>
        <v>970</v>
      </c>
      <c r="G123" s="449">
        <f>D123*F123</f>
        <v>0</v>
      </c>
      <c r="H123" s="449">
        <f>'Data information'!F206</f>
        <v>70</v>
      </c>
      <c r="I123" s="449">
        <f>D123*H123</f>
        <v>0</v>
      </c>
      <c r="J123" s="449">
        <f>G123+I123</f>
        <v>0</v>
      </c>
      <c r="K123" s="469" t="s">
        <v>967</v>
      </c>
    </row>
    <row r="124" spans="1:11" s="500" customFormat="1" hidden="1">
      <c r="A124" s="451"/>
      <c r="B124" s="475"/>
      <c r="C124" s="476" t="str">
        <f>'Data information'!C207</f>
        <v xml:space="preserve"> - หลังคาอะครีลิคชนิดแผ่นเรียบโปร่งแสงกันความร้อน ขนาด 1.380X4.00 ม. หนา 6 มม.</v>
      </c>
      <c r="D124" s="449"/>
      <c r="E124" s="450" t="str">
        <f>'Data information'!D207</f>
        <v>ตร.ม.</v>
      </c>
      <c r="F124" s="449">
        <f>'Data information'!E207</f>
        <v>997.5</v>
      </c>
      <c r="G124" s="449">
        <f>D124*F124</f>
        <v>0</v>
      </c>
      <c r="H124" s="449">
        <f>'Data information'!F207</f>
        <v>0</v>
      </c>
      <c r="I124" s="449">
        <f>D124*H124</f>
        <v>0</v>
      </c>
      <c r="J124" s="449">
        <f>G124+I124</f>
        <v>0</v>
      </c>
      <c r="K124" s="451"/>
    </row>
    <row r="125" spans="1:11" s="500" customFormat="1">
      <c r="A125" s="451"/>
      <c r="B125" s="475"/>
      <c r="C125" s="476" t="str">
        <f>'Data information'!C208</f>
        <v xml:space="preserve"> - รางน้ำฝน คสล. ผิวภายในรางขัดมันเรียบผสมน้ำยากันซึม </v>
      </c>
      <c r="D125" s="449"/>
      <c r="E125" s="450" t="str">
        <f>'Data information'!D208</f>
        <v>ม.</v>
      </c>
      <c r="F125" s="449">
        <f>'Data information'!E208</f>
        <v>1560</v>
      </c>
      <c r="G125" s="449">
        <f>D125*F125</f>
        <v>0</v>
      </c>
      <c r="H125" s="449">
        <f>'Data information'!F208</f>
        <v>300</v>
      </c>
      <c r="I125" s="449">
        <f>D125*H125</f>
        <v>0</v>
      </c>
      <c r="J125" s="449">
        <f>G125+I125</f>
        <v>0</v>
      </c>
      <c r="K125" s="451"/>
    </row>
    <row r="126" spans="1:11" s="500" customFormat="1">
      <c r="A126" s="480"/>
      <c r="B126" s="481"/>
      <c r="C126" s="485" t="str">
        <f>'Data information'!C209</f>
        <v>งานฝ้าเพดาน</v>
      </c>
      <c r="D126" s="449"/>
      <c r="E126" s="458"/>
      <c r="F126" s="451"/>
      <c r="G126" s="451"/>
      <c r="H126" s="451"/>
      <c r="I126" s="451"/>
      <c r="J126" s="451"/>
      <c r="K126" s="451"/>
    </row>
    <row r="127" spans="1:11" s="500" customFormat="1">
      <c r="A127" s="451"/>
      <c r="B127" s="475"/>
      <c r="C127" s="476" t="str">
        <f>'Data information'!C210</f>
        <v xml:space="preserve"> - C1-ฝ้าเพดานแต่งเรียบ ท้องพื้นคอนกรีตโครงสร้าง </v>
      </c>
      <c r="D127" s="449"/>
      <c r="E127" s="450" t="str">
        <f>'Data information'!D210</f>
        <v>ตร.ม.</v>
      </c>
      <c r="F127" s="449">
        <f>'Data information'!E210</f>
        <v>24</v>
      </c>
      <c r="G127" s="449">
        <f>D127*F127</f>
        <v>0</v>
      </c>
      <c r="H127" s="449">
        <f>'Data information'!F210</f>
        <v>30</v>
      </c>
      <c r="I127" s="449">
        <f>D127*H127</f>
        <v>0</v>
      </c>
      <c r="J127" s="449">
        <f>G127+I127</f>
        <v>0</v>
      </c>
      <c r="K127" s="469"/>
    </row>
    <row r="128" spans="1:11" s="500" customFormat="1" ht="48">
      <c r="A128" s="451"/>
      <c r="B128" s="475"/>
      <c r="C128" s="490" t="str">
        <f>'Data information'!C211</f>
        <v xml:space="preserve"> - C2-ฝ้าเพดานยิบซั่มบอร์ดชนิดขอบลาดหนา 9 มม.โครงเคร่า ซีไลน์เหล็กอาบสังกะสี  @0.60 ม.# </v>
      </c>
      <c r="D128" s="449"/>
      <c r="E128" s="450" t="str">
        <f>'Data information'!D211</f>
        <v>ตร.ม.</v>
      </c>
      <c r="F128" s="449">
        <f>'Data information'!E211</f>
        <v>186.33</v>
      </c>
      <c r="G128" s="449">
        <f>D128*F128</f>
        <v>0</v>
      </c>
      <c r="H128" s="449">
        <f>'Data information'!F211</f>
        <v>75</v>
      </c>
      <c r="I128" s="449">
        <f>D128*H128</f>
        <v>0</v>
      </c>
      <c r="J128" s="449">
        <f>G128+I128</f>
        <v>0</v>
      </c>
      <c r="K128" s="451"/>
    </row>
    <row r="129" spans="1:11" s="500" customFormat="1" ht="48">
      <c r="A129" s="451"/>
      <c r="B129" s="475"/>
      <c r="C129" s="490" t="str">
        <f>'Data information'!C212</f>
        <v xml:space="preserve"> - C3-ฝ้าเพดานยิบซั่มบอร์ดชนิดทนชื้นขอบลาดหนา 9 มม.โครงเคร่า ซีไลน์เหล็กอาบสังกะสี  @0.60 ม.# </v>
      </c>
      <c r="D129" s="449"/>
      <c r="E129" s="450" t="str">
        <f>'Data information'!D212</f>
        <v>ตร.ม.</v>
      </c>
      <c r="F129" s="449">
        <f>'Data information'!E212</f>
        <v>212.5</v>
      </c>
      <c r="G129" s="449">
        <f>D129*F129</f>
        <v>0</v>
      </c>
      <c r="H129" s="449">
        <f>'Data information'!F212</f>
        <v>75</v>
      </c>
      <c r="I129" s="449">
        <f>D129*H129</f>
        <v>0</v>
      </c>
      <c r="J129" s="449">
        <f>G129+I129</f>
        <v>0</v>
      </c>
      <c r="K129" s="451"/>
    </row>
    <row r="130" spans="1:11" s="500" customFormat="1" ht="48" hidden="1">
      <c r="A130" s="451"/>
      <c r="B130" s="475"/>
      <c r="C130" s="490" t="str">
        <f>'Data information'!C213</f>
        <v xml:space="preserve"> - C4-ฝ้าเพดานยิบซั่มบอร์ด ซับเสียงหนา 12 มม. โครงเคร่า ที-บาร์สีขาว @ 0.60 ม.# </v>
      </c>
      <c r="D130" s="449"/>
      <c r="E130" s="450" t="str">
        <f>'Data information'!D213</f>
        <v>ตร.ม.</v>
      </c>
      <c r="F130" s="449">
        <f>'Data information'!E213</f>
        <v>357.55</v>
      </c>
      <c r="G130" s="449">
        <f>D130*F130</f>
        <v>0</v>
      </c>
      <c r="H130" s="449">
        <f>'Data information'!F213</f>
        <v>52</v>
      </c>
      <c r="I130" s="449">
        <f>D130*H130</f>
        <v>0</v>
      </c>
      <c r="J130" s="449">
        <f>G130+I130</f>
        <v>0</v>
      </c>
      <c r="K130" s="451"/>
    </row>
    <row r="131" spans="1:11" s="500" customFormat="1" ht="48" hidden="1">
      <c r="A131" s="451"/>
      <c r="B131" s="475"/>
      <c r="C131" s="490" t="str">
        <f>'Data information'!C214</f>
        <v xml:space="preserve"> - C5-ฝ้าเพดานยิบซั่มบอร์ดชนิดขอบลาดหนา 9 มม.โครงเคร่า ซีไลน์เหล็กอาบสังกะสี  @0.60 ม.# </v>
      </c>
      <c r="D131" s="449"/>
      <c r="E131" s="450" t="str">
        <f>'Data information'!D214</f>
        <v>ตร.ม.</v>
      </c>
      <c r="F131" s="449">
        <f>'Data information'!E214</f>
        <v>186.33</v>
      </c>
      <c r="G131" s="449">
        <f>D131*F131</f>
        <v>0</v>
      </c>
      <c r="H131" s="449">
        <f>'Data information'!F214</f>
        <v>75</v>
      </c>
      <c r="I131" s="449">
        <f>D131*H131</f>
        <v>0</v>
      </c>
      <c r="J131" s="449">
        <f>G131+I131</f>
        <v>0</v>
      </c>
      <c r="K131" s="469" t="s">
        <v>967</v>
      </c>
    </row>
    <row r="132" spans="1:11" s="500" customFormat="1">
      <c r="A132" s="480"/>
      <c r="B132" s="481"/>
      <c r="C132" s="485" t="str">
        <f>'Data information'!C215</f>
        <v>งานผนัง</v>
      </c>
      <c r="D132" s="449"/>
      <c r="E132" s="458"/>
      <c r="F132" s="451"/>
      <c r="G132" s="451"/>
      <c r="H132" s="451"/>
      <c r="I132" s="451"/>
      <c r="J132" s="451"/>
      <c r="K132" s="451"/>
    </row>
    <row r="133" spans="1:11" s="500" customFormat="1">
      <c r="A133" s="451"/>
      <c r="B133" s="475"/>
      <c r="C133" s="476" t="str">
        <f>'Data information'!C216</f>
        <v xml:space="preserve"> - ผ1-ผ4-ผนังก่อคอนกรีตบล็อคขนาด 0.15X0.30ม.หนา 7 ซม.</v>
      </c>
      <c r="D133" s="449"/>
      <c r="E133" s="450" t="str">
        <f>'Data information'!D216</f>
        <v>ตร.ม.</v>
      </c>
      <c r="F133" s="449">
        <f>'Data information'!E216</f>
        <v>202.34</v>
      </c>
      <c r="G133" s="449">
        <f>D133*F133</f>
        <v>0</v>
      </c>
      <c r="H133" s="449">
        <f>'Data information'!F216</f>
        <v>56</v>
      </c>
      <c r="I133" s="449">
        <f>D133*H133</f>
        <v>0</v>
      </c>
      <c r="J133" s="449">
        <f>G133+I133</f>
        <v>0</v>
      </c>
      <c r="K133" s="469" t="s">
        <v>967</v>
      </c>
    </row>
    <row r="134" spans="1:11" s="500" customFormat="1">
      <c r="A134" s="451"/>
      <c r="B134" s="475"/>
      <c r="C134" s="476" t="str">
        <f>'Data information'!C217</f>
        <v xml:space="preserve"> - งานผนังผิวฉาบปูนเรียบ</v>
      </c>
      <c r="D134" s="449"/>
      <c r="E134" s="450" t="str">
        <f>'Data information'!D217</f>
        <v>ตร.ม.</v>
      </c>
      <c r="F134" s="449">
        <f>'Data information'!E217</f>
        <v>75.22</v>
      </c>
      <c r="G134" s="449">
        <f t="shared" ref="G134:G144" si="13">D134*F134</f>
        <v>0</v>
      </c>
      <c r="H134" s="449">
        <f>'Data information'!F217</f>
        <v>87</v>
      </c>
      <c r="I134" s="449">
        <f t="shared" ref="I134:I144" si="14">D134*H134</f>
        <v>0</v>
      </c>
      <c r="J134" s="449">
        <f t="shared" ref="J134:J144" si="15">G134+I134</f>
        <v>0</v>
      </c>
      <c r="K134" s="469" t="s">
        <v>967</v>
      </c>
    </row>
    <row r="135" spans="1:11" s="500" customFormat="1">
      <c r="A135" s="451"/>
      <c r="B135" s="475"/>
      <c r="C135" s="506" t="str">
        <f>'Data information'!C218</f>
        <v xml:space="preserve"> - ผ5-ผนังผิวฉาบปูน กรุกระเบื้องเกรซพอซเลนขนาด 0.30X0.60 ม.</v>
      </c>
      <c r="D135" s="449"/>
      <c r="E135" s="450" t="str">
        <f>'Data information'!D218</f>
        <v>ตร.ม.</v>
      </c>
      <c r="F135" s="449">
        <f>'Data information'!E218</f>
        <v>370</v>
      </c>
      <c r="G135" s="449">
        <f t="shared" si="13"/>
        <v>0</v>
      </c>
      <c r="H135" s="449">
        <f>'Data information'!F218</f>
        <v>189</v>
      </c>
      <c r="I135" s="449">
        <f t="shared" si="14"/>
        <v>0</v>
      </c>
      <c r="J135" s="449">
        <f t="shared" si="15"/>
        <v>0</v>
      </c>
      <c r="K135" s="451"/>
    </row>
    <row r="136" spans="1:11" s="500" customFormat="1">
      <c r="A136" s="451"/>
      <c r="B136" s="475"/>
      <c r="C136" s="476" t="str">
        <f>'Data information'!C219</f>
        <v xml:space="preserve"> - ผ6-ผนังคอนกรีตโครงสร้าง ฉาบปูนเรียบ</v>
      </c>
      <c r="D136" s="449"/>
      <c r="E136" s="450" t="str">
        <f>'Data information'!D219</f>
        <v>ตร.ม.</v>
      </c>
      <c r="F136" s="449">
        <f>'Data information'!E219</f>
        <v>75.22</v>
      </c>
      <c r="G136" s="449">
        <f t="shared" si="13"/>
        <v>0</v>
      </c>
      <c r="H136" s="449">
        <f>'Data information'!F219</f>
        <v>105</v>
      </c>
      <c r="I136" s="449">
        <f t="shared" si="14"/>
        <v>0</v>
      </c>
      <c r="J136" s="449">
        <f t="shared" si="15"/>
        <v>0</v>
      </c>
      <c r="K136" s="451"/>
    </row>
    <row r="137" spans="1:11" s="500" customFormat="1" hidden="1">
      <c r="A137" s="451"/>
      <c r="B137" s="475"/>
      <c r="C137" s="476" t="str">
        <f>'Data information'!C220</f>
        <v xml:space="preserve"> - ผ7-ผนังคอนกรีตโครงสร้างเปลือยผิวเคลือบด้วยน้ำยากันตะไคร่สูตรน้ำมัน</v>
      </c>
      <c r="D137" s="449"/>
      <c r="E137" s="450" t="str">
        <f>'Data information'!D220</f>
        <v>ตร.ม.</v>
      </c>
      <c r="F137" s="449">
        <f>'Data information'!E220</f>
        <v>35</v>
      </c>
      <c r="G137" s="449">
        <f t="shared" si="13"/>
        <v>0</v>
      </c>
      <c r="H137" s="449">
        <f>'Data information'!F220</f>
        <v>30</v>
      </c>
      <c r="I137" s="449">
        <f t="shared" si="14"/>
        <v>0</v>
      </c>
      <c r="J137" s="449">
        <f t="shared" si="15"/>
        <v>0</v>
      </c>
      <c r="K137" s="451"/>
    </row>
    <row r="138" spans="1:11" s="500" customFormat="1" ht="48">
      <c r="A138" s="451"/>
      <c r="B138" s="475"/>
      <c r="C138" s="490" t="str">
        <f>'Data information'!C221</f>
        <v xml:space="preserve"> - ผ8-ผนังกรุแผ่นเมทัลชีท ลายไม้หน้ากว้าง 8" โครงเคร่าซีไลน์อาบสังกะสี (หน้าลิฟต์)</v>
      </c>
      <c r="D138" s="449"/>
      <c r="E138" s="450" t="str">
        <f>'Data information'!D221</f>
        <v>ตร.ม.</v>
      </c>
      <c r="F138" s="449">
        <f>'Data information'!E221</f>
        <v>500</v>
      </c>
      <c r="G138" s="449">
        <f t="shared" si="13"/>
        <v>0</v>
      </c>
      <c r="H138" s="449">
        <f>'Data information'!F221</f>
        <v>0</v>
      </c>
      <c r="I138" s="449">
        <f t="shared" si="14"/>
        <v>0</v>
      </c>
      <c r="J138" s="449">
        <f t="shared" si="15"/>
        <v>0</v>
      </c>
      <c r="K138" s="451"/>
    </row>
    <row r="139" spans="1:11" s="500" customFormat="1" hidden="1">
      <c r="A139" s="451"/>
      <c r="B139" s="475"/>
      <c r="C139" s="476" t="str">
        <f>'Data information'!C222</f>
        <v xml:space="preserve"> - ผ9-ผนังกรุแผ่นอลูมิเนี่ยม คอมโพสิทชนิดใส้กลางทนไฟ สีเทา</v>
      </c>
      <c r="D139" s="449"/>
      <c r="E139" s="450" t="str">
        <f>'Data information'!D222</f>
        <v>ตร.ม.</v>
      </c>
      <c r="F139" s="449">
        <f>'Data information'!E222</f>
        <v>0</v>
      </c>
      <c r="G139" s="449">
        <f t="shared" si="13"/>
        <v>0</v>
      </c>
      <c r="H139" s="449">
        <f>'Data information'!F222</f>
        <v>0</v>
      </c>
      <c r="I139" s="449">
        <f t="shared" si="14"/>
        <v>0</v>
      </c>
      <c r="J139" s="449">
        <f t="shared" si="15"/>
        <v>0</v>
      </c>
      <c r="K139" s="451"/>
    </row>
    <row r="140" spans="1:11" s="500" customFormat="1" hidden="1">
      <c r="A140" s="451"/>
      <c r="B140" s="475"/>
      <c r="C140" s="476" t="str">
        <f>'Data information'!C223</f>
        <v xml:space="preserve"> - ผ10-ผนังระแนงเหล็กกล่องชุปกาวาไนซ์ขนาด 75X40X2.3mm.@ 0.11 ม.ทาสีดำ</v>
      </c>
      <c r="D140" s="449"/>
      <c r="E140" s="450" t="str">
        <f>'Data information'!D223</f>
        <v>ตร.ม.</v>
      </c>
      <c r="F140" s="449">
        <f>'Data information'!E223</f>
        <v>1270</v>
      </c>
      <c r="G140" s="449">
        <f t="shared" si="13"/>
        <v>0</v>
      </c>
      <c r="H140" s="449">
        <f>'Data information'!F223</f>
        <v>320</v>
      </c>
      <c r="I140" s="449">
        <f t="shared" si="14"/>
        <v>0</v>
      </c>
      <c r="J140" s="449">
        <f t="shared" si="15"/>
        <v>0</v>
      </c>
      <c r="K140" s="451"/>
    </row>
    <row r="141" spans="1:11" s="500" customFormat="1" hidden="1">
      <c r="A141" s="451"/>
      <c r="B141" s="475"/>
      <c r="C141" s="476" t="str">
        <f>'Data information'!C224</f>
        <v xml:space="preserve"> - ผ11-ผนังห้องน้ำสำเร็จรูปความหนา 25 มม.ผิวผนังเป็นไฮเพรสเซอร์ลามิเนทลายไม้บริเวณส่วนหน้าห้องน้ำและประตู</v>
      </c>
      <c r="D141" s="449"/>
      <c r="E141" s="450" t="str">
        <f>'Data information'!D224</f>
        <v>ชุด</v>
      </c>
      <c r="F141" s="449">
        <f>'Data information'!E224</f>
        <v>0</v>
      </c>
      <c r="G141" s="449">
        <f t="shared" si="13"/>
        <v>0</v>
      </c>
      <c r="H141" s="449">
        <f>'Data information'!F224</f>
        <v>0</v>
      </c>
      <c r="I141" s="449">
        <f t="shared" si="14"/>
        <v>0</v>
      </c>
      <c r="J141" s="449">
        <f t="shared" si="15"/>
        <v>0</v>
      </c>
      <c r="K141" s="451"/>
    </row>
    <row r="142" spans="1:11" s="500" customFormat="1" ht="48">
      <c r="A142" s="451"/>
      <c r="B142" s="475"/>
      <c r="C142" s="490" t="str">
        <f>'Data information'!C225</f>
        <v xml:space="preserve"> - ผ12-ผนังกระจกลามิเนตใส (กระจกใส 6 มม.+PVB 0.76 มม.+กระจกใส 6 มม.) กรอบอลูมิเนี่ยม</v>
      </c>
      <c r="D142" s="449"/>
      <c r="E142" s="450" t="str">
        <f>'Data information'!D225</f>
        <v>ตร.ม.</v>
      </c>
      <c r="F142" s="449">
        <f>'Data information'!E225</f>
        <v>2500</v>
      </c>
      <c r="G142" s="449">
        <f t="shared" si="13"/>
        <v>0</v>
      </c>
      <c r="H142" s="449">
        <f>'Data information'!F225</f>
        <v>0</v>
      </c>
      <c r="I142" s="449">
        <f t="shared" si="14"/>
        <v>0</v>
      </c>
      <c r="J142" s="449">
        <f t="shared" si="15"/>
        <v>0</v>
      </c>
      <c r="K142" s="469" t="s">
        <v>967</v>
      </c>
    </row>
    <row r="143" spans="1:11" s="500" customFormat="1">
      <c r="A143" s="451"/>
      <c r="B143" s="475"/>
      <c r="C143" s="476" t="str">
        <f>'Data information'!C226</f>
        <v xml:space="preserve"> - ผ13-ผนังกระจกใส ความหนากระจก 6 มม.กรอบอลูมิเนี่ยม</v>
      </c>
      <c r="D143" s="449"/>
      <c r="E143" s="450" t="str">
        <f>'Data information'!D226</f>
        <v>ตร.ม.</v>
      </c>
      <c r="F143" s="449">
        <f>'Data information'!E226</f>
        <v>1700</v>
      </c>
      <c r="G143" s="449">
        <f t="shared" si="13"/>
        <v>0</v>
      </c>
      <c r="H143" s="449">
        <f>'Data information'!F226</f>
        <v>0</v>
      </c>
      <c r="I143" s="449">
        <f t="shared" si="14"/>
        <v>0</v>
      </c>
      <c r="J143" s="449">
        <f t="shared" si="15"/>
        <v>0</v>
      </c>
      <c r="K143" s="469" t="s">
        <v>967</v>
      </c>
    </row>
    <row r="144" spans="1:11" s="500" customFormat="1" hidden="1">
      <c r="A144" s="451"/>
      <c r="B144" s="475"/>
      <c r="C144" s="476" t="str">
        <f>'Data information'!C227</f>
        <v xml:space="preserve"> - ผ14.ผนังกระจกเงา ความหนากระจก 6 มม.</v>
      </c>
      <c r="D144" s="449"/>
      <c r="E144" s="450" t="str">
        <f>'Data information'!D227</f>
        <v>ตร.ม.</v>
      </c>
      <c r="F144" s="449">
        <f>'Data information'!E227</f>
        <v>444</v>
      </c>
      <c r="G144" s="449">
        <f t="shared" si="13"/>
        <v>0</v>
      </c>
      <c r="H144" s="449">
        <f>'Data information'!F227</f>
        <v>99</v>
      </c>
      <c r="I144" s="449">
        <f t="shared" si="14"/>
        <v>0</v>
      </c>
      <c r="J144" s="449">
        <f t="shared" si="15"/>
        <v>0</v>
      </c>
      <c r="K144" s="460"/>
    </row>
    <row r="145" spans="1:11" s="500" customFormat="1">
      <c r="A145" s="480"/>
      <c r="B145" s="481"/>
      <c r="C145" s="485" t="str">
        <f>'Data information'!C228</f>
        <v>งานวัสดุผิวพื้น</v>
      </c>
      <c r="D145" s="449"/>
      <c r="E145" s="458"/>
      <c r="F145" s="451"/>
      <c r="G145" s="451"/>
      <c r="H145" s="451"/>
      <c r="I145" s="451"/>
      <c r="J145" s="451"/>
      <c r="K145" s="451"/>
    </row>
    <row r="146" spans="1:11" s="500" customFormat="1">
      <c r="A146" s="451"/>
      <c r="B146" s="475"/>
      <c r="C146" s="476" t="str">
        <f>'Data information'!C229</f>
        <v xml:space="preserve"> - F0-พื้นผิวขัดมันเรียบผสมผงขัดหน้าแข็ง ( FLOOR HARDENER )</v>
      </c>
      <c r="D146" s="449"/>
      <c r="E146" s="450" t="str">
        <f>'Data information'!D229</f>
        <v>ตร.ม.</v>
      </c>
      <c r="F146" s="449">
        <f>'Data information'!E229</f>
        <v>32.25</v>
      </c>
      <c r="G146" s="449">
        <f>D146*F146</f>
        <v>0</v>
      </c>
      <c r="H146" s="449">
        <f>'Data information'!F229</f>
        <v>40</v>
      </c>
      <c r="I146" s="449">
        <f>D146*H146</f>
        <v>0</v>
      </c>
      <c r="J146" s="449">
        <f>G146+I146</f>
        <v>0</v>
      </c>
      <c r="K146" s="469" t="s">
        <v>967</v>
      </c>
    </row>
    <row r="147" spans="1:11" s="500" customFormat="1">
      <c r="A147" s="451"/>
      <c r="B147" s="475"/>
      <c r="C147" s="476" t="str">
        <f>'Data information'!C230</f>
        <v xml:space="preserve"> - F1-พื้นปูกระเบื้อง เกรซพอซเลนขนาด 0.60X1.20 ม.</v>
      </c>
      <c r="D147" s="449"/>
      <c r="E147" s="450" t="str">
        <f>'Data information'!D230</f>
        <v>ตร.ม.</v>
      </c>
      <c r="F147" s="449">
        <f>'Data information'!E230</f>
        <v>32.25</v>
      </c>
      <c r="G147" s="449">
        <f t="shared" ref="G147:G156" si="16">D147*F147</f>
        <v>0</v>
      </c>
      <c r="H147" s="449">
        <f>'Data information'!F230</f>
        <v>40</v>
      </c>
      <c r="I147" s="449">
        <f t="shared" ref="I147:I156" si="17">D147*H147</f>
        <v>0</v>
      </c>
      <c r="J147" s="449">
        <f t="shared" ref="J147:J156" si="18">G147+I147</f>
        <v>0</v>
      </c>
      <c r="K147" s="469" t="s">
        <v>967</v>
      </c>
    </row>
    <row r="148" spans="1:11" s="500" customFormat="1">
      <c r="A148" s="451"/>
      <c r="B148" s="475"/>
      <c r="C148" s="476" t="str">
        <f>'Data information'!C231</f>
        <v xml:space="preserve"> - F2-พื้นปูกระเบื้อง เกรซพอซเลนขนาด 0.60X0.60 ม.</v>
      </c>
      <c r="D148" s="449"/>
      <c r="E148" s="450" t="str">
        <f>'Data information'!D231</f>
        <v>ตร.ม.</v>
      </c>
      <c r="F148" s="449">
        <f>'Data information'!E231</f>
        <v>32.25</v>
      </c>
      <c r="G148" s="449">
        <f t="shared" si="16"/>
        <v>0</v>
      </c>
      <c r="H148" s="449">
        <f>'Data information'!F231</f>
        <v>40</v>
      </c>
      <c r="I148" s="449">
        <f t="shared" si="17"/>
        <v>0</v>
      </c>
      <c r="J148" s="449">
        <f t="shared" si="18"/>
        <v>0</v>
      </c>
      <c r="K148" s="469" t="s">
        <v>967</v>
      </c>
    </row>
    <row r="149" spans="1:11" s="500" customFormat="1">
      <c r="A149" s="451"/>
      <c r="B149" s="475"/>
      <c r="C149" s="476" t="str">
        <f>'Data information'!C232</f>
        <v xml:space="preserve"> - F3-พื้นปูกระเบื้อง เกรซพอซเลนขนาด 0.30X0.60 ม. (ชนิดไม่ลื่น)</v>
      </c>
      <c r="D149" s="449"/>
      <c r="E149" s="450" t="str">
        <f>'Data information'!D232</f>
        <v>ตร.ม.</v>
      </c>
      <c r="F149" s="449">
        <f>'Data information'!E232</f>
        <v>398</v>
      </c>
      <c r="G149" s="449">
        <f t="shared" si="16"/>
        <v>0</v>
      </c>
      <c r="H149" s="449">
        <f>'Data information'!F232</f>
        <v>222</v>
      </c>
      <c r="I149" s="449">
        <f t="shared" si="17"/>
        <v>0</v>
      </c>
      <c r="J149" s="449">
        <f t="shared" si="18"/>
        <v>0</v>
      </c>
      <c r="K149" s="451"/>
    </row>
    <row r="150" spans="1:11" s="500" customFormat="1" hidden="1">
      <c r="A150" s="451"/>
      <c r="B150" s="475"/>
      <c r="C150" s="476" t="str">
        <f>'Data information'!C233</f>
        <v xml:space="preserve"> - F4-พื้นปูกระเบื้อง เกรซพอซเลนขนาด 0.20X1.20 ม.</v>
      </c>
      <c r="D150" s="449"/>
      <c r="E150" s="450" t="str">
        <f>'Data information'!D233</f>
        <v>ตร.ม.</v>
      </c>
      <c r="F150" s="449">
        <f>'Data information'!E233</f>
        <v>50</v>
      </c>
      <c r="G150" s="449">
        <f t="shared" si="16"/>
        <v>0</v>
      </c>
      <c r="H150" s="449">
        <f>'Data information'!F233</f>
        <v>87</v>
      </c>
      <c r="I150" s="449">
        <f t="shared" si="17"/>
        <v>0</v>
      </c>
      <c r="J150" s="449">
        <f t="shared" si="18"/>
        <v>0</v>
      </c>
      <c r="K150" s="469" t="s">
        <v>967</v>
      </c>
    </row>
    <row r="151" spans="1:11" s="500" customFormat="1" hidden="1">
      <c r="A151" s="451"/>
      <c r="B151" s="475"/>
      <c r="C151" s="476" t="str">
        <f>'Data information'!C234</f>
        <v xml:space="preserve"> - F5-พื้นปูกระเบื้องยางลายไม้ชนิดคลิ๊กล๊อคความหนาไม่น้อยกว่า 4 มม.</v>
      </c>
      <c r="D151" s="449"/>
      <c r="E151" s="450" t="str">
        <f>'Data information'!D234</f>
        <v>ตร.ม.</v>
      </c>
      <c r="F151" s="449">
        <f>'Data information'!E234</f>
        <v>382.25</v>
      </c>
      <c r="G151" s="449">
        <f t="shared" si="16"/>
        <v>0</v>
      </c>
      <c r="H151" s="449">
        <f>'Data information'!F234</f>
        <v>40</v>
      </c>
      <c r="I151" s="449">
        <f t="shared" si="17"/>
        <v>0</v>
      </c>
      <c r="J151" s="449">
        <f t="shared" si="18"/>
        <v>0</v>
      </c>
      <c r="K151" s="469" t="s">
        <v>967</v>
      </c>
    </row>
    <row r="152" spans="1:11" s="500" customFormat="1">
      <c r="A152" s="451"/>
      <c r="B152" s="475"/>
      <c r="C152" s="476" t="str">
        <f>'Data information'!C235</f>
        <v xml:space="preserve"> - F6-พื้นคอนกรีตทำผิวพิมพ์ลายสีเทาดำ (STAMPED CONCRETE)</v>
      </c>
      <c r="D152" s="449"/>
      <c r="E152" s="450" t="str">
        <f>'Data information'!D235</f>
        <v>ตร.ม.</v>
      </c>
      <c r="F152" s="449">
        <f>'Data information'!E235</f>
        <v>32.25</v>
      </c>
      <c r="G152" s="449">
        <f t="shared" si="16"/>
        <v>0</v>
      </c>
      <c r="H152" s="449">
        <f>'Data information'!F235</f>
        <v>40</v>
      </c>
      <c r="I152" s="449">
        <f t="shared" si="17"/>
        <v>0</v>
      </c>
      <c r="J152" s="449">
        <f t="shared" si="18"/>
        <v>0</v>
      </c>
      <c r="K152" s="469" t="s">
        <v>967</v>
      </c>
    </row>
    <row r="153" spans="1:11" s="500" customFormat="1" hidden="1">
      <c r="A153" s="451"/>
      <c r="B153" s="475"/>
      <c r="C153" s="476" t="str">
        <f>'Data information'!C236</f>
        <v xml:space="preserve"> - F7-พื้นปูพรม(ไนล่อน) สีเทา</v>
      </c>
      <c r="D153" s="449"/>
      <c r="E153" s="450" t="str">
        <f>'Data information'!D236</f>
        <v>ตร.ม.</v>
      </c>
      <c r="F153" s="449">
        <f>'Data information'!E236</f>
        <v>32.25</v>
      </c>
      <c r="G153" s="449">
        <f t="shared" si="16"/>
        <v>0</v>
      </c>
      <c r="H153" s="449">
        <f>'Data information'!F236</f>
        <v>40</v>
      </c>
      <c r="I153" s="449">
        <f t="shared" si="17"/>
        <v>0</v>
      </c>
      <c r="J153" s="449">
        <f t="shared" si="18"/>
        <v>0</v>
      </c>
      <c r="K153" s="469" t="s">
        <v>967</v>
      </c>
    </row>
    <row r="154" spans="1:11" s="500" customFormat="1" hidden="1">
      <c r="A154" s="451"/>
      <c r="B154" s="475"/>
      <c r="C154" s="476" t="str">
        <f>'Data information'!C237</f>
        <v xml:space="preserve"> - F8-</v>
      </c>
      <c r="D154" s="449"/>
      <c r="E154" s="450" t="str">
        <f>'Data information'!D237</f>
        <v>ตร.ม.</v>
      </c>
      <c r="F154" s="449">
        <f>'Data information'!E237</f>
        <v>0</v>
      </c>
      <c r="G154" s="449">
        <f t="shared" si="16"/>
        <v>0</v>
      </c>
      <c r="H154" s="449">
        <f>'Data information'!F237</f>
        <v>0</v>
      </c>
      <c r="I154" s="449">
        <f t="shared" si="17"/>
        <v>0</v>
      </c>
      <c r="J154" s="449">
        <f t="shared" si="18"/>
        <v>0</v>
      </c>
      <c r="K154" s="451"/>
    </row>
    <row r="155" spans="1:11" s="500" customFormat="1" hidden="1">
      <c r="A155" s="451"/>
      <c r="B155" s="475"/>
      <c r="C155" s="476" t="str">
        <f>'Data information'!C238</f>
        <v xml:space="preserve"> - F9-</v>
      </c>
      <c r="D155" s="449"/>
      <c r="E155" s="450" t="str">
        <f>'Data information'!D238</f>
        <v>ตร.ม.</v>
      </c>
      <c r="F155" s="449">
        <f>'Data information'!E238</f>
        <v>0</v>
      </c>
      <c r="G155" s="449">
        <f t="shared" si="16"/>
        <v>0</v>
      </c>
      <c r="H155" s="449">
        <f>'Data information'!F238</f>
        <v>0</v>
      </c>
      <c r="I155" s="449">
        <f t="shared" si="17"/>
        <v>0</v>
      </c>
      <c r="J155" s="449">
        <f t="shared" si="18"/>
        <v>0</v>
      </c>
      <c r="K155" s="451"/>
    </row>
    <row r="156" spans="1:11" s="500" customFormat="1">
      <c r="A156" s="451"/>
      <c r="B156" s="475"/>
      <c r="C156" s="476" t="str">
        <f>'Data information'!C239</f>
        <v xml:space="preserve"> - F10-พื้นคอนกรีตขัดมันเรียบผสมน้ำยากันซึม ทาทับด้วยวัสดุกันซึมชนิดผสมพียู</v>
      </c>
      <c r="D156" s="449"/>
      <c r="E156" s="450" t="str">
        <f>'Data information'!D239</f>
        <v>ตร.ม.</v>
      </c>
      <c r="F156" s="449">
        <f>'Data information'!E239</f>
        <v>50</v>
      </c>
      <c r="G156" s="449">
        <f t="shared" si="16"/>
        <v>0</v>
      </c>
      <c r="H156" s="449">
        <f>'Data information'!F239</f>
        <v>87</v>
      </c>
      <c r="I156" s="449">
        <f t="shared" si="17"/>
        <v>0</v>
      </c>
      <c r="J156" s="449">
        <f t="shared" si="18"/>
        <v>0</v>
      </c>
      <c r="K156" s="469"/>
    </row>
    <row r="157" spans="1:11" s="500" customFormat="1">
      <c r="A157" s="480"/>
      <c r="B157" s="481"/>
      <c r="C157" s="485" t="str">
        <f>'Data information'!C240</f>
        <v>งานประตู-หน้าต่าง</v>
      </c>
      <c r="D157" s="449"/>
      <c r="E157" s="458"/>
      <c r="F157" s="451"/>
      <c r="G157" s="451"/>
      <c r="H157" s="451"/>
      <c r="I157" s="451"/>
      <c r="J157" s="451"/>
      <c r="K157" s="451"/>
    </row>
    <row r="158" spans="1:11" s="500" customFormat="1">
      <c r="A158" s="451"/>
      <c r="B158" s="475"/>
      <c r="C158" s="485" t="str">
        <f>'Data information'!C302</f>
        <v>อาคาร4</v>
      </c>
      <c r="D158" s="449"/>
      <c r="E158" s="450"/>
      <c r="F158" s="449"/>
      <c r="G158" s="449"/>
      <c r="H158" s="449"/>
      <c r="I158" s="449"/>
      <c r="J158" s="449"/>
      <c r="K158" s="469"/>
    </row>
    <row r="159" spans="1:11" s="500" customFormat="1" hidden="1">
      <c r="A159" s="451"/>
      <c r="B159" s="475"/>
      <c r="C159" s="489" t="str">
        <f>'Data information'!C303</f>
        <v xml:space="preserve"> - D1-ประตูบานเปิดคู่</v>
      </c>
      <c r="D159" s="449"/>
      <c r="E159" s="450" t="str">
        <f>'Data information'!D303</f>
        <v>ชุด</v>
      </c>
      <c r="F159" s="449">
        <f>'Data information'!E303</f>
        <v>27245.9</v>
      </c>
      <c r="G159" s="449">
        <f>D159*F159</f>
        <v>0</v>
      </c>
      <c r="H159" s="449">
        <f>'Data information'!F303</f>
        <v>0</v>
      </c>
      <c r="I159" s="449">
        <f>D159*H159</f>
        <v>0</v>
      </c>
      <c r="J159" s="449">
        <f>G159+I159</f>
        <v>0</v>
      </c>
      <c r="K159" s="451"/>
    </row>
    <row r="160" spans="1:11" s="500" customFormat="1" hidden="1">
      <c r="A160" s="451"/>
      <c r="B160" s="475"/>
      <c r="C160" s="489" t="str">
        <f>'Data information'!C304</f>
        <v xml:space="preserve"> - D2-ประตูบานเปิดคู่</v>
      </c>
      <c r="D160" s="449"/>
      <c r="E160" s="450" t="str">
        <f>'Data information'!D304</f>
        <v>ชุด</v>
      </c>
      <c r="F160" s="449">
        <f>'Data information'!E304</f>
        <v>25245.000000000004</v>
      </c>
      <c r="G160" s="449">
        <f t="shared" ref="G160:G173" si="19">D160*F160</f>
        <v>0</v>
      </c>
      <c r="H160" s="449">
        <f>'Data information'!F304</f>
        <v>0</v>
      </c>
      <c r="I160" s="449">
        <f t="shared" ref="I160:I173" si="20">D160*H160</f>
        <v>0</v>
      </c>
      <c r="J160" s="449">
        <f t="shared" ref="J160:J173" si="21">G160+I160</f>
        <v>0</v>
      </c>
      <c r="K160" s="451"/>
    </row>
    <row r="161" spans="1:11" s="500" customFormat="1">
      <c r="A161" s="451"/>
      <c r="B161" s="475"/>
      <c r="C161" s="489" t="str">
        <f>'Data information'!C305</f>
        <v xml:space="preserve"> - D3-ประตูบานเปิดเดี่ยว ประตูกันไฟ</v>
      </c>
      <c r="D161" s="449"/>
      <c r="E161" s="450" t="str">
        <f>'Data information'!D305</f>
        <v>ชุด</v>
      </c>
      <c r="F161" s="449">
        <f>'Data information'!E305</f>
        <v>16980</v>
      </c>
      <c r="G161" s="449">
        <f t="shared" si="19"/>
        <v>0</v>
      </c>
      <c r="H161" s="449">
        <f>'Data information'!F305</f>
        <v>1000</v>
      </c>
      <c r="I161" s="449">
        <f t="shared" si="20"/>
        <v>0</v>
      </c>
      <c r="J161" s="449">
        <f t="shared" si="21"/>
        <v>0</v>
      </c>
      <c r="K161" s="451"/>
    </row>
    <row r="162" spans="1:11" s="500" customFormat="1">
      <c r="A162" s="451"/>
      <c r="B162" s="475"/>
      <c r="C162" s="489" t="str">
        <f>'Data information'!C306</f>
        <v xml:space="preserve"> - D4-ประตูบานเปิดเดี่ยว</v>
      </c>
      <c r="D162" s="449"/>
      <c r="E162" s="450" t="str">
        <f>'Data information'!D306</f>
        <v>ชุด</v>
      </c>
      <c r="F162" s="449">
        <f>'Data information'!E306</f>
        <v>13090.000000000002</v>
      </c>
      <c r="G162" s="449">
        <f t="shared" si="19"/>
        <v>0</v>
      </c>
      <c r="H162" s="449">
        <f>'Data information'!F306</f>
        <v>0</v>
      </c>
      <c r="I162" s="449">
        <f t="shared" si="20"/>
        <v>0</v>
      </c>
      <c r="J162" s="449">
        <f t="shared" si="21"/>
        <v>0</v>
      </c>
      <c r="K162" s="451"/>
    </row>
    <row r="163" spans="1:11" s="500" customFormat="1">
      <c r="A163" s="451"/>
      <c r="B163" s="475"/>
      <c r="C163" s="489" t="str">
        <f>'Data information'!C307</f>
        <v xml:space="preserve"> - D5-ประตูบานเปิดเดี่ยว</v>
      </c>
      <c r="D163" s="449"/>
      <c r="E163" s="450" t="str">
        <f>'Data information'!D307</f>
        <v>ชุด</v>
      </c>
      <c r="F163" s="449">
        <f>'Data information'!E307</f>
        <v>4428</v>
      </c>
      <c r="G163" s="449">
        <f t="shared" si="19"/>
        <v>0</v>
      </c>
      <c r="H163" s="449">
        <f>'Data information'!F307</f>
        <v>180</v>
      </c>
      <c r="I163" s="449">
        <f t="shared" si="20"/>
        <v>0</v>
      </c>
      <c r="J163" s="449">
        <f t="shared" si="21"/>
        <v>0</v>
      </c>
      <c r="K163" s="451"/>
    </row>
    <row r="164" spans="1:11" s="500" customFormat="1" hidden="1">
      <c r="A164" s="451"/>
      <c r="B164" s="475"/>
      <c r="C164" s="489" t="str">
        <f>'Data information'!C308</f>
        <v xml:space="preserve"> - D6-ประตูบานเลื่อนเดี่ยว</v>
      </c>
      <c r="D164" s="449"/>
      <c r="E164" s="450" t="str">
        <f>'Data information'!D308</f>
        <v>ชุด</v>
      </c>
      <c r="F164" s="449">
        <f>'Data information'!E308</f>
        <v>5280</v>
      </c>
      <c r="G164" s="449">
        <f t="shared" si="19"/>
        <v>0</v>
      </c>
      <c r="H164" s="449">
        <f>'Data information'!F308</f>
        <v>240</v>
      </c>
      <c r="I164" s="449">
        <f t="shared" si="20"/>
        <v>0</v>
      </c>
      <c r="J164" s="449">
        <f t="shared" si="21"/>
        <v>0</v>
      </c>
      <c r="K164" s="451"/>
    </row>
    <row r="165" spans="1:11" s="500" customFormat="1">
      <c r="A165" s="451"/>
      <c r="B165" s="475"/>
      <c r="C165" s="489" t="str">
        <f>'Data information'!C309</f>
        <v xml:space="preserve"> - Ds-ประตูบานเปิดเดี่ยว</v>
      </c>
      <c r="D165" s="449"/>
      <c r="E165" s="450" t="str">
        <f>'Data information'!D309</f>
        <v>ชุด</v>
      </c>
      <c r="F165" s="449">
        <f>'Data information'!E309</f>
        <v>1650</v>
      </c>
      <c r="G165" s="449">
        <f t="shared" si="19"/>
        <v>0</v>
      </c>
      <c r="H165" s="449">
        <f>'Data information'!F309</f>
        <v>0</v>
      </c>
      <c r="I165" s="449">
        <f t="shared" si="20"/>
        <v>0</v>
      </c>
      <c r="J165" s="449">
        <f t="shared" si="21"/>
        <v>0</v>
      </c>
      <c r="K165" s="451"/>
    </row>
    <row r="166" spans="1:11" s="500" customFormat="1">
      <c r="A166" s="451"/>
      <c r="B166" s="475"/>
      <c r="C166" s="489" t="str">
        <f>'Data information'!C310</f>
        <v xml:space="preserve"> - W1-หน้าต่างบานเปิดเดี่ยว+ช่องแสงติดตาย (รวมกันสาดเหล็กแผ่นเรียบ)</v>
      </c>
      <c r="D166" s="449"/>
      <c r="E166" s="450" t="str">
        <f>'Data information'!D310</f>
        <v>ชุด</v>
      </c>
      <c r="F166" s="449">
        <f>'Data information'!E310</f>
        <v>12062.199999999999</v>
      </c>
      <c r="G166" s="449">
        <f t="shared" si="19"/>
        <v>0</v>
      </c>
      <c r="H166" s="449">
        <f>'Data information'!F310</f>
        <v>0</v>
      </c>
      <c r="I166" s="449">
        <f t="shared" si="20"/>
        <v>0</v>
      </c>
      <c r="J166" s="449">
        <f t="shared" si="21"/>
        <v>0</v>
      </c>
      <c r="K166" s="451"/>
    </row>
    <row r="167" spans="1:11" s="500" customFormat="1">
      <c r="A167" s="451"/>
      <c r="B167" s="475"/>
      <c r="C167" s="489" t="str">
        <f>'Data information'!C311</f>
        <v xml:space="preserve"> - W1A-หน้าต่างบานเปิดเดี่ยว+ช่องแสงติดตาย</v>
      </c>
      <c r="D167" s="449"/>
      <c r="E167" s="450" t="str">
        <f>'Data information'!D311</f>
        <v>ชุด</v>
      </c>
      <c r="F167" s="449">
        <f>'Data information'!E311</f>
        <v>9950.9499999999989</v>
      </c>
      <c r="G167" s="449">
        <f t="shared" si="19"/>
        <v>0</v>
      </c>
      <c r="H167" s="449">
        <f>'Data information'!F311</f>
        <v>0</v>
      </c>
      <c r="I167" s="449">
        <f t="shared" si="20"/>
        <v>0</v>
      </c>
      <c r="J167" s="449">
        <f t="shared" si="21"/>
        <v>0</v>
      </c>
      <c r="K167" s="451"/>
    </row>
    <row r="168" spans="1:11" s="500" customFormat="1">
      <c r="A168" s="451"/>
      <c r="B168" s="475"/>
      <c r="C168" s="489" t="str">
        <f>'Data information'!C312</f>
        <v xml:space="preserve"> - W2-หน้าต่างบานเลื่อนสลับ+ช่องแสงติดตาย (รวมกันสาดเหล็กแผ่นเรียบ)</v>
      </c>
      <c r="D168" s="449"/>
      <c r="E168" s="450" t="str">
        <f>'Data information'!D312</f>
        <v>ชุด</v>
      </c>
      <c r="F168" s="449">
        <f>'Data information'!E312</f>
        <v>17862.5</v>
      </c>
      <c r="G168" s="449">
        <f t="shared" si="19"/>
        <v>0</v>
      </c>
      <c r="H168" s="449">
        <f>'Data information'!F312</f>
        <v>0</v>
      </c>
      <c r="I168" s="449">
        <f t="shared" si="20"/>
        <v>0</v>
      </c>
      <c r="J168" s="449">
        <f t="shared" si="21"/>
        <v>0</v>
      </c>
      <c r="K168" s="451"/>
    </row>
    <row r="169" spans="1:11" s="500" customFormat="1">
      <c r="A169" s="451"/>
      <c r="B169" s="475"/>
      <c r="C169" s="489" t="str">
        <f>'Data information'!C313</f>
        <v xml:space="preserve"> - W2A-หน้าต่างบานเลื่อนสลับ+ช่องแสงติดตาย</v>
      </c>
      <c r="D169" s="449"/>
      <c r="E169" s="450" t="str">
        <f>'Data information'!D313</f>
        <v>ชุด</v>
      </c>
      <c r="F169" s="449">
        <f>'Data information'!E313</f>
        <v>15053.499999999998</v>
      </c>
      <c r="G169" s="449">
        <f t="shared" si="19"/>
        <v>0</v>
      </c>
      <c r="H169" s="449">
        <f>'Data information'!F313</f>
        <v>0</v>
      </c>
      <c r="I169" s="449">
        <f t="shared" si="20"/>
        <v>0</v>
      </c>
      <c r="J169" s="449">
        <f t="shared" si="21"/>
        <v>0</v>
      </c>
      <c r="K169" s="451"/>
    </row>
    <row r="170" spans="1:11" s="500" customFormat="1">
      <c r="A170" s="451"/>
      <c r="B170" s="475"/>
      <c r="C170" s="489" t="str">
        <f>'Data information'!C314</f>
        <v xml:space="preserve"> - W2B-หน้าต่างบานเลื่อนสลับ+ช่องแสงติดตาย</v>
      </c>
      <c r="D170" s="449"/>
      <c r="E170" s="450" t="str">
        <f>'Data information'!D314</f>
        <v>ชุด</v>
      </c>
      <c r="F170" s="449">
        <f>'Data information'!E314</f>
        <v>15688.874999999998</v>
      </c>
      <c r="G170" s="449">
        <f t="shared" si="19"/>
        <v>0</v>
      </c>
      <c r="H170" s="449">
        <f>'Data information'!F314</f>
        <v>0</v>
      </c>
      <c r="I170" s="449">
        <f t="shared" si="20"/>
        <v>0</v>
      </c>
      <c r="J170" s="449">
        <f t="shared" si="21"/>
        <v>0</v>
      </c>
      <c r="K170" s="451"/>
    </row>
    <row r="171" spans="1:11" s="500" customFormat="1">
      <c r="A171" s="451"/>
      <c r="B171" s="475"/>
      <c r="C171" s="489" t="str">
        <f>'Data information'!C315</f>
        <v xml:space="preserve"> - W3-หน้าต่างบานเลื่อนคู่</v>
      </c>
      <c r="D171" s="449"/>
      <c r="E171" s="450" t="str">
        <f>'Data information'!D315</f>
        <v>ชุด</v>
      </c>
      <c r="F171" s="449">
        <f>'Data information'!E315</f>
        <v>8162.1249999999991</v>
      </c>
      <c r="G171" s="449">
        <f t="shared" si="19"/>
        <v>0</v>
      </c>
      <c r="H171" s="449">
        <f>'Data information'!F315</f>
        <v>0</v>
      </c>
      <c r="I171" s="449">
        <f t="shared" si="20"/>
        <v>0</v>
      </c>
      <c r="J171" s="449">
        <f t="shared" si="21"/>
        <v>0</v>
      </c>
      <c r="K171" s="451"/>
    </row>
    <row r="172" spans="1:11" s="500" customFormat="1">
      <c r="A172" s="451"/>
      <c r="B172" s="475"/>
      <c r="C172" s="489" t="str">
        <f>'Data information'!C316</f>
        <v xml:space="preserve"> - W4-หน้าต่างบานเลื่อนสลับ</v>
      </c>
      <c r="D172" s="449"/>
      <c r="E172" s="450" t="str">
        <f>'Data information'!D316</f>
        <v>ชุด</v>
      </c>
      <c r="F172" s="449">
        <f>'Data information'!E316</f>
        <v>7135.7499999999991</v>
      </c>
      <c r="G172" s="449">
        <f t="shared" si="19"/>
        <v>0</v>
      </c>
      <c r="H172" s="449">
        <f>'Data information'!F316</f>
        <v>0</v>
      </c>
      <c r="I172" s="449">
        <f t="shared" si="20"/>
        <v>0</v>
      </c>
      <c r="J172" s="449">
        <f t="shared" si="21"/>
        <v>0</v>
      </c>
      <c r="K172" s="451"/>
    </row>
    <row r="173" spans="1:11" s="500" customFormat="1">
      <c r="A173" s="451"/>
      <c r="B173" s="475"/>
      <c r="C173" s="489" t="str">
        <f>'Data information'!C317</f>
        <v xml:space="preserve"> - W5-หน้าต่างบานเกล็ดระบายอากาศ</v>
      </c>
      <c r="D173" s="449"/>
      <c r="E173" s="450" t="str">
        <f>'Data information'!D317</f>
        <v>ชุด</v>
      </c>
      <c r="F173" s="449">
        <f>'Data information'!E317</f>
        <v>4398.75</v>
      </c>
      <c r="G173" s="449">
        <f t="shared" si="19"/>
        <v>0</v>
      </c>
      <c r="H173" s="449">
        <f>'Data information'!F317</f>
        <v>0</v>
      </c>
      <c r="I173" s="449">
        <f t="shared" si="20"/>
        <v>0</v>
      </c>
      <c r="J173" s="449">
        <f t="shared" si="21"/>
        <v>0</v>
      </c>
      <c r="K173" s="451"/>
    </row>
    <row r="174" spans="1:11" s="500" customFormat="1" hidden="1">
      <c r="A174" s="451"/>
      <c r="B174" s="475"/>
      <c r="C174" s="489"/>
      <c r="D174" s="449"/>
      <c r="E174" s="450"/>
      <c r="F174" s="449"/>
      <c r="G174" s="449"/>
      <c r="H174" s="449"/>
      <c r="I174" s="449"/>
      <c r="J174" s="449"/>
      <c r="K174" s="451"/>
    </row>
    <row r="175" spans="1:11" s="500" customFormat="1" hidden="1">
      <c r="A175" s="451"/>
      <c r="B175" s="475"/>
      <c r="C175" s="489"/>
      <c r="D175" s="449"/>
      <c r="E175" s="450"/>
      <c r="F175" s="449"/>
      <c r="G175" s="449"/>
      <c r="H175" s="449"/>
      <c r="I175" s="449"/>
      <c r="J175" s="449"/>
      <c r="K175" s="451"/>
    </row>
    <row r="176" spans="1:11" s="500" customFormat="1" hidden="1">
      <c r="A176" s="451"/>
      <c r="B176" s="475"/>
      <c r="C176" s="489"/>
      <c r="D176" s="449"/>
      <c r="E176" s="450"/>
      <c r="F176" s="449"/>
      <c r="G176" s="449"/>
      <c r="H176" s="449"/>
      <c r="I176" s="449"/>
      <c r="J176" s="449"/>
      <c r="K176" s="451"/>
    </row>
    <row r="177" spans="1:11" s="500" customFormat="1" hidden="1">
      <c r="A177" s="451"/>
      <c r="B177" s="475"/>
      <c r="C177" s="489"/>
      <c r="D177" s="449"/>
      <c r="E177" s="450"/>
      <c r="F177" s="449"/>
      <c r="G177" s="449"/>
      <c r="H177" s="449"/>
      <c r="I177" s="449"/>
      <c r="J177" s="449"/>
      <c r="K177" s="451"/>
    </row>
    <row r="178" spans="1:11" s="500" customFormat="1" hidden="1">
      <c r="A178" s="451"/>
      <c r="B178" s="475"/>
      <c r="C178" s="489"/>
      <c r="D178" s="449"/>
      <c r="E178" s="450"/>
      <c r="F178" s="449"/>
      <c r="G178" s="449"/>
      <c r="H178" s="449"/>
      <c r="I178" s="449"/>
      <c r="J178" s="449"/>
      <c r="K178" s="451"/>
    </row>
    <row r="179" spans="1:11" s="500" customFormat="1" hidden="1">
      <c r="A179" s="451"/>
      <c r="B179" s="475"/>
      <c r="C179" s="489"/>
      <c r="D179" s="449"/>
      <c r="E179" s="450"/>
      <c r="F179" s="449"/>
      <c r="G179" s="449"/>
      <c r="H179" s="449"/>
      <c r="I179" s="449"/>
      <c r="J179" s="449"/>
      <c r="K179" s="451"/>
    </row>
    <row r="180" spans="1:11" s="500" customFormat="1" hidden="1">
      <c r="A180" s="451"/>
      <c r="B180" s="475"/>
      <c r="C180" s="489"/>
      <c r="D180" s="449"/>
      <c r="E180" s="450"/>
      <c r="F180" s="449"/>
      <c r="G180" s="449"/>
      <c r="H180" s="449"/>
      <c r="I180" s="449"/>
      <c r="J180" s="449"/>
      <c r="K180" s="451"/>
    </row>
    <row r="181" spans="1:11" s="500" customFormat="1">
      <c r="A181" s="480"/>
      <c r="B181" s="481"/>
      <c r="C181" s="485" t="str">
        <f>'Data information'!C398</f>
        <v>งานสุขภัณฑ์</v>
      </c>
      <c r="D181" s="449"/>
      <c r="E181" s="458"/>
      <c r="F181" s="451"/>
      <c r="G181" s="451"/>
      <c r="H181" s="451"/>
      <c r="I181" s="451"/>
      <c r="J181" s="451"/>
      <c r="K181" s="451"/>
    </row>
    <row r="182" spans="1:11" s="500" customFormat="1">
      <c r="A182" s="451"/>
      <c r="B182" s="475"/>
      <c r="C182" s="489" t="str">
        <f>'Data information'!C399</f>
        <v xml:space="preserve"> - โถส้วมแบบนั่งราบ ชนิดชักโครก พร้อมอุปกรณ์ครบชุด  </v>
      </c>
      <c r="D182" s="449"/>
      <c r="E182" s="450" t="str">
        <f>'Data information'!D399</f>
        <v>ชุด</v>
      </c>
      <c r="F182" s="449">
        <f>'Data information'!E399</f>
        <v>3129.3</v>
      </c>
      <c r="G182" s="449">
        <f>D182*F182</f>
        <v>0</v>
      </c>
      <c r="H182" s="449">
        <f>'Data information'!F399</f>
        <v>450</v>
      </c>
      <c r="I182" s="449">
        <f>D182*H182</f>
        <v>0</v>
      </c>
      <c r="J182" s="449">
        <f>G182+I182</f>
        <v>0</v>
      </c>
      <c r="K182" s="469" t="s">
        <v>967</v>
      </c>
    </row>
    <row r="183" spans="1:11" s="500" customFormat="1">
      <c r="A183" s="451"/>
      <c r="B183" s="475"/>
      <c r="C183" s="489" t="str">
        <f>'Data information'!C400</f>
        <v xml:space="preserve"> - อ่างล้างหน้า ชนิดฝังใต้เคาน์เตอร์ พร้อมอุปกรณ์ครบชุด  </v>
      </c>
      <c r="D183" s="449"/>
      <c r="E183" s="450" t="str">
        <f>'Data information'!D400</f>
        <v>ชุด</v>
      </c>
      <c r="F183" s="449">
        <f>'Data information'!E400</f>
        <v>1762.9</v>
      </c>
      <c r="G183" s="449">
        <f t="shared" ref="G183:G195" si="22">D183*F183</f>
        <v>0</v>
      </c>
      <c r="H183" s="449">
        <f>'Data information'!F400</f>
        <v>450</v>
      </c>
      <c r="I183" s="449">
        <f t="shared" ref="I183:I195" si="23">D183*H183</f>
        <v>0</v>
      </c>
      <c r="J183" s="449">
        <f t="shared" ref="J183:J195" si="24">G183+I183</f>
        <v>0</v>
      </c>
      <c r="K183" s="451"/>
    </row>
    <row r="184" spans="1:11" s="500" customFormat="1" hidden="1">
      <c r="A184" s="451"/>
      <c r="B184" s="475"/>
      <c r="C184" s="489" t="str">
        <f>'Data information'!C401</f>
        <v xml:space="preserve"> - อ่างล้างหน้า ชนิดวางเคาน์เตอร์ พร้อมอุปกรณ์ครบชุด</v>
      </c>
      <c r="D184" s="449"/>
      <c r="E184" s="450" t="str">
        <f>'Data information'!D401</f>
        <v>ชุด</v>
      </c>
      <c r="F184" s="449">
        <f>'Data information'!E401</f>
        <v>1762.9</v>
      </c>
      <c r="G184" s="449">
        <f t="shared" si="22"/>
        <v>0</v>
      </c>
      <c r="H184" s="449">
        <f>'Data information'!F401</f>
        <v>450</v>
      </c>
      <c r="I184" s="449">
        <f t="shared" si="23"/>
        <v>0</v>
      </c>
      <c r="J184" s="449">
        <f t="shared" si="24"/>
        <v>0</v>
      </c>
      <c r="K184" s="451"/>
    </row>
    <row r="185" spans="1:11" s="500" customFormat="1" hidden="1">
      <c r="A185" s="451"/>
      <c r="B185" s="475"/>
      <c r="C185" s="489" t="str">
        <f>'Data information'!C402</f>
        <v xml:space="preserve"> - อ่างล้างหน้า ชนิดวางเคาน์เตอร์ พร้อมอุปกรณ์ครบชุด </v>
      </c>
      <c r="D185" s="449"/>
      <c r="E185" s="450" t="str">
        <f>'Data information'!D402</f>
        <v>ชุด</v>
      </c>
      <c r="F185" s="449">
        <f>'Data information'!E402</f>
        <v>1762.9</v>
      </c>
      <c r="G185" s="449">
        <f t="shared" si="22"/>
        <v>0</v>
      </c>
      <c r="H185" s="449">
        <f>'Data information'!F402</f>
        <v>450</v>
      </c>
      <c r="I185" s="449">
        <f t="shared" si="23"/>
        <v>0</v>
      </c>
      <c r="J185" s="449">
        <f t="shared" si="24"/>
        <v>0</v>
      </c>
      <c r="K185" s="451"/>
    </row>
    <row r="186" spans="1:11" s="500" customFormat="1" hidden="1">
      <c r="A186" s="451"/>
      <c r="B186" s="475"/>
      <c r="C186" s="489" t="str">
        <f>'Data information'!C403</f>
        <v xml:space="preserve"> - อ่างล้างหน้า แบบขาตั้งลอย พร้อมอุปกรณ์ครบชุด  ห้องผู้พิการ</v>
      </c>
      <c r="D186" s="449"/>
      <c r="E186" s="450" t="str">
        <f>'Data information'!D403</f>
        <v>ชุด</v>
      </c>
      <c r="F186" s="449">
        <f>'Data information'!E403</f>
        <v>3312.5</v>
      </c>
      <c r="G186" s="449">
        <f t="shared" si="22"/>
        <v>0</v>
      </c>
      <c r="H186" s="449">
        <f>'Data information'!F403</f>
        <v>450</v>
      </c>
      <c r="I186" s="449">
        <f t="shared" si="23"/>
        <v>0</v>
      </c>
      <c r="J186" s="449">
        <f t="shared" si="24"/>
        <v>0</v>
      </c>
      <c r="K186" s="451"/>
    </row>
    <row r="187" spans="1:11" s="500" customFormat="1">
      <c r="A187" s="451"/>
      <c r="B187" s="475"/>
      <c r="C187" s="489" t="str">
        <f>'Data information'!C404</f>
        <v xml:space="preserve"> - ก๊อกน้ำเย็นอ่างล้างหน้า</v>
      </c>
      <c r="D187" s="449"/>
      <c r="E187" s="450" t="str">
        <f>'Data information'!D404</f>
        <v>ชุด</v>
      </c>
      <c r="F187" s="449">
        <f>'Data information'!E404</f>
        <v>860.1</v>
      </c>
      <c r="G187" s="449">
        <f t="shared" si="22"/>
        <v>0</v>
      </c>
      <c r="H187" s="449">
        <f>'Data information'!F404</f>
        <v>0</v>
      </c>
      <c r="I187" s="449">
        <f t="shared" si="23"/>
        <v>0</v>
      </c>
      <c r="J187" s="449">
        <f t="shared" si="24"/>
        <v>0</v>
      </c>
      <c r="K187" s="451"/>
    </row>
    <row r="188" spans="1:11" s="500" customFormat="1" hidden="1">
      <c r="A188" s="451"/>
      <c r="B188" s="475"/>
      <c r="C188" s="489" t="str">
        <f>'Data information'!C405</f>
        <v xml:space="preserve"> - ก๊อกน้ำเย็นอ่างล้างหน้า</v>
      </c>
      <c r="D188" s="449"/>
      <c r="E188" s="450" t="str">
        <f>'Data information'!D405</f>
        <v>ชุด</v>
      </c>
      <c r="F188" s="449">
        <f>'Data information'!E405</f>
        <v>860.1</v>
      </c>
      <c r="G188" s="449">
        <f t="shared" si="22"/>
        <v>0</v>
      </c>
      <c r="H188" s="449">
        <f>'Data information'!F405</f>
        <v>0</v>
      </c>
      <c r="I188" s="449">
        <f t="shared" si="23"/>
        <v>0</v>
      </c>
      <c r="J188" s="449">
        <f t="shared" si="24"/>
        <v>0</v>
      </c>
      <c r="K188" s="451"/>
    </row>
    <row r="189" spans="1:11" s="500" customFormat="1" hidden="1">
      <c r="A189" s="451"/>
      <c r="B189" s="475"/>
      <c r="C189" s="489" t="str">
        <f>'Data information'!C406</f>
        <v xml:space="preserve"> - ก๊อกน้ำเย็นอ่างล้างหน้า</v>
      </c>
      <c r="D189" s="449"/>
      <c r="E189" s="450" t="str">
        <f>'Data information'!D406</f>
        <v>ชุด</v>
      </c>
      <c r="F189" s="449">
        <f>'Data information'!E406</f>
        <v>860.1</v>
      </c>
      <c r="G189" s="449">
        <f t="shared" si="22"/>
        <v>0</v>
      </c>
      <c r="H189" s="449">
        <f>'Data information'!F406</f>
        <v>0</v>
      </c>
      <c r="I189" s="449">
        <f t="shared" si="23"/>
        <v>0</v>
      </c>
      <c r="J189" s="449">
        <f t="shared" si="24"/>
        <v>0</v>
      </c>
      <c r="K189" s="451"/>
    </row>
    <row r="190" spans="1:11" s="500" customFormat="1">
      <c r="A190" s="451"/>
      <c r="B190" s="475"/>
      <c r="C190" s="489" t="str">
        <f>'Data information'!C407</f>
        <v xml:space="preserve"> - โถปัสสาวะ  พร้อมอุปกรณ์ครบชุด  </v>
      </c>
      <c r="D190" s="449"/>
      <c r="E190" s="450" t="str">
        <f>'Data information'!D407</f>
        <v>ชุด</v>
      </c>
      <c r="F190" s="449">
        <f>'Data information'!E407</f>
        <v>2348.5</v>
      </c>
      <c r="G190" s="449">
        <f t="shared" si="22"/>
        <v>0</v>
      </c>
      <c r="H190" s="449">
        <f>'Data information'!F407</f>
        <v>450</v>
      </c>
      <c r="I190" s="449">
        <f t="shared" si="23"/>
        <v>0</v>
      </c>
      <c r="J190" s="449">
        <f t="shared" si="24"/>
        <v>0</v>
      </c>
      <c r="K190" s="469" t="s">
        <v>967</v>
      </c>
    </row>
    <row r="191" spans="1:11" s="500" customFormat="1">
      <c r="A191" s="451"/>
      <c r="B191" s="475"/>
      <c r="C191" s="489" t="str">
        <f>'Data information'!C408</f>
        <v xml:space="preserve"> - สายชำระ</v>
      </c>
      <c r="D191" s="449"/>
      <c r="E191" s="450" t="str">
        <f>'Data information'!D408</f>
        <v>ชุด</v>
      </c>
      <c r="F191" s="449">
        <f>'Data information'!E408</f>
        <v>488</v>
      </c>
      <c r="G191" s="449">
        <f t="shared" si="22"/>
        <v>0</v>
      </c>
      <c r="H191" s="449">
        <f>'Data information'!F408</f>
        <v>35</v>
      </c>
      <c r="I191" s="449">
        <f t="shared" si="23"/>
        <v>0</v>
      </c>
      <c r="J191" s="449">
        <f t="shared" si="24"/>
        <v>0</v>
      </c>
      <c r="K191" s="451"/>
    </row>
    <row r="192" spans="1:11" s="500" customFormat="1" hidden="1">
      <c r="A192" s="451"/>
      <c r="B192" s="475"/>
      <c r="C192" s="489" t="str">
        <f>'Data information'!C409</f>
        <v xml:space="preserve"> - ตะแกรงดักกลิ่น ขนาด  2 นิ้ว</v>
      </c>
      <c r="D192" s="449"/>
      <c r="E192" s="450" t="str">
        <f>'Data information'!D409</f>
        <v>ชุด</v>
      </c>
      <c r="F192" s="449">
        <f>'Data information'!E409</f>
        <v>353.8</v>
      </c>
      <c r="G192" s="449">
        <f t="shared" si="22"/>
        <v>0</v>
      </c>
      <c r="H192" s="449">
        <f>'Data information'!F409</f>
        <v>0</v>
      </c>
      <c r="I192" s="449">
        <f t="shared" si="23"/>
        <v>0</v>
      </c>
      <c r="J192" s="449">
        <f t="shared" si="24"/>
        <v>0</v>
      </c>
      <c r="K192" s="451"/>
    </row>
    <row r="193" spans="1:11" s="500" customFormat="1">
      <c r="A193" s="451"/>
      <c r="B193" s="475"/>
      <c r="C193" s="489" t="str">
        <f>'Data information'!C410</f>
        <v xml:space="preserve"> - ก๊อกน้ำล้างพื้น  ***ติดใต้ชาวเวอร์ +0.45 ม.</v>
      </c>
      <c r="D193" s="449"/>
      <c r="E193" s="450" t="str">
        <f>'Data information'!D410</f>
        <v>ชุด</v>
      </c>
      <c r="F193" s="449">
        <f>'Data information'!E410</f>
        <v>292.8</v>
      </c>
      <c r="G193" s="449">
        <f t="shared" si="22"/>
        <v>0</v>
      </c>
      <c r="H193" s="449">
        <f>'Data information'!F410</f>
        <v>25</v>
      </c>
      <c r="I193" s="449">
        <f t="shared" si="23"/>
        <v>0</v>
      </c>
      <c r="J193" s="449">
        <f t="shared" si="24"/>
        <v>0</v>
      </c>
      <c r="K193" s="451"/>
    </row>
    <row r="194" spans="1:11" s="500" customFormat="1" hidden="1">
      <c r="A194" s="451"/>
      <c r="B194" s="475"/>
      <c r="C194" s="489" t="str">
        <f>'Data information'!C411</f>
        <v xml:space="preserve"> - ที่ใส่กระดาษชำระสำเร็จรูป JRT</v>
      </c>
      <c r="D194" s="449"/>
      <c r="E194" s="450" t="str">
        <f>'Data information'!D411</f>
        <v>ชุด</v>
      </c>
      <c r="F194" s="449">
        <f>'Data information'!E411</f>
        <v>0</v>
      </c>
      <c r="G194" s="449">
        <f t="shared" si="22"/>
        <v>0</v>
      </c>
      <c r="H194" s="449">
        <f>'Data information'!F411</f>
        <v>0</v>
      </c>
      <c r="I194" s="449">
        <f t="shared" si="23"/>
        <v>0</v>
      </c>
      <c r="J194" s="449">
        <f t="shared" si="24"/>
        <v>0</v>
      </c>
      <c r="K194" s="451"/>
    </row>
    <row r="195" spans="1:11" s="500" customFormat="1" hidden="1">
      <c r="A195" s="451"/>
      <c r="B195" s="475"/>
      <c r="C195" s="489" t="str">
        <f>'Data information'!C412</f>
        <v xml:space="preserve"> - ราวจับสแตนเลส (ราวทรงตัวอ่างล้างหน้า+ราวทรงตัวขวา+ราวทรงตัวซ้าย)</v>
      </c>
      <c r="D195" s="449"/>
      <c r="E195" s="450" t="str">
        <f>'Data information'!D412</f>
        <v>ชุด</v>
      </c>
      <c r="F195" s="449">
        <f>'Data information'!E412</f>
        <v>12419.6</v>
      </c>
      <c r="G195" s="449">
        <f t="shared" si="22"/>
        <v>0</v>
      </c>
      <c r="H195" s="449">
        <f>'Data information'!F412</f>
        <v>105</v>
      </c>
      <c r="I195" s="449">
        <f t="shared" si="23"/>
        <v>0</v>
      </c>
      <c r="J195" s="449">
        <f t="shared" si="24"/>
        <v>0</v>
      </c>
      <c r="K195" s="451"/>
    </row>
    <row r="196" spans="1:11" s="500" customFormat="1" hidden="1">
      <c r="A196" s="451"/>
      <c r="B196" s="475"/>
      <c r="C196" s="489" t="str">
        <f>'Data information'!C413</f>
        <v xml:space="preserve"> - ฝักบัวสายอ่อนพร้อมก๊อกยืนอาบวาวล์ลอย</v>
      </c>
      <c r="D196" s="449"/>
      <c r="E196" s="450" t="str">
        <f>'Data information'!D413</f>
        <v>ชุด</v>
      </c>
      <c r="F196" s="449">
        <f>'Data information'!E413</f>
        <v>2907.5</v>
      </c>
      <c r="G196" s="449">
        <f>D196*F196</f>
        <v>0</v>
      </c>
      <c r="H196" s="449">
        <f>'Data information'!F413</f>
        <v>70</v>
      </c>
      <c r="I196" s="449">
        <f>D196*H196</f>
        <v>0</v>
      </c>
      <c r="J196" s="449">
        <f>G196+I196</f>
        <v>0</v>
      </c>
      <c r="K196" s="451"/>
    </row>
    <row r="197" spans="1:11" s="500" customFormat="1" hidden="1">
      <c r="A197" s="451"/>
      <c r="B197" s="475"/>
      <c r="C197" s="489" t="str">
        <f>'Data information'!C414</f>
        <v xml:space="preserve"> - กระจกเงา ขนาด 5.00x1.00 ม.</v>
      </c>
      <c r="D197" s="449"/>
      <c r="E197" s="450" t="str">
        <f>'Data information'!D414</f>
        <v>ชุด</v>
      </c>
      <c r="F197" s="449">
        <f>'Data information'!E414</f>
        <v>2220</v>
      </c>
      <c r="G197" s="449">
        <f t="shared" ref="G197:G219" si="25">D197*F197</f>
        <v>0</v>
      </c>
      <c r="H197" s="449">
        <f>'Data information'!F414</f>
        <v>495</v>
      </c>
      <c r="I197" s="449">
        <f t="shared" ref="I197:I219" si="26">D197*H197</f>
        <v>0</v>
      </c>
      <c r="J197" s="449">
        <f t="shared" ref="J197:J219" si="27">G197+I197</f>
        <v>0</v>
      </c>
      <c r="K197" s="451"/>
    </row>
    <row r="198" spans="1:11" s="500" customFormat="1" hidden="1">
      <c r="A198" s="451"/>
      <c r="B198" s="475"/>
      <c r="C198" s="489" t="str">
        <f>'Data information'!C415</f>
        <v xml:space="preserve"> - กระจกเงา ขนาด 3.90x1.00 ม.</v>
      </c>
      <c r="D198" s="449"/>
      <c r="E198" s="450" t="str">
        <f>'Data information'!D415</f>
        <v>ชุด</v>
      </c>
      <c r="F198" s="449">
        <f>'Data information'!E415</f>
        <v>1730</v>
      </c>
      <c r="G198" s="449">
        <f t="shared" si="25"/>
        <v>0</v>
      </c>
      <c r="H198" s="449">
        <f>'Data information'!F415</f>
        <v>386</v>
      </c>
      <c r="I198" s="449">
        <f t="shared" si="26"/>
        <v>0</v>
      </c>
      <c r="J198" s="449">
        <f t="shared" si="27"/>
        <v>0</v>
      </c>
      <c r="K198" s="451"/>
    </row>
    <row r="199" spans="1:11" s="500" customFormat="1" hidden="1">
      <c r="A199" s="451"/>
      <c r="B199" s="475"/>
      <c r="C199" s="489" t="str">
        <f>'Data information'!C416</f>
        <v xml:space="preserve"> - กระจกเงา ขนาด 3.70x1.00 ม.</v>
      </c>
      <c r="D199" s="449"/>
      <c r="E199" s="450" t="str">
        <f>'Data information'!D416</f>
        <v>ชุด</v>
      </c>
      <c r="F199" s="449">
        <f>'Data information'!E416</f>
        <v>1640</v>
      </c>
      <c r="G199" s="449">
        <f t="shared" si="25"/>
        <v>0</v>
      </c>
      <c r="H199" s="449">
        <f>'Data information'!F416</f>
        <v>366</v>
      </c>
      <c r="I199" s="449">
        <f t="shared" si="26"/>
        <v>0</v>
      </c>
      <c r="J199" s="449">
        <f t="shared" si="27"/>
        <v>0</v>
      </c>
      <c r="K199" s="451"/>
    </row>
    <row r="200" spans="1:11" s="500" customFormat="1" hidden="1">
      <c r="A200" s="451"/>
      <c r="B200" s="475"/>
      <c r="C200" s="489" t="str">
        <f>'Data information'!C417</f>
        <v xml:space="preserve"> - กระจกเงา ขนาด 3.65x1.00 ม.</v>
      </c>
      <c r="D200" s="449"/>
      <c r="E200" s="450" t="str">
        <f>'Data information'!D417</f>
        <v>ชุด</v>
      </c>
      <c r="F200" s="449">
        <f>'Data information'!E417</f>
        <v>1620</v>
      </c>
      <c r="G200" s="449">
        <f t="shared" si="25"/>
        <v>0</v>
      </c>
      <c r="H200" s="449">
        <f>'Data information'!F417</f>
        <v>361</v>
      </c>
      <c r="I200" s="449">
        <f t="shared" si="26"/>
        <v>0</v>
      </c>
      <c r="J200" s="449">
        <f t="shared" si="27"/>
        <v>0</v>
      </c>
      <c r="K200" s="451"/>
    </row>
    <row r="201" spans="1:11" s="500" customFormat="1" hidden="1">
      <c r="A201" s="451"/>
      <c r="B201" s="475"/>
      <c r="C201" s="489" t="str">
        <f>'Data information'!C418</f>
        <v xml:space="preserve"> - กระจกเงา ขนาด 3.50x1.00 ม.</v>
      </c>
      <c r="D201" s="449"/>
      <c r="E201" s="450" t="str">
        <f>'Data information'!D418</f>
        <v>ชุด</v>
      </c>
      <c r="F201" s="449">
        <f>'Data information'!E418</f>
        <v>1550</v>
      </c>
      <c r="G201" s="449">
        <f t="shared" si="25"/>
        <v>0</v>
      </c>
      <c r="H201" s="449">
        <f>'Data information'!F418</f>
        <v>346</v>
      </c>
      <c r="I201" s="449">
        <f t="shared" si="26"/>
        <v>0</v>
      </c>
      <c r="J201" s="449">
        <f t="shared" si="27"/>
        <v>0</v>
      </c>
      <c r="K201" s="451"/>
    </row>
    <row r="202" spans="1:11" s="500" customFormat="1" hidden="1">
      <c r="A202" s="451"/>
      <c r="B202" s="475"/>
      <c r="C202" s="489" t="str">
        <f>'Data information'!C419</f>
        <v xml:space="preserve"> - กระจกเงา ขนาด 3.35x1.00 ม.</v>
      </c>
      <c r="D202" s="449"/>
      <c r="E202" s="450" t="str">
        <f>'Data information'!D419</f>
        <v>ชุด</v>
      </c>
      <c r="F202" s="449">
        <f>'Data information'!E419</f>
        <v>1490</v>
      </c>
      <c r="G202" s="449">
        <f t="shared" si="25"/>
        <v>0</v>
      </c>
      <c r="H202" s="449">
        <f>'Data information'!F419</f>
        <v>331</v>
      </c>
      <c r="I202" s="449">
        <f t="shared" si="26"/>
        <v>0</v>
      </c>
      <c r="J202" s="449">
        <f t="shared" si="27"/>
        <v>0</v>
      </c>
      <c r="K202" s="451"/>
    </row>
    <row r="203" spans="1:11" s="500" customFormat="1">
      <c r="A203" s="451"/>
      <c r="B203" s="475"/>
      <c r="C203" s="489" t="str">
        <f>'Data information'!C420</f>
        <v xml:space="preserve"> - กระจกเงา ขนาด 3.30x1.00 ม.</v>
      </c>
      <c r="D203" s="449"/>
      <c r="E203" s="450" t="str">
        <f>'Data information'!D420</f>
        <v>ชุด</v>
      </c>
      <c r="F203" s="449">
        <f>'Data information'!E420</f>
        <v>1470</v>
      </c>
      <c r="G203" s="449">
        <f t="shared" si="25"/>
        <v>0</v>
      </c>
      <c r="H203" s="449">
        <f>'Data information'!F420</f>
        <v>326</v>
      </c>
      <c r="I203" s="449">
        <f t="shared" si="26"/>
        <v>0</v>
      </c>
      <c r="J203" s="449">
        <f t="shared" si="27"/>
        <v>0</v>
      </c>
      <c r="K203" s="451"/>
    </row>
    <row r="204" spans="1:11" s="500" customFormat="1" hidden="1">
      <c r="A204" s="451"/>
      <c r="B204" s="475"/>
      <c r="C204" s="489" t="str">
        <f>'Data information'!C421</f>
        <v xml:space="preserve"> - กระจกเงา ขนาด 3.25x1.00 ม.</v>
      </c>
      <c r="D204" s="449"/>
      <c r="E204" s="450" t="str">
        <f>'Data information'!D421</f>
        <v>ชุด</v>
      </c>
      <c r="F204" s="449">
        <f>'Data information'!E421</f>
        <v>1440</v>
      </c>
      <c r="G204" s="449">
        <f t="shared" si="25"/>
        <v>0</v>
      </c>
      <c r="H204" s="449">
        <f>'Data information'!F421</f>
        <v>321</v>
      </c>
      <c r="I204" s="449">
        <f t="shared" si="26"/>
        <v>0</v>
      </c>
      <c r="J204" s="449">
        <f t="shared" si="27"/>
        <v>0</v>
      </c>
      <c r="K204" s="451"/>
    </row>
    <row r="205" spans="1:11" s="500" customFormat="1">
      <c r="A205" s="451"/>
      <c r="B205" s="475"/>
      <c r="C205" s="489" t="str">
        <f>'Data information'!C422</f>
        <v xml:space="preserve"> - กระจกเงา ขนาด 3.20x1.00 ม.</v>
      </c>
      <c r="D205" s="449"/>
      <c r="E205" s="450" t="str">
        <f>'Data information'!D422</f>
        <v>ชุด</v>
      </c>
      <c r="F205" s="449">
        <f>'Data information'!E422</f>
        <v>1420</v>
      </c>
      <c r="G205" s="449">
        <f t="shared" si="25"/>
        <v>0</v>
      </c>
      <c r="H205" s="449">
        <f>'Data information'!F422</f>
        <v>316</v>
      </c>
      <c r="I205" s="449">
        <f t="shared" si="26"/>
        <v>0</v>
      </c>
      <c r="J205" s="449">
        <f t="shared" si="27"/>
        <v>0</v>
      </c>
      <c r="K205" s="451"/>
    </row>
    <row r="206" spans="1:11" s="500" customFormat="1" hidden="1">
      <c r="A206" s="451"/>
      <c r="B206" s="475"/>
      <c r="C206" s="489" t="str">
        <f>'Data information'!C423</f>
        <v xml:space="preserve"> - กระจกเงา ขนาด 3.15x1.00 ม.</v>
      </c>
      <c r="D206" s="449"/>
      <c r="E206" s="450" t="str">
        <f>'Data information'!D423</f>
        <v>ชุด</v>
      </c>
      <c r="F206" s="449">
        <f>'Data information'!E423</f>
        <v>1400</v>
      </c>
      <c r="G206" s="449">
        <f t="shared" si="25"/>
        <v>0</v>
      </c>
      <c r="H206" s="449">
        <f>'Data information'!F423</f>
        <v>311</v>
      </c>
      <c r="I206" s="449">
        <f t="shared" si="26"/>
        <v>0</v>
      </c>
      <c r="J206" s="449">
        <f t="shared" si="27"/>
        <v>0</v>
      </c>
      <c r="K206" s="451"/>
    </row>
    <row r="207" spans="1:11" s="500" customFormat="1">
      <c r="A207" s="451"/>
      <c r="B207" s="475"/>
      <c r="C207" s="489" t="str">
        <f>'Data information'!C424</f>
        <v xml:space="preserve"> - กระจกเงา ขนาด 3.10x1.00 ม.</v>
      </c>
      <c r="D207" s="449"/>
      <c r="E207" s="450" t="str">
        <f>'Data information'!D424</f>
        <v>ชุด</v>
      </c>
      <c r="F207" s="449">
        <f>'Data information'!E424</f>
        <v>1380</v>
      </c>
      <c r="G207" s="449">
        <f t="shared" si="25"/>
        <v>0</v>
      </c>
      <c r="H207" s="449">
        <f>'Data information'!F424</f>
        <v>306</v>
      </c>
      <c r="I207" s="449">
        <f t="shared" si="26"/>
        <v>0</v>
      </c>
      <c r="J207" s="449">
        <f t="shared" si="27"/>
        <v>0</v>
      </c>
      <c r="K207" s="451"/>
    </row>
    <row r="208" spans="1:11" s="500" customFormat="1" hidden="1">
      <c r="A208" s="451"/>
      <c r="B208" s="475"/>
      <c r="C208" s="489" t="str">
        <f>'Data information'!C425</f>
        <v xml:space="preserve"> - กระจกเงา ขนาด 3.00x1.00 ม.</v>
      </c>
      <c r="D208" s="449"/>
      <c r="E208" s="450" t="str">
        <f>'Data information'!D425</f>
        <v>ชุด</v>
      </c>
      <c r="F208" s="449">
        <f>'Data information'!E425</f>
        <v>1330</v>
      </c>
      <c r="G208" s="449">
        <f t="shared" si="25"/>
        <v>0</v>
      </c>
      <c r="H208" s="449">
        <f>'Data information'!F425</f>
        <v>297</v>
      </c>
      <c r="I208" s="449">
        <f t="shared" si="26"/>
        <v>0</v>
      </c>
      <c r="J208" s="449">
        <f t="shared" si="27"/>
        <v>0</v>
      </c>
      <c r="K208" s="451"/>
    </row>
    <row r="209" spans="1:11" s="500" customFormat="1" hidden="1">
      <c r="A209" s="451"/>
      <c r="B209" s="475"/>
      <c r="C209" s="489" t="str">
        <f>'Data information'!C426</f>
        <v xml:space="preserve"> - กระจกเงา ขนาด 2.90x1.00 ม.</v>
      </c>
      <c r="D209" s="449"/>
      <c r="E209" s="450" t="str">
        <f>'Data information'!D426</f>
        <v>ชุด</v>
      </c>
      <c r="F209" s="449">
        <f>'Data information'!E426</f>
        <v>1290</v>
      </c>
      <c r="G209" s="449">
        <f t="shared" si="25"/>
        <v>0</v>
      </c>
      <c r="H209" s="449">
        <f>'Data information'!F426</f>
        <v>287</v>
      </c>
      <c r="I209" s="449">
        <f t="shared" si="26"/>
        <v>0</v>
      </c>
      <c r="J209" s="449">
        <f t="shared" si="27"/>
        <v>0</v>
      </c>
      <c r="K209" s="451"/>
    </row>
    <row r="210" spans="1:11" s="500" customFormat="1" hidden="1">
      <c r="A210" s="451"/>
      <c r="B210" s="475"/>
      <c r="C210" s="489" t="str">
        <f>'Data information'!C427</f>
        <v xml:space="preserve"> - กระจกเงา ขนาด 2.20x1.00 ม.</v>
      </c>
      <c r="D210" s="449"/>
      <c r="E210" s="450" t="str">
        <f>'Data information'!D427</f>
        <v>ชุด</v>
      </c>
      <c r="F210" s="449">
        <f>'Data information'!E427</f>
        <v>980</v>
      </c>
      <c r="G210" s="449">
        <f t="shared" si="25"/>
        <v>0</v>
      </c>
      <c r="H210" s="449">
        <f>'Data information'!F427</f>
        <v>217</v>
      </c>
      <c r="I210" s="449">
        <f t="shared" si="26"/>
        <v>0</v>
      </c>
      <c r="J210" s="449">
        <f t="shared" si="27"/>
        <v>0</v>
      </c>
      <c r="K210" s="451"/>
    </row>
    <row r="211" spans="1:11" s="500" customFormat="1" hidden="1">
      <c r="A211" s="451"/>
      <c r="B211" s="475"/>
      <c r="C211" s="489" t="str">
        <f>'Data information'!C428</f>
        <v xml:space="preserve"> - กระจกเงา ขนาด 1.90x1.00 ม.</v>
      </c>
      <c r="D211" s="449"/>
      <c r="E211" s="450" t="str">
        <f>'Data information'!D428</f>
        <v>ชุด</v>
      </c>
      <c r="F211" s="449">
        <f>'Data information'!E428</f>
        <v>840</v>
      </c>
      <c r="G211" s="449">
        <f t="shared" si="25"/>
        <v>0</v>
      </c>
      <c r="H211" s="449">
        <f>'Data information'!F428</f>
        <v>188</v>
      </c>
      <c r="I211" s="449">
        <f t="shared" si="26"/>
        <v>0</v>
      </c>
      <c r="J211" s="449">
        <f t="shared" si="27"/>
        <v>0</v>
      </c>
      <c r="K211" s="451"/>
    </row>
    <row r="212" spans="1:11" s="500" customFormat="1" hidden="1">
      <c r="A212" s="451"/>
      <c r="B212" s="475"/>
      <c r="C212" s="489" t="str">
        <f>'Data information'!C429</f>
        <v xml:space="preserve"> - กระจกเงา ขนาด 1.60x1.00 ม.</v>
      </c>
      <c r="D212" s="449"/>
      <c r="E212" s="450" t="str">
        <f>'Data information'!D429</f>
        <v>ชุด</v>
      </c>
      <c r="F212" s="449">
        <f>'Data information'!E429</f>
        <v>710</v>
      </c>
      <c r="G212" s="449">
        <f t="shared" si="25"/>
        <v>0</v>
      </c>
      <c r="H212" s="449">
        <f>'Data information'!F429</f>
        <v>158</v>
      </c>
      <c r="I212" s="449">
        <f t="shared" si="26"/>
        <v>0</v>
      </c>
      <c r="J212" s="449">
        <f t="shared" si="27"/>
        <v>0</v>
      </c>
      <c r="K212" s="451"/>
    </row>
    <row r="213" spans="1:11" s="500" customFormat="1" hidden="1">
      <c r="A213" s="451"/>
      <c r="B213" s="475"/>
      <c r="C213" s="489" t="str">
        <f>'Data information'!C430</f>
        <v xml:space="preserve"> - กระจกเงา ขนาด 1.00x1.00 ม.</v>
      </c>
      <c r="D213" s="449"/>
      <c r="E213" s="450" t="str">
        <f>'Data information'!D430</f>
        <v>ชุด</v>
      </c>
      <c r="F213" s="449">
        <f>'Data information'!E430</f>
        <v>440</v>
      </c>
      <c r="G213" s="449">
        <f t="shared" si="25"/>
        <v>0</v>
      </c>
      <c r="H213" s="449">
        <f>'Data information'!F430</f>
        <v>99</v>
      </c>
      <c r="I213" s="449">
        <f t="shared" si="26"/>
        <v>0</v>
      </c>
      <c r="J213" s="449">
        <f t="shared" si="27"/>
        <v>0</v>
      </c>
      <c r="K213" s="451"/>
    </row>
    <row r="214" spans="1:11" s="500" customFormat="1" hidden="1">
      <c r="A214" s="451"/>
      <c r="B214" s="475"/>
      <c r="C214" s="489" t="str">
        <f>'Data information'!C431</f>
        <v xml:space="preserve"> - กระจกเงา ขนาด 0.60x1.00 ม.</v>
      </c>
      <c r="D214" s="449"/>
      <c r="E214" s="450" t="str">
        <f>'Data information'!D431</f>
        <v>ชุด</v>
      </c>
      <c r="F214" s="449">
        <f>'Data information'!E431</f>
        <v>270</v>
      </c>
      <c r="G214" s="449">
        <f t="shared" si="25"/>
        <v>0</v>
      </c>
      <c r="H214" s="449">
        <f>'Data information'!F431</f>
        <v>59</v>
      </c>
      <c r="I214" s="449">
        <f t="shared" si="26"/>
        <v>0</v>
      </c>
      <c r="J214" s="449">
        <f t="shared" si="27"/>
        <v>0</v>
      </c>
      <c r="K214" s="451"/>
    </row>
    <row r="215" spans="1:11" s="500" customFormat="1">
      <c r="A215" s="451"/>
      <c r="B215" s="475"/>
      <c r="C215" s="489" t="str">
        <f>'Data information'!C432</f>
        <v xml:space="preserve"> - ผ11 ผนังห้องน้ำสำเร็จรูป แบบเต็มห้อง</v>
      </c>
      <c r="D215" s="449"/>
      <c r="E215" s="450" t="str">
        <f>'Data information'!D432</f>
        <v>ชุด</v>
      </c>
      <c r="F215" s="449">
        <f>'Data information'!E432</f>
        <v>10700</v>
      </c>
      <c r="G215" s="449">
        <f t="shared" si="25"/>
        <v>0</v>
      </c>
      <c r="H215" s="449">
        <f>'Data information'!F432</f>
        <v>800</v>
      </c>
      <c r="I215" s="449">
        <f t="shared" si="26"/>
        <v>0</v>
      </c>
      <c r="J215" s="449">
        <f t="shared" si="27"/>
        <v>0</v>
      </c>
      <c r="K215" s="451"/>
    </row>
    <row r="216" spans="1:11" s="500" customFormat="1">
      <c r="A216" s="451"/>
      <c r="B216" s="475"/>
      <c r="C216" s="489" t="str">
        <f>'Data information'!C433</f>
        <v xml:space="preserve"> - ผ11 ผนังห้องน้ำสำเร็จรูป แบบครึ่งห้อง</v>
      </c>
      <c r="D216" s="449"/>
      <c r="E216" s="450" t="str">
        <f>'Data information'!D433</f>
        <v>ชุด</v>
      </c>
      <c r="F216" s="449">
        <f>'Data information'!E433</f>
        <v>9800</v>
      </c>
      <c r="G216" s="449">
        <f t="shared" si="25"/>
        <v>0</v>
      </c>
      <c r="H216" s="449">
        <f>'Data information'!F433</f>
        <v>650</v>
      </c>
      <c r="I216" s="449">
        <f t="shared" si="26"/>
        <v>0</v>
      </c>
      <c r="J216" s="449">
        <f t="shared" si="27"/>
        <v>0</v>
      </c>
      <c r="K216" s="451"/>
    </row>
    <row r="217" spans="1:11" s="500" customFormat="1" hidden="1">
      <c r="A217" s="451"/>
      <c r="B217" s="475"/>
      <c r="C217" s="489" t="str">
        <f>'Data information'!C434</f>
        <v xml:space="preserve"> - TOP ปูหินแกรนิตดำจีน กว้าง 0.10 ม. โถปัสสาวะ</v>
      </c>
      <c r="D217" s="449"/>
      <c r="E217" s="450" t="str">
        <f>'Data information'!D434</f>
        <v>ม.</v>
      </c>
      <c r="F217" s="449">
        <f>'Data information'!E434</f>
        <v>0</v>
      </c>
      <c r="G217" s="449">
        <f t="shared" si="25"/>
        <v>0</v>
      </c>
      <c r="H217" s="449">
        <f>'Data information'!F434</f>
        <v>0</v>
      </c>
      <c r="I217" s="449">
        <f t="shared" si="26"/>
        <v>0</v>
      </c>
      <c r="J217" s="449">
        <f t="shared" si="27"/>
        <v>0</v>
      </c>
      <c r="K217" s="469" t="s">
        <v>967</v>
      </c>
    </row>
    <row r="218" spans="1:11" s="500" customFormat="1" hidden="1">
      <c r="A218" s="451"/>
      <c r="B218" s="475"/>
      <c r="C218" s="489" t="str">
        <f>'Data information'!C435</f>
        <v xml:space="preserve"> - TOP ปูหินแกรนิตดำจีน กว้าง 0.15 ม. โถส้วม</v>
      </c>
      <c r="D218" s="449"/>
      <c r="E218" s="450" t="str">
        <f>'Data information'!D435</f>
        <v>ม.</v>
      </c>
      <c r="F218" s="449">
        <f>'Data information'!E435</f>
        <v>0</v>
      </c>
      <c r="G218" s="449">
        <f t="shared" si="25"/>
        <v>0</v>
      </c>
      <c r="H218" s="449">
        <f>'Data information'!F435</f>
        <v>0</v>
      </c>
      <c r="I218" s="449">
        <f t="shared" si="26"/>
        <v>0</v>
      </c>
      <c r="J218" s="449">
        <f t="shared" si="27"/>
        <v>0</v>
      </c>
      <c r="K218" s="469" t="s">
        <v>967</v>
      </c>
    </row>
    <row r="219" spans="1:11" s="500" customFormat="1">
      <c r="A219" s="451"/>
      <c r="B219" s="475"/>
      <c r="C219" s="489" t="str">
        <f>'Data information'!C436</f>
        <v xml:space="preserve"> - เคาน์เตอร์ อ่างล้างหน้า กว้าง 0.60 ม.อ่างล้างหน้า</v>
      </c>
      <c r="D219" s="449"/>
      <c r="E219" s="450" t="str">
        <f>'Data information'!D436</f>
        <v>ม.</v>
      </c>
      <c r="F219" s="449">
        <f>'Data information'!E436</f>
        <v>1440</v>
      </c>
      <c r="G219" s="449">
        <f t="shared" si="25"/>
        <v>0</v>
      </c>
      <c r="H219" s="449">
        <f>'Data information'!F436</f>
        <v>175</v>
      </c>
      <c r="I219" s="449">
        <f t="shared" si="26"/>
        <v>0</v>
      </c>
      <c r="J219" s="449">
        <f t="shared" si="27"/>
        <v>0</v>
      </c>
      <c r="K219" s="451"/>
    </row>
    <row r="220" spans="1:11" s="500" customFormat="1">
      <c r="A220" s="480"/>
      <c r="B220" s="481"/>
      <c r="C220" s="485" t="str">
        <f>'Data information'!C437</f>
        <v>งานบันได</v>
      </c>
      <c r="D220" s="451"/>
      <c r="E220" s="458"/>
      <c r="F220" s="451"/>
      <c r="G220" s="451"/>
      <c r="H220" s="451"/>
      <c r="I220" s="451"/>
      <c r="J220" s="451"/>
      <c r="K220" s="451"/>
    </row>
    <row r="221" spans="1:11" s="500" customFormat="1" hidden="1">
      <c r="A221" s="451"/>
      <c r="B221" s="475"/>
      <c r="C221" s="485" t="str">
        <f>'Data information'!C438</f>
        <v>งานบันได ST.1-A อาคาร 1</v>
      </c>
      <c r="D221" s="449"/>
      <c r="E221" s="450"/>
      <c r="F221" s="449"/>
      <c r="G221" s="449"/>
      <c r="H221" s="449"/>
      <c r="I221" s="449"/>
      <c r="J221" s="449"/>
      <c r="K221" s="469"/>
    </row>
    <row r="222" spans="1:11" s="500" customFormat="1" hidden="1">
      <c r="A222" s="451"/>
      <c r="B222" s="475"/>
      <c r="C222" s="489" t="str">
        <f>'Data information'!C439</f>
        <v xml:space="preserve"> - H-390X300X10X16 mm.( แม่บันได )</v>
      </c>
      <c r="D222" s="449"/>
      <c r="E222" s="450" t="str">
        <f>'Data information'!D439</f>
        <v>กก.</v>
      </c>
      <c r="F222" s="449">
        <f>'Data information'!E439</f>
        <v>34.64</v>
      </c>
      <c r="G222" s="449">
        <f t="shared" ref="G222:G235" si="28">D222*F222</f>
        <v>0</v>
      </c>
      <c r="H222" s="449">
        <f>'Data information'!F439</f>
        <v>0</v>
      </c>
      <c r="I222" s="449">
        <f t="shared" ref="I222:I235" si="29">D222*H222</f>
        <v>0</v>
      </c>
      <c r="J222" s="449">
        <f t="shared" ref="J222:J235" si="30">G222+I222</f>
        <v>0</v>
      </c>
      <c r="K222" s="451"/>
    </row>
    <row r="223" spans="1:11" s="500" customFormat="1" hidden="1">
      <c r="A223" s="451"/>
      <c r="B223" s="475"/>
      <c r="C223" s="489" t="str">
        <f>'Data information'!C440</f>
        <v xml:space="preserve"> - แผ่นเหล็กเรียบดำหนา 6 มม. (ลูกตั้ง-ลูกนอน)</v>
      </c>
      <c r="D223" s="449"/>
      <c r="E223" s="450" t="str">
        <f>'Data information'!D440</f>
        <v>กก.</v>
      </c>
      <c r="F223" s="449">
        <f>'Data information'!E440</f>
        <v>25.12</v>
      </c>
      <c r="G223" s="449">
        <f t="shared" si="28"/>
        <v>0</v>
      </c>
      <c r="H223" s="449">
        <f>'Data information'!F440</f>
        <v>0</v>
      </c>
      <c r="I223" s="449">
        <f t="shared" si="29"/>
        <v>0</v>
      </c>
      <c r="J223" s="449">
        <f t="shared" si="30"/>
        <v>0</v>
      </c>
      <c r="K223" s="451"/>
    </row>
    <row r="224" spans="1:11" s="500" customFormat="1" hidden="1">
      <c r="A224" s="451"/>
      <c r="B224" s="475"/>
      <c r="C224" s="489" t="str">
        <f>'Data information'!C441</f>
        <v xml:space="preserve"> - แผ่นเหล็กขนาด 1000X400X25mm. </v>
      </c>
      <c r="D224" s="449"/>
      <c r="E224" s="450" t="str">
        <f>'Data information'!D441</f>
        <v>กก.</v>
      </c>
      <c r="F224" s="449">
        <f>'Data information'!E441</f>
        <v>28.44</v>
      </c>
      <c r="G224" s="449">
        <f t="shared" si="28"/>
        <v>0</v>
      </c>
      <c r="H224" s="449">
        <f>'Data information'!F441</f>
        <v>0</v>
      </c>
      <c r="I224" s="449">
        <f t="shared" si="29"/>
        <v>0</v>
      </c>
      <c r="J224" s="449">
        <f t="shared" si="30"/>
        <v>0</v>
      </c>
      <c r="K224" s="451"/>
    </row>
    <row r="225" spans="1:11" s="500" customFormat="1" hidden="1">
      <c r="A225" s="451"/>
      <c r="B225" s="475"/>
      <c r="C225" s="489" t="str">
        <f>'Data information'!C442</f>
        <v xml:space="preserve"> - แผ่นเหล็กขนาด 400X400X25mm. </v>
      </c>
      <c r="D225" s="449"/>
      <c r="E225" s="450" t="str">
        <f>'Data information'!D442</f>
        <v>กก.</v>
      </c>
      <c r="F225" s="449">
        <f>'Data information'!E442</f>
        <v>28.44</v>
      </c>
      <c r="G225" s="449">
        <f t="shared" si="28"/>
        <v>0</v>
      </c>
      <c r="H225" s="449">
        <f>'Data information'!F442</f>
        <v>0</v>
      </c>
      <c r="I225" s="449">
        <f t="shared" si="29"/>
        <v>0</v>
      </c>
      <c r="J225" s="449">
        <f t="shared" si="30"/>
        <v>0</v>
      </c>
      <c r="K225" s="451"/>
    </row>
    <row r="226" spans="1:11" s="500" customFormat="1" hidden="1">
      <c r="A226" s="451"/>
      <c r="B226" s="475"/>
      <c r="C226" s="489" t="str">
        <f>'Data information'!C443</f>
        <v xml:space="preserve"> - ค่าแรงเชื่อม ประกอบเหล็กโครงสร้าง</v>
      </c>
      <c r="D226" s="449"/>
      <c r="E226" s="450" t="str">
        <f>'Data information'!D443</f>
        <v>กก.</v>
      </c>
      <c r="F226" s="449">
        <f>'Data information'!E443</f>
        <v>0</v>
      </c>
      <c r="G226" s="449">
        <f t="shared" si="28"/>
        <v>0</v>
      </c>
      <c r="H226" s="449">
        <f>'Data information'!F443</f>
        <v>10</v>
      </c>
      <c r="I226" s="449">
        <f t="shared" si="29"/>
        <v>0</v>
      </c>
      <c r="J226" s="449">
        <f t="shared" si="30"/>
        <v>0</v>
      </c>
      <c r="K226" s="451"/>
    </row>
    <row r="227" spans="1:11" s="500" customFormat="1" hidden="1">
      <c r="A227" s="451"/>
      <c r="B227" s="475"/>
      <c r="C227" s="489" t="str">
        <f>'Data information'!C444</f>
        <v xml:space="preserve"> - Dowel DB25 </v>
      </c>
      <c r="D227" s="449"/>
      <c r="E227" s="450" t="str">
        <f>'Data information'!D444</f>
        <v>กก.</v>
      </c>
      <c r="F227" s="449">
        <f>'Data information'!E444</f>
        <v>20.41</v>
      </c>
      <c r="G227" s="449">
        <f t="shared" si="28"/>
        <v>0</v>
      </c>
      <c r="H227" s="449">
        <f>'Data information'!F444</f>
        <v>0</v>
      </c>
      <c r="I227" s="449">
        <f t="shared" si="29"/>
        <v>0</v>
      </c>
      <c r="J227" s="449">
        <f t="shared" si="30"/>
        <v>0</v>
      </c>
      <c r="K227" s="451"/>
    </row>
    <row r="228" spans="1:11" s="500" customFormat="1" hidden="1">
      <c r="A228" s="451"/>
      <c r="B228" s="475"/>
      <c r="C228" s="489" t="str">
        <f>'Data information'!C445</f>
        <v xml:space="preserve"> - คอนกรีต ขัดมันเรียบ (ลูกนอนบันได)</v>
      </c>
      <c r="D228" s="449"/>
      <c r="E228" s="450" t="str">
        <f>'Data information'!D445</f>
        <v>ลบ.ม.</v>
      </c>
      <c r="F228" s="449">
        <f>'Data information'!E445</f>
        <v>1971.96</v>
      </c>
      <c r="G228" s="449">
        <f t="shared" si="28"/>
        <v>0</v>
      </c>
      <c r="H228" s="449">
        <f>'Data information'!F445</f>
        <v>519</v>
      </c>
      <c r="I228" s="449">
        <f t="shared" si="29"/>
        <v>0</v>
      </c>
      <c r="J228" s="449">
        <f t="shared" si="30"/>
        <v>0</v>
      </c>
      <c r="K228" s="451"/>
    </row>
    <row r="229" spans="1:11" s="500" customFormat="1" hidden="1">
      <c r="A229" s="451"/>
      <c r="B229" s="475"/>
      <c r="C229" s="489" t="str">
        <f>'Data information'!C446</f>
        <v xml:space="preserve"> - เหล็กเสริม RB 9 มม.</v>
      </c>
      <c r="D229" s="449"/>
      <c r="E229" s="450" t="str">
        <f>'Data information'!D446</f>
        <v>กก.</v>
      </c>
      <c r="F229" s="449">
        <f>'Data information'!E446</f>
        <v>20.79</v>
      </c>
      <c r="G229" s="449">
        <f t="shared" si="28"/>
        <v>0</v>
      </c>
      <c r="H229" s="449">
        <f>'Data information'!F446</f>
        <v>4.4000000000000004</v>
      </c>
      <c r="I229" s="449">
        <f t="shared" si="29"/>
        <v>0</v>
      </c>
      <c r="J229" s="449">
        <f t="shared" si="30"/>
        <v>0</v>
      </c>
      <c r="K229" s="451"/>
    </row>
    <row r="230" spans="1:11" s="500" customFormat="1" hidden="1">
      <c r="A230" s="451"/>
      <c r="B230" s="475"/>
      <c r="C230" s="489" t="str">
        <f>'Data information'!C447</f>
        <v xml:space="preserve"> - เหล็กเสริม DB 12 มม.</v>
      </c>
      <c r="D230" s="449"/>
      <c r="E230" s="450" t="str">
        <f>'Data information'!D447</f>
        <v>กก.</v>
      </c>
      <c r="F230" s="449">
        <f>'Data information'!E447</f>
        <v>20.2</v>
      </c>
      <c r="G230" s="449">
        <f t="shared" si="28"/>
        <v>0</v>
      </c>
      <c r="H230" s="449">
        <f>'Data information'!F447</f>
        <v>3.6</v>
      </c>
      <c r="I230" s="449">
        <f t="shared" si="29"/>
        <v>0</v>
      </c>
      <c r="J230" s="449">
        <f t="shared" si="30"/>
        <v>0</v>
      </c>
      <c r="K230" s="451"/>
    </row>
    <row r="231" spans="1:11" s="500" customFormat="1" hidden="1">
      <c r="A231" s="451"/>
      <c r="B231" s="475"/>
      <c r="C231" s="489" t="str">
        <f>'Data information'!C448</f>
        <v xml:space="preserve"> - ลวดผูกเหล็ก</v>
      </c>
      <c r="D231" s="449"/>
      <c r="E231" s="450" t="str">
        <f>'Data information'!D448</f>
        <v>กก.</v>
      </c>
      <c r="F231" s="449">
        <f>'Data information'!E448</f>
        <v>34.42</v>
      </c>
      <c r="G231" s="449">
        <f t="shared" si="28"/>
        <v>0</v>
      </c>
      <c r="H231" s="449">
        <f>'Data information'!F448</f>
        <v>0</v>
      </c>
      <c r="I231" s="449">
        <f t="shared" si="29"/>
        <v>0</v>
      </c>
      <c r="J231" s="449">
        <f t="shared" si="30"/>
        <v>0</v>
      </c>
      <c r="K231" s="451"/>
    </row>
    <row r="232" spans="1:11" s="500" customFormat="1" hidden="1">
      <c r="A232" s="451"/>
      <c r="B232" s="475"/>
      <c r="C232" s="489" t="str">
        <f>'Data information'!C449</f>
        <v xml:space="preserve"> - เหล็กสี่เหลี่ยมตัน 1 x 1 ซม.(จมูกบันได)</v>
      </c>
      <c r="D232" s="449"/>
      <c r="E232" s="450" t="str">
        <f>'Data information'!D449</f>
        <v>ม.</v>
      </c>
      <c r="F232" s="449">
        <f>'Data information'!E449</f>
        <v>30</v>
      </c>
      <c r="G232" s="449">
        <f t="shared" si="28"/>
        <v>0</v>
      </c>
      <c r="H232" s="449">
        <f>'Data information'!F449</f>
        <v>0</v>
      </c>
      <c r="I232" s="449">
        <f t="shared" si="29"/>
        <v>0</v>
      </c>
      <c r="J232" s="449">
        <f t="shared" si="30"/>
        <v>0</v>
      </c>
      <c r="K232" s="451"/>
    </row>
    <row r="233" spans="1:11" s="500" customFormat="1" hidden="1">
      <c r="A233" s="451"/>
      <c r="B233" s="475"/>
      <c r="C233" s="489" t="str">
        <f>'Data information'!C450</f>
        <v xml:space="preserve"> - ทาสีกันสนิม</v>
      </c>
      <c r="D233" s="449"/>
      <c r="E233" s="450" t="str">
        <f>'Data information'!D450</f>
        <v>ตร.ม.</v>
      </c>
      <c r="F233" s="449">
        <f>'Data information'!E450</f>
        <v>22.42</v>
      </c>
      <c r="G233" s="449">
        <f t="shared" si="28"/>
        <v>0</v>
      </c>
      <c r="H233" s="449">
        <f>'Data information'!F450</f>
        <v>30</v>
      </c>
      <c r="I233" s="449">
        <f t="shared" si="29"/>
        <v>0</v>
      </c>
      <c r="J233" s="449">
        <f t="shared" si="30"/>
        <v>0</v>
      </c>
      <c r="K233" s="451"/>
    </row>
    <row r="234" spans="1:11" s="500" customFormat="1" hidden="1">
      <c r="A234" s="451"/>
      <c r="B234" s="475"/>
      <c r="C234" s="489" t="str">
        <f>'Data information'!C451</f>
        <v xml:space="preserve"> - ทาสีน้ำมัน</v>
      </c>
      <c r="D234" s="449"/>
      <c r="E234" s="450" t="str">
        <f>'Data information'!D451</f>
        <v>ตร.ม.</v>
      </c>
      <c r="F234" s="449">
        <f>'Data information'!E451</f>
        <v>66.12</v>
      </c>
      <c r="G234" s="449">
        <f t="shared" si="28"/>
        <v>0</v>
      </c>
      <c r="H234" s="449">
        <f>'Data information'!F451</f>
        <v>35</v>
      </c>
      <c r="I234" s="449">
        <f t="shared" si="29"/>
        <v>0</v>
      </c>
      <c r="J234" s="449">
        <f t="shared" si="30"/>
        <v>0</v>
      </c>
      <c r="K234" s="451"/>
    </row>
    <row r="235" spans="1:11" s="500" customFormat="1" hidden="1">
      <c r="A235" s="451"/>
      <c r="B235" s="475"/>
      <c r="C235" s="489" t="str">
        <f>'Data information'!C452</f>
        <v xml:space="preserve"> - งานราวเหล็ก ราวบันได ST.1</v>
      </c>
      <c r="D235" s="449"/>
      <c r="E235" s="450" t="str">
        <f>'Data information'!D452</f>
        <v>ม.</v>
      </c>
      <c r="F235" s="449">
        <f>'Data information'!E452</f>
        <v>1838.53</v>
      </c>
      <c r="G235" s="449">
        <f t="shared" si="28"/>
        <v>0</v>
      </c>
      <c r="H235" s="449">
        <f>'Data information'!F452</f>
        <v>560</v>
      </c>
      <c r="I235" s="449">
        <f t="shared" si="29"/>
        <v>0</v>
      </c>
      <c r="J235" s="449">
        <f t="shared" si="30"/>
        <v>0</v>
      </c>
      <c r="K235" s="451"/>
    </row>
    <row r="236" spans="1:11" s="500" customFormat="1">
      <c r="A236" s="451"/>
      <c r="B236" s="475"/>
      <c r="C236" s="485" t="str">
        <f>'Data information'!C453</f>
        <v>งานบันได ST.1 อาคาร 1,2,3,4,5,6,7,ราว8</v>
      </c>
      <c r="D236" s="449"/>
      <c r="E236" s="450"/>
      <c r="F236" s="449"/>
      <c r="G236" s="449"/>
      <c r="H236" s="449"/>
      <c r="I236" s="449"/>
      <c r="J236" s="449"/>
      <c r="K236" s="451"/>
    </row>
    <row r="237" spans="1:11" s="500" customFormat="1">
      <c r="A237" s="451"/>
      <c r="B237" s="475"/>
      <c r="C237" s="489" t="str">
        <f>'Data information'!C454</f>
        <v xml:space="preserve"> - H-390X300X10X16 mm.( แม่บันได )</v>
      </c>
      <c r="D237" s="449"/>
      <c r="E237" s="450" t="str">
        <f>'Data information'!D454</f>
        <v>กก.</v>
      </c>
      <c r="F237" s="449">
        <f>'Data information'!E454</f>
        <v>34.64</v>
      </c>
      <c r="G237" s="449">
        <f t="shared" ref="G237:G300" si="31">D237*F237</f>
        <v>0</v>
      </c>
      <c r="H237" s="449">
        <f>'Data information'!F454</f>
        <v>0</v>
      </c>
      <c r="I237" s="449">
        <f t="shared" ref="I237:I300" si="32">D237*H237</f>
        <v>0</v>
      </c>
      <c r="J237" s="449">
        <f t="shared" ref="J237:J300" si="33">G237+I237</f>
        <v>0</v>
      </c>
      <c r="K237" s="451"/>
    </row>
    <row r="238" spans="1:11" s="500" customFormat="1">
      <c r="A238" s="451"/>
      <c r="B238" s="475"/>
      <c r="C238" s="489" t="str">
        <f>'Data information'!C455</f>
        <v xml:space="preserve"> - แผ่นเหล็กเรียบดำหนา 6 มม. (ลูกตั้ง-ลูกนอน)</v>
      </c>
      <c r="D238" s="449"/>
      <c r="E238" s="450" t="str">
        <f>'Data information'!D455</f>
        <v>กก.</v>
      </c>
      <c r="F238" s="449">
        <f>'Data information'!E455</f>
        <v>25.12</v>
      </c>
      <c r="G238" s="449">
        <f t="shared" si="31"/>
        <v>0</v>
      </c>
      <c r="H238" s="449">
        <f>'Data information'!F455</f>
        <v>0</v>
      </c>
      <c r="I238" s="449">
        <f t="shared" si="32"/>
        <v>0</v>
      </c>
      <c r="J238" s="449">
        <f t="shared" si="33"/>
        <v>0</v>
      </c>
      <c r="K238" s="451"/>
    </row>
    <row r="239" spans="1:11" s="500" customFormat="1">
      <c r="A239" s="451"/>
      <c r="B239" s="475"/>
      <c r="C239" s="489" t="str">
        <f>'Data information'!C456</f>
        <v xml:space="preserve"> - แผ่นเหล็กขนาด 1000X400X25mm. </v>
      </c>
      <c r="D239" s="449"/>
      <c r="E239" s="450" t="str">
        <f>'Data information'!D456</f>
        <v>กก.</v>
      </c>
      <c r="F239" s="449">
        <f>'Data information'!E456</f>
        <v>28.44</v>
      </c>
      <c r="G239" s="449">
        <f t="shared" si="31"/>
        <v>0</v>
      </c>
      <c r="H239" s="449">
        <f>'Data information'!F456</f>
        <v>0</v>
      </c>
      <c r="I239" s="449">
        <f t="shared" si="32"/>
        <v>0</v>
      </c>
      <c r="J239" s="449">
        <f t="shared" si="33"/>
        <v>0</v>
      </c>
      <c r="K239" s="451"/>
    </row>
    <row r="240" spans="1:11" s="500" customFormat="1">
      <c r="A240" s="451"/>
      <c r="B240" s="475"/>
      <c r="C240" s="489" t="str">
        <f>'Data information'!C457</f>
        <v xml:space="preserve"> - แผ่นเหล็กขนาด 400X400X25mm. </v>
      </c>
      <c r="D240" s="449"/>
      <c r="E240" s="450" t="str">
        <f>'Data information'!D457</f>
        <v>กก.</v>
      </c>
      <c r="F240" s="449">
        <f>'Data information'!E457</f>
        <v>28.44</v>
      </c>
      <c r="G240" s="449">
        <f t="shared" si="31"/>
        <v>0</v>
      </c>
      <c r="H240" s="449">
        <f>'Data information'!F457</f>
        <v>0</v>
      </c>
      <c r="I240" s="449">
        <f t="shared" si="32"/>
        <v>0</v>
      </c>
      <c r="J240" s="449">
        <f t="shared" si="33"/>
        <v>0</v>
      </c>
      <c r="K240" s="451"/>
    </row>
    <row r="241" spans="1:11" s="500" customFormat="1">
      <c r="A241" s="451"/>
      <c r="B241" s="475"/>
      <c r="C241" s="489" t="str">
        <f>'Data information'!C458</f>
        <v xml:space="preserve"> - ค่าแรงเชื่อม ประกอบเหล็กโครงสร้าง</v>
      </c>
      <c r="D241" s="449"/>
      <c r="E241" s="450" t="str">
        <f>'Data information'!D458</f>
        <v>กก.</v>
      </c>
      <c r="F241" s="449">
        <f>'Data information'!E458</f>
        <v>0</v>
      </c>
      <c r="G241" s="449">
        <f t="shared" si="31"/>
        <v>0</v>
      </c>
      <c r="H241" s="449">
        <f>'Data information'!F458</f>
        <v>10</v>
      </c>
      <c r="I241" s="449">
        <f t="shared" si="32"/>
        <v>0</v>
      </c>
      <c r="J241" s="449">
        <f t="shared" si="33"/>
        <v>0</v>
      </c>
      <c r="K241" s="451"/>
    </row>
    <row r="242" spans="1:11" s="500" customFormat="1">
      <c r="A242" s="451"/>
      <c r="B242" s="475"/>
      <c r="C242" s="489" t="str">
        <f>'Data information'!C459</f>
        <v xml:space="preserve"> - Dowel DB25 </v>
      </c>
      <c r="D242" s="449"/>
      <c r="E242" s="450" t="str">
        <f>'Data information'!D459</f>
        <v>กก.</v>
      </c>
      <c r="F242" s="449">
        <f>'Data information'!E459</f>
        <v>20.41</v>
      </c>
      <c r="G242" s="449">
        <f t="shared" si="31"/>
        <v>0</v>
      </c>
      <c r="H242" s="449">
        <f>'Data information'!F459</f>
        <v>0</v>
      </c>
      <c r="I242" s="449">
        <f t="shared" si="32"/>
        <v>0</v>
      </c>
      <c r="J242" s="449">
        <f t="shared" si="33"/>
        <v>0</v>
      </c>
      <c r="K242" s="451"/>
    </row>
    <row r="243" spans="1:11" s="500" customFormat="1">
      <c r="A243" s="451"/>
      <c r="B243" s="475"/>
      <c r="C243" s="489" t="str">
        <f>'Data information'!C460</f>
        <v xml:space="preserve"> - คอนกรีต ขัดมันเรียบ (ลูกนอนบันได)</v>
      </c>
      <c r="D243" s="449"/>
      <c r="E243" s="450" t="str">
        <f>'Data information'!D460</f>
        <v>ลบ.ม.</v>
      </c>
      <c r="F243" s="449">
        <f>'Data information'!E460</f>
        <v>1971.96</v>
      </c>
      <c r="G243" s="449">
        <f t="shared" si="31"/>
        <v>0</v>
      </c>
      <c r="H243" s="449">
        <f>'Data information'!F460</f>
        <v>519</v>
      </c>
      <c r="I243" s="449">
        <f t="shared" si="32"/>
        <v>0</v>
      </c>
      <c r="J243" s="449">
        <f t="shared" si="33"/>
        <v>0</v>
      </c>
      <c r="K243" s="451"/>
    </row>
    <row r="244" spans="1:11" s="500" customFormat="1">
      <c r="A244" s="451"/>
      <c r="B244" s="475"/>
      <c r="C244" s="489" t="str">
        <f>'Data information'!C461</f>
        <v xml:space="preserve"> - เหล็กเสริม RB 9 มม.</v>
      </c>
      <c r="D244" s="449"/>
      <c r="E244" s="450" t="str">
        <f>'Data information'!D461</f>
        <v>กก.</v>
      </c>
      <c r="F244" s="449">
        <f>'Data information'!E461</f>
        <v>20.79</v>
      </c>
      <c r="G244" s="449">
        <f t="shared" si="31"/>
        <v>0</v>
      </c>
      <c r="H244" s="449">
        <f>'Data information'!F461</f>
        <v>4.4000000000000004</v>
      </c>
      <c r="I244" s="449">
        <f t="shared" si="32"/>
        <v>0</v>
      </c>
      <c r="J244" s="449">
        <f t="shared" si="33"/>
        <v>0</v>
      </c>
      <c r="K244" s="451"/>
    </row>
    <row r="245" spans="1:11" s="500" customFormat="1">
      <c r="A245" s="451"/>
      <c r="B245" s="475"/>
      <c r="C245" s="489" t="str">
        <f>'Data information'!C462</f>
        <v xml:space="preserve"> - เหล็กเสริม DB 12 มม.</v>
      </c>
      <c r="D245" s="449"/>
      <c r="E245" s="450" t="str">
        <f>'Data information'!D462</f>
        <v>กก.</v>
      </c>
      <c r="F245" s="449">
        <f>'Data information'!E462</f>
        <v>20.2</v>
      </c>
      <c r="G245" s="449">
        <f t="shared" si="31"/>
        <v>0</v>
      </c>
      <c r="H245" s="449">
        <f>'Data information'!F462</f>
        <v>3.6</v>
      </c>
      <c r="I245" s="449">
        <f t="shared" si="32"/>
        <v>0</v>
      </c>
      <c r="J245" s="449">
        <f t="shared" si="33"/>
        <v>0</v>
      </c>
      <c r="K245" s="451"/>
    </row>
    <row r="246" spans="1:11" s="500" customFormat="1">
      <c r="A246" s="451"/>
      <c r="B246" s="475"/>
      <c r="C246" s="489" t="str">
        <f>'Data information'!C463</f>
        <v xml:space="preserve"> - ลวดผูกเหล็ก</v>
      </c>
      <c r="D246" s="449"/>
      <c r="E246" s="450" t="str">
        <f>'Data information'!D463</f>
        <v>กก.</v>
      </c>
      <c r="F246" s="449">
        <f>'Data information'!E463</f>
        <v>34.42</v>
      </c>
      <c r="G246" s="449">
        <f t="shared" si="31"/>
        <v>0</v>
      </c>
      <c r="H246" s="449">
        <f>'Data information'!F463</f>
        <v>0</v>
      </c>
      <c r="I246" s="449">
        <f t="shared" si="32"/>
        <v>0</v>
      </c>
      <c r="J246" s="449">
        <f t="shared" si="33"/>
        <v>0</v>
      </c>
      <c r="K246" s="451"/>
    </row>
    <row r="247" spans="1:11" s="500" customFormat="1">
      <c r="A247" s="451"/>
      <c r="B247" s="475"/>
      <c r="C247" s="489" t="str">
        <f>'Data information'!C464</f>
        <v xml:space="preserve"> - เหล็กสี่เหลี่ยมตัน 1 x 1 ซม.(จมูกบันได)</v>
      </c>
      <c r="D247" s="449"/>
      <c r="E247" s="450" t="str">
        <f>'Data information'!D464</f>
        <v>ม.</v>
      </c>
      <c r="F247" s="449">
        <f>'Data information'!E464</f>
        <v>30</v>
      </c>
      <c r="G247" s="449">
        <f t="shared" si="31"/>
        <v>0</v>
      </c>
      <c r="H247" s="449">
        <f>'Data information'!F464</f>
        <v>0</v>
      </c>
      <c r="I247" s="449">
        <f t="shared" si="32"/>
        <v>0</v>
      </c>
      <c r="J247" s="449">
        <f t="shared" si="33"/>
        <v>0</v>
      </c>
      <c r="K247" s="451"/>
    </row>
    <row r="248" spans="1:11" s="500" customFormat="1">
      <c r="A248" s="451"/>
      <c r="B248" s="475"/>
      <c r="C248" s="489" t="str">
        <f>'Data information'!C465</f>
        <v xml:space="preserve"> - ทาสีกันสนิม</v>
      </c>
      <c r="D248" s="449"/>
      <c r="E248" s="450" t="str">
        <f>'Data information'!D465</f>
        <v>ตร.ม.</v>
      </c>
      <c r="F248" s="449">
        <f>'Data information'!E465</f>
        <v>22.42</v>
      </c>
      <c r="G248" s="449">
        <f t="shared" si="31"/>
        <v>0</v>
      </c>
      <c r="H248" s="449">
        <f>'Data information'!F465</f>
        <v>30</v>
      </c>
      <c r="I248" s="449">
        <f t="shared" si="32"/>
        <v>0</v>
      </c>
      <c r="J248" s="449">
        <f t="shared" si="33"/>
        <v>0</v>
      </c>
      <c r="K248" s="451"/>
    </row>
    <row r="249" spans="1:11" s="500" customFormat="1">
      <c r="A249" s="451"/>
      <c r="B249" s="475"/>
      <c r="C249" s="489" t="str">
        <f>'Data information'!C466</f>
        <v xml:space="preserve"> - ทาสีน้ำมัน</v>
      </c>
      <c r="D249" s="449"/>
      <c r="E249" s="450" t="str">
        <f>'Data information'!D466</f>
        <v>ตร.ม.</v>
      </c>
      <c r="F249" s="449">
        <f>'Data information'!E466</f>
        <v>66.12</v>
      </c>
      <c r="G249" s="449">
        <f t="shared" si="31"/>
        <v>0</v>
      </c>
      <c r="H249" s="449">
        <f>'Data information'!F466</f>
        <v>35</v>
      </c>
      <c r="I249" s="449">
        <f t="shared" si="32"/>
        <v>0</v>
      </c>
      <c r="J249" s="449">
        <f t="shared" si="33"/>
        <v>0</v>
      </c>
      <c r="K249" s="451"/>
    </row>
    <row r="250" spans="1:11" s="500" customFormat="1">
      <c r="A250" s="451"/>
      <c r="B250" s="475"/>
      <c r="C250" s="489" t="str">
        <f>'Data information'!C467</f>
        <v xml:space="preserve"> - งานราวเหล็ก ราวบันได ST.1</v>
      </c>
      <c r="D250" s="449"/>
      <c r="E250" s="450" t="str">
        <f>'Data information'!D467</f>
        <v>ม.</v>
      </c>
      <c r="F250" s="449">
        <f>'Data information'!E467</f>
        <v>1838.53</v>
      </c>
      <c r="G250" s="449">
        <f t="shared" si="31"/>
        <v>0</v>
      </c>
      <c r="H250" s="449">
        <f>'Data information'!F467</f>
        <v>560</v>
      </c>
      <c r="I250" s="449">
        <f t="shared" si="32"/>
        <v>0</v>
      </c>
      <c r="J250" s="449">
        <f t="shared" si="33"/>
        <v>0</v>
      </c>
      <c r="K250" s="451"/>
    </row>
    <row r="251" spans="1:11" s="500" customFormat="1" hidden="1">
      <c r="A251" s="451"/>
      <c r="B251" s="475"/>
      <c r="C251" s="485" t="str">
        <f>'Data information'!C468</f>
        <v>งานบันได ST.2 อาคาร 3,8</v>
      </c>
      <c r="D251" s="449"/>
      <c r="E251" s="450"/>
      <c r="F251" s="449"/>
      <c r="G251" s="449"/>
      <c r="H251" s="449"/>
      <c r="I251" s="449"/>
      <c r="J251" s="449"/>
      <c r="K251" s="460"/>
    </row>
    <row r="252" spans="1:11" s="500" customFormat="1" hidden="1">
      <c r="A252" s="451"/>
      <c r="B252" s="475"/>
      <c r="C252" s="489" t="str">
        <f>'Data information'!C469</f>
        <v xml:space="preserve"> - H-390X300X10X16 mm.( แม่บันได )</v>
      </c>
      <c r="D252" s="449"/>
      <c r="E252" s="450" t="str">
        <f>'Data information'!D469</f>
        <v>กก.</v>
      </c>
      <c r="F252" s="449">
        <f>'Data information'!E469</f>
        <v>34.64</v>
      </c>
      <c r="G252" s="449">
        <f t="shared" si="31"/>
        <v>0</v>
      </c>
      <c r="H252" s="449">
        <f>'Data information'!F469</f>
        <v>0</v>
      </c>
      <c r="I252" s="449">
        <f t="shared" si="32"/>
        <v>0</v>
      </c>
      <c r="J252" s="449">
        <f t="shared" si="33"/>
        <v>0</v>
      </c>
      <c r="K252" s="460"/>
    </row>
    <row r="253" spans="1:11" s="500" customFormat="1" hidden="1">
      <c r="A253" s="451"/>
      <c r="B253" s="475"/>
      <c r="C253" s="489" t="str">
        <f>'Data information'!C470</f>
        <v xml:space="preserve"> - แผ่นเหล็กเรียบดำหนา 6 มม. (ลูกตั้ง-ลูกนอน)</v>
      </c>
      <c r="D253" s="449"/>
      <c r="E253" s="450" t="str">
        <f>'Data information'!D470</f>
        <v>กก.</v>
      </c>
      <c r="F253" s="449">
        <f>'Data information'!E470</f>
        <v>25.12</v>
      </c>
      <c r="G253" s="449">
        <f t="shared" si="31"/>
        <v>0</v>
      </c>
      <c r="H253" s="449">
        <f>'Data information'!F470</f>
        <v>0</v>
      </c>
      <c r="I253" s="449">
        <f t="shared" si="32"/>
        <v>0</v>
      </c>
      <c r="J253" s="449">
        <f t="shared" si="33"/>
        <v>0</v>
      </c>
      <c r="K253" s="460"/>
    </row>
    <row r="254" spans="1:11" s="500" customFormat="1" hidden="1">
      <c r="A254" s="451"/>
      <c r="B254" s="475"/>
      <c r="C254" s="489" t="str">
        <f>'Data information'!C471</f>
        <v xml:space="preserve"> - แผ่นเหล็กขนาด 1000X400X25mm. </v>
      </c>
      <c r="D254" s="449"/>
      <c r="E254" s="450" t="str">
        <f>'Data information'!D471</f>
        <v>กก.</v>
      </c>
      <c r="F254" s="449">
        <f>'Data information'!E471</f>
        <v>28.44</v>
      </c>
      <c r="G254" s="449">
        <f t="shared" si="31"/>
        <v>0</v>
      </c>
      <c r="H254" s="449">
        <f>'Data information'!F471</f>
        <v>0</v>
      </c>
      <c r="I254" s="449">
        <f t="shared" si="32"/>
        <v>0</v>
      </c>
      <c r="J254" s="449">
        <f t="shared" si="33"/>
        <v>0</v>
      </c>
      <c r="K254" s="460"/>
    </row>
    <row r="255" spans="1:11" s="500" customFormat="1" hidden="1">
      <c r="A255" s="451"/>
      <c r="B255" s="475"/>
      <c r="C255" s="489" t="str">
        <f>'Data information'!C472</f>
        <v xml:space="preserve"> - แผ่นเหล็กขนาด 400X400X25mm. </v>
      </c>
      <c r="D255" s="449"/>
      <c r="E255" s="450" t="str">
        <f>'Data information'!D472</f>
        <v>กก.</v>
      </c>
      <c r="F255" s="449">
        <f>'Data information'!E472</f>
        <v>28.44</v>
      </c>
      <c r="G255" s="449">
        <f t="shared" si="31"/>
        <v>0</v>
      </c>
      <c r="H255" s="449">
        <f>'Data information'!F472</f>
        <v>0</v>
      </c>
      <c r="I255" s="449">
        <f t="shared" si="32"/>
        <v>0</v>
      </c>
      <c r="J255" s="449">
        <f t="shared" si="33"/>
        <v>0</v>
      </c>
      <c r="K255" s="460"/>
    </row>
    <row r="256" spans="1:11" s="500" customFormat="1" hidden="1">
      <c r="A256" s="451"/>
      <c r="B256" s="475"/>
      <c r="C256" s="489" t="str">
        <f>'Data information'!C473</f>
        <v xml:space="preserve"> - ค่าแรงเชื่อม ประกอบเหล็กโครงสร้าง</v>
      </c>
      <c r="D256" s="449"/>
      <c r="E256" s="450" t="str">
        <f>'Data information'!D473</f>
        <v>กก.</v>
      </c>
      <c r="F256" s="449">
        <f>'Data information'!E473</f>
        <v>0</v>
      </c>
      <c r="G256" s="449">
        <f t="shared" si="31"/>
        <v>0</v>
      </c>
      <c r="H256" s="449">
        <f>'Data information'!F473</f>
        <v>10</v>
      </c>
      <c r="I256" s="449">
        <f t="shared" si="32"/>
        <v>0</v>
      </c>
      <c r="J256" s="449">
        <f t="shared" si="33"/>
        <v>0</v>
      </c>
      <c r="K256" s="460"/>
    </row>
    <row r="257" spans="1:11" s="500" customFormat="1" hidden="1">
      <c r="A257" s="451"/>
      <c r="B257" s="475"/>
      <c r="C257" s="489" t="str">
        <f>'Data information'!C474</f>
        <v xml:space="preserve"> - Dowel DB25 </v>
      </c>
      <c r="D257" s="449"/>
      <c r="E257" s="450" t="str">
        <f>'Data information'!D474</f>
        <v>กก.</v>
      </c>
      <c r="F257" s="449">
        <f>'Data information'!E474</f>
        <v>20.41</v>
      </c>
      <c r="G257" s="449">
        <f t="shared" si="31"/>
        <v>0</v>
      </c>
      <c r="H257" s="449">
        <f>'Data information'!F474</f>
        <v>0</v>
      </c>
      <c r="I257" s="449">
        <f t="shared" si="32"/>
        <v>0</v>
      </c>
      <c r="J257" s="449">
        <f t="shared" si="33"/>
        <v>0</v>
      </c>
      <c r="K257" s="460"/>
    </row>
    <row r="258" spans="1:11" s="500" customFormat="1" hidden="1">
      <c r="A258" s="451"/>
      <c r="B258" s="475"/>
      <c r="C258" s="489" t="str">
        <f>'Data information'!C475</f>
        <v xml:space="preserve"> - คอนกรีต ขัดมันเรียบ (ลูกนอนบันได)</v>
      </c>
      <c r="D258" s="449"/>
      <c r="E258" s="450" t="str">
        <f>'Data information'!D475</f>
        <v>ลบ.ม.</v>
      </c>
      <c r="F258" s="449">
        <f>'Data information'!E475</f>
        <v>1971.96</v>
      </c>
      <c r="G258" s="449">
        <f t="shared" si="31"/>
        <v>0</v>
      </c>
      <c r="H258" s="449">
        <f>'Data information'!F475</f>
        <v>519</v>
      </c>
      <c r="I258" s="449">
        <f t="shared" si="32"/>
        <v>0</v>
      </c>
      <c r="J258" s="449">
        <f t="shared" si="33"/>
        <v>0</v>
      </c>
      <c r="K258" s="460"/>
    </row>
    <row r="259" spans="1:11" s="500" customFormat="1" hidden="1">
      <c r="A259" s="451"/>
      <c r="B259" s="475"/>
      <c r="C259" s="489" t="str">
        <f>'Data information'!C476</f>
        <v xml:space="preserve"> - เหล็กเสริม RB 9 มม.</v>
      </c>
      <c r="D259" s="449"/>
      <c r="E259" s="450" t="str">
        <f>'Data information'!D476</f>
        <v>กก.</v>
      </c>
      <c r="F259" s="449">
        <f>'Data information'!E476</f>
        <v>20.79</v>
      </c>
      <c r="G259" s="449">
        <f t="shared" si="31"/>
        <v>0</v>
      </c>
      <c r="H259" s="449">
        <f>'Data information'!F476</f>
        <v>4.4000000000000004</v>
      </c>
      <c r="I259" s="449">
        <f t="shared" si="32"/>
        <v>0</v>
      </c>
      <c r="J259" s="449">
        <f t="shared" si="33"/>
        <v>0</v>
      </c>
      <c r="K259" s="460"/>
    </row>
    <row r="260" spans="1:11" s="500" customFormat="1" hidden="1">
      <c r="A260" s="451"/>
      <c r="B260" s="475"/>
      <c r="C260" s="489" t="str">
        <f>'Data information'!C477</f>
        <v xml:space="preserve"> - เหล็กเสริม DB 12 มม.</v>
      </c>
      <c r="D260" s="449"/>
      <c r="E260" s="450" t="str">
        <f>'Data information'!D477</f>
        <v>กก.</v>
      </c>
      <c r="F260" s="449">
        <f>'Data information'!E477</f>
        <v>20.2</v>
      </c>
      <c r="G260" s="449">
        <f t="shared" si="31"/>
        <v>0</v>
      </c>
      <c r="H260" s="449">
        <f>'Data information'!F477</f>
        <v>3.6</v>
      </c>
      <c r="I260" s="449">
        <f t="shared" si="32"/>
        <v>0</v>
      </c>
      <c r="J260" s="449">
        <f t="shared" si="33"/>
        <v>0</v>
      </c>
      <c r="K260" s="460"/>
    </row>
    <row r="261" spans="1:11" s="500" customFormat="1" hidden="1">
      <c r="A261" s="451"/>
      <c r="B261" s="475"/>
      <c r="C261" s="489" t="str">
        <f>'Data information'!C478</f>
        <v xml:space="preserve"> - ลวดผูกเหล็ก</v>
      </c>
      <c r="D261" s="449"/>
      <c r="E261" s="450" t="str">
        <f>'Data information'!D478</f>
        <v>กก.</v>
      </c>
      <c r="F261" s="449">
        <f>'Data information'!E478</f>
        <v>34.42</v>
      </c>
      <c r="G261" s="449">
        <f t="shared" si="31"/>
        <v>0</v>
      </c>
      <c r="H261" s="449">
        <f>'Data information'!F478</f>
        <v>0</v>
      </c>
      <c r="I261" s="449">
        <f t="shared" si="32"/>
        <v>0</v>
      </c>
      <c r="J261" s="449">
        <f t="shared" si="33"/>
        <v>0</v>
      </c>
      <c r="K261" s="460"/>
    </row>
    <row r="262" spans="1:11" s="500" customFormat="1" hidden="1">
      <c r="A262" s="451"/>
      <c r="B262" s="475"/>
      <c r="C262" s="489" t="str">
        <f>'Data information'!C479</f>
        <v xml:space="preserve"> - เหล็กสี่เหลี่ยมตัน 1 x 1 ซม.(จมูกบันได)</v>
      </c>
      <c r="D262" s="449"/>
      <c r="E262" s="450" t="str">
        <f>'Data information'!D479</f>
        <v>ม.</v>
      </c>
      <c r="F262" s="449">
        <f>'Data information'!E479</f>
        <v>30</v>
      </c>
      <c r="G262" s="449">
        <f t="shared" si="31"/>
        <v>0</v>
      </c>
      <c r="H262" s="449">
        <f>'Data information'!F479</f>
        <v>0</v>
      </c>
      <c r="I262" s="449">
        <f t="shared" si="32"/>
        <v>0</v>
      </c>
      <c r="J262" s="449">
        <f t="shared" si="33"/>
        <v>0</v>
      </c>
      <c r="K262" s="460"/>
    </row>
    <row r="263" spans="1:11" s="500" customFormat="1" hidden="1">
      <c r="A263" s="451"/>
      <c r="B263" s="475"/>
      <c r="C263" s="489" t="str">
        <f>'Data information'!C480</f>
        <v xml:space="preserve"> - ทาสีกันสนิม</v>
      </c>
      <c r="D263" s="449"/>
      <c r="E263" s="450" t="str">
        <f>'Data information'!D480</f>
        <v>ตร.ม.</v>
      </c>
      <c r="F263" s="449">
        <f>'Data information'!E480</f>
        <v>22.42</v>
      </c>
      <c r="G263" s="449">
        <f t="shared" si="31"/>
        <v>0</v>
      </c>
      <c r="H263" s="449">
        <f>'Data information'!F480</f>
        <v>30</v>
      </c>
      <c r="I263" s="449">
        <f t="shared" si="32"/>
        <v>0</v>
      </c>
      <c r="J263" s="449">
        <f t="shared" si="33"/>
        <v>0</v>
      </c>
      <c r="K263" s="460"/>
    </row>
    <row r="264" spans="1:11" s="500" customFormat="1" hidden="1">
      <c r="A264" s="451"/>
      <c r="B264" s="475"/>
      <c r="C264" s="489" t="str">
        <f>'Data information'!C481</f>
        <v xml:space="preserve"> - ทาสีน้ำมัน</v>
      </c>
      <c r="D264" s="449"/>
      <c r="E264" s="450" t="str">
        <f>'Data information'!D481</f>
        <v>ตร.ม.</v>
      </c>
      <c r="F264" s="449">
        <f>'Data information'!E481</f>
        <v>66.12</v>
      </c>
      <c r="G264" s="449">
        <f t="shared" si="31"/>
        <v>0</v>
      </c>
      <c r="H264" s="449">
        <f>'Data information'!F481</f>
        <v>35</v>
      </c>
      <c r="I264" s="449">
        <f t="shared" si="32"/>
        <v>0</v>
      </c>
      <c r="J264" s="449">
        <f t="shared" si="33"/>
        <v>0</v>
      </c>
      <c r="K264" s="460"/>
    </row>
    <row r="265" spans="1:11" s="500" customFormat="1" hidden="1">
      <c r="A265" s="451"/>
      <c r="B265" s="475"/>
      <c r="C265" s="489" t="str">
        <f>'Data information'!C482</f>
        <v xml:space="preserve"> - งานราวเหล็ก ราวบันได ST.2</v>
      </c>
      <c r="D265" s="449"/>
      <c r="E265" s="450" t="str">
        <f>'Data information'!D482</f>
        <v>ม.</v>
      </c>
      <c r="F265" s="449">
        <f>'Data information'!E482</f>
        <v>1838.53</v>
      </c>
      <c r="G265" s="449">
        <f t="shared" si="31"/>
        <v>0</v>
      </c>
      <c r="H265" s="449">
        <f>'Data information'!F482</f>
        <v>560</v>
      </c>
      <c r="I265" s="449">
        <f t="shared" si="32"/>
        <v>0</v>
      </c>
      <c r="J265" s="449">
        <f t="shared" si="33"/>
        <v>0</v>
      </c>
      <c r="K265" s="460"/>
    </row>
    <row r="266" spans="1:11" s="500" customFormat="1" hidden="1">
      <c r="A266" s="451"/>
      <c r="B266" s="475"/>
      <c r="C266" s="485" t="str">
        <f>'Data information'!C483</f>
        <v>งานบันได ST.2 อาคาร 5</v>
      </c>
      <c r="D266" s="449"/>
      <c r="E266" s="450"/>
      <c r="F266" s="449"/>
      <c r="G266" s="449"/>
      <c r="H266" s="449"/>
      <c r="I266" s="449"/>
      <c r="J266" s="449"/>
      <c r="K266" s="460"/>
    </row>
    <row r="267" spans="1:11" s="500" customFormat="1" hidden="1">
      <c r="A267" s="451"/>
      <c r="B267" s="475"/>
      <c r="C267" s="489" t="str">
        <f>'Data information'!C484</f>
        <v xml:space="preserve"> - คอนกรีตโครงสร้าง  fc'= 280 ksc. ทรงกระบอก</v>
      </c>
      <c r="D267" s="449"/>
      <c r="E267" s="450" t="str">
        <f>'Data information'!D484</f>
        <v>ลบ.ม.</v>
      </c>
      <c r="F267" s="449">
        <f>'Data information'!E484</f>
        <v>1971.96</v>
      </c>
      <c r="G267" s="449">
        <f t="shared" si="31"/>
        <v>0</v>
      </c>
      <c r="H267" s="449">
        <f>'Data information'!F484</f>
        <v>519</v>
      </c>
      <c r="I267" s="449">
        <f t="shared" si="32"/>
        <v>0</v>
      </c>
      <c r="J267" s="449">
        <f t="shared" si="33"/>
        <v>0</v>
      </c>
      <c r="K267" s="460"/>
    </row>
    <row r="268" spans="1:11" s="500" customFormat="1" hidden="1">
      <c r="A268" s="451"/>
      <c r="B268" s="475"/>
      <c r="C268" s="489" t="str">
        <f>'Data information'!C485</f>
        <v xml:space="preserve">  - ไม้แบบทั่วไป  50%</v>
      </c>
      <c r="D268" s="449"/>
      <c r="E268" s="450" t="str">
        <f>'Data information'!D485</f>
        <v>ตร.ม.</v>
      </c>
      <c r="F268" s="449">
        <f>'Data information'!E485</f>
        <v>300</v>
      </c>
      <c r="G268" s="449">
        <f t="shared" si="31"/>
        <v>0</v>
      </c>
      <c r="H268" s="449">
        <f>'Data information'!F485</f>
        <v>0</v>
      </c>
      <c r="I268" s="449">
        <f t="shared" si="32"/>
        <v>0</v>
      </c>
      <c r="J268" s="449">
        <f t="shared" si="33"/>
        <v>0</v>
      </c>
      <c r="K268" s="460"/>
    </row>
    <row r="269" spans="1:11" s="500" customFormat="1" hidden="1">
      <c r="A269" s="451"/>
      <c r="B269" s="475"/>
      <c r="C269" s="489" t="str">
        <f>'Data information'!C486</f>
        <v xml:space="preserve">  - ค่าแรงไม้แบบ</v>
      </c>
      <c r="D269" s="449"/>
      <c r="E269" s="450" t="str">
        <f>'Data information'!D486</f>
        <v>ตร.ม.</v>
      </c>
      <c r="F269" s="449">
        <f>'Data information'!E486</f>
        <v>0</v>
      </c>
      <c r="G269" s="449">
        <f t="shared" si="31"/>
        <v>0</v>
      </c>
      <c r="H269" s="449">
        <f>'Data information'!F486</f>
        <v>115</v>
      </c>
      <c r="I269" s="449">
        <f t="shared" si="32"/>
        <v>0</v>
      </c>
      <c r="J269" s="449">
        <f t="shared" si="33"/>
        <v>0</v>
      </c>
      <c r="K269" s="460"/>
    </row>
    <row r="270" spans="1:11" s="500" customFormat="1" hidden="1">
      <c r="A270" s="451"/>
      <c r="B270" s="475"/>
      <c r="C270" s="489" t="str">
        <f>'Data information'!C487</f>
        <v xml:space="preserve">  - ไม้คร่าวยึดแบบหล่อคอนกรีต </v>
      </c>
      <c r="D270" s="449"/>
      <c r="E270" s="450" t="str">
        <f>'Data information'!D487</f>
        <v>ตร.ม.</v>
      </c>
      <c r="F270" s="449">
        <f>'Data information'!E487</f>
        <v>300</v>
      </c>
      <c r="G270" s="449">
        <f t="shared" si="31"/>
        <v>0</v>
      </c>
      <c r="H270" s="449">
        <f>'Data information'!F487</f>
        <v>0</v>
      </c>
      <c r="I270" s="449">
        <f t="shared" si="32"/>
        <v>0</v>
      </c>
      <c r="J270" s="449">
        <f t="shared" si="33"/>
        <v>0</v>
      </c>
      <c r="K270" s="460"/>
    </row>
    <row r="271" spans="1:11" s="500" customFormat="1" hidden="1">
      <c r="A271" s="451"/>
      <c r="B271" s="475"/>
      <c r="C271" s="489" t="str">
        <f>'Data information'!C488</f>
        <v xml:space="preserve">  - ตะปู</v>
      </c>
      <c r="D271" s="449"/>
      <c r="E271" s="450" t="str">
        <f>'Data information'!D488</f>
        <v>กก.</v>
      </c>
      <c r="F271" s="449">
        <f>'Data information'!E488</f>
        <v>58.88</v>
      </c>
      <c r="G271" s="449">
        <f t="shared" si="31"/>
        <v>0</v>
      </c>
      <c r="H271" s="449">
        <f>'Data information'!F488</f>
        <v>0</v>
      </c>
      <c r="I271" s="449">
        <f t="shared" si="32"/>
        <v>0</v>
      </c>
      <c r="J271" s="449">
        <f t="shared" si="33"/>
        <v>0</v>
      </c>
      <c r="K271" s="460"/>
    </row>
    <row r="272" spans="1:11" s="500" customFormat="1" hidden="1">
      <c r="A272" s="451"/>
      <c r="B272" s="475"/>
      <c r="C272" s="489" t="str">
        <f>'Data information'!C489</f>
        <v xml:space="preserve">  - เหล็กเส้นกลมผิวเรียบ SR.24 RB9 มม.</v>
      </c>
      <c r="D272" s="449"/>
      <c r="E272" s="450" t="str">
        <f>'Data information'!D489</f>
        <v>กก.</v>
      </c>
      <c r="F272" s="449">
        <f>'Data information'!E489</f>
        <v>20.79</v>
      </c>
      <c r="G272" s="449">
        <f t="shared" si="31"/>
        <v>0</v>
      </c>
      <c r="H272" s="449">
        <f>'Data information'!F489</f>
        <v>4.4000000000000004</v>
      </c>
      <c r="I272" s="449">
        <f t="shared" si="32"/>
        <v>0</v>
      </c>
      <c r="J272" s="449">
        <f t="shared" si="33"/>
        <v>0</v>
      </c>
      <c r="K272" s="460"/>
    </row>
    <row r="273" spans="1:11" s="500" customFormat="1" hidden="1">
      <c r="A273" s="451"/>
      <c r="B273" s="475"/>
      <c r="C273" s="489" t="str">
        <f>'Data information'!C490</f>
        <v xml:space="preserve">  - เหล็กเส้นกลมผิวข้ออ้อย SD.40 DB12 มม.</v>
      </c>
      <c r="D273" s="449"/>
      <c r="E273" s="450" t="str">
        <f>'Data information'!D490</f>
        <v>กก.</v>
      </c>
      <c r="F273" s="449">
        <f>'Data information'!E490</f>
        <v>20.2</v>
      </c>
      <c r="G273" s="449">
        <f t="shared" si="31"/>
        <v>0</v>
      </c>
      <c r="H273" s="449">
        <f>'Data information'!F490</f>
        <v>3.6</v>
      </c>
      <c r="I273" s="449">
        <f t="shared" si="32"/>
        <v>0</v>
      </c>
      <c r="J273" s="449">
        <f t="shared" si="33"/>
        <v>0</v>
      </c>
      <c r="K273" s="460"/>
    </row>
    <row r="274" spans="1:11" s="500" customFormat="1" hidden="1">
      <c r="A274" s="451"/>
      <c r="B274" s="475"/>
      <c r="C274" s="489" t="str">
        <f>'Data information'!C491</f>
        <v xml:space="preserve"> - ลวดผูกเหล็ก</v>
      </c>
      <c r="D274" s="449"/>
      <c r="E274" s="450" t="str">
        <f>'Data information'!D491</f>
        <v>กก.</v>
      </c>
      <c r="F274" s="449">
        <f>'Data information'!E491</f>
        <v>34.42</v>
      </c>
      <c r="G274" s="449">
        <f t="shared" si="31"/>
        <v>0</v>
      </c>
      <c r="H274" s="449">
        <f>'Data information'!F491</f>
        <v>0</v>
      </c>
      <c r="I274" s="449">
        <f t="shared" si="32"/>
        <v>0</v>
      </c>
      <c r="J274" s="449">
        <f t="shared" si="33"/>
        <v>0</v>
      </c>
      <c r="K274" s="460"/>
    </row>
    <row r="275" spans="1:11" s="500" customFormat="1" hidden="1">
      <c r="A275" s="451"/>
      <c r="B275" s="475"/>
      <c r="C275" s="489" t="str">
        <f>'Data information'!C492</f>
        <v xml:space="preserve"> - กันลื่นเหล็กสี่เหลี่ยมตัน ขนาด 1x1 ซม.(จมูกบันได)</v>
      </c>
      <c r="D275" s="449"/>
      <c r="E275" s="450" t="str">
        <f>'Data information'!D492</f>
        <v>กก.</v>
      </c>
      <c r="F275" s="449">
        <f>'Data information'!E492</f>
        <v>30</v>
      </c>
      <c r="G275" s="449">
        <f t="shared" si="31"/>
        <v>0</v>
      </c>
      <c r="H275" s="449">
        <f>'Data information'!F492</f>
        <v>0</v>
      </c>
      <c r="I275" s="449">
        <f t="shared" si="32"/>
        <v>0</v>
      </c>
      <c r="J275" s="449">
        <f t="shared" si="33"/>
        <v>0</v>
      </c>
      <c r="K275" s="460"/>
    </row>
    <row r="276" spans="1:11" s="500" customFormat="1" hidden="1">
      <c r="A276" s="451"/>
      <c r="B276" s="475"/>
      <c r="C276" s="489" t="str">
        <f>'Data information'!C493</f>
        <v xml:space="preserve"> - งานราวเหล็ก ราวบันได ST2</v>
      </c>
      <c r="D276" s="449"/>
      <c r="E276" s="450" t="str">
        <f>'Data information'!D493</f>
        <v>ม.</v>
      </c>
      <c r="F276" s="449">
        <f>'Data information'!E493</f>
        <v>303.774</v>
      </c>
      <c r="G276" s="449">
        <f t="shared" si="31"/>
        <v>0</v>
      </c>
      <c r="H276" s="449">
        <f>'Data information'!F493</f>
        <v>114</v>
      </c>
      <c r="I276" s="449">
        <f t="shared" si="32"/>
        <v>0</v>
      </c>
      <c r="J276" s="449">
        <f t="shared" si="33"/>
        <v>0</v>
      </c>
      <c r="K276" s="460"/>
    </row>
    <row r="277" spans="1:11" s="500" customFormat="1" hidden="1">
      <c r="A277" s="451"/>
      <c r="B277" s="475"/>
      <c r="C277" s="485" t="str">
        <f>'Data information'!C494</f>
        <v>งานบันได ST.2-1 อาคาร1,2, 6,7</v>
      </c>
      <c r="D277" s="449"/>
      <c r="E277" s="450"/>
      <c r="F277" s="449"/>
      <c r="G277" s="449"/>
      <c r="H277" s="449"/>
      <c r="I277" s="449"/>
      <c r="J277" s="449"/>
      <c r="K277" s="451"/>
    </row>
    <row r="278" spans="1:11" s="500" customFormat="1" hidden="1">
      <c r="A278" s="451"/>
      <c r="B278" s="475"/>
      <c r="C278" s="489" t="str">
        <f>'Data information'!C495</f>
        <v xml:space="preserve"> -  H-200X200X8X12mm. </v>
      </c>
      <c r="D278" s="449"/>
      <c r="E278" s="450" t="str">
        <f>'Data information'!D495</f>
        <v>กก.</v>
      </c>
      <c r="F278" s="449">
        <f>'Data information'!E495</f>
        <v>33.409999999999997</v>
      </c>
      <c r="G278" s="449">
        <f t="shared" si="31"/>
        <v>0</v>
      </c>
      <c r="H278" s="449">
        <f>'Data information'!F495</f>
        <v>0</v>
      </c>
      <c r="I278" s="449">
        <f t="shared" si="32"/>
        <v>0</v>
      </c>
      <c r="J278" s="449">
        <f t="shared" si="33"/>
        <v>0</v>
      </c>
      <c r="K278" s="451"/>
    </row>
    <row r="279" spans="1:11" s="500" customFormat="1" hidden="1">
      <c r="A279" s="451"/>
      <c r="B279" s="475"/>
      <c r="C279" s="489" t="str">
        <f>'Data information'!C496</f>
        <v xml:space="preserve">  - H-194X150X6X9mm.</v>
      </c>
      <c r="D279" s="449"/>
      <c r="E279" s="450" t="str">
        <f>'Data information'!D496</f>
        <v>กก.</v>
      </c>
      <c r="F279" s="449">
        <f>'Data information'!E496</f>
        <v>34.020000000000003</v>
      </c>
      <c r="G279" s="449">
        <f t="shared" si="31"/>
        <v>0</v>
      </c>
      <c r="H279" s="449">
        <f>'Data information'!F496</f>
        <v>0</v>
      </c>
      <c r="I279" s="449">
        <f t="shared" si="32"/>
        <v>0</v>
      </c>
      <c r="J279" s="449">
        <f t="shared" si="33"/>
        <v>0</v>
      </c>
      <c r="K279" s="451"/>
    </row>
    <row r="280" spans="1:11" s="500" customFormat="1" hidden="1">
      <c r="A280" s="451"/>
      <c r="B280" s="475"/>
      <c r="C280" s="489" t="str">
        <f>'Data information'!C497</f>
        <v xml:space="preserve"> - C-CHANNELS 200X80X7.5X11.0mm.</v>
      </c>
      <c r="D280" s="449"/>
      <c r="E280" s="450" t="str">
        <f>'Data information'!D497</f>
        <v>กก.</v>
      </c>
      <c r="F280" s="449">
        <f>'Data information'!E497</f>
        <v>35.840000000000003</v>
      </c>
      <c r="G280" s="449">
        <f t="shared" si="31"/>
        <v>0</v>
      </c>
      <c r="H280" s="449">
        <f>'Data information'!F497</f>
        <v>0</v>
      </c>
      <c r="I280" s="449">
        <f t="shared" si="32"/>
        <v>0</v>
      </c>
      <c r="J280" s="449">
        <f t="shared" si="33"/>
        <v>0</v>
      </c>
      <c r="K280" s="451"/>
    </row>
    <row r="281" spans="1:11" s="500" customFormat="1" hidden="1">
      <c r="A281" s="451"/>
      <c r="B281" s="475"/>
      <c r="C281" s="489" t="str">
        <f>'Data information'!C498</f>
        <v xml:space="preserve"> - แผ่นเหล็กลายตีนไก่  หนา 6 มม.พับ (ลูกนอนบันได)</v>
      </c>
      <c r="D281" s="449"/>
      <c r="E281" s="450" t="str">
        <f>'Data information'!D498</f>
        <v>กก.</v>
      </c>
      <c r="F281" s="449">
        <f>'Data information'!E498</f>
        <v>39.79</v>
      </c>
      <c r="G281" s="449">
        <f t="shared" si="31"/>
        <v>0</v>
      </c>
      <c r="H281" s="449">
        <f>'Data information'!F498</f>
        <v>0</v>
      </c>
      <c r="I281" s="449">
        <f t="shared" si="32"/>
        <v>0</v>
      </c>
      <c r="J281" s="449">
        <f t="shared" si="33"/>
        <v>0</v>
      </c>
      <c r="K281" s="451"/>
    </row>
    <row r="282" spans="1:11" s="500" customFormat="1" hidden="1">
      <c r="A282" s="451"/>
      <c r="B282" s="475"/>
      <c r="C282" s="489" t="str">
        <f>'Data information'!C499</f>
        <v xml:space="preserve"> - แผ่นเหล็กขนาด 250X400X20mm. </v>
      </c>
      <c r="D282" s="449"/>
      <c r="E282" s="450" t="str">
        <f>'Data information'!D499</f>
        <v>กก.</v>
      </c>
      <c r="F282" s="449">
        <f>'Data information'!E499</f>
        <v>28.692401372212689</v>
      </c>
      <c r="G282" s="449">
        <f t="shared" si="31"/>
        <v>0</v>
      </c>
      <c r="H282" s="449">
        <f>'Data information'!F499</f>
        <v>0</v>
      </c>
      <c r="I282" s="449">
        <f t="shared" si="32"/>
        <v>0</v>
      </c>
      <c r="J282" s="449">
        <f t="shared" si="33"/>
        <v>0</v>
      </c>
      <c r="K282" s="451"/>
    </row>
    <row r="283" spans="1:11" s="500" customFormat="1" hidden="1">
      <c r="A283" s="451"/>
      <c r="B283" s="475"/>
      <c r="C283" s="489" t="str">
        <f>'Data information'!C500</f>
        <v xml:space="preserve"> - แผ่นเหล็กขนาด 250X250X20mm. </v>
      </c>
      <c r="D283" s="449"/>
      <c r="E283" s="450" t="str">
        <f>'Data information'!D500</f>
        <v>กก.</v>
      </c>
      <c r="F283" s="449">
        <f>'Data information'!E500</f>
        <v>28.692401372212689</v>
      </c>
      <c r="G283" s="449">
        <f t="shared" si="31"/>
        <v>0</v>
      </c>
      <c r="H283" s="449">
        <f>'Data information'!F500</f>
        <v>0</v>
      </c>
      <c r="I283" s="449">
        <f t="shared" si="32"/>
        <v>0</v>
      </c>
      <c r="J283" s="449">
        <f t="shared" si="33"/>
        <v>0</v>
      </c>
      <c r="K283" s="451"/>
    </row>
    <row r="284" spans="1:11" s="500" customFormat="1" hidden="1">
      <c r="A284" s="451"/>
      <c r="B284" s="475"/>
      <c r="C284" s="489" t="str">
        <f>'Data information'!C501</f>
        <v xml:space="preserve"> - แผ่นเหล็กขนาด 200X350X20mm. </v>
      </c>
      <c r="D284" s="449"/>
      <c r="E284" s="450" t="str">
        <f>'Data information'!D501</f>
        <v>กก.</v>
      </c>
      <c r="F284" s="449">
        <f>'Data information'!E501</f>
        <v>28.692401372212689</v>
      </c>
      <c r="G284" s="449">
        <f t="shared" si="31"/>
        <v>0</v>
      </c>
      <c r="H284" s="449">
        <f>'Data information'!F501</f>
        <v>0</v>
      </c>
      <c r="I284" s="449">
        <f t="shared" si="32"/>
        <v>0</v>
      </c>
      <c r="J284" s="449">
        <f t="shared" si="33"/>
        <v>0</v>
      </c>
      <c r="K284" s="451"/>
    </row>
    <row r="285" spans="1:11" s="500" customFormat="1" hidden="1">
      <c r="A285" s="451"/>
      <c r="B285" s="475"/>
      <c r="C285" s="489" t="str">
        <f>'Data information'!C502</f>
        <v xml:space="preserve"> - Dowel DB20 ยาว 0.40 ม. (DETAIL-1)</v>
      </c>
      <c r="D285" s="449"/>
      <c r="E285" s="450" t="str">
        <f>'Data information'!D502</f>
        <v>กก.</v>
      </c>
      <c r="F285" s="449">
        <f>'Data information'!E502</f>
        <v>20.18</v>
      </c>
      <c r="G285" s="449">
        <f t="shared" si="31"/>
        <v>0</v>
      </c>
      <c r="H285" s="449">
        <f>'Data information'!F502</f>
        <v>0</v>
      </c>
      <c r="I285" s="449">
        <f t="shared" si="32"/>
        <v>0</v>
      </c>
      <c r="J285" s="449">
        <f t="shared" si="33"/>
        <v>0</v>
      </c>
      <c r="K285" s="451"/>
    </row>
    <row r="286" spans="1:11" s="500" customFormat="1" hidden="1">
      <c r="A286" s="451"/>
      <c r="B286" s="475"/>
      <c r="C286" s="489" t="str">
        <f>'Data information'!C503</f>
        <v xml:space="preserve"> - Dowel DB20 ยาว 0.40 ม.  (DETAIL-2)</v>
      </c>
      <c r="D286" s="449"/>
      <c r="E286" s="450" t="str">
        <f>'Data information'!D503</f>
        <v>กก.</v>
      </c>
      <c r="F286" s="449">
        <f>'Data information'!E503</f>
        <v>20.18</v>
      </c>
      <c r="G286" s="449">
        <f t="shared" si="31"/>
        <v>0</v>
      </c>
      <c r="H286" s="449">
        <f>'Data information'!F503</f>
        <v>0</v>
      </c>
      <c r="I286" s="449">
        <f t="shared" si="32"/>
        <v>0</v>
      </c>
      <c r="J286" s="449">
        <f t="shared" si="33"/>
        <v>0</v>
      </c>
      <c r="K286" s="451"/>
    </row>
    <row r="287" spans="1:11" s="500" customFormat="1" hidden="1">
      <c r="A287" s="451"/>
      <c r="B287" s="475"/>
      <c r="C287" s="489" t="str">
        <f>'Data information'!C504</f>
        <v xml:space="preserve"> - Dowel DB16 ยาว 0.40 ม.  (DETAIL-3)</v>
      </c>
      <c r="D287" s="449"/>
      <c r="E287" s="450" t="str">
        <f>'Data information'!D504</f>
        <v>กก.</v>
      </c>
      <c r="F287" s="449">
        <f>'Data information'!E504</f>
        <v>20.14</v>
      </c>
      <c r="G287" s="449">
        <f t="shared" si="31"/>
        <v>0</v>
      </c>
      <c r="H287" s="449">
        <f>'Data information'!F504</f>
        <v>0</v>
      </c>
      <c r="I287" s="449">
        <f t="shared" si="32"/>
        <v>0</v>
      </c>
      <c r="J287" s="449">
        <f t="shared" si="33"/>
        <v>0</v>
      </c>
      <c r="K287" s="451"/>
    </row>
    <row r="288" spans="1:11" s="500" customFormat="1" hidden="1">
      <c r="A288" s="451"/>
      <c r="B288" s="475"/>
      <c r="C288" s="489" t="str">
        <f>'Data information'!C505</f>
        <v xml:space="preserve"> - ค่าแรงเชื่อม ประกอบเหล็กโครงสร้าง</v>
      </c>
      <c r="D288" s="449"/>
      <c r="E288" s="450" t="str">
        <f>'Data information'!D505</f>
        <v>กก.</v>
      </c>
      <c r="F288" s="449">
        <f>'Data information'!E505</f>
        <v>0</v>
      </c>
      <c r="G288" s="449">
        <f t="shared" si="31"/>
        <v>0</v>
      </c>
      <c r="H288" s="449">
        <f>'Data information'!F505</f>
        <v>10</v>
      </c>
      <c r="I288" s="449">
        <f t="shared" si="32"/>
        <v>0</v>
      </c>
      <c r="J288" s="449">
        <f t="shared" si="33"/>
        <v>0</v>
      </c>
      <c r="K288" s="451"/>
    </row>
    <row r="289" spans="1:11" s="500" customFormat="1" hidden="1">
      <c r="A289" s="451"/>
      <c r="B289" s="475"/>
      <c r="C289" s="489" t="str">
        <f>'Data information'!C506</f>
        <v xml:space="preserve"> - ทาสีกันสนิม</v>
      </c>
      <c r="D289" s="449"/>
      <c r="E289" s="450" t="str">
        <f>'Data information'!D506</f>
        <v>ตร.ม.</v>
      </c>
      <c r="F289" s="449">
        <f>'Data information'!E506</f>
        <v>22.42</v>
      </c>
      <c r="G289" s="449">
        <f t="shared" si="31"/>
        <v>0</v>
      </c>
      <c r="H289" s="449">
        <f>'Data information'!F506</f>
        <v>30</v>
      </c>
      <c r="I289" s="449">
        <f t="shared" si="32"/>
        <v>0</v>
      </c>
      <c r="J289" s="449">
        <f t="shared" si="33"/>
        <v>0</v>
      </c>
      <c r="K289" s="451"/>
    </row>
    <row r="290" spans="1:11" s="500" customFormat="1" hidden="1">
      <c r="A290" s="451"/>
      <c r="B290" s="475"/>
      <c r="C290" s="489" t="str">
        <f>'Data information'!C507</f>
        <v xml:space="preserve"> - ทาสีน้ำมัน</v>
      </c>
      <c r="D290" s="449"/>
      <c r="E290" s="450" t="str">
        <f>'Data information'!D507</f>
        <v>ตร.ม.</v>
      </c>
      <c r="F290" s="449">
        <f>'Data information'!E507</f>
        <v>66.12</v>
      </c>
      <c r="G290" s="449">
        <f t="shared" si="31"/>
        <v>0</v>
      </c>
      <c r="H290" s="449">
        <f>'Data information'!F507</f>
        <v>35</v>
      </c>
      <c r="I290" s="449">
        <f t="shared" si="32"/>
        <v>0</v>
      </c>
      <c r="J290" s="449">
        <f t="shared" si="33"/>
        <v>0</v>
      </c>
      <c r="K290" s="451"/>
    </row>
    <row r="291" spans="1:11" s="500" customFormat="1" hidden="1">
      <c r="A291" s="451"/>
      <c r="B291" s="475"/>
      <c r="C291" s="489" t="str">
        <f>'Data information'!C508</f>
        <v xml:space="preserve"> - งานราวเหล็ก ราวบันได ST.2-1</v>
      </c>
      <c r="D291" s="449"/>
      <c r="E291" s="450" t="str">
        <f>'Data information'!D508</f>
        <v>ม.</v>
      </c>
      <c r="F291" s="449">
        <f>'Data information'!E508</f>
        <v>303.774</v>
      </c>
      <c r="G291" s="449">
        <f t="shared" si="31"/>
        <v>0</v>
      </c>
      <c r="H291" s="449">
        <f>'Data information'!F508</f>
        <v>114</v>
      </c>
      <c r="I291" s="449">
        <f t="shared" si="32"/>
        <v>0</v>
      </c>
      <c r="J291" s="449">
        <f t="shared" si="33"/>
        <v>0</v>
      </c>
      <c r="K291" s="451"/>
    </row>
    <row r="292" spans="1:11" s="500" customFormat="1">
      <c r="A292" s="451"/>
      <c r="B292" s="475"/>
      <c r="C292" s="485" t="str">
        <f>'Data information'!C509</f>
        <v>งานบันได ST.2-1 อาคาร 4</v>
      </c>
      <c r="D292" s="449"/>
      <c r="E292" s="450"/>
      <c r="F292" s="449"/>
      <c r="G292" s="449"/>
      <c r="H292" s="449"/>
      <c r="I292" s="449"/>
      <c r="J292" s="449"/>
      <c r="K292" s="460"/>
    </row>
    <row r="293" spans="1:11" s="500" customFormat="1">
      <c r="A293" s="451"/>
      <c r="B293" s="475"/>
      <c r="C293" s="489" t="str">
        <f>'Data information'!C510</f>
        <v xml:space="preserve"> - H-390X300X10X16 mm.( แม่บันได )</v>
      </c>
      <c r="D293" s="449"/>
      <c r="E293" s="450" t="str">
        <f>'Data information'!D510</f>
        <v>กก.</v>
      </c>
      <c r="F293" s="449">
        <f>'Data information'!E510</f>
        <v>34.64</v>
      </c>
      <c r="G293" s="449">
        <f t="shared" si="31"/>
        <v>0</v>
      </c>
      <c r="H293" s="449">
        <f>'Data information'!F510</f>
        <v>0</v>
      </c>
      <c r="I293" s="449">
        <f t="shared" si="32"/>
        <v>0</v>
      </c>
      <c r="J293" s="449">
        <f t="shared" si="33"/>
        <v>0</v>
      </c>
      <c r="K293" s="460"/>
    </row>
    <row r="294" spans="1:11" s="500" customFormat="1">
      <c r="A294" s="451"/>
      <c r="B294" s="475"/>
      <c r="C294" s="489" t="str">
        <f>'Data information'!C511</f>
        <v xml:space="preserve"> - แผ่นเหล็กเรียบดำหนา 6 มม. (ลูกตั้ง-ลูกนอน)</v>
      </c>
      <c r="D294" s="449"/>
      <c r="E294" s="450" t="str">
        <f>'Data information'!D511</f>
        <v>กก.</v>
      </c>
      <c r="F294" s="449">
        <f>'Data information'!E511</f>
        <v>25.12</v>
      </c>
      <c r="G294" s="449">
        <f t="shared" si="31"/>
        <v>0</v>
      </c>
      <c r="H294" s="449">
        <f>'Data information'!F511</f>
        <v>0</v>
      </c>
      <c r="I294" s="449">
        <f t="shared" si="32"/>
        <v>0</v>
      </c>
      <c r="J294" s="449">
        <f t="shared" si="33"/>
        <v>0</v>
      </c>
      <c r="K294" s="460"/>
    </row>
    <row r="295" spans="1:11" s="500" customFormat="1">
      <c r="A295" s="451"/>
      <c r="B295" s="475"/>
      <c r="C295" s="489" t="str">
        <f>'Data information'!C512</f>
        <v xml:space="preserve"> - แผ่นเหล็กขนาด 1000X400X25mm. </v>
      </c>
      <c r="D295" s="449"/>
      <c r="E295" s="450" t="str">
        <f>'Data information'!D512</f>
        <v>กก.</v>
      </c>
      <c r="F295" s="449">
        <f>'Data information'!E512</f>
        <v>28.44</v>
      </c>
      <c r="G295" s="449">
        <f t="shared" si="31"/>
        <v>0</v>
      </c>
      <c r="H295" s="449">
        <f>'Data information'!F512</f>
        <v>0</v>
      </c>
      <c r="I295" s="449">
        <f t="shared" si="32"/>
        <v>0</v>
      </c>
      <c r="J295" s="449">
        <f t="shared" si="33"/>
        <v>0</v>
      </c>
      <c r="K295" s="460"/>
    </row>
    <row r="296" spans="1:11" s="500" customFormat="1">
      <c r="A296" s="451"/>
      <c r="B296" s="475"/>
      <c r="C296" s="489" t="str">
        <f>'Data information'!C513</f>
        <v xml:space="preserve"> - แผ่นเหล็กขนาด 400X400X25mm. </v>
      </c>
      <c r="D296" s="449"/>
      <c r="E296" s="450" t="str">
        <f>'Data information'!D513</f>
        <v>กก.</v>
      </c>
      <c r="F296" s="449">
        <f>'Data information'!E513</f>
        <v>28.44</v>
      </c>
      <c r="G296" s="449">
        <f t="shared" si="31"/>
        <v>0</v>
      </c>
      <c r="H296" s="449">
        <f>'Data information'!F513</f>
        <v>0</v>
      </c>
      <c r="I296" s="449">
        <f t="shared" si="32"/>
        <v>0</v>
      </c>
      <c r="J296" s="449">
        <f t="shared" si="33"/>
        <v>0</v>
      </c>
      <c r="K296" s="460"/>
    </row>
    <row r="297" spans="1:11" s="500" customFormat="1">
      <c r="A297" s="451"/>
      <c r="B297" s="475"/>
      <c r="C297" s="489" t="str">
        <f>'Data information'!C514</f>
        <v xml:space="preserve"> - ค่าแรงเชื่อม ประกอบเหล็กโครงสร้าง</v>
      </c>
      <c r="D297" s="449"/>
      <c r="E297" s="450" t="str">
        <f>'Data information'!D514</f>
        <v>กก.</v>
      </c>
      <c r="F297" s="449">
        <f>'Data information'!E514</f>
        <v>0</v>
      </c>
      <c r="G297" s="449">
        <f t="shared" si="31"/>
        <v>0</v>
      </c>
      <c r="H297" s="449">
        <f>'Data information'!F514</f>
        <v>10</v>
      </c>
      <c r="I297" s="449">
        <f t="shared" si="32"/>
        <v>0</v>
      </c>
      <c r="J297" s="449">
        <f t="shared" si="33"/>
        <v>0</v>
      </c>
      <c r="K297" s="460"/>
    </row>
    <row r="298" spans="1:11" s="500" customFormat="1">
      <c r="A298" s="451"/>
      <c r="B298" s="475"/>
      <c r="C298" s="489" t="str">
        <f>'Data information'!C515</f>
        <v xml:space="preserve"> - Dowel DB25 </v>
      </c>
      <c r="D298" s="449"/>
      <c r="E298" s="450" t="str">
        <f>'Data information'!D515</f>
        <v>กก.</v>
      </c>
      <c r="F298" s="449">
        <f>'Data information'!E515</f>
        <v>20.41</v>
      </c>
      <c r="G298" s="449">
        <f t="shared" si="31"/>
        <v>0</v>
      </c>
      <c r="H298" s="449">
        <f>'Data information'!F515</f>
        <v>0</v>
      </c>
      <c r="I298" s="449">
        <f t="shared" si="32"/>
        <v>0</v>
      </c>
      <c r="J298" s="449">
        <f t="shared" si="33"/>
        <v>0</v>
      </c>
      <c r="K298" s="460"/>
    </row>
    <row r="299" spans="1:11" s="500" customFormat="1">
      <c r="A299" s="451"/>
      <c r="B299" s="475"/>
      <c r="C299" s="489" t="str">
        <f>'Data information'!C516</f>
        <v xml:space="preserve"> - คอนกรีต ขัดมันเรียบ (ลูกนอนบันได)</v>
      </c>
      <c r="D299" s="449"/>
      <c r="E299" s="450" t="str">
        <f>'Data information'!D516</f>
        <v>ลบ.ม.</v>
      </c>
      <c r="F299" s="449">
        <f>'Data information'!E516</f>
        <v>1971.96</v>
      </c>
      <c r="G299" s="449">
        <f t="shared" si="31"/>
        <v>0</v>
      </c>
      <c r="H299" s="449">
        <f>'Data information'!F516</f>
        <v>519</v>
      </c>
      <c r="I299" s="449">
        <f t="shared" si="32"/>
        <v>0</v>
      </c>
      <c r="J299" s="449">
        <f t="shared" si="33"/>
        <v>0</v>
      </c>
      <c r="K299" s="460"/>
    </row>
    <row r="300" spans="1:11" s="500" customFormat="1">
      <c r="A300" s="451"/>
      <c r="B300" s="475"/>
      <c r="C300" s="489" t="str">
        <f>'Data information'!C517</f>
        <v xml:space="preserve"> - เหล็กเสริม RB 9 มม.</v>
      </c>
      <c r="D300" s="449"/>
      <c r="E300" s="450" t="str">
        <f>'Data information'!D517</f>
        <v>กก.</v>
      </c>
      <c r="F300" s="449">
        <f>'Data information'!E517</f>
        <v>20.79</v>
      </c>
      <c r="G300" s="449">
        <f t="shared" si="31"/>
        <v>0</v>
      </c>
      <c r="H300" s="449">
        <f>'Data information'!F517</f>
        <v>4.4000000000000004</v>
      </c>
      <c r="I300" s="449">
        <f t="shared" si="32"/>
        <v>0</v>
      </c>
      <c r="J300" s="449">
        <f t="shared" si="33"/>
        <v>0</v>
      </c>
      <c r="K300" s="460"/>
    </row>
    <row r="301" spans="1:11" s="500" customFormat="1">
      <c r="A301" s="451"/>
      <c r="B301" s="475"/>
      <c r="C301" s="489" t="str">
        <f>'Data information'!C518</f>
        <v xml:space="preserve"> - เหล็กเสริม DB 12 มม.</v>
      </c>
      <c r="D301" s="449"/>
      <c r="E301" s="450" t="str">
        <f>'Data information'!D518</f>
        <v>กก.</v>
      </c>
      <c r="F301" s="449">
        <f>'Data information'!E518</f>
        <v>20.2</v>
      </c>
      <c r="G301" s="449">
        <f t="shared" ref="G301:G364" si="34">D301*F301</f>
        <v>0</v>
      </c>
      <c r="H301" s="449">
        <f>'Data information'!F518</f>
        <v>3.6</v>
      </c>
      <c r="I301" s="449">
        <f t="shared" ref="I301:I364" si="35">D301*H301</f>
        <v>0</v>
      </c>
      <c r="J301" s="449">
        <f t="shared" ref="J301:J364" si="36">G301+I301</f>
        <v>0</v>
      </c>
      <c r="K301" s="460"/>
    </row>
    <row r="302" spans="1:11" s="500" customFormat="1">
      <c r="A302" s="451"/>
      <c r="B302" s="475"/>
      <c r="C302" s="489" t="str">
        <f>'Data information'!C519</f>
        <v xml:space="preserve"> - ลวดผูกเหล็ก</v>
      </c>
      <c r="D302" s="449"/>
      <c r="E302" s="450" t="str">
        <f>'Data information'!D519</f>
        <v>กก.</v>
      </c>
      <c r="F302" s="449">
        <f>'Data information'!E519</f>
        <v>34.42</v>
      </c>
      <c r="G302" s="449">
        <f t="shared" si="34"/>
        <v>0</v>
      </c>
      <c r="H302" s="449">
        <f>'Data information'!F519</f>
        <v>0</v>
      </c>
      <c r="I302" s="449">
        <f t="shared" si="35"/>
        <v>0</v>
      </c>
      <c r="J302" s="449">
        <f t="shared" si="36"/>
        <v>0</v>
      </c>
      <c r="K302" s="460"/>
    </row>
    <row r="303" spans="1:11" s="500" customFormat="1">
      <c r="A303" s="451"/>
      <c r="B303" s="475"/>
      <c r="C303" s="489" t="str">
        <f>'Data information'!C520</f>
        <v xml:space="preserve"> - เหล็กสี่เหลี่ยมตัน 1 x 1 ซม.(จมูกบันได)</v>
      </c>
      <c r="D303" s="449"/>
      <c r="E303" s="450" t="str">
        <f>'Data information'!D520</f>
        <v>ม.</v>
      </c>
      <c r="F303" s="449">
        <f>'Data information'!E520</f>
        <v>30</v>
      </c>
      <c r="G303" s="449">
        <f t="shared" si="34"/>
        <v>0</v>
      </c>
      <c r="H303" s="449">
        <f>'Data information'!F520</f>
        <v>0</v>
      </c>
      <c r="I303" s="449">
        <f t="shared" si="35"/>
        <v>0</v>
      </c>
      <c r="J303" s="449">
        <f t="shared" si="36"/>
        <v>0</v>
      </c>
      <c r="K303" s="460"/>
    </row>
    <row r="304" spans="1:11" s="500" customFormat="1">
      <c r="A304" s="451"/>
      <c r="B304" s="475"/>
      <c r="C304" s="489" t="str">
        <f>'Data information'!C521</f>
        <v xml:space="preserve"> - ทาสีกันสนิม</v>
      </c>
      <c r="D304" s="449"/>
      <c r="E304" s="450" t="str">
        <f>'Data information'!D521</f>
        <v>ตร.ม.</v>
      </c>
      <c r="F304" s="449">
        <f>'Data information'!E521</f>
        <v>22.42</v>
      </c>
      <c r="G304" s="449">
        <f t="shared" si="34"/>
        <v>0</v>
      </c>
      <c r="H304" s="449">
        <f>'Data information'!F521</f>
        <v>30</v>
      </c>
      <c r="I304" s="449">
        <f t="shared" si="35"/>
        <v>0</v>
      </c>
      <c r="J304" s="449">
        <f t="shared" si="36"/>
        <v>0</v>
      </c>
      <c r="K304" s="460"/>
    </row>
    <row r="305" spans="1:11" s="500" customFormat="1">
      <c r="A305" s="451"/>
      <c r="B305" s="475"/>
      <c r="C305" s="489" t="str">
        <f>'Data information'!C522</f>
        <v xml:space="preserve"> - ทาสีน้ำมัน</v>
      </c>
      <c r="D305" s="449"/>
      <c r="E305" s="450" t="str">
        <f>'Data information'!D522</f>
        <v>ตร.ม.</v>
      </c>
      <c r="F305" s="449">
        <f>'Data information'!E522</f>
        <v>66.12</v>
      </c>
      <c r="G305" s="449">
        <f t="shared" si="34"/>
        <v>0</v>
      </c>
      <c r="H305" s="449">
        <f>'Data information'!F522</f>
        <v>35</v>
      </c>
      <c r="I305" s="449">
        <f t="shared" si="35"/>
        <v>0</v>
      </c>
      <c r="J305" s="449">
        <f t="shared" si="36"/>
        <v>0</v>
      </c>
      <c r="K305" s="460"/>
    </row>
    <row r="306" spans="1:11" s="500" customFormat="1">
      <c r="A306" s="451"/>
      <c r="B306" s="475"/>
      <c r="C306" s="489" t="str">
        <f>'Data information'!C523</f>
        <v xml:space="preserve"> - งานราวเหล็ก ราวบันได ST.2-1</v>
      </c>
      <c r="D306" s="449"/>
      <c r="E306" s="450" t="str">
        <f>'Data information'!D523</f>
        <v>ม.</v>
      </c>
      <c r="F306" s="449">
        <f>'Data information'!E523</f>
        <v>1838.53</v>
      </c>
      <c r="G306" s="449">
        <f t="shared" si="34"/>
        <v>0</v>
      </c>
      <c r="H306" s="449">
        <f>'Data information'!F523</f>
        <v>560</v>
      </c>
      <c r="I306" s="449">
        <f t="shared" si="35"/>
        <v>0</v>
      </c>
      <c r="J306" s="449">
        <f t="shared" si="36"/>
        <v>0</v>
      </c>
      <c r="K306" s="460"/>
    </row>
    <row r="307" spans="1:11" s="500" customFormat="1" hidden="1">
      <c r="A307" s="451"/>
      <c r="B307" s="475"/>
      <c r="C307" s="485" t="str">
        <f>'Data information'!C524</f>
        <v>งานบันได ST.2-2 อาคาร 1,6</v>
      </c>
      <c r="D307" s="449"/>
      <c r="E307" s="450"/>
      <c r="F307" s="449"/>
      <c r="G307" s="449"/>
      <c r="H307" s="449"/>
      <c r="I307" s="449"/>
      <c r="J307" s="449"/>
      <c r="K307" s="451"/>
    </row>
    <row r="308" spans="1:11" s="500" customFormat="1" hidden="1">
      <c r="A308" s="451"/>
      <c r="B308" s="475"/>
      <c r="C308" s="489" t="str">
        <f>'Data information'!C525</f>
        <v xml:space="preserve"> - H-200X200X8X12mm. </v>
      </c>
      <c r="D308" s="449"/>
      <c r="E308" s="450" t="str">
        <f>'Data information'!D525</f>
        <v>กก.</v>
      </c>
      <c r="F308" s="449">
        <f>'Data information'!E525</f>
        <v>33.409999999999997</v>
      </c>
      <c r="G308" s="449">
        <f t="shared" si="34"/>
        <v>0</v>
      </c>
      <c r="H308" s="449">
        <f>'Data information'!F525</f>
        <v>0</v>
      </c>
      <c r="I308" s="449">
        <f t="shared" si="35"/>
        <v>0</v>
      </c>
      <c r="J308" s="449">
        <f t="shared" si="36"/>
        <v>0</v>
      </c>
      <c r="K308" s="451"/>
    </row>
    <row r="309" spans="1:11" s="500" customFormat="1" hidden="1">
      <c r="A309" s="451"/>
      <c r="B309" s="475"/>
      <c r="C309" s="489" t="str">
        <f>'Data information'!C526</f>
        <v xml:space="preserve"> - H-194X150X6X9mm.</v>
      </c>
      <c r="D309" s="449"/>
      <c r="E309" s="450" t="str">
        <f>'Data information'!D526</f>
        <v>กก.</v>
      </c>
      <c r="F309" s="449">
        <f>'Data information'!E526</f>
        <v>34.020000000000003</v>
      </c>
      <c r="G309" s="449">
        <f t="shared" si="34"/>
        <v>0</v>
      </c>
      <c r="H309" s="449">
        <f>'Data information'!F526</f>
        <v>0</v>
      </c>
      <c r="I309" s="449">
        <f t="shared" si="35"/>
        <v>0</v>
      </c>
      <c r="J309" s="449">
        <f t="shared" si="36"/>
        <v>0</v>
      </c>
      <c r="K309" s="451"/>
    </row>
    <row r="310" spans="1:11" s="500" customFormat="1" hidden="1">
      <c r="A310" s="451"/>
      <c r="B310" s="475"/>
      <c r="C310" s="489" t="str">
        <f>'Data information'!C527</f>
        <v xml:space="preserve"> - C-CHANNELS 200X80X7.5X11.0mm.</v>
      </c>
      <c r="D310" s="449"/>
      <c r="E310" s="450" t="str">
        <f>'Data information'!D527</f>
        <v>กก.</v>
      </c>
      <c r="F310" s="449">
        <f>'Data information'!E527</f>
        <v>35.840000000000003</v>
      </c>
      <c r="G310" s="449">
        <f t="shared" si="34"/>
        <v>0</v>
      </c>
      <c r="H310" s="449">
        <f>'Data information'!F527</f>
        <v>0</v>
      </c>
      <c r="I310" s="449">
        <f t="shared" si="35"/>
        <v>0</v>
      </c>
      <c r="J310" s="449">
        <f t="shared" si="36"/>
        <v>0</v>
      </c>
      <c r="K310" s="451"/>
    </row>
    <row r="311" spans="1:11" s="500" customFormat="1" hidden="1">
      <c r="A311" s="451"/>
      <c r="B311" s="475"/>
      <c r="C311" s="489" t="str">
        <f>'Data information'!C528</f>
        <v xml:space="preserve"> - ลูกนอนบันไดแผ่นเหล็กลายตีนไก่  หนา 6 มม.พับ</v>
      </c>
      <c r="D311" s="449"/>
      <c r="E311" s="450" t="str">
        <f>'Data information'!D528</f>
        <v>กก.</v>
      </c>
      <c r="F311" s="449">
        <f>'Data information'!E528</f>
        <v>39.79</v>
      </c>
      <c r="G311" s="449">
        <f t="shared" si="34"/>
        <v>0</v>
      </c>
      <c r="H311" s="449">
        <f>'Data information'!F528</f>
        <v>0</v>
      </c>
      <c r="I311" s="449">
        <f t="shared" si="35"/>
        <v>0</v>
      </c>
      <c r="J311" s="449">
        <f t="shared" si="36"/>
        <v>0</v>
      </c>
      <c r="K311" s="451"/>
    </row>
    <row r="312" spans="1:11" s="500" customFormat="1" hidden="1">
      <c r="A312" s="451"/>
      <c r="B312" s="475"/>
      <c r="C312" s="489" t="str">
        <f>'Data information'!C529</f>
        <v xml:space="preserve"> - แผ่นเหล็กขนาด 250X400X20mm. </v>
      </c>
      <c r="D312" s="449"/>
      <c r="E312" s="450" t="str">
        <f>'Data information'!D529</f>
        <v>กก.</v>
      </c>
      <c r="F312" s="449">
        <f>'Data information'!E529</f>
        <v>28.44</v>
      </c>
      <c r="G312" s="449">
        <f t="shared" si="34"/>
        <v>0</v>
      </c>
      <c r="H312" s="449">
        <f>'Data information'!F529</f>
        <v>0</v>
      </c>
      <c r="I312" s="449">
        <f t="shared" si="35"/>
        <v>0</v>
      </c>
      <c r="J312" s="449">
        <f t="shared" si="36"/>
        <v>0</v>
      </c>
      <c r="K312" s="451"/>
    </row>
    <row r="313" spans="1:11" s="500" customFormat="1" hidden="1">
      <c r="A313" s="451"/>
      <c r="B313" s="475"/>
      <c r="C313" s="489" t="str">
        <f>'Data information'!C530</f>
        <v xml:space="preserve"> - แผ่นเหล็กขนาด 250X250X20mm. </v>
      </c>
      <c r="D313" s="449"/>
      <c r="E313" s="450" t="str">
        <f>'Data information'!D530</f>
        <v>กก.</v>
      </c>
      <c r="F313" s="449">
        <f>'Data information'!E530</f>
        <v>28.44</v>
      </c>
      <c r="G313" s="449">
        <f t="shared" si="34"/>
        <v>0</v>
      </c>
      <c r="H313" s="449">
        <f>'Data information'!F530</f>
        <v>0</v>
      </c>
      <c r="I313" s="449">
        <f t="shared" si="35"/>
        <v>0</v>
      </c>
      <c r="J313" s="449">
        <f t="shared" si="36"/>
        <v>0</v>
      </c>
      <c r="K313" s="451"/>
    </row>
    <row r="314" spans="1:11" s="500" customFormat="1" hidden="1">
      <c r="A314" s="451"/>
      <c r="B314" s="475"/>
      <c r="C314" s="489" t="str">
        <f>'Data information'!C531</f>
        <v xml:space="preserve"> - แผ่นเหล็กขนาด 200X350X20mm. </v>
      </c>
      <c r="D314" s="449"/>
      <c r="E314" s="450" t="str">
        <f>'Data information'!D531</f>
        <v>กก.</v>
      </c>
      <c r="F314" s="449">
        <f>'Data information'!E531</f>
        <v>28.44</v>
      </c>
      <c r="G314" s="449">
        <f t="shared" si="34"/>
        <v>0</v>
      </c>
      <c r="H314" s="449">
        <f>'Data information'!F531</f>
        <v>0</v>
      </c>
      <c r="I314" s="449">
        <f t="shared" si="35"/>
        <v>0</v>
      </c>
      <c r="J314" s="449">
        <f t="shared" si="36"/>
        <v>0</v>
      </c>
      <c r="K314" s="451"/>
    </row>
    <row r="315" spans="1:11" s="500" customFormat="1" hidden="1">
      <c r="A315" s="451"/>
      <c r="B315" s="475"/>
      <c r="C315" s="489" t="str">
        <f>'Data information'!C532</f>
        <v xml:space="preserve"> - Dowel DB20 ยาว 0.40 ม. (DETAIL-1)</v>
      </c>
      <c r="D315" s="449"/>
      <c r="E315" s="450" t="str">
        <f>'Data information'!D532</f>
        <v>กก.</v>
      </c>
      <c r="F315" s="449">
        <f>'Data information'!E532</f>
        <v>20.18</v>
      </c>
      <c r="G315" s="449">
        <f t="shared" si="34"/>
        <v>0</v>
      </c>
      <c r="H315" s="449">
        <f>'Data information'!F532</f>
        <v>0</v>
      </c>
      <c r="I315" s="449">
        <f t="shared" si="35"/>
        <v>0</v>
      </c>
      <c r="J315" s="449">
        <f t="shared" si="36"/>
        <v>0</v>
      </c>
      <c r="K315" s="451"/>
    </row>
    <row r="316" spans="1:11" s="500" customFormat="1" hidden="1">
      <c r="A316" s="451"/>
      <c r="B316" s="475"/>
      <c r="C316" s="489" t="str">
        <f>'Data information'!C533</f>
        <v xml:space="preserve"> - Dowel DB20 ยาว 0.40 ม.  (DETAIL-2)</v>
      </c>
      <c r="D316" s="449"/>
      <c r="E316" s="450" t="str">
        <f>'Data information'!D533</f>
        <v>กก.</v>
      </c>
      <c r="F316" s="449">
        <f>'Data information'!E533</f>
        <v>20.18</v>
      </c>
      <c r="G316" s="449">
        <f t="shared" si="34"/>
        <v>0</v>
      </c>
      <c r="H316" s="449">
        <f>'Data information'!F533</f>
        <v>0</v>
      </c>
      <c r="I316" s="449">
        <f t="shared" si="35"/>
        <v>0</v>
      </c>
      <c r="J316" s="449">
        <f t="shared" si="36"/>
        <v>0</v>
      </c>
      <c r="K316" s="451"/>
    </row>
    <row r="317" spans="1:11" s="500" customFormat="1" hidden="1">
      <c r="A317" s="451"/>
      <c r="B317" s="475"/>
      <c r="C317" s="489" t="str">
        <f>'Data information'!C534</f>
        <v xml:space="preserve"> - Dowel DB16 ยาว 0.40 ม.  (DETAIL-3)</v>
      </c>
      <c r="D317" s="449"/>
      <c r="E317" s="450" t="str">
        <f>'Data information'!D534</f>
        <v>กก.</v>
      </c>
      <c r="F317" s="449">
        <f>'Data information'!E534</f>
        <v>20.14</v>
      </c>
      <c r="G317" s="449">
        <f t="shared" si="34"/>
        <v>0</v>
      </c>
      <c r="H317" s="449">
        <f>'Data information'!F534</f>
        <v>0</v>
      </c>
      <c r="I317" s="449">
        <f t="shared" si="35"/>
        <v>0</v>
      </c>
      <c r="J317" s="449">
        <f t="shared" si="36"/>
        <v>0</v>
      </c>
      <c r="K317" s="451"/>
    </row>
    <row r="318" spans="1:11" s="500" customFormat="1" hidden="1">
      <c r="A318" s="451"/>
      <c r="B318" s="475"/>
      <c r="C318" s="489" t="str">
        <f>'Data information'!C535</f>
        <v xml:space="preserve"> - ค่าแรงเชื่อม ประกอบเหล็กโครงสร้าง</v>
      </c>
      <c r="D318" s="449"/>
      <c r="E318" s="450" t="str">
        <f>'Data information'!D535</f>
        <v>กก.</v>
      </c>
      <c r="F318" s="449">
        <f>'Data information'!E535</f>
        <v>0</v>
      </c>
      <c r="G318" s="449">
        <f t="shared" si="34"/>
        <v>0</v>
      </c>
      <c r="H318" s="449">
        <f>'Data information'!F535</f>
        <v>10</v>
      </c>
      <c r="I318" s="449">
        <f t="shared" si="35"/>
        <v>0</v>
      </c>
      <c r="J318" s="449">
        <f t="shared" si="36"/>
        <v>0</v>
      </c>
      <c r="K318" s="451"/>
    </row>
    <row r="319" spans="1:11" s="500" customFormat="1" hidden="1">
      <c r="A319" s="451"/>
      <c r="B319" s="475"/>
      <c r="C319" s="489" t="str">
        <f>'Data information'!C536</f>
        <v xml:space="preserve"> - ทาสีกันสนิม</v>
      </c>
      <c r="D319" s="449"/>
      <c r="E319" s="450" t="str">
        <f>'Data information'!D536</f>
        <v>ตร.ม.</v>
      </c>
      <c r="F319" s="449">
        <f>'Data information'!E536</f>
        <v>22.42</v>
      </c>
      <c r="G319" s="449">
        <f t="shared" si="34"/>
        <v>0</v>
      </c>
      <c r="H319" s="449">
        <f>'Data information'!F536</f>
        <v>30</v>
      </c>
      <c r="I319" s="449">
        <f t="shared" si="35"/>
        <v>0</v>
      </c>
      <c r="J319" s="449">
        <f t="shared" si="36"/>
        <v>0</v>
      </c>
      <c r="K319" s="451"/>
    </row>
    <row r="320" spans="1:11" s="500" customFormat="1" hidden="1">
      <c r="A320" s="451"/>
      <c r="B320" s="475"/>
      <c r="C320" s="489" t="str">
        <f>'Data information'!C537</f>
        <v xml:space="preserve"> - ทาสีน้ำมัน</v>
      </c>
      <c r="D320" s="449"/>
      <c r="E320" s="450" t="str">
        <f>'Data information'!D537</f>
        <v>ตร.ม.</v>
      </c>
      <c r="F320" s="449">
        <f>'Data information'!E537</f>
        <v>66.12</v>
      </c>
      <c r="G320" s="449">
        <f t="shared" si="34"/>
        <v>0</v>
      </c>
      <c r="H320" s="449">
        <f>'Data information'!F537</f>
        <v>35</v>
      </c>
      <c r="I320" s="449">
        <f t="shared" si="35"/>
        <v>0</v>
      </c>
      <c r="J320" s="449">
        <f t="shared" si="36"/>
        <v>0</v>
      </c>
      <c r="K320" s="451"/>
    </row>
    <row r="321" spans="1:11" s="500" customFormat="1" hidden="1">
      <c r="A321" s="451"/>
      <c r="B321" s="475"/>
      <c r="C321" s="489" t="str">
        <f>'Data information'!C538</f>
        <v xml:space="preserve"> - งานราวเหล็ก ราวบันได ST.2-2</v>
      </c>
      <c r="D321" s="449"/>
      <c r="E321" s="450" t="str">
        <f>'Data information'!D538</f>
        <v>ม.</v>
      </c>
      <c r="F321" s="449">
        <f>'Data information'!E538</f>
        <v>303.774</v>
      </c>
      <c r="G321" s="449">
        <f t="shared" si="34"/>
        <v>0</v>
      </c>
      <c r="H321" s="449">
        <f>'Data information'!F538</f>
        <v>114</v>
      </c>
      <c r="I321" s="449">
        <f t="shared" si="35"/>
        <v>0</v>
      </c>
      <c r="J321" s="449">
        <f t="shared" si="36"/>
        <v>0</v>
      </c>
      <c r="K321" s="451"/>
    </row>
    <row r="322" spans="1:11" s="500" customFormat="1">
      <c r="A322" s="451"/>
      <c r="B322" s="475"/>
      <c r="C322" s="485" t="str">
        <f>'Data information'!C539</f>
        <v>งานบันได ST.2-2 อาคาร 4</v>
      </c>
      <c r="D322" s="449"/>
      <c r="E322" s="450"/>
      <c r="F322" s="449"/>
      <c r="G322" s="449"/>
      <c r="H322" s="449"/>
      <c r="I322" s="449"/>
      <c r="J322" s="449"/>
      <c r="K322" s="460"/>
    </row>
    <row r="323" spans="1:11" s="500" customFormat="1">
      <c r="A323" s="451"/>
      <c r="B323" s="475"/>
      <c r="C323" s="489" t="str">
        <f>'Data information'!C540</f>
        <v xml:space="preserve"> - H-390X300X10X16 mm.( แม่บันได )</v>
      </c>
      <c r="D323" s="449"/>
      <c r="E323" s="450" t="str">
        <f>'Data information'!D540</f>
        <v>กก.</v>
      </c>
      <c r="F323" s="449">
        <f>'Data information'!E540</f>
        <v>34.64</v>
      </c>
      <c r="G323" s="449">
        <f t="shared" si="34"/>
        <v>0</v>
      </c>
      <c r="H323" s="449">
        <f>'Data information'!F540</f>
        <v>0</v>
      </c>
      <c r="I323" s="449">
        <f t="shared" si="35"/>
        <v>0</v>
      </c>
      <c r="J323" s="449">
        <f t="shared" si="36"/>
        <v>0</v>
      </c>
      <c r="K323" s="460"/>
    </row>
    <row r="324" spans="1:11" s="500" customFormat="1">
      <c r="A324" s="451"/>
      <c r="B324" s="475"/>
      <c r="C324" s="489" t="str">
        <f>'Data information'!C541</f>
        <v xml:space="preserve"> - แผ่นเหล็กเรียบดำหนา 6 มม. (ลูกตั้ง-ลูกนอน)</v>
      </c>
      <c r="D324" s="449"/>
      <c r="E324" s="450" t="str">
        <f>'Data information'!D541</f>
        <v>กก.</v>
      </c>
      <c r="F324" s="449">
        <f>'Data information'!E541</f>
        <v>25.12</v>
      </c>
      <c r="G324" s="449">
        <f t="shared" si="34"/>
        <v>0</v>
      </c>
      <c r="H324" s="449">
        <f>'Data information'!F541</f>
        <v>0</v>
      </c>
      <c r="I324" s="449">
        <f t="shared" si="35"/>
        <v>0</v>
      </c>
      <c r="J324" s="449">
        <f t="shared" si="36"/>
        <v>0</v>
      </c>
      <c r="K324" s="460"/>
    </row>
    <row r="325" spans="1:11" s="500" customFormat="1">
      <c r="A325" s="451"/>
      <c r="B325" s="475"/>
      <c r="C325" s="489" t="str">
        <f>'Data information'!C542</f>
        <v xml:space="preserve"> - แผ่นเหล็กขนาด 1000X400X25mm. </v>
      </c>
      <c r="D325" s="449"/>
      <c r="E325" s="450" t="str">
        <f>'Data information'!D542</f>
        <v>กก.</v>
      </c>
      <c r="F325" s="449">
        <f>'Data information'!E542</f>
        <v>28.44</v>
      </c>
      <c r="G325" s="449">
        <f t="shared" si="34"/>
        <v>0</v>
      </c>
      <c r="H325" s="449">
        <f>'Data information'!F542</f>
        <v>0</v>
      </c>
      <c r="I325" s="449">
        <f t="shared" si="35"/>
        <v>0</v>
      </c>
      <c r="J325" s="449">
        <f t="shared" si="36"/>
        <v>0</v>
      </c>
      <c r="K325" s="460"/>
    </row>
    <row r="326" spans="1:11" s="500" customFormat="1">
      <c r="A326" s="451"/>
      <c r="B326" s="475"/>
      <c r="C326" s="489" t="str">
        <f>'Data information'!C543</f>
        <v xml:space="preserve"> - แผ่นเหล็กขนาด 400X400X25mm. </v>
      </c>
      <c r="D326" s="449"/>
      <c r="E326" s="450" t="str">
        <f>'Data information'!D543</f>
        <v>กก.</v>
      </c>
      <c r="F326" s="449">
        <f>'Data information'!E543</f>
        <v>28.44</v>
      </c>
      <c r="G326" s="449">
        <f t="shared" si="34"/>
        <v>0</v>
      </c>
      <c r="H326" s="449">
        <f>'Data information'!F543</f>
        <v>0</v>
      </c>
      <c r="I326" s="449">
        <f t="shared" si="35"/>
        <v>0</v>
      </c>
      <c r="J326" s="449">
        <f t="shared" si="36"/>
        <v>0</v>
      </c>
      <c r="K326" s="460"/>
    </row>
    <row r="327" spans="1:11" s="500" customFormat="1">
      <c r="A327" s="451"/>
      <c r="B327" s="475"/>
      <c r="C327" s="489" t="str">
        <f>'Data information'!C544</f>
        <v xml:space="preserve"> - ค่าแรงเชื่อม ประกอบเหล็กโครงสร้าง</v>
      </c>
      <c r="D327" s="449"/>
      <c r="E327" s="450" t="str">
        <f>'Data information'!D544</f>
        <v>กก.</v>
      </c>
      <c r="F327" s="449">
        <f>'Data information'!E544</f>
        <v>0</v>
      </c>
      <c r="G327" s="449">
        <f t="shared" si="34"/>
        <v>0</v>
      </c>
      <c r="H327" s="449">
        <f>'Data information'!F544</f>
        <v>10</v>
      </c>
      <c r="I327" s="449">
        <f t="shared" si="35"/>
        <v>0</v>
      </c>
      <c r="J327" s="449">
        <f t="shared" si="36"/>
        <v>0</v>
      </c>
      <c r="K327" s="460"/>
    </row>
    <row r="328" spans="1:11" s="500" customFormat="1">
      <c r="A328" s="451"/>
      <c r="B328" s="475"/>
      <c r="C328" s="489" t="str">
        <f>'Data information'!C545</f>
        <v xml:space="preserve"> - Dowel DB25 </v>
      </c>
      <c r="D328" s="449"/>
      <c r="E328" s="450" t="str">
        <f>'Data information'!D545</f>
        <v>กก.</v>
      </c>
      <c r="F328" s="449">
        <f>'Data information'!E545</f>
        <v>20.41</v>
      </c>
      <c r="G328" s="449">
        <f t="shared" si="34"/>
        <v>0</v>
      </c>
      <c r="H328" s="449">
        <f>'Data information'!F545</f>
        <v>0</v>
      </c>
      <c r="I328" s="449">
        <f t="shared" si="35"/>
        <v>0</v>
      </c>
      <c r="J328" s="449">
        <f t="shared" si="36"/>
        <v>0</v>
      </c>
      <c r="K328" s="460"/>
    </row>
    <row r="329" spans="1:11" s="500" customFormat="1">
      <c r="A329" s="451"/>
      <c r="B329" s="475"/>
      <c r="C329" s="489" t="str">
        <f>'Data information'!C546</f>
        <v xml:space="preserve"> - คอนกรีต ขัดมันเรียบ (ลูกนอนบันได)</v>
      </c>
      <c r="D329" s="449"/>
      <c r="E329" s="450" t="str">
        <f>'Data information'!D546</f>
        <v>ลบ.ม.</v>
      </c>
      <c r="F329" s="449">
        <f>'Data information'!E546</f>
        <v>1971.96</v>
      </c>
      <c r="G329" s="449">
        <f t="shared" si="34"/>
        <v>0</v>
      </c>
      <c r="H329" s="449">
        <f>'Data information'!F546</f>
        <v>519</v>
      </c>
      <c r="I329" s="449">
        <f t="shared" si="35"/>
        <v>0</v>
      </c>
      <c r="J329" s="449">
        <f t="shared" si="36"/>
        <v>0</v>
      </c>
      <c r="K329" s="460"/>
    </row>
    <row r="330" spans="1:11" s="500" customFormat="1">
      <c r="A330" s="451"/>
      <c r="B330" s="475"/>
      <c r="C330" s="489" t="str">
        <f>'Data information'!C547</f>
        <v xml:space="preserve"> - เหล็กเสริม RB 9 มม.</v>
      </c>
      <c r="D330" s="449"/>
      <c r="E330" s="450" t="str">
        <f>'Data information'!D547</f>
        <v>กก.</v>
      </c>
      <c r="F330" s="449">
        <f>'Data information'!E547</f>
        <v>20.79</v>
      </c>
      <c r="G330" s="449">
        <f t="shared" si="34"/>
        <v>0</v>
      </c>
      <c r="H330" s="449">
        <f>'Data information'!F547</f>
        <v>4.4000000000000004</v>
      </c>
      <c r="I330" s="449">
        <f t="shared" si="35"/>
        <v>0</v>
      </c>
      <c r="J330" s="449">
        <f t="shared" si="36"/>
        <v>0</v>
      </c>
      <c r="K330" s="460"/>
    </row>
    <row r="331" spans="1:11" s="500" customFormat="1">
      <c r="A331" s="451"/>
      <c r="B331" s="475"/>
      <c r="C331" s="489" t="str">
        <f>'Data information'!C548</f>
        <v xml:space="preserve"> - เหล็กเสริม DB 12 มม.</v>
      </c>
      <c r="D331" s="449"/>
      <c r="E331" s="450" t="str">
        <f>'Data information'!D548</f>
        <v>กก.</v>
      </c>
      <c r="F331" s="449">
        <f>'Data information'!E548</f>
        <v>20.2</v>
      </c>
      <c r="G331" s="449">
        <f t="shared" si="34"/>
        <v>0</v>
      </c>
      <c r="H331" s="449">
        <f>'Data information'!F548</f>
        <v>3.6</v>
      </c>
      <c r="I331" s="449">
        <f t="shared" si="35"/>
        <v>0</v>
      </c>
      <c r="J331" s="449">
        <f t="shared" si="36"/>
        <v>0</v>
      </c>
      <c r="K331" s="460"/>
    </row>
    <row r="332" spans="1:11" s="500" customFormat="1">
      <c r="A332" s="451"/>
      <c r="B332" s="475"/>
      <c r="C332" s="489" t="str">
        <f>'Data information'!C549</f>
        <v xml:space="preserve"> - ลวดผูกเหล็ก</v>
      </c>
      <c r="D332" s="449"/>
      <c r="E332" s="450" t="str">
        <f>'Data information'!D549</f>
        <v>กก.</v>
      </c>
      <c r="F332" s="449">
        <f>'Data information'!E549</f>
        <v>34.42</v>
      </c>
      <c r="G332" s="449">
        <f t="shared" si="34"/>
        <v>0</v>
      </c>
      <c r="H332" s="449">
        <f>'Data information'!F549</f>
        <v>0</v>
      </c>
      <c r="I332" s="449">
        <f t="shared" si="35"/>
        <v>0</v>
      </c>
      <c r="J332" s="449">
        <f t="shared" si="36"/>
        <v>0</v>
      </c>
      <c r="K332" s="460"/>
    </row>
    <row r="333" spans="1:11" s="500" customFormat="1">
      <c r="A333" s="451"/>
      <c r="B333" s="475"/>
      <c r="C333" s="489" t="str">
        <f>'Data information'!C550</f>
        <v xml:space="preserve"> - เหล็กสี่เหลี่ยมตัน 1 x 1 ซม.(จมูกบันได)</v>
      </c>
      <c r="D333" s="449"/>
      <c r="E333" s="450" t="str">
        <f>'Data information'!D550</f>
        <v>ม.</v>
      </c>
      <c r="F333" s="449">
        <f>'Data information'!E550</f>
        <v>30</v>
      </c>
      <c r="G333" s="449">
        <f t="shared" si="34"/>
        <v>0</v>
      </c>
      <c r="H333" s="449">
        <f>'Data information'!F550</f>
        <v>0</v>
      </c>
      <c r="I333" s="449">
        <f t="shared" si="35"/>
        <v>0</v>
      </c>
      <c r="J333" s="449">
        <f t="shared" si="36"/>
        <v>0</v>
      </c>
      <c r="K333" s="460"/>
    </row>
    <row r="334" spans="1:11" s="500" customFormat="1">
      <c r="A334" s="451"/>
      <c r="B334" s="475"/>
      <c r="C334" s="489" t="str">
        <f>'Data information'!C551</f>
        <v xml:space="preserve"> - ทาสีกันสนิม</v>
      </c>
      <c r="D334" s="449"/>
      <c r="E334" s="450" t="str">
        <f>'Data information'!D551</f>
        <v>ตร.ม.</v>
      </c>
      <c r="F334" s="449">
        <f>'Data information'!E551</f>
        <v>22.42</v>
      </c>
      <c r="G334" s="449">
        <f t="shared" si="34"/>
        <v>0</v>
      </c>
      <c r="H334" s="449">
        <f>'Data information'!F551</f>
        <v>30</v>
      </c>
      <c r="I334" s="449">
        <f t="shared" si="35"/>
        <v>0</v>
      </c>
      <c r="J334" s="449">
        <f t="shared" si="36"/>
        <v>0</v>
      </c>
      <c r="K334" s="460"/>
    </row>
    <row r="335" spans="1:11" s="500" customFormat="1">
      <c r="A335" s="451"/>
      <c r="B335" s="475"/>
      <c r="C335" s="489" t="str">
        <f>'Data information'!C552</f>
        <v xml:space="preserve"> - ทาสีน้ำมัน</v>
      </c>
      <c r="D335" s="449"/>
      <c r="E335" s="450" t="str">
        <f>'Data information'!D552</f>
        <v>ตร.ม.</v>
      </c>
      <c r="F335" s="449">
        <f>'Data information'!E552</f>
        <v>66.12</v>
      </c>
      <c r="G335" s="449">
        <f t="shared" si="34"/>
        <v>0</v>
      </c>
      <c r="H335" s="449">
        <f>'Data information'!F552</f>
        <v>35</v>
      </c>
      <c r="I335" s="449">
        <f t="shared" si="35"/>
        <v>0</v>
      </c>
      <c r="J335" s="449">
        <f t="shared" si="36"/>
        <v>0</v>
      </c>
      <c r="K335" s="460"/>
    </row>
    <row r="336" spans="1:11" s="500" customFormat="1">
      <c r="A336" s="451"/>
      <c r="B336" s="475"/>
      <c r="C336" s="489" t="str">
        <f>'Data information'!C553</f>
        <v xml:space="preserve"> - งานราวเหล็ก ราวบันได ST.2-2</v>
      </c>
      <c r="D336" s="449"/>
      <c r="E336" s="450" t="str">
        <f>'Data information'!D553</f>
        <v>ม.</v>
      </c>
      <c r="F336" s="449">
        <f>'Data information'!E553</f>
        <v>1838.53</v>
      </c>
      <c r="G336" s="449">
        <f t="shared" si="34"/>
        <v>0</v>
      </c>
      <c r="H336" s="449">
        <f>'Data information'!F553</f>
        <v>560</v>
      </c>
      <c r="I336" s="449">
        <f t="shared" si="35"/>
        <v>0</v>
      </c>
      <c r="J336" s="449">
        <f t="shared" si="36"/>
        <v>0</v>
      </c>
      <c r="K336" s="460"/>
    </row>
    <row r="337" spans="1:11" s="500" customFormat="1" hidden="1">
      <c r="A337" s="451"/>
      <c r="B337" s="475"/>
      <c r="C337" s="485" t="str">
        <f>'Data information'!C554</f>
        <v>งานบันได ST.2-3 อาคาร 1</v>
      </c>
      <c r="D337" s="449"/>
      <c r="E337" s="450"/>
      <c r="F337" s="449"/>
      <c r="G337" s="449"/>
      <c r="H337" s="449"/>
      <c r="I337" s="449"/>
      <c r="J337" s="449"/>
      <c r="K337" s="451"/>
    </row>
    <row r="338" spans="1:11" s="500" customFormat="1" hidden="1">
      <c r="A338" s="451"/>
      <c r="B338" s="475"/>
      <c r="C338" s="489" t="str">
        <f>'Data information'!C555</f>
        <v xml:space="preserve"> - H-200X200X8X12mm. </v>
      </c>
      <c r="D338" s="449"/>
      <c r="E338" s="450" t="str">
        <f>'Data information'!D555</f>
        <v>กก.</v>
      </c>
      <c r="F338" s="449">
        <f>'Data information'!E555</f>
        <v>33.409999999999997</v>
      </c>
      <c r="G338" s="449">
        <f t="shared" si="34"/>
        <v>0</v>
      </c>
      <c r="H338" s="449">
        <f>'Data information'!F555</f>
        <v>0</v>
      </c>
      <c r="I338" s="449">
        <f t="shared" si="35"/>
        <v>0</v>
      </c>
      <c r="J338" s="449">
        <f t="shared" si="36"/>
        <v>0</v>
      </c>
      <c r="K338" s="451"/>
    </row>
    <row r="339" spans="1:11" s="500" customFormat="1" hidden="1">
      <c r="A339" s="451"/>
      <c r="B339" s="475"/>
      <c r="C339" s="489" t="str">
        <f>'Data information'!C556</f>
        <v xml:space="preserve"> - H-194X150X6X9mm.</v>
      </c>
      <c r="D339" s="449"/>
      <c r="E339" s="450" t="str">
        <f>'Data information'!D556</f>
        <v>กก.</v>
      </c>
      <c r="F339" s="449">
        <f>'Data information'!E556</f>
        <v>34.020000000000003</v>
      </c>
      <c r="G339" s="449">
        <f t="shared" si="34"/>
        <v>0</v>
      </c>
      <c r="H339" s="449">
        <f>'Data information'!F556</f>
        <v>0</v>
      </c>
      <c r="I339" s="449">
        <f t="shared" si="35"/>
        <v>0</v>
      </c>
      <c r="J339" s="449">
        <f t="shared" si="36"/>
        <v>0</v>
      </c>
      <c r="K339" s="451"/>
    </row>
    <row r="340" spans="1:11" s="500" customFormat="1" hidden="1">
      <c r="A340" s="451"/>
      <c r="B340" s="475"/>
      <c r="C340" s="489" t="str">
        <f>'Data information'!C557</f>
        <v xml:space="preserve"> - C-CHANNELS 200X80X7.5X11.0mm.</v>
      </c>
      <c r="D340" s="449"/>
      <c r="E340" s="450" t="str">
        <f>'Data information'!D557</f>
        <v>กก.</v>
      </c>
      <c r="F340" s="449">
        <f>'Data information'!E557</f>
        <v>35.840000000000003</v>
      </c>
      <c r="G340" s="449">
        <f t="shared" si="34"/>
        <v>0</v>
      </c>
      <c r="H340" s="449">
        <f>'Data information'!F557</f>
        <v>0</v>
      </c>
      <c r="I340" s="449">
        <f t="shared" si="35"/>
        <v>0</v>
      </c>
      <c r="J340" s="449">
        <f t="shared" si="36"/>
        <v>0</v>
      </c>
      <c r="K340" s="451"/>
    </row>
    <row r="341" spans="1:11" s="500" customFormat="1" hidden="1">
      <c r="A341" s="451"/>
      <c r="B341" s="475"/>
      <c r="C341" s="489" t="str">
        <f>'Data information'!C558</f>
        <v xml:space="preserve"> - ลูกนอนบันไดแผ่นเหล็กลายตีนไก่  หนา 6 มม.พับ</v>
      </c>
      <c r="D341" s="449"/>
      <c r="E341" s="450" t="str">
        <f>'Data information'!D558</f>
        <v>กก.</v>
      </c>
      <c r="F341" s="449">
        <f>'Data information'!E558</f>
        <v>39.79</v>
      </c>
      <c r="G341" s="449">
        <f t="shared" si="34"/>
        <v>0</v>
      </c>
      <c r="H341" s="449">
        <f>'Data information'!F558</f>
        <v>0</v>
      </c>
      <c r="I341" s="449">
        <f t="shared" si="35"/>
        <v>0</v>
      </c>
      <c r="J341" s="449">
        <f t="shared" si="36"/>
        <v>0</v>
      </c>
      <c r="K341" s="451"/>
    </row>
    <row r="342" spans="1:11" s="500" customFormat="1" hidden="1">
      <c r="A342" s="451"/>
      <c r="B342" s="475"/>
      <c r="C342" s="489" t="str">
        <f>'Data information'!C559</f>
        <v xml:space="preserve"> - แผ่นเหล็กขนาด 250X400X20mm. </v>
      </c>
      <c r="D342" s="449"/>
      <c r="E342" s="450" t="str">
        <f>'Data information'!D559</f>
        <v>กก.</v>
      </c>
      <c r="F342" s="449">
        <f>'Data information'!E559</f>
        <v>28.44</v>
      </c>
      <c r="G342" s="449">
        <f t="shared" si="34"/>
        <v>0</v>
      </c>
      <c r="H342" s="449">
        <f>'Data information'!F559</f>
        <v>0</v>
      </c>
      <c r="I342" s="449">
        <f t="shared" si="35"/>
        <v>0</v>
      </c>
      <c r="J342" s="449">
        <f t="shared" si="36"/>
        <v>0</v>
      </c>
      <c r="K342" s="451"/>
    </row>
    <row r="343" spans="1:11" s="500" customFormat="1" hidden="1">
      <c r="A343" s="451"/>
      <c r="B343" s="475"/>
      <c r="C343" s="489" t="str">
        <f>'Data information'!C560</f>
        <v xml:space="preserve"> - แผ่นเหล็กขนาด 250X250X20mm. </v>
      </c>
      <c r="D343" s="449"/>
      <c r="E343" s="450" t="str">
        <f>'Data information'!D560</f>
        <v>กก.</v>
      </c>
      <c r="F343" s="449">
        <f>'Data information'!E560</f>
        <v>28.44</v>
      </c>
      <c r="G343" s="449">
        <f t="shared" si="34"/>
        <v>0</v>
      </c>
      <c r="H343" s="449">
        <f>'Data information'!F560</f>
        <v>0</v>
      </c>
      <c r="I343" s="449">
        <f t="shared" si="35"/>
        <v>0</v>
      </c>
      <c r="J343" s="449">
        <f t="shared" si="36"/>
        <v>0</v>
      </c>
      <c r="K343" s="451"/>
    </row>
    <row r="344" spans="1:11" s="500" customFormat="1" hidden="1">
      <c r="A344" s="451"/>
      <c r="B344" s="475"/>
      <c r="C344" s="489" t="str">
        <f>'Data information'!C561</f>
        <v xml:space="preserve"> - แผ่นเหล็กขนาด 200X350X20mm. </v>
      </c>
      <c r="D344" s="449"/>
      <c r="E344" s="450" t="str">
        <f>'Data information'!D561</f>
        <v>กก.</v>
      </c>
      <c r="F344" s="449">
        <f>'Data information'!E561</f>
        <v>28.44</v>
      </c>
      <c r="G344" s="449">
        <f t="shared" si="34"/>
        <v>0</v>
      </c>
      <c r="H344" s="449">
        <f>'Data information'!F561</f>
        <v>0</v>
      </c>
      <c r="I344" s="449">
        <f t="shared" si="35"/>
        <v>0</v>
      </c>
      <c r="J344" s="449">
        <f t="shared" si="36"/>
        <v>0</v>
      </c>
      <c r="K344" s="451"/>
    </row>
    <row r="345" spans="1:11" s="500" customFormat="1" hidden="1">
      <c r="A345" s="451"/>
      <c r="B345" s="475"/>
      <c r="C345" s="489" t="str">
        <f>'Data information'!C562</f>
        <v xml:space="preserve"> - Dowel DB20 ยาว 0.40 ม. (DETAIL-1)</v>
      </c>
      <c r="D345" s="449"/>
      <c r="E345" s="450" t="str">
        <f>'Data information'!D562</f>
        <v>กก.</v>
      </c>
      <c r="F345" s="449">
        <f>'Data information'!E562</f>
        <v>20.18</v>
      </c>
      <c r="G345" s="449">
        <f t="shared" si="34"/>
        <v>0</v>
      </c>
      <c r="H345" s="449">
        <f>'Data information'!F562</f>
        <v>0</v>
      </c>
      <c r="I345" s="449">
        <f t="shared" si="35"/>
        <v>0</v>
      </c>
      <c r="J345" s="449">
        <f t="shared" si="36"/>
        <v>0</v>
      </c>
      <c r="K345" s="451"/>
    </row>
    <row r="346" spans="1:11" s="500" customFormat="1" hidden="1">
      <c r="A346" s="451"/>
      <c r="B346" s="475"/>
      <c r="C346" s="489" t="str">
        <f>'Data information'!C563</f>
        <v xml:space="preserve"> - Dowel DB20 ยาว 0.40 ม.  (DETAIL-2)</v>
      </c>
      <c r="D346" s="449"/>
      <c r="E346" s="450" t="str">
        <f>'Data information'!D563</f>
        <v>กก.</v>
      </c>
      <c r="F346" s="449">
        <f>'Data information'!E563</f>
        <v>20.18</v>
      </c>
      <c r="G346" s="449">
        <f t="shared" si="34"/>
        <v>0</v>
      </c>
      <c r="H346" s="449">
        <f>'Data information'!F563</f>
        <v>0</v>
      </c>
      <c r="I346" s="449">
        <f t="shared" si="35"/>
        <v>0</v>
      </c>
      <c r="J346" s="449">
        <f t="shared" si="36"/>
        <v>0</v>
      </c>
      <c r="K346" s="451"/>
    </row>
    <row r="347" spans="1:11" s="500" customFormat="1" hidden="1">
      <c r="A347" s="451"/>
      <c r="B347" s="475"/>
      <c r="C347" s="489" t="str">
        <f>'Data information'!C564</f>
        <v xml:space="preserve"> - Dowel DB16 ยาว 0.40 ม.  (DETAIL-3)</v>
      </c>
      <c r="D347" s="449"/>
      <c r="E347" s="450" t="str">
        <f>'Data information'!D564</f>
        <v>กก.</v>
      </c>
      <c r="F347" s="449">
        <f>'Data information'!E564</f>
        <v>20.14</v>
      </c>
      <c r="G347" s="449">
        <f t="shared" si="34"/>
        <v>0</v>
      </c>
      <c r="H347" s="449">
        <f>'Data information'!F564</f>
        <v>0</v>
      </c>
      <c r="I347" s="449">
        <f t="shared" si="35"/>
        <v>0</v>
      </c>
      <c r="J347" s="449">
        <f t="shared" si="36"/>
        <v>0</v>
      </c>
      <c r="K347" s="451"/>
    </row>
    <row r="348" spans="1:11" s="500" customFormat="1" hidden="1">
      <c r="A348" s="451"/>
      <c r="B348" s="475"/>
      <c r="C348" s="489" t="str">
        <f>'Data information'!C565</f>
        <v xml:space="preserve"> - ค่าแรงเชื่อม ประกอบเหล็กโครงสร้าง</v>
      </c>
      <c r="D348" s="449"/>
      <c r="E348" s="450" t="str">
        <f>'Data information'!D565</f>
        <v>กก.</v>
      </c>
      <c r="F348" s="449">
        <f>'Data information'!E565</f>
        <v>0</v>
      </c>
      <c r="G348" s="449">
        <f t="shared" si="34"/>
        <v>0</v>
      </c>
      <c r="H348" s="449">
        <f>'Data information'!F565</f>
        <v>10</v>
      </c>
      <c r="I348" s="449">
        <f t="shared" si="35"/>
        <v>0</v>
      </c>
      <c r="J348" s="449">
        <f t="shared" si="36"/>
        <v>0</v>
      </c>
      <c r="K348" s="451"/>
    </row>
    <row r="349" spans="1:11" s="500" customFormat="1" hidden="1">
      <c r="A349" s="451"/>
      <c r="B349" s="475"/>
      <c r="C349" s="489" t="str">
        <f>'Data information'!C566</f>
        <v xml:space="preserve"> - ทาสีกันสนิม</v>
      </c>
      <c r="D349" s="449"/>
      <c r="E349" s="450" t="str">
        <f>'Data information'!D566</f>
        <v>ตร.ม.</v>
      </c>
      <c r="F349" s="449">
        <f>'Data information'!E566</f>
        <v>22.42</v>
      </c>
      <c r="G349" s="449">
        <f t="shared" si="34"/>
        <v>0</v>
      </c>
      <c r="H349" s="449">
        <f>'Data information'!F566</f>
        <v>30</v>
      </c>
      <c r="I349" s="449">
        <f t="shared" si="35"/>
        <v>0</v>
      </c>
      <c r="J349" s="449">
        <f t="shared" si="36"/>
        <v>0</v>
      </c>
      <c r="K349" s="451"/>
    </row>
    <row r="350" spans="1:11" s="500" customFormat="1" hidden="1">
      <c r="A350" s="451"/>
      <c r="B350" s="475"/>
      <c r="C350" s="489" t="str">
        <f>'Data information'!C567</f>
        <v xml:space="preserve"> - ทาสีน้ำมัน</v>
      </c>
      <c r="D350" s="449"/>
      <c r="E350" s="450" t="str">
        <f>'Data information'!D567</f>
        <v>ตร.ม.</v>
      </c>
      <c r="F350" s="449">
        <f>'Data information'!E567</f>
        <v>66.12</v>
      </c>
      <c r="G350" s="449">
        <f t="shared" si="34"/>
        <v>0</v>
      </c>
      <c r="H350" s="449">
        <f>'Data information'!F567</f>
        <v>35</v>
      </c>
      <c r="I350" s="449">
        <f t="shared" si="35"/>
        <v>0</v>
      </c>
      <c r="J350" s="449">
        <f t="shared" si="36"/>
        <v>0</v>
      </c>
      <c r="K350" s="451"/>
    </row>
    <row r="351" spans="1:11" s="500" customFormat="1" hidden="1">
      <c r="A351" s="451"/>
      <c r="B351" s="475"/>
      <c r="C351" s="489" t="str">
        <f>'Data information'!C568</f>
        <v xml:space="preserve"> - งานราวเหล็ก ราวบันได ST.2-3</v>
      </c>
      <c r="D351" s="449"/>
      <c r="E351" s="450" t="str">
        <f>'Data information'!D568</f>
        <v>ม.</v>
      </c>
      <c r="F351" s="449">
        <f>'Data information'!E568</f>
        <v>303.774</v>
      </c>
      <c r="G351" s="449">
        <f t="shared" si="34"/>
        <v>0</v>
      </c>
      <c r="H351" s="449">
        <f>'Data information'!F568</f>
        <v>114</v>
      </c>
      <c r="I351" s="449">
        <f t="shared" si="35"/>
        <v>0</v>
      </c>
      <c r="J351" s="449">
        <f t="shared" si="36"/>
        <v>0</v>
      </c>
      <c r="K351" s="451"/>
    </row>
    <row r="352" spans="1:11" s="500" customFormat="1" hidden="1">
      <c r="A352" s="451"/>
      <c r="B352" s="475"/>
      <c r="C352" s="485" t="str">
        <f>'Data information'!C569</f>
        <v>งานบันได ST.2-4 อาคาร 1</v>
      </c>
      <c r="D352" s="449"/>
      <c r="E352" s="450">
        <f>'Data information'!D569</f>
        <v>0</v>
      </c>
      <c r="F352" s="449">
        <f>'Data information'!E569</f>
        <v>0</v>
      </c>
      <c r="G352" s="449">
        <f t="shared" si="34"/>
        <v>0</v>
      </c>
      <c r="H352" s="449">
        <f>'Data information'!F569</f>
        <v>0</v>
      </c>
      <c r="I352" s="449">
        <f t="shared" si="35"/>
        <v>0</v>
      </c>
      <c r="J352" s="449">
        <f t="shared" si="36"/>
        <v>0</v>
      </c>
      <c r="K352" s="451"/>
    </row>
    <row r="353" spans="1:11" s="500" customFormat="1" hidden="1">
      <c r="A353" s="451"/>
      <c r="B353" s="475"/>
      <c r="C353" s="489" t="str">
        <f>'Data information'!C570</f>
        <v xml:space="preserve"> - H-200X200X8X12mm. </v>
      </c>
      <c r="D353" s="449"/>
      <c r="E353" s="450" t="str">
        <f>'Data information'!D570</f>
        <v>กก.</v>
      </c>
      <c r="F353" s="449">
        <f>'Data information'!E570</f>
        <v>33.409999999999997</v>
      </c>
      <c r="G353" s="449">
        <f t="shared" si="34"/>
        <v>0</v>
      </c>
      <c r="H353" s="449">
        <f>'Data information'!F570</f>
        <v>0</v>
      </c>
      <c r="I353" s="449">
        <f t="shared" si="35"/>
        <v>0</v>
      </c>
      <c r="J353" s="449">
        <f t="shared" si="36"/>
        <v>0</v>
      </c>
      <c r="K353" s="451"/>
    </row>
    <row r="354" spans="1:11" s="500" customFormat="1" hidden="1">
      <c r="A354" s="451"/>
      <c r="B354" s="475"/>
      <c r="C354" s="489" t="str">
        <f>'Data information'!C571</f>
        <v xml:space="preserve"> - H-194X150X6X9mm.</v>
      </c>
      <c r="D354" s="449"/>
      <c r="E354" s="450" t="str">
        <f>'Data information'!D571</f>
        <v>กก.</v>
      </c>
      <c r="F354" s="449">
        <f>'Data information'!E571</f>
        <v>34.020000000000003</v>
      </c>
      <c r="G354" s="449">
        <f t="shared" si="34"/>
        <v>0</v>
      </c>
      <c r="H354" s="449">
        <f>'Data information'!F571</f>
        <v>0</v>
      </c>
      <c r="I354" s="449">
        <f t="shared" si="35"/>
        <v>0</v>
      </c>
      <c r="J354" s="449">
        <f t="shared" si="36"/>
        <v>0</v>
      </c>
      <c r="K354" s="451"/>
    </row>
    <row r="355" spans="1:11" s="500" customFormat="1" hidden="1">
      <c r="A355" s="451"/>
      <c r="B355" s="475"/>
      <c r="C355" s="489" t="str">
        <f>'Data information'!C572</f>
        <v xml:space="preserve"> - C-CHANNELS 200X80X7.5X11.0mm.</v>
      </c>
      <c r="D355" s="449"/>
      <c r="E355" s="450" t="str">
        <f>'Data information'!D572</f>
        <v>กก.</v>
      </c>
      <c r="F355" s="449">
        <f>'Data information'!E572</f>
        <v>35.840000000000003</v>
      </c>
      <c r="G355" s="449">
        <f t="shared" si="34"/>
        <v>0</v>
      </c>
      <c r="H355" s="449">
        <f>'Data information'!F572</f>
        <v>0</v>
      </c>
      <c r="I355" s="449">
        <f t="shared" si="35"/>
        <v>0</v>
      </c>
      <c r="J355" s="449">
        <f t="shared" si="36"/>
        <v>0</v>
      </c>
      <c r="K355" s="451"/>
    </row>
    <row r="356" spans="1:11" s="500" customFormat="1" hidden="1">
      <c r="A356" s="451"/>
      <c r="B356" s="475"/>
      <c r="C356" s="489" t="str">
        <f>'Data information'!C573</f>
        <v xml:space="preserve"> - ลูกนอนบันไดแผ่นเหล็กลายตีนไก่  หนา 6 มม.พับ</v>
      </c>
      <c r="D356" s="449"/>
      <c r="E356" s="450" t="str">
        <f>'Data information'!D573</f>
        <v>กก.</v>
      </c>
      <c r="F356" s="449">
        <f>'Data information'!E573</f>
        <v>39.79</v>
      </c>
      <c r="G356" s="449">
        <f t="shared" si="34"/>
        <v>0</v>
      </c>
      <c r="H356" s="449">
        <f>'Data information'!F573</f>
        <v>0</v>
      </c>
      <c r="I356" s="449">
        <f t="shared" si="35"/>
        <v>0</v>
      </c>
      <c r="J356" s="449">
        <f t="shared" si="36"/>
        <v>0</v>
      </c>
      <c r="K356" s="451"/>
    </row>
    <row r="357" spans="1:11" s="500" customFormat="1" hidden="1">
      <c r="A357" s="451"/>
      <c r="B357" s="475"/>
      <c r="C357" s="489" t="str">
        <f>'Data information'!C574</f>
        <v xml:space="preserve"> - แผ่นเหล็กขนาด 250X400X20mm. </v>
      </c>
      <c r="D357" s="449"/>
      <c r="E357" s="450" t="str">
        <f>'Data information'!D574</f>
        <v>กก.</v>
      </c>
      <c r="F357" s="449">
        <f>'Data information'!E574</f>
        <v>28.44</v>
      </c>
      <c r="G357" s="449">
        <f t="shared" si="34"/>
        <v>0</v>
      </c>
      <c r="H357" s="449">
        <f>'Data information'!F574</f>
        <v>0</v>
      </c>
      <c r="I357" s="449">
        <f t="shared" si="35"/>
        <v>0</v>
      </c>
      <c r="J357" s="449">
        <f t="shared" si="36"/>
        <v>0</v>
      </c>
      <c r="K357" s="451"/>
    </row>
    <row r="358" spans="1:11" s="500" customFormat="1" hidden="1">
      <c r="A358" s="451"/>
      <c r="B358" s="475"/>
      <c r="C358" s="489" t="str">
        <f>'Data information'!C575</f>
        <v xml:space="preserve"> - แผ่นเหล็กขนาด 250X250X20mm. </v>
      </c>
      <c r="D358" s="449"/>
      <c r="E358" s="450" t="str">
        <f>'Data information'!D575</f>
        <v>กก.</v>
      </c>
      <c r="F358" s="449">
        <f>'Data information'!E575</f>
        <v>28.44</v>
      </c>
      <c r="G358" s="449">
        <f t="shared" si="34"/>
        <v>0</v>
      </c>
      <c r="H358" s="449">
        <f>'Data information'!F575</f>
        <v>0</v>
      </c>
      <c r="I358" s="449">
        <f t="shared" si="35"/>
        <v>0</v>
      </c>
      <c r="J358" s="449">
        <f t="shared" si="36"/>
        <v>0</v>
      </c>
      <c r="K358" s="451"/>
    </row>
    <row r="359" spans="1:11" s="500" customFormat="1" hidden="1">
      <c r="A359" s="451"/>
      <c r="B359" s="475"/>
      <c r="C359" s="489" t="str">
        <f>'Data information'!C576</f>
        <v xml:space="preserve"> - แผ่นเหล็กขนาด 200X350X20mm. </v>
      </c>
      <c r="D359" s="449"/>
      <c r="E359" s="450" t="str">
        <f>'Data information'!D576</f>
        <v>กก.</v>
      </c>
      <c r="F359" s="449">
        <f>'Data information'!E576</f>
        <v>28.44</v>
      </c>
      <c r="G359" s="449">
        <f t="shared" si="34"/>
        <v>0</v>
      </c>
      <c r="H359" s="449">
        <f>'Data information'!F576</f>
        <v>0</v>
      </c>
      <c r="I359" s="449">
        <f t="shared" si="35"/>
        <v>0</v>
      </c>
      <c r="J359" s="449">
        <f t="shared" si="36"/>
        <v>0</v>
      </c>
      <c r="K359" s="451"/>
    </row>
    <row r="360" spans="1:11" s="500" customFormat="1" hidden="1">
      <c r="A360" s="451"/>
      <c r="B360" s="475"/>
      <c r="C360" s="489" t="str">
        <f>'Data information'!C577</f>
        <v xml:space="preserve"> - Dowel DB20 ยาว 0.40 ม. (DETAIL-1)</v>
      </c>
      <c r="D360" s="449"/>
      <c r="E360" s="450" t="str">
        <f>'Data information'!D577</f>
        <v>กก.</v>
      </c>
      <c r="F360" s="449">
        <f>'Data information'!E577</f>
        <v>20.18</v>
      </c>
      <c r="G360" s="449">
        <f t="shared" si="34"/>
        <v>0</v>
      </c>
      <c r="H360" s="449">
        <f>'Data information'!F577</f>
        <v>0</v>
      </c>
      <c r="I360" s="449">
        <f t="shared" si="35"/>
        <v>0</v>
      </c>
      <c r="J360" s="449">
        <f t="shared" si="36"/>
        <v>0</v>
      </c>
      <c r="K360" s="451"/>
    </row>
    <row r="361" spans="1:11" s="500" customFormat="1" hidden="1">
      <c r="A361" s="451"/>
      <c r="B361" s="475"/>
      <c r="C361" s="489" t="str">
        <f>'Data information'!C578</f>
        <v xml:space="preserve"> - Dowel DB20 ยาว 0.40 ม.  (DETAIL-2)</v>
      </c>
      <c r="D361" s="449"/>
      <c r="E361" s="450" t="str">
        <f>'Data information'!D578</f>
        <v>กก.</v>
      </c>
      <c r="F361" s="449">
        <f>'Data information'!E578</f>
        <v>20.18</v>
      </c>
      <c r="G361" s="449">
        <f t="shared" si="34"/>
        <v>0</v>
      </c>
      <c r="H361" s="449">
        <f>'Data information'!F578</f>
        <v>0</v>
      </c>
      <c r="I361" s="449">
        <f t="shared" si="35"/>
        <v>0</v>
      </c>
      <c r="J361" s="449">
        <f t="shared" si="36"/>
        <v>0</v>
      </c>
      <c r="K361" s="451"/>
    </row>
    <row r="362" spans="1:11" s="500" customFormat="1" hidden="1">
      <c r="A362" s="451"/>
      <c r="B362" s="475"/>
      <c r="C362" s="489" t="str">
        <f>'Data information'!C579</f>
        <v xml:space="preserve"> - Dowel DB16 ยาว 0.40 ม.  (DETAIL-3)</v>
      </c>
      <c r="D362" s="449"/>
      <c r="E362" s="450" t="str">
        <f>'Data information'!D579</f>
        <v>กก.</v>
      </c>
      <c r="F362" s="449">
        <f>'Data information'!E579</f>
        <v>20.14</v>
      </c>
      <c r="G362" s="449">
        <f t="shared" si="34"/>
        <v>0</v>
      </c>
      <c r="H362" s="449">
        <f>'Data information'!F579</f>
        <v>0</v>
      </c>
      <c r="I362" s="449">
        <f t="shared" si="35"/>
        <v>0</v>
      </c>
      <c r="J362" s="449">
        <f t="shared" si="36"/>
        <v>0</v>
      </c>
      <c r="K362" s="451"/>
    </row>
    <row r="363" spans="1:11" s="500" customFormat="1" hidden="1">
      <c r="A363" s="451"/>
      <c r="B363" s="475"/>
      <c r="C363" s="489" t="str">
        <f>'Data information'!C580</f>
        <v xml:space="preserve"> - ค่าแรงเชื่อม ประกอบเหล็กโครงสร้าง</v>
      </c>
      <c r="D363" s="449"/>
      <c r="E363" s="450" t="str">
        <f>'Data information'!D580</f>
        <v>กก.</v>
      </c>
      <c r="F363" s="449">
        <f>'Data information'!E580</f>
        <v>0</v>
      </c>
      <c r="G363" s="449">
        <f t="shared" si="34"/>
        <v>0</v>
      </c>
      <c r="H363" s="449">
        <f>'Data information'!F580</f>
        <v>10</v>
      </c>
      <c r="I363" s="449">
        <f t="shared" si="35"/>
        <v>0</v>
      </c>
      <c r="J363" s="449">
        <f t="shared" si="36"/>
        <v>0</v>
      </c>
      <c r="K363" s="451"/>
    </row>
    <row r="364" spans="1:11" s="500" customFormat="1" hidden="1">
      <c r="A364" s="451"/>
      <c r="B364" s="475"/>
      <c r="C364" s="489" t="str">
        <f>'Data information'!C581</f>
        <v xml:space="preserve"> - ทาสีกันสนิม</v>
      </c>
      <c r="D364" s="449"/>
      <c r="E364" s="450" t="str">
        <f>'Data information'!D581</f>
        <v>ตร.ม.</v>
      </c>
      <c r="F364" s="449">
        <f>'Data information'!E581</f>
        <v>22.42</v>
      </c>
      <c r="G364" s="449">
        <f t="shared" si="34"/>
        <v>0</v>
      </c>
      <c r="H364" s="449">
        <f>'Data information'!F581</f>
        <v>30</v>
      </c>
      <c r="I364" s="449">
        <f t="shared" si="35"/>
        <v>0</v>
      </c>
      <c r="J364" s="449">
        <f t="shared" si="36"/>
        <v>0</v>
      </c>
      <c r="K364" s="451"/>
    </row>
    <row r="365" spans="1:11" s="500" customFormat="1" hidden="1">
      <c r="A365" s="451"/>
      <c r="B365" s="475"/>
      <c r="C365" s="489" t="str">
        <f>'Data information'!C582</f>
        <v xml:space="preserve"> - ทาสีน้ำมัน</v>
      </c>
      <c r="D365" s="449"/>
      <c r="E365" s="450" t="str">
        <f>'Data information'!D582</f>
        <v>ตร.ม.</v>
      </c>
      <c r="F365" s="449">
        <f>'Data information'!E582</f>
        <v>66.12</v>
      </c>
      <c r="G365" s="449">
        <f t="shared" ref="G365:G428" si="37">D365*F365</f>
        <v>0</v>
      </c>
      <c r="H365" s="449">
        <f>'Data information'!F582</f>
        <v>35</v>
      </c>
      <c r="I365" s="449">
        <f t="shared" ref="I365:I428" si="38">D365*H365</f>
        <v>0</v>
      </c>
      <c r="J365" s="449">
        <f t="shared" ref="J365:J428" si="39">G365+I365</f>
        <v>0</v>
      </c>
      <c r="K365" s="451"/>
    </row>
    <row r="366" spans="1:11" s="500" customFormat="1" hidden="1">
      <c r="A366" s="451"/>
      <c r="B366" s="475"/>
      <c r="C366" s="489" t="str">
        <f>'Data information'!C583</f>
        <v xml:space="preserve"> - งานราวเหล็ก ราวบันได ST.2-4</v>
      </c>
      <c r="D366" s="449"/>
      <c r="E366" s="450" t="str">
        <f>'Data information'!D583</f>
        <v>ม.</v>
      </c>
      <c r="F366" s="449">
        <f>'Data information'!E583</f>
        <v>303.774</v>
      </c>
      <c r="G366" s="449">
        <f t="shared" si="37"/>
        <v>0</v>
      </c>
      <c r="H366" s="449">
        <f>'Data information'!F583</f>
        <v>114</v>
      </c>
      <c r="I366" s="449">
        <f t="shared" si="38"/>
        <v>0</v>
      </c>
      <c r="J366" s="449">
        <f t="shared" si="39"/>
        <v>0</v>
      </c>
      <c r="K366" s="451"/>
    </row>
    <row r="367" spans="1:11" s="500" customFormat="1">
      <c r="A367" s="451"/>
      <c r="B367" s="475"/>
      <c r="C367" s="485" t="str">
        <f>'Data information'!C584</f>
        <v>งานบันได ST.3 อาคาร 2,4,8</v>
      </c>
      <c r="D367" s="449"/>
      <c r="E367" s="450"/>
      <c r="F367" s="449"/>
      <c r="G367" s="449"/>
      <c r="H367" s="449"/>
      <c r="I367" s="449"/>
      <c r="J367" s="449"/>
      <c r="K367" s="451"/>
    </row>
    <row r="368" spans="1:11" s="500" customFormat="1">
      <c r="A368" s="451"/>
      <c r="B368" s="475"/>
      <c r="C368" s="489" t="str">
        <f>'Data information'!C585</f>
        <v xml:space="preserve"> - H-200X200X8X12mm. </v>
      </c>
      <c r="D368" s="449"/>
      <c r="E368" s="450" t="str">
        <f>'Data information'!D585</f>
        <v>กก.</v>
      </c>
      <c r="F368" s="449">
        <f>'Data information'!E585</f>
        <v>33.409999999999997</v>
      </c>
      <c r="G368" s="449">
        <f t="shared" si="37"/>
        <v>0</v>
      </c>
      <c r="H368" s="449">
        <f>'Data information'!F585</f>
        <v>0</v>
      </c>
      <c r="I368" s="449">
        <f t="shared" si="38"/>
        <v>0</v>
      </c>
      <c r="J368" s="449">
        <f t="shared" si="39"/>
        <v>0</v>
      </c>
      <c r="K368" s="451"/>
    </row>
    <row r="369" spans="1:11" s="500" customFormat="1">
      <c r="A369" s="451"/>
      <c r="B369" s="475"/>
      <c r="C369" s="489" t="str">
        <f>'Data information'!C586</f>
        <v xml:space="preserve"> - H-194X150X6X9mm.</v>
      </c>
      <c r="D369" s="449"/>
      <c r="E369" s="450" t="str">
        <f>'Data information'!D586</f>
        <v>กก.</v>
      </c>
      <c r="F369" s="449">
        <f>'Data information'!E586</f>
        <v>34.020000000000003</v>
      </c>
      <c r="G369" s="449">
        <f t="shared" si="37"/>
        <v>0</v>
      </c>
      <c r="H369" s="449">
        <f>'Data information'!F586</f>
        <v>0</v>
      </c>
      <c r="I369" s="449">
        <f t="shared" si="38"/>
        <v>0</v>
      </c>
      <c r="J369" s="449">
        <f t="shared" si="39"/>
        <v>0</v>
      </c>
      <c r="K369" s="451"/>
    </row>
    <row r="370" spans="1:11" s="500" customFormat="1">
      <c r="A370" s="451"/>
      <c r="B370" s="475"/>
      <c r="C370" s="489" t="str">
        <f>'Data information'!C587</f>
        <v xml:space="preserve"> - C-CHANNELS 200X80X7.5X11.0mm.</v>
      </c>
      <c r="D370" s="449"/>
      <c r="E370" s="450" t="str">
        <f>'Data information'!D587</f>
        <v>กก.</v>
      </c>
      <c r="F370" s="449">
        <f>'Data information'!E587</f>
        <v>35.840000000000003</v>
      </c>
      <c r="G370" s="449">
        <f t="shared" si="37"/>
        <v>0</v>
      </c>
      <c r="H370" s="449">
        <f>'Data information'!F587</f>
        <v>0</v>
      </c>
      <c r="I370" s="449">
        <f t="shared" si="38"/>
        <v>0</v>
      </c>
      <c r="J370" s="449">
        <f t="shared" si="39"/>
        <v>0</v>
      </c>
      <c r="K370" s="451"/>
    </row>
    <row r="371" spans="1:11" s="500" customFormat="1">
      <c r="A371" s="451"/>
      <c r="B371" s="475"/>
      <c r="C371" s="489" t="str">
        <f>'Data information'!C588</f>
        <v xml:space="preserve"> - L-50x50x3mm.</v>
      </c>
      <c r="D371" s="449"/>
      <c r="E371" s="450" t="str">
        <f>'Data information'!D588</f>
        <v>กก.</v>
      </c>
      <c r="F371" s="449">
        <f>'Data information'!E588</f>
        <v>22.85</v>
      </c>
      <c r="G371" s="449">
        <f t="shared" si="37"/>
        <v>0</v>
      </c>
      <c r="H371" s="449">
        <f>'Data information'!F588</f>
        <v>0</v>
      </c>
      <c r="I371" s="449">
        <f t="shared" si="38"/>
        <v>0</v>
      </c>
      <c r="J371" s="449">
        <f t="shared" si="39"/>
        <v>0</v>
      </c>
      <c r="K371" s="451"/>
    </row>
    <row r="372" spans="1:11" s="500" customFormat="1">
      <c r="A372" s="451"/>
      <c r="B372" s="475"/>
      <c r="C372" s="489" t="str">
        <f>'Data information'!C589</f>
        <v xml:space="preserve"> - ลูกนอนบันไดแผ่นเหล็กลายตีนไก่  หนา 6 มม.พับ</v>
      </c>
      <c r="D372" s="449"/>
      <c r="E372" s="450" t="str">
        <f>'Data information'!D589</f>
        <v>กก.</v>
      </c>
      <c r="F372" s="449">
        <f>'Data information'!E589</f>
        <v>39.79</v>
      </c>
      <c r="G372" s="449">
        <f t="shared" si="37"/>
        <v>0</v>
      </c>
      <c r="H372" s="449">
        <f>'Data information'!F589</f>
        <v>0</v>
      </c>
      <c r="I372" s="449">
        <f t="shared" si="38"/>
        <v>0</v>
      </c>
      <c r="J372" s="449">
        <f t="shared" si="39"/>
        <v>0</v>
      </c>
      <c r="K372" s="451"/>
    </row>
    <row r="373" spans="1:11" s="500" customFormat="1">
      <c r="A373" s="451"/>
      <c r="B373" s="475"/>
      <c r="C373" s="489" t="str">
        <f>'Data information'!C590</f>
        <v xml:space="preserve"> - แผ่นเหล็กขนาด 250X400X20mm. </v>
      </c>
      <c r="D373" s="449"/>
      <c r="E373" s="450" t="str">
        <f>'Data information'!D590</f>
        <v>กก.</v>
      </c>
      <c r="F373" s="449">
        <f>'Data information'!E590</f>
        <v>28.44</v>
      </c>
      <c r="G373" s="449">
        <f t="shared" si="37"/>
        <v>0</v>
      </c>
      <c r="H373" s="449">
        <f>'Data information'!F590</f>
        <v>0</v>
      </c>
      <c r="I373" s="449">
        <f t="shared" si="38"/>
        <v>0</v>
      </c>
      <c r="J373" s="449">
        <f t="shared" si="39"/>
        <v>0</v>
      </c>
      <c r="K373" s="451"/>
    </row>
    <row r="374" spans="1:11" s="500" customFormat="1">
      <c r="A374" s="451"/>
      <c r="B374" s="475"/>
      <c r="C374" s="489" t="str">
        <f>'Data information'!C591</f>
        <v xml:space="preserve"> - แผ่นเหล็กขนาด 250X250X20mm. </v>
      </c>
      <c r="D374" s="449"/>
      <c r="E374" s="450" t="str">
        <f>'Data information'!D591</f>
        <v>กก.</v>
      </c>
      <c r="F374" s="449">
        <f>'Data information'!E591</f>
        <v>28.44</v>
      </c>
      <c r="G374" s="449">
        <f t="shared" si="37"/>
        <v>0</v>
      </c>
      <c r="H374" s="449">
        <f>'Data information'!F591</f>
        <v>0</v>
      </c>
      <c r="I374" s="449">
        <f t="shared" si="38"/>
        <v>0</v>
      </c>
      <c r="J374" s="449">
        <f t="shared" si="39"/>
        <v>0</v>
      </c>
      <c r="K374" s="451"/>
    </row>
    <row r="375" spans="1:11" s="500" customFormat="1">
      <c r="A375" s="451"/>
      <c r="B375" s="475"/>
      <c r="C375" s="489" t="str">
        <f>'Data information'!C592</f>
        <v xml:space="preserve"> - แผ่นเหล็กขนาด 200X350X20mm. </v>
      </c>
      <c r="D375" s="449"/>
      <c r="E375" s="450" t="str">
        <f>'Data information'!D592</f>
        <v>กก.</v>
      </c>
      <c r="F375" s="449">
        <f>'Data information'!E592</f>
        <v>28.44</v>
      </c>
      <c r="G375" s="449">
        <f t="shared" si="37"/>
        <v>0</v>
      </c>
      <c r="H375" s="449">
        <f>'Data information'!F592</f>
        <v>0</v>
      </c>
      <c r="I375" s="449">
        <f t="shared" si="38"/>
        <v>0</v>
      </c>
      <c r="J375" s="449">
        <f t="shared" si="39"/>
        <v>0</v>
      </c>
      <c r="K375" s="451"/>
    </row>
    <row r="376" spans="1:11" s="500" customFormat="1">
      <c r="A376" s="451"/>
      <c r="B376" s="475"/>
      <c r="C376" s="489" t="str">
        <f>'Data information'!C593</f>
        <v xml:space="preserve"> - Dowel DB20 ยาว 0.40 ม. (DETAIL-1,2)</v>
      </c>
      <c r="D376" s="449"/>
      <c r="E376" s="450" t="str">
        <f>'Data information'!D593</f>
        <v>กก.</v>
      </c>
      <c r="F376" s="449">
        <f>'Data information'!E593</f>
        <v>20.18</v>
      </c>
      <c r="G376" s="449">
        <f t="shared" si="37"/>
        <v>0</v>
      </c>
      <c r="H376" s="449">
        <f>'Data information'!F593</f>
        <v>0</v>
      </c>
      <c r="I376" s="449">
        <f t="shared" si="38"/>
        <v>0</v>
      </c>
      <c r="J376" s="449">
        <f t="shared" si="39"/>
        <v>0</v>
      </c>
      <c r="K376" s="451"/>
    </row>
    <row r="377" spans="1:11" s="500" customFormat="1">
      <c r="A377" s="451"/>
      <c r="B377" s="475"/>
      <c r="C377" s="489" t="str">
        <f>'Data information'!C594</f>
        <v xml:space="preserve"> - Dowel DB16 ยาว 0.40 ม.  (DETAIL-3)</v>
      </c>
      <c r="D377" s="449"/>
      <c r="E377" s="450" t="str">
        <f>'Data information'!D594</f>
        <v>กก.</v>
      </c>
      <c r="F377" s="449">
        <f>'Data information'!E594</f>
        <v>20.14</v>
      </c>
      <c r="G377" s="449">
        <f t="shared" si="37"/>
        <v>0</v>
      </c>
      <c r="H377" s="449">
        <f>'Data information'!F594</f>
        <v>0</v>
      </c>
      <c r="I377" s="449">
        <f t="shared" si="38"/>
        <v>0</v>
      </c>
      <c r="J377" s="449">
        <f t="shared" si="39"/>
        <v>0</v>
      </c>
      <c r="K377" s="451"/>
    </row>
    <row r="378" spans="1:11" s="500" customFormat="1">
      <c r="A378" s="451"/>
      <c r="B378" s="475"/>
      <c r="C378" s="489" t="str">
        <f>'Data information'!C595</f>
        <v xml:space="preserve"> - ค่าแรงเชื่อม ประกอบเหล็กโครงสร้าง</v>
      </c>
      <c r="D378" s="449"/>
      <c r="E378" s="450" t="str">
        <f>'Data information'!D595</f>
        <v>กก.</v>
      </c>
      <c r="F378" s="449">
        <f>'Data information'!E595</f>
        <v>0</v>
      </c>
      <c r="G378" s="449">
        <f t="shared" si="37"/>
        <v>0</v>
      </c>
      <c r="H378" s="449">
        <f>'Data information'!F595</f>
        <v>10</v>
      </c>
      <c r="I378" s="449">
        <f t="shared" si="38"/>
        <v>0</v>
      </c>
      <c r="J378" s="449">
        <f t="shared" si="39"/>
        <v>0</v>
      </c>
      <c r="K378" s="451"/>
    </row>
    <row r="379" spans="1:11" s="500" customFormat="1">
      <c r="A379" s="451"/>
      <c r="B379" s="475"/>
      <c r="C379" s="489" t="str">
        <f>'Data information'!C596</f>
        <v xml:space="preserve"> - ทาสีกันสนิม</v>
      </c>
      <c r="D379" s="449"/>
      <c r="E379" s="450" t="str">
        <f>'Data information'!D596</f>
        <v>ตร.ม.</v>
      </c>
      <c r="F379" s="449">
        <f>'Data information'!E596</f>
        <v>22.42</v>
      </c>
      <c r="G379" s="449">
        <f t="shared" si="37"/>
        <v>0</v>
      </c>
      <c r="H379" s="449">
        <f>'Data information'!F596</f>
        <v>30</v>
      </c>
      <c r="I379" s="449">
        <f t="shared" si="38"/>
        <v>0</v>
      </c>
      <c r="J379" s="449">
        <f t="shared" si="39"/>
        <v>0</v>
      </c>
      <c r="K379" s="451"/>
    </row>
    <row r="380" spans="1:11" s="500" customFormat="1">
      <c r="A380" s="451"/>
      <c r="B380" s="475"/>
      <c r="C380" s="489" t="str">
        <f>'Data information'!C597</f>
        <v xml:space="preserve"> - ทาสีน้ำมัน</v>
      </c>
      <c r="D380" s="449"/>
      <c r="E380" s="450" t="str">
        <f>'Data information'!D597</f>
        <v>ตร.ม.</v>
      </c>
      <c r="F380" s="449">
        <f>'Data information'!E597</f>
        <v>66.12</v>
      </c>
      <c r="G380" s="449">
        <f t="shared" si="37"/>
        <v>0</v>
      </c>
      <c r="H380" s="449">
        <f>'Data information'!F597</f>
        <v>35</v>
      </c>
      <c r="I380" s="449">
        <f t="shared" si="38"/>
        <v>0</v>
      </c>
      <c r="J380" s="449">
        <f t="shared" si="39"/>
        <v>0</v>
      </c>
      <c r="K380" s="451"/>
    </row>
    <row r="381" spans="1:11" s="500" customFormat="1">
      <c r="A381" s="451"/>
      <c r="B381" s="475"/>
      <c r="C381" s="489" t="str">
        <f>'Data information'!C598</f>
        <v xml:space="preserve"> - งานราวเหล็ก ราวบันได ST.3</v>
      </c>
      <c r="D381" s="449"/>
      <c r="E381" s="450" t="str">
        <f>'Data information'!D598</f>
        <v>ม.</v>
      </c>
      <c r="F381" s="449">
        <f>'Data information'!E598</f>
        <v>303.774</v>
      </c>
      <c r="G381" s="449">
        <f t="shared" si="37"/>
        <v>0</v>
      </c>
      <c r="H381" s="449">
        <f>'Data information'!F598</f>
        <v>114</v>
      </c>
      <c r="I381" s="449">
        <f t="shared" si="38"/>
        <v>0</v>
      </c>
      <c r="J381" s="449">
        <f t="shared" si="39"/>
        <v>0</v>
      </c>
      <c r="K381" s="451"/>
    </row>
    <row r="382" spans="1:11" s="500" customFormat="1" hidden="1">
      <c r="A382" s="451"/>
      <c r="B382" s="475"/>
      <c r="C382" s="485" t="str">
        <f>'Data information'!C599</f>
        <v>งานบันได ST.3 อาคาร 3</v>
      </c>
      <c r="D382" s="449"/>
      <c r="E382" s="450"/>
      <c r="F382" s="449"/>
      <c r="G382" s="449"/>
      <c r="H382" s="449"/>
      <c r="I382" s="449"/>
      <c r="J382" s="449"/>
      <c r="K382" s="451"/>
    </row>
    <row r="383" spans="1:11" s="500" customFormat="1" hidden="1">
      <c r="A383" s="451"/>
      <c r="B383" s="475"/>
      <c r="C383" s="489" t="str">
        <f>'Data information'!C600</f>
        <v xml:space="preserve"> - CX- H-200X200X8X12mm.</v>
      </c>
      <c r="D383" s="449"/>
      <c r="E383" s="450" t="str">
        <f>'Data information'!D600</f>
        <v>กก.</v>
      </c>
      <c r="F383" s="449">
        <f>'Data information'!E600</f>
        <v>33.409999999999997</v>
      </c>
      <c r="G383" s="449">
        <f t="shared" si="37"/>
        <v>0</v>
      </c>
      <c r="H383" s="449">
        <f>'Data information'!F600</f>
        <v>0</v>
      </c>
      <c r="I383" s="449">
        <f t="shared" si="38"/>
        <v>0</v>
      </c>
      <c r="J383" s="449">
        <f t="shared" si="39"/>
        <v>0</v>
      </c>
      <c r="K383" s="451"/>
    </row>
    <row r="384" spans="1:11" s="500" customFormat="1" hidden="1">
      <c r="A384" s="451"/>
      <c r="B384" s="475"/>
      <c r="C384" s="489" t="str">
        <f>'Data information'!C601</f>
        <v xml:space="preserve"> - แม่บันได H-200X200X8X12mm.</v>
      </c>
      <c r="D384" s="449"/>
      <c r="E384" s="450" t="str">
        <f>'Data information'!D601</f>
        <v>กก.</v>
      </c>
      <c r="F384" s="449">
        <f>'Data information'!E601</f>
        <v>33.409999999999997</v>
      </c>
      <c r="G384" s="449">
        <f t="shared" si="37"/>
        <v>0</v>
      </c>
      <c r="H384" s="449">
        <f>'Data information'!F601</f>
        <v>0</v>
      </c>
      <c r="I384" s="449">
        <f t="shared" si="38"/>
        <v>0</v>
      </c>
      <c r="J384" s="449">
        <f t="shared" si="39"/>
        <v>0</v>
      </c>
      <c r="K384" s="451"/>
    </row>
    <row r="385" spans="1:11" s="500" customFormat="1" hidden="1">
      <c r="A385" s="451"/>
      <c r="B385" s="475"/>
      <c r="C385" s="489" t="str">
        <f>'Data information'!C602</f>
        <v xml:space="preserve"> - H-194X150X6X9mm.</v>
      </c>
      <c r="D385" s="449"/>
      <c r="E385" s="450" t="str">
        <f>'Data information'!D602</f>
        <v>กก.</v>
      </c>
      <c r="F385" s="449">
        <f>'Data information'!E602</f>
        <v>34.020000000000003</v>
      </c>
      <c r="G385" s="449">
        <f t="shared" si="37"/>
        <v>0</v>
      </c>
      <c r="H385" s="449">
        <f>'Data information'!F602</f>
        <v>0</v>
      </c>
      <c r="I385" s="449">
        <f t="shared" si="38"/>
        <v>0</v>
      </c>
      <c r="J385" s="449">
        <f t="shared" si="39"/>
        <v>0</v>
      </c>
      <c r="K385" s="451"/>
    </row>
    <row r="386" spans="1:11" s="500" customFormat="1" hidden="1">
      <c r="A386" s="451"/>
      <c r="B386" s="475"/>
      <c r="C386" s="489" t="str">
        <f>'Data information'!C603</f>
        <v xml:space="preserve"> - C-CHANNELS 200X80X7.5X11.0mm.</v>
      </c>
      <c r="D386" s="449"/>
      <c r="E386" s="450" t="str">
        <f>'Data information'!D603</f>
        <v>กก.</v>
      </c>
      <c r="F386" s="449">
        <f>'Data information'!E603</f>
        <v>35.840000000000003</v>
      </c>
      <c r="G386" s="449">
        <f t="shared" si="37"/>
        <v>0</v>
      </c>
      <c r="H386" s="449">
        <f>'Data information'!F603</f>
        <v>0</v>
      </c>
      <c r="I386" s="449">
        <f t="shared" si="38"/>
        <v>0</v>
      </c>
      <c r="J386" s="449">
        <f t="shared" si="39"/>
        <v>0</v>
      </c>
      <c r="K386" s="451"/>
    </row>
    <row r="387" spans="1:11" s="500" customFormat="1" hidden="1">
      <c r="A387" s="451"/>
      <c r="B387" s="475"/>
      <c r="C387" s="489" t="str">
        <f>'Data information'!C604</f>
        <v xml:space="preserve"> - ลูกนอนบันไดแผ่นเหล็กลายตีนไก่  หนา 6 มม.พับ</v>
      </c>
      <c r="D387" s="449"/>
      <c r="E387" s="450" t="str">
        <f>'Data information'!D604</f>
        <v>กก.</v>
      </c>
      <c r="F387" s="449">
        <f>'Data information'!E604</f>
        <v>39.79</v>
      </c>
      <c r="G387" s="449">
        <f t="shared" si="37"/>
        <v>0</v>
      </c>
      <c r="H387" s="449">
        <f>'Data information'!F604</f>
        <v>0</v>
      </c>
      <c r="I387" s="449">
        <f t="shared" si="38"/>
        <v>0</v>
      </c>
      <c r="J387" s="449">
        <f t="shared" si="39"/>
        <v>0</v>
      </c>
      <c r="K387" s="451"/>
    </row>
    <row r="388" spans="1:11" s="500" customFormat="1" hidden="1">
      <c r="A388" s="451"/>
      <c r="B388" s="475"/>
      <c r="C388" s="489" t="str">
        <f>'Data information'!C605</f>
        <v xml:space="preserve"> - ชานพักบันไดแผ่นเหล็กลายตีนไก่  หนา 6 มม.</v>
      </c>
      <c r="D388" s="449"/>
      <c r="E388" s="450" t="str">
        <f>'Data information'!D605</f>
        <v>กก.</v>
      </c>
      <c r="F388" s="449">
        <f>'Data information'!E605</f>
        <v>39.79</v>
      </c>
      <c r="G388" s="449">
        <f t="shared" si="37"/>
        <v>0</v>
      </c>
      <c r="H388" s="449">
        <f>'Data information'!F605</f>
        <v>0</v>
      </c>
      <c r="I388" s="449">
        <f t="shared" si="38"/>
        <v>0</v>
      </c>
      <c r="J388" s="449">
        <f t="shared" si="39"/>
        <v>0</v>
      </c>
      <c r="K388" s="451"/>
    </row>
    <row r="389" spans="1:11" s="500" customFormat="1" hidden="1">
      <c r="A389" s="451"/>
      <c r="B389" s="475"/>
      <c r="C389" s="489" t="str">
        <f>'Data information'!C606</f>
        <v xml:space="preserve"> - L 50x50x3mm </v>
      </c>
      <c r="D389" s="449"/>
      <c r="E389" s="450" t="str">
        <f>'Data information'!D606</f>
        <v>กก.</v>
      </c>
      <c r="F389" s="449">
        <f>'Data information'!E606</f>
        <v>22.85</v>
      </c>
      <c r="G389" s="449">
        <f t="shared" si="37"/>
        <v>0</v>
      </c>
      <c r="H389" s="449">
        <f>'Data information'!F606</f>
        <v>0</v>
      </c>
      <c r="I389" s="449">
        <f t="shared" si="38"/>
        <v>0</v>
      </c>
      <c r="J389" s="449">
        <f t="shared" si="39"/>
        <v>0</v>
      </c>
      <c r="K389" s="451"/>
    </row>
    <row r="390" spans="1:11" s="500" customFormat="1" hidden="1">
      <c r="A390" s="451"/>
      <c r="B390" s="475"/>
      <c r="C390" s="489" t="str">
        <f>'Data information'!C607</f>
        <v xml:space="preserve"> - แผ่นเหล็กขนาด 250X400X20mm. </v>
      </c>
      <c r="D390" s="449"/>
      <c r="E390" s="450" t="str">
        <f>'Data information'!D607</f>
        <v>กก.</v>
      </c>
      <c r="F390" s="449">
        <f>'Data information'!E607</f>
        <v>28.44</v>
      </c>
      <c r="G390" s="449">
        <f t="shared" si="37"/>
        <v>0</v>
      </c>
      <c r="H390" s="449">
        <f>'Data information'!F607</f>
        <v>0</v>
      </c>
      <c r="I390" s="449">
        <f t="shared" si="38"/>
        <v>0</v>
      </c>
      <c r="J390" s="449">
        <f t="shared" si="39"/>
        <v>0</v>
      </c>
      <c r="K390" s="451"/>
    </row>
    <row r="391" spans="1:11" s="500" customFormat="1" hidden="1">
      <c r="A391" s="451"/>
      <c r="B391" s="475"/>
      <c r="C391" s="489" t="str">
        <f>'Data information'!C608</f>
        <v xml:space="preserve"> - แผ่นเหล็กขนาด 250X250X20mm. Detail ST-E</v>
      </c>
      <c r="D391" s="449"/>
      <c r="E391" s="450" t="str">
        <f>'Data information'!D608</f>
        <v>กก.</v>
      </c>
      <c r="F391" s="449">
        <f>'Data information'!E608</f>
        <v>28.44</v>
      </c>
      <c r="G391" s="449">
        <f t="shared" si="37"/>
        <v>0</v>
      </c>
      <c r="H391" s="449">
        <f>'Data information'!F608</f>
        <v>0</v>
      </c>
      <c r="I391" s="449">
        <f t="shared" si="38"/>
        <v>0</v>
      </c>
      <c r="J391" s="449">
        <f t="shared" si="39"/>
        <v>0</v>
      </c>
      <c r="K391" s="451"/>
    </row>
    <row r="392" spans="1:11" s="500" customFormat="1" hidden="1">
      <c r="A392" s="451"/>
      <c r="B392" s="475"/>
      <c r="C392" s="489" t="str">
        <f>'Data information'!C609</f>
        <v xml:space="preserve"> - แผ่นเหล็กขนาด 250X350X20mm. Detail 3A</v>
      </c>
      <c r="D392" s="449"/>
      <c r="E392" s="450" t="str">
        <f>'Data information'!D609</f>
        <v>กก.</v>
      </c>
      <c r="F392" s="449">
        <f>'Data information'!E609</f>
        <v>28.44</v>
      </c>
      <c r="G392" s="449">
        <f t="shared" si="37"/>
        <v>0</v>
      </c>
      <c r="H392" s="449">
        <f>'Data information'!F609</f>
        <v>0</v>
      </c>
      <c r="I392" s="449">
        <f t="shared" si="38"/>
        <v>0</v>
      </c>
      <c r="J392" s="449">
        <f t="shared" si="39"/>
        <v>0</v>
      </c>
      <c r="K392" s="451"/>
    </row>
    <row r="393" spans="1:11" s="500" customFormat="1" hidden="1">
      <c r="A393" s="451"/>
      <c r="B393" s="475"/>
      <c r="C393" s="489" t="str">
        <f>'Data information'!C610</f>
        <v xml:space="preserve"> - Dowel 6-DB20 ยาว 0.40 ม. (DETAIL-1)</v>
      </c>
      <c r="D393" s="449"/>
      <c r="E393" s="450" t="str">
        <f>'Data information'!D610</f>
        <v>กก.</v>
      </c>
      <c r="F393" s="449">
        <f>'Data information'!E610</f>
        <v>20.18</v>
      </c>
      <c r="G393" s="449">
        <f t="shared" si="37"/>
        <v>0</v>
      </c>
      <c r="H393" s="449">
        <f>'Data information'!F610</f>
        <v>0</v>
      </c>
      <c r="I393" s="449">
        <f t="shared" si="38"/>
        <v>0</v>
      </c>
      <c r="J393" s="449">
        <f t="shared" si="39"/>
        <v>0</v>
      </c>
      <c r="K393" s="451"/>
    </row>
    <row r="394" spans="1:11" s="500" customFormat="1" hidden="1">
      <c r="A394" s="451"/>
      <c r="B394" s="475"/>
      <c r="C394" s="489" t="str">
        <f>'Data information'!C611</f>
        <v xml:space="preserve"> - Dowel 4-DB20 ยาว 0.40 ม.  (DETAIL-2)</v>
      </c>
      <c r="D394" s="449"/>
      <c r="E394" s="450" t="str">
        <f>'Data information'!D611</f>
        <v>กก.</v>
      </c>
      <c r="F394" s="449">
        <f>'Data information'!E611</f>
        <v>20.18</v>
      </c>
      <c r="G394" s="449">
        <f t="shared" si="37"/>
        <v>0</v>
      </c>
      <c r="H394" s="449">
        <f>'Data information'!F611</f>
        <v>0</v>
      </c>
      <c r="I394" s="449">
        <f t="shared" si="38"/>
        <v>0</v>
      </c>
      <c r="J394" s="449">
        <f t="shared" si="39"/>
        <v>0</v>
      </c>
      <c r="K394" s="451"/>
    </row>
    <row r="395" spans="1:11" s="500" customFormat="1" hidden="1">
      <c r="A395" s="451"/>
      <c r="B395" s="475"/>
      <c r="C395" s="489" t="str">
        <f>'Data information'!C612</f>
        <v xml:space="preserve"> - Dowel 8-DB16 ยาว 0.40 ม.  (DETAIL-3A)</v>
      </c>
      <c r="D395" s="449"/>
      <c r="E395" s="450" t="str">
        <f>'Data information'!D612</f>
        <v>กก.</v>
      </c>
      <c r="F395" s="449">
        <f>'Data information'!E612</f>
        <v>20.14</v>
      </c>
      <c r="G395" s="449">
        <f t="shared" si="37"/>
        <v>0</v>
      </c>
      <c r="H395" s="449">
        <f>'Data information'!F612</f>
        <v>0</v>
      </c>
      <c r="I395" s="449">
        <f t="shared" si="38"/>
        <v>0</v>
      </c>
      <c r="J395" s="449">
        <f t="shared" si="39"/>
        <v>0</v>
      </c>
      <c r="K395" s="451"/>
    </row>
    <row r="396" spans="1:11" s="500" customFormat="1" hidden="1">
      <c r="A396" s="451"/>
      <c r="B396" s="475"/>
      <c r="C396" s="489" t="str">
        <f>'Data information'!C613</f>
        <v xml:space="preserve"> - ค่าแรงเชื่อม ประกอบเหล็ก</v>
      </c>
      <c r="D396" s="449"/>
      <c r="E396" s="450" t="str">
        <f>'Data information'!D613</f>
        <v>กก.</v>
      </c>
      <c r="F396" s="449">
        <f>'Data information'!E613</f>
        <v>0</v>
      </c>
      <c r="G396" s="449">
        <f t="shared" si="37"/>
        <v>0</v>
      </c>
      <c r="H396" s="449">
        <f>'Data information'!F613</f>
        <v>10</v>
      </c>
      <c r="I396" s="449">
        <f t="shared" si="38"/>
        <v>0</v>
      </c>
      <c r="J396" s="449">
        <f t="shared" si="39"/>
        <v>0</v>
      </c>
      <c r="K396" s="451"/>
    </row>
    <row r="397" spans="1:11" s="500" customFormat="1" hidden="1">
      <c r="A397" s="451"/>
      <c r="B397" s="475"/>
      <c r="C397" s="489" t="str">
        <f>'Data information'!C614</f>
        <v xml:space="preserve"> - ทาสีกันสนิม</v>
      </c>
      <c r="D397" s="449"/>
      <c r="E397" s="450" t="str">
        <f>'Data information'!D614</f>
        <v>ตร.ม.</v>
      </c>
      <c r="F397" s="449">
        <f>'Data information'!E614</f>
        <v>22.42</v>
      </c>
      <c r="G397" s="449">
        <f t="shared" si="37"/>
        <v>0</v>
      </c>
      <c r="H397" s="449">
        <f>'Data information'!F614</f>
        <v>30</v>
      </c>
      <c r="I397" s="449">
        <f t="shared" si="38"/>
        <v>0</v>
      </c>
      <c r="J397" s="449">
        <f t="shared" si="39"/>
        <v>0</v>
      </c>
      <c r="K397" s="451"/>
    </row>
    <row r="398" spans="1:11" s="500" customFormat="1" hidden="1">
      <c r="A398" s="451"/>
      <c r="B398" s="475"/>
      <c r="C398" s="489" t="str">
        <f>'Data information'!C615</f>
        <v xml:space="preserve"> - ทาสีน้ำมัน</v>
      </c>
      <c r="D398" s="449"/>
      <c r="E398" s="450" t="str">
        <f>'Data information'!D615</f>
        <v>ตร.ม.</v>
      </c>
      <c r="F398" s="449">
        <f>'Data information'!E615</f>
        <v>66.12</v>
      </c>
      <c r="G398" s="449">
        <f t="shared" si="37"/>
        <v>0</v>
      </c>
      <c r="H398" s="449">
        <f>'Data information'!F615</f>
        <v>35</v>
      </c>
      <c r="I398" s="449">
        <f t="shared" si="38"/>
        <v>0</v>
      </c>
      <c r="J398" s="449">
        <f t="shared" si="39"/>
        <v>0</v>
      </c>
      <c r="K398" s="451"/>
    </row>
    <row r="399" spans="1:11" s="500" customFormat="1" hidden="1">
      <c r="A399" s="451"/>
      <c r="B399" s="475"/>
      <c r="C399" s="489" t="str">
        <f>'Data information'!C616</f>
        <v xml:space="preserve"> - งานราวเหล็ก ราวบันได ST.3</v>
      </c>
      <c r="D399" s="449"/>
      <c r="E399" s="450" t="str">
        <f>'Data information'!D616</f>
        <v>ม.</v>
      </c>
      <c r="F399" s="449">
        <f>'Data information'!E616</f>
        <v>303.774</v>
      </c>
      <c r="G399" s="449">
        <f t="shared" si="37"/>
        <v>0</v>
      </c>
      <c r="H399" s="449">
        <f>'Data information'!F616</f>
        <v>114</v>
      </c>
      <c r="I399" s="449">
        <f t="shared" si="38"/>
        <v>0</v>
      </c>
      <c r="J399" s="449">
        <f t="shared" si="39"/>
        <v>0</v>
      </c>
      <c r="K399" s="451"/>
    </row>
    <row r="400" spans="1:11" s="500" customFormat="1" hidden="1">
      <c r="A400" s="451"/>
      <c r="B400" s="475"/>
      <c r="C400" s="485" t="str">
        <f>'Data information'!C617</f>
        <v>งานบันได ST.3 อาคาร 5</v>
      </c>
      <c r="D400" s="449"/>
      <c r="E400" s="450"/>
      <c r="F400" s="449"/>
      <c r="G400" s="449"/>
      <c r="H400" s="449"/>
      <c r="I400" s="449"/>
      <c r="J400" s="449"/>
      <c r="K400" s="451"/>
    </row>
    <row r="401" spans="1:11" s="500" customFormat="1" hidden="1">
      <c r="A401" s="451"/>
      <c r="B401" s="475"/>
      <c r="C401" s="489" t="str">
        <f>'Data information'!C618</f>
        <v xml:space="preserve"> - คอนกรีตโครงสร้าง  fc'= 280 ksc. ทรงกระบอก</v>
      </c>
      <c r="D401" s="449"/>
      <c r="E401" s="450" t="str">
        <f>'Data information'!D618</f>
        <v>ลบ.ม.</v>
      </c>
      <c r="F401" s="449">
        <f>'Data information'!E618</f>
        <v>1971.96</v>
      </c>
      <c r="G401" s="449">
        <f t="shared" si="37"/>
        <v>0</v>
      </c>
      <c r="H401" s="449">
        <f>'Data information'!F618</f>
        <v>519</v>
      </c>
      <c r="I401" s="449">
        <f t="shared" si="38"/>
        <v>0</v>
      </c>
      <c r="J401" s="449">
        <f t="shared" si="39"/>
        <v>0</v>
      </c>
      <c r="K401" s="451"/>
    </row>
    <row r="402" spans="1:11" s="500" customFormat="1" hidden="1">
      <c r="A402" s="451"/>
      <c r="B402" s="475"/>
      <c r="C402" s="489" t="str">
        <f>'Data information'!C619</f>
        <v xml:space="preserve">  - ไม้แบบทั่วไป  50%</v>
      </c>
      <c r="D402" s="449"/>
      <c r="E402" s="450" t="str">
        <f>'Data information'!D619</f>
        <v>ตร.ม.</v>
      </c>
      <c r="F402" s="449">
        <f>'Data information'!E619</f>
        <v>300</v>
      </c>
      <c r="G402" s="449">
        <f t="shared" si="37"/>
        <v>0</v>
      </c>
      <c r="H402" s="449">
        <f>'Data information'!F619</f>
        <v>0</v>
      </c>
      <c r="I402" s="449">
        <f t="shared" si="38"/>
        <v>0</v>
      </c>
      <c r="J402" s="449">
        <f t="shared" si="39"/>
        <v>0</v>
      </c>
      <c r="K402" s="451"/>
    </row>
    <row r="403" spans="1:11" s="500" customFormat="1" hidden="1">
      <c r="A403" s="451"/>
      <c r="B403" s="475"/>
      <c r="C403" s="489" t="str">
        <f>'Data information'!C620</f>
        <v xml:space="preserve">  - ค่าแรงไม้แบบ</v>
      </c>
      <c r="D403" s="449"/>
      <c r="E403" s="450" t="str">
        <f>'Data information'!D620</f>
        <v>ตร.ม.</v>
      </c>
      <c r="F403" s="449">
        <f>'Data information'!E620</f>
        <v>0</v>
      </c>
      <c r="G403" s="449">
        <f t="shared" si="37"/>
        <v>0</v>
      </c>
      <c r="H403" s="449">
        <f>'Data information'!F620</f>
        <v>115</v>
      </c>
      <c r="I403" s="449">
        <f t="shared" si="38"/>
        <v>0</v>
      </c>
      <c r="J403" s="449">
        <f t="shared" si="39"/>
        <v>0</v>
      </c>
      <c r="K403" s="451"/>
    </row>
    <row r="404" spans="1:11" s="500" customFormat="1" hidden="1">
      <c r="A404" s="451"/>
      <c r="B404" s="475"/>
      <c r="C404" s="489" t="str">
        <f>'Data information'!C621</f>
        <v xml:space="preserve">  - ไม้คร่าวยึดแบบหล่อคอนกรีต </v>
      </c>
      <c r="D404" s="449"/>
      <c r="E404" s="450" t="str">
        <f>'Data information'!D621</f>
        <v>ตร.ม.</v>
      </c>
      <c r="F404" s="449">
        <f>'Data information'!E621</f>
        <v>300</v>
      </c>
      <c r="G404" s="449">
        <f t="shared" si="37"/>
        <v>0</v>
      </c>
      <c r="H404" s="449">
        <f>'Data information'!F621</f>
        <v>0</v>
      </c>
      <c r="I404" s="449">
        <f t="shared" si="38"/>
        <v>0</v>
      </c>
      <c r="J404" s="449">
        <f t="shared" si="39"/>
        <v>0</v>
      </c>
      <c r="K404" s="451"/>
    </row>
    <row r="405" spans="1:11" s="500" customFormat="1" hidden="1">
      <c r="A405" s="451"/>
      <c r="B405" s="475"/>
      <c r="C405" s="489" t="str">
        <f>'Data information'!C622</f>
        <v xml:space="preserve">  - ตะปู</v>
      </c>
      <c r="D405" s="449"/>
      <c r="E405" s="450" t="str">
        <f>'Data information'!D622</f>
        <v>กก.</v>
      </c>
      <c r="F405" s="449">
        <f>'Data information'!E622</f>
        <v>58.88</v>
      </c>
      <c r="G405" s="449">
        <f t="shared" si="37"/>
        <v>0</v>
      </c>
      <c r="H405" s="449">
        <f>'Data information'!F622</f>
        <v>0</v>
      </c>
      <c r="I405" s="449">
        <f t="shared" si="38"/>
        <v>0</v>
      </c>
      <c r="J405" s="449">
        <f t="shared" si="39"/>
        <v>0</v>
      </c>
      <c r="K405" s="451"/>
    </row>
    <row r="406" spans="1:11" s="500" customFormat="1" hidden="1">
      <c r="A406" s="451"/>
      <c r="B406" s="475"/>
      <c r="C406" s="489" t="str">
        <f>'Data information'!C623</f>
        <v xml:space="preserve">  - เหล็กเส้นกลมผิวเรียบ SR.24 RB9 มม.</v>
      </c>
      <c r="D406" s="449"/>
      <c r="E406" s="450" t="str">
        <f>'Data information'!D623</f>
        <v>กก.</v>
      </c>
      <c r="F406" s="449">
        <f>'Data information'!E623</f>
        <v>20.79</v>
      </c>
      <c r="G406" s="449">
        <f t="shared" si="37"/>
        <v>0</v>
      </c>
      <c r="H406" s="449">
        <f>'Data information'!F623</f>
        <v>4.4000000000000004</v>
      </c>
      <c r="I406" s="449">
        <f t="shared" si="38"/>
        <v>0</v>
      </c>
      <c r="J406" s="449">
        <f t="shared" si="39"/>
        <v>0</v>
      </c>
      <c r="K406" s="451"/>
    </row>
    <row r="407" spans="1:11" s="500" customFormat="1" hidden="1">
      <c r="A407" s="451"/>
      <c r="B407" s="475"/>
      <c r="C407" s="489" t="str">
        <f>'Data information'!C624</f>
        <v xml:space="preserve">  - เหล็กเส้นกลมผิวข้ออ้อย SD.40 DB12 มม.</v>
      </c>
      <c r="D407" s="449"/>
      <c r="E407" s="450" t="str">
        <f>'Data information'!D624</f>
        <v>กก.</v>
      </c>
      <c r="F407" s="449">
        <f>'Data information'!E624</f>
        <v>20.2</v>
      </c>
      <c r="G407" s="449">
        <f t="shared" si="37"/>
        <v>0</v>
      </c>
      <c r="H407" s="449">
        <f>'Data information'!F624</f>
        <v>3.6</v>
      </c>
      <c r="I407" s="449">
        <f t="shared" si="38"/>
        <v>0</v>
      </c>
      <c r="J407" s="449">
        <f t="shared" si="39"/>
        <v>0</v>
      </c>
      <c r="K407" s="451"/>
    </row>
    <row r="408" spans="1:11" s="500" customFormat="1" hidden="1">
      <c r="A408" s="451"/>
      <c r="B408" s="475"/>
      <c r="C408" s="489" t="str">
        <f>'Data information'!C625</f>
        <v xml:space="preserve"> - ลวดผูกเหล็ก</v>
      </c>
      <c r="D408" s="449"/>
      <c r="E408" s="450" t="str">
        <f>'Data information'!D625</f>
        <v>กก.</v>
      </c>
      <c r="F408" s="449">
        <f>'Data information'!E625</f>
        <v>34.42</v>
      </c>
      <c r="G408" s="449">
        <f t="shared" si="37"/>
        <v>0</v>
      </c>
      <c r="H408" s="449">
        <f>'Data information'!F625</f>
        <v>0</v>
      </c>
      <c r="I408" s="449">
        <f t="shared" si="38"/>
        <v>0</v>
      </c>
      <c r="J408" s="449">
        <f t="shared" si="39"/>
        <v>0</v>
      </c>
      <c r="K408" s="451"/>
    </row>
    <row r="409" spans="1:11" s="500" customFormat="1" hidden="1">
      <c r="A409" s="451"/>
      <c r="B409" s="475"/>
      <c r="C409" s="489" t="str">
        <f>'Data information'!C626</f>
        <v xml:space="preserve"> - กันลื่นเหล็กสี่เหลี่ยมตัน ขนาด 1x1 ซม.(จมูกบันได)</v>
      </c>
      <c r="D409" s="449"/>
      <c r="E409" s="450" t="str">
        <f>'Data information'!D626</f>
        <v>ม.</v>
      </c>
      <c r="F409" s="449">
        <f>'Data information'!E626</f>
        <v>30</v>
      </c>
      <c r="G409" s="449">
        <f t="shared" si="37"/>
        <v>0</v>
      </c>
      <c r="H409" s="449">
        <f>'Data information'!F626</f>
        <v>0</v>
      </c>
      <c r="I409" s="449">
        <f t="shared" si="38"/>
        <v>0</v>
      </c>
      <c r="J409" s="449">
        <f t="shared" si="39"/>
        <v>0</v>
      </c>
      <c r="K409" s="451"/>
    </row>
    <row r="410" spans="1:11" s="500" customFormat="1" hidden="1">
      <c r="A410" s="451"/>
      <c r="B410" s="475"/>
      <c r="C410" s="485" t="str">
        <f>'Data information'!C627</f>
        <v>งานบันได ST.4 อาคาร 2</v>
      </c>
      <c r="D410" s="449"/>
      <c r="E410" s="450"/>
      <c r="F410" s="449"/>
      <c r="G410" s="449"/>
      <c r="H410" s="449"/>
      <c r="I410" s="449"/>
      <c r="J410" s="449"/>
      <c r="K410" s="451"/>
    </row>
    <row r="411" spans="1:11" s="500" customFormat="1" hidden="1">
      <c r="A411" s="451"/>
      <c r="B411" s="475"/>
      <c r="C411" s="489" t="str">
        <f>'Data information'!C628</f>
        <v xml:space="preserve"> - H-390X300X10X16 mm.( แม่บันได )</v>
      </c>
      <c r="D411" s="449"/>
      <c r="E411" s="450" t="str">
        <f>'Data information'!D628</f>
        <v>กก.</v>
      </c>
      <c r="F411" s="449">
        <f>'Data information'!E628</f>
        <v>34.64</v>
      </c>
      <c r="G411" s="449">
        <f t="shared" si="37"/>
        <v>0</v>
      </c>
      <c r="H411" s="449">
        <f>'Data information'!F628</f>
        <v>0</v>
      </c>
      <c r="I411" s="449">
        <f t="shared" si="38"/>
        <v>0</v>
      </c>
      <c r="J411" s="449">
        <f t="shared" si="39"/>
        <v>0</v>
      </c>
      <c r="K411" s="451"/>
    </row>
    <row r="412" spans="1:11" s="500" customFormat="1" hidden="1">
      <c r="A412" s="451"/>
      <c r="B412" s="475"/>
      <c r="C412" s="489" t="str">
        <f>'Data information'!C629</f>
        <v xml:space="preserve"> - H-390X300X10X16 mm.</v>
      </c>
      <c r="D412" s="449"/>
      <c r="E412" s="450" t="str">
        <f>'Data information'!D629</f>
        <v>กก.</v>
      </c>
      <c r="F412" s="449">
        <f>'Data information'!E629</f>
        <v>34.64</v>
      </c>
      <c r="G412" s="449">
        <f t="shared" si="37"/>
        <v>0</v>
      </c>
      <c r="H412" s="449">
        <f>'Data information'!F629</f>
        <v>0</v>
      </c>
      <c r="I412" s="449">
        <f t="shared" si="38"/>
        <v>0</v>
      </c>
      <c r="J412" s="449">
        <f t="shared" si="39"/>
        <v>0</v>
      </c>
      <c r="K412" s="451"/>
    </row>
    <row r="413" spans="1:11" s="500" customFormat="1" hidden="1">
      <c r="A413" s="451"/>
      <c r="B413" s="475"/>
      <c r="C413" s="489" t="str">
        <f>'Data information'!C630</f>
        <v xml:space="preserve"> - แผ่นเหล็กเรียบดำหนา 6 มม. (ลูกตั้ง-ลูกนอน)</v>
      </c>
      <c r="D413" s="449"/>
      <c r="E413" s="450" t="str">
        <f>'Data information'!D630</f>
        <v>กก.</v>
      </c>
      <c r="F413" s="449">
        <f>'Data information'!E630</f>
        <v>25.12</v>
      </c>
      <c r="G413" s="449">
        <f t="shared" si="37"/>
        <v>0</v>
      </c>
      <c r="H413" s="449">
        <f>'Data information'!F630</f>
        <v>0</v>
      </c>
      <c r="I413" s="449">
        <f t="shared" si="38"/>
        <v>0</v>
      </c>
      <c r="J413" s="449">
        <f t="shared" si="39"/>
        <v>0</v>
      </c>
      <c r="K413" s="451"/>
    </row>
    <row r="414" spans="1:11" s="500" customFormat="1" hidden="1">
      <c r="A414" s="451"/>
      <c r="B414" s="475"/>
      <c r="C414" s="489" t="str">
        <f>'Data information'!C631</f>
        <v xml:space="preserve"> - แผ่นเหล็กขนาด 1000X400X25mm. </v>
      </c>
      <c r="D414" s="449"/>
      <c r="E414" s="450" t="str">
        <f>'Data information'!D631</f>
        <v>กก.</v>
      </c>
      <c r="F414" s="449">
        <f>'Data information'!E631</f>
        <v>28.44</v>
      </c>
      <c r="G414" s="449">
        <f t="shared" si="37"/>
        <v>0</v>
      </c>
      <c r="H414" s="449">
        <f>'Data information'!F631</f>
        <v>0</v>
      </c>
      <c r="I414" s="449">
        <f t="shared" si="38"/>
        <v>0</v>
      </c>
      <c r="J414" s="449">
        <f t="shared" si="39"/>
        <v>0</v>
      </c>
      <c r="K414" s="451"/>
    </row>
    <row r="415" spans="1:11" s="500" customFormat="1" hidden="1">
      <c r="A415" s="451"/>
      <c r="B415" s="475"/>
      <c r="C415" s="489" t="str">
        <f>'Data information'!C632</f>
        <v xml:space="preserve"> - แผ่นเหล็กขนาด 400X400X25mm. </v>
      </c>
      <c r="D415" s="449"/>
      <c r="E415" s="450" t="str">
        <f>'Data information'!D632</f>
        <v>กก.</v>
      </c>
      <c r="F415" s="449">
        <f>'Data information'!E632</f>
        <v>28.44</v>
      </c>
      <c r="G415" s="449">
        <f t="shared" si="37"/>
        <v>0</v>
      </c>
      <c r="H415" s="449">
        <f>'Data information'!F632</f>
        <v>0</v>
      </c>
      <c r="I415" s="449">
        <f t="shared" si="38"/>
        <v>0</v>
      </c>
      <c r="J415" s="449">
        <f t="shared" si="39"/>
        <v>0</v>
      </c>
      <c r="K415" s="451"/>
    </row>
    <row r="416" spans="1:11" s="500" customFormat="1" hidden="1">
      <c r="A416" s="451"/>
      <c r="B416" s="475"/>
      <c r="C416" s="489" t="str">
        <f>'Data information'!C633</f>
        <v xml:space="preserve"> - ค่าแรงเชื่อม ประกอบเหล็กโครงสร้าง</v>
      </c>
      <c r="D416" s="449"/>
      <c r="E416" s="450" t="str">
        <f>'Data information'!D633</f>
        <v>กก.</v>
      </c>
      <c r="F416" s="449">
        <f>'Data information'!E633</f>
        <v>0</v>
      </c>
      <c r="G416" s="449">
        <f t="shared" si="37"/>
        <v>0</v>
      </c>
      <c r="H416" s="449">
        <f>'Data information'!F633</f>
        <v>10</v>
      </c>
      <c r="I416" s="449">
        <f t="shared" si="38"/>
        <v>0</v>
      </c>
      <c r="J416" s="449">
        <f t="shared" si="39"/>
        <v>0</v>
      </c>
      <c r="K416" s="451"/>
    </row>
    <row r="417" spans="1:11" s="500" customFormat="1" hidden="1">
      <c r="A417" s="451"/>
      <c r="B417" s="475"/>
      <c r="C417" s="489" t="str">
        <f>'Data information'!C634</f>
        <v xml:space="preserve"> - Dowel DB25  (ฝังลึก 0.40 ม.)</v>
      </c>
      <c r="D417" s="449"/>
      <c r="E417" s="450" t="str">
        <f>'Data information'!D634</f>
        <v>กก.</v>
      </c>
      <c r="F417" s="449">
        <f>'Data information'!E634</f>
        <v>20.41</v>
      </c>
      <c r="G417" s="449">
        <f t="shared" si="37"/>
        <v>0</v>
      </c>
      <c r="H417" s="449">
        <f>'Data information'!F634</f>
        <v>0</v>
      </c>
      <c r="I417" s="449">
        <f t="shared" si="38"/>
        <v>0</v>
      </c>
      <c r="J417" s="449">
        <f t="shared" si="39"/>
        <v>0</v>
      </c>
      <c r="K417" s="451"/>
    </row>
    <row r="418" spans="1:11" s="500" customFormat="1" hidden="1">
      <c r="A418" s="451"/>
      <c r="B418" s="475"/>
      <c r="C418" s="489" t="str">
        <f>'Data information'!C635</f>
        <v xml:space="preserve"> - คอนกรีต ขัดมันเรียบ (ลูกนอนบันได)</v>
      </c>
      <c r="D418" s="449"/>
      <c r="E418" s="450" t="str">
        <f>'Data information'!D635</f>
        <v>ลบ.ม.</v>
      </c>
      <c r="F418" s="449">
        <f>'Data information'!E635</f>
        <v>1971.96</v>
      </c>
      <c r="G418" s="449">
        <f t="shared" si="37"/>
        <v>0</v>
      </c>
      <c r="H418" s="449">
        <f>'Data information'!F635</f>
        <v>519</v>
      </c>
      <c r="I418" s="449">
        <f t="shared" si="38"/>
        <v>0</v>
      </c>
      <c r="J418" s="449">
        <f t="shared" si="39"/>
        <v>0</v>
      </c>
      <c r="K418" s="451"/>
    </row>
    <row r="419" spans="1:11" s="500" customFormat="1" hidden="1">
      <c r="A419" s="451"/>
      <c r="B419" s="475"/>
      <c r="C419" s="489" t="str">
        <f>'Data information'!C636</f>
        <v xml:space="preserve"> - เหล็กเสริม RB 9 มม.</v>
      </c>
      <c r="D419" s="449"/>
      <c r="E419" s="450" t="str">
        <f>'Data information'!D636</f>
        <v>กก.</v>
      </c>
      <c r="F419" s="449">
        <f>'Data information'!E636</f>
        <v>20.79</v>
      </c>
      <c r="G419" s="449">
        <f t="shared" si="37"/>
        <v>0</v>
      </c>
      <c r="H419" s="449">
        <f>'Data information'!F636</f>
        <v>4.4000000000000004</v>
      </c>
      <c r="I419" s="449">
        <f t="shared" si="38"/>
        <v>0</v>
      </c>
      <c r="J419" s="449">
        <f t="shared" si="39"/>
        <v>0</v>
      </c>
      <c r="K419" s="451"/>
    </row>
    <row r="420" spans="1:11" s="500" customFormat="1" hidden="1">
      <c r="A420" s="451"/>
      <c r="B420" s="475"/>
      <c r="C420" s="489" t="str">
        <f>'Data information'!C637</f>
        <v xml:space="preserve"> - เหล็กเสริม DB 12 มม.</v>
      </c>
      <c r="D420" s="449"/>
      <c r="E420" s="450" t="str">
        <f>'Data information'!D637</f>
        <v>กก.</v>
      </c>
      <c r="F420" s="449">
        <f>'Data information'!E637</f>
        <v>20.2</v>
      </c>
      <c r="G420" s="449">
        <f t="shared" si="37"/>
        <v>0</v>
      </c>
      <c r="H420" s="449">
        <f>'Data information'!F637</f>
        <v>3.6</v>
      </c>
      <c r="I420" s="449">
        <f t="shared" si="38"/>
        <v>0</v>
      </c>
      <c r="J420" s="449">
        <f t="shared" si="39"/>
        <v>0</v>
      </c>
      <c r="K420" s="451"/>
    </row>
    <row r="421" spans="1:11" s="500" customFormat="1" hidden="1">
      <c r="A421" s="451"/>
      <c r="B421" s="475"/>
      <c r="C421" s="489" t="str">
        <f>'Data information'!C638</f>
        <v xml:space="preserve"> - ลวดผูกเหล็ก</v>
      </c>
      <c r="D421" s="449"/>
      <c r="E421" s="450" t="str">
        <f>'Data information'!D638</f>
        <v>กก.</v>
      </c>
      <c r="F421" s="449">
        <f>'Data information'!E638</f>
        <v>34.42</v>
      </c>
      <c r="G421" s="449">
        <f t="shared" si="37"/>
        <v>0</v>
      </c>
      <c r="H421" s="449">
        <f>'Data information'!F638</f>
        <v>0</v>
      </c>
      <c r="I421" s="449">
        <f t="shared" si="38"/>
        <v>0</v>
      </c>
      <c r="J421" s="449">
        <f t="shared" si="39"/>
        <v>0</v>
      </c>
      <c r="K421" s="451"/>
    </row>
    <row r="422" spans="1:11" s="500" customFormat="1" hidden="1">
      <c r="A422" s="451"/>
      <c r="B422" s="475"/>
      <c r="C422" s="489" t="str">
        <f>'Data information'!C639</f>
        <v xml:space="preserve"> - กันลื่นเหล็กสี่เหลี่ยมตัน ขนาด 1x1 ซม.(จมูกบันได)</v>
      </c>
      <c r="D422" s="449"/>
      <c r="E422" s="450" t="str">
        <f>'Data information'!D639</f>
        <v>ม.</v>
      </c>
      <c r="F422" s="449">
        <f>'Data information'!E639</f>
        <v>30</v>
      </c>
      <c r="G422" s="449">
        <f t="shared" si="37"/>
        <v>0</v>
      </c>
      <c r="H422" s="449">
        <f>'Data information'!F639</f>
        <v>0</v>
      </c>
      <c r="I422" s="449">
        <f t="shared" si="38"/>
        <v>0</v>
      </c>
      <c r="J422" s="449">
        <f t="shared" si="39"/>
        <v>0</v>
      </c>
      <c r="K422" s="451"/>
    </row>
    <row r="423" spans="1:11" s="500" customFormat="1" hidden="1">
      <c r="A423" s="451"/>
      <c r="B423" s="475"/>
      <c r="C423" s="489" t="str">
        <f>'Data information'!C640</f>
        <v xml:space="preserve"> - ทาสีกันสนิม</v>
      </c>
      <c r="D423" s="449"/>
      <c r="E423" s="450" t="str">
        <f>'Data information'!D640</f>
        <v>ตร.ม.</v>
      </c>
      <c r="F423" s="449">
        <f>'Data information'!E640</f>
        <v>22.42</v>
      </c>
      <c r="G423" s="449">
        <f t="shared" si="37"/>
        <v>0</v>
      </c>
      <c r="H423" s="449">
        <f>'Data information'!F640</f>
        <v>30</v>
      </c>
      <c r="I423" s="449">
        <f t="shared" si="38"/>
        <v>0</v>
      </c>
      <c r="J423" s="449">
        <f t="shared" si="39"/>
        <v>0</v>
      </c>
      <c r="K423" s="451"/>
    </row>
    <row r="424" spans="1:11" s="500" customFormat="1" hidden="1">
      <c r="A424" s="451"/>
      <c r="B424" s="475"/>
      <c r="C424" s="489" t="str">
        <f>'Data information'!C641</f>
        <v xml:space="preserve"> - ทาสีน้ำมัน</v>
      </c>
      <c r="D424" s="449"/>
      <c r="E424" s="450" t="str">
        <f>'Data information'!D641</f>
        <v>ตร.ม.</v>
      </c>
      <c r="F424" s="449">
        <f>'Data information'!E641</f>
        <v>66.12</v>
      </c>
      <c r="G424" s="449">
        <f t="shared" si="37"/>
        <v>0</v>
      </c>
      <c r="H424" s="449">
        <f>'Data information'!F641</f>
        <v>35</v>
      </c>
      <c r="I424" s="449">
        <f t="shared" si="38"/>
        <v>0</v>
      </c>
      <c r="J424" s="449">
        <f t="shared" si="39"/>
        <v>0</v>
      </c>
      <c r="K424" s="451"/>
    </row>
    <row r="425" spans="1:11" s="500" customFormat="1" hidden="1">
      <c r="A425" s="451"/>
      <c r="B425" s="475"/>
      <c r="C425" s="489" t="str">
        <f>'Data information'!C642</f>
        <v xml:space="preserve"> - งานราวเหล็ก ราวบันได</v>
      </c>
      <c r="D425" s="449"/>
      <c r="E425" s="450" t="str">
        <f>'Data information'!D642</f>
        <v>ม.</v>
      </c>
      <c r="F425" s="449">
        <f>'Data information'!E642</f>
        <v>1838.53</v>
      </c>
      <c r="G425" s="449">
        <f t="shared" si="37"/>
        <v>0</v>
      </c>
      <c r="H425" s="449">
        <f>'Data information'!F642</f>
        <v>560</v>
      </c>
      <c r="I425" s="449">
        <f t="shared" si="38"/>
        <v>0</v>
      </c>
      <c r="J425" s="449">
        <f t="shared" si="39"/>
        <v>0</v>
      </c>
      <c r="K425" s="451"/>
    </row>
    <row r="426" spans="1:11" s="500" customFormat="1" hidden="1">
      <c r="A426" s="451"/>
      <c r="B426" s="475"/>
      <c r="C426" s="485" t="str">
        <f>'Data information'!C643</f>
        <v>งานบันได ST.4 อาคาร 3</v>
      </c>
      <c r="D426" s="449"/>
      <c r="E426" s="450"/>
      <c r="F426" s="449"/>
      <c r="G426" s="449"/>
      <c r="H426" s="449"/>
      <c r="I426" s="449"/>
      <c r="J426" s="449"/>
      <c r="K426" s="451"/>
    </row>
    <row r="427" spans="1:11" s="500" customFormat="1" hidden="1">
      <c r="A427" s="451"/>
      <c r="B427" s="475"/>
      <c r="C427" s="489" t="str">
        <f>'Data information'!C644</f>
        <v xml:space="preserve"> - CX- H-200X200X8X12mm.</v>
      </c>
      <c r="D427" s="449"/>
      <c r="E427" s="450" t="str">
        <f>'Data information'!D644</f>
        <v>กก.</v>
      </c>
      <c r="F427" s="449">
        <f>'Data information'!E644</f>
        <v>33.409999999999997</v>
      </c>
      <c r="G427" s="449">
        <f t="shared" si="37"/>
        <v>0</v>
      </c>
      <c r="H427" s="449">
        <f>'Data information'!F644</f>
        <v>0</v>
      </c>
      <c r="I427" s="449">
        <f t="shared" si="38"/>
        <v>0</v>
      </c>
      <c r="J427" s="449">
        <f t="shared" si="39"/>
        <v>0</v>
      </c>
      <c r="K427" s="451"/>
    </row>
    <row r="428" spans="1:11" s="500" customFormat="1" hidden="1">
      <c r="A428" s="451"/>
      <c r="B428" s="475"/>
      <c r="C428" s="489" t="str">
        <f>'Data information'!C645</f>
        <v xml:space="preserve"> - แม่บันได H-200X200X8X12mm.</v>
      </c>
      <c r="D428" s="449"/>
      <c r="E428" s="450" t="str">
        <f>'Data information'!D645</f>
        <v>กก.</v>
      </c>
      <c r="F428" s="449">
        <f>'Data information'!E645</f>
        <v>33.409999999999997</v>
      </c>
      <c r="G428" s="449">
        <f t="shared" si="37"/>
        <v>0</v>
      </c>
      <c r="H428" s="449">
        <f>'Data information'!F645</f>
        <v>0</v>
      </c>
      <c r="I428" s="449">
        <f t="shared" si="38"/>
        <v>0</v>
      </c>
      <c r="J428" s="449">
        <f t="shared" si="39"/>
        <v>0</v>
      </c>
      <c r="K428" s="451"/>
    </row>
    <row r="429" spans="1:11" s="500" customFormat="1" hidden="1">
      <c r="A429" s="451"/>
      <c r="B429" s="475"/>
      <c r="C429" s="489" t="str">
        <f>'Data information'!C646</f>
        <v xml:space="preserve"> -  H-194X150X6X9mm.</v>
      </c>
      <c r="D429" s="449"/>
      <c r="E429" s="450" t="str">
        <f>'Data information'!D646</f>
        <v>กก.</v>
      </c>
      <c r="F429" s="449">
        <f>'Data information'!E646</f>
        <v>34.020000000000003</v>
      </c>
      <c r="G429" s="449">
        <f t="shared" ref="G429:G492" si="40">D429*F429</f>
        <v>0</v>
      </c>
      <c r="H429" s="449">
        <f>'Data information'!F646</f>
        <v>0</v>
      </c>
      <c r="I429" s="449">
        <f t="shared" ref="I429:I492" si="41">D429*H429</f>
        <v>0</v>
      </c>
      <c r="J429" s="449">
        <f t="shared" ref="J429:J492" si="42">G429+I429</f>
        <v>0</v>
      </c>
      <c r="K429" s="451"/>
    </row>
    <row r="430" spans="1:11" s="500" customFormat="1" hidden="1">
      <c r="A430" s="451"/>
      <c r="B430" s="475"/>
      <c r="C430" s="489" t="str">
        <f>'Data information'!C647</f>
        <v xml:space="preserve"> - C-CHANNELS 200X80X7.5X11.0mm.</v>
      </c>
      <c r="D430" s="449"/>
      <c r="E430" s="450" t="str">
        <f>'Data information'!D647</f>
        <v>กก.</v>
      </c>
      <c r="F430" s="449">
        <f>'Data information'!E647</f>
        <v>35.840000000000003</v>
      </c>
      <c r="G430" s="449">
        <f t="shared" si="40"/>
        <v>0</v>
      </c>
      <c r="H430" s="449">
        <f>'Data information'!F647</f>
        <v>0</v>
      </c>
      <c r="I430" s="449">
        <f t="shared" si="41"/>
        <v>0</v>
      </c>
      <c r="J430" s="449">
        <f t="shared" si="42"/>
        <v>0</v>
      </c>
      <c r="K430" s="451"/>
    </row>
    <row r="431" spans="1:11" s="500" customFormat="1" hidden="1">
      <c r="A431" s="451"/>
      <c r="B431" s="475"/>
      <c r="C431" s="489" t="str">
        <f>'Data information'!C648</f>
        <v xml:space="preserve"> - ลูกนอนบันไดแผ่นเหล็กลายตีนไก่  หนา 6 มม.พับ</v>
      </c>
      <c r="D431" s="449"/>
      <c r="E431" s="450" t="str">
        <f>'Data information'!D648</f>
        <v>กก.</v>
      </c>
      <c r="F431" s="449">
        <f>'Data information'!E648</f>
        <v>39.79</v>
      </c>
      <c r="G431" s="449">
        <f t="shared" si="40"/>
        <v>0</v>
      </c>
      <c r="H431" s="449">
        <f>'Data information'!F648</f>
        <v>0</v>
      </c>
      <c r="I431" s="449">
        <f t="shared" si="41"/>
        <v>0</v>
      </c>
      <c r="J431" s="449">
        <f t="shared" si="42"/>
        <v>0</v>
      </c>
      <c r="K431" s="451"/>
    </row>
    <row r="432" spans="1:11" s="500" customFormat="1" hidden="1">
      <c r="A432" s="451"/>
      <c r="B432" s="475"/>
      <c r="C432" s="489" t="str">
        <f>'Data information'!C649</f>
        <v xml:space="preserve"> - ชานพักบันไดแผ่นเหล็กลายตีนไก่  หนา 6 มม.</v>
      </c>
      <c r="D432" s="449"/>
      <c r="E432" s="450" t="str">
        <f>'Data information'!D649</f>
        <v>กก.</v>
      </c>
      <c r="F432" s="449">
        <f>'Data information'!E649</f>
        <v>39.79</v>
      </c>
      <c r="G432" s="449">
        <f t="shared" si="40"/>
        <v>0</v>
      </c>
      <c r="H432" s="449">
        <f>'Data information'!F649</f>
        <v>0</v>
      </c>
      <c r="I432" s="449">
        <f t="shared" si="41"/>
        <v>0</v>
      </c>
      <c r="J432" s="449">
        <f t="shared" si="42"/>
        <v>0</v>
      </c>
      <c r="K432" s="451"/>
    </row>
    <row r="433" spans="1:11" s="500" customFormat="1" hidden="1">
      <c r="A433" s="451"/>
      <c r="B433" s="475"/>
      <c r="C433" s="489" t="str">
        <f>'Data information'!C650</f>
        <v xml:space="preserve"> - L 50x50x3mm</v>
      </c>
      <c r="D433" s="449"/>
      <c r="E433" s="450" t="str">
        <f>'Data information'!D650</f>
        <v>กก.</v>
      </c>
      <c r="F433" s="449">
        <f>'Data information'!E650</f>
        <v>22.85</v>
      </c>
      <c r="G433" s="449">
        <f t="shared" si="40"/>
        <v>0</v>
      </c>
      <c r="H433" s="449">
        <f>'Data information'!F650</f>
        <v>0</v>
      </c>
      <c r="I433" s="449">
        <f t="shared" si="41"/>
        <v>0</v>
      </c>
      <c r="J433" s="449">
        <f t="shared" si="42"/>
        <v>0</v>
      </c>
      <c r="K433" s="451"/>
    </row>
    <row r="434" spans="1:11" s="500" customFormat="1" hidden="1">
      <c r="A434" s="451"/>
      <c r="B434" s="475"/>
      <c r="C434" s="489" t="str">
        <f>'Data information'!C651</f>
        <v xml:space="preserve"> - แผ่นเหล็กขนาด 250X400X20mm. </v>
      </c>
      <c r="D434" s="449"/>
      <c r="E434" s="450" t="str">
        <f>'Data information'!D651</f>
        <v>กก.</v>
      </c>
      <c r="F434" s="449">
        <f>'Data information'!E651</f>
        <v>28.692401372212689</v>
      </c>
      <c r="G434" s="449">
        <f t="shared" si="40"/>
        <v>0</v>
      </c>
      <c r="H434" s="449">
        <f>'Data information'!F651</f>
        <v>0</v>
      </c>
      <c r="I434" s="449">
        <f t="shared" si="41"/>
        <v>0</v>
      </c>
      <c r="J434" s="449">
        <f t="shared" si="42"/>
        <v>0</v>
      </c>
      <c r="K434" s="451"/>
    </row>
    <row r="435" spans="1:11" s="500" customFormat="1" hidden="1">
      <c r="A435" s="451"/>
      <c r="B435" s="475"/>
      <c r="C435" s="489" t="str">
        <f>'Data information'!C652</f>
        <v xml:space="preserve"> - แผ่นเหล็กขนาด 250X250X20mm. Detail ST-E</v>
      </c>
      <c r="D435" s="449"/>
      <c r="E435" s="450" t="str">
        <f>'Data information'!D652</f>
        <v>กก.</v>
      </c>
      <c r="F435" s="449">
        <f>'Data information'!E652</f>
        <v>28.692401372212689</v>
      </c>
      <c r="G435" s="449">
        <f t="shared" si="40"/>
        <v>0</v>
      </c>
      <c r="H435" s="449">
        <f>'Data information'!F652</f>
        <v>0</v>
      </c>
      <c r="I435" s="449">
        <f t="shared" si="41"/>
        <v>0</v>
      </c>
      <c r="J435" s="449">
        <f t="shared" si="42"/>
        <v>0</v>
      </c>
      <c r="K435" s="451"/>
    </row>
    <row r="436" spans="1:11" s="500" customFormat="1" hidden="1">
      <c r="A436" s="451"/>
      <c r="B436" s="475"/>
      <c r="C436" s="489" t="str">
        <f>'Data information'!C653</f>
        <v xml:space="preserve"> - แผ่นเหล็กขนาด 250X250X20mm. Detail 3A</v>
      </c>
      <c r="D436" s="449"/>
      <c r="E436" s="450" t="str">
        <f>'Data information'!D653</f>
        <v>กก.</v>
      </c>
      <c r="F436" s="449">
        <f>'Data information'!E653</f>
        <v>28.692401372212689</v>
      </c>
      <c r="G436" s="449">
        <f t="shared" si="40"/>
        <v>0</v>
      </c>
      <c r="H436" s="449">
        <f>'Data information'!F653</f>
        <v>0</v>
      </c>
      <c r="I436" s="449">
        <f t="shared" si="41"/>
        <v>0</v>
      </c>
      <c r="J436" s="449">
        <f t="shared" si="42"/>
        <v>0</v>
      </c>
      <c r="K436" s="451"/>
    </row>
    <row r="437" spans="1:11" s="500" customFormat="1" hidden="1">
      <c r="A437" s="451"/>
      <c r="B437" s="475"/>
      <c r="C437" s="489" t="str">
        <f>'Data information'!C654</f>
        <v xml:space="preserve"> - Dowel 6-DB20 ยาว 0.40 ม. (DETAIL-1)</v>
      </c>
      <c r="D437" s="449"/>
      <c r="E437" s="450" t="str">
        <f>'Data information'!D654</f>
        <v>กก.</v>
      </c>
      <c r="F437" s="449">
        <f>'Data information'!E654</f>
        <v>20.18</v>
      </c>
      <c r="G437" s="449">
        <f t="shared" si="40"/>
        <v>0</v>
      </c>
      <c r="H437" s="449">
        <f>'Data information'!F654</f>
        <v>0</v>
      </c>
      <c r="I437" s="449">
        <f t="shared" si="41"/>
        <v>0</v>
      </c>
      <c r="J437" s="449">
        <f t="shared" si="42"/>
        <v>0</v>
      </c>
      <c r="K437" s="451"/>
    </row>
    <row r="438" spans="1:11" s="500" customFormat="1" hidden="1">
      <c r="A438" s="451"/>
      <c r="B438" s="475"/>
      <c r="C438" s="489" t="str">
        <f>'Data information'!C655</f>
        <v xml:space="preserve"> - Dowel 4-DB20 ยาว 0.40 ม.  (DETAIL-2)</v>
      </c>
      <c r="D438" s="449"/>
      <c r="E438" s="450" t="str">
        <f>'Data information'!D655</f>
        <v>กก.</v>
      </c>
      <c r="F438" s="449">
        <f>'Data information'!E655</f>
        <v>20.18</v>
      </c>
      <c r="G438" s="449">
        <f t="shared" si="40"/>
        <v>0</v>
      </c>
      <c r="H438" s="449">
        <f>'Data information'!F655</f>
        <v>0</v>
      </c>
      <c r="I438" s="449">
        <f t="shared" si="41"/>
        <v>0</v>
      </c>
      <c r="J438" s="449">
        <f t="shared" si="42"/>
        <v>0</v>
      </c>
      <c r="K438" s="451"/>
    </row>
    <row r="439" spans="1:11" s="500" customFormat="1" hidden="1">
      <c r="A439" s="451"/>
      <c r="B439" s="475"/>
      <c r="C439" s="489" t="str">
        <f>'Data information'!C656</f>
        <v xml:space="preserve"> - Dowel 8-DB16 ยาว 0.40 ม.  (DETAIL-3A)</v>
      </c>
      <c r="D439" s="449"/>
      <c r="E439" s="450" t="str">
        <f>'Data information'!D656</f>
        <v>กก.</v>
      </c>
      <c r="F439" s="449">
        <f>'Data information'!E656</f>
        <v>20.14</v>
      </c>
      <c r="G439" s="449">
        <f t="shared" si="40"/>
        <v>0</v>
      </c>
      <c r="H439" s="449">
        <f>'Data information'!F656</f>
        <v>0</v>
      </c>
      <c r="I439" s="449">
        <f t="shared" si="41"/>
        <v>0</v>
      </c>
      <c r="J439" s="449">
        <f t="shared" si="42"/>
        <v>0</v>
      </c>
      <c r="K439" s="451"/>
    </row>
    <row r="440" spans="1:11" s="500" customFormat="1" hidden="1">
      <c r="A440" s="451"/>
      <c r="B440" s="475"/>
      <c r="C440" s="489" t="str">
        <f>'Data information'!C657</f>
        <v xml:space="preserve"> - ค่าแรงเชื่อม ประกอบเหล็ก</v>
      </c>
      <c r="D440" s="449"/>
      <c r="E440" s="450" t="str">
        <f>'Data information'!D657</f>
        <v>กก.</v>
      </c>
      <c r="F440" s="449">
        <f>'Data information'!E657</f>
        <v>0</v>
      </c>
      <c r="G440" s="449">
        <f t="shared" si="40"/>
        <v>0</v>
      </c>
      <c r="H440" s="449">
        <f>'Data information'!F657</f>
        <v>10</v>
      </c>
      <c r="I440" s="449">
        <f t="shared" si="41"/>
        <v>0</v>
      </c>
      <c r="J440" s="449">
        <f t="shared" si="42"/>
        <v>0</v>
      </c>
      <c r="K440" s="451"/>
    </row>
    <row r="441" spans="1:11" s="500" customFormat="1" hidden="1">
      <c r="A441" s="451"/>
      <c r="B441" s="475"/>
      <c r="C441" s="489" t="str">
        <f>'Data information'!C658</f>
        <v xml:space="preserve"> - ทาสีกันสนิม</v>
      </c>
      <c r="D441" s="449"/>
      <c r="E441" s="450" t="str">
        <f>'Data information'!D658</f>
        <v>ตร.ม.</v>
      </c>
      <c r="F441" s="449">
        <f>'Data information'!E658</f>
        <v>22.42</v>
      </c>
      <c r="G441" s="449">
        <f t="shared" si="40"/>
        <v>0</v>
      </c>
      <c r="H441" s="449">
        <f>'Data information'!F658</f>
        <v>30</v>
      </c>
      <c r="I441" s="449">
        <f t="shared" si="41"/>
        <v>0</v>
      </c>
      <c r="J441" s="449">
        <f t="shared" si="42"/>
        <v>0</v>
      </c>
      <c r="K441" s="451"/>
    </row>
    <row r="442" spans="1:11" s="500" customFormat="1" hidden="1">
      <c r="A442" s="451"/>
      <c r="B442" s="475"/>
      <c r="C442" s="489" t="str">
        <f>'Data information'!C659</f>
        <v xml:space="preserve"> - ทาสีน้ำมัน</v>
      </c>
      <c r="D442" s="449"/>
      <c r="E442" s="450" t="str">
        <f>'Data information'!D659</f>
        <v>ตร.ม.</v>
      </c>
      <c r="F442" s="449">
        <f>'Data information'!E659</f>
        <v>66.12</v>
      </c>
      <c r="G442" s="449">
        <f t="shared" si="40"/>
        <v>0</v>
      </c>
      <c r="H442" s="449">
        <f>'Data information'!F659</f>
        <v>35</v>
      </c>
      <c r="I442" s="449">
        <f t="shared" si="41"/>
        <v>0</v>
      </c>
      <c r="J442" s="449">
        <f t="shared" si="42"/>
        <v>0</v>
      </c>
      <c r="K442" s="451"/>
    </row>
    <row r="443" spans="1:11" s="500" customFormat="1" hidden="1">
      <c r="A443" s="451"/>
      <c r="B443" s="475"/>
      <c r="C443" s="489" t="str">
        <f>'Data information'!C660</f>
        <v xml:space="preserve"> - งานราวเหล็ก ราวบันได ST.4</v>
      </c>
      <c r="D443" s="449"/>
      <c r="E443" s="450" t="str">
        <f>'Data information'!D660</f>
        <v>ม.</v>
      </c>
      <c r="F443" s="449">
        <f>'Data information'!E660</f>
        <v>303.774</v>
      </c>
      <c r="G443" s="449">
        <f t="shared" si="40"/>
        <v>0</v>
      </c>
      <c r="H443" s="449">
        <f>'Data information'!F660</f>
        <v>114</v>
      </c>
      <c r="I443" s="449">
        <f t="shared" si="41"/>
        <v>0</v>
      </c>
      <c r="J443" s="449">
        <f t="shared" si="42"/>
        <v>0</v>
      </c>
      <c r="K443" s="451"/>
    </row>
    <row r="444" spans="1:11" s="500" customFormat="1">
      <c r="A444" s="451"/>
      <c r="B444" s="475"/>
      <c r="C444" s="485" t="str">
        <f>'Data information'!C661</f>
        <v>งานบันได ST.4 อาคาร 4,5</v>
      </c>
      <c r="D444" s="449"/>
      <c r="E444" s="450"/>
      <c r="F444" s="449"/>
      <c r="G444" s="449"/>
      <c r="H444" s="449"/>
      <c r="I444" s="449"/>
      <c r="J444" s="449"/>
      <c r="K444" s="451"/>
    </row>
    <row r="445" spans="1:11" s="500" customFormat="1">
      <c r="A445" s="451"/>
      <c r="B445" s="475"/>
      <c r="C445" s="489" t="str">
        <f>'Data information'!C662</f>
        <v xml:space="preserve"> - H-200X200X8X12mm. </v>
      </c>
      <c r="D445" s="449"/>
      <c r="E445" s="450" t="str">
        <f>'Data information'!D662</f>
        <v>กก.</v>
      </c>
      <c r="F445" s="449">
        <f>'Data information'!E662</f>
        <v>33.409999999999997</v>
      </c>
      <c r="G445" s="449">
        <f t="shared" si="40"/>
        <v>0</v>
      </c>
      <c r="H445" s="449">
        <f>'Data information'!F662</f>
        <v>0</v>
      </c>
      <c r="I445" s="449">
        <f t="shared" si="41"/>
        <v>0</v>
      </c>
      <c r="J445" s="449">
        <f t="shared" si="42"/>
        <v>0</v>
      </c>
      <c r="K445" s="451"/>
    </row>
    <row r="446" spans="1:11" s="500" customFormat="1">
      <c r="A446" s="451"/>
      <c r="B446" s="475"/>
      <c r="C446" s="489" t="str">
        <f>'Data information'!C663</f>
        <v xml:space="preserve"> - H-194X150X6X9mm.</v>
      </c>
      <c r="D446" s="449"/>
      <c r="E446" s="450" t="str">
        <f>'Data information'!D663</f>
        <v>กก.</v>
      </c>
      <c r="F446" s="449">
        <f>'Data information'!E663</f>
        <v>34.020000000000003</v>
      </c>
      <c r="G446" s="449">
        <f t="shared" si="40"/>
        <v>0</v>
      </c>
      <c r="H446" s="449">
        <f>'Data information'!F663</f>
        <v>0</v>
      </c>
      <c r="I446" s="449">
        <f t="shared" si="41"/>
        <v>0</v>
      </c>
      <c r="J446" s="449">
        <f t="shared" si="42"/>
        <v>0</v>
      </c>
      <c r="K446" s="451"/>
    </row>
    <row r="447" spans="1:11" s="500" customFormat="1">
      <c r="A447" s="451"/>
      <c r="B447" s="475"/>
      <c r="C447" s="489" t="str">
        <f>'Data information'!C664</f>
        <v xml:space="preserve"> - C-CHANNELS 200X80X7.5X11.0mm.</v>
      </c>
      <c r="D447" s="449"/>
      <c r="E447" s="450" t="str">
        <f>'Data information'!D664</f>
        <v>กก.</v>
      </c>
      <c r="F447" s="449">
        <f>'Data information'!E664</f>
        <v>35.840000000000003</v>
      </c>
      <c r="G447" s="449">
        <f t="shared" si="40"/>
        <v>0</v>
      </c>
      <c r="H447" s="449">
        <f>'Data information'!F664</f>
        <v>0</v>
      </c>
      <c r="I447" s="449">
        <f t="shared" si="41"/>
        <v>0</v>
      </c>
      <c r="J447" s="449">
        <f t="shared" si="42"/>
        <v>0</v>
      </c>
      <c r="K447" s="451"/>
    </row>
    <row r="448" spans="1:11" s="500" customFormat="1">
      <c r="A448" s="451"/>
      <c r="B448" s="475"/>
      <c r="C448" s="489" t="str">
        <f>'Data information'!C665</f>
        <v xml:space="preserve"> - L 50x50x3mm.</v>
      </c>
      <c r="D448" s="449"/>
      <c r="E448" s="450" t="str">
        <f>'Data information'!D665</f>
        <v>กก.</v>
      </c>
      <c r="F448" s="449">
        <f>'Data information'!E665</f>
        <v>22.85</v>
      </c>
      <c r="G448" s="449">
        <f t="shared" si="40"/>
        <v>0</v>
      </c>
      <c r="H448" s="449">
        <f>'Data information'!F665</f>
        <v>0</v>
      </c>
      <c r="I448" s="449">
        <f t="shared" si="41"/>
        <v>0</v>
      </c>
      <c r="J448" s="449">
        <f t="shared" si="42"/>
        <v>0</v>
      </c>
      <c r="K448" s="451"/>
    </row>
    <row r="449" spans="1:11" s="500" customFormat="1">
      <c r="A449" s="451"/>
      <c r="B449" s="475"/>
      <c r="C449" s="489" t="str">
        <f>'Data information'!C666</f>
        <v xml:space="preserve"> - ลูกนอนบันไดแผ่นเหล็กลายตีนไก่  หนา 6 มม.พับ</v>
      </c>
      <c r="D449" s="449"/>
      <c r="E449" s="450" t="str">
        <f>'Data information'!D666</f>
        <v>กก.</v>
      </c>
      <c r="F449" s="449">
        <f>'Data information'!E666</f>
        <v>39.79</v>
      </c>
      <c r="G449" s="449">
        <f t="shared" si="40"/>
        <v>0</v>
      </c>
      <c r="H449" s="449">
        <f>'Data information'!F666</f>
        <v>0</v>
      </c>
      <c r="I449" s="449">
        <f t="shared" si="41"/>
        <v>0</v>
      </c>
      <c r="J449" s="449">
        <f t="shared" si="42"/>
        <v>0</v>
      </c>
      <c r="K449" s="451"/>
    </row>
    <row r="450" spans="1:11" s="500" customFormat="1">
      <c r="A450" s="451"/>
      <c r="B450" s="475"/>
      <c r="C450" s="489" t="str">
        <f>'Data information'!C667</f>
        <v xml:space="preserve"> - แผ่นเหล็กขนาด 250X400X20mm. </v>
      </c>
      <c r="D450" s="449"/>
      <c r="E450" s="450" t="str">
        <f>'Data information'!D667</f>
        <v>กก.</v>
      </c>
      <c r="F450" s="449">
        <f>'Data information'!E667</f>
        <v>28.44</v>
      </c>
      <c r="G450" s="449">
        <f t="shared" si="40"/>
        <v>0</v>
      </c>
      <c r="H450" s="449">
        <f>'Data information'!F667</f>
        <v>0</v>
      </c>
      <c r="I450" s="449">
        <f t="shared" si="41"/>
        <v>0</v>
      </c>
      <c r="J450" s="449">
        <f t="shared" si="42"/>
        <v>0</v>
      </c>
      <c r="K450" s="451"/>
    </row>
    <row r="451" spans="1:11" s="500" customFormat="1">
      <c r="A451" s="451"/>
      <c r="B451" s="475"/>
      <c r="C451" s="489" t="str">
        <f>'Data information'!C668</f>
        <v xml:space="preserve"> - แผ่นเหล็กขนาด 250X250X20mm. </v>
      </c>
      <c r="D451" s="449"/>
      <c r="E451" s="450" t="str">
        <f>'Data information'!D668</f>
        <v>กก.</v>
      </c>
      <c r="F451" s="449">
        <f>'Data information'!E668</f>
        <v>28.44</v>
      </c>
      <c r="G451" s="449">
        <f t="shared" si="40"/>
        <v>0</v>
      </c>
      <c r="H451" s="449">
        <f>'Data information'!F668</f>
        <v>0</v>
      </c>
      <c r="I451" s="449">
        <f t="shared" si="41"/>
        <v>0</v>
      </c>
      <c r="J451" s="449">
        <f t="shared" si="42"/>
        <v>0</v>
      </c>
      <c r="K451" s="451"/>
    </row>
    <row r="452" spans="1:11" s="500" customFormat="1">
      <c r="A452" s="451"/>
      <c r="B452" s="475"/>
      <c r="C452" s="489" t="str">
        <f>'Data information'!C669</f>
        <v xml:space="preserve"> - แผ่นเหล็กขนาด 200X350X20mm. </v>
      </c>
      <c r="D452" s="449"/>
      <c r="E452" s="450" t="str">
        <f>'Data information'!D669</f>
        <v>กก.</v>
      </c>
      <c r="F452" s="449">
        <f>'Data information'!E669</f>
        <v>28.44</v>
      </c>
      <c r="G452" s="449">
        <f t="shared" si="40"/>
        <v>0</v>
      </c>
      <c r="H452" s="449">
        <f>'Data information'!F669</f>
        <v>0</v>
      </c>
      <c r="I452" s="449">
        <f t="shared" si="41"/>
        <v>0</v>
      </c>
      <c r="J452" s="449">
        <f t="shared" si="42"/>
        <v>0</v>
      </c>
      <c r="K452" s="451"/>
    </row>
    <row r="453" spans="1:11" s="500" customFormat="1">
      <c r="A453" s="451"/>
      <c r="B453" s="475"/>
      <c r="C453" s="489" t="str">
        <f>'Data information'!C670</f>
        <v xml:space="preserve"> - Dowel DB20 ยาว 0.40 ม. (DETAIL-1,2)</v>
      </c>
      <c r="D453" s="449"/>
      <c r="E453" s="450" t="str">
        <f>'Data information'!D670</f>
        <v>กก.</v>
      </c>
      <c r="F453" s="449">
        <f>'Data information'!E670</f>
        <v>20.18</v>
      </c>
      <c r="G453" s="449">
        <f t="shared" si="40"/>
        <v>0</v>
      </c>
      <c r="H453" s="449">
        <f>'Data information'!F670</f>
        <v>0</v>
      </c>
      <c r="I453" s="449">
        <f t="shared" si="41"/>
        <v>0</v>
      </c>
      <c r="J453" s="449">
        <f t="shared" si="42"/>
        <v>0</v>
      </c>
      <c r="K453" s="451"/>
    </row>
    <row r="454" spans="1:11" s="500" customFormat="1">
      <c r="A454" s="451"/>
      <c r="B454" s="475"/>
      <c r="C454" s="489" t="str">
        <f>'Data information'!C671</f>
        <v xml:space="preserve"> - Dowel DB16 ยาว 0.40 ม.  (DETAIL-3)</v>
      </c>
      <c r="D454" s="449"/>
      <c r="E454" s="450" t="str">
        <f>'Data information'!D671</f>
        <v>กก.</v>
      </c>
      <c r="F454" s="449">
        <f>'Data information'!E671</f>
        <v>20.14</v>
      </c>
      <c r="G454" s="449">
        <f t="shared" si="40"/>
        <v>0</v>
      </c>
      <c r="H454" s="449">
        <f>'Data information'!F671</f>
        <v>0</v>
      </c>
      <c r="I454" s="449">
        <f t="shared" si="41"/>
        <v>0</v>
      </c>
      <c r="J454" s="449">
        <f t="shared" si="42"/>
        <v>0</v>
      </c>
      <c r="K454" s="451"/>
    </row>
    <row r="455" spans="1:11" s="500" customFormat="1">
      <c r="A455" s="451"/>
      <c r="B455" s="475"/>
      <c r="C455" s="489" t="str">
        <f>'Data information'!C672</f>
        <v xml:space="preserve"> - ค่าแรงเชื่อม ประกอบเหล็กโครงสร้าง</v>
      </c>
      <c r="D455" s="449"/>
      <c r="E455" s="450" t="str">
        <f>'Data information'!D672</f>
        <v>กก.</v>
      </c>
      <c r="F455" s="449">
        <f>'Data information'!E672</f>
        <v>0</v>
      </c>
      <c r="G455" s="449">
        <f t="shared" si="40"/>
        <v>0</v>
      </c>
      <c r="H455" s="449">
        <f>'Data information'!F672</f>
        <v>10</v>
      </c>
      <c r="I455" s="449">
        <f t="shared" si="41"/>
        <v>0</v>
      </c>
      <c r="J455" s="449">
        <f t="shared" si="42"/>
        <v>0</v>
      </c>
      <c r="K455" s="451"/>
    </row>
    <row r="456" spans="1:11" s="500" customFormat="1">
      <c r="A456" s="451"/>
      <c r="B456" s="475"/>
      <c r="C456" s="489" t="str">
        <f>'Data information'!C673</f>
        <v xml:space="preserve"> - ทาสีกันสนิม</v>
      </c>
      <c r="D456" s="449"/>
      <c r="E456" s="450" t="str">
        <f>'Data information'!D673</f>
        <v>ตร.ม.</v>
      </c>
      <c r="F456" s="449">
        <f>'Data information'!E673</f>
        <v>22.42</v>
      </c>
      <c r="G456" s="449">
        <f t="shared" si="40"/>
        <v>0</v>
      </c>
      <c r="H456" s="449">
        <f>'Data information'!F673</f>
        <v>30</v>
      </c>
      <c r="I456" s="449">
        <f t="shared" si="41"/>
        <v>0</v>
      </c>
      <c r="J456" s="449">
        <f t="shared" si="42"/>
        <v>0</v>
      </c>
      <c r="K456" s="451"/>
    </row>
    <row r="457" spans="1:11" s="500" customFormat="1">
      <c r="A457" s="451"/>
      <c r="B457" s="475"/>
      <c r="C457" s="489" t="str">
        <f>'Data information'!C674</f>
        <v xml:space="preserve"> - ทาสีน้ำมัน</v>
      </c>
      <c r="D457" s="449"/>
      <c r="E457" s="450" t="str">
        <f>'Data information'!D674</f>
        <v>ตร.ม.</v>
      </c>
      <c r="F457" s="449">
        <f>'Data information'!E674</f>
        <v>66.12</v>
      </c>
      <c r="G457" s="449">
        <f t="shared" si="40"/>
        <v>0</v>
      </c>
      <c r="H457" s="449">
        <f>'Data information'!F674</f>
        <v>35</v>
      </c>
      <c r="I457" s="449">
        <f t="shared" si="41"/>
        <v>0</v>
      </c>
      <c r="J457" s="449">
        <f t="shared" si="42"/>
        <v>0</v>
      </c>
      <c r="K457" s="451"/>
    </row>
    <row r="458" spans="1:11" s="500" customFormat="1">
      <c r="A458" s="451"/>
      <c r="B458" s="475"/>
      <c r="C458" s="489" t="str">
        <f>'Data information'!C675</f>
        <v xml:space="preserve"> - งานราวเหล็ก ราวบันได ST.4</v>
      </c>
      <c r="D458" s="449"/>
      <c r="E458" s="450" t="str">
        <f>'Data information'!D675</f>
        <v>ม.</v>
      </c>
      <c r="F458" s="449">
        <f>'Data information'!E675</f>
        <v>303.774</v>
      </c>
      <c r="G458" s="449">
        <f t="shared" si="40"/>
        <v>0</v>
      </c>
      <c r="H458" s="449">
        <f>'Data information'!F675</f>
        <v>114</v>
      </c>
      <c r="I458" s="449">
        <f t="shared" si="41"/>
        <v>0</v>
      </c>
      <c r="J458" s="449">
        <f t="shared" si="42"/>
        <v>0</v>
      </c>
      <c r="K458" s="451"/>
    </row>
    <row r="459" spans="1:11" s="500" customFormat="1" hidden="1">
      <c r="A459" s="451"/>
      <c r="B459" s="475"/>
      <c r="C459" s="485" t="str">
        <f>'Data information'!C676</f>
        <v>งานบันได ST.4 อาคาร 7</v>
      </c>
      <c r="D459" s="449"/>
      <c r="E459" s="450"/>
      <c r="F459" s="449"/>
      <c r="G459" s="449"/>
      <c r="H459" s="449"/>
      <c r="I459" s="449"/>
      <c r="J459" s="449"/>
      <c r="K459" s="451"/>
    </row>
    <row r="460" spans="1:11" s="500" customFormat="1" hidden="1">
      <c r="A460" s="451"/>
      <c r="B460" s="475"/>
      <c r="C460" s="489" t="str">
        <f>'Data information'!C677</f>
        <v xml:space="preserve"> - คอนกรีตโครงสร้าง  fc'= 280 ksc. ทรงกระบอก</v>
      </c>
      <c r="D460" s="449"/>
      <c r="E460" s="450" t="str">
        <f>'Data information'!D677</f>
        <v>ลบ.ม.</v>
      </c>
      <c r="F460" s="449">
        <f>'Data information'!E677</f>
        <v>1971.96</v>
      </c>
      <c r="G460" s="449">
        <f t="shared" si="40"/>
        <v>0</v>
      </c>
      <c r="H460" s="449">
        <f>'Data information'!F677</f>
        <v>519</v>
      </c>
      <c r="I460" s="449">
        <f t="shared" si="41"/>
        <v>0</v>
      </c>
      <c r="J460" s="449">
        <f t="shared" si="42"/>
        <v>0</v>
      </c>
      <c r="K460" s="451"/>
    </row>
    <row r="461" spans="1:11" s="500" customFormat="1" hidden="1">
      <c r="A461" s="451"/>
      <c r="B461" s="475"/>
      <c r="C461" s="489" t="str">
        <f>'Data information'!C678</f>
        <v xml:space="preserve">  - ไม้แบบทั่วไป  50%</v>
      </c>
      <c r="D461" s="449"/>
      <c r="E461" s="450" t="str">
        <f>'Data information'!D678</f>
        <v>ตร.ม.</v>
      </c>
      <c r="F461" s="449">
        <f>'Data information'!E678</f>
        <v>300</v>
      </c>
      <c r="G461" s="449">
        <f t="shared" si="40"/>
        <v>0</v>
      </c>
      <c r="H461" s="449">
        <f>'Data information'!F678</f>
        <v>0</v>
      </c>
      <c r="I461" s="449">
        <f t="shared" si="41"/>
        <v>0</v>
      </c>
      <c r="J461" s="449">
        <f t="shared" si="42"/>
        <v>0</v>
      </c>
      <c r="K461" s="451"/>
    </row>
    <row r="462" spans="1:11" s="500" customFormat="1" hidden="1">
      <c r="A462" s="451"/>
      <c r="B462" s="475"/>
      <c r="C462" s="489" t="str">
        <f>'Data information'!C679</f>
        <v xml:space="preserve">  - ค่าแรงไม้แบบ</v>
      </c>
      <c r="D462" s="449"/>
      <c r="E462" s="450" t="str">
        <f>'Data information'!D679</f>
        <v>ตร.ม.</v>
      </c>
      <c r="F462" s="449">
        <f>'Data information'!E679</f>
        <v>0</v>
      </c>
      <c r="G462" s="449">
        <f t="shared" si="40"/>
        <v>0</v>
      </c>
      <c r="H462" s="449">
        <f>'Data information'!F679</f>
        <v>115</v>
      </c>
      <c r="I462" s="449">
        <f t="shared" si="41"/>
        <v>0</v>
      </c>
      <c r="J462" s="449">
        <f t="shared" si="42"/>
        <v>0</v>
      </c>
      <c r="K462" s="451"/>
    </row>
    <row r="463" spans="1:11" s="500" customFormat="1" hidden="1">
      <c r="A463" s="451"/>
      <c r="B463" s="475"/>
      <c r="C463" s="489" t="str">
        <f>'Data information'!C680</f>
        <v xml:space="preserve">  - ไม้คร่าวยึดแบบหล่อคอนกรีต </v>
      </c>
      <c r="D463" s="449"/>
      <c r="E463" s="450" t="str">
        <f>'Data information'!D680</f>
        <v>ตร.ม.</v>
      </c>
      <c r="F463" s="449">
        <f>'Data information'!E680</f>
        <v>300</v>
      </c>
      <c r="G463" s="449">
        <f t="shared" si="40"/>
        <v>0</v>
      </c>
      <c r="H463" s="449">
        <f>'Data information'!F680</f>
        <v>0</v>
      </c>
      <c r="I463" s="449">
        <f t="shared" si="41"/>
        <v>0</v>
      </c>
      <c r="J463" s="449">
        <f t="shared" si="42"/>
        <v>0</v>
      </c>
      <c r="K463" s="451"/>
    </row>
    <row r="464" spans="1:11" s="500" customFormat="1" hidden="1">
      <c r="A464" s="451"/>
      <c r="B464" s="475"/>
      <c r="C464" s="489" t="str">
        <f>'Data information'!C681</f>
        <v xml:space="preserve">  - ตะปู</v>
      </c>
      <c r="D464" s="449"/>
      <c r="E464" s="450" t="str">
        <f>'Data information'!D681</f>
        <v>กก.</v>
      </c>
      <c r="F464" s="449">
        <f>'Data information'!E681</f>
        <v>58.88</v>
      </c>
      <c r="G464" s="449">
        <f t="shared" si="40"/>
        <v>0</v>
      </c>
      <c r="H464" s="449">
        <f>'Data information'!F681</f>
        <v>0</v>
      </c>
      <c r="I464" s="449">
        <f t="shared" si="41"/>
        <v>0</v>
      </c>
      <c r="J464" s="449">
        <f t="shared" si="42"/>
        <v>0</v>
      </c>
      <c r="K464" s="451"/>
    </row>
    <row r="465" spans="1:11" s="500" customFormat="1" hidden="1">
      <c r="A465" s="451"/>
      <c r="B465" s="475"/>
      <c r="C465" s="489" t="str">
        <f>'Data information'!C682</f>
        <v xml:space="preserve">  - เหล็กเส้นกลมผิวเรียบ SR.24 RB9 มม.</v>
      </c>
      <c r="D465" s="449"/>
      <c r="E465" s="450" t="str">
        <f>'Data information'!D682</f>
        <v>กก.</v>
      </c>
      <c r="F465" s="449">
        <f>'Data information'!E682</f>
        <v>20.79</v>
      </c>
      <c r="G465" s="449">
        <f t="shared" si="40"/>
        <v>0</v>
      </c>
      <c r="H465" s="449">
        <f>'Data information'!F682</f>
        <v>4.4000000000000004</v>
      </c>
      <c r="I465" s="449">
        <f t="shared" si="41"/>
        <v>0</v>
      </c>
      <c r="J465" s="449">
        <f t="shared" si="42"/>
        <v>0</v>
      </c>
      <c r="K465" s="451"/>
    </row>
    <row r="466" spans="1:11" s="500" customFormat="1" hidden="1">
      <c r="A466" s="451"/>
      <c r="B466" s="475"/>
      <c r="C466" s="489" t="str">
        <f>'Data information'!C683</f>
        <v xml:space="preserve">  - เหล็กเส้นกลมผิวข้ออ้อย SD.40 DB12 มม.</v>
      </c>
      <c r="D466" s="449"/>
      <c r="E466" s="450" t="str">
        <f>'Data information'!D683</f>
        <v>กก.</v>
      </c>
      <c r="F466" s="449">
        <f>'Data information'!E683</f>
        <v>20.2</v>
      </c>
      <c r="G466" s="449">
        <f t="shared" si="40"/>
        <v>0</v>
      </c>
      <c r="H466" s="449">
        <f>'Data information'!F683</f>
        <v>3.6</v>
      </c>
      <c r="I466" s="449">
        <f t="shared" si="41"/>
        <v>0</v>
      </c>
      <c r="J466" s="449">
        <f t="shared" si="42"/>
        <v>0</v>
      </c>
      <c r="K466" s="451"/>
    </row>
    <row r="467" spans="1:11" s="500" customFormat="1" hidden="1">
      <c r="A467" s="451"/>
      <c r="B467" s="475"/>
      <c r="C467" s="489" t="str">
        <f>'Data information'!C684</f>
        <v xml:space="preserve"> - ลวดผูกเหล็ก</v>
      </c>
      <c r="D467" s="449"/>
      <c r="E467" s="450" t="str">
        <f>'Data information'!D684</f>
        <v>กก.</v>
      </c>
      <c r="F467" s="449">
        <f>'Data information'!E684</f>
        <v>34.42</v>
      </c>
      <c r="G467" s="449">
        <f t="shared" si="40"/>
        <v>0</v>
      </c>
      <c r="H467" s="449">
        <f>'Data information'!F684</f>
        <v>0</v>
      </c>
      <c r="I467" s="449">
        <f t="shared" si="41"/>
        <v>0</v>
      </c>
      <c r="J467" s="449">
        <f t="shared" si="42"/>
        <v>0</v>
      </c>
      <c r="K467" s="451"/>
    </row>
    <row r="468" spans="1:11" s="500" customFormat="1" hidden="1">
      <c r="A468" s="451"/>
      <c r="B468" s="475"/>
      <c r="C468" s="489" t="str">
        <f>'Data information'!C685</f>
        <v xml:space="preserve"> - กันลื่นเหล็กสี่เหลี่ยมตัน ขนาด 1x1 ซม.(จมูกบันได)</v>
      </c>
      <c r="D468" s="449"/>
      <c r="E468" s="450" t="str">
        <f>'Data information'!D685</f>
        <v>ม.</v>
      </c>
      <c r="F468" s="449">
        <f>'Data information'!E685</f>
        <v>30</v>
      </c>
      <c r="G468" s="449">
        <f t="shared" si="40"/>
        <v>0</v>
      </c>
      <c r="H468" s="449">
        <f>'Data information'!F685</f>
        <v>0</v>
      </c>
      <c r="I468" s="449">
        <f t="shared" si="41"/>
        <v>0</v>
      </c>
      <c r="J468" s="449">
        <f t="shared" si="42"/>
        <v>0</v>
      </c>
      <c r="K468" s="451"/>
    </row>
    <row r="469" spans="1:11" s="500" customFormat="1" hidden="1">
      <c r="A469" s="451"/>
      <c r="B469" s="475"/>
      <c r="C469" s="485" t="str">
        <f>'Data information'!C686</f>
        <v>งานบันได ST.4 -A อาคาร 1</v>
      </c>
      <c r="D469" s="449"/>
      <c r="E469" s="450">
        <f>'Data information'!D686</f>
        <v>0</v>
      </c>
      <c r="F469" s="449">
        <f>'Data information'!E686</f>
        <v>0</v>
      </c>
      <c r="G469" s="449">
        <f t="shared" si="40"/>
        <v>0</v>
      </c>
      <c r="H469" s="449">
        <f>'Data information'!F686</f>
        <v>0</v>
      </c>
      <c r="I469" s="449">
        <f t="shared" si="41"/>
        <v>0</v>
      </c>
      <c r="J469" s="449">
        <f t="shared" si="42"/>
        <v>0</v>
      </c>
      <c r="K469" s="451"/>
    </row>
    <row r="470" spans="1:11" s="500" customFormat="1" hidden="1">
      <c r="A470" s="451"/>
      <c r="B470" s="475"/>
      <c r="C470" s="489" t="str">
        <f>'Data information'!C687</f>
        <v xml:space="preserve"> - ท่อเหล็กอาบสังกะสี DIA. 2"</v>
      </c>
      <c r="D470" s="449"/>
      <c r="E470" s="450" t="str">
        <f>'Data information'!D687</f>
        <v>ม.</v>
      </c>
      <c r="F470" s="449">
        <f>'Data information'!E687</f>
        <v>140.18600000000001</v>
      </c>
      <c r="G470" s="449">
        <f t="shared" si="40"/>
        <v>0</v>
      </c>
      <c r="H470" s="449">
        <f>'Data information'!F687</f>
        <v>0</v>
      </c>
      <c r="I470" s="449">
        <f t="shared" si="41"/>
        <v>0</v>
      </c>
      <c r="J470" s="449">
        <f t="shared" si="42"/>
        <v>0</v>
      </c>
      <c r="K470" s="451"/>
    </row>
    <row r="471" spans="1:11" s="500" customFormat="1" hidden="1">
      <c r="A471" s="451"/>
      <c r="B471" s="475"/>
      <c r="C471" s="489" t="str">
        <f>'Data information'!C688</f>
        <v xml:space="preserve"> - ท่อเหล็กอาบสังกะสี DIA. 1 1/2"</v>
      </c>
      <c r="D471" s="449"/>
      <c r="E471" s="450" t="str">
        <f>'Data information'!D688</f>
        <v>ม.</v>
      </c>
      <c r="F471" s="449">
        <f>'Data information'!E688</f>
        <v>112.15</v>
      </c>
      <c r="G471" s="449">
        <f t="shared" si="40"/>
        <v>0</v>
      </c>
      <c r="H471" s="449">
        <f>'Data information'!F688</f>
        <v>0</v>
      </c>
      <c r="I471" s="449">
        <f t="shared" si="41"/>
        <v>0</v>
      </c>
      <c r="J471" s="449">
        <f t="shared" si="42"/>
        <v>0</v>
      </c>
      <c r="K471" s="451"/>
    </row>
    <row r="472" spans="1:11" s="500" customFormat="1" hidden="1">
      <c r="A472" s="451"/>
      <c r="B472" s="475"/>
      <c r="C472" s="489" t="str">
        <f>'Data information'!C689</f>
        <v xml:space="preserve"> - EXP.BOLT 6mm.-4</v>
      </c>
      <c r="D472" s="449"/>
      <c r="E472" s="450" t="str">
        <f>'Data information'!D689</f>
        <v>ตัว</v>
      </c>
      <c r="F472" s="449">
        <f>'Data information'!E689</f>
        <v>15</v>
      </c>
      <c r="G472" s="449">
        <f t="shared" si="40"/>
        <v>0</v>
      </c>
      <c r="H472" s="449">
        <f>'Data information'!F689</f>
        <v>0</v>
      </c>
      <c r="I472" s="449">
        <f t="shared" si="41"/>
        <v>0</v>
      </c>
      <c r="J472" s="449">
        <f t="shared" si="42"/>
        <v>0</v>
      </c>
      <c r="K472" s="451"/>
    </row>
    <row r="473" spans="1:11" s="500" customFormat="1" hidden="1">
      <c r="A473" s="451"/>
      <c r="B473" s="475"/>
      <c r="C473" s="489" t="str">
        <f>'Data information'!C690</f>
        <v xml:space="preserve"> - PL. DIA. 4"หนา9 มม.</v>
      </c>
      <c r="D473" s="449"/>
      <c r="E473" s="450" t="str">
        <f>'Data information'!D690</f>
        <v>กก.</v>
      </c>
      <c r="F473" s="449">
        <f>'Data information'!E690</f>
        <v>27.5</v>
      </c>
      <c r="G473" s="449">
        <f t="shared" si="40"/>
        <v>0</v>
      </c>
      <c r="H473" s="449">
        <f>'Data information'!F690</f>
        <v>0</v>
      </c>
      <c r="I473" s="449">
        <f t="shared" si="41"/>
        <v>0</v>
      </c>
      <c r="J473" s="449">
        <f t="shared" si="42"/>
        <v>0</v>
      </c>
      <c r="K473" s="451"/>
    </row>
    <row r="474" spans="1:11" s="500" customFormat="1" hidden="1">
      <c r="A474" s="451"/>
      <c r="B474" s="475"/>
      <c r="C474" s="485" t="str">
        <f>'Data information'!C691</f>
        <v>งานบันได ST.5 อาคาร 2 ,8</v>
      </c>
      <c r="D474" s="449"/>
      <c r="E474" s="450"/>
      <c r="F474" s="449"/>
      <c r="G474" s="449"/>
      <c r="H474" s="449"/>
      <c r="I474" s="449"/>
      <c r="J474" s="449"/>
      <c r="K474" s="460"/>
    </row>
    <row r="475" spans="1:11" s="500" customFormat="1" hidden="1">
      <c r="A475" s="451"/>
      <c r="B475" s="475"/>
      <c r="C475" s="489" t="str">
        <f>'Data information'!C692</f>
        <v xml:space="preserve"> - คอนกรีตโครงสร้าง  fc'= 280 ksc. ทรงกระบอก</v>
      </c>
      <c r="D475" s="449"/>
      <c r="E475" s="450" t="str">
        <f>'Data information'!D692</f>
        <v>ลบ.ม.</v>
      </c>
      <c r="F475" s="449">
        <f>'Data information'!E692</f>
        <v>1971.96</v>
      </c>
      <c r="G475" s="449">
        <f t="shared" si="40"/>
        <v>0</v>
      </c>
      <c r="H475" s="449">
        <f>'Data information'!F692</f>
        <v>519</v>
      </c>
      <c r="I475" s="449">
        <f t="shared" si="41"/>
        <v>0</v>
      </c>
      <c r="J475" s="449">
        <f t="shared" si="42"/>
        <v>0</v>
      </c>
      <c r="K475" s="460"/>
    </row>
    <row r="476" spans="1:11" s="500" customFormat="1" hidden="1">
      <c r="A476" s="451"/>
      <c r="B476" s="475"/>
      <c r="C476" s="489" t="str">
        <f>'Data information'!C693</f>
        <v xml:space="preserve">  - ไม้แบบทั่วไป  50%</v>
      </c>
      <c r="D476" s="449"/>
      <c r="E476" s="450" t="str">
        <f>'Data information'!D693</f>
        <v>ตร.ม.</v>
      </c>
      <c r="F476" s="449">
        <f>'Data information'!E693</f>
        <v>300</v>
      </c>
      <c r="G476" s="449">
        <f t="shared" si="40"/>
        <v>0</v>
      </c>
      <c r="H476" s="449">
        <f>'Data information'!F693</f>
        <v>0</v>
      </c>
      <c r="I476" s="449">
        <f t="shared" si="41"/>
        <v>0</v>
      </c>
      <c r="J476" s="449">
        <f t="shared" si="42"/>
        <v>0</v>
      </c>
      <c r="K476" s="460"/>
    </row>
    <row r="477" spans="1:11" s="500" customFormat="1" hidden="1">
      <c r="A477" s="451"/>
      <c r="B477" s="475"/>
      <c r="C477" s="489" t="str">
        <f>'Data information'!C694</f>
        <v xml:space="preserve">  - ค่าแรงไม้แบบ</v>
      </c>
      <c r="D477" s="449"/>
      <c r="E477" s="450" t="str">
        <f>'Data information'!D694</f>
        <v>ตร.ม.</v>
      </c>
      <c r="F477" s="449">
        <f>'Data information'!E694</f>
        <v>0</v>
      </c>
      <c r="G477" s="449">
        <f t="shared" si="40"/>
        <v>0</v>
      </c>
      <c r="H477" s="449">
        <f>'Data information'!F694</f>
        <v>115</v>
      </c>
      <c r="I477" s="449">
        <f t="shared" si="41"/>
        <v>0</v>
      </c>
      <c r="J477" s="449">
        <f t="shared" si="42"/>
        <v>0</v>
      </c>
      <c r="K477" s="460"/>
    </row>
    <row r="478" spans="1:11" s="500" customFormat="1" hidden="1">
      <c r="A478" s="451"/>
      <c r="B478" s="475"/>
      <c r="C478" s="489" t="str">
        <f>'Data information'!C695</f>
        <v xml:space="preserve">  - ไม้คร่าวยึดแบบหล่อคอนกรีต </v>
      </c>
      <c r="D478" s="449"/>
      <c r="E478" s="450" t="str">
        <f>'Data information'!D695</f>
        <v>ตร.ม.</v>
      </c>
      <c r="F478" s="449">
        <f>'Data information'!E695</f>
        <v>300</v>
      </c>
      <c r="G478" s="449">
        <f t="shared" si="40"/>
        <v>0</v>
      </c>
      <c r="H478" s="449">
        <f>'Data information'!F695</f>
        <v>0</v>
      </c>
      <c r="I478" s="449">
        <f t="shared" si="41"/>
        <v>0</v>
      </c>
      <c r="J478" s="449">
        <f t="shared" si="42"/>
        <v>0</v>
      </c>
      <c r="K478" s="460"/>
    </row>
    <row r="479" spans="1:11" s="500" customFormat="1" hidden="1">
      <c r="A479" s="451"/>
      <c r="B479" s="475"/>
      <c r="C479" s="489" t="str">
        <f>'Data information'!C696</f>
        <v xml:space="preserve">  - ตะปู</v>
      </c>
      <c r="D479" s="449"/>
      <c r="E479" s="450" t="str">
        <f>'Data information'!D696</f>
        <v>กก.</v>
      </c>
      <c r="F479" s="449">
        <f>'Data information'!E696</f>
        <v>58.88</v>
      </c>
      <c r="G479" s="449">
        <f t="shared" si="40"/>
        <v>0</v>
      </c>
      <c r="H479" s="449">
        <f>'Data information'!F696</f>
        <v>0</v>
      </c>
      <c r="I479" s="449">
        <f t="shared" si="41"/>
        <v>0</v>
      </c>
      <c r="J479" s="449">
        <f t="shared" si="42"/>
        <v>0</v>
      </c>
      <c r="K479" s="460"/>
    </row>
    <row r="480" spans="1:11" s="500" customFormat="1" hidden="1">
      <c r="A480" s="451"/>
      <c r="B480" s="475"/>
      <c r="C480" s="489" t="str">
        <f>'Data information'!C697</f>
        <v xml:space="preserve">  - เหล็กเส้นกลมผิวเรียบ SR.24 RB9 มม.</v>
      </c>
      <c r="D480" s="449"/>
      <c r="E480" s="450" t="str">
        <f>'Data information'!D697</f>
        <v>กก.</v>
      </c>
      <c r="F480" s="449">
        <f>'Data information'!E697</f>
        <v>20.79</v>
      </c>
      <c r="G480" s="449">
        <f t="shared" si="40"/>
        <v>0</v>
      </c>
      <c r="H480" s="449">
        <f>'Data information'!F697</f>
        <v>4.4000000000000004</v>
      </c>
      <c r="I480" s="449">
        <f t="shared" si="41"/>
        <v>0</v>
      </c>
      <c r="J480" s="449">
        <f t="shared" si="42"/>
        <v>0</v>
      </c>
      <c r="K480" s="460"/>
    </row>
    <row r="481" spans="1:11" s="500" customFormat="1" hidden="1">
      <c r="A481" s="451"/>
      <c r="B481" s="475"/>
      <c r="C481" s="489" t="str">
        <f>'Data information'!C698</f>
        <v xml:space="preserve">  - เหล็กเส้นกลมผิวข้ออ้อย SD.40 DB12 มม.</v>
      </c>
      <c r="D481" s="449"/>
      <c r="E481" s="450" t="str">
        <f>'Data information'!D698</f>
        <v>กก.</v>
      </c>
      <c r="F481" s="449">
        <f>'Data information'!E698</f>
        <v>20.2</v>
      </c>
      <c r="G481" s="449">
        <f t="shared" si="40"/>
        <v>0</v>
      </c>
      <c r="H481" s="449">
        <f>'Data information'!F698</f>
        <v>3.6</v>
      </c>
      <c r="I481" s="449">
        <f t="shared" si="41"/>
        <v>0</v>
      </c>
      <c r="J481" s="449">
        <f t="shared" si="42"/>
        <v>0</v>
      </c>
      <c r="K481" s="460"/>
    </row>
    <row r="482" spans="1:11" s="500" customFormat="1" hidden="1">
      <c r="A482" s="451"/>
      <c r="B482" s="475"/>
      <c r="C482" s="489" t="str">
        <f>'Data information'!C699</f>
        <v xml:space="preserve"> - ลวดผูกเหล็ก</v>
      </c>
      <c r="D482" s="449"/>
      <c r="E482" s="450" t="str">
        <f>'Data information'!D699</f>
        <v>กก.</v>
      </c>
      <c r="F482" s="449">
        <f>'Data information'!E699</f>
        <v>34.42</v>
      </c>
      <c r="G482" s="449">
        <f t="shared" si="40"/>
        <v>0</v>
      </c>
      <c r="H482" s="449">
        <f>'Data information'!F699</f>
        <v>0</v>
      </c>
      <c r="I482" s="449">
        <f t="shared" si="41"/>
        <v>0</v>
      </c>
      <c r="J482" s="449">
        <f t="shared" si="42"/>
        <v>0</v>
      </c>
      <c r="K482" s="460"/>
    </row>
    <row r="483" spans="1:11" s="500" customFormat="1" hidden="1">
      <c r="A483" s="451"/>
      <c r="B483" s="475"/>
      <c r="C483" s="489" t="str">
        <f>'Data information'!C700</f>
        <v xml:space="preserve"> - กันลื่นเหล็กสี่เหลี่ยมตัน ขนาด 1x1 ซม.(จมูกบันได)</v>
      </c>
      <c r="D483" s="449"/>
      <c r="E483" s="450" t="str">
        <f>'Data information'!D700</f>
        <v>ม.</v>
      </c>
      <c r="F483" s="449">
        <f>'Data information'!E700</f>
        <v>30</v>
      </c>
      <c r="G483" s="449">
        <f t="shared" si="40"/>
        <v>0</v>
      </c>
      <c r="H483" s="449">
        <f>'Data information'!F700</f>
        <v>0</v>
      </c>
      <c r="I483" s="449">
        <f t="shared" si="41"/>
        <v>0</v>
      </c>
      <c r="J483" s="449">
        <f t="shared" si="42"/>
        <v>0</v>
      </c>
      <c r="K483" s="460"/>
    </row>
    <row r="484" spans="1:11" s="500" customFormat="1">
      <c r="A484" s="451"/>
      <c r="B484" s="475"/>
      <c r="C484" s="485" t="str">
        <f>'Data information'!C701</f>
        <v>งานบันได ST.5 อาคาร 4</v>
      </c>
      <c r="D484" s="449"/>
      <c r="E484" s="450"/>
      <c r="F484" s="449"/>
      <c r="G484" s="449"/>
      <c r="H484" s="449"/>
      <c r="I484" s="449"/>
      <c r="J484" s="449"/>
      <c r="K484" s="460"/>
    </row>
    <row r="485" spans="1:11" s="500" customFormat="1">
      <c r="A485" s="451"/>
      <c r="B485" s="475"/>
      <c r="C485" s="489" t="str">
        <f>'Data information'!C702</f>
        <v xml:space="preserve"> - H-390X300X10X16 mm.( แม่บันได )</v>
      </c>
      <c r="D485" s="449"/>
      <c r="E485" s="450" t="str">
        <f>'Data information'!D702</f>
        <v>กก.</v>
      </c>
      <c r="F485" s="449">
        <f>'Data information'!E702</f>
        <v>34.64</v>
      </c>
      <c r="G485" s="449">
        <f t="shared" si="40"/>
        <v>0</v>
      </c>
      <c r="H485" s="449">
        <f>'Data information'!F702</f>
        <v>0</v>
      </c>
      <c r="I485" s="449">
        <f t="shared" si="41"/>
        <v>0</v>
      </c>
      <c r="J485" s="449">
        <f t="shared" si="42"/>
        <v>0</v>
      </c>
      <c r="K485" s="460"/>
    </row>
    <row r="486" spans="1:11" s="500" customFormat="1">
      <c r="A486" s="451"/>
      <c r="B486" s="475"/>
      <c r="C486" s="489" t="str">
        <f>'Data information'!C703</f>
        <v xml:space="preserve"> - แผ่นเหล็กเรียบดำหนา 6 มม. (ลูกตั้ง-ลูกนอน)</v>
      </c>
      <c r="D486" s="449"/>
      <c r="E486" s="450" t="str">
        <f>'Data information'!D703</f>
        <v>กก.</v>
      </c>
      <c r="F486" s="449">
        <f>'Data information'!E703</f>
        <v>25.12</v>
      </c>
      <c r="G486" s="449">
        <f t="shared" si="40"/>
        <v>0</v>
      </c>
      <c r="H486" s="449">
        <f>'Data information'!F703</f>
        <v>0</v>
      </c>
      <c r="I486" s="449">
        <f t="shared" si="41"/>
        <v>0</v>
      </c>
      <c r="J486" s="449">
        <f t="shared" si="42"/>
        <v>0</v>
      </c>
      <c r="K486" s="460"/>
    </row>
    <row r="487" spans="1:11" s="500" customFormat="1">
      <c r="A487" s="451"/>
      <c r="B487" s="475"/>
      <c r="C487" s="489" t="str">
        <f>'Data information'!C704</f>
        <v xml:space="preserve"> - แผ่นเหล็กขนาด 1000X400X25mm. </v>
      </c>
      <c r="D487" s="449"/>
      <c r="E487" s="450" t="str">
        <f>'Data information'!D704</f>
        <v>กก.</v>
      </c>
      <c r="F487" s="449">
        <f>'Data information'!E704</f>
        <v>28.44</v>
      </c>
      <c r="G487" s="449">
        <f t="shared" si="40"/>
        <v>0</v>
      </c>
      <c r="H487" s="449">
        <f>'Data information'!F704</f>
        <v>0</v>
      </c>
      <c r="I487" s="449">
        <f t="shared" si="41"/>
        <v>0</v>
      </c>
      <c r="J487" s="449">
        <f t="shared" si="42"/>
        <v>0</v>
      </c>
      <c r="K487" s="460"/>
    </row>
    <row r="488" spans="1:11" s="500" customFormat="1">
      <c r="A488" s="451"/>
      <c r="B488" s="475"/>
      <c r="C488" s="489" t="str">
        <f>'Data information'!C705</f>
        <v xml:space="preserve"> - แผ่นเหล็กขนาด 400X400X25mm. </v>
      </c>
      <c r="D488" s="449"/>
      <c r="E488" s="450" t="str">
        <f>'Data information'!D705</f>
        <v>กก.</v>
      </c>
      <c r="F488" s="449">
        <f>'Data information'!E705</f>
        <v>28.44</v>
      </c>
      <c r="G488" s="449">
        <f t="shared" si="40"/>
        <v>0</v>
      </c>
      <c r="H488" s="449">
        <f>'Data information'!F705</f>
        <v>0</v>
      </c>
      <c r="I488" s="449">
        <f t="shared" si="41"/>
        <v>0</v>
      </c>
      <c r="J488" s="449">
        <f t="shared" si="42"/>
        <v>0</v>
      </c>
      <c r="K488" s="460"/>
    </row>
    <row r="489" spans="1:11" s="500" customFormat="1">
      <c r="A489" s="451"/>
      <c r="B489" s="475"/>
      <c r="C489" s="489" t="str">
        <f>'Data information'!C706</f>
        <v xml:space="preserve"> - แผ่นเหล็กขนาด 200X350X25mm. </v>
      </c>
      <c r="D489" s="449"/>
      <c r="E489" s="450" t="str">
        <f>'Data information'!D706</f>
        <v>กก.</v>
      </c>
      <c r="F489" s="449">
        <f>'Data information'!E706</f>
        <v>28.44</v>
      </c>
      <c r="G489" s="449">
        <f t="shared" si="40"/>
        <v>0</v>
      </c>
      <c r="H489" s="449">
        <f>'Data information'!F706</f>
        <v>0</v>
      </c>
      <c r="I489" s="449">
        <f t="shared" si="41"/>
        <v>0</v>
      </c>
      <c r="J489" s="449">
        <f t="shared" si="42"/>
        <v>0</v>
      </c>
      <c r="K489" s="460"/>
    </row>
    <row r="490" spans="1:11" s="500" customFormat="1">
      <c r="A490" s="451"/>
      <c r="B490" s="475"/>
      <c r="C490" s="489" t="str">
        <f>'Data information'!C707</f>
        <v xml:space="preserve"> - Dowel DB25 ยาว 0.40 ม.</v>
      </c>
      <c r="D490" s="449"/>
      <c r="E490" s="450" t="str">
        <f>'Data information'!D707</f>
        <v>กก.</v>
      </c>
      <c r="F490" s="449">
        <f>'Data information'!E707</f>
        <v>20.41</v>
      </c>
      <c r="G490" s="449">
        <f t="shared" si="40"/>
        <v>0</v>
      </c>
      <c r="H490" s="449">
        <f>'Data information'!F707</f>
        <v>0</v>
      </c>
      <c r="I490" s="449">
        <f t="shared" si="41"/>
        <v>0</v>
      </c>
      <c r="J490" s="449">
        <f t="shared" si="42"/>
        <v>0</v>
      </c>
      <c r="K490" s="460"/>
    </row>
    <row r="491" spans="1:11" s="500" customFormat="1">
      <c r="A491" s="451"/>
      <c r="B491" s="475"/>
      <c r="C491" s="489" t="str">
        <f>'Data information'!C708</f>
        <v xml:space="preserve"> - Dowel DB16 ยาว 0.40 ม.  </v>
      </c>
      <c r="D491" s="449"/>
      <c r="E491" s="450" t="str">
        <f>'Data information'!D708</f>
        <v>กก.</v>
      </c>
      <c r="F491" s="449">
        <f>'Data information'!E708</f>
        <v>20.14</v>
      </c>
      <c r="G491" s="449">
        <f t="shared" si="40"/>
        <v>0</v>
      </c>
      <c r="H491" s="449">
        <f>'Data information'!F708</f>
        <v>0</v>
      </c>
      <c r="I491" s="449">
        <f t="shared" si="41"/>
        <v>0</v>
      </c>
      <c r="J491" s="449">
        <f t="shared" si="42"/>
        <v>0</v>
      </c>
      <c r="K491" s="460"/>
    </row>
    <row r="492" spans="1:11" s="500" customFormat="1">
      <c r="A492" s="451"/>
      <c r="B492" s="475"/>
      <c r="C492" s="489" t="str">
        <f>'Data information'!C709</f>
        <v xml:space="preserve"> - ค่าแรงเชื่อม ประกอบเหล็กโครงสร้าง</v>
      </c>
      <c r="D492" s="449"/>
      <c r="E492" s="450" t="str">
        <f>'Data information'!D709</f>
        <v>กก.</v>
      </c>
      <c r="F492" s="449">
        <f>'Data information'!E709</f>
        <v>0</v>
      </c>
      <c r="G492" s="449">
        <f t="shared" si="40"/>
        <v>0</v>
      </c>
      <c r="H492" s="449">
        <f>'Data information'!F709</f>
        <v>10</v>
      </c>
      <c r="I492" s="449">
        <f t="shared" si="41"/>
        <v>0</v>
      </c>
      <c r="J492" s="449">
        <f t="shared" si="42"/>
        <v>0</v>
      </c>
      <c r="K492" s="460"/>
    </row>
    <row r="493" spans="1:11" s="500" customFormat="1">
      <c r="A493" s="451"/>
      <c r="B493" s="475"/>
      <c r="C493" s="489" t="str">
        <f>'Data information'!C710</f>
        <v xml:space="preserve"> - คอนกรีต ขัดมันเรียบ (ลูกนอนบันได)</v>
      </c>
      <c r="D493" s="449"/>
      <c r="E493" s="450" t="str">
        <f>'Data information'!D710</f>
        <v>ลบ.ม.</v>
      </c>
      <c r="F493" s="449">
        <f>'Data information'!E710</f>
        <v>1971.96</v>
      </c>
      <c r="G493" s="449">
        <f t="shared" ref="G493:G525" si="43">D493*F493</f>
        <v>0</v>
      </c>
      <c r="H493" s="449">
        <f>'Data information'!F710</f>
        <v>519</v>
      </c>
      <c r="I493" s="449">
        <f t="shared" ref="I493:I525" si="44">D493*H493</f>
        <v>0</v>
      </c>
      <c r="J493" s="449">
        <f t="shared" ref="J493:J525" si="45">G493+I493</f>
        <v>0</v>
      </c>
      <c r="K493" s="460"/>
    </row>
    <row r="494" spans="1:11" s="500" customFormat="1">
      <c r="A494" s="451"/>
      <c r="B494" s="475"/>
      <c r="C494" s="489" t="str">
        <f>'Data information'!C711</f>
        <v xml:space="preserve"> - เหล็กเสริม RB 9 มม.</v>
      </c>
      <c r="D494" s="449"/>
      <c r="E494" s="450" t="str">
        <f>'Data information'!D711</f>
        <v>กก.</v>
      </c>
      <c r="F494" s="449">
        <f>'Data information'!E711</f>
        <v>20.79</v>
      </c>
      <c r="G494" s="449">
        <f t="shared" si="43"/>
        <v>0</v>
      </c>
      <c r="H494" s="449">
        <f>'Data information'!F711</f>
        <v>4.4000000000000004</v>
      </c>
      <c r="I494" s="449">
        <f t="shared" si="44"/>
        <v>0</v>
      </c>
      <c r="J494" s="449">
        <f t="shared" si="45"/>
        <v>0</v>
      </c>
      <c r="K494" s="460"/>
    </row>
    <row r="495" spans="1:11" s="500" customFormat="1">
      <c r="A495" s="451"/>
      <c r="B495" s="475"/>
      <c r="C495" s="489" t="str">
        <f>'Data information'!C712</f>
        <v xml:space="preserve"> - เหล็กเสริม DB 12 มม.</v>
      </c>
      <c r="D495" s="449"/>
      <c r="E495" s="450" t="str">
        <f>'Data information'!D712</f>
        <v>กก.</v>
      </c>
      <c r="F495" s="449">
        <f>'Data information'!E712</f>
        <v>20.2</v>
      </c>
      <c r="G495" s="449">
        <f t="shared" si="43"/>
        <v>0</v>
      </c>
      <c r="H495" s="449">
        <f>'Data information'!F712</f>
        <v>3.6</v>
      </c>
      <c r="I495" s="449">
        <f t="shared" si="44"/>
        <v>0</v>
      </c>
      <c r="J495" s="449">
        <f t="shared" si="45"/>
        <v>0</v>
      </c>
      <c r="K495" s="460"/>
    </row>
    <row r="496" spans="1:11" s="500" customFormat="1">
      <c r="A496" s="451"/>
      <c r="B496" s="475"/>
      <c r="C496" s="489" t="str">
        <f>'Data information'!C713</f>
        <v xml:space="preserve"> - เหล็กสี่เหลี่ยมตัน 1 x 1 ซม.(จมูกบันได)</v>
      </c>
      <c r="D496" s="449"/>
      <c r="E496" s="450" t="str">
        <f>'Data information'!D713</f>
        <v>ม.</v>
      </c>
      <c r="F496" s="449">
        <f>'Data information'!E713</f>
        <v>30</v>
      </c>
      <c r="G496" s="449">
        <f t="shared" si="43"/>
        <v>0</v>
      </c>
      <c r="H496" s="449">
        <f>'Data information'!F713</f>
        <v>0</v>
      </c>
      <c r="I496" s="449">
        <f t="shared" si="44"/>
        <v>0</v>
      </c>
      <c r="J496" s="449">
        <f t="shared" si="45"/>
        <v>0</v>
      </c>
      <c r="K496" s="460"/>
    </row>
    <row r="497" spans="1:11" s="500" customFormat="1">
      <c r="A497" s="451"/>
      <c r="B497" s="475"/>
      <c r="C497" s="489" t="str">
        <f>'Data information'!C714</f>
        <v xml:space="preserve"> - ลวดผูกเหล็ก</v>
      </c>
      <c r="D497" s="449"/>
      <c r="E497" s="450" t="str">
        <f>'Data information'!D714</f>
        <v>กก.</v>
      </c>
      <c r="F497" s="449">
        <f>'Data information'!E714</f>
        <v>34.42</v>
      </c>
      <c r="G497" s="449">
        <f t="shared" si="43"/>
        <v>0</v>
      </c>
      <c r="H497" s="449">
        <f>'Data information'!F714</f>
        <v>0</v>
      </c>
      <c r="I497" s="449">
        <f t="shared" si="44"/>
        <v>0</v>
      </c>
      <c r="J497" s="449">
        <f t="shared" si="45"/>
        <v>0</v>
      </c>
      <c r="K497" s="460"/>
    </row>
    <row r="498" spans="1:11" s="500" customFormat="1">
      <c r="A498" s="451"/>
      <c r="B498" s="475"/>
      <c r="C498" s="489" t="str">
        <f>'Data information'!C715</f>
        <v xml:space="preserve"> - ทาสีกันสนิม</v>
      </c>
      <c r="D498" s="449"/>
      <c r="E498" s="450" t="str">
        <f>'Data information'!D715</f>
        <v>ตร.ม.</v>
      </c>
      <c r="F498" s="449">
        <f>'Data information'!E715</f>
        <v>22.42</v>
      </c>
      <c r="G498" s="449">
        <f t="shared" si="43"/>
        <v>0</v>
      </c>
      <c r="H498" s="449">
        <f>'Data information'!F715</f>
        <v>30</v>
      </c>
      <c r="I498" s="449">
        <f t="shared" si="44"/>
        <v>0</v>
      </c>
      <c r="J498" s="449">
        <f t="shared" si="45"/>
        <v>0</v>
      </c>
      <c r="K498" s="460"/>
    </row>
    <row r="499" spans="1:11" s="500" customFormat="1">
      <c r="A499" s="451"/>
      <c r="B499" s="475"/>
      <c r="C499" s="489" t="str">
        <f>'Data information'!C716</f>
        <v xml:space="preserve"> - ทาสีน้ำมัน</v>
      </c>
      <c r="D499" s="449"/>
      <c r="E499" s="450" t="str">
        <f>'Data information'!D716</f>
        <v>ตร.ม.</v>
      </c>
      <c r="F499" s="449">
        <f>'Data information'!E716</f>
        <v>66.12</v>
      </c>
      <c r="G499" s="449">
        <f t="shared" si="43"/>
        <v>0</v>
      </c>
      <c r="H499" s="449">
        <f>'Data information'!F716</f>
        <v>35</v>
      </c>
      <c r="I499" s="449">
        <f t="shared" si="44"/>
        <v>0</v>
      </c>
      <c r="J499" s="449">
        <f t="shared" si="45"/>
        <v>0</v>
      </c>
      <c r="K499" s="460"/>
    </row>
    <row r="500" spans="1:11" s="500" customFormat="1">
      <c r="A500" s="451"/>
      <c r="B500" s="475"/>
      <c r="C500" s="489" t="str">
        <f>'Data information'!C717</f>
        <v xml:space="preserve"> - งานราวเหล็ก ราวบันได ST.5</v>
      </c>
      <c r="D500" s="449"/>
      <c r="E500" s="450" t="str">
        <f>'Data information'!D717</f>
        <v>ม.</v>
      </c>
      <c r="F500" s="449">
        <f>'Data information'!E717</f>
        <v>1838.53</v>
      </c>
      <c r="G500" s="449">
        <f t="shared" si="43"/>
        <v>0</v>
      </c>
      <c r="H500" s="449">
        <f>'Data information'!F717</f>
        <v>560</v>
      </c>
      <c r="I500" s="449">
        <f t="shared" si="44"/>
        <v>0</v>
      </c>
      <c r="J500" s="449">
        <f t="shared" si="45"/>
        <v>0</v>
      </c>
      <c r="K500" s="460"/>
    </row>
    <row r="501" spans="1:11" s="500" customFormat="1" hidden="1">
      <c r="A501" s="451"/>
      <c r="B501" s="475"/>
      <c r="C501" s="485" t="str">
        <f>'Data information'!C718</f>
        <v>งานบันได ST.2 ทางเชื่อม 5</v>
      </c>
      <c r="D501" s="449"/>
      <c r="E501" s="450"/>
      <c r="F501" s="449"/>
      <c r="G501" s="449"/>
      <c r="H501" s="449"/>
      <c r="I501" s="449"/>
      <c r="J501" s="449"/>
      <c r="K501" s="460"/>
    </row>
    <row r="502" spans="1:11" s="500" customFormat="1" hidden="1">
      <c r="A502" s="451"/>
      <c r="B502" s="475"/>
      <c r="C502" s="489" t="str">
        <f>'Data information'!C719</f>
        <v xml:space="preserve"> - H-300X150X6.5X9mm.( แม่บันได )</v>
      </c>
      <c r="D502" s="449"/>
      <c r="E502" s="450" t="str">
        <f>'Data information'!D719</f>
        <v>กก.</v>
      </c>
      <c r="F502" s="449">
        <f>'Data information'!E719</f>
        <v>35.549999999999997</v>
      </c>
      <c r="G502" s="449">
        <f t="shared" si="43"/>
        <v>0</v>
      </c>
      <c r="H502" s="449">
        <f>'Data information'!F719</f>
        <v>0</v>
      </c>
      <c r="I502" s="449">
        <f t="shared" si="44"/>
        <v>0</v>
      </c>
      <c r="J502" s="449">
        <f t="shared" si="45"/>
        <v>0</v>
      </c>
      <c r="K502" s="460"/>
    </row>
    <row r="503" spans="1:11" s="500" customFormat="1" hidden="1">
      <c r="A503" s="451"/>
      <c r="B503" s="475"/>
      <c r="C503" s="489" t="str">
        <f>'Data information'!C720</f>
        <v xml:space="preserve"> - H-200X200X8X12mm. (เสา)</v>
      </c>
      <c r="D503" s="449"/>
      <c r="E503" s="450" t="str">
        <f>'Data information'!D720</f>
        <v>กก.</v>
      </c>
      <c r="F503" s="449">
        <f>'Data information'!E720</f>
        <v>33.409999999999997</v>
      </c>
      <c r="G503" s="449">
        <f t="shared" si="43"/>
        <v>0</v>
      </c>
      <c r="H503" s="449">
        <f>'Data information'!F720</f>
        <v>0</v>
      </c>
      <c r="I503" s="449">
        <f t="shared" si="44"/>
        <v>0</v>
      </c>
      <c r="J503" s="449">
        <f t="shared" si="45"/>
        <v>0</v>
      </c>
      <c r="K503" s="460"/>
    </row>
    <row r="504" spans="1:11" s="500" customFormat="1" hidden="1">
      <c r="A504" s="451"/>
      <c r="B504" s="475"/>
      <c r="C504" s="489" t="str">
        <f>'Data information'!C721</f>
        <v xml:space="preserve"> - แผ่นเหล็กเรียบดำหนา 6 มม. (ลูกตั้ง-ลูกนอน)</v>
      </c>
      <c r="D504" s="449"/>
      <c r="E504" s="450" t="str">
        <f>'Data information'!D721</f>
        <v>กก.</v>
      </c>
      <c r="F504" s="449">
        <f>'Data information'!E721</f>
        <v>25.12</v>
      </c>
      <c r="G504" s="449">
        <f t="shared" si="43"/>
        <v>0</v>
      </c>
      <c r="H504" s="449">
        <f>'Data information'!F721</f>
        <v>0</v>
      </c>
      <c r="I504" s="449">
        <f t="shared" si="44"/>
        <v>0</v>
      </c>
      <c r="J504" s="449">
        <f t="shared" si="45"/>
        <v>0</v>
      </c>
      <c r="K504" s="460"/>
    </row>
    <row r="505" spans="1:11" s="500" customFormat="1" hidden="1">
      <c r="A505" s="451"/>
      <c r="B505" s="475"/>
      <c r="C505" s="489" t="str">
        <f>'Data information'!C722</f>
        <v xml:space="preserve"> - แผ่นเหล็กขนาด 600X400X20mm. </v>
      </c>
      <c r="D505" s="449"/>
      <c r="E505" s="450" t="str">
        <f>'Data information'!D722</f>
        <v>กก.</v>
      </c>
      <c r="F505" s="449">
        <f>'Data information'!E722</f>
        <v>28.44</v>
      </c>
      <c r="G505" s="449">
        <f t="shared" si="43"/>
        <v>0</v>
      </c>
      <c r="H505" s="449">
        <f>'Data information'!F722</f>
        <v>0</v>
      </c>
      <c r="I505" s="449">
        <f t="shared" si="44"/>
        <v>0</v>
      </c>
      <c r="J505" s="449">
        <f t="shared" si="45"/>
        <v>0</v>
      </c>
      <c r="K505" s="460"/>
    </row>
    <row r="506" spans="1:11" s="500" customFormat="1" hidden="1">
      <c r="A506" s="451"/>
      <c r="B506" s="475"/>
      <c r="C506" s="489" t="str">
        <f>'Data information'!C723</f>
        <v xml:space="preserve"> - แผ่นเหล็กขนาด 400X400X20mm. </v>
      </c>
      <c r="D506" s="449"/>
      <c r="E506" s="450" t="str">
        <f>'Data information'!D723</f>
        <v>กก.</v>
      </c>
      <c r="F506" s="449">
        <f>'Data information'!E723</f>
        <v>28.44</v>
      </c>
      <c r="G506" s="449">
        <f t="shared" si="43"/>
        <v>0</v>
      </c>
      <c r="H506" s="449">
        <f>'Data information'!F723</f>
        <v>0</v>
      </c>
      <c r="I506" s="449">
        <f t="shared" si="44"/>
        <v>0</v>
      </c>
      <c r="J506" s="449">
        <f t="shared" si="45"/>
        <v>0</v>
      </c>
      <c r="K506" s="460"/>
    </row>
    <row r="507" spans="1:11" s="500" customFormat="1" hidden="1">
      <c r="A507" s="451"/>
      <c r="B507" s="475"/>
      <c r="C507" s="489" t="str">
        <f>'Data information'!C724</f>
        <v xml:space="preserve"> - J-Bolt 20 mm.</v>
      </c>
      <c r="D507" s="449"/>
      <c r="E507" s="450" t="str">
        <f>'Data information'!D724</f>
        <v>ชุด</v>
      </c>
      <c r="F507" s="449">
        <f>'Data information'!E724</f>
        <v>150</v>
      </c>
      <c r="G507" s="449">
        <f t="shared" si="43"/>
        <v>0</v>
      </c>
      <c r="H507" s="449">
        <f>'Data information'!F724</f>
        <v>0</v>
      </c>
      <c r="I507" s="449">
        <f t="shared" si="44"/>
        <v>0</v>
      </c>
      <c r="J507" s="449">
        <f t="shared" si="45"/>
        <v>0</v>
      </c>
      <c r="K507" s="460"/>
    </row>
    <row r="508" spans="1:11" s="500" customFormat="1" hidden="1">
      <c r="A508" s="451"/>
      <c r="B508" s="475"/>
      <c r="C508" s="489" t="str">
        <f>'Data information'!C725</f>
        <v xml:space="preserve"> - Bolt M20</v>
      </c>
      <c r="D508" s="449"/>
      <c r="E508" s="450" t="str">
        <f>'Data information'!D725</f>
        <v>ชุด</v>
      </c>
      <c r="F508" s="449">
        <f>'Data information'!E725</f>
        <v>150</v>
      </c>
      <c r="G508" s="449">
        <f t="shared" si="43"/>
        <v>0</v>
      </c>
      <c r="H508" s="449">
        <f>'Data information'!F725</f>
        <v>0</v>
      </c>
      <c r="I508" s="449">
        <f t="shared" si="44"/>
        <v>0</v>
      </c>
      <c r="J508" s="449">
        <f t="shared" si="45"/>
        <v>0</v>
      </c>
      <c r="K508" s="460"/>
    </row>
    <row r="509" spans="1:11" s="500" customFormat="1" hidden="1">
      <c r="A509" s="451"/>
      <c r="B509" s="475"/>
      <c r="C509" s="489" t="str">
        <f>'Data information'!C726</f>
        <v xml:space="preserve"> - ค่าแรงเชื่อม ประกอบเหล็กโครงสร้าง</v>
      </c>
      <c r="D509" s="449"/>
      <c r="E509" s="450" t="str">
        <f>'Data information'!D726</f>
        <v>กก.</v>
      </c>
      <c r="F509" s="449">
        <f>'Data information'!E726</f>
        <v>0</v>
      </c>
      <c r="G509" s="449">
        <f t="shared" si="43"/>
        <v>0</v>
      </c>
      <c r="H509" s="449">
        <f>'Data information'!F726</f>
        <v>10</v>
      </c>
      <c r="I509" s="449">
        <f t="shared" si="44"/>
        <v>0</v>
      </c>
      <c r="J509" s="449">
        <f t="shared" si="45"/>
        <v>0</v>
      </c>
      <c r="K509" s="460"/>
    </row>
    <row r="510" spans="1:11" s="500" customFormat="1" hidden="1">
      <c r="A510" s="451"/>
      <c r="B510" s="475"/>
      <c r="C510" s="489" t="str">
        <f>'Data information'!C727</f>
        <v xml:space="preserve"> - ทาสีกันสนิม</v>
      </c>
      <c r="D510" s="449"/>
      <c r="E510" s="450" t="str">
        <f>'Data information'!D727</f>
        <v>ตร.ม.</v>
      </c>
      <c r="F510" s="449">
        <f>'Data information'!E727</f>
        <v>22.42</v>
      </c>
      <c r="G510" s="449">
        <f t="shared" si="43"/>
        <v>0</v>
      </c>
      <c r="H510" s="449">
        <f>'Data information'!F727</f>
        <v>30</v>
      </c>
      <c r="I510" s="449">
        <f t="shared" si="44"/>
        <v>0</v>
      </c>
      <c r="J510" s="449">
        <f t="shared" si="45"/>
        <v>0</v>
      </c>
      <c r="K510" s="460"/>
    </row>
    <row r="511" spans="1:11" s="500" customFormat="1" hidden="1">
      <c r="A511" s="451"/>
      <c r="B511" s="475"/>
      <c r="C511" s="489" t="str">
        <f>'Data information'!C728</f>
        <v xml:space="preserve"> - ทาสีน้ำมัน</v>
      </c>
      <c r="D511" s="449"/>
      <c r="E511" s="450" t="str">
        <f>'Data information'!D728</f>
        <v>ตร.ม.</v>
      </c>
      <c r="F511" s="449">
        <f>'Data information'!E728</f>
        <v>66.12</v>
      </c>
      <c r="G511" s="449">
        <f t="shared" si="43"/>
        <v>0</v>
      </c>
      <c r="H511" s="449">
        <f>'Data information'!F728</f>
        <v>35</v>
      </c>
      <c r="I511" s="449">
        <f t="shared" si="44"/>
        <v>0</v>
      </c>
      <c r="J511" s="449">
        <f t="shared" si="45"/>
        <v>0</v>
      </c>
      <c r="K511" s="460"/>
    </row>
    <row r="512" spans="1:11" s="500" customFormat="1" hidden="1">
      <c r="A512" s="451"/>
      <c r="B512" s="475"/>
      <c r="C512" s="489" t="str">
        <f>'Data information'!C729</f>
        <v xml:space="preserve"> -งานราวเหล็ก ราวบันได ST.2 (RL)</v>
      </c>
      <c r="D512" s="449"/>
      <c r="E512" s="450" t="str">
        <f>'Data information'!D729</f>
        <v>ม.</v>
      </c>
      <c r="F512" s="449">
        <f>'Data information'!E729</f>
        <v>502.06257075664615</v>
      </c>
      <c r="G512" s="449">
        <f t="shared" si="43"/>
        <v>0</v>
      </c>
      <c r="H512" s="449">
        <f>'Data information'!F729</f>
        <v>327.06717152351735</v>
      </c>
      <c r="I512" s="449">
        <f t="shared" si="44"/>
        <v>0</v>
      </c>
      <c r="J512" s="449">
        <f t="shared" si="45"/>
        <v>0</v>
      </c>
      <c r="K512" s="460"/>
    </row>
    <row r="513" spans="1:11" s="500" customFormat="1" hidden="1">
      <c r="A513" s="451"/>
      <c r="B513" s="475"/>
      <c r="C513" s="485" t="str">
        <f>'Data information'!C730</f>
        <v>งานลิฟท์ ทางเชื่อม 5</v>
      </c>
      <c r="D513" s="449"/>
      <c r="E513" s="450"/>
      <c r="F513" s="449"/>
      <c r="G513" s="449"/>
      <c r="H513" s="449"/>
      <c r="I513" s="449"/>
      <c r="J513" s="449"/>
      <c r="K513" s="460"/>
    </row>
    <row r="514" spans="1:11" s="500" customFormat="1" hidden="1">
      <c r="A514" s="451"/>
      <c r="B514" s="475"/>
      <c r="C514" s="489" t="str">
        <f>'Data information'!C731</f>
        <v xml:space="preserve"> - H-200x200x8x12 มม.</v>
      </c>
      <c r="D514" s="449"/>
      <c r="E514" s="450" t="str">
        <f>'Data information'!D731</f>
        <v>กก.</v>
      </c>
      <c r="F514" s="449">
        <f>'Data information'!E731</f>
        <v>33.409999999999997</v>
      </c>
      <c r="G514" s="449">
        <f t="shared" si="43"/>
        <v>0</v>
      </c>
      <c r="H514" s="449">
        <f>'Data information'!F731</f>
        <v>0</v>
      </c>
      <c r="I514" s="449">
        <f t="shared" si="44"/>
        <v>0</v>
      </c>
      <c r="J514" s="449">
        <f t="shared" si="45"/>
        <v>0</v>
      </c>
      <c r="K514" s="460"/>
    </row>
    <row r="515" spans="1:11" s="500" customFormat="1" hidden="1">
      <c r="A515" s="451"/>
      <c r="B515" s="475"/>
      <c r="C515" s="489" t="str">
        <f>'Data information'!C732</f>
        <v xml:space="preserve"> - H-194x150x6x9 มม.</v>
      </c>
      <c r="D515" s="449"/>
      <c r="E515" s="450" t="str">
        <f>'Data information'!D732</f>
        <v>กก.</v>
      </c>
      <c r="F515" s="449">
        <f>'Data information'!E732</f>
        <v>34.020000000000003</v>
      </c>
      <c r="G515" s="449">
        <f t="shared" si="43"/>
        <v>0</v>
      </c>
      <c r="H515" s="449">
        <f>'Data information'!F732</f>
        <v>0</v>
      </c>
      <c r="I515" s="449">
        <f t="shared" si="44"/>
        <v>0</v>
      </c>
      <c r="J515" s="449">
        <f t="shared" si="45"/>
        <v>0</v>
      </c>
      <c r="K515" s="460"/>
    </row>
    <row r="516" spans="1:11" s="500" customFormat="1" hidden="1">
      <c r="A516" s="451"/>
      <c r="B516" s="475"/>
      <c r="C516" s="489" t="str">
        <f>'Data information'!C733</f>
        <v xml:space="preserve"> - C-200x80x7.5x11 มม.</v>
      </c>
      <c r="D516" s="449"/>
      <c r="E516" s="450" t="str">
        <f>'Data information'!D733</f>
        <v>กก.</v>
      </c>
      <c r="F516" s="449">
        <f>'Data information'!E733</f>
        <v>33.409999999999997</v>
      </c>
      <c r="G516" s="449">
        <f t="shared" si="43"/>
        <v>0</v>
      </c>
      <c r="H516" s="449">
        <f>'Data information'!F733</f>
        <v>0</v>
      </c>
      <c r="I516" s="449">
        <f t="shared" si="44"/>
        <v>0</v>
      </c>
      <c r="J516" s="449">
        <f t="shared" si="45"/>
        <v>0</v>
      </c>
      <c r="K516" s="460"/>
    </row>
    <row r="517" spans="1:11" s="500" customFormat="1" hidden="1">
      <c r="A517" s="451"/>
      <c r="B517" s="475"/>
      <c r="C517" s="489" t="str">
        <f>'Data information'!C734</f>
        <v xml:space="preserve"> - แผ่นเหล็กขนาด 250X250X20mm. </v>
      </c>
      <c r="D517" s="449"/>
      <c r="E517" s="450" t="str">
        <f>'Data information'!D734</f>
        <v>กก.</v>
      </c>
      <c r="F517" s="449">
        <f>'Data information'!E734</f>
        <v>28.44</v>
      </c>
      <c r="G517" s="449">
        <f t="shared" si="43"/>
        <v>0</v>
      </c>
      <c r="H517" s="449">
        <f>'Data information'!F734</f>
        <v>0</v>
      </c>
      <c r="I517" s="449">
        <f t="shared" si="44"/>
        <v>0</v>
      </c>
      <c r="J517" s="449">
        <f t="shared" si="45"/>
        <v>0</v>
      </c>
      <c r="K517" s="460"/>
    </row>
    <row r="518" spans="1:11" s="500" customFormat="1" hidden="1">
      <c r="A518" s="451"/>
      <c r="B518" s="475"/>
      <c r="C518" s="489" t="str">
        <f>'Data information'!C735</f>
        <v xml:space="preserve"> - Dowel DB16 ยาว 0.40 ม.  </v>
      </c>
      <c r="D518" s="449"/>
      <c r="E518" s="450" t="str">
        <f>'Data information'!D735</f>
        <v>กก.</v>
      </c>
      <c r="F518" s="449">
        <f>'Data information'!E735</f>
        <v>20.14</v>
      </c>
      <c r="G518" s="449">
        <f t="shared" si="43"/>
        <v>0</v>
      </c>
      <c r="H518" s="449">
        <f>'Data information'!F735</f>
        <v>0</v>
      </c>
      <c r="I518" s="449">
        <f t="shared" si="44"/>
        <v>0</v>
      </c>
      <c r="J518" s="449">
        <f t="shared" si="45"/>
        <v>0</v>
      </c>
      <c r="K518" s="460"/>
    </row>
    <row r="519" spans="1:11" s="500" customFormat="1" hidden="1">
      <c r="A519" s="451"/>
      <c r="B519" s="475"/>
      <c r="C519" s="489" t="str">
        <f>'Data information'!C736</f>
        <v xml:space="preserve"> - ค่าแรงเชื่อม ประกอบเหล็กโครงสร้าง</v>
      </c>
      <c r="D519" s="449"/>
      <c r="E519" s="450" t="str">
        <f>'Data information'!D736</f>
        <v>กก.</v>
      </c>
      <c r="F519" s="449">
        <f>'Data information'!E736</f>
        <v>0</v>
      </c>
      <c r="G519" s="449">
        <f t="shared" si="43"/>
        <v>0</v>
      </c>
      <c r="H519" s="449">
        <f>'Data information'!F736</f>
        <v>10</v>
      </c>
      <c r="I519" s="449">
        <f t="shared" si="44"/>
        <v>0</v>
      </c>
      <c r="J519" s="449">
        <f t="shared" si="45"/>
        <v>0</v>
      </c>
      <c r="K519" s="460"/>
    </row>
    <row r="520" spans="1:11" s="500" customFormat="1" hidden="1">
      <c r="A520" s="451"/>
      <c r="B520" s="475"/>
      <c r="C520" s="489" t="str">
        <f>'Data information'!C737</f>
        <v xml:space="preserve"> - ทาสีกันสนิม</v>
      </c>
      <c r="D520" s="449"/>
      <c r="E520" s="450" t="str">
        <f>'Data information'!D737</f>
        <v>ตร.ม.</v>
      </c>
      <c r="F520" s="449">
        <f>'Data information'!E737</f>
        <v>22.42</v>
      </c>
      <c r="G520" s="449">
        <f t="shared" si="43"/>
        <v>0</v>
      </c>
      <c r="H520" s="449">
        <f>'Data information'!F737</f>
        <v>30</v>
      </c>
      <c r="I520" s="449">
        <f t="shared" si="44"/>
        <v>0</v>
      </c>
      <c r="J520" s="449">
        <f t="shared" si="45"/>
        <v>0</v>
      </c>
      <c r="K520" s="460"/>
    </row>
    <row r="521" spans="1:11" s="500" customFormat="1" hidden="1">
      <c r="A521" s="451"/>
      <c r="B521" s="475"/>
      <c r="C521" s="489" t="str">
        <f>'Data information'!C738</f>
        <v xml:space="preserve"> - ทาสีน้ำมัน</v>
      </c>
      <c r="D521" s="449"/>
      <c r="E521" s="450" t="str">
        <f>'Data information'!D738</f>
        <v>ตร.ม.</v>
      </c>
      <c r="F521" s="449">
        <f>'Data information'!E738</f>
        <v>66.12</v>
      </c>
      <c r="G521" s="449">
        <f t="shared" si="43"/>
        <v>0</v>
      </c>
      <c r="H521" s="449">
        <f>'Data information'!F738</f>
        <v>35</v>
      </c>
      <c r="I521" s="449">
        <f t="shared" si="44"/>
        <v>0</v>
      </c>
      <c r="J521" s="449">
        <f t="shared" si="45"/>
        <v>0</v>
      </c>
      <c r="K521" s="460"/>
    </row>
    <row r="522" spans="1:11" s="500" customFormat="1" hidden="1">
      <c r="A522" s="451"/>
      <c r="B522" s="475"/>
      <c r="C522" s="485" t="str">
        <f>'Data information'!C739</f>
        <v>ราวกันตก RL ทางเชื่อม</v>
      </c>
      <c r="D522" s="449"/>
      <c r="E522" s="450"/>
      <c r="F522" s="449"/>
      <c r="G522" s="449"/>
      <c r="H522" s="449"/>
      <c r="I522" s="449"/>
      <c r="J522" s="449"/>
      <c r="K522" s="460"/>
    </row>
    <row r="523" spans="1:11" s="500" customFormat="1" hidden="1">
      <c r="A523" s="451"/>
      <c r="B523" s="475"/>
      <c r="C523" s="489" t="str">
        <f>'Data information'!C740</f>
        <v xml:space="preserve"> - งานราวเหล็กกันตก </v>
      </c>
      <c r="D523" s="449"/>
      <c r="E523" s="450" t="str">
        <f>'Data information'!D740</f>
        <v>ม.</v>
      </c>
      <c r="F523" s="449">
        <f>'Data information'!E740</f>
        <v>502.06257075664615</v>
      </c>
      <c r="G523" s="449">
        <f t="shared" si="43"/>
        <v>0</v>
      </c>
      <c r="H523" s="449">
        <f>'Data information'!F740</f>
        <v>327.06717152351735</v>
      </c>
      <c r="I523" s="449">
        <f t="shared" si="44"/>
        <v>0</v>
      </c>
      <c r="J523" s="449">
        <f t="shared" si="45"/>
        <v>0</v>
      </c>
      <c r="K523" s="460"/>
    </row>
    <row r="524" spans="1:11" s="500" customFormat="1" hidden="1">
      <c r="A524" s="451"/>
      <c r="B524" s="475"/>
      <c r="C524" s="485" t="str">
        <f>'Data information'!C741</f>
        <v>ราวกันตก RL-2 ทางเชื่อม</v>
      </c>
      <c r="D524" s="449"/>
      <c r="E524" s="450"/>
      <c r="F524" s="449"/>
      <c r="G524" s="449"/>
      <c r="H524" s="449"/>
      <c r="I524" s="449"/>
      <c r="J524" s="449"/>
      <c r="K524" s="460"/>
    </row>
    <row r="525" spans="1:11" s="500" customFormat="1" hidden="1">
      <c r="A525" s="451"/>
      <c r="B525" s="475"/>
      <c r="C525" s="489" t="str">
        <f>'Data information'!C742</f>
        <v xml:space="preserve"> - งานราวเหล็กกันตก </v>
      </c>
      <c r="D525" s="449"/>
      <c r="E525" s="450" t="str">
        <f>'Data information'!D742</f>
        <v>ม.</v>
      </c>
      <c r="F525" s="449">
        <f>'Data information'!E742</f>
        <v>192.40384374999999</v>
      </c>
      <c r="G525" s="449">
        <f t="shared" si="43"/>
        <v>0</v>
      </c>
      <c r="H525" s="449">
        <f>'Data information'!F742</f>
        <v>80.226874999999993</v>
      </c>
      <c r="I525" s="449">
        <f t="shared" si="44"/>
        <v>0</v>
      </c>
      <c r="J525" s="449">
        <f t="shared" si="45"/>
        <v>0</v>
      </c>
      <c r="K525" s="460"/>
    </row>
    <row r="526" spans="1:11" s="500" customFormat="1">
      <c r="A526" s="480"/>
      <c r="B526" s="481"/>
      <c r="C526" s="485" t="str">
        <f>'Data information'!C743</f>
        <v>งานอื่นๆ</v>
      </c>
      <c r="D526" s="449"/>
      <c r="E526" s="458"/>
      <c r="F526" s="451"/>
      <c r="G526" s="451"/>
      <c r="H526" s="451"/>
      <c r="I526" s="451"/>
      <c r="J526" s="451"/>
      <c r="K526" s="451"/>
    </row>
    <row r="527" spans="1:11" s="500" customFormat="1" hidden="1">
      <c r="A527" s="451"/>
      <c r="B527" s="475"/>
      <c r="C527" s="485" t="str">
        <f>'Data information'!C744</f>
        <v>ผนัง 9</v>
      </c>
      <c r="D527" s="449"/>
      <c r="E527" s="450"/>
      <c r="F527" s="449"/>
      <c r="G527" s="449"/>
      <c r="H527" s="449"/>
      <c r="I527" s="449"/>
      <c r="J527" s="449"/>
      <c r="K527" s="469"/>
    </row>
    <row r="528" spans="1:11" s="500" customFormat="1" hidden="1">
      <c r="A528" s="451"/>
      <c r="B528" s="475"/>
      <c r="C528" s="489" t="str">
        <f>'Data information'!C745</f>
        <v xml:space="preserve"> - H-200x200x8x12 mm.</v>
      </c>
      <c r="D528" s="449"/>
      <c r="E528" s="450" t="str">
        <f>'Data information'!D745</f>
        <v>กก.</v>
      </c>
      <c r="F528" s="449">
        <f>'Data information'!E745</f>
        <v>33.409999999999997</v>
      </c>
      <c r="G528" s="449">
        <f t="shared" ref="G528:G544" si="46">D528*F528</f>
        <v>0</v>
      </c>
      <c r="H528" s="449">
        <f>'Data information'!F745</f>
        <v>0</v>
      </c>
      <c r="I528" s="449">
        <f t="shared" ref="I528:I544" si="47">D528*H528</f>
        <v>0</v>
      </c>
      <c r="J528" s="449">
        <f t="shared" ref="J528:J544" si="48">G528+I528</f>
        <v>0</v>
      </c>
      <c r="K528" s="451"/>
    </row>
    <row r="529" spans="1:11" s="500" customFormat="1" hidden="1">
      <c r="A529" s="451"/>
      <c r="B529" s="475"/>
      <c r="C529" s="489" t="str">
        <f>'Data information'!C746</f>
        <v xml:space="preserve"> - H-194x150x6x9 mm.</v>
      </c>
      <c r="D529" s="449"/>
      <c r="E529" s="450" t="str">
        <f>'Data information'!D746</f>
        <v>กก.</v>
      </c>
      <c r="F529" s="449">
        <f>'Data information'!E746</f>
        <v>34.020000000000003</v>
      </c>
      <c r="G529" s="449">
        <f t="shared" si="46"/>
        <v>0</v>
      </c>
      <c r="H529" s="449">
        <f>'Data information'!F746</f>
        <v>0</v>
      </c>
      <c r="I529" s="449">
        <f t="shared" si="47"/>
        <v>0</v>
      </c>
      <c r="J529" s="449">
        <f t="shared" si="48"/>
        <v>0</v>
      </c>
      <c r="K529" s="451"/>
    </row>
    <row r="530" spans="1:11" s="500" customFormat="1" hidden="1">
      <c r="A530" s="451"/>
      <c r="B530" s="475"/>
      <c r="C530" s="489" t="str">
        <f>'Data information'!C747</f>
        <v xml:space="preserve"> - H-100x100x6x8 mm.</v>
      </c>
      <c r="D530" s="449"/>
      <c r="E530" s="450" t="str">
        <f>'Data information'!D747</f>
        <v>กก.</v>
      </c>
      <c r="F530" s="449">
        <f>'Data information'!E747</f>
        <v>33.409999999999997</v>
      </c>
      <c r="G530" s="449">
        <f t="shared" si="46"/>
        <v>0</v>
      </c>
      <c r="H530" s="449">
        <f>'Data information'!F747</f>
        <v>0</v>
      </c>
      <c r="I530" s="449">
        <f t="shared" si="47"/>
        <v>0</v>
      </c>
      <c r="J530" s="449">
        <f t="shared" si="48"/>
        <v>0</v>
      </c>
      <c r="K530" s="451"/>
    </row>
    <row r="531" spans="1:11" s="500" customFormat="1" hidden="1">
      <c r="A531" s="451"/>
      <c r="B531" s="475"/>
      <c r="C531" s="489" t="str">
        <f>'Data information'!C748</f>
        <v xml:space="preserve"> - C-CHANNELS 300X90X10X15.5mm.</v>
      </c>
      <c r="D531" s="449"/>
      <c r="E531" s="450" t="str">
        <f>'Data information'!D748</f>
        <v>กก.</v>
      </c>
      <c r="F531" s="449">
        <f>'Data information'!E748</f>
        <v>38.93</v>
      </c>
      <c r="G531" s="449">
        <f t="shared" si="46"/>
        <v>0</v>
      </c>
      <c r="H531" s="449">
        <f>'Data information'!F748</f>
        <v>0</v>
      </c>
      <c r="I531" s="449">
        <f t="shared" si="47"/>
        <v>0</v>
      </c>
      <c r="J531" s="449">
        <f t="shared" si="48"/>
        <v>0</v>
      </c>
      <c r="K531" s="451"/>
    </row>
    <row r="532" spans="1:11" s="500" customFormat="1" hidden="1">
      <c r="A532" s="451"/>
      <c r="B532" s="475"/>
      <c r="C532" s="489" t="str">
        <f>'Data information'!C749</f>
        <v xml:space="preserve"> - เหล็กLG 100X100x3.2 mm. </v>
      </c>
      <c r="D532" s="449"/>
      <c r="E532" s="450" t="str">
        <f>'Data information'!D749</f>
        <v>กก.</v>
      </c>
      <c r="F532" s="449">
        <f>'Data information'!E749</f>
        <v>26.59</v>
      </c>
      <c r="G532" s="449">
        <f t="shared" si="46"/>
        <v>0</v>
      </c>
      <c r="H532" s="449">
        <f>'Data information'!F749</f>
        <v>0</v>
      </c>
      <c r="I532" s="449">
        <f t="shared" si="47"/>
        <v>0</v>
      </c>
      <c r="J532" s="449">
        <f t="shared" si="48"/>
        <v>0</v>
      </c>
      <c r="K532" s="451"/>
    </row>
    <row r="533" spans="1:11" s="500" customFormat="1" hidden="1">
      <c r="A533" s="451"/>
      <c r="B533" s="475"/>
      <c r="C533" s="489" t="str">
        <f>'Data information'!C750</f>
        <v xml:space="preserve"> - PL.300x300x12mm.</v>
      </c>
      <c r="D533" s="449"/>
      <c r="E533" s="450" t="str">
        <f>'Data information'!D750</f>
        <v>กก.</v>
      </c>
      <c r="F533" s="449">
        <f>'Data information'!E750</f>
        <v>25.12</v>
      </c>
      <c r="G533" s="449">
        <f t="shared" si="46"/>
        <v>0</v>
      </c>
      <c r="H533" s="449">
        <f>'Data information'!F750</f>
        <v>0</v>
      </c>
      <c r="I533" s="449">
        <f t="shared" si="47"/>
        <v>0</v>
      </c>
      <c r="J533" s="449">
        <f t="shared" si="48"/>
        <v>0</v>
      </c>
      <c r="K533" s="451"/>
    </row>
    <row r="534" spans="1:11" s="500" customFormat="1" hidden="1">
      <c r="A534" s="451"/>
      <c r="B534" s="475"/>
      <c r="C534" s="489" t="str">
        <f>'Data information'!C751</f>
        <v xml:space="preserve"> - Bolt M25 (ฝังลึก 0.50 ม.)</v>
      </c>
      <c r="D534" s="449"/>
      <c r="E534" s="450" t="str">
        <f>'Data information'!D751</f>
        <v>ชุด</v>
      </c>
      <c r="F534" s="449">
        <f>'Data information'!E751</f>
        <v>175</v>
      </c>
      <c r="G534" s="449">
        <f t="shared" si="46"/>
        <v>0</v>
      </c>
      <c r="H534" s="449">
        <f>'Data information'!F751</f>
        <v>0</v>
      </c>
      <c r="I534" s="449">
        <f t="shared" si="47"/>
        <v>0</v>
      </c>
      <c r="J534" s="449">
        <f t="shared" si="48"/>
        <v>0</v>
      </c>
      <c r="K534" s="451"/>
    </row>
    <row r="535" spans="1:11" s="500" customFormat="1" hidden="1">
      <c r="A535" s="451"/>
      <c r="B535" s="475"/>
      <c r="C535" s="489" t="str">
        <f>'Data information'!C752</f>
        <v xml:space="preserve"> - Bolt M20 (ฝังลึก 0.50 ม.)</v>
      </c>
      <c r="D535" s="449"/>
      <c r="E535" s="450" t="str">
        <f>'Data information'!D752</f>
        <v>ชุด</v>
      </c>
      <c r="F535" s="449">
        <f>'Data information'!E752</f>
        <v>150</v>
      </c>
      <c r="G535" s="449">
        <f t="shared" si="46"/>
        <v>0</v>
      </c>
      <c r="H535" s="449">
        <f>'Data information'!F752</f>
        <v>0</v>
      </c>
      <c r="I535" s="449">
        <f t="shared" si="47"/>
        <v>0</v>
      </c>
      <c r="J535" s="449">
        <f t="shared" si="48"/>
        <v>0</v>
      </c>
      <c r="K535" s="451"/>
    </row>
    <row r="536" spans="1:11" s="500" customFormat="1" hidden="1">
      <c r="A536" s="451"/>
      <c r="B536" s="475"/>
      <c r="C536" s="489" t="str">
        <f>'Data information'!C753</f>
        <v xml:space="preserve"> - Dowel 6-DB16 ยาว 0.40 m.</v>
      </c>
      <c r="D536" s="449"/>
      <c r="E536" s="450" t="str">
        <f>'Data information'!D753</f>
        <v>กก.</v>
      </c>
      <c r="F536" s="449">
        <f>'Data information'!E753</f>
        <v>20.14</v>
      </c>
      <c r="G536" s="449">
        <f t="shared" si="46"/>
        <v>0</v>
      </c>
      <c r="H536" s="449">
        <f>'Data information'!F753</f>
        <v>0</v>
      </c>
      <c r="I536" s="449">
        <f t="shared" si="47"/>
        <v>0</v>
      </c>
      <c r="J536" s="449">
        <f t="shared" si="48"/>
        <v>0</v>
      </c>
      <c r="K536" s="451"/>
    </row>
    <row r="537" spans="1:11" s="500" customFormat="1" hidden="1">
      <c r="A537" s="451"/>
      <c r="B537" s="475"/>
      <c r="C537" s="489" t="str">
        <f>'Data information'!C754</f>
        <v xml:space="preserve"> - Aluminium composite ใส้ในกันไฟ หนา 4 มม.</v>
      </c>
      <c r="D537" s="449"/>
      <c r="E537" s="450" t="str">
        <f>'Data information'!D754</f>
        <v>ตร.ม.</v>
      </c>
      <c r="F537" s="449">
        <f>'Data information'!E754</f>
        <v>1807.87</v>
      </c>
      <c r="G537" s="449">
        <f t="shared" si="46"/>
        <v>0</v>
      </c>
      <c r="H537" s="449">
        <f>'Data information'!F754</f>
        <v>0</v>
      </c>
      <c r="I537" s="449">
        <f t="shared" si="47"/>
        <v>0</v>
      </c>
      <c r="J537" s="449">
        <f t="shared" si="48"/>
        <v>0</v>
      </c>
      <c r="K537" s="451"/>
    </row>
    <row r="538" spans="1:11" s="500" customFormat="1" hidden="1">
      <c r="A538" s="451"/>
      <c r="B538" s="475"/>
      <c r="C538" s="489" t="str">
        <f>'Data information'!C755</f>
        <v xml:space="preserve"> - ค่าแรงเชื่อม</v>
      </c>
      <c r="D538" s="449"/>
      <c r="E538" s="450" t="str">
        <f>'Data information'!D755</f>
        <v>กก.</v>
      </c>
      <c r="F538" s="449">
        <f>'Data information'!E755</f>
        <v>0</v>
      </c>
      <c r="G538" s="449">
        <f t="shared" si="46"/>
        <v>0</v>
      </c>
      <c r="H538" s="449">
        <f>'Data information'!F755</f>
        <v>10</v>
      </c>
      <c r="I538" s="449">
        <f t="shared" si="47"/>
        <v>0</v>
      </c>
      <c r="J538" s="449">
        <f t="shared" si="48"/>
        <v>0</v>
      </c>
      <c r="K538" s="451"/>
    </row>
    <row r="539" spans="1:11" s="500" customFormat="1" hidden="1">
      <c r="A539" s="451"/>
      <c r="B539" s="475"/>
      <c r="C539" s="489" t="str">
        <f>'Data information'!C756</f>
        <v xml:space="preserve"> - ทาสีกันสนิม</v>
      </c>
      <c r="D539" s="449"/>
      <c r="E539" s="450" t="str">
        <f>'Data information'!D756</f>
        <v>ตร.ม.</v>
      </c>
      <c r="F539" s="449">
        <f>'Data information'!E756</f>
        <v>22.42</v>
      </c>
      <c r="G539" s="449">
        <f t="shared" si="46"/>
        <v>0</v>
      </c>
      <c r="H539" s="449">
        <f>'Data information'!F756</f>
        <v>30</v>
      </c>
      <c r="I539" s="449">
        <f t="shared" si="47"/>
        <v>0</v>
      </c>
      <c r="J539" s="449">
        <f t="shared" si="48"/>
        <v>0</v>
      </c>
      <c r="K539" s="451"/>
    </row>
    <row r="540" spans="1:11" s="500" customFormat="1" hidden="1">
      <c r="A540" s="451"/>
      <c r="B540" s="475"/>
      <c r="C540" s="489" t="str">
        <f>'Data information'!C757</f>
        <v xml:space="preserve"> - ทาสีน้ำมัน</v>
      </c>
      <c r="D540" s="449"/>
      <c r="E540" s="450" t="str">
        <f>'Data information'!D757</f>
        <v>ตร.ม.</v>
      </c>
      <c r="F540" s="449">
        <f>'Data information'!E757</f>
        <v>66.12</v>
      </c>
      <c r="G540" s="449">
        <f t="shared" si="46"/>
        <v>0</v>
      </c>
      <c r="H540" s="449">
        <f>'Data information'!F757</f>
        <v>35</v>
      </c>
      <c r="I540" s="449">
        <f t="shared" si="47"/>
        <v>0</v>
      </c>
      <c r="J540" s="449">
        <f t="shared" si="48"/>
        <v>0</v>
      </c>
      <c r="K540" s="451"/>
    </row>
    <row r="541" spans="1:11" s="500" customFormat="1" hidden="1">
      <c r="A541" s="451"/>
      <c r="B541" s="475"/>
      <c r="C541" s="485" t="str">
        <f>'Data information'!C758</f>
        <v xml:space="preserve"> - ราวกันตก RL 1อาคาร 1,3</v>
      </c>
      <c r="D541" s="449"/>
      <c r="E541" s="450"/>
      <c r="F541" s="449"/>
      <c r="G541" s="449"/>
      <c r="H541" s="449"/>
      <c r="I541" s="449"/>
      <c r="J541" s="449"/>
      <c r="K541" s="451"/>
    </row>
    <row r="542" spans="1:11" s="500" customFormat="1" hidden="1">
      <c r="A542" s="451"/>
      <c r="B542" s="475"/>
      <c r="C542" s="489" t="str">
        <f>'Data information'!C759</f>
        <v xml:space="preserve"> - งานราวเหล็กกันตก </v>
      </c>
      <c r="D542" s="449"/>
      <c r="E542" s="450" t="str">
        <f>'Data information'!D759</f>
        <v>ม.</v>
      </c>
      <c r="F542" s="449">
        <f>'Data information'!E759</f>
        <v>1065</v>
      </c>
      <c r="G542" s="449">
        <f t="shared" si="46"/>
        <v>0</v>
      </c>
      <c r="H542" s="449">
        <f>'Data information'!F759</f>
        <v>560</v>
      </c>
      <c r="I542" s="449">
        <f t="shared" si="47"/>
        <v>0</v>
      </c>
      <c r="J542" s="449">
        <f t="shared" si="48"/>
        <v>0</v>
      </c>
      <c r="K542" s="451"/>
    </row>
    <row r="543" spans="1:11" s="500" customFormat="1">
      <c r="A543" s="451"/>
      <c r="B543" s="475"/>
      <c r="C543" s="485" t="str">
        <f>'Data information'!C760</f>
        <v>ราวกันตก RL2 อาคาร3,4,5</v>
      </c>
      <c r="D543" s="449"/>
      <c r="E543" s="450"/>
      <c r="F543" s="449"/>
      <c r="G543" s="449"/>
      <c r="H543" s="449"/>
      <c r="I543" s="449"/>
      <c r="J543" s="449"/>
      <c r="K543" s="460"/>
    </row>
    <row r="544" spans="1:11" s="500" customFormat="1">
      <c r="A544" s="451"/>
      <c r="B544" s="475"/>
      <c r="C544" s="489" t="str">
        <f>'Data information'!C761</f>
        <v xml:space="preserve"> - งานราวเหล็กกันตก </v>
      </c>
      <c r="D544" s="449"/>
      <c r="E544" s="450" t="str">
        <f>'Data information'!D761</f>
        <v>ม.</v>
      </c>
      <c r="F544" s="449">
        <f>'Data information'!E761</f>
        <v>190</v>
      </c>
      <c r="G544" s="449">
        <f t="shared" si="46"/>
        <v>0</v>
      </c>
      <c r="H544" s="449">
        <f>'Data information'!F761</f>
        <v>114</v>
      </c>
      <c r="I544" s="449">
        <f t="shared" si="47"/>
        <v>0</v>
      </c>
      <c r="J544" s="449">
        <f t="shared" si="48"/>
        <v>0</v>
      </c>
      <c r="K544" s="460"/>
    </row>
    <row r="545" spans="1:11" s="500" customFormat="1" hidden="1">
      <c r="A545" s="451"/>
      <c r="B545" s="475"/>
      <c r="C545" s="485" t="str">
        <f>'Data information'!C762</f>
        <v>ราวกันตก RL3 อาคาร1</v>
      </c>
      <c r="D545" s="449"/>
      <c r="E545" s="450"/>
      <c r="F545" s="449"/>
      <c r="G545" s="449"/>
      <c r="H545" s="449"/>
      <c r="I545" s="449"/>
      <c r="J545" s="449"/>
      <c r="K545" s="451"/>
    </row>
    <row r="546" spans="1:11" s="500" customFormat="1" hidden="1">
      <c r="A546" s="451"/>
      <c r="B546" s="475"/>
      <c r="C546" s="489" t="str">
        <f>'Data information'!C763</f>
        <v xml:space="preserve"> - ราวระเบียงกระจกลามิเนตใส 6mm.+PVB 0.38mm.+6mm.ใส พร้อมวงกบอลูมิเนียม</v>
      </c>
      <c r="D546" s="449"/>
      <c r="E546" s="450" t="str">
        <f>'Data information'!D763</f>
        <v>ม.</v>
      </c>
      <c r="F546" s="449">
        <f>'Data information'!E763</f>
        <v>4131.8500000000004</v>
      </c>
      <c r="G546" s="449">
        <f t="shared" ref="G546:G562" si="49">D546*F546</f>
        <v>0</v>
      </c>
      <c r="H546" s="449">
        <f>'Data information'!F763</f>
        <v>0</v>
      </c>
      <c r="I546" s="449">
        <f t="shared" ref="I546:I562" si="50">D546*H546</f>
        <v>0</v>
      </c>
      <c r="J546" s="449">
        <f t="shared" ref="J546:J562" si="51">G546+I546</f>
        <v>0</v>
      </c>
      <c r="K546" s="451"/>
    </row>
    <row r="547" spans="1:11" s="500" customFormat="1" hidden="1">
      <c r="A547" s="451"/>
      <c r="B547" s="475"/>
      <c r="C547" s="489" t="str">
        <f>'Data information'!C764</f>
        <v xml:space="preserve"> - C-CHANNELS 300X90X10X15.5mm.</v>
      </c>
      <c r="D547" s="449"/>
      <c r="E547" s="450" t="str">
        <f>'Data information'!D764</f>
        <v>กก.</v>
      </c>
      <c r="F547" s="449">
        <f>'Data information'!E764</f>
        <v>38.93</v>
      </c>
      <c r="G547" s="449">
        <f t="shared" si="49"/>
        <v>0</v>
      </c>
      <c r="H547" s="449">
        <f>'Data information'!F764</f>
        <v>0</v>
      </c>
      <c r="I547" s="449">
        <f t="shared" si="50"/>
        <v>0</v>
      </c>
      <c r="J547" s="449">
        <f t="shared" si="51"/>
        <v>0</v>
      </c>
      <c r="K547" s="451"/>
    </row>
    <row r="548" spans="1:11" s="500" customFormat="1" hidden="1">
      <c r="A548" s="451"/>
      <c r="B548" s="475"/>
      <c r="C548" s="489" t="str">
        <f>'Data information'!C765</f>
        <v xml:space="preserve"> - ค่าแรงเชื่อม</v>
      </c>
      <c r="D548" s="449"/>
      <c r="E548" s="450" t="str">
        <f>'Data information'!D765</f>
        <v>กก.</v>
      </c>
      <c r="F548" s="449">
        <f>'Data information'!E765</f>
        <v>0</v>
      </c>
      <c r="G548" s="449">
        <f t="shared" si="49"/>
        <v>0</v>
      </c>
      <c r="H548" s="449">
        <f>'Data information'!F765</f>
        <v>10</v>
      </c>
      <c r="I548" s="449">
        <f t="shared" si="50"/>
        <v>0</v>
      </c>
      <c r="J548" s="449">
        <f t="shared" si="51"/>
        <v>0</v>
      </c>
      <c r="K548" s="451"/>
    </row>
    <row r="549" spans="1:11" s="500" customFormat="1" hidden="1">
      <c r="A549" s="451"/>
      <c r="B549" s="475"/>
      <c r="C549" s="489" t="str">
        <f>'Data information'!C766</f>
        <v xml:space="preserve"> - ทาสีกันสนิม</v>
      </c>
      <c r="D549" s="449"/>
      <c r="E549" s="450" t="str">
        <f>'Data information'!D766</f>
        <v>ตร.ม.</v>
      </c>
      <c r="F549" s="449">
        <f>'Data information'!E766</f>
        <v>35</v>
      </c>
      <c r="G549" s="449">
        <f t="shared" si="49"/>
        <v>0</v>
      </c>
      <c r="H549" s="449">
        <f>'Data information'!F766</f>
        <v>30</v>
      </c>
      <c r="I549" s="449">
        <f t="shared" si="50"/>
        <v>0</v>
      </c>
      <c r="J549" s="449">
        <f t="shared" si="51"/>
        <v>0</v>
      </c>
      <c r="K549" s="451"/>
    </row>
    <row r="550" spans="1:11" s="500" customFormat="1" hidden="1">
      <c r="A550" s="451"/>
      <c r="B550" s="475"/>
      <c r="C550" s="489" t="str">
        <f>'Data information'!C767</f>
        <v xml:space="preserve"> - ทาสีน้ำมัน</v>
      </c>
      <c r="D550" s="449"/>
      <c r="E550" s="450" t="str">
        <f>'Data information'!D767</f>
        <v>ตร.ม.</v>
      </c>
      <c r="F550" s="449">
        <f>'Data information'!E767</f>
        <v>45</v>
      </c>
      <c r="G550" s="449">
        <f t="shared" si="49"/>
        <v>0</v>
      </c>
      <c r="H550" s="449">
        <f>'Data information'!F767</f>
        <v>35</v>
      </c>
      <c r="I550" s="449">
        <f t="shared" si="50"/>
        <v>0</v>
      </c>
      <c r="J550" s="449">
        <f t="shared" si="51"/>
        <v>0</v>
      </c>
      <c r="K550" s="451"/>
    </row>
    <row r="551" spans="1:11" s="500" customFormat="1" hidden="1">
      <c r="A551" s="451"/>
      <c r="B551" s="475"/>
      <c r="C551" s="485" t="str">
        <f>'Data information'!C768</f>
        <v>ราวกันตก RL4 อาคาร1</v>
      </c>
      <c r="D551" s="449"/>
      <c r="E551" s="450"/>
      <c r="F551" s="449"/>
      <c r="G551" s="449"/>
      <c r="H551" s="449"/>
      <c r="I551" s="449"/>
      <c r="J551" s="449"/>
      <c r="K551" s="451"/>
    </row>
    <row r="552" spans="1:11" s="500" customFormat="1" hidden="1">
      <c r="A552" s="451"/>
      <c r="B552" s="475"/>
      <c r="C552" s="489" t="str">
        <f>'Data information'!C769</f>
        <v xml:space="preserve"> - งานราวเหล็กกันตก </v>
      </c>
      <c r="D552" s="449"/>
      <c r="E552" s="450" t="str">
        <f>'Data information'!D769</f>
        <v>ม.</v>
      </c>
      <c r="F552" s="449">
        <f>'Data information'!E769</f>
        <v>1178</v>
      </c>
      <c r="G552" s="449">
        <f t="shared" si="49"/>
        <v>0</v>
      </c>
      <c r="H552" s="449">
        <f>'Data information'!F769</f>
        <v>560</v>
      </c>
      <c r="I552" s="449">
        <f t="shared" si="50"/>
        <v>0</v>
      </c>
      <c r="J552" s="449">
        <f t="shared" si="51"/>
        <v>0</v>
      </c>
      <c r="K552" s="451"/>
    </row>
    <row r="553" spans="1:11" s="500" customFormat="1" hidden="1">
      <c r="A553" s="451"/>
      <c r="B553" s="475"/>
      <c r="C553" s="485" t="str">
        <f>'Data information'!C770</f>
        <v>งานเหล็กพับตกแต่งหน้าอาคาร</v>
      </c>
      <c r="D553" s="449"/>
      <c r="E553" s="450"/>
      <c r="F553" s="449"/>
      <c r="G553" s="449"/>
      <c r="H553" s="449"/>
      <c r="I553" s="449"/>
      <c r="J553" s="449"/>
      <c r="K553" s="451"/>
    </row>
    <row r="554" spans="1:11" s="500" customFormat="1" hidden="1">
      <c r="A554" s="451"/>
      <c r="B554" s="475"/>
      <c r="C554" s="489" t="str">
        <f>'Data information'!C771</f>
        <v xml:space="preserve"> - แผ่นเหล็กเรียบดำหนา 2 มม.พับรูตัวยูขนาด 300X100มม.</v>
      </c>
      <c r="D554" s="449"/>
      <c r="E554" s="450" t="str">
        <f>'Data information'!D771</f>
        <v>กก.</v>
      </c>
      <c r="F554" s="449">
        <f>'Data information'!E771</f>
        <v>24.43</v>
      </c>
      <c r="G554" s="449">
        <f t="shared" si="49"/>
        <v>0</v>
      </c>
      <c r="H554" s="449">
        <f>'Data information'!F771</f>
        <v>0</v>
      </c>
      <c r="I554" s="449">
        <f t="shared" si="50"/>
        <v>0</v>
      </c>
      <c r="J554" s="449">
        <f t="shared" si="51"/>
        <v>0</v>
      </c>
      <c r="K554" s="451"/>
    </row>
    <row r="555" spans="1:11" s="500" customFormat="1" hidden="1">
      <c r="A555" s="451"/>
      <c r="B555" s="475"/>
      <c r="C555" s="489" t="str">
        <f>'Data information'!C772</f>
        <v xml:space="preserve"> - ค่าแรงเชื่อม+พับ</v>
      </c>
      <c r="D555" s="449"/>
      <c r="E555" s="450" t="str">
        <f>'Data information'!D772</f>
        <v>กก.</v>
      </c>
      <c r="F555" s="449">
        <f>'Data information'!E772</f>
        <v>0</v>
      </c>
      <c r="G555" s="449">
        <f t="shared" si="49"/>
        <v>0</v>
      </c>
      <c r="H555" s="449">
        <f>'Data information'!F772</f>
        <v>10</v>
      </c>
      <c r="I555" s="449">
        <f t="shared" si="50"/>
        <v>0</v>
      </c>
      <c r="J555" s="449">
        <f t="shared" si="51"/>
        <v>0</v>
      </c>
      <c r="K555" s="451"/>
    </row>
    <row r="556" spans="1:11" s="500" customFormat="1" hidden="1">
      <c r="A556" s="451"/>
      <c r="B556" s="475"/>
      <c r="C556" s="489" t="str">
        <f>'Data information'!C773</f>
        <v xml:space="preserve"> - ทาสีกันสนิม</v>
      </c>
      <c r="D556" s="449"/>
      <c r="E556" s="450" t="str">
        <f>'Data information'!D773</f>
        <v>ตร.ม.</v>
      </c>
      <c r="F556" s="449">
        <f>'Data information'!E773</f>
        <v>22.42</v>
      </c>
      <c r="G556" s="449">
        <f t="shared" si="49"/>
        <v>0</v>
      </c>
      <c r="H556" s="449">
        <f>'Data information'!F773</f>
        <v>30</v>
      </c>
      <c r="I556" s="449">
        <f t="shared" si="50"/>
        <v>0</v>
      </c>
      <c r="J556" s="449">
        <f t="shared" si="51"/>
        <v>0</v>
      </c>
      <c r="K556" s="451"/>
    </row>
    <row r="557" spans="1:11" s="500" customFormat="1" hidden="1">
      <c r="A557" s="451"/>
      <c r="B557" s="475"/>
      <c r="C557" s="489" t="str">
        <f>'Data information'!C774</f>
        <v xml:space="preserve"> - ทาสีน้ำมัน</v>
      </c>
      <c r="D557" s="449"/>
      <c r="E557" s="450" t="str">
        <f>'Data information'!D774</f>
        <v>ตร.ม.</v>
      </c>
      <c r="F557" s="449">
        <f>'Data information'!E774</f>
        <v>66.12</v>
      </c>
      <c r="G557" s="449">
        <f t="shared" si="49"/>
        <v>0</v>
      </c>
      <c r="H557" s="449">
        <f>'Data information'!F774</f>
        <v>35</v>
      </c>
      <c r="I557" s="449">
        <f t="shared" si="50"/>
        <v>0</v>
      </c>
      <c r="J557" s="449">
        <f t="shared" si="51"/>
        <v>0</v>
      </c>
      <c r="K557" s="451"/>
    </row>
    <row r="558" spans="1:11" s="500" customFormat="1" hidden="1">
      <c r="A558" s="451"/>
      <c r="B558" s="475"/>
      <c r="C558" s="485" t="str">
        <f>'Data information'!C775</f>
        <v>หลังคาระแนงคลุมระเบียง (แบบขยาย SS1)</v>
      </c>
      <c r="D558" s="449"/>
      <c r="E558" s="450"/>
      <c r="F558" s="449"/>
      <c r="G558" s="449"/>
      <c r="H558" s="449"/>
      <c r="I558" s="449"/>
      <c r="J558" s="449"/>
      <c r="K558" s="469" t="s">
        <v>967</v>
      </c>
    </row>
    <row r="559" spans="1:11" s="500" customFormat="1" hidden="1">
      <c r="A559" s="451"/>
      <c r="B559" s="475"/>
      <c r="C559" s="489" t="str">
        <f>'Data information'!C776</f>
        <v xml:space="preserve"> - H-350x175x7x11 mm.</v>
      </c>
      <c r="D559" s="449"/>
      <c r="E559" s="450" t="str">
        <f>'Data information'!D776</f>
        <v>กก.</v>
      </c>
      <c r="F559" s="449">
        <f>'Data information'!E776</f>
        <v>33.409999999999997</v>
      </c>
      <c r="G559" s="449">
        <f t="shared" si="49"/>
        <v>0</v>
      </c>
      <c r="H559" s="449">
        <f>'Data information'!F776</f>
        <v>0</v>
      </c>
      <c r="I559" s="449">
        <f t="shared" si="50"/>
        <v>0</v>
      </c>
      <c r="J559" s="449">
        <f t="shared" si="51"/>
        <v>0</v>
      </c>
      <c r="K559" s="451"/>
    </row>
    <row r="560" spans="1:11" s="500" customFormat="1" hidden="1">
      <c r="A560" s="451"/>
      <c r="B560" s="475"/>
      <c r="C560" s="489" t="str">
        <f>'Data information'!C777</f>
        <v xml:space="preserve"> - C-CHANNELS 300X90X10X15.5mm.</v>
      </c>
      <c r="D560" s="449"/>
      <c r="E560" s="450" t="str">
        <f>'Data information'!D777</f>
        <v>กก.</v>
      </c>
      <c r="F560" s="449">
        <f>'Data information'!E777</f>
        <v>38.93</v>
      </c>
      <c r="G560" s="449">
        <f t="shared" si="49"/>
        <v>0</v>
      </c>
      <c r="H560" s="449">
        <f>'Data information'!F777</f>
        <v>0</v>
      </c>
      <c r="I560" s="449">
        <f t="shared" si="50"/>
        <v>0</v>
      </c>
      <c r="J560" s="449">
        <f t="shared" si="51"/>
        <v>0</v>
      </c>
      <c r="K560" s="451"/>
    </row>
    <row r="561" spans="1:11" s="500" customFormat="1" hidden="1">
      <c r="A561" s="451"/>
      <c r="B561" s="475"/>
      <c r="C561" s="489" t="str">
        <f>'Data information'!C778</f>
        <v xml:space="preserve"> - ระแนง อลูมิเนียมขนาด 6"</v>
      </c>
      <c r="D561" s="449"/>
      <c r="E561" s="450" t="str">
        <f>'Data information'!D778</f>
        <v>ม.</v>
      </c>
      <c r="F561" s="449">
        <f>'Data information'!E778</f>
        <v>378.35</v>
      </c>
      <c r="G561" s="449">
        <f t="shared" si="49"/>
        <v>0</v>
      </c>
      <c r="H561" s="449">
        <f>'Data information'!F778</f>
        <v>0</v>
      </c>
      <c r="I561" s="449">
        <f t="shared" si="50"/>
        <v>0</v>
      </c>
      <c r="J561" s="449">
        <f t="shared" si="51"/>
        <v>0</v>
      </c>
      <c r="K561" s="469"/>
    </row>
    <row r="562" spans="1:11" s="500" customFormat="1" hidden="1">
      <c r="A562" s="451"/>
      <c r="B562" s="475"/>
      <c r="C562" s="489" t="str">
        <f>'Data information'!C779</f>
        <v xml:space="preserve"> - ค่าแรงเชื่อม ประกอบเหล็กโครงสร้าง</v>
      </c>
      <c r="D562" s="449"/>
      <c r="E562" s="450" t="str">
        <f>'Data information'!D779</f>
        <v>กก.</v>
      </c>
      <c r="F562" s="449">
        <f>'Data information'!E779</f>
        <v>0</v>
      </c>
      <c r="G562" s="449">
        <f t="shared" si="49"/>
        <v>0</v>
      </c>
      <c r="H562" s="449">
        <f>'Data information'!F779</f>
        <v>10</v>
      </c>
      <c r="I562" s="449">
        <f t="shared" si="50"/>
        <v>0</v>
      </c>
      <c r="J562" s="449">
        <f t="shared" si="51"/>
        <v>0</v>
      </c>
      <c r="K562" s="451"/>
    </row>
    <row r="563" spans="1:11" s="500" customFormat="1" hidden="1">
      <c r="A563" s="451"/>
      <c r="B563" s="475"/>
      <c r="C563" s="489" t="str">
        <f>'Data information'!C780</f>
        <v xml:space="preserve"> - ทาสีกันสนิม</v>
      </c>
      <c r="D563" s="449"/>
      <c r="E563" s="450" t="str">
        <f>'Data information'!D780</f>
        <v>ตร.ม.</v>
      </c>
      <c r="F563" s="449">
        <f>'Data information'!E780</f>
        <v>22.42</v>
      </c>
      <c r="G563" s="449">
        <f>D563*F563</f>
        <v>0</v>
      </c>
      <c r="H563" s="449">
        <f>'Data information'!F780</f>
        <v>30</v>
      </c>
      <c r="I563" s="449">
        <f>D563*H563</f>
        <v>0</v>
      </c>
      <c r="J563" s="449">
        <f>G563+I563</f>
        <v>0</v>
      </c>
      <c r="K563" s="451"/>
    </row>
    <row r="564" spans="1:11" s="500" customFormat="1" hidden="1">
      <c r="A564" s="451"/>
      <c r="B564" s="475"/>
      <c r="C564" s="489" t="str">
        <f>'Data information'!C781</f>
        <v xml:space="preserve"> - ทาสีน้ำมัน</v>
      </c>
      <c r="D564" s="449"/>
      <c r="E564" s="450" t="str">
        <f>'Data information'!D781</f>
        <v>ตร.ม.</v>
      </c>
      <c r="F564" s="449">
        <f>'Data information'!E781</f>
        <v>66.12</v>
      </c>
      <c r="G564" s="449">
        <f t="shared" ref="G564:G573" si="52">D564*F564</f>
        <v>0</v>
      </c>
      <c r="H564" s="449">
        <f>'Data information'!F781</f>
        <v>35</v>
      </c>
      <c r="I564" s="449">
        <f t="shared" ref="I564:I573" si="53">D564*H564</f>
        <v>0</v>
      </c>
      <c r="J564" s="449">
        <f t="shared" ref="J564:J573" si="54">G564+I564</f>
        <v>0</v>
      </c>
      <c r="K564" s="451"/>
    </row>
    <row r="565" spans="1:11" s="500" customFormat="1" hidden="1">
      <c r="A565" s="451"/>
      <c r="B565" s="475"/>
      <c r="C565" s="485" t="str">
        <f>'Data information'!C782</f>
        <v>หลังคาคลุมทางเข้า (CAN0PY)</v>
      </c>
      <c r="D565" s="449"/>
      <c r="E565" s="450"/>
      <c r="F565" s="449"/>
      <c r="G565" s="449"/>
      <c r="H565" s="449"/>
      <c r="I565" s="449"/>
      <c r="J565" s="449"/>
      <c r="K565" s="451"/>
    </row>
    <row r="566" spans="1:11" s="500" customFormat="1" hidden="1">
      <c r="A566" s="451"/>
      <c r="B566" s="475"/>
      <c r="C566" s="489" t="str">
        <f>'Data information'!C783</f>
        <v xml:space="preserve"> - H-800x300x4x26 mm. 210 kg./m.</v>
      </c>
      <c r="D566" s="449"/>
      <c r="E566" s="450" t="str">
        <f>'Data information'!D783</f>
        <v>กก.</v>
      </c>
      <c r="F566" s="449">
        <f>'Data information'!E783</f>
        <v>35.35</v>
      </c>
      <c r="G566" s="449">
        <f t="shared" si="52"/>
        <v>0</v>
      </c>
      <c r="H566" s="449">
        <f>'Data information'!F783</f>
        <v>0</v>
      </c>
      <c r="I566" s="449">
        <f t="shared" si="53"/>
        <v>0</v>
      </c>
      <c r="J566" s="449">
        <f t="shared" si="54"/>
        <v>0</v>
      </c>
      <c r="K566" s="451"/>
    </row>
    <row r="567" spans="1:11" s="500" customFormat="1" hidden="1">
      <c r="A567" s="451"/>
      <c r="B567" s="475"/>
      <c r="C567" s="489" t="str">
        <f>'Data information'!C784</f>
        <v xml:space="preserve"> - H-400x200x8x13 mm.</v>
      </c>
      <c r="D567" s="449"/>
      <c r="E567" s="450" t="str">
        <f>'Data information'!D784</f>
        <v>กก.</v>
      </c>
      <c r="F567" s="449">
        <f>'Data information'!E784</f>
        <v>33.409999999999997</v>
      </c>
      <c r="G567" s="449">
        <f t="shared" si="52"/>
        <v>0</v>
      </c>
      <c r="H567" s="449">
        <f>'Data information'!F784</f>
        <v>0</v>
      </c>
      <c r="I567" s="449">
        <f t="shared" si="53"/>
        <v>0</v>
      </c>
      <c r="J567" s="449">
        <f t="shared" si="54"/>
        <v>0</v>
      </c>
      <c r="K567" s="451"/>
    </row>
    <row r="568" spans="1:11" s="500" customFormat="1" hidden="1">
      <c r="A568" s="451"/>
      <c r="B568" s="475"/>
      <c r="C568" s="489" t="str">
        <f>'Data information'!C785</f>
        <v xml:space="preserve"> - ระแนง อลูมิเนียมขนาด 6"</v>
      </c>
      <c r="D568" s="449"/>
      <c r="E568" s="450" t="str">
        <f>'Data information'!D785</f>
        <v>ม.</v>
      </c>
      <c r="F568" s="449">
        <f>'Data information'!E785</f>
        <v>378.35</v>
      </c>
      <c r="G568" s="449">
        <f t="shared" si="52"/>
        <v>0</v>
      </c>
      <c r="H568" s="449">
        <f>'Data information'!F785</f>
        <v>0</v>
      </c>
      <c r="I568" s="449">
        <f t="shared" si="53"/>
        <v>0</v>
      </c>
      <c r="J568" s="449">
        <f t="shared" si="54"/>
        <v>0</v>
      </c>
      <c r="K568" s="451"/>
    </row>
    <row r="569" spans="1:11" s="500" customFormat="1" hidden="1">
      <c r="A569" s="451"/>
      <c r="B569" s="475"/>
      <c r="C569" s="489" t="str">
        <f>'Data information'!C786</f>
        <v xml:space="preserve"> - หลังคากระจกลามิเนตสีเทา  เทมเปอร์ 6 มม.+PVB หนา0.38 มม.+กระจกใส 6 มม.</v>
      </c>
      <c r="D569" s="449"/>
      <c r="E569" s="450" t="str">
        <f>'Data information'!D786</f>
        <v>ตร.ม.</v>
      </c>
      <c r="F569" s="449">
        <f>'Data information'!E786</f>
        <v>1463.9</v>
      </c>
      <c r="G569" s="449">
        <f t="shared" si="52"/>
        <v>0</v>
      </c>
      <c r="H569" s="449">
        <f>'Data information'!F786</f>
        <v>0</v>
      </c>
      <c r="I569" s="449">
        <f t="shared" si="53"/>
        <v>0</v>
      </c>
      <c r="J569" s="449">
        <f t="shared" si="54"/>
        <v>0</v>
      </c>
      <c r="K569" s="451"/>
    </row>
    <row r="570" spans="1:11" s="500" customFormat="1" hidden="1">
      <c r="A570" s="451"/>
      <c r="B570" s="475"/>
      <c r="C570" s="489" t="str">
        <f>'Data information'!C787</f>
        <v xml:space="preserve"> - PL.500x300x20mm.</v>
      </c>
      <c r="D570" s="449"/>
      <c r="E570" s="450" t="str">
        <f>'Data information'!D787</f>
        <v>กก.</v>
      </c>
      <c r="F570" s="449">
        <f>'Data information'!E787</f>
        <v>28.44</v>
      </c>
      <c r="G570" s="449">
        <f t="shared" si="52"/>
        <v>0</v>
      </c>
      <c r="H570" s="449">
        <f>'Data information'!F787</f>
        <v>0</v>
      </c>
      <c r="I570" s="449">
        <f t="shared" si="53"/>
        <v>0</v>
      </c>
      <c r="J570" s="449">
        <f t="shared" si="54"/>
        <v>0</v>
      </c>
      <c r="K570" s="451"/>
    </row>
    <row r="571" spans="1:11" s="500" customFormat="1" hidden="1">
      <c r="A571" s="451"/>
      <c r="B571" s="475"/>
      <c r="C571" s="489" t="str">
        <f>'Data information'!C788</f>
        <v xml:space="preserve"> - Dowel DB16 (ฝังลึก 0.40 ม.)</v>
      </c>
      <c r="D571" s="449"/>
      <c r="E571" s="450" t="str">
        <f>'Data information'!D788</f>
        <v>กก.</v>
      </c>
      <c r="F571" s="449">
        <f>'Data information'!E788</f>
        <v>20.14</v>
      </c>
      <c r="G571" s="449">
        <f t="shared" si="52"/>
        <v>0</v>
      </c>
      <c r="H571" s="449">
        <f>'Data information'!F788</f>
        <v>0</v>
      </c>
      <c r="I571" s="449">
        <f t="shared" si="53"/>
        <v>0</v>
      </c>
      <c r="J571" s="449">
        <f t="shared" si="54"/>
        <v>0</v>
      </c>
      <c r="K571" s="451"/>
    </row>
    <row r="572" spans="1:11" s="500" customFormat="1" hidden="1">
      <c r="A572" s="451"/>
      <c r="B572" s="475"/>
      <c r="C572" s="489" t="str">
        <f>'Data information'!C789</f>
        <v xml:space="preserve"> - ค่าแรงเชื่อม ประกอบเหล็กโครงสร้าง</v>
      </c>
      <c r="D572" s="449"/>
      <c r="E572" s="450" t="str">
        <f>'Data information'!D789</f>
        <v>กก.</v>
      </c>
      <c r="F572" s="449">
        <f>'Data information'!E789</f>
        <v>0</v>
      </c>
      <c r="G572" s="449">
        <f t="shared" si="52"/>
        <v>0</v>
      </c>
      <c r="H572" s="449">
        <f>'Data information'!F789</f>
        <v>10</v>
      </c>
      <c r="I572" s="449">
        <f t="shared" si="53"/>
        <v>0</v>
      </c>
      <c r="J572" s="449">
        <f t="shared" si="54"/>
        <v>0</v>
      </c>
      <c r="K572" s="451"/>
    </row>
    <row r="573" spans="1:11" s="500" customFormat="1" hidden="1">
      <c r="A573" s="451"/>
      <c r="B573" s="475"/>
      <c r="C573" s="489" t="str">
        <f>'Data information'!C790</f>
        <v xml:space="preserve"> - ทาสีกันสนิม</v>
      </c>
      <c r="D573" s="449"/>
      <c r="E573" s="450" t="str">
        <f>'Data information'!D790</f>
        <v>ตร.ม.</v>
      </c>
      <c r="F573" s="449">
        <f>'Data information'!E790</f>
        <v>22.42</v>
      </c>
      <c r="G573" s="449">
        <f t="shared" si="52"/>
        <v>0</v>
      </c>
      <c r="H573" s="449">
        <f>'Data information'!F790</f>
        <v>30</v>
      </c>
      <c r="I573" s="449">
        <f t="shared" si="53"/>
        <v>0</v>
      </c>
      <c r="J573" s="449">
        <f t="shared" si="54"/>
        <v>0</v>
      </c>
      <c r="K573" s="451"/>
    </row>
    <row r="574" spans="1:11" s="500" customFormat="1" hidden="1">
      <c r="A574" s="451"/>
      <c r="B574" s="475"/>
      <c r="C574" s="489" t="str">
        <f>'Data information'!C791</f>
        <v xml:space="preserve"> - ทาสีน้ำมัน</v>
      </c>
      <c r="D574" s="449"/>
      <c r="E574" s="450" t="str">
        <f>'Data information'!D791</f>
        <v>ตร.ม.</v>
      </c>
      <c r="F574" s="449">
        <f>'Data information'!E791</f>
        <v>66.12</v>
      </c>
      <c r="G574" s="449">
        <f>D574*F574</f>
        <v>0</v>
      </c>
      <c r="H574" s="449">
        <f>'Data information'!F791</f>
        <v>35</v>
      </c>
      <c r="I574" s="449">
        <f>D574*H574</f>
        <v>0</v>
      </c>
      <c r="J574" s="449">
        <f>G574+I574</f>
        <v>0</v>
      </c>
      <c r="K574" s="451"/>
    </row>
    <row r="575" spans="1:11" s="500" customFormat="1" hidden="1">
      <c r="A575" s="451"/>
      <c r="B575" s="475"/>
      <c r="C575" s="485" t="str">
        <f>'Data information'!C792</f>
        <v>โครงสร้างพื้น ยกระดับห้องเรียนรวม</v>
      </c>
      <c r="D575" s="449"/>
      <c r="E575" s="450"/>
      <c r="F575" s="449"/>
      <c r="G575" s="449"/>
      <c r="H575" s="449"/>
      <c r="I575" s="449"/>
      <c r="J575" s="449"/>
      <c r="K575" s="469" t="s">
        <v>967</v>
      </c>
    </row>
    <row r="576" spans="1:11" s="500" customFormat="1" hidden="1">
      <c r="A576" s="451"/>
      <c r="B576" s="475"/>
      <c r="C576" s="489" t="str">
        <f>'Data information'!C793</f>
        <v xml:space="preserve"> - แผ่นวีว่าบอร์ดหนา 20 มม.</v>
      </c>
      <c r="D576" s="449"/>
      <c r="E576" s="450" t="str">
        <f>'Data information'!D793</f>
        <v>ตร.ม.</v>
      </c>
      <c r="F576" s="449">
        <f>'Data information'!E793</f>
        <v>271</v>
      </c>
      <c r="G576" s="449">
        <f t="shared" ref="G576:G585" si="55">D576*F576</f>
        <v>0</v>
      </c>
      <c r="H576" s="449">
        <f>'Data information'!F793</f>
        <v>15</v>
      </c>
      <c r="I576" s="449">
        <f t="shared" ref="I576:I585" si="56">D576*H576</f>
        <v>0</v>
      </c>
      <c r="J576" s="449">
        <f t="shared" ref="J576:J585" si="57">G576+I576</f>
        <v>0</v>
      </c>
      <c r="K576" s="451"/>
    </row>
    <row r="577" spans="1:11" s="500" customFormat="1" hidden="1">
      <c r="A577" s="451"/>
      <c r="B577" s="475"/>
      <c r="C577" s="489" t="str">
        <f>'Data information'!C794</f>
        <v xml:space="preserve"> - H-200x150x6x9 mm.</v>
      </c>
      <c r="D577" s="449"/>
      <c r="E577" s="450" t="str">
        <f>'Data information'!D794</f>
        <v>กก.</v>
      </c>
      <c r="F577" s="449">
        <f>'Data information'!E794</f>
        <v>33.46</v>
      </c>
      <c r="G577" s="449">
        <f t="shared" si="55"/>
        <v>0</v>
      </c>
      <c r="H577" s="449">
        <f>'Data information'!F794</f>
        <v>0</v>
      </c>
      <c r="I577" s="449">
        <f t="shared" si="56"/>
        <v>0</v>
      </c>
      <c r="J577" s="449">
        <f t="shared" si="57"/>
        <v>0</v>
      </c>
      <c r="K577" s="451"/>
    </row>
    <row r="578" spans="1:11" s="500" customFormat="1" hidden="1">
      <c r="A578" s="451"/>
      <c r="B578" s="475"/>
      <c r="C578" s="489" t="str">
        <f>'Data information'!C795</f>
        <v xml:space="preserve"> - H-150x150x7x10 mm.</v>
      </c>
      <c r="D578" s="449"/>
      <c r="E578" s="450" t="str">
        <f>'Data information'!D795</f>
        <v>กก.</v>
      </c>
      <c r="F578" s="449">
        <f>'Data information'!E795</f>
        <v>35.61</v>
      </c>
      <c r="G578" s="449">
        <f t="shared" si="55"/>
        <v>0</v>
      </c>
      <c r="H578" s="449">
        <f>'Data information'!F795</f>
        <v>0</v>
      </c>
      <c r="I578" s="449">
        <f t="shared" si="56"/>
        <v>0</v>
      </c>
      <c r="J578" s="449">
        <f t="shared" si="57"/>
        <v>0</v>
      </c>
      <c r="K578" s="451"/>
    </row>
    <row r="579" spans="1:11" s="500" customFormat="1" hidden="1">
      <c r="A579" s="451"/>
      <c r="B579" s="475"/>
      <c r="C579" s="489" t="str">
        <f>'Data information'!C796</f>
        <v xml:space="preserve"> - L-150x150x12 mm.</v>
      </c>
      <c r="D579" s="449"/>
      <c r="E579" s="450" t="str">
        <f>'Data information'!D796</f>
        <v>กก.</v>
      </c>
      <c r="F579" s="449">
        <f>'Data information'!E796</f>
        <v>37.42</v>
      </c>
      <c r="G579" s="449">
        <f t="shared" si="55"/>
        <v>0</v>
      </c>
      <c r="H579" s="449">
        <f>'Data information'!F796</f>
        <v>0</v>
      </c>
      <c r="I579" s="449">
        <f t="shared" si="56"/>
        <v>0</v>
      </c>
      <c r="J579" s="449">
        <f t="shared" si="57"/>
        <v>0</v>
      </c>
      <c r="K579" s="451"/>
    </row>
    <row r="580" spans="1:11" s="500" customFormat="1" hidden="1">
      <c r="A580" s="451"/>
      <c r="B580" s="475"/>
      <c r="C580" s="489" t="str">
        <f>'Data information'!C797</f>
        <v xml:space="preserve"> - C-125X50X20X2.3mm.</v>
      </c>
      <c r="D580" s="449"/>
      <c r="E580" s="450" t="str">
        <f>'Data information'!D797</f>
        <v>กก.</v>
      </c>
      <c r="F580" s="449">
        <f>'Data information'!E797</f>
        <v>27.3</v>
      </c>
      <c r="G580" s="449">
        <f t="shared" si="55"/>
        <v>0</v>
      </c>
      <c r="H580" s="449">
        <f>'Data information'!F797</f>
        <v>0</v>
      </c>
      <c r="I580" s="449">
        <f t="shared" si="56"/>
        <v>0</v>
      </c>
      <c r="J580" s="449">
        <f t="shared" si="57"/>
        <v>0</v>
      </c>
      <c r="K580" s="451"/>
    </row>
    <row r="581" spans="1:11" s="500" customFormat="1" hidden="1">
      <c r="A581" s="451"/>
      <c r="B581" s="475"/>
      <c r="C581" s="489" t="str">
        <f>'Data information'!C798</f>
        <v xml:space="preserve"> - C-75X45X15X2.3mm.</v>
      </c>
      <c r="D581" s="449"/>
      <c r="E581" s="450" t="str">
        <f>'Data information'!D798</f>
        <v>กก.</v>
      </c>
      <c r="F581" s="449">
        <f>'Data information'!E798</f>
        <v>27.3</v>
      </c>
      <c r="G581" s="449">
        <f t="shared" si="55"/>
        <v>0</v>
      </c>
      <c r="H581" s="449">
        <f>'Data information'!F798</f>
        <v>0</v>
      </c>
      <c r="I581" s="449">
        <f t="shared" si="56"/>
        <v>0</v>
      </c>
      <c r="J581" s="449">
        <f t="shared" si="57"/>
        <v>0</v>
      </c>
      <c r="K581" s="451"/>
    </row>
    <row r="582" spans="1:11" s="500" customFormat="1" hidden="1">
      <c r="A582" s="451"/>
      <c r="B582" s="475"/>
      <c r="C582" s="489" t="str">
        <f>'Data information'!C799</f>
        <v xml:space="preserve"> - PL.300X300X16mm.</v>
      </c>
      <c r="D582" s="449"/>
      <c r="E582" s="450" t="str">
        <f>'Data information'!D799</f>
        <v>กก.</v>
      </c>
      <c r="F582" s="449">
        <f>'Data information'!E799</f>
        <v>30.5</v>
      </c>
      <c r="G582" s="449">
        <f t="shared" si="55"/>
        <v>0</v>
      </c>
      <c r="H582" s="449">
        <f>'Data information'!F799</f>
        <v>0</v>
      </c>
      <c r="I582" s="449">
        <f t="shared" si="56"/>
        <v>0</v>
      </c>
      <c r="J582" s="449">
        <f t="shared" si="57"/>
        <v>0</v>
      </c>
      <c r="K582" s="451"/>
    </row>
    <row r="583" spans="1:11" s="500" customFormat="1" hidden="1">
      <c r="A583" s="451"/>
      <c r="B583" s="475"/>
      <c r="C583" s="489" t="str">
        <f>'Data information'!C800</f>
        <v xml:space="preserve"> - Dowel DB20 (ฝังลึก 0.40 ม.)</v>
      </c>
      <c r="D583" s="449"/>
      <c r="E583" s="450" t="str">
        <f>'Data information'!D800</f>
        <v>กก.</v>
      </c>
      <c r="F583" s="449">
        <f>'Data information'!E800</f>
        <v>20.18</v>
      </c>
      <c r="G583" s="449">
        <f t="shared" si="55"/>
        <v>0</v>
      </c>
      <c r="H583" s="449">
        <f>'Data information'!F800</f>
        <v>0</v>
      </c>
      <c r="I583" s="449">
        <f t="shared" si="56"/>
        <v>0</v>
      </c>
      <c r="J583" s="449">
        <f t="shared" si="57"/>
        <v>0</v>
      </c>
      <c r="K583" s="451"/>
    </row>
    <row r="584" spans="1:11" s="500" customFormat="1" hidden="1">
      <c r="A584" s="451"/>
      <c r="B584" s="475"/>
      <c r="C584" s="489" t="str">
        <f>'Data information'!C801</f>
        <v xml:space="preserve"> - ค่าแรงเชื่อม ประกอบเหล็กโครงสร้าง</v>
      </c>
      <c r="D584" s="449"/>
      <c r="E584" s="450" t="str">
        <f>'Data information'!D801</f>
        <v>กก.</v>
      </c>
      <c r="F584" s="449">
        <f>'Data information'!E801</f>
        <v>0</v>
      </c>
      <c r="G584" s="449">
        <f t="shared" si="55"/>
        <v>0</v>
      </c>
      <c r="H584" s="449">
        <f>'Data information'!F801</f>
        <v>10</v>
      </c>
      <c r="I584" s="449">
        <f t="shared" si="56"/>
        <v>0</v>
      </c>
      <c r="J584" s="449">
        <f t="shared" si="57"/>
        <v>0</v>
      </c>
      <c r="K584" s="451"/>
    </row>
    <row r="585" spans="1:11" s="500" customFormat="1" hidden="1">
      <c r="A585" s="451"/>
      <c r="B585" s="475"/>
      <c r="C585" s="489" t="str">
        <f>'Data information'!C802</f>
        <v xml:space="preserve"> - ทาสีกันสนิม</v>
      </c>
      <c r="D585" s="449"/>
      <c r="E585" s="450" t="str">
        <f>'Data information'!D802</f>
        <v>ตร.ม.</v>
      </c>
      <c r="F585" s="449">
        <f>'Data information'!E802</f>
        <v>22.42</v>
      </c>
      <c r="G585" s="449">
        <f t="shared" si="55"/>
        <v>0</v>
      </c>
      <c r="H585" s="449">
        <f>'Data information'!F802</f>
        <v>30</v>
      </c>
      <c r="I585" s="449">
        <f t="shared" si="56"/>
        <v>0</v>
      </c>
      <c r="J585" s="449">
        <f t="shared" si="57"/>
        <v>0</v>
      </c>
      <c r="K585" s="451"/>
    </row>
    <row r="586" spans="1:11" s="500" customFormat="1" hidden="1">
      <c r="A586" s="451"/>
      <c r="B586" s="475"/>
      <c r="C586" s="489" t="str">
        <f>'Data information'!C803</f>
        <v xml:space="preserve"> - ทาสีน้ำมัน</v>
      </c>
      <c r="D586" s="449"/>
      <c r="E586" s="450" t="str">
        <f>'Data information'!D803</f>
        <v>ตร.ม.</v>
      </c>
      <c r="F586" s="449">
        <f>'Data information'!E803</f>
        <v>66.12</v>
      </c>
      <c r="G586" s="449">
        <f>D586*F586</f>
        <v>0</v>
      </c>
      <c r="H586" s="449">
        <f>'Data information'!F803</f>
        <v>30</v>
      </c>
      <c r="I586" s="449">
        <f>D586*H586</f>
        <v>0</v>
      </c>
      <c r="J586" s="449">
        <f>G586+I586</f>
        <v>0</v>
      </c>
      <c r="K586" s="451"/>
    </row>
    <row r="587" spans="1:11" s="500" customFormat="1" hidden="1">
      <c r="A587" s="451"/>
      <c r="B587" s="475"/>
      <c r="C587" s="485" t="str">
        <f>'Data information'!C804</f>
        <v>ห้อง Pantry</v>
      </c>
      <c r="D587" s="449"/>
      <c r="E587" s="450"/>
      <c r="F587" s="449"/>
      <c r="G587" s="449"/>
      <c r="H587" s="449"/>
      <c r="I587" s="449"/>
      <c r="J587" s="449"/>
      <c r="K587" s="469" t="s">
        <v>967</v>
      </c>
    </row>
    <row r="588" spans="1:11" s="500" customFormat="1" hidden="1">
      <c r="A588" s="451"/>
      <c r="B588" s="475"/>
      <c r="C588" s="489" t="str">
        <f>'Data information'!C805</f>
        <v xml:space="preserve"> - เคาน์เตอร์ คสล. หนา 0.10 กว้าง 0.60 Top กระเบื้องพอร์แลน ห้อง Pantry</v>
      </c>
      <c r="D588" s="449"/>
      <c r="E588" s="450" t="str">
        <f>'Data information'!D805</f>
        <v>ม.</v>
      </c>
      <c r="F588" s="449">
        <f>'Data information'!E805</f>
        <v>980</v>
      </c>
      <c r="G588" s="449">
        <f>D588*F588</f>
        <v>0</v>
      </c>
      <c r="H588" s="449">
        <f>'Data information'!F805</f>
        <v>0</v>
      </c>
      <c r="I588" s="449">
        <f>D588*H588</f>
        <v>0</v>
      </c>
      <c r="J588" s="449">
        <f>G588+I588</f>
        <v>0</v>
      </c>
      <c r="K588" s="451"/>
    </row>
    <row r="589" spans="1:11" s="500" customFormat="1" hidden="1">
      <c r="A589" s="451"/>
      <c r="B589" s="475"/>
      <c r="C589" s="489" t="str">
        <f>'Data information'!C806</f>
        <v xml:space="preserve"> - อ่างล้างจานสำเร็จรูป ชนิด 1 หลุม ชนิดติดใต้เคาน์เตอร์</v>
      </c>
      <c r="D589" s="449"/>
      <c r="E589" s="450" t="str">
        <f>'Data information'!D806</f>
        <v>ชุด</v>
      </c>
      <c r="F589" s="449">
        <f>'Data information'!E806</f>
        <v>1500</v>
      </c>
      <c r="G589" s="449">
        <f>D589*F589</f>
        <v>0</v>
      </c>
      <c r="H589" s="449">
        <f>'Data information'!F806</f>
        <v>0</v>
      </c>
      <c r="I589" s="449">
        <f>D589*H589</f>
        <v>0</v>
      </c>
      <c r="J589" s="449">
        <f>G589+I589</f>
        <v>0</v>
      </c>
      <c r="K589" s="451"/>
    </row>
    <row r="590" spans="1:11" s="500" customFormat="1">
      <c r="A590" s="480"/>
      <c r="B590" s="481"/>
      <c r="C590" s="485" t="str">
        <f>'Data information'!C807</f>
        <v>งานทาสี</v>
      </c>
      <c r="D590" s="449"/>
      <c r="E590" s="458"/>
      <c r="F590" s="451"/>
      <c r="G590" s="451"/>
      <c r="H590" s="451"/>
      <c r="I590" s="451"/>
      <c r="J590" s="451"/>
      <c r="K590" s="451"/>
    </row>
    <row r="591" spans="1:11" s="500" customFormat="1" hidden="1">
      <c r="A591" s="451"/>
      <c r="B591" s="475"/>
      <c r="C591" s="489" t="str">
        <f>'Data information'!C808</f>
        <v xml:space="preserve"> - สีน้ำพลาสติกอคิลิค 100% ชนิดทาภายนอก</v>
      </c>
      <c r="D591" s="449"/>
      <c r="E591" s="450" t="str">
        <f>'Data information'!D808</f>
        <v>ตร.ม.</v>
      </c>
      <c r="F591" s="449">
        <f>'Data information'!E808</f>
        <v>64.84</v>
      </c>
      <c r="G591" s="449">
        <f>D591*F591</f>
        <v>0</v>
      </c>
      <c r="H591" s="449">
        <f>'Data information'!F808</f>
        <v>31</v>
      </c>
      <c r="I591" s="449">
        <f>D591*H591</f>
        <v>0</v>
      </c>
      <c r="J591" s="449">
        <f>G591+I591</f>
        <v>0</v>
      </c>
      <c r="K591" s="469"/>
    </row>
    <row r="592" spans="1:11" s="500" customFormat="1" hidden="1">
      <c r="A592" s="451"/>
      <c r="B592" s="475"/>
      <c r="C592" s="489" t="str">
        <f>'Data information'!C809</f>
        <v xml:space="preserve"> - สีน้ำพลาสติกอคิลิค 100% ชนิดทาภายใน</v>
      </c>
      <c r="D592" s="449"/>
      <c r="E592" s="450" t="str">
        <f>'Data information'!D809</f>
        <v>ตร.ม.</v>
      </c>
      <c r="F592" s="449">
        <f>'Data information'!E809</f>
        <v>50.05</v>
      </c>
      <c r="G592" s="449">
        <f>D592*F592</f>
        <v>0</v>
      </c>
      <c r="H592" s="449">
        <f>'Data information'!F809</f>
        <v>28</v>
      </c>
      <c r="I592" s="449">
        <f>D592*H592</f>
        <v>0</v>
      </c>
      <c r="J592" s="449">
        <f>G592+I592</f>
        <v>0</v>
      </c>
      <c r="K592" s="451"/>
    </row>
    <row r="593" spans="1:11" s="500" customFormat="1">
      <c r="A593" s="451"/>
      <c r="B593" s="475"/>
      <c r="C593" s="489" t="str">
        <f>'Data information'!C810</f>
        <v xml:space="preserve"> - สีน้ำพลาสติกอคิลิค 100% ชนิดทาภายนอกและภายใน</v>
      </c>
      <c r="D593" s="449"/>
      <c r="E593" s="450" t="str">
        <f>'Data information'!D810</f>
        <v>ตร.ม.</v>
      </c>
      <c r="F593" s="449">
        <f>'Data information'!E810</f>
        <v>50.05</v>
      </c>
      <c r="G593" s="449">
        <f>D593*F593</f>
        <v>0</v>
      </c>
      <c r="H593" s="449">
        <f>'Data information'!F810</f>
        <v>28</v>
      </c>
      <c r="I593" s="449">
        <f>D593*H593</f>
        <v>0</v>
      </c>
      <c r="J593" s="449">
        <f>G593+I593</f>
        <v>0</v>
      </c>
      <c r="K593" s="451"/>
    </row>
    <row r="594" spans="1:11" s="500" customFormat="1">
      <c r="A594" s="451"/>
      <c r="B594" s="475"/>
      <c r="C594" s="489" t="str">
        <f>'Data information'!C811</f>
        <v xml:space="preserve"> - สีน้ำพลาสติกอคิลิค 100% สำหรับฝ้าเพดาน</v>
      </c>
      <c r="D594" s="449"/>
      <c r="E594" s="450" t="str">
        <f>'Data information'!D811</f>
        <v>ตร.ม.</v>
      </c>
      <c r="F594" s="449">
        <f>'Data information'!E811</f>
        <v>50.05</v>
      </c>
      <c r="G594" s="449">
        <f>D594*F594</f>
        <v>0</v>
      </c>
      <c r="H594" s="449">
        <f>'Data information'!F811</f>
        <v>28</v>
      </c>
      <c r="I594" s="449">
        <f>D594*H594</f>
        <v>0</v>
      </c>
      <c r="J594" s="449">
        <f>G594+I594</f>
        <v>0</v>
      </c>
      <c r="K594" s="451"/>
    </row>
    <row r="595" spans="1:11" s="500" customFormat="1" hidden="1">
      <c r="A595" s="451"/>
      <c r="B595" s="475"/>
      <c r="C595" s="489" t="str">
        <f>'Data information'!C812</f>
        <v xml:space="preserve"> - น้ำยากันตะใคร่สูตรน้ำมัน</v>
      </c>
      <c r="D595" s="449"/>
      <c r="E595" s="450" t="str">
        <f>'Data information'!D812</f>
        <v>ตร.ม.</v>
      </c>
      <c r="F595" s="449">
        <f>'Data information'!E812</f>
        <v>10</v>
      </c>
      <c r="G595" s="449">
        <f>D595*F595</f>
        <v>0</v>
      </c>
      <c r="H595" s="449">
        <f>'Data information'!F812</f>
        <v>20</v>
      </c>
      <c r="I595" s="449">
        <f>D595*H595</f>
        <v>0</v>
      </c>
      <c r="J595" s="449">
        <f>G595+I595</f>
        <v>0</v>
      </c>
      <c r="K595" s="451"/>
    </row>
    <row r="596" spans="1:11" s="500" customFormat="1">
      <c r="A596" s="454"/>
      <c r="B596" s="477"/>
      <c r="C596" s="478"/>
      <c r="D596" s="452"/>
      <c r="E596" s="453"/>
      <c r="F596" s="452"/>
      <c r="G596" s="452"/>
      <c r="H596" s="452"/>
      <c r="I596" s="452"/>
      <c r="J596" s="452"/>
      <c r="K596" s="454"/>
    </row>
    <row r="597" spans="1:11" s="500" customFormat="1">
      <c r="A597" s="464"/>
      <c r="B597" s="703" t="str">
        <f>"รวม"&amp;B121</f>
        <v>รวมหมวดงานสถาปัตยกรรม</v>
      </c>
      <c r="C597" s="703"/>
      <c r="D597" s="462"/>
      <c r="E597" s="463"/>
      <c r="F597" s="462"/>
      <c r="G597" s="462">
        <f>SUM(G121:G596)</f>
        <v>0</v>
      </c>
      <c r="H597" s="462"/>
      <c r="I597" s="462">
        <f>SUM(I121:I596)</f>
        <v>0</v>
      </c>
      <c r="J597" s="462">
        <f>SUM(J121:J596)</f>
        <v>0</v>
      </c>
      <c r="K597" s="464"/>
    </row>
    <row r="598" spans="1:11" s="500" customFormat="1">
      <c r="A598" s="480">
        <v>4.4000000000000004</v>
      </c>
      <c r="B598" s="481" t="str">
        <f>B13</f>
        <v>หมวดงานวิศวกรรมไฟฟ้าและสื่อสาร</v>
      </c>
      <c r="C598" s="476"/>
      <c r="D598" s="451"/>
      <c r="E598" s="458"/>
      <c r="F598" s="451"/>
      <c r="G598" s="451"/>
      <c r="H598" s="451"/>
      <c r="I598" s="451"/>
      <c r="J598" s="451"/>
      <c r="K598" s="451"/>
    </row>
    <row r="599" spans="1:11" s="500" customFormat="1" hidden="1">
      <c r="A599" s="480"/>
      <c r="B599" s="481"/>
      <c r="C599" s="485" t="str">
        <f>'Data information'!C814</f>
        <v>ตู้ M D B,ตู้ EMDB , ตู้ ATS และ ตู้CAP</v>
      </c>
      <c r="D599" s="451"/>
      <c r="E599" s="458"/>
      <c r="F599" s="451"/>
      <c r="G599" s="451"/>
      <c r="H599" s="451"/>
      <c r="I599" s="451"/>
      <c r="J599" s="451"/>
      <c r="K599" s="451"/>
    </row>
    <row r="600" spans="1:11" s="500" customFormat="1" hidden="1">
      <c r="A600" s="451"/>
      <c r="B600" s="475"/>
      <c r="C600" s="476" t="str">
        <f>'Data information'!C815</f>
        <v xml:space="preserve"> -   ACB 3500 AT. 3P</v>
      </c>
      <c r="D600" s="449"/>
      <c r="E600" s="450" t="str">
        <f>'Data information'!D815</f>
        <v>ตัว</v>
      </c>
      <c r="F600" s="449">
        <f>'Data information'!E815</f>
        <v>473000</v>
      </c>
      <c r="G600" s="449">
        <f>D600*F600</f>
        <v>0</v>
      </c>
      <c r="H600" s="449">
        <f>'Data information'!F815</f>
        <v>0</v>
      </c>
      <c r="I600" s="449">
        <f>D600*H600</f>
        <v>0</v>
      </c>
      <c r="J600" s="449">
        <f>G600+I600</f>
        <v>0</v>
      </c>
      <c r="K600" s="469"/>
    </row>
    <row r="601" spans="1:11" s="500" customFormat="1" hidden="1">
      <c r="A601" s="460"/>
      <c r="B601" s="482"/>
      <c r="C601" s="476" t="str">
        <f>'Data information'!C816</f>
        <v xml:space="preserve"> -  MCCB 1250 AT. 3P</v>
      </c>
      <c r="D601" s="449"/>
      <c r="E601" s="450" t="str">
        <f>'Data information'!D816</f>
        <v>ตัว</v>
      </c>
      <c r="F601" s="449">
        <f>'Data information'!E816</f>
        <v>90700</v>
      </c>
      <c r="G601" s="449">
        <f t="shared" ref="G601:G664" si="58">D601*F601</f>
        <v>0</v>
      </c>
      <c r="H601" s="449">
        <f>'Data information'!F816</f>
        <v>0</v>
      </c>
      <c r="I601" s="449">
        <f t="shared" ref="I601:I664" si="59">D601*H601</f>
        <v>0</v>
      </c>
      <c r="J601" s="449">
        <f t="shared" ref="J601:J664" si="60">G601+I601</f>
        <v>0</v>
      </c>
      <c r="K601" s="469"/>
    </row>
    <row r="602" spans="1:11" s="500" customFormat="1" hidden="1">
      <c r="A602" s="460"/>
      <c r="B602" s="482"/>
      <c r="C602" s="476" t="str">
        <f>'Data information'!C817</f>
        <v xml:space="preserve"> -  MCCB 800 AT. 3P</v>
      </c>
      <c r="D602" s="449"/>
      <c r="E602" s="450" t="str">
        <f>'Data information'!D817</f>
        <v>ตัว</v>
      </c>
      <c r="F602" s="449">
        <f>'Data information'!E817</f>
        <v>82100</v>
      </c>
      <c r="G602" s="449">
        <f t="shared" si="58"/>
        <v>0</v>
      </c>
      <c r="H602" s="449">
        <f>'Data information'!F817</f>
        <v>0</v>
      </c>
      <c r="I602" s="449">
        <f t="shared" si="59"/>
        <v>0</v>
      </c>
      <c r="J602" s="449">
        <f t="shared" si="60"/>
        <v>0</v>
      </c>
      <c r="K602" s="469"/>
    </row>
    <row r="603" spans="1:11" s="500" customFormat="1" hidden="1">
      <c r="A603" s="460"/>
      <c r="B603" s="482"/>
      <c r="C603" s="476" t="str">
        <f>'Data information'!C818</f>
        <v xml:space="preserve"> -  MCCB 630 AT. 3P</v>
      </c>
      <c r="D603" s="449"/>
      <c r="E603" s="450" t="str">
        <f>'Data information'!D818</f>
        <v>ตัว</v>
      </c>
      <c r="F603" s="449">
        <f>'Data information'!E818</f>
        <v>18900</v>
      </c>
      <c r="G603" s="449">
        <f t="shared" si="58"/>
        <v>0</v>
      </c>
      <c r="H603" s="449">
        <f>'Data information'!F818</f>
        <v>0</v>
      </c>
      <c r="I603" s="449">
        <f t="shared" si="59"/>
        <v>0</v>
      </c>
      <c r="J603" s="449">
        <f t="shared" si="60"/>
        <v>0</v>
      </c>
      <c r="K603" s="469"/>
    </row>
    <row r="604" spans="1:11" s="500" customFormat="1" hidden="1">
      <c r="A604" s="460"/>
      <c r="B604" s="482"/>
      <c r="C604" s="476" t="str">
        <f>'Data information'!C819</f>
        <v xml:space="preserve"> -  MCCB 500 AT. 3P</v>
      </c>
      <c r="D604" s="449"/>
      <c r="E604" s="450" t="str">
        <f>'Data information'!D819</f>
        <v>ตัว</v>
      </c>
      <c r="F604" s="449">
        <f>'Data information'!E819</f>
        <v>18900</v>
      </c>
      <c r="G604" s="449">
        <f t="shared" si="58"/>
        <v>0</v>
      </c>
      <c r="H604" s="449">
        <f>'Data information'!F819</f>
        <v>0</v>
      </c>
      <c r="I604" s="449">
        <f t="shared" si="59"/>
        <v>0</v>
      </c>
      <c r="J604" s="449">
        <f t="shared" si="60"/>
        <v>0</v>
      </c>
      <c r="K604" s="469"/>
    </row>
    <row r="605" spans="1:11" s="500" customFormat="1" hidden="1">
      <c r="A605" s="460"/>
      <c r="B605" s="482"/>
      <c r="C605" s="476" t="str">
        <f>'Data information'!C820</f>
        <v xml:space="preserve"> -  MCCB 400 AT. 3P</v>
      </c>
      <c r="D605" s="449"/>
      <c r="E605" s="450" t="str">
        <f>'Data information'!D820</f>
        <v>ตัว</v>
      </c>
      <c r="F605" s="449">
        <f>'Data information'!E820</f>
        <v>17800</v>
      </c>
      <c r="G605" s="449">
        <f t="shared" si="58"/>
        <v>0</v>
      </c>
      <c r="H605" s="449">
        <f>'Data information'!F820</f>
        <v>0</v>
      </c>
      <c r="I605" s="449">
        <f t="shared" si="59"/>
        <v>0</v>
      </c>
      <c r="J605" s="449">
        <f t="shared" si="60"/>
        <v>0</v>
      </c>
      <c r="K605" s="469"/>
    </row>
    <row r="606" spans="1:11" s="500" customFormat="1" hidden="1">
      <c r="A606" s="460"/>
      <c r="B606" s="482"/>
      <c r="C606" s="476" t="str">
        <f>'Data information'!C821</f>
        <v xml:space="preserve"> -  MCCB 300 AT. 3P</v>
      </c>
      <c r="D606" s="449"/>
      <c r="E606" s="450" t="str">
        <f>'Data information'!D821</f>
        <v>ตัว</v>
      </c>
      <c r="F606" s="449">
        <f>'Data information'!E821</f>
        <v>17800</v>
      </c>
      <c r="G606" s="449">
        <f t="shared" si="58"/>
        <v>0</v>
      </c>
      <c r="H606" s="449">
        <f>'Data information'!F821</f>
        <v>0</v>
      </c>
      <c r="I606" s="449">
        <f t="shared" si="59"/>
        <v>0</v>
      </c>
      <c r="J606" s="449">
        <f t="shared" si="60"/>
        <v>0</v>
      </c>
      <c r="K606" s="469"/>
    </row>
    <row r="607" spans="1:11" s="500" customFormat="1" hidden="1">
      <c r="A607" s="460"/>
      <c r="B607" s="482"/>
      <c r="C607" s="476" t="str">
        <f>'Data information'!C822</f>
        <v xml:space="preserve"> -  MCCB 150 AT. 3P</v>
      </c>
      <c r="D607" s="449"/>
      <c r="E607" s="450" t="str">
        <f>'Data information'!D822</f>
        <v>ตัว</v>
      </c>
      <c r="F607" s="449">
        <f>'Data information'!E822</f>
        <v>6360</v>
      </c>
      <c r="G607" s="449">
        <f t="shared" si="58"/>
        <v>0</v>
      </c>
      <c r="H607" s="449">
        <f>'Data information'!F822</f>
        <v>0</v>
      </c>
      <c r="I607" s="449">
        <f t="shared" si="59"/>
        <v>0</v>
      </c>
      <c r="J607" s="449">
        <f t="shared" si="60"/>
        <v>0</v>
      </c>
      <c r="K607" s="469"/>
    </row>
    <row r="608" spans="1:11" s="500" customFormat="1" hidden="1">
      <c r="A608" s="460"/>
      <c r="B608" s="482"/>
      <c r="C608" s="476" t="str">
        <f>'Data information'!C823</f>
        <v xml:space="preserve"> -  MCCB 80 AT. 3P</v>
      </c>
      <c r="D608" s="449"/>
      <c r="E608" s="450" t="str">
        <f>'Data information'!D823</f>
        <v>ตัว</v>
      </c>
      <c r="F608" s="449">
        <f>'Data information'!E823</f>
        <v>3850</v>
      </c>
      <c r="G608" s="449">
        <f t="shared" si="58"/>
        <v>0</v>
      </c>
      <c r="H608" s="449">
        <f>'Data information'!F823</f>
        <v>0</v>
      </c>
      <c r="I608" s="449">
        <f t="shared" si="59"/>
        <v>0</v>
      </c>
      <c r="J608" s="449">
        <f t="shared" si="60"/>
        <v>0</v>
      </c>
      <c r="K608" s="469"/>
    </row>
    <row r="609" spans="1:11" s="500" customFormat="1" hidden="1">
      <c r="A609" s="460"/>
      <c r="B609" s="482"/>
      <c r="C609" s="476" t="str">
        <f>'Data information'!C824</f>
        <v xml:space="preserve"> -  MCCB 60 AT. 3P</v>
      </c>
      <c r="D609" s="449"/>
      <c r="E609" s="450" t="str">
        <f>'Data information'!D824</f>
        <v>ตัว</v>
      </c>
      <c r="F609" s="449">
        <f>'Data information'!E824</f>
        <v>3850</v>
      </c>
      <c r="G609" s="449">
        <f t="shared" si="58"/>
        <v>0</v>
      </c>
      <c r="H609" s="449">
        <f>'Data information'!F824</f>
        <v>0</v>
      </c>
      <c r="I609" s="449">
        <f t="shared" si="59"/>
        <v>0</v>
      </c>
      <c r="J609" s="449">
        <f t="shared" si="60"/>
        <v>0</v>
      </c>
      <c r="K609" s="469"/>
    </row>
    <row r="610" spans="1:11" s="500" customFormat="1" hidden="1">
      <c r="A610" s="460"/>
      <c r="B610" s="482"/>
      <c r="C610" s="476" t="str">
        <f>'Data information'!C825</f>
        <v xml:space="preserve"> -  MCCB 50 AT. 3P</v>
      </c>
      <c r="D610" s="449"/>
      <c r="E610" s="450" t="str">
        <f>'Data information'!D825</f>
        <v>ตัว</v>
      </c>
      <c r="F610" s="449">
        <f>'Data information'!E825</f>
        <v>3850</v>
      </c>
      <c r="G610" s="449">
        <f t="shared" si="58"/>
        <v>0</v>
      </c>
      <c r="H610" s="449">
        <f>'Data information'!F825</f>
        <v>0</v>
      </c>
      <c r="I610" s="449">
        <f t="shared" si="59"/>
        <v>0</v>
      </c>
      <c r="J610" s="449">
        <f t="shared" si="60"/>
        <v>0</v>
      </c>
      <c r="K610" s="469"/>
    </row>
    <row r="611" spans="1:11" s="500" customFormat="1" hidden="1">
      <c r="A611" s="460"/>
      <c r="B611" s="482"/>
      <c r="C611" s="476" t="str">
        <f>'Data information'!C826</f>
        <v xml:space="preserve"> -  MCCB 30 AT. 3P</v>
      </c>
      <c r="D611" s="449"/>
      <c r="E611" s="450" t="str">
        <f>'Data information'!D826</f>
        <v>ตัว</v>
      </c>
      <c r="F611" s="449">
        <f>'Data information'!E826</f>
        <v>3850</v>
      </c>
      <c r="G611" s="449">
        <f t="shared" si="58"/>
        <v>0</v>
      </c>
      <c r="H611" s="449">
        <f>'Data information'!F826</f>
        <v>0</v>
      </c>
      <c r="I611" s="449">
        <f t="shared" si="59"/>
        <v>0</v>
      </c>
      <c r="J611" s="449">
        <f t="shared" si="60"/>
        <v>0</v>
      </c>
      <c r="K611" s="469"/>
    </row>
    <row r="612" spans="1:11" s="500" customFormat="1" hidden="1">
      <c r="A612" s="460"/>
      <c r="B612" s="482"/>
      <c r="C612" s="476" t="str">
        <f>'Data information'!C827</f>
        <v xml:space="preserve"> -  ตู้ MDB,ตู้ EMDB , ตู้ ATS และ ตู้CAP พร้อมอุปกรณ์ประกอบตู้</v>
      </c>
      <c r="D612" s="449"/>
      <c r="E612" s="450" t="str">
        <f>'Data information'!D827</f>
        <v>ตู้</v>
      </c>
      <c r="F612" s="449">
        <f>'Data information'!E827</f>
        <v>2499130</v>
      </c>
      <c r="G612" s="449">
        <f t="shared" si="58"/>
        <v>0</v>
      </c>
      <c r="H612" s="449">
        <f>'Data information'!F827</f>
        <v>5000</v>
      </c>
      <c r="I612" s="449">
        <f t="shared" si="59"/>
        <v>0</v>
      </c>
      <c r="J612" s="449">
        <f t="shared" si="60"/>
        <v>0</v>
      </c>
      <c r="K612" s="469"/>
    </row>
    <row r="613" spans="1:11" s="500" customFormat="1" hidden="1">
      <c r="A613" s="460"/>
      <c r="B613" s="482"/>
      <c r="C613" s="476" t="str">
        <f>'Data information'!C828</f>
        <v xml:space="preserve"> -  ระบบกราวด์ตู้ </v>
      </c>
      <c r="D613" s="449"/>
      <c r="E613" s="450" t="str">
        <f>'Data information'!D828</f>
        <v>ชุด</v>
      </c>
      <c r="F613" s="449">
        <f>'Data information'!E828</f>
        <v>9316.4</v>
      </c>
      <c r="G613" s="449">
        <f t="shared" si="58"/>
        <v>0</v>
      </c>
      <c r="H613" s="449">
        <f>'Data information'!F828</f>
        <v>1800</v>
      </c>
      <c r="I613" s="449">
        <f t="shared" si="59"/>
        <v>0</v>
      </c>
      <c r="J613" s="449">
        <f t="shared" si="60"/>
        <v>0</v>
      </c>
      <c r="K613" s="469"/>
    </row>
    <row r="614" spans="1:11" s="500" customFormat="1">
      <c r="A614" s="451"/>
      <c r="B614" s="475"/>
      <c r="C614" s="485" t="str">
        <f>'Data information'!C829</f>
        <v xml:space="preserve"> ตู้ DB และ ตู้ PANEL BOARD</v>
      </c>
      <c r="D614" s="449"/>
      <c r="E614" s="450"/>
      <c r="F614" s="449"/>
      <c r="G614" s="449"/>
      <c r="H614" s="449"/>
      <c r="I614" s="449"/>
      <c r="J614" s="449"/>
      <c r="K614" s="469"/>
    </row>
    <row r="615" spans="1:11" s="500" customFormat="1" hidden="1">
      <c r="A615" s="451"/>
      <c r="B615" s="475"/>
      <c r="C615" s="476" t="str">
        <f>'Data information'!C830</f>
        <v xml:space="preserve"> -  MCCB 800 AT. 3P</v>
      </c>
      <c r="D615" s="449"/>
      <c r="E615" s="450" t="str">
        <f>'Data information'!D830</f>
        <v>ตัว</v>
      </c>
      <c r="F615" s="449">
        <f>'Data information'!E830</f>
        <v>82100</v>
      </c>
      <c r="G615" s="449">
        <f t="shared" si="58"/>
        <v>0</v>
      </c>
      <c r="H615" s="449">
        <f>'Data information'!F830</f>
        <v>0</v>
      </c>
      <c r="I615" s="449">
        <f t="shared" si="59"/>
        <v>0</v>
      </c>
      <c r="J615" s="449">
        <f t="shared" si="60"/>
        <v>0</v>
      </c>
      <c r="K615" s="469"/>
    </row>
    <row r="616" spans="1:11" s="500" customFormat="1">
      <c r="A616" s="451"/>
      <c r="B616" s="475"/>
      <c r="C616" s="476" t="str">
        <f>'Data information'!C831</f>
        <v xml:space="preserve"> -  MCCB 630 AT. 3P</v>
      </c>
      <c r="D616" s="449"/>
      <c r="E616" s="450" t="str">
        <f>'Data information'!D831</f>
        <v>ตัว</v>
      </c>
      <c r="F616" s="449">
        <f>'Data information'!E831</f>
        <v>18900</v>
      </c>
      <c r="G616" s="449">
        <f t="shared" si="58"/>
        <v>0</v>
      </c>
      <c r="H616" s="449">
        <f>'Data information'!F831</f>
        <v>0</v>
      </c>
      <c r="I616" s="449">
        <f t="shared" si="59"/>
        <v>0</v>
      </c>
      <c r="J616" s="449">
        <f t="shared" si="60"/>
        <v>0</v>
      </c>
      <c r="K616" s="469"/>
    </row>
    <row r="617" spans="1:11" s="500" customFormat="1" hidden="1">
      <c r="A617" s="451"/>
      <c r="B617" s="475"/>
      <c r="C617" s="476" t="str">
        <f>'Data information'!C832</f>
        <v xml:space="preserve"> -  MCCB 500 AT. 3P</v>
      </c>
      <c r="D617" s="449"/>
      <c r="E617" s="450" t="str">
        <f>'Data information'!D832</f>
        <v>ตัว</v>
      </c>
      <c r="F617" s="449">
        <f>'Data information'!E832</f>
        <v>18900</v>
      </c>
      <c r="G617" s="449">
        <f t="shared" si="58"/>
        <v>0</v>
      </c>
      <c r="H617" s="449">
        <f>'Data information'!F832</f>
        <v>0</v>
      </c>
      <c r="I617" s="449">
        <f t="shared" si="59"/>
        <v>0</v>
      </c>
      <c r="J617" s="449">
        <f t="shared" si="60"/>
        <v>0</v>
      </c>
      <c r="K617" s="469"/>
    </row>
    <row r="618" spans="1:11" s="500" customFormat="1" hidden="1">
      <c r="A618" s="451"/>
      <c r="B618" s="475"/>
      <c r="C618" s="476" t="str">
        <f>'Data information'!C833</f>
        <v xml:space="preserve"> -  MCCB 400 AT. 3P</v>
      </c>
      <c r="D618" s="449"/>
      <c r="E618" s="450" t="str">
        <f>'Data information'!D833</f>
        <v>ตัว</v>
      </c>
      <c r="F618" s="449">
        <f>'Data information'!E833</f>
        <v>17800</v>
      </c>
      <c r="G618" s="449">
        <f t="shared" si="58"/>
        <v>0</v>
      </c>
      <c r="H618" s="449">
        <f>'Data information'!F833</f>
        <v>0</v>
      </c>
      <c r="I618" s="449">
        <f t="shared" si="59"/>
        <v>0</v>
      </c>
      <c r="J618" s="449">
        <f t="shared" si="60"/>
        <v>0</v>
      </c>
      <c r="K618" s="469"/>
    </row>
    <row r="619" spans="1:11" s="500" customFormat="1" hidden="1">
      <c r="A619" s="451"/>
      <c r="B619" s="475"/>
      <c r="C619" s="476" t="str">
        <f>'Data information'!C834</f>
        <v xml:space="preserve"> -  MCCB 300 AT. 3P</v>
      </c>
      <c r="D619" s="449"/>
      <c r="E619" s="450" t="str">
        <f>'Data information'!D834</f>
        <v>ตัว</v>
      </c>
      <c r="F619" s="449">
        <f>'Data information'!E834</f>
        <v>17800</v>
      </c>
      <c r="G619" s="449">
        <f t="shared" si="58"/>
        <v>0</v>
      </c>
      <c r="H619" s="449">
        <f>'Data information'!F834</f>
        <v>0</v>
      </c>
      <c r="I619" s="449">
        <f t="shared" si="59"/>
        <v>0</v>
      </c>
      <c r="J619" s="449">
        <f t="shared" si="60"/>
        <v>0</v>
      </c>
      <c r="K619" s="469"/>
    </row>
    <row r="620" spans="1:11" s="500" customFormat="1" hidden="1">
      <c r="A620" s="451"/>
      <c r="B620" s="475"/>
      <c r="C620" s="476" t="str">
        <f>'Data information'!C835</f>
        <v xml:space="preserve"> -  MCCB 150 AT. 3P</v>
      </c>
      <c r="D620" s="449"/>
      <c r="E620" s="450" t="str">
        <f>'Data information'!D835</f>
        <v>ตัว</v>
      </c>
      <c r="F620" s="449">
        <f>'Data information'!E835</f>
        <v>6360</v>
      </c>
      <c r="G620" s="449">
        <f t="shared" si="58"/>
        <v>0</v>
      </c>
      <c r="H620" s="449">
        <f>'Data information'!F835</f>
        <v>0</v>
      </c>
      <c r="I620" s="449">
        <f t="shared" si="59"/>
        <v>0</v>
      </c>
      <c r="J620" s="449">
        <f t="shared" si="60"/>
        <v>0</v>
      </c>
      <c r="K620" s="469"/>
    </row>
    <row r="621" spans="1:11" s="500" customFormat="1">
      <c r="A621" s="451"/>
      <c r="B621" s="475"/>
      <c r="C621" s="476" t="str">
        <f>'Data information'!C836</f>
        <v xml:space="preserve"> -  MCCB 125 AT. 3P</v>
      </c>
      <c r="D621" s="449"/>
      <c r="E621" s="450" t="str">
        <f>'Data information'!D836</f>
        <v>ตัว</v>
      </c>
      <c r="F621" s="449">
        <f>'Data information'!E836</f>
        <v>6360</v>
      </c>
      <c r="G621" s="449">
        <f t="shared" si="58"/>
        <v>0</v>
      </c>
      <c r="H621" s="449">
        <f>'Data information'!F836</f>
        <v>0</v>
      </c>
      <c r="I621" s="449">
        <f t="shared" si="59"/>
        <v>0</v>
      </c>
      <c r="J621" s="449">
        <f t="shared" si="60"/>
        <v>0</v>
      </c>
      <c r="K621" s="469"/>
    </row>
    <row r="622" spans="1:11" s="500" customFormat="1">
      <c r="A622" s="451"/>
      <c r="B622" s="475"/>
      <c r="C622" s="476" t="str">
        <f>'Data information'!C837</f>
        <v xml:space="preserve"> -  MCCB 100 AT. 3P</v>
      </c>
      <c r="D622" s="449"/>
      <c r="E622" s="450" t="str">
        <f>'Data information'!D837</f>
        <v>ตัว</v>
      </c>
      <c r="F622" s="449">
        <f>'Data information'!E837</f>
        <v>4430</v>
      </c>
      <c r="G622" s="449">
        <f t="shared" si="58"/>
        <v>0</v>
      </c>
      <c r="H622" s="449">
        <f>'Data information'!F837</f>
        <v>0</v>
      </c>
      <c r="I622" s="449">
        <f t="shared" si="59"/>
        <v>0</v>
      </c>
      <c r="J622" s="449">
        <f t="shared" si="60"/>
        <v>0</v>
      </c>
      <c r="K622" s="469"/>
    </row>
    <row r="623" spans="1:11" s="500" customFormat="1">
      <c r="A623" s="451"/>
      <c r="B623" s="475"/>
      <c r="C623" s="476" t="str">
        <f>'Data information'!C838</f>
        <v xml:space="preserve"> -  MCCB 90 AT. 3P</v>
      </c>
      <c r="D623" s="449"/>
      <c r="E623" s="450" t="str">
        <f>'Data information'!D838</f>
        <v>ตัว</v>
      </c>
      <c r="F623" s="449">
        <f>'Data information'!E838</f>
        <v>3850</v>
      </c>
      <c r="G623" s="449">
        <f t="shared" si="58"/>
        <v>0</v>
      </c>
      <c r="H623" s="449">
        <f>'Data information'!F838</f>
        <v>0</v>
      </c>
      <c r="I623" s="449">
        <f t="shared" si="59"/>
        <v>0</v>
      </c>
      <c r="J623" s="449">
        <f t="shared" si="60"/>
        <v>0</v>
      </c>
      <c r="K623" s="469"/>
    </row>
    <row r="624" spans="1:11" s="500" customFormat="1">
      <c r="A624" s="451"/>
      <c r="B624" s="475"/>
      <c r="C624" s="476" t="str">
        <f>'Data information'!C839</f>
        <v xml:space="preserve"> -  MCCB 80 AT. 3P</v>
      </c>
      <c r="D624" s="449"/>
      <c r="E624" s="450" t="str">
        <f>'Data information'!D839</f>
        <v>ตัว</v>
      </c>
      <c r="F624" s="449">
        <f>'Data information'!E839</f>
        <v>3850</v>
      </c>
      <c r="G624" s="449">
        <f t="shared" si="58"/>
        <v>0</v>
      </c>
      <c r="H624" s="449">
        <f>'Data information'!F839</f>
        <v>0</v>
      </c>
      <c r="I624" s="449">
        <f t="shared" si="59"/>
        <v>0</v>
      </c>
      <c r="J624" s="449">
        <f t="shared" si="60"/>
        <v>0</v>
      </c>
      <c r="K624" s="469"/>
    </row>
    <row r="625" spans="1:11" s="500" customFormat="1">
      <c r="A625" s="451"/>
      <c r="B625" s="475"/>
      <c r="C625" s="476" t="str">
        <f>'Data information'!C840</f>
        <v xml:space="preserve"> -  MCCB 60 AT. 3P</v>
      </c>
      <c r="D625" s="449"/>
      <c r="E625" s="450" t="str">
        <f>'Data information'!D840</f>
        <v>ตัว</v>
      </c>
      <c r="F625" s="449">
        <f>'Data information'!E840</f>
        <v>3850</v>
      </c>
      <c r="G625" s="449">
        <f t="shared" si="58"/>
        <v>0</v>
      </c>
      <c r="H625" s="449">
        <f>'Data information'!F840</f>
        <v>0</v>
      </c>
      <c r="I625" s="449">
        <f t="shared" si="59"/>
        <v>0</v>
      </c>
      <c r="J625" s="449">
        <f t="shared" si="60"/>
        <v>0</v>
      </c>
      <c r="K625" s="469"/>
    </row>
    <row r="626" spans="1:11" s="500" customFormat="1">
      <c r="A626" s="451"/>
      <c r="B626" s="475"/>
      <c r="C626" s="476" t="str">
        <f>'Data information'!C841</f>
        <v xml:space="preserve"> -  MCCB 50 AT. 3P</v>
      </c>
      <c r="D626" s="449"/>
      <c r="E626" s="450" t="str">
        <f>'Data information'!D841</f>
        <v>ตัว</v>
      </c>
      <c r="F626" s="449">
        <f>'Data information'!E841</f>
        <v>3850</v>
      </c>
      <c r="G626" s="449">
        <f t="shared" si="58"/>
        <v>0</v>
      </c>
      <c r="H626" s="449">
        <f>'Data information'!F841</f>
        <v>0</v>
      </c>
      <c r="I626" s="449">
        <f t="shared" si="59"/>
        <v>0</v>
      </c>
      <c r="J626" s="449">
        <f t="shared" si="60"/>
        <v>0</v>
      </c>
      <c r="K626" s="469"/>
    </row>
    <row r="627" spans="1:11" s="500" customFormat="1" hidden="1">
      <c r="A627" s="451"/>
      <c r="B627" s="475"/>
      <c r="C627" s="476" t="str">
        <f>'Data information'!C842</f>
        <v xml:space="preserve"> -  MCCB 40 AT. 3P</v>
      </c>
      <c r="D627" s="449"/>
      <c r="E627" s="450" t="str">
        <f>'Data information'!D842</f>
        <v>ตัว</v>
      </c>
      <c r="F627" s="449">
        <f>'Data information'!E842</f>
        <v>3850</v>
      </c>
      <c r="G627" s="449">
        <f t="shared" si="58"/>
        <v>0</v>
      </c>
      <c r="H627" s="449">
        <f>'Data information'!F842</f>
        <v>0</v>
      </c>
      <c r="I627" s="449">
        <f t="shared" si="59"/>
        <v>0</v>
      </c>
      <c r="J627" s="449">
        <f t="shared" si="60"/>
        <v>0</v>
      </c>
      <c r="K627" s="469"/>
    </row>
    <row r="628" spans="1:11" s="500" customFormat="1">
      <c r="A628" s="451"/>
      <c r="B628" s="475"/>
      <c r="C628" s="476" t="str">
        <f>'Data information'!C843</f>
        <v xml:space="preserve"> -  MCCB 30 AT. 3P</v>
      </c>
      <c r="D628" s="449"/>
      <c r="E628" s="450" t="str">
        <f>'Data information'!D843</f>
        <v>ตัว</v>
      </c>
      <c r="F628" s="449">
        <f>'Data information'!E843</f>
        <v>3850</v>
      </c>
      <c r="G628" s="449">
        <f t="shared" si="58"/>
        <v>0</v>
      </c>
      <c r="H628" s="449">
        <f>'Data information'!F843</f>
        <v>0</v>
      </c>
      <c r="I628" s="449">
        <f t="shared" si="59"/>
        <v>0</v>
      </c>
      <c r="J628" s="449">
        <f t="shared" si="60"/>
        <v>0</v>
      </c>
      <c r="K628" s="469"/>
    </row>
    <row r="629" spans="1:11" s="500" customFormat="1">
      <c r="A629" s="451"/>
      <c r="B629" s="475"/>
      <c r="C629" s="476" t="str">
        <f>'Data information'!C844</f>
        <v xml:space="preserve"> -  ตู้ DBA พร้อมอุปกรณ์ประกอบตู้</v>
      </c>
      <c r="D629" s="449"/>
      <c r="E629" s="450" t="str">
        <f>'Data information'!D844</f>
        <v>ตู้</v>
      </c>
      <c r="F629" s="449">
        <f>'Data information'!E844</f>
        <v>92280</v>
      </c>
      <c r="G629" s="449">
        <f t="shared" si="58"/>
        <v>0</v>
      </c>
      <c r="H629" s="449">
        <f>'Data information'!F844</f>
        <v>3000</v>
      </c>
      <c r="I629" s="449">
        <f t="shared" si="59"/>
        <v>0</v>
      </c>
      <c r="J629" s="449">
        <f t="shared" si="60"/>
        <v>0</v>
      </c>
      <c r="K629" s="469"/>
    </row>
    <row r="630" spans="1:11" s="500" customFormat="1" hidden="1">
      <c r="A630" s="451"/>
      <c r="B630" s="475"/>
      <c r="C630" s="476" t="str">
        <f>'Data information'!C845</f>
        <v xml:space="preserve"> -  DB - LIFT</v>
      </c>
      <c r="D630" s="449"/>
      <c r="E630" s="450" t="str">
        <f>'Data information'!D845</f>
        <v>ตู้</v>
      </c>
      <c r="F630" s="449">
        <f>'Data information'!E845</f>
        <v>5365</v>
      </c>
      <c r="G630" s="449">
        <f t="shared" si="58"/>
        <v>0</v>
      </c>
      <c r="H630" s="449">
        <f>'Data information'!F845</f>
        <v>1000</v>
      </c>
      <c r="I630" s="449">
        <f t="shared" si="59"/>
        <v>0</v>
      </c>
      <c r="J630" s="449">
        <f t="shared" si="60"/>
        <v>0</v>
      </c>
      <c r="K630" s="469"/>
    </row>
    <row r="631" spans="1:11" s="500" customFormat="1" hidden="1">
      <c r="A631" s="451"/>
      <c r="B631" s="475"/>
      <c r="C631" s="476" t="str">
        <f>'Data information'!C846</f>
        <v xml:space="preserve"> -  DB - SAN</v>
      </c>
      <c r="D631" s="449"/>
      <c r="E631" s="450" t="str">
        <f>'Data information'!D846</f>
        <v>ตู้</v>
      </c>
      <c r="F631" s="449">
        <f>'Data information'!E846</f>
        <v>5365</v>
      </c>
      <c r="G631" s="449">
        <f t="shared" si="58"/>
        <v>0</v>
      </c>
      <c r="H631" s="449">
        <f>'Data information'!F846</f>
        <v>1000</v>
      </c>
      <c r="I631" s="449">
        <f t="shared" si="59"/>
        <v>0</v>
      </c>
      <c r="J631" s="449">
        <f t="shared" si="60"/>
        <v>0</v>
      </c>
      <c r="K631" s="469"/>
    </row>
    <row r="632" spans="1:11" s="500" customFormat="1" hidden="1">
      <c r="A632" s="451"/>
      <c r="B632" s="475"/>
      <c r="C632" s="476" t="str">
        <f>'Data information'!C847</f>
        <v xml:space="preserve"> -  ตู้ DBW พร้อมอุปกรณ์ประกอบตู้</v>
      </c>
      <c r="D632" s="449"/>
      <c r="E632" s="450" t="str">
        <f>'Data information'!D847</f>
        <v>ตู้</v>
      </c>
      <c r="F632" s="449">
        <f>'Data information'!E847</f>
        <v>0</v>
      </c>
      <c r="G632" s="449">
        <f t="shared" si="58"/>
        <v>0</v>
      </c>
      <c r="H632" s="449">
        <f>'Data information'!F847</f>
        <v>0</v>
      </c>
      <c r="I632" s="449">
        <f t="shared" si="59"/>
        <v>0</v>
      </c>
      <c r="J632" s="449">
        <f t="shared" si="60"/>
        <v>0</v>
      </c>
      <c r="K632" s="469"/>
    </row>
    <row r="633" spans="1:11" s="500" customFormat="1" hidden="1">
      <c r="A633" s="451"/>
      <c r="B633" s="475"/>
      <c r="C633" s="476" t="str">
        <f>'Data information'!C848</f>
        <v xml:space="preserve"> - ตู้โหลดเซนเตอร์ 42 ช่อง</v>
      </c>
      <c r="D633" s="449"/>
      <c r="E633" s="450" t="str">
        <f>'Data information'!D848</f>
        <v>ตู้</v>
      </c>
      <c r="F633" s="449">
        <f>'Data information'!E848</f>
        <v>13200</v>
      </c>
      <c r="G633" s="449">
        <f t="shared" si="58"/>
        <v>0</v>
      </c>
      <c r="H633" s="449">
        <f>'Data information'!F848</f>
        <v>1000</v>
      </c>
      <c r="I633" s="449">
        <f t="shared" si="59"/>
        <v>0</v>
      </c>
      <c r="J633" s="449">
        <f t="shared" si="60"/>
        <v>0</v>
      </c>
      <c r="K633" s="469"/>
    </row>
    <row r="634" spans="1:11" s="500" customFormat="1">
      <c r="A634" s="451"/>
      <c r="B634" s="475"/>
      <c r="C634" s="476" t="str">
        <f>'Data information'!C849</f>
        <v xml:space="preserve"> - ตู้โหลดเซนเตอร์ 36 ช่อง</v>
      </c>
      <c r="D634" s="449"/>
      <c r="E634" s="450" t="str">
        <f>'Data information'!D849</f>
        <v>ตู้</v>
      </c>
      <c r="F634" s="449">
        <f>'Data information'!E849</f>
        <v>12200</v>
      </c>
      <c r="G634" s="449">
        <f t="shared" si="58"/>
        <v>0</v>
      </c>
      <c r="H634" s="449">
        <f>'Data information'!F849</f>
        <v>1000</v>
      </c>
      <c r="I634" s="449">
        <f t="shared" si="59"/>
        <v>0</v>
      </c>
      <c r="J634" s="449">
        <f t="shared" si="60"/>
        <v>0</v>
      </c>
      <c r="K634" s="469"/>
    </row>
    <row r="635" spans="1:11" s="500" customFormat="1">
      <c r="A635" s="451"/>
      <c r="B635" s="475"/>
      <c r="C635" s="476" t="str">
        <f>'Data information'!C850</f>
        <v xml:space="preserve"> - ตู้โหลดเซนเตอร์ 30 ช่อง</v>
      </c>
      <c r="D635" s="449"/>
      <c r="E635" s="450" t="str">
        <f>'Data information'!D850</f>
        <v>ตู้</v>
      </c>
      <c r="F635" s="449">
        <f>'Data information'!E850</f>
        <v>10900</v>
      </c>
      <c r="G635" s="449">
        <f t="shared" si="58"/>
        <v>0</v>
      </c>
      <c r="H635" s="449">
        <f>'Data information'!F850</f>
        <v>1000</v>
      </c>
      <c r="I635" s="449">
        <f t="shared" si="59"/>
        <v>0</v>
      </c>
      <c r="J635" s="449">
        <f t="shared" si="60"/>
        <v>0</v>
      </c>
      <c r="K635" s="469"/>
    </row>
    <row r="636" spans="1:11" s="500" customFormat="1">
      <c r="A636" s="451"/>
      <c r="B636" s="475"/>
      <c r="C636" s="476" t="str">
        <f>'Data information'!C851</f>
        <v xml:space="preserve"> - ตู้โหลดเซนเตอร์ 24 ช่อง</v>
      </c>
      <c r="D636" s="449"/>
      <c r="E636" s="450" t="str">
        <f>'Data information'!D851</f>
        <v>ตู้</v>
      </c>
      <c r="F636" s="449">
        <f>'Data information'!E851</f>
        <v>10100</v>
      </c>
      <c r="G636" s="449">
        <f t="shared" si="58"/>
        <v>0</v>
      </c>
      <c r="H636" s="449">
        <f>'Data information'!F851</f>
        <v>1000</v>
      </c>
      <c r="I636" s="449">
        <f t="shared" si="59"/>
        <v>0</v>
      </c>
      <c r="J636" s="449">
        <f t="shared" si="60"/>
        <v>0</v>
      </c>
      <c r="K636" s="469"/>
    </row>
    <row r="637" spans="1:11" s="500" customFormat="1" hidden="1">
      <c r="A637" s="451"/>
      <c r="B637" s="475"/>
      <c r="C637" s="476" t="str">
        <f>'Data information'!C852</f>
        <v xml:space="preserve"> - ตู้โหลดเซนเตอร์ 18 ช่อง</v>
      </c>
      <c r="D637" s="449"/>
      <c r="E637" s="450" t="str">
        <f>'Data information'!D852</f>
        <v>ตู้</v>
      </c>
      <c r="F637" s="449">
        <f>'Data information'!E852</f>
        <v>9370</v>
      </c>
      <c r="G637" s="449">
        <f t="shared" si="58"/>
        <v>0</v>
      </c>
      <c r="H637" s="449">
        <f>'Data information'!F852</f>
        <v>1000</v>
      </c>
      <c r="I637" s="449">
        <f t="shared" si="59"/>
        <v>0</v>
      </c>
      <c r="J637" s="449">
        <f t="shared" si="60"/>
        <v>0</v>
      </c>
      <c r="K637" s="469"/>
    </row>
    <row r="638" spans="1:11" s="500" customFormat="1" hidden="1">
      <c r="A638" s="451"/>
      <c r="B638" s="475"/>
      <c r="C638" s="476" t="str">
        <f>'Data information'!C853</f>
        <v xml:space="preserve"> - ตู้โหลดเซนเตอร์ 12 ช่อง</v>
      </c>
      <c r="D638" s="449"/>
      <c r="E638" s="450" t="str">
        <f>'Data information'!D853</f>
        <v>ตู้</v>
      </c>
      <c r="F638" s="449">
        <f>'Data information'!E853</f>
        <v>7930</v>
      </c>
      <c r="G638" s="449">
        <f t="shared" si="58"/>
        <v>0</v>
      </c>
      <c r="H638" s="449">
        <f>'Data information'!F853</f>
        <v>1000</v>
      </c>
      <c r="I638" s="449">
        <f t="shared" si="59"/>
        <v>0</v>
      </c>
      <c r="J638" s="449">
        <f t="shared" si="60"/>
        <v>0</v>
      </c>
      <c r="K638" s="469"/>
    </row>
    <row r="639" spans="1:11" s="500" customFormat="1" hidden="1">
      <c r="A639" s="451"/>
      <c r="B639" s="475"/>
      <c r="C639" s="476" t="str">
        <f>'Data information'!C854</f>
        <v xml:space="preserve"> - ตู้โหลดเซนเตอร์ 4 ช่อง</v>
      </c>
      <c r="D639" s="449"/>
      <c r="E639" s="450" t="str">
        <f>'Data information'!D854</f>
        <v>ตู้</v>
      </c>
      <c r="F639" s="449">
        <f>'Data information'!E854</f>
        <v>1170</v>
      </c>
      <c r="G639" s="449">
        <f t="shared" si="58"/>
        <v>0</v>
      </c>
      <c r="H639" s="449">
        <f>'Data information'!F854</f>
        <v>500</v>
      </c>
      <c r="I639" s="449">
        <f t="shared" si="59"/>
        <v>0</v>
      </c>
      <c r="J639" s="449">
        <f t="shared" si="60"/>
        <v>0</v>
      </c>
      <c r="K639" s="469"/>
    </row>
    <row r="640" spans="1:11" s="500" customFormat="1">
      <c r="A640" s="451"/>
      <c r="B640" s="475"/>
      <c r="C640" s="476" t="str">
        <f>'Data information'!C855</f>
        <v xml:space="preserve"> - เมนเบรกเกอร์ 3 เฟส 125 A</v>
      </c>
      <c r="D640" s="449"/>
      <c r="E640" s="450" t="str">
        <f>'Data information'!D855</f>
        <v>ตัว</v>
      </c>
      <c r="F640" s="449">
        <f>'Data information'!E855</f>
        <v>10400</v>
      </c>
      <c r="G640" s="449">
        <f t="shared" si="58"/>
        <v>0</v>
      </c>
      <c r="H640" s="449">
        <f>'Data information'!F855</f>
        <v>0</v>
      </c>
      <c r="I640" s="449">
        <f t="shared" si="59"/>
        <v>0</v>
      </c>
      <c r="J640" s="449">
        <f t="shared" si="60"/>
        <v>0</v>
      </c>
      <c r="K640" s="469"/>
    </row>
    <row r="641" spans="1:11" s="500" customFormat="1">
      <c r="A641" s="451"/>
      <c r="B641" s="475"/>
      <c r="C641" s="476" t="str">
        <f>'Data information'!C856</f>
        <v xml:space="preserve"> - เมนเบรกเกอร์ 3 เฟส 100 A</v>
      </c>
      <c r="D641" s="449"/>
      <c r="E641" s="450" t="str">
        <f>'Data information'!D856</f>
        <v>ตัว</v>
      </c>
      <c r="F641" s="449">
        <f>'Data information'!E856</f>
        <v>4560</v>
      </c>
      <c r="G641" s="449">
        <f t="shared" si="58"/>
        <v>0</v>
      </c>
      <c r="H641" s="449">
        <f>'Data information'!F856</f>
        <v>0</v>
      </c>
      <c r="I641" s="449">
        <f t="shared" si="59"/>
        <v>0</v>
      </c>
      <c r="J641" s="449">
        <f t="shared" si="60"/>
        <v>0</v>
      </c>
      <c r="K641" s="469"/>
    </row>
    <row r="642" spans="1:11" s="500" customFormat="1">
      <c r="A642" s="451"/>
      <c r="B642" s="475"/>
      <c r="C642" s="476" t="str">
        <f>'Data information'!C857</f>
        <v xml:space="preserve"> - เมนเบรกเกอร์ 3 เฟส 90 A</v>
      </c>
      <c r="D642" s="449"/>
      <c r="E642" s="450" t="str">
        <f>'Data information'!D857</f>
        <v>ตัว</v>
      </c>
      <c r="F642" s="449">
        <f>'Data information'!E857</f>
        <v>4560</v>
      </c>
      <c r="G642" s="449">
        <f t="shared" si="58"/>
        <v>0</v>
      </c>
      <c r="H642" s="449">
        <f>'Data information'!F857</f>
        <v>0</v>
      </c>
      <c r="I642" s="449">
        <f t="shared" si="59"/>
        <v>0</v>
      </c>
      <c r="J642" s="449">
        <f t="shared" si="60"/>
        <v>0</v>
      </c>
      <c r="K642" s="469"/>
    </row>
    <row r="643" spans="1:11" s="500" customFormat="1">
      <c r="A643" s="451"/>
      <c r="B643" s="475"/>
      <c r="C643" s="476" t="str">
        <f>'Data information'!C858</f>
        <v xml:space="preserve"> - เมนเบรกเกอร์ 3 เฟส 80 A</v>
      </c>
      <c r="D643" s="449"/>
      <c r="E643" s="450" t="str">
        <f>'Data information'!D858</f>
        <v>ตัว</v>
      </c>
      <c r="F643" s="449">
        <f>'Data information'!E858</f>
        <v>4360</v>
      </c>
      <c r="G643" s="449">
        <f t="shared" si="58"/>
        <v>0</v>
      </c>
      <c r="H643" s="449">
        <f>'Data information'!F858</f>
        <v>0</v>
      </c>
      <c r="I643" s="449">
        <f t="shared" si="59"/>
        <v>0</v>
      </c>
      <c r="J643" s="449">
        <f t="shared" si="60"/>
        <v>0</v>
      </c>
      <c r="K643" s="469"/>
    </row>
    <row r="644" spans="1:11" s="500" customFormat="1">
      <c r="A644" s="451"/>
      <c r="B644" s="475"/>
      <c r="C644" s="476" t="str">
        <f>'Data information'!C859</f>
        <v xml:space="preserve"> - เมนเบรกเกอร์ 3 เฟส 60 A</v>
      </c>
      <c r="D644" s="449"/>
      <c r="E644" s="450" t="str">
        <f>'Data information'!D859</f>
        <v>ตัว</v>
      </c>
      <c r="F644" s="449">
        <f>'Data information'!E859</f>
        <v>4350</v>
      </c>
      <c r="G644" s="449">
        <f t="shared" si="58"/>
        <v>0</v>
      </c>
      <c r="H644" s="449">
        <f>'Data information'!F859</f>
        <v>0</v>
      </c>
      <c r="I644" s="449">
        <f t="shared" si="59"/>
        <v>0</v>
      </c>
      <c r="J644" s="449">
        <f t="shared" si="60"/>
        <v>0</v>
      </c>
      <c r="K644" s="469"/>
    </row>
    <row r="645" spans="1:11" s="500" customFormat="1">
      <c r="A645" s="451"/>
      <c r="B645" s="475"/>
      <c r="C645" s="476" t="str">
        <f>'Data information'!C860</f>
        <v xml:space="preserve"> - เมนเบรกเกอร์ 3 เฟส 50 A</v>
      </c>
      <c r="D645" s="449"/>
      <c r="E645" s="450" t="str">
        <f>'Data information'!D860</f>
        <v>ตัว</v>
      </c>
      <c r="F645" s="449">
        <f>'Data information'!E860</f>
        <v>3290</v>
      </c>
      <c r="G645" s="449">
        <f t="shared" si="58"/>
        <v>0</v>
      </c>
      <c r="H645" s="449">
        <f>'Data information'!F860</f>
        <v>0</v>
      </c>
      <c r="I645" s="449">
        <f t="shared" si="59"/>
        <v>0</v>
      </c>
      <c r="J645" s="449">
        <f t="shared" si="60"/>
        <v>0</v>
      </c>
      <c r="K645" s="469"/>
    </row>
    <row r="646" spans="1:11" s="500" customFormat="1" hidden="1">
      <c r="A646" s="451"/>
      <c r="B646" s="475"/>
      <c r="C646" s="476" t="str">
        <f>'Data information'!C861</f>
        <v xml:space="preserve"> - เมนเบรกเกอร์ 3 เฟส 40 A</v>
      </c>
      <c r="D646" s="449"/>
      <c r="E646" s="450" t="str">
        <f>'Data information'!D861</f>
        <v>ตัว</v>
      </c>
      <c r="F646" s="449">
        <f>'Data information'!E861</f>
        <v>3290</v>
      </c>
      <c r="G646" s="449">
        <f t="shared" si="58"/>
        <v>0</v>
      </c>
      <c r="H646" s="449">
        <f>'Data information'!F861</f>
        <v>0</v>
      </c>
      <c r="I646" s="449">
        <f t="shared" si="59"/>
        <v>0</v>
      </c>
      <c r="J646" s="449">
        <f t="shared" si="60"/>
        <v>0</v>
      </c>
      <c r="K646" s="469"/>
    </row>
    <row r="647" spans="1:11" s="500" customFormat="1" hidden="1">
      <c r="A647" s="451"/>
      <c r="B647" s="475"/>
      <c r="C647" s="476" t="str">
        <f>'Data information'!C862</f>
        <v xml:space="preserve"> - เมนเบรกเกอร์ 1 เฟส 50 A</v>
      </c>
      <c r="D647" s="449"/>
      <c r="E647" s="450" t="str">
        <f>'Data information'!D862</f>
        <v>ตัว</v>
      </c>
      <c r="F647" s="449">
        <f>'Data information'!E862</f>
        <v>525</v>
      </c>
      <c r="G647" s="449">
        <f t="shared" si="58"/>
        <v>0</v>
      </c>
      <c r="H647" s="449">
        <f>'Data information'!F862</f>
        <v>0</v>
      </c>
      <c r="I647" s="449">
        <f t="shared" si="59"/>
        <v>0</v>
      </c>
      <c r="J647" s="449">
        <f t="shared" si="60"/>
        <v>0</v>
      </c>
      <c r="K647" s="469"/>
    </row>
    <row r="648" spans="1:11" s="500" customFormat="1" hidden="1">
      <c r="A648" s="451"/>
      <c r="B648" s="475"/>
      <c r="C648" s="476" t="str">
        <f>'Data information'!C863</f>
        <v xml:space="preserve"> - เมนเบรกเกอร์ 1 เฟส 40 A</v>
      </c>
      <c r="D648" s="449"/>
      <c r="E648" s="450" t="str">
        <f>'Data information'!D863</f>
        <v>ตัว</v>
      </c>
      <c r="F648" s="449">
        <f>'Data information'!E863</f>
        <v>525</v>
      </c>
      <c r="G648" s="449">
        <f t="shared" si="58"/>
        <v>0</v>
      </c>
      <c r="H648" s="449">
        <f>'Data information'!F863</f>
        <v>0</v>
      </c>
      <c r="I648" s="449">
        <f t="shared" si="59"/>
        <v>0</v>
      </c>
      <c r="J648" s="449">
        <f t="shared" si="60"/>
        <v>0</v>
      </c>
      <c r="K648" s="469"/>
    </row>
    <row r="649" spans="1:11" s="500" customFormat="1" hidden="1">
      <c r="A649" s="451"/>
      <c r="B649" s="475"/>
      <c r="C649" s="476" t="str">
        <f>'Data information'!C864</f>
        <v xml:space="preserve"> - ลูกเซอร์กิต 1 P 50 A</v>
      </c>
      <c r="D649" s="449"/>
      <c r="E649" s="450" t="str">
        <f>'Data information'!D864</f>
        <v>ตัว</v>
      </c>
      <c r="F649" s="449">
        <f>'Data information'!E864</f>
        <v>200</v>
      </c>
      <c r="G649" s="449">
        <f t="shared" si="58"/>
        <v>0</v>
      </c>
      <c r="H649" s="449">
        <f>'Data information'!F864</f>
        <v>30</v>
      </c>
      <c r="I649" s="449">
        <f t="shared" si="59"/>
        <v>0</v>
      </c>
      <c r="J649" s="449">
        <f t="shared" si="60"/>
        <v>0</v>
      </c>
      <c r="K649" s="469"/>
    </row>
    <row r="650" spans="1:11" s="500" customFormat="1" hidden="1">
      <c r="A650" s="451"/>
      <c r="B650" s="475"/>
      <c r="C650" s="476" t="str">
        <f>'Data information'!C865</f>
        <v xml:space="preserve"> - ลูกเซอร์กิต 1 P 40 A</v>
      </c>
      <c r="D650" s="449"/>
      <c r="E650" s="450" t="str">
        <f>'Data information'!D865</f>
        <v>ตัว</v>
      </c>
      <c r="F650" s="449">
        <f>'Data information'!E865</f>
        <v>200</v>
      </c>
      <c r="G650" s="449">
        <f t="shared" si="58"/>
        <v>0</v>
      </c>
      <c r="H650" s="449">
        <f>'Data information'!F865</f>
        <v>30</v>
      </c>
      <c r="I650" s="449">
        <f t="shared" si="59"/>
        <v>0</v>
      </c>
      <c r="J650" s="449">
        <f t="shared" si="60"/>
        <v>0</v>
      </c>
      <c r="K650" s="469"/>
    </row>
    <row r="651" spans="1:11" s="500" customFormat="1">
      <c r="A651" s="451"/>
      <c r="B651" s="475"/>
      <c r="C651" s="476" t="str">
        <f>'Data information'!C866</f>
        <v xml:space="preserve"> - ลูกเซอร์กิต 1 P 20 A</v>
      </c>
      <c r="D651" s="449"/>
      <c r="E651" s="450" t="str">
        <f>'Data information'!D866</f>
        <v>ตัว</v>
      </c>
      <c r="F651" s="449">
        <f>'Data information'!E866</f>
        <v>100</v>
      </c>
      <c r="G651" s="449">
        <f t="shared" si="58"/>
        <v>0</v>
      </c>
      <c r="H651" s="449">
        <f>'Data information'!F866</f>
        <v>30</v>
      </c>
      <c r="I651" s="449">
        <f t="shared" si="59"/>
        <v>0</v>
      </c>
      <c r="J651" s="449">
        <f t="shared" si="60"/>
        <v>0</v>
      </c>
      <c r="K651" s="469"/>
    </row>
    <row r="652" spans="1:11" s="500" customFormat="1">
      <c r="A652" s="451"/>
      <c r="B652" s="475"/>
      <c r="C652" s="476" t="str">
        <f>'Data information'!C867</f>
        <v xml:space="preserve"> - ลูกเซอร์กิต 1 P 16 A</v>
      </c>
      <c r="D652" s="449"/>
      <c r="E652" s="450" t="str">
        <f>'Data information'!D867</f>
        <v>ตัว</v>
      </c>
      <c r="F652" s="449">
        <f>'Data information'!E867</f>
        <v>100</v>
      </c>
      <c r="G652" s="449">
        <f t="shared" si="58"/>
        <v>0</v>
      </c>
      <c r="H652" s="449">
        <f>'Data information'!F867</f>
        <v>30</v>
      </c>
      <c r="I652" s="449">
        <f t="shared" si="59"/>
        <v>0</v>
      </c>
      <c r="J652" s="449">
        <f t="shared" si="60"/>
        <v>0</v>
      </c>
      <c r="K652" s="469"/>
    </row>
    <row r="653" spans="1:11" s="500" customFormat="1">
      <c r="A653" s="451"/>
      <c r="B653" s="475"/>
      <c r="C653" s="476" t="str">
        <f>'Data information'!C868</f>
        <v xml:space="preserve"> - ลูกเซอร์กิต 1 P 16 A (RCBO)</v>
      </c>
      <c r="D653" s="449"/>
      <c r="E653" s="450" t="str">
        <f>'Data information'!D868</f>
        <v>ตัว</v>
      </c>
      <c r="F653" s="449">
        <f>'Data information'!E868</f>
        <v>1000</v>
      </c>
      <c r="G653" s="449">
        <f t="shared" si="58"/>
        <v>0</v>
      </c>
      <c r="H653" s="449">
        <f>'Data information'!F868</f>
        <v>30</v>
      </c>
      <c r="I653" s="449">
        <f t="shared" si="59"/>
        <v>0</v>
      </c>
      <c r="J653" s="449">
        <f t="shared" si="60"/>
        <v>0</v>
      </c>
      <c r="K653" s="469"/>
    </row>
    <row r="654" spans="1:11" s="500" customFormat="1" hidden="1">
      <c r="A654" s="451"/>
      <c r="B654" s="475"/>
      <c r="C654" s="476" t="str">
        <f>'Data information'!C869</f>
        <v xml:space="preserve">  -ตู้มิเตอร์พร้อมมิเตอร์ไฟฟ้า 1 เฟส (15/45)ยี่ห้อ มิตซู </v>
      </c>
      <c r="D654" s="449"/>
      <c r="E654" s="450" t="str">
        <f>'Data information'!D869</f>
        <v>ตู้</v>
      </c>
      <c r="F654" s="449">
        <f>'Data information'!E869</f>
        <v>21000</v>
      </c>
      <c r="G654" s="449">
        <f t="shared" si="58"/>
        <v>0</v>
      </c>
      <c r="H654" s="449">
        <f>'Data information'!F869</f>
        <v>1000</v>
      </c>
      <c r="I654" s="449">
        <f t="shared" si="59"/>
        <v>0</v>
      </c>
      <c r="J654" s="449">
        <f t="shared" si="60"/>
        <v>0</v>
      </c>
      <c r="K654" s="469"/>
    </row>
    <row r="655" spans="1:11" s="500" customFormat="1">
      <c r="A655" s="451"/>
      <c r="B655" s="475"/>
      <c r="C655" s="485" t="str">
        <f>'Data information'!C870</f>
        <v xml:space="preserve"> ท่อ และ ราง</v>
      </c>
      <c r="D655" s="449"/>
      <c r="E655" s="450"/>
      <c r="F655" s="449"/>
      <c r="G655" s="449"/>
      <c r="H655" s="449"/>
      <c r="I655" s="449"/>
      <c r="J655" s="449"/>
      <c r="K655" s="469"/>
    </row>
    <row r="656" spans="1:11" s="500" customFormat="1" hidden="1">
      <c r="A656" s="451"/>
      <c r="B656" s="475"/>
      <c r="C656" s="476" t="str">
        <f>'Data information'!C871</f>
        <v xml:space="preserve"> -  ท่อ IMC 4 "</v>
      </c>
      <c r="D656" s="449"/>
      <c r="E656" s="450" t="str">
        <f>'Data information'!D871</f>
        <v>ม.</v>
      </c>
      <c r="F656" s="449">
        <f>'Data information'!E871</f>
        <v>734.95</v>
      </c>
      <c r="G656" s="449">
        <f t="shared" si="58"/>
        <v>0</v>
      </c>
      <c r="H656" s="449">
        <f>'Data information'!F871</f>
        <v>85</v>
      </c>
      <c r="I656" s="449">
        <f t="shared" si="59"/>
        <v>0</v>
      </c>
      <c r="J656" s="449">
        <f t="shared" si="60"/>
        <v>0</v>
      </c>
      <c r="K656" s="469"/>
    </row>
    <row r="657" spans="1:11" s="500" customFormat="1" hidden="1">
      <c r="A657" s="451"/>
      <c r="B657" s="475"/>
      <c r="C657" s="476" t="str">
        <f>'Data information'!C872</f>
        <v xml:space="preserve"> -  ท่อ IMC 3 1/2 "</v>
      </c>
      <c r="D657" s="449"/>
      <c r="E657" s="450" t="str">
        <f>'Data information'!D872</f>
        <v>ม.</v>
      </c>
      <c r="F657" s="449">
        <f>'Data information'!E872</f>
        <v>640</v>
      </c>
      <c r="G657" s="449">
        <f t="shared" si="58"/>
        <v>0</v>
      </c>
      <c r="H657" s="449">
        <f>'Data information'!F872</f>
        <v>75</v>
      </c>
      <c r="I657" s="449">
        <f t="shared" si="59"/>
        <v>0</v>
      </c>
      <c r="J657" s="449">
        <f t="shared" si="60"/>
        <v>0</v>
      </c>
      <c r="K657" s="469"/>
    </row>
    <row r="658" spans="1:11" s="500" customFormat="1" hidden="1">
      <c r="A658" s="451"/>
      <c r="B658" s="475"/>
      <c r="C658" s="476" t="str">
        <f>'Data information'!C873</f>
        <v xml:space="preserve"> -  ท่อ IMC 3 "</v>
      </c>
      <c r="D658" s="449"/>
      <c r="E658" s="450" t="str">
        <f>'Data information'!D873</f>
        <v>ม.</v>
      </c>
      <c r="F658" s="449">
        <f>'Data information'!E873</f>
        <v>556.59</v>
      </c>
      <c r="G658" s="449">
        <f t="shared" si="58"/>
        <v>0</v>
      </c>
      <c r="H658" s="449">
        <f>'Data information'!F873</f>
        <v>65</v>
      </c>
      <c r="I658" s="449">
        <f t="shared" si="59"/>
        <v>0</v>
      </c>
      <c r="J658" s="449">
        <f t="shared" si="60"/>
        <v>0</v>
      </c>
      <c r="K658" s="469"/>
    </row>
    <row r="659" spans="1:11" s="500" customFormat="1" hidden="1">
      <c r="A659" s="451"/>
      <c r="B659" s="475"/>
      <c r="C659" s="476" t="str">
        <f>'Data information'!C874</f>
        <v xml:space="preserve"> -  ท่อ IMC 2 1/2 "</v>
      </c>
      <c r="D659" s="449"/>
      <c r="E659" s="450" t="str">
        <f>'Data information'!D874</f>
        <v>ม.</v>
      </c>
      <c r="F659" s="449">
        <f>'Data information'!E874</f>
        <v>449.57</v>
      </c>
      <c r="G659" s="449">
        <f t="shared" si="58"/>
        <v>0</v>
      </c>
      <c r="H659" s="449">
        <f>'Data information'!F874</f>
        <v>55</v>
      </c>
      <c r="I659" s="449">
        <f t="shared" si="59"/>
        <v>0</v>
      </c>
      <c r="J659" s="449">
        <f t="shared" si="60"/>
        <v>0</v>
      </c>
      <c r="K659" s="469"/>
    </row>
    <row r="660" spans="1:11" s="500" customFormat="1" hidden="1">
      <c r="A660" s="451"/>
      <c r="B660" s="475"/>
      <c r="C660" s="476" t="str">
        <f>'Data information'!C875</f>
        <v xml:space="preserve"> -  ท่อ IMC 2 "</v>
      </c>
      <c r="D660" s="449"/>
      <c r="E660" s="450" t="str">
        <f>'Data information'!D875</f>
        <v>ม.</v>
      </c>
      <c r="F660" s="449">
        <f>'Data information'!E875</f>
        <v>287.48</v>
      </c>
      <c r="G660" s="449">
        <f t="shared" si="58"/>
        <v>0</v>
      </c>
      <c r="H660" s="449">
        <f>'Data information'!F875</f>
        <v>48</v>
      </c>
      <c r="I660" s="449">
        <f t="shared" si="59"/>
        <v>0</v>
      </c>
      <c r="J660" s="449">
        <f t="shared" si="60"/>
        <v>0</v>
      </c>
      <c r="K660" s="469"/>
    </row>
    <row r="661" spans="1:11" s="500" customFormat="1" hidden="1">
      <c r="A661" s="451"/>
      <c r="B661" s="475"/>
      <c r="C661" s="476" t="str">
        <f>'Data information'!C876</f>
        <v xml:space="preserve"> -  ท่อ IMC 1 1/2 "</v>
      </c>
      <c r="D661" s="449"/>
      <c r="E661" s="450" t="str">
        <f>'Data information'!D876</f>
        <v>ม.</v>
      </c>
      <c r="F661" s="449">
        <f>'Data information'!E876</f>
        <v>210.36</v>
      </c>
      <c r="G661" s="449">
        <f t="shared" si="58"/>
        <v>0</v>
      </c>
      <c r="H661" s="449">
        <f>'Data information'!F876</f>
        <v>42</v>
      </c>
      <c r="I661" s="449">
        <f t="shared" si="59"/>
        <v>0</v>
      </c>
      <c r="J661" s="449">
        <f t="shared" si="60"/>
        <v>0</v>
      </c>
      <c r="K661" s="469"/>
    </row>
    <row r="662" spans="1:11" s="500" customFormat="1" hidden="1">
      <c r="A662" s="451"/>
      <c r="B662" s="475"/>
      <c r="C662" s="476" t="str">
        <f>'Data information'!C877</f>
        <v xml:space="preserve"> -  ท่อ IMC 1 1/4 "</v>
      </c>
      <c r="D662" s="449"/>
      <c r="E662" s="450" t="str">
        <f>'Data information'!D877</f>
        <v>ม.</v>
      </c>
      <c r="F662" s="449">
        <f>'Data information'!E877</f>
        <v>171.28</v>
      </c>
      <c r="G662" s="449">
        <f t="shared" si="58"/>
        <v>0</v>
      </c>
      <c r="H662" s="449">
        <f>'Data information'!F877</f>
        <v>38</v>
      </c>
      <c r="I662" s="449">
        <f t="shared" si="59"/>
        <v>0</v>
      </c>
      <c r="J662" s="449">
        <f t="shared" si="60"/>
        <v>0</v>
      </c>
      <c r="K662" s="469"/>
    </row>
    <row r="663" spans="1:11" s="500" customFormat="1" hidden="1">
      <c r="A663" s="451"/>
      <c r="B663" s="475"/>
      <c r="C663" s="476" t="str">
        <f>'Data information'!C878</f>
        <v xml:space="preserve"> -  ท่อ IMC 1 "</v>
      </c>
      <c r="D663" s="449"/>
      <c r="E663" s="450" t="str">
        <f>'Data information'!D878</f>
        <v>ม.</v>
      </c>
      <c r="F663" s="449">
        <f>'Data information'!E878</f>
        <v>132.72</v>
      </c>
      <c r="G663" s="449">
        <f t="shared" si="58"/>
        <v>0</v>
      </c>
      <c r="H663" s="449">
        <f>'Data information'!F878</f>
        <v>32</v>
      </c>
      <c r="I663" s="449">
        <f t="shared" si="59"/>
        <v>0</v>
      </c>
      <c r="J663" s="449">
        <f t="shared" si="60"/>
        <v>0</v>
      </c>
      <c r="K663" s="469"/>
    </row>
    <row r="664" spans="1:11" s="500" customFormat="1" hidden="1">
      <c r="A664" s="451"/>
      <c r="B664" s="475"/>
      <c r="C664" s="476" t="str">
        <f>'Data information'!C879</f>
        <v xml:space="preserve"> -  ท่อ IMC 1/2 "</v>
      </c>
      <c r="D664" s="449"/>
      <c r="E664" s="450" t="str">
        <f>'Data information'!D879</f>
        <v>ม.</v>
      </c>
      <c r="F664" s="449">
        <f>'Data information'!E879</f>
        <v>60.85</v>
      </c>
      <c r="G664" s="449">
        <f t="shared" si="58"/>
        <v>0</v>
      </c>
      <c r="H664" s="449">
        <f>'Data information'!F879</f>
        <v>26</v>
      </c>
      <c r="I664" s="449">
        <f t="shared" si="59"/>
        <v>0</v>
      </c>
      <c r="J664" s="449">
        <f t="shared" si="60"/>
        <v>0</v>
      </c>
      <c r="K664" s="469"/>
    </row>
    <row r="665" spans="1:11" s="500" customFormat="1" hidden="1">
      <c r="A665" s="451"/>
      <c r="B665" s="475"/>
      <c r="C665" s="476" t="str">
        <f>'Data information'!C880</f>
        <v xml:space="preserve"> - ท่อ EMT.   2 "</v>
      </c>
      <c r="D665" s="449"/>
      <c r="E665" s="450" t="str">
        <f>'Data information'!D880</f>
        <v>ม.</v>
      </c>
      <c r="F665" s="449">
        <f>'Data information'!E880</f>
        <v>0</v>
      </c>
      <c r="G665" s="449">
        <f t="shared" ref="G665:G722" si="61">D665*F665</f>
        <v>0</v>
      </c>
      <c r="H665" s="449">
        <f>'Data information'!F880</f>
        <v>0</v>
      </c>
      <c r="I665" s="449">
        <f t="shared" ref="I665:I722" si="62">D665*H665</f>
        <v>0</v>
      </c>
      <c r="J665" s="449">
        <f t="shared" ref="J665:J722" si="63">G665+I665</f>
        <v>0</v>
      </c>
      <c r="K665" s="469"/>
    </row>
    <row r="666" spans="1:11" s="500" customFormat="1">
      <c r="A666" s="451"/>
      <c r="B666" s="475"/>
      <c r="C666" s="476" t="str">
        <f>'Data information'!C881</f>
        <v xml:space="preserve"> - ท่อ EMT.   1 1/2 "</v>
      </c>
      <c r="D666" s="449"/>
      <c r="E666" s="450" t="str">
        <f>'Data information'!D881</f>
        <v>ม.</v>
      </c>
      <c r="F666" s="449">
        <f>'Data information'!E881</f>
        <v>145.57</v>
      </c>
      <c r="G666" s="449">
        <f t="shared" si="61"/>
        <v>0</v>
      </c>
      <c r="H666" s="449">
        <f>'Data information'!F881</f>
        <v>38</v>
      </c>
      <c r="I666" s="449">
        <f t="shared" si="62"/>
        <v>0</v>
      </c>
      <c r="J666" s="449">
        <f t="shared" si="63"/>
        <v>0</v>
      </c>
      <c r="K666" s="469"/>
    </row>
    <row r="667" spans="1:11" s="500" customFormat="1">
      <c r="A667" s="451"/>
      <c r="B667" s="475"/>
      <c r="C667" s="476" t="str">
        <f>'Data information'!C882</f>
        <v xml:space="preserve"> - ท่อ EMT.   1 1/4 "</v>
      </c>
      <c r="D667" s="449"/>
      <c r="E667" s="450" t="str">
        <f>'Data information'!D882</f>
        <v>ม.</v>
      </c>
      <c r="F667" s="449">
        <f>'Data information'!E882</f>
        <v>124.85</v>
      </c>
      <c r="G667" s="449">
        <f t="shared" si="61"/>
        <v>0</v>
      </c>
      <c r="H667" s="449">
        <f>'Data information'!F882</f>
        <v>32</v>
      </c>
      <c r="I667" s="449">
        <f t="shared" si="62"/>
        <v>0</v>
      </c>
      <c r="J667" s="449">
        <f t="shared" si="63"/>
        <v>0</v>
      </c>
      <c r="K667" s="469"/>
    </row>
    <row r="668" spans="1:11" s="500" customFormat="1" hidden="1">
      <c r="A668" s="451"/>
      <c r="B668" s="475"/>
      <c r="C668" s="476" t="str">
        <f>'Data information'!C883</f>
        <v xml:space="preserve"> - ท่อ EMT.    3/4 "</v>
      </c>
      <c r="D668" s="449"/>
      <c r="E668" s="450" t="str">
        <f>'Data information'!D883</f>
        <v>ม.</v>
      </c>
      <c r="F668" s="449">
        <f>'Data information'!E883</f>
        <v>50.36</v>
      </c>
      <c r="G668" s="449">
        <f t="shared" si="61"/>
        <v>0</v>
      </c>
      <c r="H668" s="449">
        <f>'Data information'!F883</f>
        <v>24</v>
      </c>
      <c r="I668" s="449">
        <f t="shared" si="62"/>
        <v>0</v>
      </c>
      <c r="J668" s="449">
        <f t="shared" si="63"/>
        <v>0</v>
      </c>
      <c r="K668" s="469"/>
    </row>
    <row r="669" spans="1:11" s="500" customFormat="1">
      <c r="A669" s="451"/>
      <c r="B669" s="475"/>
      <c r="C669" s="476" t="str">
        <f>'Data information'!C884</f>
        <v xml:space="preserve"> - ท่อ EMT.    1/2 "</v>
      </c>
      <c r="D669" s="449"/>
      <c r="E669" s="450" t="str">
        <f>'Data information'!D884</f>
        <v>ม.</v>
      </c>
      <c r="F669" s="449">
        <f>'Data information'!E884</f>
        <v>34.89</v>
      </c>
      <c r="G669" s="449">
        <f t="shared" si="61"/>
        <v>0</v>
      </c>
      <c r="H669" s="449">
        <f>'Data information'!F884</f>
        <v>22</v>
      </c>
      <c r="I669" s="449">
        <f t="shared" si="62"/>
        <v>0</v>
      </c>
      <c r="J669" s="449">
        <f t="shared" si="63"/>
        <v>0</v>
      </c>
      <c r="K669" s="469"/>
    </row>
    <row r="670" spans="1:11" s="500" customFormat="1">
      <c r="A670" s="451"/>
      <c r="B670" s="475"/>
      <c r="C670" s="476" t="str">
        <f>'Data information'!C885</f>
        <v xml:space="preserve"> -  อุปกรณ์ประกอบท่อไฟฟ้า</v>
      </c>
      <c r="D670" s="449"/>
      <c r="E670" s="450" t="str">
        <f>'Data information'!D885</f>
        <v>รายการ</v>
      </c>
      <c r="F670" s="449">
        <f>(SUM(G655:G669))*0.15</f>
        <v>0</v>
      </c>
      <c r="G670" s="449">
        <f t="shared" si="61"/>
        <v>0</v>
      </c>
      <c r="H670" s="449">
        <v>0</v>
      </c>
      <c r="I670" s="449">
        <f t="shared" si="62"/>
        <v>0</v>
      </c>
      <c r="J670" s="449">
        <f t="shared" si="63"/>
        <v>0</v>
      </c>
      <c r="K670" s="469"/>
    </row>
    <row r="671" spans="1:11" s="500" customFormat="1">
      <c r="A671" s="451"/>
      <c r="B671" s="475"/>
      <c r="C671" s="485" t="str">
        <f>'Data information'!C886</f>
        <v xml:space="preserve"> สายไฟฟ้า</v>
      </c>
      <c r="D671" s="449"/>
      <c r="E671" s="450"/>
      <c r="F671" s="449"/>
      <c r="G671" s="449"/>
      <c r="H671" s="449"/>
      <c r="I671" s="449"/>
      <c r="J671" s="449"/>
      <c r="K671" s="469"/>
    </row>
    <row r="672" spans="1:11" s="500" customFormat="1" hidden="1">
      <c r="A672" s="451"/>
      <c r="B672" s="475"/>
      <c r="C672" s="476" t="str">
        <f>'Data information'!C887</f>
        <v xml:space="preserve"> -  IEC 01 #  300  SQ.MM.</v>
      </c>
      <c r="D672" s="449"/>
      <c r="E672" s="450" t="str">
        <f>'Data information'!D887</f>
        <v>ม.</v>
      </c>
      <c r="F672" s="449">
        <f>'Data information'!E887</f>
        <v>867</v>
      </c>
      <c r="G672" s="449">
        <f t="shared" si="61"/>
        <v>0</v>
      </c>
      <c r="H672" s="449">
        <f>'Data information'!F887</f>
        <v>110</v>
      </c>
      <c r="I672" s="449">
        <f t="shared" si="62"/>
        <v>0</v>
      </c>
      <c r="J672" s="449">
        <f t="shared" si="63"/>
        <v>0</v>
      </c>
      <c r="K672" s="469"/>
    </row>
    <row r="673" spans="1:11" s="500" customFormat="1" hidden="1">
      <c r="A673" s="451"/>
      <c r="B673" s="475"/>
      <c r="C673" s="476" t="str">
        <f>'Data information'!C888</f>
        <v xml:space="preserve"> -  IEC 01 #  240  SQ.MM.</v>
      </c>
      <c r="D673" s="449"/>
      <c r="E673" s="450" t="str">
        <f>'Data information'!D888</f>
        <v>ม.</v>
      </c>
      <c r="F673" s="449">
        <f>'Data information'!E888</f>
        <v>691.8</v>
      </c>
      <c r="G673" s="449">
        <f t="shared" si="61"/>
        <v>0</v>
      </c>
      <c r="H673" s="449">
        <f>'Data information'!F888</f>
        <v>100</v>
      </c>
      <c r="I673" s="449">
        <f t="shared" si="62"/>
        <v>0</v>
      </c>
      <c r="J673" s="449">
        <f t="shared" si="63"/>
        <v>0</v>
      </c>
      <c r="K673" s="469"/>
    </row>
    <row r="674" spans="1:11" s="500" customFormat="1" hidden="1">
      <c r="A674" s="451"/>
      <c r="B674" s="475"/>
      <c r="C674" s="476" t="str">
        <f>'Data information'!C889</f>
        <v xml:space="preserve"> -  IEC 01 #  185  SQ.MM.</v>
      </c>
      <c r="D674" s="449"/>
      <c r="E674" s="450" t="str">
        <f>'Data information'!D889</f>
        <v>ม.</v>
      </c>
      <c r="F674" s="449">
        <f>'Data information'!E889</f>
        <v>527.4</v>
      </c>
      <c r="G674" s="449">
        <f t="shared" si="61"/>
        <v>0</v>
      </c>
      <c r="H674" s="449">
        <f>'Data information'!F889</f>
        <v>85</v>
      </c>
      <c r="I674" s="449">
        <f t="shared" si="62"/>
        <v>0</v>
      </c>
      <c r="J674" s="449">
        <f t="shared" si="63"/>
        <v>0</v>
      </c>
      <c r="K674" s="469"/>
    </row>
    <row r="675" spans="1:11" s="500" customFormat="1" hidden="1">
      <c r="A675" s="451"/>
      <c r="B675" s="475"/>
      <c r="C675" s="476" t="str">
        <f>'Data information'!C890</f>
        <v xml:space="preserve"> -  IEC 01 #  120  SQ.MM.</v>
      </c>
      <c r="D675" s="449"/>
      <c r="E675" s="450" t="str">
        <f>'Data information'!D890</f>
        <v>ม.</v>
      </c>
      <c r="F675" s="449">
        <f>'Data information'!E890</f>
        <v>316.2</v>
      </c>
      <c r="G675" s="449">
        <f t="shared" si="61"/>
        <v>0</v>
      </c>
      <c r="H675" s="449">
        <f>'Data information'!F890</f>
        <v>60</v>
      </c>
      <c r="I675" s="449">
        <f t="shared" si="62"/>
        <v>0</v>
      </c>
      <c r="J675" s="449">
        <f t="shared" si="63"/>
        <v>0</v>
      </c>
      <c r="K675" s="469"/>
    </row>
    <row r="676" spans="1:11" s="500" customFormat="1" hidden="1">
      <c r="A676" s="451"/>
      <c r="B676" s="475"/>
      <c r="C676" s="476" t="str">
        <f>'Data information'!C891</f>
        <v xml:space="preserve"> -  IEC 01 #  95  SQ.MM.</v>
      </c>
      <c r="D676" s="449"/>
      <c r="E676" s="450" t="str">
        <f>'Data information'!D891</f>
        <v>ม.</v>
      </c>
      <c r="F676" s="449">
        <f>'Data information'!E891</f>
        <v>270.89999999999998</v>
      </c>
      <c r="G676" s="449">
        <f t="shared" si="61"/>
        <v>0</v>
      </c>
      <c r="H676" s="449">
        <f>'Data information'!F891</f>
        <v>55</v>
      </c>
      <c r="I676" s="449">
        <f t="shared" si="62"/>
        <v>0</v>
      </c>
      <c r="J676" s="449">
        <f t="shared" si="63"/>
        <v>0</v>
      </c>
      <c r="K676" s="469"/>
    </row>
    <row r="677" spans="1:11" s="500" customFormat="1" hidden="1">
      <c r="A677" s="451"/>
      <c r="B677" s="475"/>
      <c r="C677" s="476" t="str">
        <f>'Data information'!C892</f>
        <v xml:space="preserve"> -  IEC 01 #  70  SQ.MM.</v>
      </c>
      <c r="D677" s="449"/>
      <c r="E677" s="450" t="str">
        <f>'Data information'!D892</f>
        <v>ม.</v>
      </c>
      <c r="F677" s="449">
        <f>'Data information'!E892</f>
        <v>196.62</v>
      </c>
      <c r="G677" s="449">
        <f t="shared" si="61"/>
        <v>0</v>
      </c>
      <c r="H677" s="449">
        <f>'Data information'!F892</f>
        <v>45</v>
      </c>
      <c r="I677" s="449">
        <f t="shared" si="62"/>
        <v>0</v>
      </c>
      <c r="J677" s="449">
        <f t="shared" si="63"/>
        <v>0</v>
      </c>
      <c r="K677" s="469"/>
    </row>
    <row r="678" spans="1:11" s="500" customFormat="1" hidden="1">
      <c r="A678" s="451"/>
      <c r="B678" s="475"/>
      <c r="C678" s="476" t="str">
        <f>'Data information'!C893</f>
        <v xml:space="preserve"> -  IEC 01 #  50  SQ.MM.</v>
      </c>
      <c r="D678" s="449"/>
      <c r="E678" s="450" t="str">
        <f>'Data information'!D893</f>
        <v>ม.</v>
      </c>
      <c r="F678" s="449">
        <f>'Data information'!E893</f>
        <v>137.52000000000001</v>
      </c>
      <c r="G678" s="449">
        <f t="shared" si="61"/>
        <v>0</v>
      </c>
      <c r="H678" s="449">
        <f>'Data information'!F893</f>
        <v>40</v>
      </c>
      <c r="I678" s="449">
        <f t="shared" si="62"/>
        <v>0</v>
      </c>
      <c r="J678" s="449">
        <f t="shared" si="63"/>
        <v>0</v>
      </c>
      <c r="K678" s="469"/>
    </row>
    <row r="679" spans="1:11" s="500" customFormat="1" hidden="1">
      <c r="A679" s="451"/>
      <c r="B679" s="475"/>
      <c r="C679" s="476" t="str">
        <f>'Data information'!C894</f>
        <v xml:space="preserve"> -  IEC 01 #  35  SQ.MM.</v>
      </c>
      <c r="D679" s="449"/>
      <c r="E679" s="450" t="str">
        <f>'Data information'!D894</f>
        <v>ม.</v>
      </c>
      <c r="F679" s="449">
        <f>'Data information'!E894</f>
        <v>102.3</v>
      </c>
      <c r="G679" s="449">
        <f t="shared" si="61"/>
        <v>0</v>
      </c>
      <c r="H679" s="449">
        <f>'Data information'!F894</f>
        <v>30</v>
      </c>
      <c r="I679" s="449">
        <f t="shared" si="62"/>
        <v>0</v>
      </c>
      <c r="J679" s="449">
        <f t="shared" si="63"/>
        <v>0</v>
      </c>
      <c r="K679" s="469"/>
    </row>
    <row r="680" spans="1:11" s="500" customFormat="1">
      <c r="A680" s="451"/>
      <c r="B680" s="475"/>
      <c r="C680" s="476" t="str">
        <f>'Data information'!C895</f>
        <v xml:space="preserve"> -  IEC 01 #  25  SQ.MM.</v>
      </c>
      <c r="D680" s="449"/>
      <c r="E680" s="450" t="str">
        <f>'Data information'!D895</f>
        <v>ม.</v>
      </c>
      <c r="F680" s="449">
        <f>'Data information'!E895</f>
        <v>72</v>
      </c>
      <c r="G680" s="449">
        <f t="shared" si="61"/>
        <v>0</v>
      </c>
      <c r="H680" s="449">
        <f>'Data information'!F895</f>
        <v>25</v>
      </c>
      <c r="I680" s="449">
        <f t="shared" si="62"/>
        <v>0</v>
      </c>
      <c r="J680" s="449">
        <f t="shared" si="63"/>
        <v>0</v>
      </c>
      <c r="K680" s="469"/>
    </row>
    <row r="681" spans="1:11" s="500" customFormat="1">
      <c r="A681" s="451"/>
      <c r="B681" s="475"/>
      <c r="C681" s="476" t="str">
        <f>'Data information'!C896</f>
        <v xml:space="preserve"> -  IEC 01 #  16  SQ.MM.</v>
      </c>
      <c r="D681" s="449"/>
      <c r="E681" s="450" t="str">
        <f>'Data information'!D896</f>
        <v>ม.</v>
      </c>
      <c r="F681" s="449">
        <f>'Data information'!E896</f>
        <v>45.9</v>
      </c>
      <c r="G681" s="449">
        <f t="shared" si="61"/>
        <v>0</v>
      </c>
      <c r="H681" s="449">
        <f>'Data information'!F896</f>
        <v>20</v>
      </c>
      <c r="I681" s="449">
        <f t="shared" si="62"/>
        <v>0</v>
      </c>
      <c r="J681" s="449">
        <f t="shared" si="63"/>
        <v>0</v>
      </c>
      <c r="K681" s="469"/>
    </row>
    <row r="682" spans="1:11" s="500" customFormat="1">
      <c r="A682" s="451"/>
      <c r="B682" s="475"/>
      <c r="C682" s="476" t="str">
        <f>'Data information'!C897</f>
        <v xml:space="preserve"> -  IEC 01 #  10  SQ.MM.</v>
      </c>
      <c r="D682" s="449"/>
      <c r="E682" s="450" t="str">
        <f>'Data information'!D897</f>
        <v>ม.</v>
      </c>
      <c r="F682" s="449">
        <f>'Data information'!E897</f>
        <v>29.58</v>
      </c>
      <c r="G682" s="449">
        <f t="shared" si="61"/>
        <v>0</v>
      </c>
      <c r="H682" s="449">
        <f>'Data information'!F897</f>
        <v>16</v>
      </c>
      <c r="I682" s="449">
        <f t="shared" si="62"/>
        <v>0</v>
      </c>
      <c r="J682" s="449">
        <f t="shared" si="63"/>
        <v>0</v>
      </c>
      <c r="K682" s="469"/>
    </row>
    <row r="683" spans="1:11" s="500" customFormat="1" hidden="1">
      <c r="A683" s="451"/>
      <c r="B683" s="475"/>
      <c r="C683" s="476" t="str">
        <f>'Data information'!C898</f>
        <v xml:space="preserve"> -  IEC 01 #  6  SQ.MM.</v>
      </c>
      <c r="D683" s="449"/>
      <c r="E683" s="450" t="str">
        <f>'Data information'!D898</f>
        <v>ม.</v>
      </c>
      <c r="F683" s="449">
        <f>'Data information'!E898</f>
        <v>18</v>
      </c>
      <c r="G683" s="449">
        <f t="shared" si="61"/>
        <v>0</v>
      </c>
      <c r="H683" s="449">
        <f>'Data information'!F898</f>
        <v>12</v>
      </c>
      <c r="I683" s="449">
        <f t="shared" si="62"/>
        <v>0</v>
      </c>
      <c r="J683" s="449">
        <f t="shared" si="63"/>
        <v>0</v>
      </c>
      <c r="K683" s="469"/>
    </row>
    <row r="684" spans="1:11" s="500" customFormat="1" hidden="1">
      <c r="A684" s="451"/>
      <c r="B684" s="475"/>
      <c r="C684" s="476" t="str">
        <f>'Data information'!C899</f>
        <v xml:space="preserve"> -  IEC 01 #  4  SQ.MM.</v>
      </c>
      <c r="D684" s="449"/>
      <c r="E684" s="450" t="str">
        <f>'Data information'!D899</f>
        <v>ม.</v>
      </c>
      <c r="F684" s="449">
        <f>'Data information'!E899</f>
        <v>11.22</v>
      </c>
      <c r="G684" s="449">
        <f t="shared" si="61"/>
        <v>0</v>
      </c>
      <c r="H684" s="449">
        <f>'Data information'!F899</f>
        <v>10</v>
      </c>
      <c r="I684" s="449">
        <f t="shared" si="62"/>
        <v>0</v>
      </c>
      <c r="J684" s="449">
        <f t="shared" si="63"/>
        <v>0</v>
      </c>
      <c r="K684" s="469"/>
    </row>
    <row r="685" spans="1:11" s="500" customFormat="1">
      <c r="A685" s="451"/>
      <c r="B685" s="475"/>
      <c r="C685" s="476" t="str">
        <f>'Data information'!C900</f>
        <v xml:space="preserve"> -  IEC 01 #  2.5  SQ.MM.</v>
      </c>
      <c r="D685" s="449"/>
      <c r="E685" s="450" t="str">
        <f>'Data information'!D900</f>
        <v>ม.</v>
      </c>
      <c r="F685" s="449">
        <f>'Data information'!E900</f>
        <v>7.44</v>
      </c>
      <c r="G685" s="449">
        <f t="shared" si="61"/>
        <v>0</v>
      </c>
      <c r="H685" s="449">
        <f>'Data information'!F900</f>
        <v>7</v>
      </c>
      <c r="I685" s="449">
        <f t="shared" si="62"/>
        <v>0</v>
      </c>
      <c r="J685" s="449">
        <f t="shared" si="63"/>
        <v>0</v>
      </c>
      <c r="K685" s="469"/>
    </row>
    <row r="686" spans="1:11" s="500" customFormat="1">
      <c r="A686" s="451"/>
      <c r="B686" s="475"/>
      <c r="C686" s="476" t="str">
        <f>'Data information'!C901</f>
        <v xml:space="preserve"> -  อุปกรณ์ประกอบสายไฟฟ้า</v>
      </c>
      <c r="D686" s="449"/>
      <c r="E686" s="450" t="str">
        <f>'Data information'!D901</f>
        <v>รายการ</v>
      </c>
      <c r="F686" s="449">
        <f>(SUM(G671:G685))*0.1</f>
        <v>0</v>
      </c>
      <c r="G686" s="449">
        <f t="shared" si="61"/>
        <v>0</v>
      </c>
      <c r="H686" s="449">
        <v>0</v>
      </c>
      <c r="I686" s="449">
        <f t="shared" si="62"/>
        <v>0</v>
      </c>
      <c r="J686" s="449">
        <f t="shared" si="63"/>
        <v>0</v>
      </c>
      <c r="K686" s="469"/>
    </row>
    <row r="687" spans="1:11" s="500" customFormat="1">
      <c r="A687" s="451"/>
      <c r="B687" s="475"/>
      <c r="C687" s="485" t="str">
        <f>'Data information'!C902</f>
        <v xml:space="preserve"> โคมไฟ</v>
      </c>
      <c r="D687" s="449"/>
      <c r="E687" s="450"/>
      <c r="F687" s="449"/>
      <c r="G687" s="449"/>
      <c r="H687" s="449"/>
      <c r="I687" s="449"/>
      <c r="J687" s="449"/>
      <c r="K687" s="469" t="s">
        <v>967</v>
      </c>
    </row>
    <row r="688" spans="1:11" s="500" customFormat="1">
      <c r="A688" s="451"/>
      <c r="B688" s="475"/>
      <c r="C688" s="476" t="str">
        <f>'Data information'!C903</f>
        <v xml:space="preserve"> -  โคมไฟ FL-1</v>
      </c>
      <c r="D688" s="449"/>
      <c r="E688" s="450" t="str">
        <f>'Data information'!D903</f>
        <v>ชุด</v>
      </c>
      <c r="F688" s="449" t="e">
        <f>'Data information'!E903</f>
        <v>#REF!</v>
      </c>
      <c r="G688" s="449" t="e">
        <f t="shared" si="61"/>
        <v>#REF!</v>
      </c>
      <c r="H688" s="449">
        <f>'Data information'!F903</f>
        <v>115</v>
      </c>
      <c r="I688" s="449">
        <f t="shared" si="62"/>
        <v>0</v>
      </c>
      <c r="J688" s="449" t="e">
        <f t="shared" si="63"/>
        <v>#REF!</v>
      </c>
      <c r="K688" s="469"/>
    </row>
    <row r="689" spans="1:11" s="500" customFormat="1">
      <c r="A689" s="451"/>
      <c r="B689" s="475"/>
      <c r="C689" s="476" t="str">
        <f>'Data information'!C904</f>
        <v xml:space="preserve"> -  โคมไฟ FL-2</v>
      </c>
      <c r="D689" s="449"/>
      <c r="E689" s="450" t="str">
        <f>'Data information'!D904</f>
        <v>ชุด</v>
      </c>
      <c r="F689" s="449" t="e">
        <f>'Data information'!E904</f>
        <v>#REF!</v>
      </c>
      <c r="G689" s="449" t="e">
        <f t="shared" si="61"/>
        <v>#REF!</v>
      </c>
      <c r="H689" s="449">
        <f>'Data information'!F904</f>
        <v>115</v>
      </c>
      <c r="I689" s="449">
        <f t="shared" si="62"/>
        <v>0</v>
      </c>
      <c r="J689" s="449" t="e">
        <f t="shared" si="63"/>
        <v>#REF!</v>
      </c>
      <c r="K689" s="469"/>
    </row>
    <row r="690" spans="1:11" s="500" customFormat="1" hidden="1">
      <c r="A690" s="451"/>
      <c r="B690" s="475"/>
      <c r="C690" s="476" t="str">
        <f>'Data information'!C905</f>
        <v xml:space="preserve"> -  โคมไฟ FL-3</v>
      </c>
      <c r="D690" s="449"/>
      <c r="E690" s="450" t="str">
        <f>'Data information'!D905</f>
        <v>ชุด</v>
      </c>
      <c r="F690" s="449" t="e">
        <f>'Data information'!E905</f>
        <v>#REF!</v>
      </c>
      <c r="G690" s="449" t="e">
        <f t="shared" si="61"/>
        <v>#REF!</v>
      </c>
      <c r="H690" s="449">
        <f>'Data information'!F905</f>
        <v>150</v>
      </c>
      <c r="I690" s="449">
        <f t="shared" si="62"/>
        <v>0</v>
      </c>
      <c r="J690" s="449" t="e">
        <f t="shared" si="63"/>
        <v>#REF!</v>
      </c>
      <c r="K690" s="469"/>
    </row>
    <row r="691" spans="1:11" s="500" customFormat="1" hidden="1">
      <c r="A691" s="451"/>
      <c r="B691" s="475"/>
      <c r="C691" s="476" t="str">
        <f>'Data information'!C906</f>
        <v xml:space="preserve"> -  โคมไฟ LED</v>
      </c>
      <c r="D691" s="449"/>
      <c r="E691" s="450" t="str">
        <f>'Data information'!D906</f>
        <v>ชุด</v>
      </c>
      <c r="F691" s="449" t="e">
        <f>'Data information'!E906</f>
        <v>#REF!</v>
      </c>
      <c r="G691" s="449" t="e">
        <f t="shared" si="61"/>
        <v>#REF!</v>
      </c>
      <c r="H691" s="449">
        <f>'Data information'!F906</f>
        <v>115</v>
      </c>
      <c r="I691" s="449">
        <f t="shared" si="62"/>
        <v>0</v>
      </c>
      <c r="J691" s="449" t="e">
        <f t="shared" si="63"/>
        <v>#REF!</v>
      </c>
      <c r="K691" s="469"/>
    </row>
    <row r="692" spans="1:11" s="500" customFormat="1">
      <c r="A692" s="451"/>
      <c r="B692" s="475"/>
      <c r="C692" s="476" t="str">
        <f>'Data information'!C907</f>
        <v xml:space="preserve"> -  โคมไฟ DL-1</v>
      </c>
      <c r="D692" s="449"/>
      <c r="E692" s="450" t="str">
        <f>'Data information'!D907</f>
        <v>ชุด</v>
      </c>
      <c r="F692" s="449" t="e">
        <f>'Data information'!E907</f>
        <v>#REF!</v>
      </c>
      <c r="G692" s="449" t="e">
        <f t="shared" si="61"/>
        <v>#REF!</v>
      </c>
      <c r="H692" s="449">
        <f>'Data information'!F907</f>
        <v>115</v>
      </c>
      <c r="I692" s="449">
        <f t="shared" si="62"/>
        <v>0</v>
      </c>
      <c r="J692" s="449" t="e">
        <f t="shared" si="63"/>
        <v>#REF!</v>
      </c>
      <c r="K692" s="469"/>
    </row>
    <row r="693" spans="1:11" s="500" customFormat="1" hidden="1">
      <c r="A693" s="451"/>
      <c r="B693" s="475"/>
      <c r="C693" s="476" t="str">
        <f>'Data information'!C908</f>
        <v xml:space="preserve"> -  โคมไฟ DL-1A</v>
      </c>
      <c r="D693" s="449"/>
      <c r="E693" s="450" t="str">
        <f>'Data information'!D908</f>
        <v>ชุด</v>
      </c>
      <c r="F693" s="449" t="e">
        <f>'Data information'!E908</f>
        <v>#REF!</v>
      </c>
      <c r="G693" s="449" t="e">
        <f t="shared" si="61"/>
        <v>#REF!</v>
      </c>
      <c r="H693" s="449">
        <f>'Data information'!F908</f>
        <v>115</v>
      </c>
      <c r="I693" s="449">
        <f t="shared" si="62"/>
        <v>0</v>
      </c>
      <c r="J693" s="449" t="e">
        <f t="shared" si="63"/>
        <v>#REF!</v>
      </c>
      <c r="K693" s="469"/>
    </row>
    <row r="694" spans="1:11" s="500" customFormat="1">
      <c r="A694" s="451"/>
      <c r="B694" s="475"/>
      <c r="C694" s="476" t="str">
        <f>'Data information'!C909</f>
        <v xml:space="preserve"> -  โคมไฟ DL-2</v>
      </c>
      <c r="D694" s="449"/>
      <c r="E694" s="450" t="str">
        <f>'Data information'!D909</f>
        <v>ชุด</v>
      </c>
      <c r="F694" s="449" t="e">
        <f>'Data information'!E909</f>
        <v>#REF!</v>
      </c>
      <c r="G694" s="449" t="e">
        <f t="shared" si="61"/>
        <v>#REF!</v>
      </c>
      <c r="H694" s="449">
        <f>'Data information'!F909</f>
        <v>115</v>
      </c>
      <c r="I694" s="449">
        <f t="shared" si="62"/>
        <v>0</v>
      </c>
      <c r="J694" s="449" t="e">
        <f t="shared" si="63"/>
        <v>#REF!</v>
      </c>
      <c r="K694" s="469"/>
    </row>
    <row r="695" spans="1:11" s="500" customFormat="1" hidden="1">
      <c r="A695" s="451"/>
      <c r="B695" s="475"/>
      <c r="C695" s="476" t="str">
        <f>'Data information'!C910</f>
        <v xml:space="preserve"> -  โคมไฟ WL-1</v>
      </c>
      <c r="D695" s="449"/>
      <c r="E695" s="450" t="str">
        <f>'Data information'!D910</f>
        <v>ชุด</v>
      </c>
      <c r="F695" s="449" t="e">
        <f>'Data information'!E910</f>
        <v>#REF!</v>
      </c>
      <c r="G695" s="449" t="e">
        <f t="shared" si="61"/>
        <v>#REF!</v>
      </c>
      <c r="H695" s="449">
        <f>'Data information'!F910</f>
        <v>165</v>
      </c>
      <c r="I695" s="449">
        <f t="shared" si="62"/>
        <v>0</v>
      </c>
      <c r="J695" s="449" t="e">
        <f t="shared" si="63"/>
        <v>#REF!</v>
      </c>
      <c r="K695" s="469"/>
    </row>
    <row r="696" spans="1:11" s="500" customFormat="1" hidden="1">
      <c r="A696" s="451"/>
      <c r="B696" s="475"/>
      <c r="C696" s="476" t="str">
        <f>'Data information'!C911</f>
        <v xml:space="preserve"> -  โคมไฟ UL-1</v>
      </c>
      <c r="D696" s="449"/>
      <c r="E696" s="450" t="str">
        <f>'Data information'!D911</f>
        <v>ชุด</v>
      </c>
      <c r="F696" s="449" t="e">
        <f>'Data information'!E911</f>
        <v>#REF!</v>
      </c>
      <c r="G696" s="449" t="e">
        <f t="shared" si="61"/>
        <v>#REF!</v>
      </c>
      <c r="H696" s="449">
        <f>'Data information'!F911</f>
        <v>165</v>
      </c>
      <c r="I696" s="449">
        <f t="shared" si="62"/>
        <v>0</v>
      </c>
      <c r="J696" s="449" t="e">
        <f t="shared" si="63"/>
        <v>#REF!</v>
      </c>
      <c r="K696" s="469"/>
    </row>
    <row r="697" spans="1:11" s="500" customFormat="1" hidden="1">
      <c r="A697" s="451"/>
      <c r="B697" s="475"/>
      <c r="C697" s="476" t="str">
        <f>'Data information'!C912</f>
        <v xml:space="preserve"> -  โคมไฟ SL-1</v>
      </c>
      <c r="D697" s="449"/>
      <c r="E697" s="450" t="str">
        <f>'Data information'!D912</f>
        <v>ชุด</v>
      </c>
      <c r="F697" s="449" t="e">
        <f>'Data information'!E912</f>
        <v>#REF!</v>
      </c>
      <c r="G697" s="449" t="e">
        <f t="shared" si="61"/>
        <v>#REF!</v>
      </c>
      <c r="H697" s="449">
        <f>'Data information'!F912</f>
        <v>150</v>
      </c>
      <c r="I697" s="449">
        <f t="shared" si="62"/>
        <v>0</v>
      </c>
      <c r="J697" s="449" t="e">
        <f t="shared" si="63"/>
        <v>#REF!</v>
      </c>
      <c r="K697" s="469"/>
    </row>
    <row r="698" spans="1:11" s="500" customFormat="1">
      <c r="A698" s="451"/>
      <c r="B698" s="475"/>
      <c r="C698" s="485" t="str">
        <f>'Data information'!C913</f>
        <v xml:space="preserve"> สวิตซ์ และ เต้ารับ</v>
      </c>
      <c r="D698" s="449"/>
      <c r="E698" s="450"/>
      <c r="F698" s="449"/>
      <c r="G698" s="449"/>
      <c r="H698" s="449"/>
      <c r="I698" s="449"/>
      <c r="J698" s="449"/>
      <c r="K698" s="469"/>
    </row>
    <row r="699" spans="1:11" s="500" customFormat="1">
      <c r="A699" s="451"/>
      <c r="B699" s="475"/>
      <c r="C699" s="476" t="str">
        <f>'Data information'!C914</f>
        <v xml:space="preserve"> -  สวิตซ์ทางเดียว 1 ช่อง</v>
      </c>
      <c r="D699" s="449"/>
      <c r="E699" s="450" t="str">
        <f>'Data information'!D914</f>
        <v>ชุด</v>
      </c>
      <c r="F699" s="449">
        <f>'Data information'!E914</f>
        <v>43</v>
      </c>
      <c r="G699" s="449">
        <f t="shared" si="61"/>
        <v>0</v>
      </c>
      <c r="H699" s="449">
        <f>'Data information'!F914</f>
        <v>80</v>
      </c>
      <c r="I699" s="449">
        <f t="shared" si="62"/>
        <v>0</v>
      </c>
      <c r="J699" s="449">
        <f t="shared" si="63"/>
        <v>0</v>
      </c>
      <c r="K699" s="469"/>
    </row>
    <row r="700" spans="1:11" s="500" customFormat="1">
      <c r="A700" s="451"/>
      <c r="B700" s="475"/>
      <c r="C700" s="476" t="str">
        <f>'Data information'!C915</f>
        <v xml:space="preserve"> -  สวิตซ์ทางเดียว 2 ช่อง</v>
      </c>
      <c r="D700" s="449"/>
      <c r="E700" s="450" t="str">
        <f>'Data information'!D915</f>
        <v>ชุด</v>
      </c>
      <c r="F700" s="449">
        <f>'Data information'!E915</f>
        <v>70</v>
      </c>
      <c r="G700" s="449">
        <f t="shared" si="61"/>
        <v>0</v>
      </c>
      <c r="H700" s="449">
        <f>'Data information'!F915</f>
        <v>90</v>
      </c>
      <c r="I700" s="449">
        <f t="shared" si="62"/>
        <v>0</v>
      </c>
      <c r="J700" s="449">
        <f t="shared" si="63"/>
        <v>0</v>
      </c>
      <c r="K700" s="469"/>
    </row>
    <row r="701" spans="1:11" s="500" customFormat="1">
      <c r="A701" s="451"/>
      <c r="B701" s="475"/>
      <c r="C701" s="476" t="str">
        <f>'Data information'!C916</f>
        <v xml:space="preserve"> -  สวิตซ์ทางเดียว 3 ช่อง</v>
      </c>
      <c r="D701" s="449"/>
      <c r="E701" s="450" t="str">
        <f>'Data information'!D916</f>
        <v>ชุด</v>
      </c>
      <c r="F701" s="449">
        <f>'Data information'!E916</f>
        <v>98</v>
      </c>
      <c r="G701" s="449">
        <f t="shared" si="61"/>
        <v>0</v>
      </c>
      <c r="H701" s="449">
        <f>'Data information'!F916</f>
        <v>100</v>
      </c>
      <c r="I701" s="449">
        <f t="shared" si="62"/>
        <v>0</v>
      </c>
      <c r="J701" s="449">
        <f t="shared" si="63"/>
        <v>0</v>
      </c>
      <c r="K701" s="469"/>
    </row>
    <row r="702" spans="1:11" s="500" customFormat="1">
      <c r="A702" s="451"/>
      <c r="B702" s="475"/>
      <c r="C702" s="476" t="str">
        <f>'Data information'!C917</f>
        <v xml:space="preserve"> -  สวิตซ์สองทาง 1 ช่อง</v>
      </c>
      <c r="D702" s="449"/>
      <c r="E702" s="450" t="str">
        <f>'Data information'!D917</f>
        <v>ชุด</v>
      </c>
      <c r="F702" s="449">
        <f>'Data information'!E917</f>
        <v>66</v>
      </c>
      <c r="G702" s="449">
        <f t="shared" si="61"/>
        <v>0</v>
      </c>
      <c r="H702" s="449">
        <f>'Data information'!F917</f>
        <v>85</v>
      </c>
      <c r="I702" s="449">
        <f t="shared" si="62"/>
        <v>0</v>
      </c>
      <c r="J702" s="449">
        <f t="shared" si="63"/>
        <v>0</v>
      </c>
      <c r="K702" s="469"/>
    </row>
    <row r="703" spans="1:11" s="500" customFormat="1" hidden="1">
      <c r="A703" s="451"/>
      <c r="B703" s="475"/>
      <c r="C703" s="476" t="str">
        <f>'Data information'!C918</f>
        <v xml:space="preserve"> -  สวิตซ์ทางเดียว 2 ช่อง</v>
      </c>
      <c r="D703" s="449"/>
      <c r="E703" s="450" t="str">
        <f>'Data information'!D918</f>
        <v>ชุด</v>
      </c>
      <c r="F703" s="449">
        <f>'Data information'!E918</f>
        <v>116</v>
      </c>
      <c r="G703" s="449">
        <f t="shared" si="61"/>
        <v>0</v>
      </c>
      <c r="H703" s="449">
        <f>'Data information'!F918</f>
        <v>90</v>
      </c>
      <c r="I703" s="449">
        <f t="shared" si="62"/>
        <v>0</v>
      </c>
      <c r="J703" s="449">
        <f t="shared" si="63"/>
        <v>0</v>
      </c>
      <c r="K703" s="469"/>
    </row>
    <row r="704" spans="1:11" s="500" customFormat="1">
      <c r="A704" s="451"/>
      <c r="B704" s="475"/>
      <c r="C704" s="476" t="str">
        <f>'Data information'!C919</f>
        <v xml:space="preserve"> -  ปลั๊กกราว์ดคู่กันน้ำ</v>
      </c>
      <c r="D704" s="449"/>
      <c r="E704" s="450" t="str">
        <f>'Data information'!D919</f>
        <v>ชุด</v>
      </c>
      <c r="F704" s="449">
        <f>'Data information'!E919</f>
        <v>400</v>
      </c>
      <c r="G704" s="449">
        <f t="shared" si="61"/>
        <v>0</v>
      </c>
      <c r="H704" s="449">
        <f>'Data information'!F919</f>
        <v>115</v>
      </c>
      <c r="I704" s="449">
        <f t="shared" si="62"/>
        <v>0</v>
      </c>
      <c r="J704" s="449">
        <f t="shared" si="63"/>
        <v>0</v>
      </c>
      <c r="K704" s="469"/>
    </row>
    <row r="705" spans="1:11" s="500" customFormat="1">
      <c r="A705" s="451"/>
      <c r="B705" s="475"/>
      <c r="C705" s="476" t="str">
        <f>'Data information'!C920</f>
        <v xml:space="preserve"> -  ปลั๊กกราว์ดคู่ติดตั้งพื้น</v>
      </c>
      <c r="D705" s="449"/>
      <c r="E705" s="450" t="str">
        <f>'Data information'!D920</f>
        <v>ชุด</v>
      </c>
      <c r="F705" s="449">
        <f>'Data information'!E920</f>
        <v>1100</v>
      </c>
      <c r="G705" s="449">
        <f t="shared" si="61"/>
        <v>0</v>
      </c>
      <c r="H705" s="449">
        <f>'Data information'!F920</f>
        <v>265</v>
      </c>
      <c r="I705" s="449">
        <f t="shared" si="62"/>
        <v>0</v>
      </c>
      <c r="J705" s="449">
        <f t="shared" si="63"/>
        <v>0</v>
      </c>
      <c r="K705" s="469"/>
    </row>
    <row r="706" spans="1:11" s="500" customFormat="1">
      <c r="A706" s="451"/>
      <c r="B706" s="475"/>
      <c r="C706" s="476" t="str">
        <f>'Data information'!C921</f>
        <v xml:space="preserve"> -  ปลั๊กกราว์ดคู่</v>
      </c>
      <c r="D706" s="449"/>
      <c r="E706" s="450" t="str">
        <f>'Data information'!D921</f>
        <v>ชุด</v>
      </c>
      <c r="F706" s="449">
        <f>'Data information'!E921</f>
        <v>130</v>
      </c>
      <c r="G706" s="449">
        <f t="shared" si="61"/>
        <v>0</v>
      </c>
      <c r="H706" s="449">
        <f>'Data information'!F921</f>
        <v>90</v>
      </c>
      <c r="I706" s="449">
        <f t="shared" si="62"/>
        <v>0</v>
      </c>
      <c r="J706" s="449">
        <f t="shared" si="63"/>
        <v>0</v>
      </c>
      <c r="K706" s="469"/>
    </row>
    <row r="707" spans="1:11" s="500" customFormat="1">
      <c r="A707" s="451"/>
      <c r="B707" s="475"/>
      <c r="C707" s="485" t="str">
        <f>'Data information'!C922</f>
        <v>ระบบแจ้งเหตุเพลิงไหม้</v>
      </c>
      <c r="D707" s="449"/>
      <c r="E707" s="450"/>
      <c r="F707" s="449"/>
      <c r="G707" s="449"/>
      <c r="H707" s="449"/>
      <c r="I707" s="449"/>
      <c r="J707" s="449"/>
      <c r="K707" s="469"/>
    </row>
    <row r="708" spans="1:11" s="500" customFormat="1">
      <c r="A708" s="451"/>
      <c r="B708" s="475"/>
      <c r="C708" s="476" t="str">
        <f>'Data information'!C923</f>
        <v xml:space="preserve"> -  ตู้ Fire  Alarm  Control  Panel </v>
      </c>
      <c r="D708" s="449"/>
      <c r="E708" s="450" t="str">
        <f>'Data information'!D923</f>
        <v>ตู้</v>
      </c>
      <c r="F708" s="449">
        <f>'Data information'!E923</f>
        <v>80350</v>
      </c>
      <c r="G708" s="449">
        <f t="shared" si="61"/>
        <v>0</v>
      </c>
      <c r="H708" s="449">
        <f>'Data information'!F923</f>
        <v>1000</v>
      </c>
      <c r="I708" s="449">
        <f t="shared" si="62"/>
        <v>0</v>
      </c>
      <c r="J708" s="449">
        <f t="shared" si="63"/>
        <v>0</v>
      </c>
      <c r="K708" s="469"/>
    </row>
    <row r="709" spans="1:11" s="500" customFormat="1">
      <c r="A709" s="451"/>
      <c r="B709" s="475"/>
      <c r="C709" s="476" t="str">
        <f>'Data information'!C924</f>
        <v xml:space="preserve"> -  ตู้ Annunciator </v>
      </c>
      <c r="D709" s="449"/>
      <c r="E709" s="450" t="str">
        <f>'Data information'!D924</f>
        <v>ตู้</v>
      </c>
      <c r="F709" s="449">
        <f>'Data information'!E924</f>
        <v>32140</v>
      </c>
      <c r="G709" s="449">
        <f t="shared" si="61"/>
        <v>0</v>
      </c>
      <c r="H709" s="449">
        <f>'Data information'!F924</f>
        <v>1000</v>
      </c>
      <c r="I709" s="449">
        <f t="shared" si="62"/>
        <v>0</v>
      </c>
      <c r="J709" s="449">
        <f t="shared" si="63"/>
        <v>0</v>
      </c>
      <c r="K709" s="469"/>
    </row>
    <row r="710" spans="1:11" s="500" customFormat="1">
      <c r="A710" s="451"/>
      <c r="B710" s="475"/>
      <c r="C710" s="476" t="str">
        <f>'Data information'!C925</f>
        <v xml:space="preserve"> -  LED Lamp</v>
      </c>
      <c r="D710" s="449"/>
      <c r="E710" s="450" t="str">
        <f>'Data information'!D925</f>
        <v>ชุด</v>
      </c>
      <c r="F710" s="449">
        <f>'Data information'!E925</f>
        <v>260</v>
      </c>
      <c r="G710" s="449">
        <f t="shared" si="61"/>
        <v>0</v>
      </c>
      <c r="H710" s="449">
        <f>'Data information'!F925</f>
        <v>115</v>
      </c>
      <c r="I710" s="449">
        <f t="shared" si="62"/>
        <v>0</v>
      </c>
      <c r="J710" s="449">
        <f t="shared" si="63"/>
        <v>0</v>
      </c>
      <c r="K710" s="469"/>
    </row>
    <row r="711" spans="1:11" s="500" customFormat="1" hidden="1">
      <c r="A711" s="451"/>
      <c r="B711" s="475"/>
      <c r="C711" s="476" t="str">
        <f>'Data information'!C926</f>
        <v xml:space="preserve"> -  Heat  Detector</v>
      </c>
      <c r="D711" s="449"/>
      <c r="E711" s="450" t="str">
        <f>'Data information'!D926</f>
        <v>ตัว</v>
      </c>
      <c r="F711" s="449">
        <f>'Data information'!E926</f>
        <v>535</v>
      </c>
      <c r="G711" s="449">
        <f t="shared" si="61"/>
        <v>0</v>
      </c>
      <c r="H711" s="449">
        <f>'Data information'!F926</f>
        <v>115</v>
      </c>
      <c r="I711" s="449">
        <f t="shared" si="62"/>
        <v>0</v>
      </c>
      <c r="J711" s="449">
        <f t="shared" si="63"/>
        <v>0</v>
      </c>
      <c r="K711" s="469"/>
    </row>
    <row r="712" spans="1:11" s="500" customFormat="1">
      <c r="A712" s="451"/>
      <c r="B712" s="475"/>
      <c r="C712" s="476" t="str">
        <f>'Data information'!C927</f>
        <v xml:space="preserve"> -  Smoke  Detector</v>
      </c>
      <c r="D712" s="449"/>
      <c r="E712" s="450" t="str">
        <f>'Data information'!D927</f>
        <v>ตัว</v>
      </c>
      <c r="F712" s="449">
        <f>'Data information'!E927</f>
        <v>1670</v>
      </c>
      <c r="G712" s="449">
        <f t="shared" si="61"/>
        <v>0</v>
      </c>
      <c r="H712" s="449">
        <f>'Data information'!F927</f>
        <v>115</v>
      </c>
      <c r="I712" s="449">
        <f t="shared" si="62"/>
        <v>0</v>
      </c>
      <c r="J712" s="449">
        <f t="shared" si="63"/>
        <v>0</v>
      </c>
      <c r="K712" s="469"/>
    </row>
    <row r="713" spans="1:11" s="500" customFormat="1">
      <c r="A713" s="451"/>
      <c r="B713" s="475"/>
      <c r="C713" s="476" t="str">
        <f>'Data information'!C928</f>
        <v xml:space="preserve"> -  MANUAL STATION WITH KEY SWITCH</v>
      </c>
      <c r="D713" s="449"/>
      <c r="E713" s="450" t="str">
        <f>'Data information'!D928</f>
        <v>ชุด</v>
      </c>
      <c r="F713" s="449">
        <f>'Data information'!E928</f>
        <v>1785</v>
      </c>
      <c r="G713" s="449">
        <f t="shared" si="61"/>
        <v>0</v>
      </c>
      <c r="H713" s="449">
        <f>'Data information'!F928</f>
        <v>80</v>
      </c>
      <c r="I713" s="449">
        <f t="shared" si="62"/>
        <v>0</v>
      </c>
      <c r="J713" s="449">
        <f t="shared" si="63"/>
        <v>0</v>
      </c>
      <c r="K713" s="469"/>
    </row>
    <row r="714" spans="1:11" s="500" customFormat="1">
      <c r="A714" s="451"/>
      <c r="B714" s="475"/>
      <c r="C714" s="476" t="str">
        <f>'Data information'!C929</f>
        <v xml:space="preserve"> -  ALARM  BELL 6 INCH</v>
      </c>
      <c r="D714" s="449"/>
      <c r="E714" s="450" t="str">
        <f>'Data information'!D929</f>
        <v>ชุด</v>
      </c>
      <c r="F714" s="449">
        <f>'Data information'!E929</f>
        <v>1070</v>
      </c>
      <c r="G714" s="449">
        <f t="shared" si="61"/>
        <v>0</v>
      </c>
      <c r="H714" s="449">
        <f>'Data information'!F929</f>
        <v>90</v>
      </c>
      <c r="I714" s="449">
        <f t="shared" si="62"/>
        <v>0</v>
      </c>
      <c r="J714" s="449">
        <f t="shared" si="63"/>
        <v>0</v>
      </c>
      <c r="K714" s="469"/>
    </row>
    <row r="715" spans="1:11" s="500" customFormat="1">
      <c r="A715" s="451"/>
      <c r="B715" s="475"/>
      <c r="C715" s="476" t="str">
        <f>'Data information'!C930</f>
        <v xml:space="preserve"> -  FRC #  2.5  SQ.MM.</v>
      </c>
      <c r="D715" s="449"/>
      <c r="E715" s="450" t="str">
        <f>'Data information'!D930</f>
        <v>ม.</v>
      </c>
      <c r="F715" s="449">
        <f>'Data information'!E930</f>
        <v>24.6</v>
      </c>
      <c r="G715" s="449">
        <f t="shared" si="61"/>
        <v>0</v>
      </c>
      <c r="H715" s="449">
        <f>'Data information'!F930</f>
        <v>12</v>
      </c>
      <c r="I715" s="449">
        <f t="shared" si="62"/>
        <v>0</v>
      </c>
      <c r="J715" s="449">
        <f t="shared" si="63"/>
        <v>0</v>
      </c>
      <c r="K715" s="469"/>
    </row>
    <row r="716" spans="1:11" s="500" customFormat="1">
      <c r="A716" s="451"/>
      <c r="B716" s="475"/>
      <c r="C716" s="476" t="str">
        <f>'Data information'!C931</f>
        <v xml:space="preserve"> -  IEC 01 #  1.5  SQ.MM.</v>
      </c>
      <c r="D716" s="449"/>
      <c r="E716" s="450" t="str">
        <f>'Data information'!D931</f>
        <v>ม.</v>
      </c>
      <c r="F716" s="449">
        <f>'Data information'!E931</f>
        <v>3.39</v>
      </c>
      <c r="G716" s="449">
        <f t="shared" si="61"/>
        <v>0</v>
      </c>
      <c r="H716" s="449">
        <f>'Data information'!F931</f>
        <v>5</v>
      </c>
      <c r="I716" s="449">
        <f t="shared" si="62"/>
        <v>0</v>
      </c>
      <c r="J716" s="449">
        <f t="shared" si="63"/>
        <v>0</v>
      </c>
      <c r="K716" s="469"/>
    </row>
    <row r="717" spans="1:11" s="500" customFormat="1">
      <c r="A717" s="451"/>
      <c r="B717" s="475"/>
      <c r="C717" s="476" t="str">
        <f>'Data information'!C932</f>
        <v xml:space="preserve"> -  Tiev #  4C - 0.65  SQ.MM.</v>
      </c>
      <c r="D717" s="449"/>
      <c r="E717" s="450" t="str">
        <f>'Data information'!D932</f>
        <v>ม.</v>
      </c>
      <c r="F717" s="449">
        <f>'Data information'!E932</f>
        <v>9.35</v>
      </c>
      <c r="G717" s="449">
        <f t="shared" si="61"/>
        <v>0</v>
      </c>
      <c r="H717" s="449">
        <f>'Data information'!F932</f>
        <v>6</v>
      </c>
      <c r="I717" s="449">
        <f t="shared" si="62"/>
        <v>0</v>
      </c>
      <c r="J717" s="449">
        <f t="shared" si="63"/>
        <v>0</v>
      </c>
      <c r="K717" s="469"/>
    </row>
    <row r="718" spans="1:11" s="500" customFormat="1">
      <c r="A718" s="451"/>
      <c r="B718" s="475"/>
      <c r="C718" s="476" t="str">
        <f>'Data information'!C933</f>
        <v xml:space="preserve"> - ท่อ IMC.    3/4"</v>
      </c>
      <c r="D718" s="449"/>
      <c r="E718" s="450" t="str">
        <f>'Data information'!D933</f>
        <v>ม.</v>
      </c>
      <c r="F718" s="449">
        <f>'Data information'!E933</f>
        <v>50.36</v>
      </c>
      <c r="G718" s="449">
        <f t="shared" si="61"/>
        <v>0</v>
      </c>
      <c r="H718" s="449">
        <f>'Data information'!F933</f>
        <v>24</v>
      </c>
      <c r="I718" s="449">
        <f t="shared" si="62"/>
        <v>0</v>
      </c>
      <c r="J718" s="449">
        <f t="shared" si="63"/>
        <v>0</v>
      </c>
      <c r="K718" s="469"/>
    </row>
    <row r="719" spans="1:11" s="500" customFormat="1">
      <c r="A719" s="451"/>
      <c r="B719" s="475"/>
      <c r="C719" s="476" t="str">
        <f>'Data information'!C934</f>
        <v xml:space="preserve"> - ท่อ EMT.    1/2"</v>
      </c>
      <c r="D719" s="449"/>
      <c r="E719" s="450" t="str">
        <f>'Data information'!D934</f>
        <v>ม.</v>
      </c>
      <c r="F719" s="449">
        <f>'Data information'!E934</f>
        <v>34.89</v>
      </c>
      <c r="G719" s="449">
        <f t="shared" si="61"/>
        <v>0</v>
      </c>
      <c r="H719" s="449">
        <f>'Data information'!F934</f>
        <v>22</v>
      </c>
      <c r="I719" s="449">
        <f t="shared" si="62"/>
        <v>0</v>
      </c>
      <c r="J719" s="449">
        <f t="shared" si="63"/>
        <v>0</v>
      </c>
      <c r="K719" s="469"/>
    </row>
    <row r="720" spans="1:11" s="500" customFormat="1">
      <c r="A720" s="451"/>
      <c r="B720" s="475"/>
      <c r="C720" s="476" t="str">
        <f>'Data information'!C935</f>
        <v xml:space="preserve"> - รางวายเวย์</v>
      </c>
      <c r="D720" s="449"/>
      <c r="E720" s="450" t="str">
        <f>'Data information'!D935</f>
        <v>ม.</v>
      </c>
      <c r="F720" s="449">
        <f>'Data information'!E935</f>
        <v>133</v>
      </c>
      <c r="G720" s="449">
        <f t="shared" si="61"/>
        <v>0</v>
      </c>
      <c r="H720" s="449">
        <f>'Data information'!F935</f>
        <v>35</v>
      </c>
      <c r="I720" s="449">
        <f t="shared" si="62"/>
        <v>0</v>
      </c>
      <c r="J720" s="449">
        <f t="shared" si="63"/>
        <v>0</v>
      </c>
      <c r="K720" s="469"/>
    </row>
    <row r="721" spans="1:11" s="500" customFormat="1">
      <c r="A721" s="451"/>
      <c r="B721" s="475"/>
      <c r="C721" s="476" t="str">
        <f>'Data information'!C936</f>
        <v xml:space="preserve"> -  อุปกรณ์ประกอบสายไฟฟ้า</v>
      </c>
      <c r="D721" s="449"/>
      <c r="E721" s="450" t="str">
        <f>'Data information'!D936</f>
        <v>รายการ</v>
      </c>
      <c r="F721" s="449">
        <f>(SUM(G715:G717))*0.1</f>
        <v>0</v>
      </c>
      <c r="G721" s="449">
        <f t="shared" si="61"/>
        <v>0</v>
      </c>
      <c r="H721" s="449">
        <f>'Data information'!F936</f>
        <v>0</v>
      </c>
      <c r="I721" s="449">
        <f t="shared" si="62"/>
        <v>0</v>
      </c>
      <c r="J721" s="449">
        <f t="shared" si="63"/>
        <v>0</v>
      </c>
      <c r="K721" s="469"/>
    </row>
    <row r="722" spans="1:11" s="500" customFormat="1">
      <c r="A722" s="451"/>
      <c r="B722" s="475"/>
      <c r="C722" s="476" t="str">
        <f>'Data information'!C937</f>
        <v xml:space="preserve"> -  อุปกรณ์ประกอบท่อไฟฟ้า</v>
      </c>
      <c r="D722" s="449"/>
      <c r="E722" s="450" t="str">
        <f>'Data information'!D937</f>
        <v>รายการ</v>
      </c>
      <c r="F722" s="449">
        <f>(SUM(G718:G720))*0.15</f>
        <v>0</v>
      </c>
      <c r="G722" s="449">
        <f t="shared" si="61"/>
        <v>0</v>
      </c>
      <c r="H722" s="449">
        <f>'Data information'!F937</f>
        <v>0</v>
      </c>
      <c r="I722" s="449">
        <f t="shared" si="62"/>
        <v>0</v>
      </c>
      <c r="J722" s="449">
        <f t="shared" si="63"/>
        <v>0</v>
      </c>
      <c r="K722" s="469"/>
    </row>
    <row r="723" spans="1:11" s="500" customFormat="1" hidden="1">
      <c r="A723" s="451"/>
      <c r="B723" s="475"/>
      <c r="C723" s="485" t="str">
        <f>'Data information'!C938</f>
        <v>ระบบ SANITARY</v>
      </c>
      <c r="D723" s="449"/>
      <c r="E723" s="450"/>
      <c r="F723" s="449"/>
      <c r="G723" s="449"/>
      <c r="H723" s="449"/>
      <c r="I723" s="449"/>
      <c r="J723" s="449"/>
      <c r="K723" s="469"/>
    </row>
    <row r="724" spans="1:11" s="500" customFormat="1" hidden="1">
      <c r="A724" s="451"/>
      <c r="B724" s="475"/>
      <c r="C724" s="476" t="str">
        <f>'Data information'!C939</f>
        <v xml:space="preserve"> -  IEC 01 #  16  SQ.MM.</v>
      </c>
      <c r="D724" s="449"/>
      <c r="E724" s="450" t="str">
        <f>'Data information'!D939</f>
        <v>ม.</v>
      </c>
      <c r="F724" s="449">
        <f>'Data information'!E939</f>
        <v>45.9</v>
      </c>
      <c r="G724" s="449">
        <f t="shared" ref="G724:G759" si="64">D724*F724</f>
        <v>0</v>
      </c>
      <c r="H724" s="449">
        <f>'Data information'!F939</f>
        <v>20</v>
      </c>
      <c r="I724" s="449">
        <f t="shared" ref="I724:I759" si="65">D724*H724</f>
        <v>0</v>
      </c>
      <c r="J724" s="449">
        <f t="shared" ref="J724:J759" si="66">G724+I724</f>
        <v>0</v>
      </c>
      <c r="K724" s="469"/>
    </row>
    <row r="725" spans="1:11" s="500" customFormat="1" hidden="1">
      <c r="A725" s="451"/>
      <c r="B725" s="475"/>
      <c r="C725" s="476" t="str">
        <f>'Data information'!C940</f>
        <v xml:space="preserve"> -  IEC 01 #  6  SQ.MM.</v>
      </c>
      <c r="D725" s="449"/>
      <c r="E725" s="450" t="str">
        <f>'Data information'!D940</f>
        <v>ม.</v>
      </c>
      <c r="F725" s="449">
        <f>'Data information'!E940</f>
        <v>18</v>
      </c>
      <c r="G725" s="449">
        <f t="shared" si="64"/>
        <v>0</v>
      </c>
      <c r="H725" s="449">
        <f>'Data information'!F940</f>
        <v>12</v>
      </c>
      <c r="I725" s="449">
        <f t="shared" si="65"/>
        <v>0</v>
      </c>
      <c r="J725" s="449">
        <f t="shared" si="66"/>
        <v>0</v>
      </c>
      <c r="K725" s="469"/>
    </row>
    <row r="726" spans="1:11" s="500" customFormat="1" hidden="1">
      <c r="A726" s="451"/>
      <c r="B726" s="475"/>
      <c r="C726" s="476" t="str">
        <f>'Data information'!C941</f>
        <v xml:space="preserve"> -  ท่อ IMC 1  1/4  "</v>
      </c>
      <c r="D726" s="449"/>
      <c r="E726" s="450" t="str">
        <f>'Data information'!D941</f>
        <v>ม.</v>
      </c>
      <c r="F726" s="449">
        <f>'Data information'!E941</f>
        <v>171.28</v>
      </c>
      <c r="G726" s="449">
        <f t="shared" si="64"/>
        <v>0</v>
      </c>
      <c r="H726" s="449">
        <f>'Data information'!F941</f>
        <v>38</v>
      </c>
      <c r="I726" s="449">
        <f t="shared" si="65"/>
        <v>0</v>
      </c>
      <c r="J726" s="449">
        <f t="shared" si="66"/>
        <v>0</v>
      </c>
      <c r="K726" s="469"/>
    </row>
    <row r="727" spans="1:11" s="500" customFormat="1" hidden="1">
      <c r="A727" s="451"/>
      <c r="B727" s="475"/>
      <c r="C727" s="476" t="str">
        <f>'Data information'!C942</f>
        <v xml:space="preserve"> -  อุปกรณ์ประกอบสายไฟฟ้า</v>
      </c>
      <c r="D727" s="449"/>
      <c r="E727" s="450" t="str">
        <f>'Data information'!D942</f>
        <v>รายการ</v>
      </c>
      <c r="F727" s="449">
        <f>(SUM(G724:G725))*0.1</f>
        <v>0</v>
      </c>
      <c r="G727" s="449">
        <f t="shared" si="64"/>
        <v>0</v>
      </c>
      <c r="H727" s="449">
        <f>'Data information'!F942</f>
        <v>0</v>
      </c>
      <c r="I727" s="449">
        <f t="shared" si="65"/>
        <v>0</v>
      </c>
      <c r="J727" s="449">
        <f t="shared" si="66"/>
        <v>0</v>
      </c>
      <c r="K727" s="469"/>
    </row>
    <row r="728" spans="1:11" s="500" customFormat="1" hidden="1">
      <c r="A728" s="451"/>
      <c r="B728" s="475"/>
      <c r="C728" s="476" t="str">
        <f>'Data information'!C943</f>
        <v xml:space="preserve"> -  อุปกรณ์ประกอบท่อไฟฟ้า</v>
      </c>
      <c r="D728" s="449"/>
      <c r="E728" s="450" t="str">
        <f>'Data information'!D943</f>
        <v>รายการ</v>
      </c>
      <c r="F728" s="449">
        <f>(SUM(G726))*0.15</f>
        <v>0</v>
      </c>
      <c r="G728" s="449">
        <f t="shared" si="64"/>
        <v>0</v>
      </c>
      <c r="H728" s="449">
        <f>'Data information'!F943</f>
        <v>0</v>
      </c>
      <c r="I728" s="449">
        <f t="shared" si="65"/>
        <v>0</v>
      </c>
      <c r="J728" s="449">
        <f t="shared" si="66"/>
        <v>0</v>
      </c>
      <c r="K728" s="469"/>
    </row>
    <row r="729" spans="1:11" s="500" customFormat="1">
      <c r="A729" s="451"/>
      <c r="B729" s="475"/>
      <c r="C729" s="485" t="str">
        <f>'Data information'!C944</f>
        <v>ระบบเครื่องปรับอากาศ และพัดลมดูดอากาศ</v>
      </c>
      <c r="D729" s="449"/>
      <c r="E729" s="450"/>
      <c r="F729" s="449"/>
      <c r="G729" s="449"/>
      <c r="H729" s="449"/>
      <c r="I729" s="449"/>
      <c r="J729" s="449"/>
      <c r="K729" s="469"/>
    </row>
    <row r="730" spans="1:11" s="500" customFormat="1">
      <c r="A730" s="451"/>
      <c r="B730" s="475"/>
      <c r="C730" s="476" t="str">
        <f>'Data information'!C945</f>
        <v xml:space="preserve"> -  ตู้ CDU</v>
      </c>
      <c r="D730" s="449"/>
      <c r="E730" s="450" t="str">
        <f>'Data information'!D945</f>
        <v>ตู้</v>
      </c>
      <c r="F730" s="449">
        <f>'Data information'!E945</f>
        <v>4290</v>
      </c>
      <c r="G730" s="449">
        <f t="shared" si="64"/>
        <v>0</v>
      </c>
      <c r="H730" s="449">
        <f>'Data information'!F945</f>
        <v>500</v>
      </c>
      <c r="I730" s="449">
        <f t="shared" si="65"/>
        <v>0</v>
      </c>
      <c r="J730" s="449">
        <f t="shared" si="66"/>
        <v>0</v>
      </c>
      <c r="K730" s="469"/>
    </row>
    <row r="731" spans="1:11" s="500" customFormat="1">
      <c r="A731" s="451"/>
      <c r="B731" s="475"/>
      <c r="C731" s="476" t="str">
        <f>'Data information'!C946</f>
        <v xml:space="preserve"> -  IEC 01 #  70  SQ.MM.</v>
      </c>
      <c r="D731" s="449"/>
      <c r="E731" s="450" t="str">
        <f>'Data information'!D946</f>
        <v>ม.</v>
      </c>
      <c r="F731" s="449">
        <f>'Data information'!E946</f>
        <v>196.62</v>
      </c>
      <c r="G731" s="449">
        <f t="shared" si="64"/>
        <v>0</v>
      </c>
      <c r="H731" s="449">
        <f>'Data information'!F946</f>
        <v>45</v>
      </c>
      <c r="I731" s="449">
        <f t="shared" si="65"/>
        <v>0</v>
      </c>
      <c r="J731" s="449">
        <f t="shared" si="66"/>
        <v>0</v>
      </c>
      <c r="K731" s="469"/>
    </row>
    <row r="732" spans="1:11" s="500" customFormat="1">
      <c r="A732" s="451"/>
      <c r="B732" s="475"/>
      <c r="C732" s="476" t="str">
        <f>'Data information'!C947</f>
        <v xml:space="preserve"> -  IEC 01 #  50  SQ.MM.</v>
      </c>
      <c r="D732" s="449"/>
      <c r="E732" s="450" t="str">
        <f>'Data information'!D947</f>
        <v>ม.</v>
      </c>
      <c r="F732" s="449">
        <f>'Data information'!E947</f>
        <v>137.52000000000001</v>
      </c>
      <c r="G732" s="449">
        <f t="shared" si="64"/>
        <v>0</v>
      </c>
      <c r="H732" s="449">
        <f>'Data information'!F947</f>
        <v>40</v>
      </c>
      <c r="I732" s="449">
        <f t="shared" si="65"/>
        <v>0</v>
      </c>
      <c r="J732" s="449">
        <f t="shared" si="66"/>
        <v>0</v>
      </c>
      <c r="K732" s="469"/>
    </row>
    <row r="733" spans="1:11" s="500" customFormat="1">
      <c r="A733" s="451"/>
      <c r="B733" s="475"/>
      <c r="C733" s="476" t="str">
        <f>'Data information'!C948</f>
        <v xml:space="preserve"> -  IEC 01 #  35  SQ.MM.</v>
      </c>
      <c r="D733" s="449"/>
      <c r="E733" s="450" t="str">
        <f>'Data information'!D948</f>
        <v>ม.</v>
      </c>
      <c r="F733" s="449">
        <f>'Data information'!E948</f>
        <v>102.3</v>
      </c>
      <c r="G733" s="449">
        <f t="shared" si="64"/>
        <v>0</v>
      </c>
      <c r="H733" s="449">
        <f>'Data information'!F948</f>
        <v>30</v>
      </c>
      <c r="I733" s="449">
        <f t="shared" si="65"/>
        <v>0</v>
      </c>
      <c r="J733" s="449">
        <f t="shared" si="66"/>
        <v>0</v>
      </c>
      <c r="K733" s="469"/>
    </row>
    <row r="734" spans="1:11" s="500" customFormat="1" hidden="1">
      <c r="A734" s="451"/>
      <c r="B734" s="475"/>
      <c r="C734" s="476" t="str">
        <f>'Data information'!C949</f>
        <v xml:space="preserve"> -  IEC 01 #  25  SQ.MM.</v>
      </c>
      <c r="D734" s="449"/>
      <c r="E734" s="450" t="str">
        <f>'Data information'!D949</f>
        <v>ม.</v>
      </c>
      <c r="F734" s="449">
        <f>'Data information'!E949</f>
        <v>72</v>
      </c>
      <c r="G734" s="449">
        <f t="shared" si="64"/>
        <v>0</v>
      </c>
      <c r="H734" s="449">
        <f>'Data information'!F949</f>
        <v>25</v>
      </c>
      <c r="I734" s="449">
        <f t="shared" si="65"/>
        <v>0</v>
      </c>
      <c r="J734" s="449">
        <f t="shared" si="66"/>
        <v>0</v>
      </c>
      <c r="K734" s="469"/>
    </row>
    <row r="735" spans="1:11" s="500" customFormat="1">
      <c r="A735" s="451"/>
      <c r="B735" s="475"/>
      <c r="C735" s="476" t="str">
        <f>'Data information'!C950</f>
        <v xml:space="preserve"> -  IEC 01 #  16  SQ.MM.</v>
      </c>
      <c r="D735" s="449"/>
      <c r="E735" s="450" t="str">
        <f>'Data information'!D950</f>
        <v>ม.</v>
      </c>
      <c r="F735" s="449">
        <f>'Data information'!E950</f>
        <v>45.9</v>
      </c>
      <c r="G735" s="449">
        <f t="shared" si="64"/>
        <v>0</v>
      </c>
      <c r="H735" s="449">
        <f>'Data information'!F950</f>
        <v>20</v>
      </c>
      <c r="I735" s="449">
        <f t="shared" si="65"/>
        <v>0</v>
      </c>
      <c r="J735" s="449">
        <f t="shared" si="66"/>
        <v>0</v>
      </c>
      <c r="K735" s="469"/>
    </row>
    <row r="736" spans="1:11" s="500" customFormat="1">
      <c r="A736" s="451"/>
      <c r="B736" s="475"/>
      <c r="C736" s="476" t="str">
        <f>'Data information'!C951</f>
        <v xml:space="preserve"> -  IEC 01 #  10  SQ.MM.</v>
      </c>
      <c r="D736" s="449"/>
      <c r="E736" s="450" t="str">
        <f>'Data information'!D951</f>
        <v>ม.</v>
      </c>
      <c r="F736" s="449">
        <f>'Data information'!E951</f>
        <v>29.58</v>
      </c>
      <c r="G736" s="449">
        <f t="shared" si="64"/>
        <v>0</v>
      </c>
      <c r="H736" s="449">
        <f>'Data information'!F951</f>
        <v>16</v>
      </c>
      <c r="I736" s="449">
        <f t="shared" si="65"/>
        <v>0</v>
      </c>
      <c r="J736" s="449">
        <f t="shared" si="66"/>
        <v>0</v>
      </c>
      <c r="K736" s="469"/>
    </row>
    <row r="737" spans="1:11" s="500" customFormat="1" hidden="1">
      <c r="A737" s="451"/>
      <c r="B737" s="475"/>
      <c r="C737" s="476" t="str">
        <f>'Data information'!C952</f>
        <v xml:space="preserve"> -  IEC 01 #  6  SQ.MM.</v>
      </c>
      <c r="D737" s="449"/>
      <c r="E737" s="450" t="str">
        <f>'Data information'!D952</f>
        <v>ม.</v>
      </c>
      <c r="F737" s="449">
        <f>'Data information'!E952</f>
        <v>18</v>
      </c>
      <c r="G737" s="449">
        <f t="shared" si="64"/>
        <v>0</v>
      </c>
      <c r="H737" s="449">
        <f>'Data information'!F952</f>
        <v>12</v>
      </c>
      <c r="I737" s="449">
        <f t="shared" si="65"/>
        <v>0</v>
      </c>
      <c r="J737" s="449">
        <f t="shared" si="66"/>
        <v>0</v>
      </c>
      <c r="K737" s="469"/>
    </row>
    <row r="738" spans="1:11" s="500" customFormat="1">
      <c r="A738" s="451"/>
      <c r="B738" s="475"/>
      <c r="C738" s="476" t="str">
        <f>'Data information'!C953</f>
        <v xml:space="preserve"> -  IEC 01 #  4  SQ.MM.</v>
      </c>
      <c r="D738" s="449"/>
      <c r="E738" s="450" t="str">
        <f>'Data information'!D953</f>
        <v>ม.</v>
      </c>
      <c r="F738" s="449">
        <f>'Data information'!E953</f>
        <v>11.22</v>
      </c>
      <c r="G738" s="449">
        <f t="shared" si="64"/>
        <v>0</v>
      </c>
      <c r="H738" s="449">
        <f>'Data information'!F953</f>
        <v>10</v>
      </c>
      <c r="I738" s="449">
        <f t="shared" si="65"/>
        <v>0</v>
      </c>
      <c r="J738" s="449">
        <f t="shared" si="66"/>
        <v>0</v>
      </c>
      <c r="K738" s="469"/>
    </row>
    <row r="739" spans="1:11" s="500" customFormat="1">
      <c r="A739" s="451"/>
      <c r="B739" s="475"/>
      <c r="C739" s="476" t="str">
        <f>'Data information'!C954</f>
        <v xml:space="preserve"> -  IEC 01 #  2.5  SQ.MM.</v>
      </c>
      <c r="D739" s="449"/>
      <c r="E739" s="450" t="str">
        <f>'Data information'!D954</f>
        <v>ม.</v>
      </c>
      <c r="F739" s="449">
        <f>'Data information'!E954</f>
        <v>7.44</v>
      </c>
      <c r="G739" s="449">
        <f t="shared" si="64"/>
        <v>0</v>
      </c>
      <c r="H739" s="449">
        <f>'Data information'!F954</f>
        <v>7</v>
      </c>
      <c r="I739" s="449">
        <f t="shared" si="65"/>
        <v>0</v>
      </c>
      <c r="J739" s="449">
        <f t="shared" si="66"/>
        <v>0</v>
      </c>
      <c r="K739" s="469"/>
    </row>
    <row r="740" spans="1:11" s="500" customFormat="1">
      <c r="A740" s="451"/>
      <c r="B740" s="475"/>
      <c r="C740" s="476" t="str">
        <f>'Data information'!C955</f>
        <v xml:space="preserve"> -  Transmission cable size : 0.33 mm (22AWG) 2Core</v>
      </c>
      <c r="D740" s="449"/>
      <c r="E740" s="450" t="str">
        <f>'Data information'!D955</f>
        <v>ม.</v>
      </c>
      <c r="F740" s="449">
        <f>'Data information'!E955</f>
        <v>15</v>
      </c>
      <c r="G740" s="449">
        <f t="shared" si="64"/>
        <v>0</v>
      </c>
      <c r="H740" s="449">
        <f>'Data information'!F955</f>
        <v>5</v>
      </c>
      <c r="I740" s="449">
        <f t="shared" si="65"/>
        <v>0</v>
      </c>
      <c r="J740" s="449">
        <f t="shared" si="66"/>
        <v>0</v>
      </c>
      <c r="K740" s="469"/>
    </row>
    <row r="741" spans="1:11" s="500" customFormat="1">
      <c r="A741" s="451"/>
      <c r="B741" s="475"/>
      <c r="C741" s="476" t="str">
        <f>'Data information'!C956</f>
        <v xml:space="preserve"> -  ท่อ IMC 2  1/2  "</v>
      </c>
      <c r="D741" s="449"/>
      <c r="E741" s="450" t="str">
        <f>'Data information'!D956</f>
        <v>ม.</v>
      </c>
      <c r="F741" s="449">
        <f>'Data information'!E956</f>
        <v>449.57</v>
      </c>
      <c r="G741" s="449">
        <f t="shared" si="64"/>
        <v>0</v>
      </c>
      <c r="H741" s="449">
        <f>'Data information'!F956</f>
        <v>55</v>
      </c>
      <c r="I741" s="449">
        <f t="shared" si="65"/>
        <v>0</v>
      </c>
      <c r="J741" s="449">
        <f t="shared" si="66"/>
        <v>0</v>
      </c>
      <c r="K741" s="469"/>
    </row>
    <row r="742" spans="1:11" s="500" customFormat="1">
      <c r="A742" s="451"/>
      <c r="B742" s="475"/>
      <c r="C742" s="476" t="str">
        <f>'Data information'!C957</f>
        <v xml:space="preserve"> -  ท่อ IMC 2  "</v>
      </c>
      <c r="D742" s="449"/>
      <c r="E742" s="450" t="str">
        <f>'Data information'!D957</f>
        <v>ม.</v>
      </c>
      <c r="F742" s="449">
        <f>'Data information'!E957</f>
        <v>287.48</v>
      </c>
      <c r="G742" s="449">
        <f t="shared" si="64"/>
        <v>0</v>
      </c>
      <c r="H742" s="449">
        <f>'Data information'!F957</f>
        <v>48</v>
      </c>
      <c r="I742" s="449">
        <f t="shared" si="65"/>
        <v>0</v>
      </c>
      <c r="J742" s="449">
        <f t="shared" si="66"/>
        <v>0</v>
      </c>
      <c r="K742" s="469"/>
    </row>
    <row r="743" spans="1:11" s="500" customFormat="1">
      <c r="A743" s="451"/>
      <c r="B743" s="475"/>
      <c r="C743" s="476" t="str">
        <f>'Data information'!C958</f>
        <v xml:space="preserve"> -  ท่อ IMC 1  1/2  "</v>
      </c>
      <c r="D743" s="449"/>
      <c r="E743" s="450" t="str">
        <f>'Data information'!D958</f>
        <v>ม.</v>
      </c>
      <c r="F743" s="449">
        <f>'Data information'!E958</f>
        <v>210.36</v>
      </c>
      <c r="G743" s="449">
        <f t="shared" si="64"/>
        <v>0</v>
      </c>
      <c r="H743" s="449">
        <f>'Data information'!F958</f>
        <v>42</v>
      </c>
      <c r="I743" s="449">
        <f t="shared" si="65"/>
        <v>0</v>
      </c>
      <c r="J743" s="449">
        <f t="shared" si="66"/>
        <v>0</v>
      </c>
      <c r="K743" s="469"/>
    </row>
    <row r="744" spans="1:11" s="500" customFormat="1" hidden="1">
      <c r="A744" s="451"/>
      <c r="B744" s="475"/>
      <c r="C744" s="476" t="str">
        <f>'Data information'!C959</f>
        <v xml:space="preserve"> - ท่อ EMT.   1 1/4 "</v>
      </c>
      <c r="D744" s="449"/>
      <c r="E744" s="450" t="str">
        <f>'Data information'!D959</f>
        <v>ม.</v>
      </c>
      <c r="F744" s="449">
        <f>'Data information'!E959</f>
        <v>124.85</v>
      </c>
      <c r="G744" s="449">
        <f t="shared" si="64"/>
        <v>0</v>
      </c>
      <c r="H744" s="449">
        <f>'Data information'!F959</f>
        <v>38</v>
      </c>
      <c r="I744" s="449">
        <f t="shared" si="65"/>
        <v>0</v>
      </c>
      <c r="J744" s="449">
        <f t="shared" si="66"/>
        <v>0</v>
      </c>
      <c r="K744" s="469"/>
    </row>
    <row r="745" spans="1:11" s="500" customFormat="1">
      <c r="A745" s="451"/>
      <c r="B745" s="475"/>
      <c r="C745" s="476" t="str">
        <f>'Data information'!C960</f>
        <v xml:space="preserve">  - ท่อ EMT.    1/2 "</v>
      </c>
      <c r="D745" s="449"/>
      <c r="E745" s="450" t="str">
        <f>'Data information'!D960</f>
        <v>ม.</v>
      </c>
      <c r="F745" s="449">
        <f>'Data information'!E960</f>
        <v>34.89</v>
      </c>
      <c r="G745" s="449">
        <f t="shared" si="64"/>
        <v>0</v>
      </c>
      <c r="H745" s="449">
        <f>'Data information'!F960</f>
        <v>22</v>
      </c>
      <c r="I745" s="449">
        <f t="shared" si="65"/>
        <v>0</v>
      </c>
      <c r="J745" s="449">
        <f t="shared" si="66"/>
        <v>0</v>
      </c>
      <c r="K745" s="469"/>
    </row>
    <row r="746" spans="1:11" s="500" customFormat="1">
      <c r="A746" s="451"/>
      <c r="B746" s="475"/>
      <c r="C746" s="476" t="str">
        <f>'Data information'!C961</f>
        <v xml:space="preserve"> -  อุปกรณ์ประกอบสายไฟฟ้า</v>
      </c>
      <c r="D746" s="449"/>
      <c r="E746" s="450" t="str">
        <f>'Data information'!D961</f>
        <v>รายการ</v>
      </c>
      <c r="F746" s="449">
        <f>(SUM(G731:G740))*0.1</f>
        <v>0</v>
      </c>
      <c r="G746" s="449">
        <f t="shared" si="64"/>
        <v>0</v>
      </c>
      <c r="H746" s="449">
        <f>'Data information'!F961</f>
        <v>0</v>
      </c>
      <c r="I746" s="449">
        <f t="shared" si="65"/>
        <v>0</v>
      </c>
      <c r="J746" s="449">
        <f t="shared" si="66"/>
        <v>0</v>
      </c>
      <c r="K746" s="469"/>
    </row>
    <row r="747" spans="1:11" s="500" customFormat="1">
      <c r="A747" s="451"/>
      <c r="B747" s="475"/>
      <c r="C747" s="476" t="str">
        <f>'Data information'!C962</f>
        <v xml:space="preserve"> -  อุปกรณ์ประกอบท่อไฟฟ้า</v>
      </c>
      <c r="D747" s="449"/>
      <c r="E747" s="450" t="str">
        <f>'Data information'!D962</f>
        <v>รายการ</v>
      </c>
      <c r="F747" s="449">
        <f>(SUM(G741:G745))*0.15</f>
        <v>0</v>
      </c>
      <c r="G747" s="449">
        <f t="shared" si="64"/>
        <v>0</v>
      </c>
      <c r="H747" s="449">
        <f>'Data information'!F962</f>
        <v>0</v>
      </c>
      <c r="I747" s="449">
        <f t="shared" si="65"/>
        <v>0</v>
      </c>
      <c r="J747" s="449">
        <f t="shared" si="66"/>
        <v>0</v>
      </c>
      <c r="K747" s="469"/>
    </row>
    <row r="748" spans="1:11" s="500" customFormat="1">
      <c r="A748" s="451"/>
      <c r="B748" s="475"/>
      <c r="C748" s="485" t="str">
        <f>'Data information'!C963</f>
        <v>ระบบไฟฉุกเฉินและป้ายทางออก</v>
      </c>
      <c r="D748" s="449"/>
      <c r="E748" s="450"/>
      <c r="F748" s="449"/>
      <c r="G748" s="449"/>
      <c r="H748" s="449"/>
      <c r="I748" s="449"/>
      <c r="J748" s="449"/>
      <c r="K748" s="469"/>
    </row>
    <row r="749" spans="1:11" s="500" customFormat="1">
      <c r="A749" s="451"/>
      <c r="B749" s="475"/>
      <c r="C749" s="476" t="str">
        <f>'Data information'!C964</f>
        <v xml:space="preserve"> -  ปลั๊กกราว์ดเดี่ยว</v>
      </c>
      <c r="D749" s="449"/>
      <c r="E749" s="450" t="str">
        <f>'Data information'!D964</f>
        <v>ชุด</v>
      </c>
      <c r="F749" s="449">
        <f>'Data information'!E964</f>
        <v>80</v>
      </c>
      <c r="G749" s="449">
        <f t="shared" si="64"/>
        <v>0</v>
      </c>
      <c r="H749" s="449">
        <f>'Data information'!F964</f>
        <v>90</v>
      </c>
      <c r="I749" s="449">
        <f t="shared" si="65"/>
        <v>0</v>
      </c>
      <c r="J749" s="449">
        <f t="shared" si="66"/>
        <v>0</v>
      </c>
      <c r="K749" s="469"/>
    </row>
    <row r="750" spans="1:11" s="500" customFormat="1">
      <c r="A750" s="451"/>
      <c r="B750" s="475"/>
      <c r="C750" s="476" t="str">
        <f>'Data information'!C965</f>
        <v xml:space="preserve"> -  IEC 01 #  2.5  SQ.MM.</v>
      </c>
      <c r="D750" s="449"/>
      <c r="E750" s="450" t="str">
        <f>'Data information'!D965</f>
        <v>ม.</v>
      </c>
      <c r="F750" s="449">
        <f>'Data information'!E965</f>
        <v>7.44</v>
      </c>
      <c r="G750" s="449">
        <f t="shared" si="64"/>
        <v>0</v>
      </c>
      <c r="H750" s="449">
        <f>'Data information'!F965</f>
        <v>7</v>
      </c>
      <c r="I750" s="449">
        <f t="shared" si="65"/>
        <v>0</v>
      </c>
      <c r="J750" s="449">
        <f t="shared" si="66"/>
        <v>0</v>
      </c>
      <c r="K750" s="469"/>
    </row>
    <row r="751" spans="1:11" s="500" customFormat="1">
      <c r="A751" s="451"/>
      <c r="B751" s="475"/>
      <c r="C751" s="476" t="str">
        <f>'Data information'!C966</f>
        <v xml:space="preserve"> - ท่อ EMT.   1/2"</v>
      </c>
      <c r="D751" s="449"/>
      <c r="E751" s="450" t="str">
        <f>'Data information'!D966</f>
        <v>ม.</v>
      </c>
      <c r="F751" s="449">
        <f>'Data information'!E966</f>
        <v>34.89</v>
      </c>
      <c r="G751" s="449">
        <f t="shared" si="64"/>
        <v>0</v>
      </c>
      <c r="H751" s="449">
        <f>'Data information'!F966</f>
        <v>22</v>
      </c>
      <c r="I751" s="449">
        <f t="shared" si="65"/>
        <v>0</v>
      </c>
      <c r="J751" s="449">
        <f t="shared" si="66"/>
        <v>0</v>
      </c>
      <c r="K751" s="469"/>
    </row>
    <row r="752" spans="1:11" s="500" customFormat="1">
      <c r="A752" s="451"/>
      <c r="B752" s="475"/>
      <c r="C752" s="476" t="str">
        <f>'Data information'!C967</f>
        <v xml:space="preserve"> -  อุปกรณ์ประกอบสายไฟฟ้า</v>
      </c>
      <c r="D752" s="449"/>
      <c r="E752" s="450" t="str">
        <f>'Data information'!D967</f>
        <v>รายการ</v>
      </c>
      <c r="F752" s="449">
        <f>(SUM(G750))*0.1</f>
        <v>0</v>
      </c>
      <c r="G752" s="449">
        <f t="shared" si="64"/>
        <v>0</v>
      </c>
      <c r="H752" s="449">
        <f>'Data information'!F967</f>
        <v>0</v>
      </c>
      <c r="I752" s="449">
        <f t="shared" si="65"/>
        <v>0</v>
      </c>
      <c r="J752" s="449">
        <f t="shared" si="66"/>
        <v>0</v>
      </c>
      <c r="K752" s="469"/>
    </row>
    <row r="753" spans="1:11" s="500" customFormat="1">
      <c r="A753" s="451"/>
      <c r="B753" s="475"/>
      <c r="C753" s="476" t="str">
        <f>'Data information'!C968</f>
        <v xml:space="preserve"> -  อุปกรณ์ประกอบท่อไฟฟ้า</v>
      </c>
      <c r="D753" s="449"/>
      <c r="E753" s="450" t="str">
        <f>'Data information'!D968</f>
        <v>รายการ</v>
      </c>
      <c r="F753" s="449">
        <f>(SUM(G751))*0.15</f>
        <v>0</v>
      </c>
      <c r="G753" s="449">
        <f t="shared" si="64"/>
        <v>0</v>
      </c>
      <c r="H753" s="449">
        <f>'Data information'!F968</f>
        <v>0</v>
      </c>
      <c r="I753" s="449">
        <f t="shared" si="65"/>
        <v>0</v>
      </c>
      <c r="J753" s="449">
        <f t="shared" si="66"/>
        <v>0</v>
      </c>
      <c r="K753" s="469"/>
    </row>
    <row r="754" spans="1:11" s="500" customFormat="1" hidden="1">
      <c r="A754" s="451"/>
      <c r="B754" s="475"/>
      <c r="C754" s="485" t="str">
        <f>'Data information'!C969</f>
        <v>ระบบ LIFT</v>
      </c>
      <c r="D754" s="449"/>
      <c r="E754" s="450"/>
      <c r="F754" s="449"/>
      <c r="G754" s="449"/>
      <c r="H754" s="449"/>
      <c r="I754" s="449"/>
      <c r="J754" s="449"/>
      <c r="K754" s="469"/>
    </row>
    <row r="755" spans="1:11" s="500" customFormat="1" hidden="1">
      <c r="A755" s="451"/>
      <c r="B755" s="475"/>
      <c r="C755" s="476" t="str">
        <f>'Data information'!C970</f>
        <v xml:space="preserve"> -  FRC #  16  SQ.MM.</v>
      </c>
      <c r="D755" s="449"/>
      <c r="E755" s="450" t="str">
        <f>'Data information'!D970</f>
        <v>ม.</v>
      </c>
      <c r="F755" s="449">
        <f>'Data information'!E970</f>
        <v>84</v>
      </c>
      <c r="G755" s="449">
        <f t="shared" si="64"/>
        <v>0</v>
      </c>
      <c r="H755" s="449">
        <f>'Data information'!F970</f>
        <v>30</v>
      </c>
      <c r="I755" s="449">
        <f t="shared" si="65"/>
        <v>0</v>
      </c>
      <c r="J755" s="449">
        <f t="shared" si="66"/>
        <v>0</v>
      </c>
      <c r="K755" s="469"/>
    </row>
    <row r="756" spans="1:11" s="500" customFormat="1" hidden="1">
      <c r="A756" s="451"/>
      <c r="B756" s="475"/>
      <c r="C756" s="476" t="str">
        <f>'Data information'!C971</f>
        <v xml:space="preserve"> -  FRC #  6  SQ.MM.</v>
      </c>
      <c r="D756" s="449"/>
      <c r="E756" s="450" t="str">
        <f>'Data information'!D971</f>
        <v>ม.</v>
      </c>
      <c r="F756" s="449">
        <f>'Data information'!E971</f>
        <v>43.2</v>
      </c>
      <c r="G756" s="449">
        <f t="shared" si="64"/>
        <v>0</v>
      </c>
      <c r="H756" s="449">
        <f>'Data information'!F971</f>
        <v>16</v>
      </c>
      <c r="I756" s="449">
        <f t="shared" si="65"/>
        <v>0</v>
      </c>
      <c r="J756" s="449">
        <f t="shared" si="66"/>
        <v>0</v>
      </c>
      <c r="K756" s="469"/>
    </row>
    <row r="757" spans="1:11" s="500" customFormat="1" hidden="1">
      <c r="A757" s="451"/>
      <c r="B757" s="475"/>
      <c r="C757" s="476" t="str">
        <f>'Data information'!C972</f>
        <v xml:space="preserve"> - ท่อ IMC.  2  "</v>
      </c>
      <c r="D757" s="449"/>
      <c r="E757" s="450" t="str">
        <f>'Data information'!D972</f>
        <v>ม.</v>
      </c>
      <c r="F757" s="449">
        <f>'Data information'!E972</f>
        <v>287.48</v>
      </c>
      <c r="G757" s="449">
        <f t="shared" si="64"/>
        <v>0</v>
      </c>
      <c r="H757" s="449">
        <f>'Data information'!F972</f>
        <v>48</v>
      </c>
      <c r="I757" s="449">
        <f t="shared" si="65"/>
        <v>0</v>
      </c>
      <c r="J757" s="449">
        <f t="shared" si="66"/>
        <v>0</v>
      </c>
      <c r="K757" s="469"/>
    </row>
    <row r="758" spans="1:11" s="500" customFormat="1" hidden="1">
      <c r="A758" s="451"/>
      <c r="B758" s="475"/>
      <c r="C758" s="476" t="str">
        <f>'Data information'!C973</f>
        <v xml:space="preserve"> -  อุปกรณ์ประกอบสายไฟฟ้า</v>
      </c>
      <c r="D758" s="449"/>
      <c r="E758" s="450" t="str">
        <f>'Data information'!D973</f>
        <v>รายการ</v>
      </c>
      <c r="F758" s="449">
        <f>(SUM(G755:G756))*0.1</f>
        <v>0</v>
      </c>
      <c r="G758" s="449">
        <f t="shared" si="64"/>
        <v>0</v>
      </c>
      <c r="H758" s="449">
        <f>'Data information'!F973</f>
        <v>0</v>
      </c>
      <c r="I758" s="449">
        <f t="shared" si="65"/>
        <v>0</v>
      </c>
      <c r="J758" s="449">
        <f t="shared" si="66"/>
        <v>0</v>
      </c>
      <c r="K758" s="469"/>
    </row>
    <row r="759" spans="1:11" s="500" customFormat="1" hidden="1">
      <c r="A759" s="451"/>
      <c r="B759" s="475"/>
      <c r="C759" s="476" t="str">
        <f>'Data information'!C974</f>
        <v xml:space="preserve"> -  อุปกรณ์ประกอบท่อไฟฟ้า</v>
      </c>
      <c r="D759" s="449"/>
      <c r="E759" s="450" t="str">
        <f>'Data information'!D974</f>
        <v>รายการ</v>
      </c>
      <c r="F759" s="449">
        <f>(SUM(G757))*0.15</f>
        <v>0</v>
      </c>
      <c r="G759" s="449">
        <f t="shared" si="64"/>
        <v>0</v>
      </c>
      <c r="H759" s="449">
        <f>'Data information'!F974</f>
        <v>0</v>
      </c>
      <c r="I759" s="449">
        <f t="shared" si="65"/>
        <v>0</v>
      </c>
      <c r="J759" s="449">
        <f t="shared" si="66"/>
        <v>0</v>
      </c>
      <c r="K759" s="469"/>
    </row>
    <row r="760" spans="1:11" s="500" customFormat="1">
      <c r="A760" s="451"/>
      <c r="B760" s="475"/>
      <c r="C760" s="485" t="str">
        <f>'Data information'!C975</f>
        <v>ระบบป้องกันฟ้าผ่า</v>
      </c>
      <c r="D760" s="449"/>
      <c r="E760" s="450"/>
      <c r="F760" s="449"/>
      <c r="G760" s="449"/>
      <c r="H760" s="449"/>
      <c r="I760" s="449"/>
      <c r="J760" s="449"/>
      <c r="K760" s="469"/>
    </row>
    <row r="761" spans="1:11" s="500" customFormat="1">
      <c r="A761" s="451"/>
      <c r="B761" s="475"/>
      <c r="C761" s="476" t="str">
        <f>'Data information'!C976</f>
        <v xml:space="preserve"> -  Air Terminal ( h 60 cm. )</v>
      </c>
      <c r="D761" s="449"/>
      <c r="E761" s="450" t="str">
        <f>'Data information'!D976</f>
        <v>แท่ง</v>
      </c>
      <c r="F761" s="449">
        <f>'Data information'!E976</f>
        <v>1135</v>
      </c>
      <c r="G761" s="449">
        <f t="shared" ref="G761:G768" si="67">D761*F761</f>
        <v>0</v>
      </c>
      <c r="H761" s="449">
        <f>'Data information'!F976</f>
        <v>100</v>
      </c>
      <c r="I761" s="449">
        <f t="shared" ref="I761:I768" si="68">D761*H761</f>
        <v>0</v>
      </c>
      <c r="J761" s="449">
        <f t="shared" ref="J761:J768" si="69">G761+I761</f>
        <v>0</v>
      </c>
      <c r="K761" s="469"/>
    </row>
    <row r="762" spans="1:11" s="500" customFormat="1">
      <c r="A762" s="451"/>
      <c r="B762" s="475"/>
      <c r="C762" s="476" t="str">
        <f>'Data information'!C977</f>
        <v xml:space="preserve"> -  Ground  Test  Box</v>
      </c>
      <c r="D762" s="449"/>
      <c r="E762" s="450" t="str">
        <f>'Data information'!D977</f>
        <v>กล่อง</v>
      </c>
      <c r="F762" s="449">
        <f>'Data information'!E977</f>
        <v>2000</v>
      </c>
      <c r="G762" s="449">
        <f t="shared" si="67"/>
        <v>0</v>
      </c>
      <c r="H762" s="449">
        <f>'Data information'!F977</f>
        <v>100</v>
      </c>
      <c r="I762" s="449">
        <f t="shared" si="68"/>
        <v>0</v>
      </c>
      <c r="J762" s="449">
        <f t="shared" si="69"/>
        <v>0</v>
      </c>
      <c r="K762" s="469"/>
    </row>
    <row r="763" spans="1:11" s="500" customFormat="1">
      <c r="A763" s="451"/>
      <c r="B763" s="475"/>
      <c r="C763" s="476" t="str">
        <f>'Data information'!C978</f>
        <v xml:space="preserve"> -  Ground  PIT</v>
      </c>
      <c r="D763" s="449"/>
      <c r="E763" s="450" t="str">
        <f>'Data information'!D978</f>
        <v>บ่อ</v>
      </c>
      <c r="F763" s="449">
        <f>'Data information'!E978</f>
        <v>1050</v>
      </c>
      <c r="G763" s="449">
        <f t="shared" si="67"/>
        <v>0</v>
      </c>
      <c r="H763" s="449">
        <f>'Data information'!F978</f>
        <v>100</v>
      </c>
      <c r="I763" s="449">
        <f t="shared" si="68"/>
        <v>0</v>
      </c>
      <c r="J763" s="449">
        <f t="shared" si="69"/>
        <v>0</v>
      </c>
      <c r="K763" s="469"/>
    </row>
    <row r="764" spans="1:11" s="500" customFormat="1">
      <c r="A764" s="451"/>
      <c r="B764" s="475"/>
      <c r="C764" s="476" t="str">
        <f>'Data information'!C979</f>
        <v xml:space="preserve"> - Cabel Coppre  70  sq.mm.</v>
      </c>
      <c r="D764" s="449"/>
      <c r="E764" s="450" t="str">
        <f>'Data information'!D979</f>
        <v>ม.</v>
      </c>
      <c r="F764" s="449">
        <f>'Data information'!E979</f>
        <v>196.62</v>
      </c>
      <c r="G764" s="449">
        <f t="shared" si="67"/>
        <v>0</v>
      </c>
      <c r="H764" s="449">
        <f>'Data information'!F979</f>
        <v>45</v>
      </c>
      <c r="I764" s="449">
        <f t="shared" si="68"/>
        <v>0</v>
      </c>
      <c r="J764" s="449">
        <f t="shared" si="69"/>
        <v>0</v>
      </c>
      <c r="K764" s="469"/>
    </row>
    <row r="765" spans="1:11" s="500" customFormat="1">
      <c r="A765" s="451"/>
      <c r="B765" s="475"/>
      <c r="C765" s="476" t="str">
        <f>'Data information'!C980</f>
        <v xml:space="preserve"> - ท่อ PVC  1   " </v>
      </c>
      <c r="D765" s="449"/>
      <c r="E765" s="450" t="str">
        <f>'Data information'!D980</f>
        <v>ม.</v>
      </c>
      <c r="F765" s="449">
        <f>'Data information'!E980</f>
        <v>14.45</v>
      </c>
      <c r="G765" s="449">
        <f t="shared" si="67"/>
        <v>0</v>
      </c>
      <c r="H765" s="449">
        <f>'Data information'!F980</f>
        <v>25</v>
      </c>
      <c r="I765" s="449">
        <f t="shared" si="68"/>
        <v>0</v>
      </c>
      <c r="J765" s="449">
        <f t="shared" si="69"/>
        <v>0</v>
      </c>
      <c r="K765" s="469"/>
    </row>
    <row r="766" spans="1:11" s="500" customFormat="1">
      <c r="A766" s="451"/>
      <c r="B766" s="475"/>
      <c r="C766" s="476" t="str">
        <f>'Data information'!C981</f>
        <v xml:space="preserve"> - ชุดแท่งกราวด์</v>
      </c>
      <c r="D766" s="449"/>
      <c r="E766" s="450" t="str">
        <f>'Data information'!D981</f>
        <v>แท่ง</v>
      </c>
      <c r="F766" s="449">
        <f>'Data information'!E981</f>
        <v>930</v>
      </c>
      <c r="G766" s="449">
        <f t="shared" si="67"/>
        <v>0</v>
      </c>
      <c r="H766" s="449">
        <f>'Data information'!F981</f>
        <v>100</v>
      </c>
      <c r="I766" s="449">
        <f t="shared" si="68"/>
        <v>0</v>
      </c>
      <c r="J766" s="449">
        <f t="shared" si="69"/>
        <v>0</v>
      </c>
      <c r="K766" s="469"/>
    </row>
    <row r="767" spans="1:11" s="500" customFormat="1">
      <c r="A767" s="451"/>
      <c r="B767" s="475"/>
      <c r="C767" s="476" t="str">
        <f>'Data information'!C982</f>
        <v xml:space="preserve"> -  อุปกรณ์ประกอบสายไฟฟ้า</v>
      </c>
      <c r="D767" s="449"/>
      <c r="E767" s="450" t="str">
        <f>'Data information'!D982</f>
        <v>รายการ</v>
      </c>
      <c r="F767" s="449">
        <f>(SUM(G764))*0.1</f>
        <v>0</v>
      </c>
      <c r="G767" s="449">
        <f t="shared" si="67"/>
        <v>0</v>
      </c>
      <c r="H767" s="449">
        <f>'Data information'!F982</f>
        <v>0</v>
      </c>
      <c r="I767" s="449">
        <f t="shared" si="68"/>
        <v>0</v>
      </c>
      <c r="J767" s="449">
        <f t="shared" si="69"/>
        <v>0</v>
      </c>
      <c r="K767" s="469"/>
    </row>
    <row r="768" spans="1:11" s="500" customFormat="1">
      <c r="A768" s="451"/>
      <c r="B768" s="475"/>
      <c r="C768" s="476" t="str">
        <f>'Data information'!C983</f>
        <v xml:space="preserve"> -  อุปกรณ์ประกอบท่อไฟฟ้า</v>
      </c>
      <c r="D768" s="449"/>
      <c r="E768" s="450" t="str">
        <f>'Data information'!D983</f>
        <v>รายการ</v>
      </c>
      <c r="F768" s="449">
        <f>(SUM(G765))*0.15</f>
        <v>0</v>
      </c>
      <c r="G768" s="449">
        <f t="shared" si="67"/>
        <v>0</v>
      </c>
      <c r="H768" s="449">
        <f>'Data information'!F983</f>
        <v>0</v>
      </c>
      <c r="I768" s="449">
        <f t="shared" si="68"/>
        <v>0</v>
      </c>
      <c r="J768" s="449">
        <f t="shared" si="69"/>
        <v>0</v>
      </c>
      <c r="K768" s="469"/>
    </row>
    <row r="769" spans="1:11" s="500" customFormat="1">
      <c r="A769" s="451"/>
      <c r="B769" s="475"/>
      <c r="C769" s="485" t="str">
        <f>'Data information'!C984</f>
        <v>TELEPHONE SYSTEM</v>
      </c>
      <c r="D769" s="449"/>
      <c r="E769" s="450"/>
      <c r="F769" s="449"/>
      <c r="G769" s="449"/>
      <c r="H769" s="449"/>
      <c r="I769" s="449"/>
      <c r="J769" s="449"/>
      <c r="K769" s="469"/>
    </row>
    <row r="770" spans="1:11" s="500" customFormat="1" hidden="1">
      <c r="A770" s="451"/>
      <c r="B770" s="475"/>
      <c r="C770" s="476" t="str">
        <f>'Data information'!C985</f>
        <v xml:space="preserve"> - MDF 100/100P (Steel) with Arrester</v>
      </c>
      <c r="D770" s="449"/>
      <c r="E770" s="450" t="str">
        <f>'Data information'!D985</f>
        <v>ชุด</v>
      </c>
      <c r="F770" s="449">
        <f>'Data information'!E985</f>
        <v>13410</v>
      </c>
      <c r="G770" s="449">
        <f t="shared" ref="G770:G817" si="70">D770*F770</f>
        <v>0</v>
      </c>
      <c r="H770" s="449">
        <f>'Data information'!F985</f>
        <v>4023</v>
      </c>
      <c r="I770" s="449">
        <f t="shared" ref="I770:I817" si="71">D770*H770</f>
        <v>0</v>
      </c>
      <c r="J770" s="449">
        <f t="shared" ref="J770:J817" si="72">G770+I770</f>
        <v>0</v>
      </c>
      <c r="K770" s="469"/>
    </row>
    <row r="771" spans="1:11" s="500" customFormat="1">
      <c r="A771" s="451"/>
      <c r="B771" s="475"/>
      <c r="C771" s="476" t="str">
        <f>'Data information'!C986</f>
        <v xml:space="preserve"> - MDF 30/30P (Steel) with Arrester</v>
      </c>
      <c r="D771" s="449"/>
      <c r="E771" s="450" t="str">
        <f>'Data information'!D986</f>
        <v>ชุด</v>
      </c>
      <c r="F771" s="449">
        <f>'Data information'!E986</f>
        <v>4351</v>
      </c>
      <c r="G771" s="449">
        <f t="shared" si="70"/>
        <v>0</v>
      </c>
      <c r="H771" s="449">
        <f>'Data information'!F986</f>
        <v>1305.3</v>
      </c>
      <c r="I771" s="449">
        <f t="shared" si="71"/>
        <v>0</v>
      </c>
      <c r="J771" s="449">
        <f t="shared" si="72"/>
        <v>0</v>
      </c>
      <c r="K771" s="469"/>
    </row>
    <row r="772" spans="1:11" s="500" customFormat="1" hidden="1">
      <c r="A772" s="451"/>
      <c r="B772" s="475"/>
      <c r="C772" s="476" t="str">
        <f>'Data information'!C987</f>
        <v xml:space="preserve"> - MDF 20/20P (Steel) with Arrester</v>
      </c>
      <c r="D772" s="449"/>
      <c r="E772" s="450" t="str">
        <f>'Data information'!D987</f>
        <v>ชุด</v>
      </c>
      <c r="F772" s="449">
        <f>'Data information'!E987</f>
        <v>3139</v>
      </c>
      <c r="G772" s="449">
        <f t="shared" si="70"/>
        <v>0</v>
      </c>
      <c r="H772" s="449">
        <f>'Data information'!F987</f>
        <v>941.7</v>
      </c>
      <c r="I772" s="449">
        <f t="shared" si="71"/>
        <v>0</v>
      </c>
      <c r="J772" s="449">
        <f t="shared" si="72"/>
        <v>0</v>
      </c>
      <c r="K772" s="469"/>
    </row>
    <row r="773" spans="1:11" s="500" customFormat="1" hidden="1">
      <c r="A773" s="451"/>
      <c r="B773" s="475"/>
      <c r="C773" s="476" t="str">
        <f>'Data information'!C988</f>
        <v xml:space="preserve"> - TC 15P (Steel) With Connector</v>
      </c>
      <c r="D773" s="449"/>
      <c r="E773" s="450" t="str">
        <f>'Data information'!D988</f>
        <v>ชุด</v>
      </c>
      <c r="F773" s="449">
        <f>'Data information'!E988</f>
        <v>1003</v>
      </c>
      <c r="G773" s="449">
        <f t="shared" si="70"/>
        <v>0</v>
      </c>
      <c r="H773" s="449">
        <f>'Data information'!F988</f>
        <v>300.89999999999998</v>
      </c>
      <c r="I773" s="449">
        <f t="shared" si="71"/>
        <v>0</v>
      </c>
      <c r="J773" s="449">
        <f t="shared" si="72"/>
        <v>0</v>
      </c>
      <c r="K773" s="469"/>
    </row>
    <row r="774" spans="1:11" s="500" customFormat="1">
      <c r="A774" s="451"/>
      <c r="B774" s="475"/>
      <c r="C774" s="476" t="str">
        <f>'Data information'!C989</f>
        <v xml:space="preserve"> - TC 10P (Steel) With Connector</v>
      </c>
      <c r="D774" s="449"/>
      <c r="E774" s="450" t="str">
        <f>'Data information'!D989</f>
        <v>ชุด</v>
      </c>
      <c r="F774" s="449">
        <f>'Data information'!E989</f>
        <v>851</v>
      </c>
      <c r="G774" s="449">
        <f t="shared" si="70"/>
        <v>0</v>
      </c>
      <c r="H774" s="449">
        <f>'Data information'!F989</f>
        <v>255.3</v>
      </c>
      <c r="I774" s="449">
        <f t="shared" si="71"/>
        <v>0</v>
      </c>
      <c r="J774" s="449">
        <f t="shared" si="72"/>
        <v>0</v>
      </c>
      <c r="K774" s="469"/>
    </row>
    <row r="775" spans="1:11" s="500" customFormat="1" hidden="1">
      <c r="A775" s="451"/>
      <c r="B775" s="475"/>
      <c r="C775" s="476" t="str">
        <f>'Data information'!C990</f>
        <v xml:space="preserve"> - TC 5P (Steel) With Connector</v>
      </c>
      <c r="D775" s="449"/>
      <c r="E775" s="450" t="str">
        <f>'Data information'!D990</f>
        <v>ชุด</v>
      </c>
      <c r="F775" s="449">
        <f>'Data information'!E990</f>
        <v>851</v>
      </c>
      <c r="G775" s="449">
        <f t="shared" si="70"/>
        <v>0</v>
      </c>
      <c r="H775" s="449">
        <f>'Data information'!F990</f>
        <v>255.3</v>
      </c>
      <c r="I775" s="449">
        <f t="shared" si="71"/>
        <v>0</v>
      </c>
      <c r="J775" s="449">
        <f t="shared" si="72"/>
        <v>0</v>
      </c>
      <c r="K775" s="469"/>
    </row>
    <row r="776" spans="1:11" s="500" customFormat="1">
      <c r="A776" s="451"/>
      <c r="B776" s="475"/>
      <c r="C776" s="476" t="str">
        <f>'Data information'!C991</f>
        <v xml:space="preserve"> - AP 20Px0.65 mm.</v>
      </c>
      <c r="D776" s="449"/>
      <c r="E776" s="450" t="str">
        <f>'Data information'!D991</f>
        <v>ม.</v>
      </c>
      <c r="F776" s="449">
        <f>'Data information'!E991</f>
        <v>132</v>
      </c>
      <c r="G776" s="449">
        <f t="shared" si="70"/>
        <v>0</v>
      </c>
      <c r="H776" s="449">
        <f>'Data information'!F991</f>
        <v>22</v>
      </c>
      <c r="I776" s="449">
        <f t="shared" si="71"/>
        <v>0</v>
      </c>
      <c r="J776" s="449">
        <f t="shared" si="72"/>
        <v>0</v>
      </c>
      <c r="K776" s="469"/>
    </row>
    <row r="777" spans="1:11" s="500" customFormat="1" hidden="1">
      <c r="A777" s="451"/>
      <c r="B777" s="475"/>
      <c r="C777" s="476" t="str">
        <f>'Data information'!C992</f>
        <v xml:space="preserve"> - TPEV 15Px0.65 mm.</v>
      </c>
      <c r="D777" s="449"/>
      <c r="E777" s="450" t="str">
        <f>'Data information'!D992</f>
        <v>ม.</v>
      </c>
      <c r="F777" s="449">
        <f>'Data information'!E992</f>
        <v>55</v>
      </c>
      <c r="G777" s="449">
        <f t="shared" si="70"/>
        <v>0</v>
      </c>
      <c r="H777" s="449">
        <f>'Data information'!F992</f>
        <v>22</v>
      </c>
      <c r="I777" s="449">
        <f t="shared" si="71"/>
        <v>0</v>
      </c>
      <c r="J777" s="449">
        <f t="shared" si="72"/>
        <v>0</v>
      </c>
      <c r="K777" s="469"/>
    </row>
    <row r="778" spans="1:11" s="500" customFormat="1">
      <c r="A778" s="451"/>
      <c r="B778" s="475"/>
      <c r="C778" s="476" t="str">
        <f>'Data information'!C993</f>
        <v xml:space="preserve"> - TPEV 10Px0.65 mm.</v>
      </c>
      <c r="D778" s="449"/>
      <c r="E778" s="450" t="str">
        <f>'Data information'!D993</f>
        <v>ม.</v>
      </c>
      <c r="F778" s="449">
        <f>'Data information'!E993</f>
        <v>55</v>
      </c>
      <c r="G778" s="449">
        <f t="shared" si="70"/>
        <v>0</v>
      </c>
      <c r="H778" s="449">
        <f>'Data information'!F993</f>
        <v>16</v>
      </c>
      <c r="I778" s="449">
        <f t="shared" si="71"/>
        <v>0</v>
      </c>
      <c r="J778" s="449">
        <f t="shared" si="72"/>
        <v>0</v>
      </c>
      <c r="K778" s="469"/>
    </row>
    <row r="779" spans="1:11" s="500" customFormat="1" hidden="1">
      <c r="A779" s="451"/>
      <c r="B779" s="475"/>
      <c r="C779" s="476" t="str">
        <f>'Data information'!C994</f>
        <v xml:space="preserve"> - TPEV 5Px0.65 mm.</v>
      </c>
      <c r="D779" s="449"/>
      <c r="E779" s="450" t="str">
        <f>'Data information'!D994</f>
        <v>ม.</v>
      </c>
      <c r="F779" s="449">
        <f>'Data information'!E994</f>
        <v>31</v>
      </c>
      <c r="G779" s="449">
        <f t="shared" si="70"/>
        <v>0</v>
      </c>
      <c r="H779" s="449">
        <f>'Data information'!F994</f>
        <v>8</v>
      </c>
      <c r="I779" s="449">
        <f t="shared" si="71"/>
        <v>0</v>
      </c>
      <c r="J779" s="449">
        <f t="shared" si="72"/>
        <v>0</v>
      </c>
      <c r="K779" s="469"/>
    </row>
    <row r="780" spans="1:11" s="500" customFormat="1">
      <c r="A780" s="451"/>
      <c r="B780" s="475"/>
      <c r="C780" s="476" t="str">
        <f>'Data information'!C995</f>
        <v xml:space="preserve"> - TIEV  4Cx0.65 mm.</v>
      </c>
      <c r="D780" s="449"/>
      <c r="E780" s="450" t="str">
        <f>'Data information'!D995</f>
        <v>ม.</v>
      </c>
      <c r="F780" s="449">
        <f>'Data information'!E995</f>
        <v>9.35</v>
      </c>
      <c r="G780" s="449">
        <f t="shared" si="70"/>
        <v>0</v>
      </c>
      <c r="H780" s="449">
        <f>'Data information'!F995</f>
        <v>6</v>
      </c>
      <c r="I780" s="449">
        <f t="shared" si="71"/>
        <v>0</v>
      </c>
      <c r="J780" s="449">
        <f t="shared" si="72"/>
        <v>0</v>
      </c>
      <c r="K780" s="469"/>
    </row>
    <row r="781" spans="1:11" s="500" customFormat="1">
      <c r="A781" s="451"/>
      <c r="B781" s="475"/>
      <c r="C781" s="476" t="str">
        <f>'Data information'!C996</f>
        <v xml:space="preserve"> - TELEHPHONE OUTLET INSTALLATION</v>
      </c>
      <c r="D781" s="449"/>
      <c r="E781" s="450" t="str">
        <f>'Data information'!D996</f>
        <v>ชุด</v>
      </c>
      <c r="F781" s="449">
        <f>'Data information'!E996</f>
        <v>216</v>
      </c>
      <c r="G781" s="449">
        <f t="shared" si="70"/>
        <v>0</v>
      </c>
      <c r="H781" s="449">
        <f>'Data information'!F996</f>
        <v>90</v>
      </c>
      <c r="I781" s="449">
        <f t="shared" si="71"/>
        <v>0</v>
      </c>
      <c r="J781" s="449">
        <f t="shared" si="72"/>
        <v>0</v>
      </c>
      <c r="K781" s="469"/>
    </row>
    <row r="782" spans="1:11" s="500" customFormat="1">
      <c r="A782" s="451"/>
      <c r="B782" s="475"/>
      <c r="C782" s="476" t="str">
        <f>'Data information'!C997</f>
        <v xml:space="preserve"> - EMT 1 "  </v>
      </c>
      <c r="D782" s="449"/>
      <c r="E782" s="450" t="str">
        <f>'Data information'!D997</f>
        <v>ม.</v>
      </c>
      <c r="F782" s="449">
        <f>'Data information'!E997</f>
        <v>71.61</v>
      </c>
      <c r="G782" s="449">
        <f t="shared" si="70"/>
        <v>0</v>
      </c>
      <c r="H782" s="449">
        <f>'Data information'!F997</f>
        <v>28</v>
      </c>
      <c r="I782" s="449">
        <f t="shared" si="71"/>
        <v>0</v>
      </c>
      <c r="J782" s="449">
        <f t="shared" si="72"/>
        <v>0</v>
      </c>
      <c r="K782" s="469"/>
    </row>
    <row r="783" spans="1:11" s="500" customFormat="1">
      <c r="A783" s="451"/>
      <c r="B783" s="475"/>
      <c r="C783" s="476" t="str">
        <f>'Data information'!C998</f>
        <v xml:space="preserve"> - EMT 1/2 "  </v>
      </c>
      <c r="D783" s="449"/>
      <c r="E783" s="450" t="str">
        <f>'Data information'!D998</f>
        <v>ม.</v>
      </c>
      <c r="F783" s="449">
        <f>'Data information'!E998</f>
        <v>34.89</v>
      </c>
      <c r="G783" s="449">
        <f t="shared" si="70"/>
        <v>0</v>
      </c>
      <c r="H783" s="449">
        <f>'Data information'!F998</f>
        <v>22</v>
      </c>
      <c r="I783" s="449">
        <f t="shared" si="71"/>
        <v>0</v>
      </c>
      <c r="J783" s="449">
        <f t="shared" si="72"/>
        <v>0</v>
      </c>
      <c r="K783" s="469"/>
    </row>
    <row r="784" spans="1:11" s="500" customFormat="1">
      <c r="A784" s="451"/>
      <c r="B784" s="475"/>
      <c r="C784" s="476" t="str">
        <f>'Data information'!C999</f>
        <v xml:space="preserve"> - WIRE WAY SIZE  3" x 4"</v>
      </c>
      <c r="D784" s="449"/>
      <c r="E784" s="450" t="str">
        <f>'Data information'!D999</f>
        <v>ม.</v>
      </c>
      <c r="F784" s="449">
        <f>'Data information'!E999</f>
        <v>133</v>
      </c>
      <c r="G784" s="449">
        <f t="shared" si="70"/>
        <v>0</v>
      </c>
      <c r="H784" s="449">
        <f>'Data information'!F999</f>
        <v>35</v>
      </c>
      <c r="I784" s="449">
        <f t="shared" si="71"/>
        <v>0</v>
      </c>
      <c r="J784" s="449">
        <f t="shared" si="72"/>
        <v>0</v>
      </c>
      <c r="K784" s="469"/>
    </row>
    <row r="785" spans="1:11" s="500" customFormat="1">
      <c r="A785" s="451"/>
      <c r="B785" s="475"/>
      <c r="C785" s="476" t="str">
        <f>'Data information'!C1000</f>
        <v xml:space="preserve"> - GROUNDING</v>
      </c>
      <c r="D785" s="449"/>
      <c r="E785" s="450" t="str">
        <f>'Data information'!D1000</f>
        <v>ชุด</v>
      </c>
      <c r="F785" s="449">
        <f>'Data information'!E1000</f>
        <v>7500</v>
      </c>
      <c r="G785" s="449">
        <f t="shared" si="70"/>
        <v>0</v>
      </c>
      <c r="H785" s="449">
        <f>'Data information'!F1000</f>
        <v>2250</v>
      </c>
      <c r="I785" s="449">
        <f t="shared" si="71"/>
        <v>0</v>
      </c>
      <c r="J785" s="449">
        <f t="shared" si="72"/>
        <v>0</v>
      </c>
      <c r="K785" s="469"/>
    </row>
    <row r="786" spans="1:11" s="500" customFormat="1">
      <c r="A786" s="451"/>
      <c r="B786" s="475"/>
      <c r="C786" s="476" t="str">
        <f>'Data information'!C1001</f>
        <v xml:space="preserve"> - ACCESSORIES &amp; SUPPORT (Cable)</v>
      </c>
      <c r="D786" s="449"/>
      <c r="E786" s="450" t="str">
        <f>'Data information'!D1001</f>
        <v>รายการ</v>
      </c>
      <c r="F786" s="449">
        <f>(SUM(G783))*0.1</f>
        <v>0</v>
      </c>
      <c r="G786" s="449">
        <f t="shared" si="70"/>
        <v>0</v>
      </c>
      <c r="H786" s="449">
        <f>'Data information'!F1001</f>
        <v>0</v>
      </c>
      <c r="I786" s="449">
        <f t="shared" si="71"/>
        <v>0</v>
      </c>
      <c r="J786" s="449">
        <f t="shared" si="72"/>
        <v>0</v>
      </c>
      <c r="K786" s="469"/>
    </row>
    <row r="787" spans="1:11" s="500" customFormat="1">
      <c r="A787" s="451"/>
      <c r="B787" s="475"/>
      <c r="C787" s="485" t="str">
        <f>'Data information'!C1002</f>
        <v>COMPUTER  SYSTEM</v>
      </c>
      <c r="D787" s="449"/>
      <c r="E787" s="450"/>
      <c r="F787" s="449"/>
      <c r="G787" s="449"/>
      <c r="H787" s="449"/>
      <c r="I787" s="449"/>
      <c r="J787" s="449"/>
      <c r="K787" s="469"/>
    </row>
    <row r="788" spans="1:11" s="500" customFormat="1">
      <c r="A788" s="451"/>
      <c r="B788" s="475"/>
      <c r="C788" s="476" t="str">
        <f>'Data information'!C1003</f>
        <v xml:space="preserve"> - RACK 19"  27U (60*90*139) With AC&amp;FAN</v>
      </c>
      <c r="D788" s="449"/>
      <c r="E788" s="450" t="str">
        <f>'Data information'!D1003</f>
        <v>ชุด</v>
      </c>
      <c r="F788" s="449">
        <f>'Data information'!E1003</f>
        <v>19100</v>
      </c>
      <c r="G788" s="449">
        <f t="shared" si="70"/>
        <v>0</v>
      </c>
      <c r="H788" s="449">
        <f>'Data information'!F1003</f>
        <v>3500</v>
      </c>
      <c r="I788" s="449">
        <f t="shared" si="71"/>
        <v>0</v>
      </c>
      <c r="J788" s="449">
        <f t="shared" si="72"/>
        <v>0</v>
      </c>
      <c r="K788" s="469"/>
    </row>
    <row r="789" spans="1:11" s="500" customFormat="1" hidden="1">
      <c r="A789" s="451"/>
      <c r="B789" s="475"/>
      <c r="C789" s="476" t="str">
        <f>'Data information'!C1004</f>
        <v xml:space="preserve"> - Cat6 PATCH PANEL 48 PORT</v>
      </c>
      <c r="D789" s="449"/>
      <c r="E789" s="450" t="str">
        <f>'Data information'!D1004</f>
        <v>ชุด</v>
      </c>
      <c r="F789" s="449">
        <f>'Data information'!E1004</f>
        <v>3100</v>
      </c>
      <c r="G789" s="449">
        <f t="shared" si="70"/>
        <v>0</v>
      </c>
      <c r="H789" s="449">
        <f>'Data information'!F1004</f>
        <v>930</v>
      </c>
      <c r="I789" s="449">
        <f t="shared" si="71"/>
        <v>0</v>
      </c>
      <c r="J789" s="449">
        <f t="shared" si="72"/>
        <v>0</v>
      </c>
      <c r="K789" s="469"/>
    </row>
    <row r="790" spans="1:11" s="500" customFormat="1">
      <c r="A790" s="451"/>
      <c r="B790" s="475"/>
      <c r="C790" s="476" t="str">
        <f>'Data information'!C1005</f>
        <v xml:space="preserve"> - Cat6 PATCH PANEL 24 PORT</v>
      </c>
      <c r="D790" s="449"/>
      <c r="E790" s="450" t="str">
        <f>'Data information'!D1005</f>
        <v>ชุด</v>
      </c>
      <c r="F790" s="449">
        <f>'Data information'!E1005</f>
        <v>1740</v>
      </c>
      <c r="G790" s="449">
        <f t="shared" si="70"/>
        <v>0</v>
      </c>
      <c r="H790" s="449">
        <f>'Data information'!F1005</f>
        <v>522</v>
      </c>
      <c r="I790" s="449">
        <f t="shared" si="71"/>
        <v>0</v>
      </c>
      <c r="J790" s="449">
        <f t="shared" si="72"/>
        <v>0</v>
      </c>
      <c r="K790" s="469"/>
    </row>
    <row r="791" spans="1:11" s="500" customFormat="1">
      <c r="A791" s="451"/>
      <c r="B791" s="475"/>
      <c r="C791" s="476" t="str">
        <f>'Data information'!C1006</f>
        <v xml:space="preserve"> - ODF RACK FIBER OPTIC (1U 12 Core 6 SC Duplex)</v>
      </c>
      <c r="D791" s="449"/>
      <c r="E791" s="450" t="str">
        <f>'Data information'!D1006</f>
        <v>ชุด</v>
      </c>
      <c r="F791" s="449">
        <f>'Data information'!E1006</f>
        <v>3561</v>
      </c>
      <c r="G791" s="449">
        <f t="shared" si="70"/>
        <v>0</v>
      </c>
      <c r="H791" s="449">
        <f>'Data information'!F1006</f>
        <v>1068.3</v>
      </c>
      <c r="I791" s="449">
        <f t="shared" si="71"/>
        <v>0</v>
      </c>
      <c r="J791" s="449">
        <f t="shared" si="72"/>
        <v>0</v>
      </c>
      <c r="K791" s="469"/>
    </row>
    <row r="792" spans="1:11" s="500" customFormat="1" hidden="1">
      <c r="A792" s="451"/>
      <c r="B792" s="475"/>
      <c r="C792" s="476" t="str">
        <f>'Data information'!C1007</f>
        <v xml:space="preserve"> - FIBER OPTIC CLOSURE OUTDOOR 12 CORE</v>
      </c>
      <c r="D792" s="449"/>
      <c r="E792" s="450" t="str">
        <f>'Data information'!D1007</f>
        <v>ม.</v>
      </c>
      <c r="F792" s="449">
        <f>'Data information'!E1007</f>
        <v>1135</v>
      </c>
      <c r="G792" s="449">
        <f t="shared" si="70"/>
        <v>0</v>
      </c>
      <c r="H792" s="449">
        <f>'Data information'!F1007</f>
        <v>340.5</v>
      </c>
      <c r="I792" s="449">
        <f t="shared" si="71"/>
        <v>0</v>
      </c>
      <c r="J792" s="449">
        <f t="shared" si="72"/>
        <v>0</v>
      </c>
      <c r="K792" s="469"/>
    </row>
    <row r="793" spans="1:11" s="500" customFormat="1">
      <c r="A793" s="451"/>
      <c r="B793" s="475"/>
      <c r="C793" s="476" t="str">
        <f>'Data information'!C1008</f>
        <v xml:space="preserve"> - EMT 1/2"</v>
      </c>
      <c r="D793" s="449"/>
      <c r="E793" s="450" t="str">
        <f>'Data information'!D1008</f>
        <v>ม.</v>
      </c>
      <c r="F793" s="449">
        <f>'Data information'!E1008</f>
        <v>34.89</v>
      </c>
      <c r="G793" s="449">
        <f t="shared" si="70"/>
        <v>0</v>
      </c>
      <c r="H793" s="449">
        <f>'Data information'!F1008</f>
        <v>22</v>
      </c>
      <c r="I793" s="449">
        <f t="shared" si="71"/>
        <v>0</v>
      </c>
      <c r="J793" s="449">
        <f t="shared" si="72"/>
        <v>0</v>
      </c>
      <c r="K793" s="469"/>
    </row>
    <row r="794" spans="1:11" s="500" customFormat="1">
      <c r="A794" s="451"/>
      <c r="B794" s="475"/>
      <c r="C794" s="476" t="str">
        <f>'Data information'!C1009</f>
        <v xml:space="preserve"> - EMT 3/4"</v>
      </c>
      <c r="D794" s="449"/>
      <c r="E794" s="450" t="str">
        <f>'Data information'!D1009</f>
        <v>ม.</v>
      </c>
      <c r="F794" s="449">
        <f>'Data information'!E1009</f>
        <v>50.36</v>
      </c>
      <c r="G794" s="449">
        <f t="shared" si="70"/>
        <v>0</v>
      </c>
      <c r="H794" s="449">
        <f>'Data information'!F1009</f>
        <v>24</v>
      </c>
      <c r="I794" s="449">
        <f t="shared" si="71"/>
        <v>0</v>
      </c>
      <c r="J794" s="449">
        <f t="shared" si="72"/>
        <v>0</v>
      </c>
      <c r="K794" s="469"/>
    </row>
    <row r="795" spans="1:11" s="500" customFormat="1" hidden="1">
      <c r="A795" s="451"/>
      <c r="B795" s="475"/>
      <c r="C795" s="476" t="str">
        <f>'Data information'!C1010</f>
        <v xml:space="preserve"> - EMT 1"</v>
      </c>
      <c r="D795" s="449"/>
      <c r="E795" s="450" t="str">
        <f>'Data information'!D1010</f>
        <v>ม.</v>
      </c>
      <c r="F795" s="449">
        <f>'Data information'!E1010</f>
        <v>71.61</v>
      </c>
      <c r="G795" s="449">
        <f t="shared" si="70"/>
        <v>0</v>
      </c>
      <c r="H795" s="449">
        <f>'Data information'!F1010</f>
        <v>28</v>
      </c>
      <c r="I795" s="449">
        <f t="shared" si="71"/>
        <v>0</v>
      </c>
      <c r="J795" s="449">
        <f t="shared" si="72"/>
        <v>0</v>
      </c>
      <c r="K795" s="469"/>
    </row>
    <row r="796" spans="1:11" s="500" customFormat="1">
      <c r="A796" s="451"/>
      <c r="B796" s="475"/>
      <c r="C796" s="476" t="str">
        <f>'Data information'!C1011</f>
        <v xml:space="preserve"> - WIRE WAY SIZE  3" x 4"</v>
      </c>
      <c r="D796" s="449"/>
      <c r="E796" s="450" t="str">
        <f>'Data information'!D1011</f>
        <v>ม.</v>
      </c>
      <c r="F796" s="449">
        <f>'Data information'!E1011</f>
        <v>133</v>
      </c>
      <c r="G796" s="449">
        <f t="shared" si="70"/>
        <v>0</v>
      </c>
      <c r="H796" s="449">
        <f>'Data information'!F1011</f>
        <v>35</v>
      </c>
      <c r="I796" s="449">
        <f t="shared" si="71"/>
        <v>0</v>
      </c>
      <c r="J796" s="449">
        <f t="shared" si="72"/>
        <v>0</v>
      </c>
      <c r="K796" s="469"/>
    </row>
    <row r="797" spans="1:11" s="500" customFormat="1">
      <c r="A797" s="451"/>
      <c r="B797" s="475"/>
      <c r="C797" s="476" t="str">
        <f>'Data information'!C1012</f>
        <v xml:space="preserve"> - F.O. Armored 12 Core SM</v>
      </c>
      <c r="D797" s="449"/>
      <c r="E797" s="450" t="str">
        <f>'Data information'!D1012</f>
        <v>ม.</v>
      </c>
      <c r="F797" s="449">
        <f>'Data information'!E1012</f>
        <v>38</v>
      </c>
      <c r="G797" s="449">
        <f t="shared" si="70"/>
        <v>0</v>
      </c>
      <c r="H797" s="449">
        <f>'Data information'!F1012</f>
        <v>18</v>
      </c>
      <c r="I797" s="449">
        <f t="shared" si="71"/>
        <v>0</v>
      </c>
      <c r="J797" s="449">
        <f t="shared" si="72"/>
        <v>0</v>
      </c>
      <c r="K797" s="469"/>
    </row>
    <row r="798" spans="1:11" s="500" customFormat="1">
      <c r="A798" s="451"/>
      <c r="B798" s="475"/>
      <c r="C798" s="476" t="str">
        <f>'Data information'!C1013</f>
        <v xml:space="preserve"> - Cat6 UTC Cable</v>
      </c>
      <c r="D798" s="449"/>
      <c r="E798" s="450" t="str">
        <f>'Data information'!D1013</f>
        <v>ม.</v>
      </c>
      <c r="F798" s="449">
        <f>'Data information'!E1013</f>
        <v>19.21</v>
      </c>
      <c r="G798" s="449">
        <f t="shared" si="70"/>
        <v>0</v>
      </c>
      <c r="H798" s="449">
        <f>'Data information'!F1013</f>
        <v>7</v>
      </c>
      <c r="I798" s="449">
        <f t="shared" si="71"/>
        <v>0</v>
      </c>
      <c r="J798" s="449">
        <f t="shared" si="72"/>
        <v>0</v>
      </c>
      <c r="K798" s="469"/>
    </row>
    <row r="799" spans="1:11" s="500" customFormat="1">
      <c r="A799" s="451"/>
      <c r="B799" s="475"/>
      <c r="C799" s="476" t="str">
        <f>'Data information'!C1014</f>
        <v xml:space="preserve"> - Cat6 OUTLET INSTALLATION</v>
      </c>
      <c r="D799" s="449"/>
      <c r="E799" s="450" t="str">
        <f>'Data information'!D1014</f>
        <v>ชุด</v>
      </c>
      <c r="F799" s="449">
        <f>'Data information'!E1014</f>
        <v>195</v>
      </c>
      <c r="G799" s="449">
        <f t="shared" si="70"/>
        <v>0</v>
      </c>
      <c r="H799" s="449">
        <f>'Data information'!F1014</f>
        <v>110</v>
      </c>
      <c r="I799" s="449">
        <f t="shared" si="71"/>
        <v>0</v>
      </c>
      <c r="J799" s="449">
        <f t="shared" si="72"/>
        <v>0</v>
      </c>
      <c r="K799" s="469"/>
    </row>
    <row r="800" spans="1:11" s="500" customFormat="1" hidden="1">
      <c r="A800" s="451"/>
      <c r="B800" s="475"/>
      <c r="C800" s="476" t="str">
        <f>'Data information'!C1015</f>
        <v xml:space="preserve"> - Cat6 OUTLET INSTALLATION 2 PORT OUTLET POPUP</v>
      </c>
      <c r="D800" s="449"/>
      <c r="E800" s="450" t="str">
        <f>'Data information'!D1015</f>
        <v>ชุด</v>
      </c>
      <c r="F800" s="449">
        <f>'Data information'!E1015</f>
        <v>1440</v>
      </c>
      <c r="G800" s="449">
        <f t="shared" si="70"/>
        <v>0</v>
      </c>
      <c r="H800" s="449">
        <f>'Data information'!F1015</f>
        <v>265</v>
      </c>
      <c r="I800" s="449">
        <f t="shared" si="71"/>
        <v>0</v>
      </c>
      <c r="J800" s="449">
        <f t="shared" si="72"/>
        <v>0</v>
      </c>
      <c r="K800" s="469"/>
    </row>
    <row r="801" spans="1:11" s="500" customFormat="1">
      <c r="A801" s="451"/>
      <c r="B801" s="475"/>
      <c r="C801" s="476" t="str">
        <f>'Data information'!C1016</f>
        <v xml:space="preserve"> - GROUNDING</v>
      </c>
      <c r="D801" s="449"/>
      <c r="E801" s="450" t="str">
        <f>'Data information'!D1016</f>
        <v>ชุด</v>
      </c>
      <c r="F801" s="449">
        <f>'Data information'!E1016</f>
        <v>7500</v>
      </c>
      <c r="G801" s="449">
        <f t="shared" si="70"/>
        <v>0</v>
      </c>
      <c r="H801" s="449">
        <f>'Data information'!F1016</f>
        <v>2250</v>
      </c>
      <c r="I801" s="449">
        <f t="shared" si="71"/>
        <v>0</v>
      </c>
      <c r="J801" s="449">
        <f t="shared" si="72"/>
        <v>0</v>
      </c>
      <c r="K801" s="469"/>
    </row>
    <row r="802" spans="1:11" s="500" customFormat="1">
      <c r="A802" s="451"/>
      <c r="B802" s="475"/>
      <c r="C802" s="476" t="str">
        <f>'Data information'!C1017</f>
        <v xml:space="preserve"> - ACCESSORIES &amp; SUPPORT (Cable)</v>
      </c>
      <c r="D802" s="449"/>
      <c r="E802" s="450" t="str">
        <f>'Data information'!D1017</f>
        <v>รายการ</v>
      </c>
      <c r="F802" s="449">
        <f>(SUM(G797:G798))*0.1</f>
        <v>0</v>
      </c>
      <c r="G802" s="449">
        <f t="shared" si="70"/>
        <v>0</v>
      </c>
      <c r="H802" s="449">
        <f>'Data information'!F1017</f>
        <v>0</v>
      </c>
      <c r="I802" s="449">
        <f t="shared" si="71"/>
        <v>0</v>
      </c>
      <c r="J802" s="449">
        <f t="shared" si="72"/>
        <v>0</v>
      </c>
      <c r="K802" s="469"/>
    </row>
    <row r="803" spans="1:11" s="500" customFormat="1">
      <c r="A803" s="451"/>
      <c r="B803" s="475"/>
      <c r="C803" s="485" t="str">
        <f>'Data information'!C1018</f>
        <v>CCTV SYSTEM</v>
      </c>
      <c r="D803" s="449"/>
      <c r="E803" s="450"/>
      <c r="F803" s="449"/>
      <c r="G803" s="449"/>
      <c r="H803" s="449"/>
      <c r="I803" s="449"/>
      <c r="J803" s="449"/>
      <c r="K803" s="469"/>
    </row>
    <row r="804" spans="1:11" s="500" customFormat="1">
      <c r="A804" s="451"/>
      <c r="B804" s="475"/>
      <c r="C804" s="476" t="str">
        <f>'Data information'!C1019</f>
        <v>- RACK 19"  12U (60*60*59) With AC&amp;FAN</v>
      </c>
      <c r="D804" s="449"/>
      <c r="E804" s="450" t="str">
        <f>'Data information'!D1019</f>
        <v>ชุด</v>
      </c>
      <c r="F804" s="449">
        <f>'Data information'!E1019</f>
        <v>7260</v>
      </c>
      <c r="G804" s="449">
        <f t="shared" si="70"/>
        <v>0</v>
      </c>
      <c r="H804" s="449">
        <f>'Data information'!F1019</f>
        <v>2178</v>
      </c>
      <c r="I804" s="449">
        <f t="shared" si="71"/>
        <v>0</v>
      </c>
      <c r="J804" s="449">
        <f t="shared" si="72"/>
        <v>0</v>
      </c>
      <c r="K804" s="469"/>
    </row>
    <row r="805" spans="1:11" s="500" customFormat="1">
      <c r="A805" s="451"/>
      <c r="B805" s="475"/>
      <c r="C805" s="476" t="str">
        <f>'Data information'!C1020</f>
        <v>- Cat6 UTC Cable</v>
      </c>
      <c r="D805" s="449"/>
      <c r="E805" s="450" t="str">
        <f>'Data information'!D1020</f>
        <v>ม.</v>
      </c>
      <c r="F805" s="449">
        <f>'Data information'!E1020</f>
        <v>10.49</v>
      </c>
      <c r="G805" s="449">
        <f t="shared" si="70"/>
        <v>0</v>
      </c>
      <c r="H805" s="449">
        <f>'Data information'!F1020</f>
        <v>7</v>
      </c>
      <c r="I805" s="449">
        <f t="shared" si="71"/>
        <v>0</v>
      </c>
      <c r="J805" s="449">
        <f t="shared" si="72"/>
        <v>0</v>
      </c>
      <c r="K805" s="469"/>
    </row>
    <row r="806" spans="1:11" s="500" customFormat="1">
      <c r="A806" s="451"/>
      <c r="B806" s="475"/>
      <c r="C806" s="476" t="str">
        <f>'Data information'!C1021</f>
        <v>- Cat6 OUTLET INSTALLATION</v>
      </c>
      <c r="D806" s="449"/>
      <c r="E806" s="450" t="str">
        <f>'Data information'!D1021</f>
        <v>ชุด</v>
      </c>
      <c r="F806" s="449">
        <f>'Data information'!E1021</f>
        <v>163</v>
      </c>
      <c r="G806" s="449">
        <f t="shared" si="70"/>
        <v>0</v>
      </c>
      <c r="H806" s="449">
        <f>'Data information'!F1021</f>
        <v>110</v>
      </c>
      <c r="I806" s="449">
        <f t="shared" si="71"/>
        <v>0</v>
      </c>
      <c r="J806" s="449">
        <f t="shared" si="72"/>
        <v>0</v>
      </c>
      <c r="K806" s="469"/>
    </row>
    <row r="807" spans="1:11" s="500" customFormat="1">
      <c r="A807" s="451"/>
      <c r="B807" s="475"/>
      <c r="C807" s="476" t="str">
        <f>'Data information'!C1022</f>
        <v xml:space="preserve">- EMT 1/2"  </v>
      </c>
      <c r="D807" s="449"/>
      <c r="E807" s="450" t="str">
        <f>'Data information'!D1022</f>
        <v>ม.</v>
      </c>
      <c r="F807" s="449">
        <f>'Data information'!E1022</f>
        <v>34.89</v>
      </c>
      <c r="G807" s="449">
        <f t="shared" si="70"/>
        <v>0</v>
      </c>
      <c r="H807" s="449">
        <f>'Data information'!F1022</f>
        <v>22</v>
      </c>
      <c r="I807" s="449">
        <f t="shared" si="71"/>
        <v>0</v>
      </c>
      <c r="J807" s="449">
        <f t="shared" si="72"/>
        <v>0</v>
      </c>
      <c r="K807" s="469"/>
    </row>
    <row r="808" spans="1:11" s="500" customFormat="1">
      <c r="A808" s="451"/>
      <c r="B808" s="475"/>
      <c r="C808" s="476" t="str">
        <f>'Data information'!C1023</f>
        <v>- ACCESSORIES &amp; SUPPORT (Cable)</v>
      </c>
      <c r="D808" s="449"/>
      <c r="E808" s="450" t="str">
        <f>'Data information'!D1023</f>
        <v>รายการ</v>
      </c>
      <c r="F808" s="449">
        <f>(SUM(G805))*0.1</f>
        <v>0</v>
      </c>
      <c r="G808" s="449">
        <f t="shared" si="70"/>
        <v>0</v>
      </c>
      <c r="H808" s="449">
        <f>'Data information'!F1023</f>
        <v>0</v>
      </c>
      <c r="I808" s="449">
        <f t="shared" si="71"/>
        <v>0</v>
      </c>
      <c r="J808" s="449">
        <f t="shared" si="72"/>
        <v>0</v>
      </c>
      <c r="K808" s="469"/>
    </row>
    <row r="809" spans="1:11" s="500" customFormat="1" hidden="1">
      <c r="A809" s="451"/>
      <c r="B809" s="475"/>
      <c r="C809" s="485" t="str">
        <f>'Data information'!C1024</f>
        <v>MATV SYSTEM</v>
      </c>
      <c r="D809" s="449"/>
      <c r="E809" s="450"/>
      <c r="F809" s="449"/>
      <c r="G809" s="449"/>
      <c r="H809" s="449"/>
      <c r="I809" s="449"/>
      <c r="J809" s="449"/>
      <c r="K809" s="470"/>
    </row>
    <row r="810" spans="1:11" s="500" customFormat="1" hidden="1">
      <c r="A810" s="451"/>
      <c r="B810" s="475"/>
      <c r="C810" s="476" t="str">
        <f>'Data information'!C1025</f>
        <v xml:space="preserve"> - RACK 19"  12U (60*60*59) With AC&amp;FAN</v>
      </c>
      <c r="D810" s="449"/>
      <c r="E810" s="450" t="str">
        <f>'Data information'!D1025</f>
        <v>ชุด</v>
      </c>
      <c r="F810" s="449">
        <f>'Data information'!E1025</f>
        <v>7260</v>
      </c>
      <c r="G810" s="449">
        <f t="shared" si="70"/>
        <v>0</v>
      </c>
      <c r="H810" s="449">
        <f>'Data information'!F1025</f>
        <v>2178</v>
      </c>
      <c r="I810" s="449">
        <f t="shared" si="71"/>
        <v>0</v>
      </c>
      <c r="J810" s="449">
        <f t="shared" si="72"/>
        <v>0</v>
      </c>
      <c r="K810" s="470"/>
    </row>
    <row r="811" spans="1:11" s="500" customFormat="1" hidden="1">
      <c r="A811" s="451"/>
      <c r="B811" s="475"/>
      <c r="C811" s="476" t="str">
        <f>'Data information'!C1026</f>
        <v xml:space="preserve"> - Muti Switch 5x8</v>
      </c>
      <c r="D811" s="449"/>
      <c r="E811" s="450" t="str">
        <f>'Data information'!D1026</f>
        <v>ชุด</v>
      </c>
      <c r="F811" s="449">
        <f>'Data information'!E1026</f>
        <v>1500</v>
      </c>
      <c r="G811" s="449">
        <f t="shared" si="70"/>
        <v>0</v>
      </c>
      <c r="H811" s="449">
        <f>'Data information'!F1026</f>
        <v>450</v>
      </c>
      <c r="I811" s="449">
        <f t="shared" si="71"/>
        <v>0</v>
      </c>
      <c r="J811" s="449">
        <f t="shared" si="72"/>
        <v>0</v>
      </c>
      <c r="K811" s="470"/>
    </row>
    <row r="812" spans="1:11" s="500" customFormat="1" hidden="1">
      <c r="A812" s="451"/>
      <c r="B812" s="475"/>
      <c r="C812" s="476" t="str">
        <f>'Data information'!C1027</f>
        <v xml:space="preserve"> - 5x5 1 TAP-OFF </v>
      </c>
      <c r="D812" s="449"/>
      <c r="E812" s="450" t="str">
        <f>'Data information'!D1027</f>
        <v>ชุด</v>
      </c>
      <c r="F812" s="449">
        <f>'Data information'!E1027</f>
        <v>120</v>
      </c>
      <c r="G812" s="449">
        <f t="shared" si="70"/>
        <v>0</v>
      </c>
      <c r="H812" s="449">
        <f>'Data information'!F1027</f>
        <v>36</v>
      </c>
      <c r="I812" s="449">
        <f t="shared" si="71"/>
        <v>0</v>
      </c>
      <c r="J812" s="449">
        <f t="shared" si="72"/>
        <v>0</v>
      </c>
      <c r="K812" s="470"/>
    </row>
    <row r="813" spans="1:11" s="500" customFormat="1" hidden="1">
      <c r="A813" s="451"/>
      <c r="B813" s="475"/>
      <c r="C813" s="476" t="str">
        <f>'Data information'!C1028</f>
        <v xml:space="preserve"> - EMT 1/2"  </v>
      </c>
      <c r="D813" s="449"/>
      <c r="E813" s="450" t="str">
        <f>'Data information'!D1028</f>
        <v>ม.</v>
      </c>
      <c r="F813" s="449">
        <f>'Data information'!E1028</f>
        <v>34.89</v>
      </c>
      <c r="G813" s="449">
        <f t="shared" si="70"/>
        <v>0</v>
      </c>
      <c r="H813" s="449">
        <f>'Data information'!F1028</f>
        <v>22</v>
      </c>
      <c r="I813" s="449">
        <f t="shared" si="71"/>
        <v>0</v>
      </c>
      <c r="J813" s="449">
        <f t="shared" si="72"/>
        <v>0</v>
      </c>
      <c r="K813" s="470"/>
    </row>
    <row r="814" spans="1:11" s="500" customFormat="1" hidden="1">
      <c r="A814" s="451"/>
      <c r="B814" s="475"/>
      <c r="C814" s="476" t="str">
        <f>'Data information'!C1029</f>
        <v xml:space="preserve"> - EMT 1"  </v>
      </c>
      <c r="D814" s="449"/>
      <c r="E814" s="450" t="str">
        <f>'Data information'!D1029</f>
        <v>ม.</v>
      </c>
      <c r="F814" s="449">
        <f>'Data information'!E1029</f>
        <v>71.61</v>
      </c>
      <c r="G814" s="449">
        <f t="shared" si="70"/>
        <v>0</v>
      </c>
      <c r="H814" s="449">
        <f>'Data information'!F1029</f>
        <v>28</v>
      </c>
      <c r="I814" s="449">
        <f t="shared" si="71"/>
        <v>0</v>
      </c>
      <c r="J814" s="449">
        <f t="shared" si="72"/>
        <v>0</v>
      </c>
      <c r="K814" s="470"/>
    </row>
    <row r="815" spans="1:11" s="500" customFormat="1" hidden="1">
      <c r="A815" s="451"/>
      <c r="B815" s="475"/>
      <c r="C815" s="476" t="str">
        <f>'Data information'!C1030</f>
        <v xml:space="preserve"> - TV OUTLET</v>
      </c>
      <c r="D815" s="449"/>
      <c r="E815" s="450" t="str">
        <f>'Data information'!D1030</f>
        <v>ชุด</v>
      </c>
      <c r="F815" s="449">
        <f>'Data information'!E1030</f>
        <v>266</v>
      </c>
      <c r="G815" s="449">
        <f t="shared" si="70"/>
        <v>0</v>
      </c>
      <c r="H815" s="449">
        <f>'Data information'!F1030</f>
        <v>90</v>
      </c>
      <c r="I815" s="449">
        <f t="shared" si="71"/>
        <v>0</v>
      </c>
      <c r="J815" s="449">
        <f t="shared" si="72"/>
        <v>0</v>
      </c>
      <c r="K815" s="470"/>
    </row>
    <row r="816" spans="1:11" s="500" customFormat="1" hidden="1">
      <c r="A816" s="451"/>
      <c r="B816" s="475"/>
      <c r="C816" s="476" t="str">
        <f>'Data information'!C1031</f>
        <v xml:space="preserve"> - RG6/U Cable W/shield 80%-90%</v>
      </c>
      <c r="D816" s="449"/>
      <c r="E816" s="450" t="str">
        <f>'Data information'!D1031</f>
        <v>ม.</v>
      </c>
      <c r="F816" s="449">
        <f>'Data information'!E1031</f>
        <v>25.4</v>
      </c>
      <c r="G816" s="449">
        <f t="shared" si="70"/>
        <v>0</v>
      </c>
      <c r="H816" s="449">
        <f>'Data information'!F1031</f>
        <v>7</v>
      </c>
      <c r="I816" s="449">
        <f t="shared" si="71"/>
        <v>0</v>
      </c>
      <c r="J816" s="449">
        <f t="shared" si="72"/>
        <v>0</v>
      </c>
      <c r="K816" s="470"/>
    </row>
    <row r="817" spans="1:11" s="500" customFormat="1" hidden="1">
      <c r="A817" s="451"/>
      <c r="B817" s="475"/>
      <c r="C817" s="476" t="str">
        <f>'Data information'!C1032</f>
        <v>- ACCESSORIES &amp; SUPPORT (Cable)</v>
      </c>
      <c r="D817" s="449"/>
      <c r="E817" s="450" t="str">
        <f>'Data information'!D1032</f>
        <v>รายการ</v>
      </c>
      <c r="F817" s="449">
        <f>(SUM(G816))*0.1</f>
        <v>0</v>
      </c>
      <c r="G817" s="449">
        <f t="shared" si="70"/>
        <v>0</v>
      </c>
      <c r="H817" s="449">
        <f>'Data information'!F1032</f>
        <v>0</v>
      </c>
      <c r="I817" s="449">
        <f t="shared" si="71"/>
        <v>0</v>
      </c>
      <c r="J817" s="449">
        <f t="shared" si="72"/>
        <v>0</v>
      </c>
      <c r="K817" s="470"/>
    </row>
    <row r="818" spans="1:11" s="500" customFormat="1">
      <c r="A818" s="454"/>
      <c r="B818" s="477"/>
      <c r="C818" s="478"/>
      <c r="D818" s="452"/>
      <c r="E818" s="453"/>
      <c r="F818" s="452"/>
      <c r="G818" s="452"/>
      <c r="H818" s="452"/>
      <c r="I818" s="452"/>
      <c r="J818" s="452"/>
      <c r="K818" s="460"/>
    </row>
    <row r="819" spans="1:11" s="500" customFormat="1">
      <c r="A819" s="464"/>
      <c r="B819" s="700" t="str">
        <f>"รวม"&amp;B126</f>
        <v>รวม</v>
      </c>
      <c r="C819" s="701"/>
      <c r="D819" s="462"/>
      <c r="E819" s="463"/>
      <c r="F819" s="462"/>
      <c r="G819" s="462" t="e">
        <f>SUM(G598:G818)</f>
        <v>#REF!</v>
      </c>
      <c r="H819" s="462"/>
      <c r="I819" s="462">
        <f>SUM(I598:I818)</f>
        <v>0</v>
      </c>
      <c r="J819" s="462" t="e">
        <f>SUM(J598:J818)</f>
        <v>#REF!</v>
      </c>
      <c r="K819" s="464"/>
    </row>
    <row r="820" spans="1:11" s="500" customFormat="1">
      <c r="A820" s="480">
        <v>4.5</v>
      </c>
      <c r="B820" s="481" t="str">
        <f>B14</f>
        <v>หมวดงานวิศวกรรมสุขาภิบาล</v>
      </c>
      <c r="C820" s="476"/>
      <c r="D820" s="451"/>
      <c r="E820" s="458"/>
      <c r="F820" s="451"/>
      <c r="G820" s="451"/>
      <c r="H820" s="451"/>
      <c r="I820" s="451"/>
      <c r="J820" s="451"/>
      <c r="K820" s="504"/>
    </row>
    <row r="821" spans="1:11" s="500" customFormat="1">
      <c r="A821" s="480"/>
      <c r="B821" s="481"/>
      <c r="C821" s="485" t="str">
        <f>'Data information'!C1034</f>
        <v>งานระบบท่อจ่ายน้ำประปาภายในอาคาร</v>
      </c>
      <c r="D821" s="451"/>
      <c r="E821" s="458"/>
      <c r="F821" s="451"/>
      <c r="G821" s="451"/>
      <c r="H821" s="451"/>
      <c r="I821" s="451"/>
      <c r="J821" s="451"/>
      <c r="K821" s="451"/>
    </row>
    <row r="822" spans="1:11" s="500" customFormat="1" hidden="1">
      <c r="A822" s="451"/>
      <c r="B822" s="475"/>
      <c r="C822" s="476" t="str">
        <f>'Data information'!C1035</f>
        <v xml:space="preserve"> - ท่อ PP-R SDR11 PN10 CLASS DIN 8077/78  ขนาด 6" </v>
      </c>
      <c r="D822" s="449"/>
      <c r="E822" s="450" t="str">
        <f>'Data information'!D1035</f>
        <v>ม.</v>
      </c>
      <c r="F822" s="449">
        <f>'Data information'!E1035</f>
        <v>2450</v>
      </c>
      <c r="G822" s="449">
        <f>D822*F822</f>
        <v>0</v>
      </c>
      <c r="H822" s="449">
        <f>'Data information'!F1035</f>
        <v>250</v>
      </c>
      <c r="I822" s="449">
        <f>D822*H822</f>
        <v>0</v>
      </c>
      <c r="J822" s="449">
        <f>G822+I822</f>
        <v>0</v>
      </c>
      <c r="K822" s="469"/>
    </row>
    <row r="823" spans="1:11" s="500" customFormat="1" hidden="1">
      <c r="A823" s="451"/>
      <c r="B823" s="475"/>
      <c r="C823" s="476" t="str">
        <f>'Data information'!C1036</f>
        <v xml:space="preserve"> - ท่อ PP-R SDR11 PN10 CLASS DIN 8077/78  ขนาด 4" </v>
      </c>
      <c r="D823" s="449"/>
      <c r="E823" s="450" t="str">
        <f>'Data information'!D1036</f>
        <v>ม.</v>
      </c>
      <c r="F823" s="449">
        <f>'Data information'!E1036</f>
        <v>834</v>
      </c>
      <c r="G823" s="449">
        <f t="shared" ref="G823:G870" si="73">D823*F823</f>
        <v>0</v>
      </c>
      <c r="H823" s="449">
        <f>'Data information'!F1036</f>
        <v>150</v>
      </c>
      <c r="I823" s="449">
        <f t="shared" ref="I823:I870" si="74">D823*H823</f>
        <v>0</v>
      </c>
      <c r="J823" s="449">
        <f t="shared" ref="J823:J870" si="75">G823+I823</f>
        <v>0</v>
      </c>
      <c r="K823" s="469"/>
    </row>
    <row r="824" spans="1:11" s="500" customFormat="1">
      <c r="A824" s="451"/>
      <c r="B824" s="475"/>
      <c r="C824" s="476" t="str">
        <f>'Data information'!C1037</f>
        <v xml:space="preserve"> - ท่อ PP-R SDR11 PN10 CLASS DIN 8077/78  ขนาด 3" </v>
      </c>
      <c r="D824" s="449"/>
      <c r="E824" s="450" t="str">
        <f>'Data information'!D1037</f>
        <v>ม.</v>
      </c>
      <c r="F824" s="449">
        <f>'Data information'!E1037</f>
        <v>562</v>
      </c>
      <c r="G824" s="449">
        <f t="shared" si="73"/>
        <v>0</v>
      </c>
      <c r="H824" s="449">
        <f>'Data information'!F1037</f>
        <v>120</v>
      </c>
      <c r="I824" s="449">
        <f t="shared" si="74"/>
        <v>0</v>
      </c>
      <c r="J824" s="449">
        <f t="shared" si="75"/>
        <v>0</v>
      </c>
      <c r="K824" s="469"/>
    </row>
    <row r="825" spans="1:11" s="500" customFormat="1" hidden="1">
      <c r="A825" s="451"/>
      <c r="B825" s="475"/>
      <c r="C825" s="476" t="str">
        <f>'Data information'!C1038</f>
        <v xml:space="preserve"> - ท่อ PP-R SDR11 PN10 CLASS DIN 8077/78  ขนาด 2 1/2" </v>
      </c>
      <c r="D825" s="449"/>
      <c r="E825" s="450" t="str">
        <f>'Data information'!D1038</f>
        <v>ม.</v>
      </c>
      <c r="F825" s="449">
        <f>'Data information'!E1038</f>
        <v>402</v>
      </c>
      <c r="G825" s="449">
        <f t="shared" si="73"/>
        <v>0</v>
      </c>
      <c r="H825" s="449">
        <f>'Data information'!F1038</f>
        <v>100</v>
      </c>
      <c r="I825" s="449">
        <f t="shared" si="74"/>
        <v>0</v>
      </c>
      <c r="J825" s="449">
        <f t="shared" si="75"/>
        <v>0</v>
      </c>
      <c r="K825" s="469"/>
    </row>
    <row r="826" spans="1:11" s="500" customFormat="1" hidden="1">
      <c r="A826" s="451"/>
      <c r="B826" s="475"/>
      <c r="C826" s="476" t="str">
        <f>'Data information'!C1039</f>
        <v xml:space="preserve"> - ท่อ PP-R SDR11 PN10 CLASS DIN 8077/78  ขนาด 2" </v>
      </c>
      <c r="D826" s="449"/>
      <c r="E826" s="450" t="str">
        <f>'Data information'!D1039</f>
        <v>ม.</v>
      </c>
      <c r="F826" s="449">
        <f>'Data information'!E1039</f>
        <v>287</v>
      </c>
      <c r="G826" s="449">
        <f t="shared" si="73"/>
        <v>0</v>
      </c>
      <c r="H826" s="449">
        <f>'Data information'!F1039</f>
        <v>75</v>
      </c>
      <c r="I826" s="449">
        <f t="shared" si="74"/>
        <v>0</v>
      </c>
      <c r="J826" s="449">
        <f t="shared" si="75"/>
        <v>0</v>
      </c>
      <c r="K826" s="469"/>
    </row>
    <row r="827" spans="1:11" s="500" customFormat="1">
      <c r="A827" s="451"/>
      <c r="B827" s="475"/>
      <c r="C827" s="476" t="str">
        <f>'Data information'!C1040</f>
        <v xml:space="preserve"> - ท่อ PP-R SDR11 PN10 CLASS DIN 8077/78  ขนาด 1 1/2" </v>
      </c>
      <c r="D827" s="449"/>
      <c r="E827" s="450" t="str">
        <f>'Data information'!D1040</f>
        <v>ม.</v>
      </c>
      <c r="F827" s="449">
        <f>'Data information'!E1040</f>
        <v>180</v>
      </c>
      <c r="G827" s="449">
        <f t="shared" si="73"/>
        <v>0</v>
      </c>
      <c r="H827" s="449">
        <f>'Data information'!F1040</f>
        <v>50</v>
      </c>
      <c r="I827" s="449">
        <f t="shared" si="74"/>
        <v>0</v>
      </c>
      <c r="J827" s="449">
        <f t="shared" si="75"/>
        <v>0</v>
      </c>
      <c r="K827" s="469"/>
    </row>
    <row r="828" spans="1:11" s="500" customFormat="1">
      <c r="A828" s="451"/>
      <c r="B828" s="475"/>
      <c r="C828" s="476" t="str">
        <f>'Data information'!C1041</f>
        <v xml:space="preserve"> - ท่อ PP-R SDR11 PN10 CLASS DIN 8077/78  ขนาด 1 1/4" </v>
      </c>
      <c r="D828" s="449"/>
      <c r="E828" s="450" t="str">
        <f>'Data information'!D1041</f>
        <v>ม.</v>
      </c>
      <c r="F828" s="449">
        <f>'Data information'!E1041</f>
        <v>113</v>
      </c>
      <c r="G828" s="449">
        <f t="shared" si="73"/>
        <v>0</v>
      </c>
      <c r="H828" s="449">
        <f>'Data information'!F1041</f>
        <v>30</v>
      </c>
      <c r="I828" s="449">
        <f t="shared" si="74"/>
        <v>0</v>
      </c>
      <c r="J828" s="449">
        <f t="shared" si="75"/>
        <v>0</v>
      </c>
      <c r="K828" s="469"/>
    </row>
    <row r="829" spans="1:11" s="500" customFormat="1">
      <c r="A829" s="451"/>
      <c r="B829" s="475"/>
      <c r="C829" s="476" t="str">
        <f>'Data information'!C1042</f>
        <v xml:space="preserve"> - ท่อ PP-R SDR11 PN10 CLASS DIN 8077/78  ขนาด 1" </v>
      </c>
      <c r="D829" s="449"/>
      <c r="E829" s="450" t="str">
        <f>'Data information'!D1042</f>
        <v>ม.</v>
      </c>
      <c r="F829" s="449">
        <f>'Data information'!E1042</f>
        <v>76</v>
      </c>
      <c r="G829" s="449">
        <f t="shared" si="73"/>
        <v>0</v>
      </c>
      <c r="H829" s="449">
        <f>'Data information'!F1042</f>
        <v>30</v>
      </c>
      <c r="I829" s="449">
        <f t="shared" si="74"/>
        <v>0</v>
      </c>
      <c r="J829" s="449">
        <f t="shared" si="75"/>
        <v>0</v>
      </c>
      <c r="K829" s="469"/>
    </row>
    <row r="830" spans="1:11" s="500" customFormat="1">
      <c r="A830" s="451"/>
      <c r="B830" s="475"/>
      <c r="C830" s="476" t="str">
        <f>'Data information'!C1043</f>
        <v xml:space="preserve"> - ท่อ PP-R SDR11 PN10 CLASS DIN 8077/78  ขนาด 3/4" </v>
      </c>
      <c r="D830" s="449"/>
      <c r="E830" s="450" t="str">
        <f>'Data information'!D1043</f>
        <v>ม.</v>
      </c>
      <c r="F830" s="449">
        <f>'Data information'!E1043</f>
        <v>46</v>
      </c>
      <c r="G830" s="449">
        <f t="shared" si="73"/>
        <v>0</v>
      </c>
      <c r="H830" s="449">
        <f>'Data information'!F1043</f>
        <v>30</v>
      </c>
      <c r="I830" s="449">
        <f t="shared" si="74"/>
        <v>0</v>
      </c>
      <c r="J830" s="449">
        <f t="shared" si="75"/>
        <v>0</v>
      </c>
      <c r="K830" s="469"/>
    </row>
    <row r="831" spans="1:11" s="500" customFormat="1">
      <c r="A831" s="451"/>
      <c r="B831" s="475"/>
      <c r="C831" s="476" t="str">
        <f>'Data information'!C1044</f>
        <v xml:space="preserve"> - ท่อ PP-R SDR11 PN10 CLASS DIN 8077/78  ขนาด 1/2" </v>
      </c>
      <c r="D831" s="449"/>
      <c r="E831" s="450" t="str">
        <f>'Data information'!D1044</f>
        <v>ม.</v>
      </c>
      <c r="F831" s="449">
        <f>'Data information'!E1044</f>
        <v>35</v>
      </c>
      <c r="G831" s="449">
        <f t="shared" si="73"/>
        <v>0</v>
      </c>
      <c r="H831" s="449">
        <f>'Data information'!F1044</f>
        <v>30</v>
      </c>
      <c r="I831" s="449">
        <f t="shared" si="74"/>
        <v>0</v>
      </c>
      <c r="J831" s="449">
        <f t="shared" si="75"/>
        <v>0</v>
      </c>
      <c r="K831" s="469"/>
    </row>
    <row r="832" spans="1:11" s="500" customFormat="1">
      <c r="A832" s="451"/>
      <c r="B832" s="475"/>
      <c r="C832" s="476" t="str">
        <f>'Data information'!C1045</f>
        <v xml:space="preserve"> - ข้อต่อและอุปกรณ์ประกอบท่อ</v>
      </c>
      <c r="D832" s="449"/>
      <c r="E832" s="450" t="str">
        <f>'Data information'!D1045</f>
        <v>รายการ</v>
      </c>
      <c r="F832" s="449">
        <f>(SUM(G822:G831))*0.5</f>
        <v>0</v>
      </c>
      <c r="G832" s="449">
        <f t="shared" si="73"/>
        <v>0</v>
      </c>
      <c r="H832" s="449">
        <f>F832*0.3</f>
        <v>0</v>
      </c>
      <c r="I832" s="449">
        <f t="shared" si="74"/>
        <v>0</v>
      </c>
      <c r="J832" s="449">
        <f t="shared" si="75"/>
        <v>0</v>
      </c>
      <c r="K832" s="469"/>
    </row>
    <row r="833" spans="1:11" s="500" customFormat="1">
      <c r="A833" s="451"/>
      <c r="B833" s="475"/>
      <c r="C833" s="476" t="str">
        <f>'Data information'!C1046</f>
        <v xml:space="preserve"> - อุปกรณ์แขวนท่อ ยึดรองรับท่อ และปลอกท่อ</v>
      </c>
      <c r="D833" s="449"/>
      <c r="E833" s="450" t="str">
        <f>'Data information'!D1046</f>
        <v>รายการ</v>
      </c>
      <c r="F833" s="449">
        <f>(SUM(G822:G831))*0.2</f>
        <v>0</v>
      </c>
      <c r="G833" s="449">
        <f t="shared" si="73"/>
        <v>0</v>
      </c>
      <c r="H833" s="449">
        <f>F833*0.3</f>
        <v>0</v>
      </c>
      <c r="I833" s="449">
        <f t="shared" si="74"/>
        <v>0</v>
      </c>
      <c r="J833" s="449">
        <f t="shared" si="75"/>
        <v>0</v>
      </c>
      <c r="K833" s="469"/>
    </row>
    <row r="834" spans="1:11" s="500" customFormat="1">
      <c r="A834" s="451"/>
      <c r="B834" s="475"/>
      <c r="C834" s="476" t="str">
        <f>'Data information'!C1047</f>
        <v xml:space="preserve"> - งานทดสอบ ทำความสะอาด และทาสีทำสัญลักษณ์ท่อ</v>
      </c>
      <c r="D834" s="449"/>
      <c r="E834" s="450" t="str">
        <f>'Data information'!D1047</f>
        <v>รายการ</v>
      </c>
      <c r="F834" s="449">
        <f>(SUM(G822:G831))*0.1</f>
        <v>0</v>
      </c>
      <c r="G834" s="449">
        <f t="shared" si="73"/>
        <v>0</v>
      </c>
      <c r="H834" s="449">
        <f>F834*0.3</f>
        <v>0</v>
      </c>
      <c r="I834" s="449">
        <f t="shared" si="74"/>
        <v>0</v>
      </c>
      <c r="J834" s="449">
        <f t="shared" si="75"/>
        <v>0</v>
      </c>
      <c r="K834" s="469"/>
    </row>
    <row r="835" spans="1:11" s="500" customFormat="1" hidden="1">
      <c r="A835" s="451"/>
      <c r="B835" s="475"/>
      <c r="C835" s="476" t="str">
        <f>'Data information'!C1048</f>
        <v xml:space="preserve"> - ประตูน้ำชนิด Gate Valve ขนาด 4" </v>
      </c>
      <c r="D835" s="449"/>
      <c r="E835" s="450" t="str">
        <f>'Data information'!D1048</f>
        <v>ชุด</v>
      </c>
      <c r="F835" s="449">
        <f>'Data information'!E1048</f>
        <v>16340</v>
      </c>
      <c r="G835" s="449">
        <f t="shared" si="73"/>
        <v>0</v>
      </c>
      <c r="H835" s="449">
        <f>'Data information'!F1048</f>
        <v>800</v>
      </c>
      <c r="I835" s="449">
        <f t="shared" si="74"/>
        <v>0</v>
      </c>
      <c r="J835" s="449">
        <f t="shared" si="75"/>
        <v>0</v>
      </c>
      <c r="K835" s="469"/>
    </row>
    <row r="836" spans="1:11" s="500" customFormat="1" hidden="1">
      <c r="A836" s="451"/>
      <c r="B836" s="475"/>
      <c r="C836" s="476" t="str">
        <f>'Data information'!C1049</f>
        <v xml:space="preserve"> - ประตูน้ำชนิด Gate Valve ขนาด 3" </v>
      </c>
      <c r="D836" s="449"/>
      <c r="E836" s="450" t="str">
        <f>'Data information'!D1049</f>
        <v>ชุด</v>
      </c>
      <c r="F836" s="449">
        <f>'Data information'!E1049</f>
        <v>11415</v>
      </c>
      <c r="G836" s="449">
        <f t="shared" si="73"/>
        <v>0</v>
      </c>
      <c r="H836" s="449">
        <f>'Data information'!F1049</f>
        <v>600</v>
      </c>
      <c r="I836" s="449">
        <f t="shared" si="74"/>
        <v>0</v>
      </c>
      <c r="J836" s="449">
        <f t="shared" si="75"/>
        <v>0</v>
      </c>
      <c r="K836" s="469"/>
    </row>
    <row r="837" spans="1:11" s="500" customFormat="1" hidden="1">
      <c r="A837" s="451"/>
      <c r="B837" s="475"/>
      <c r="C837" s="476" t="str">
        <f>'Data information'!C1050</f>
        <v xml:space="preserve"> - ประตูน้ำชนิด Gate Valve ขนาด 2-1/2" </v>
      </c>
      <c r="D837" s="449"/>
      <c r="E837" s="450" t="str">
        <f>'Data information'!D1050</f>
        <v>ชุด</v>
      </c>
      <c r="F837" s="449">
        <f>'Data information'!E1050</f>
        <v>8140</v>
      </c>
      <c r="G837" s="449">
        <f t="shared" si="73"/>
        <v>0</v>
      </c>
      <c r="H837" s="449">
        <f>'Data information'!F1050</f>
        <v>500</v>
      </c>
      <c r="I837" s="449">
        <f t="shared" si="74"/>
        <v>0</v>
      </c>
      <c r="J837" s="449">
        <f t="shared" si="75"/>
        <v>0</v>
      </c>
      <c r="K837" s="469"/>
    </row>
    <row r="838" spans="1:11" s="500" customFormat="1" hidden="1">
      <c r="A838" s="451"/>
      <c r="B838" s="475"/>
      <c r="C838" s="476" t="str">
        <f>'Data information'!C1051</f>
        <v xml:space="preserve"> - ประตูน้ำชนิด Gate Valve ขนาด 2" </v>
      </c>
      <c r="D838" s="449"/>
      <c r="E838" s="450" t="str">
        <f>'Data information'!D1051</f>
        <v>ชุด</v>
      </c>
      <c r="F838" s="449">
        <f>'Data information'!E1051</f>
        <v>1550</v>
      </c>
      <c r="G838" s="449">
        <f t="shared" si="73"/>
        <v>0</v>
      </c>
      <c r="H838" s="449">
        <f>'Data information'!F1051</f>
        <v>400</v>
      </c>
      <c r="I838" s="449">
        <f t="shared" si="74"/>
        <v>0</v>
      </c>
      <c r="J838" s="449">
        <f t="shared" si="75"/>
        <v>0</v>
      </c>
      <c r="K838" s="469"/>
    </row>
    <row r="839" spans="1:11" s="500" customFormat="1">
      <c r="A839" s="451"/>
      <c r="B839" s="475"/>
      <c r="C839" s="476" t="str">
        <f>'Data information'!C1052</f>
        <v xml:space="preserve"> - ประตูน้ำชนิด Gate Valve ขนาด 1-1/2" </v>
      </c>
      <c r="D839" s="449"/>
      <c r="E839" s="450" t="str">
        <f>'Data information'!D1052</f>
        <v>ชุด</v>
      </c>
      <c r="F839" s="449">
        <f>'Data information'!E1052</f>
        <v>690</v>
      </c>
      <c r="G839" s="449">
        <f t="shared" si="73"/>
        <v>0</v>
      </c>
      <c r="H839" s="449">
        <f>'Data information'!F1052</f>
        <v>300</v>
      </c>
      <c r="I839" s="449">
        <f t="shared" si="74"/>
        <v>0</v>
      </c>
      <c r="J839" s="449">
        <f t="shared" si="75"/>
        <v>0</v>
      </c>
      <c r="K839" s="469"/>
    </row>
    <row r="840" spans="1:11" s="500" customFormat="1" hidden="1">
      <c r="A840" s="451"/>
      <c r="B840" s="475"/>
      <c r="C840" s="476" t="str">
        <f>'Data information'!C1053</f>
        <v xml:space="preserve"> - ประตูน้ำชนิด Gate Valve ขนาด 3/4" </v>
      </c>
      <c r="D840" s="449"/>
      <c r="E840" s="450" t="str">
        <f>'Data information'!D1053</f>
        <v>ชุด</v>
      </c>
      <c r="F840" s="449">
        <f>'Data information'!E1053</f>
        <v>365</v>
      </c>
      <c r="G840" s="449">
        <f t="shared" si="73"/>
        <v>0</v>
      </c>
      <c r="H840" s="449">
        <f>'Data information'!F1053</f>
        <v>150</v>
      </c>
      <c r="I840" s="449">
        <f t="shared" si="74"/>
        <v>0</v>
      </c>
      <c r="J840" s="449">
        <f t="shared" si="75"/>
        <v>0</v>
      </c>
      <c r="K840" s="469"/>
    </row>
    <row r="841" spans="1:11" s="500" customFormat="1">
      <c r="A841" s="451"/>
      <c r="B841" s="475"/>
      <c r="C841" s="476" t="str">
        <f>'Data information'!C1054</f>
        <v xml:space="preserve"> - ประตูน้ำชนิด Stop Valve ขนาด 1/2" </v>
      </c>
      <c r="D841" s="449"/>
      <c r="E841" s="450" t="str">
        <f>'Data information'!D1054</f>
        <v>ชุด</v>
      </c>
      <c r="F841" s="449">
        <f>'Data information'!E1054</f>
        <v>285</v>
      </c>
      <c r="G841" s="449">
        <f t="shared" si="73"/>
        <v>0</v>
      </c>
      <c r="H841" s="449">
        <f>'Data information'!F1054</f>
        <v>100</v>
      </c>
      <c r="I841" s="449">
        <f t="shared" si="74"/>
        <v>0</v>
      </c>
      <c r="J841" s="449">
        <f t="shared" si="75"/>
        <v>0</v>
      </c>
      <c r="K841" s="469"/>
    </row>
    <row r="842" spans="1:11" s="500" customFormat="1" hidden="1">
      <c r="A842" s="451"/>
      <c r="B842" s="475"/>
      <c r="C842" s="476" t="str">
        <f>'Data information'!C1055</f>
        <v xml:space="preserve"> - วาล์วควบคุมระดับน้ำ (Modulating Float Valve) ขนาด 2" </v>
      </c>
      <c r="D842" s="449"/>
      <c r="E842" s="450" t="str">
        <f>'Data information'!D1055</f>
        <v>ชุด</v>
      </c>
      <c r="F842" s="449">
        <f>'Data information'!E1055</f>
        <v>12000</v>
      </c>
      <c r="G842" s="449">
        <f t="shared" si="73"/>
        <v>0</v>
      </c>
      <c r="H842" s="449">
        <f>'Data information'!F1055</f>
        <v>400</v>
      </c>
      <c r="I842" s="449">
        <f t="shared" si="74"/>
        <v>0</v>
      </c>
      <c r="J842" s="449">
        <f t="shared" si="75"/>
        <v>0</v>
      </c>
      <c r="K842" s="469"/>
    </row>
    <row r="843" spans="1:11" s="500" customFormat="1" hidden="1">
      <c r="A843" s="451"/>
      <c r="B843" s="475"/>
      <c r="C843" s="476" t="str">
        <f>'Data information'!C1056</f>
        <v xml:space="preserve"> - วาล์วปลายท่อดูด (Foot Vavle) ขนาด 4" </v>
      </c>
      <c r="D843" s="449"/>
      <c r="E843" s="450" t="str">
        <f>'Data information'!D1056</f>
        <v>ชุด</v>
      </c>
      <c r="F843" s="449">
        <f>'Data information'!E1056</f>
        <v>6000</v>
      </c>
      <c r="G843" s="449">
        <f t="shared" si="73"/>
        <v>0</v>
      </c>
      <c r="H843" s="449">
        <f>'Data information'!F1056</f>
        <v>800</v>
      </c>
      <c r="I843" s="449">
        <f t="shared" si="74"/>
        <v>0</v>
      </c>
      <c r="J843" s="449">
        <f t="shared" si="75"/>
        <v>0</v>
      </c>
      <c r="K843" s="469"/>
    </row>
    <row r="844" spans="1:11" s="500" customFormat="1" hidden="1">
      <c r="A844" s="451"/>
      <c r="B844" s="475"/>
      <c r="C844" s="476" t="str">
        <f>'Data information'!C1057</f>
        <v xml:space="preserve"> - ประตูน้ำชนิด Check Valve ขนาด 4" </v>
      </c>
      <c r="D844" s="449"/>
      <c r="E844" s="450" t="str">
        <f>'Data information'!D1057</f>
        <v>ชุด</v>
      </c>
      <c r="F844" s="449">
        <f>'Data information'!E1057</f>
        <v>13500</v>
      </c>
      <c r="G844" s="449">
        <f t="shared" si="73"/>
        <v>0</v>
      </c>
      <c r="H844" s="449">
        <f>'Data information'!F1057</f>
        <v>800</v>
      </c>
      <c r="I844" s="449">
        <f t="shared" si="74"/>
        <v>0</v>
      </c>
      <c r="J844" s="449">
        <f t="shared" si="75"/>
        <v>0</v>
      </c>
      <c r="K844" s="469"/>
    </row>
    <row r="845" spans="1:11" s="500" customFormat="1" hidden="1">
      <c r="A845" s="451"/>
      <c r="B845" s="475"/>
      <c r="C845" s="476" t="str">
        <f>'Data information'!C1058</f>
        <v xml:space="preserve"> - ประตูน้ำชนิด Check Valve ขนาด 3" </v>
      </c>
      <c r="D845" s="449"/>
      <c r="E845" s="450" t="str">
        <f>'Data information'!D1058</f>
        <v>ชุด</v>
      </c>
      <c r="F845" s="449">
        <f>'Data information'!E1058</f>
        <v>9150</v>
      </c>
      <c r="G845" s="449">
        <f t="shared" si="73"/>
        <v>0</v>
      </c>
      <c r="H845" s="449">
        <f>'Data information'!F1058</f>
        <v>600</v>
      </c>
      <c r="I845" s="449">
        <f t="shared" si="74"/>
        <v>0</v>
      </c>
      <c r="J845" s="449">
        <f t="shared" si="75"/>
        <v>0</v>
      </c>
      <c r="K845" s="469"/>
    </row>
    <row r="846" spans="1:11" s="500" customFormat="1" hidden="1">
      <c r="A846" s="451"/>
      <c r="B846" s="475"/>
      <c r="C846" s="476" t="str">
        <f>'Data information'!C1059</f>
        <v xml:space="preserve"> - หัวระบายอากาศอัตโนมัติ (Automatic Air Vent) ขนาด 1"</v>
      </c>
      <c r="D846" s="449"/>
      <c r="E846" s="450" t="str">
        <f>'Data information'!D1059</f>
        <v>ชุด</v>
      </c>
      <c r="F846" s="449">
        <f>'Data information'!E1059</f>
        <v>4600</v>
      </c>
      <c r="G846" s="449">
        <f t="shared" si="73"/>
        <v>0</v>
      </c>
      <c r="H846" s="449">
        <f>'Data information'!F1059</f>
        <v>200</v>
      </c>
      <c r="I846" s="449">
        <f t="shared" si="74"/>
        <v>0</v>
      </c>
      <c r="J846" s="449">
        <f t="shared" si="75"/>
        <v>0</v>
      </c>
      <c r="K846" s="469"/>
    </row>
    <row r="847" spans="1:11" s="500" customFormat="1">
      <c r="A847" s="451"/>
      <c r="B847" s="475"/>
      <c r="C847" s="476" t="str">
        <f>'Data information'!C1060</f>
        <v xml:space="preserve"> - หัวระบายอากาศอัตโนมัติ (Automatic Air Vent) ขนาด 3/4"</v>
      </c>
      <c r="D847" s="449"/>
      <c r="E847" s="450" t="str">
        <f>'Data information'!D1060</f>
        <v>ชุด</v>
      </c>
      <c r="F847" s="449">
        <f>'Data information'!E1060</f>
        <v>4000</v>
      </c>
      <c r="G847" s="449">
        <f t="shared" si="73"/>
        <v>0</v>
      </c>
      <c r="H847" s="449">
        <f>'Data information'!F1060</f>
        <v>200</v>
      </c>
      <c r="I847" s="449">
        <f t="shared" si="74"/>
        <v>0</v>
      </c>
      <c r="J847" s="449">
        <f t="shared" si="75"/>
        <v>0</v>
      </c>
      <c r="K847" s="469"/>
    </row>
    <row r="848" spans="1:11" s="500" customFormat="1" hidden="1">
      <c r="A848" s="451"/>
      <c r="B848" s="475"/>
      <c r="C848" s="476" t="str">
        <f>'Data information'!C1061</f>
        <v xml:space="preserve"> - ถังเก็บน้ำชนิดตั้งพื้น  ขนาดความจุ 80 ลบ.ม. </v>
      </c>
      <c r="D848" s="449"/>
      <c r="E848" s="450" t="str">
        <f>'Data information'!D1061</f>
        <v>ชุด</v>
      </c>
      <c r="F848" s="449">
        <f>'Data information'!E1061</f>
        <v>431750</v>
      </c>
      <c r="G848" s="449">
        <f t="shared" si="73"/>
        <v>0</v>
      </c>
      <c r="H848" s="449">
        <f>'Data information'!F1061</f>
        <v>43175</v>
      </c>
      <c r="I848" s="449">
        <f t="shared" si="74"/>
        <v>0</v>
      </c>
      <c r="J848" s="449">
        <f t="shared" si="75"/>
        <v>0</v>
      </c>
      <c r="K848" s="469"/>
    </row>
    <row r="849" spans="1:11" s="500" customFormat="1" hidden="1">
      <c r="A849" s="451"/>
      <c r="B849" s="475"/>
      <c r="C849" s="476" t="str">
        <f>'Data information'!C1062</f>
        <v xml:space="preserve"> - ถังเก็บน้ำชนิดตั้งพื้น  ขนาดความจุ 100 ลบ.ม. </v>
      </c>
      <c r="D849" s="449"/>
      <c r="E849" s="450" t="str">
        <f>'Data information'!D1062</f>
        <v>ชุด</v>
      </c>
      <c r="F849" s="449">
        <f>'Data information'!E1062</f>
        <v>486350</v>
      </c>
      <c r="G849" s="449">
        <f t="shared" si="73"/>
        <v>0</v>
      </c>
      <c r="H849" s="449">
        <f>'Data information'!F1062</f>
        <v>48635</v>
      </c>
      <c r="I849" s="449">
        <f t="shared" si="74"/>
        <v>0</v>
      </c>
      <c r="J849" s="449">
        <f t="shared" si="75"/>
        <v>0</v>
      </c>
      <c r="K849" s="469"/>
    </row>
    <row r="850" spans="1:11" s="500" customFormat="1" hidden="1">
      <c r="A850" s="451"/>
      <c r="B850" s="475"/>
      <c r="C850" s="476" t="str">
        <f>'Data information'!C1063</f>
        <v xml:space="preserve"> - งานโครงสร้างรองรับถัง</v>
      </c>
      <c r="D850" s="449"/>
      <c r="E850" s="450" t="str">
        <f>'Data information'!D1063</f>
        <v>ตร.ม.</v>
      </c>
      <c r="F850" s="449">
        <f>'Data information'!E1063</f>
        <v>1500</v>
      </c>
      <c r="G850" s="449">
        <f t="shared" si="73"/>
        <v>0</v>
      </c>
      <c r="H850" s="449">
        <f>'Data information'!F1063</f>
        <v>0</v>
      </c>
      <c r="I850" s="449">
        <f t="shared" si="74"/>
        <v>0</v>
      </c>
      <c r="J850" s="449">
        <f t="shared" si="75"/>
        <v>0</v>
      </c>
      <c r="K850" s="469"/>
    </row>
    <row r="851" spans="1:11" s="500" customFormat="1" hidden="1">
      <c r="A851" s="451"/>
      <c r="B851" s="475"/>
      <c r="C851" s="476" t="str">
        <f>'Data information'!C1064</f>
        <v xml:space="preserve"> - ก๊อกสนาม/ก๊อกล้างพื้น ขนาด 3/4" </v>
      </c>
      <c r="D851" s="449"/>
      <c r="E851" s="450" t="str">
        <f>'Data information'!D1064</f>
        <v>ชุด</v>
      </c>
      <c r="F851" s="449">
        <f>'Data information'!E1064</f>
        <v>177</v>
      </c>
      <c r="G851" s="449">
        <f t="shared" si="73"/>
        <v>0</v>
      </c>
      <c r="H851" s="449">
        <f>'Data information'!F1064</f>
        <v>50</v>
      </c>
      <c r="I851" s="449">
        <f t="shared" si="74"/>
        <v>0</v>
      </c>
      <c r="J851" s="449">
        <f t="shared" si="75"/>
        <v>0</v>
      </c>
      <c r="K851" s="469"/>
    </row>
    <row r="852" spans="1:11" s="500" customFormat="1" hidden="1">
      <c r="A852" s="451"/>
      <c r="B852" s="475"/>
      <c r="C852" s="476" t="str">
        <f>'Data information'!C1065</f>
        <v xml:space="preserve"> - ก๊อกสนาม/ก๊อกล้างพื้น ขนาด 1/2" </v>
      </c>
      <c r="D852" s="449"/>
      <c r="E852" s="450" t="str">
        <f>'Data information'!D1065</f>
        <v>ชุด</v>
      </c>
      <c r="F852" s="449">
        <f>'Data information'!E1065</f>
        <v>102.8</v>
      </c>
      <c r="G852" s="449">
        <f t="shared" si="73"/>
        <v>0</v>
      </c>
      <c r="H852" s="449">
        <f>'Data information'!F1065</f>
        <v>50</v>
      </c>
      <c r="I852" s="449">
        <f t="shared" si="74"/>
        <v>0</v>
      </c>
      <c r="J852" s="449">
        <f t="shared" si="75"/>
        <v>0</v>
      </c>
      <c r="K852" s="469"/>
    </row>
    <row r="853" spans="1:11" s="500" customFormat="1">
      <c r="A853" s="451"/>
      <c r="B853" s="475"/>
      <c r="C853" s="485" t="str">
        <f>'Data information'!C1066</f>
        <v>งานระบบท่อน้ำโสโครก(S) ท่อน้ำทิ้ง(W) ท่ออากาศ(V) และท่อน้ำทิ้งจากห้องครัว (K)</v>
      </c>
      <c r="D853" s="449"/>
      <c r="E853" s="450"/>
      <c r="F853" s="449"/>
      <c r="G853" s="449"/>
      <c r="H853" s="449"/>
      <c r="I853" s="449"/>
      <c r="J853" s="449"/>
      <c r="K853" s="469"/>
    </row>
    <row r="854" spans="1:11" s="500" customFormat="1">
      <c r="A854" s="451"/>
      <c r="B854" s="475"/>
      <c r="C854" s="476" t="str">
        <f>'Data information'!C1067</f>
        <v xml:space="preserve"> - ท่อ PVC ชั้นคุณภาพ 8.5 ขนาดเส้นผ่าศูนย์กลาง 6" </v>
      </c>
      <c r="D854" s="449"/>
      <c r="E854" s="450" t="str">
        <f>'Data information'!D1067</f>
        <v>ม.</v>
      </c>
      <c r="F854" s="449">
        <f>'Data information'!E1067</f>
        <v>345.15</v>
      </c>
      <c r="G854" s="449">
        <f t="shared" si="73"/>
        <v>0</v>
      </c>
      <c r="H854" s="449">
        <f>'Data information'!F1067</f>
        <v>200</v>
      </c>
      <c r="I854" s="449">
        <f t="shared" si="74"/>
        <v>0</v>
      </c>
      <c r="J854" s="449">
        <f t="shared" si="75"/>
        <v>0</v>
      </c>
      <c r="K854" s="469"/>
    </row>
    <row r="855" spans="1:11" s="500" customFormat="1">
      <c r="A855" s="451"/>
      <c r="B855" s="475"/>
      <c r="C855" s="476" t="str">
        <f>'Data information'!C1068</f>
        <v xml:space="preserve"> - ท่อ PVC ชั้นคุณภาพ 8.5 ขนาดเส้นผ่าศูนย์กลาง 4" </v>
      </c>
      <c r="D855" s="449"/>
      <c r="E855" s="450" t="str">
        <f>'Data information'!D1068</f>
        <v>ม.</v>
      </c>
      <c r="F855" s="449">
        <f>'Data information'!E1068</f>
        <v>153.38</v>
      </c>
      <c r="G855" s="449">
        <f t="shared" si="73"/>
        <v>0</v>
      </c>
      <c r="H855" s="449">
        <f>'Data information'!F1068</f>
        <v>100</v>
      </c>
      <c r="I855" s="449">
        <f t="shared" si="74"/>
        <v>0</v>
      </c>
      <c r="J855" s="449">
        <f t="shared" si="75"/>
        <v>0</v>
      </c>
      <c r="K855" s="469"/>
    </row>
    <row r="856" spans="1:11" s="500" customFormat="1">
      <c r="A856" s="451"/>
      <c r="B856" s="475"/>
      <c r="C856" s="476" t="str">
        <f>'Data information'!C1069</f>
        <v xml:space="preserve"> - ท่อ PVC ชั้นคุณภาพ 8.5 ขนาดเส้นผ่าศูนย์กลาง 3" </v>
      </c>
      <c r="D856" s="449"/>
      <c r="E856" s="450" t="str">
        <f>'Data information'!D1069</f>
        <v>ม.</v>
      </c>
      <c r="F856" s="449">
        <f>'Data information'!E1069</f>
        <v>94.97</v>
      </c>
      <c r="G856" s="449">
        <f t="shared" si="73"/>
        <v>0</v>
      </c>
      <c r="H856" s="449">
        <f>'Data information'!F1069</f>
        <v>75</v>
      </c>
      <c r="I856" s="449">
        <f t="shared" si="74"/>
        <v>0</v>
      </c>
      <c r="J856" s="449">
        <f t="shared" si="75"/>
        <v>0</v>
      </c>
      <c r="K856" s="469"/>
    </row>
    <row r="857" spans="1:11" s="500" customFormat="1">
      <c r="A857" s="451"/>
      <c r="B857" s="475"/>
      <c r="C857" s="476" t="str">
        <f>'Data information'!C1070</f>
        <v xml:space="preserve"> - ท่อ PVC ชั้นคุณภาพ 8.5 ขนาดเส้นผ่าศูนย์กลาง 2-1/2" </v>
      </c>
      <c r="D857" s="449"/>
      <c r="E857" s="450" t="str">
        <f>'Data information'!D1070</f>
        <v>ม.</v>
      </c>
      <c r="F857" s="449">
        <f>'Data information'!E1070</f>
        <v>67.75</v>
      </c>
      <c r="G857" s="449">
        <f t="shared" si="73"/>
        <v>0</v>
      </c>
      <c r="H857" s="449">
        <f>'Data information'!F1070</f>
        <v>50</v>
      </c>
      <c r="I857" s="449">
        <f t="shared" si="74"/>
        <v>0</v>
      </c>
      <c r="J857" s="449">
        <f t="shared" si="75"/>
        <v>0</v>
      </c>
      <c r="K857" s="469"/>
    </row>
    <row r="858" spans="1:11" s="500" customFormat="1">
      <c r="A858" s="451"/>
      <c r="B858" s="475"/>
      <c r="C858" s="476" t="str">
        <f>'Data information'!C1071</f>
        <v xml:space="preserve"> - ท่อ PVC ชั้นคุณภาพ 8.5 ขนาดเส้นผ่าศูนย์กลาง 2" </v>
      </c>
      <c r="D858" s="449"/>
      <c r="E858" s="450" t="str">
        <f>'Data information'!D1071</f>
        <v>ม.</v>
      </c>
      <c r="F858" s="449">
        <f>'Data information'!E1071</f>
        <v>42.99</v>
      </c>
      <c r="G858" s="449">
        <f t="shared" si="73"/>
        <v>0</v>
      </c>
      <c r="H858" s="449">
        <f>'Data information'!F1071</f>
        <v>40</v>
      </c>
      <c r="I858" s="449">
        <f t="shared" si="74"/>
        <v>0</v>
      </c>
      <c r="J858" s="449">
        <f t="shared" si="75"/>
        <v>0</v>
      </c>
      <c r="K858" s="469"/>
    </row>
    <row r="859" spans="1:11" s="500" customFormat="1">
      <c r="A859" s="451"/>
      <c r="B859" s="475"/>
      <c r="C859" s="476" t="str">
        <f>'Data information'!C1072</f>
        <v xml:space="preserve"> - ท่อ PVC ชั้นคุณภาพ 8.5 ขนาดเส้นผ่าศูนย์กลาง 1-1/2" </v>
      </c>
      <c r="D859" s="449"/>
      <c r="E859" s="450" t="str">
        <f>'Data information'!D1072</f>
        <v>ม.</v>
      </c>
      <c r="F859" s="449">
        <f>'Data information'!E1072</f>
        <v>27.33</v>
      </c>
      <c r="G859" s="449">
        <f t="shared" si="73"/>
        <v>0</v>
      </c>
      <c r="H859" s="449">
        <f>'Data information'!F1072</f>
        <v>30</v>
      </c>
      <c r="I859" s="449">
        <f t="shared" si="74"/>
        <v>0</v>
      </c>
      <c r="J859" s="449">
        <f t="shared" si="75"/>
        <v>0</v>
      </c>
      <c r="K859" s="469"/>
    </row>
    <row r="860" spans="1:11" s="500" customFormat="1">
      <c r="A860" s="451"/>
      <c r="B860" s="475"/>
      <c r="C860" s="476" t="str">
        <f>'Data information'!C1073</f>
        <v xml:space="preserve"> - ข้อต่อและอุปกรณ์ประกอบท่อ</v>
      </c>
      <c r="D860" s="449"/>
      <c r="E860" s="450" t="str">
        <f>'Data information'!D1073</f>
        <v>รายการ</v>
      </c>
      <c r="F860" s="449">
        <f>(SUM(G854:G859))*0.4</f>
        <v>0</v>
      </c>
      <c r="G860" s="449">
        <f t="shared" si="73"/>
        <v>0</v>
      </c>
      <c r="H860" s="449">
        <f>F860*0.3</f>
        <v>0</v>
      </c>
      <c r="I860" s="449">
        <f t="shared" si="74"/>
        <v>0</v>
      </c>
      <c r="J860" s="449">
        <f t="shared" si="75"/>
        <v>0</v>
      </c>
      <c r="K860" s="469"/>
    </row>
    <row r="861" spans="1:11" s="500" customFormat="1">
      <c r="A861" s="451"/>
      <c r="B861" s="475"/>
      <c r="C861" s="476" t="str">
        <f>'Data information'!C1074</f>
        <v xml:space="preserve"> - อุปกรณ์แขวนท่อ ยึดรองรับท่อ และปลอกท่อ</v>
      </c>
      <c r="D861" s="449"/>
      <c r="E861" s="450" t="str">
        <f>'Data information'!D1074</f>
        <v>รายการ</v>
      </c>
      <c r="F861" s="449">
        <f>(SUM(G854:G859))*0.3</f>
        <v>0</v>
      </c>
      <c r="G861" s="449">
        <f t="shared" si="73"/>
        <v>0</v>
      </c>
      <c r="H861" s="449">
        <f>F861*0.3</f>
        <v>0</v>
      </c>
      <c r="I861" s="449">
        <f t="shared" si="74"/>
        <v>0</v>
      </c>
      <c r="J861" s="449">
        <f t="shared" si="75"/>
        <v>0</v>
      </c>
      <c r="K861" s="469"/>
    </row>
    <row r="862" spans="1:11" s="500" customFormat="1">
      <c r="A862" s="451"/>
      <c r="B862" s="475"/>
      <c r="C862" s="476" t="str">
        <f>'Data information'!C1075</f>
        <v xml:space="preserve"> - งานทดสอบ ทำความสะอาด และทาสีทำสัญลักษณ์ท่อ</v>
      </c>
      <c r="D862" s="449"/>
      <c r="E862" s="450" t="str">
        <f>'Data information'!D1075</f>
        <v>รายการ</v>
      </c>
      <c r="F862" s="449">
        <f>(SUM(G854:G859))*0.1</f>
        <v>0</v>
      </c>
      <c r="G862" s="449">
        <f t="shared" si="73"/>
        <v>0</v>
      </c>
      <c r="H862" s="449">
        <f>F862*0.3</f>
        <v>0</v>
      </c>
      <c r="I862" s="449">
        <f t="shared" si="74"/>
        <v>0</v>
      </c>
      <c r="J862" s="449">
        <f t="shared" si="75"/>
        <v>0</v>
      </c>
      <c r="K862" s="469"/>
    </row>
    <row r="863" spans="1:11" s="500" customFormat="1">
      <c r="A863" s="451"/>
      <c r="B863" s="475"/>
      <c r="C863" s="476" t="str">
        <f>'Data information'!C1076</f>
        <v xml:space="preserve"> - หัวระบายน้ำที่พื้น (FD) ขนาด 2" </v>
      </c>
      <c r="D863" s="449"/>
      <c r="E863" s="450" t="str">
        <f>'Data information'!D1076</f>
        <v>ชุด</v>
      </c>
      <c r="F863" s="449">
        <f>'Data information'!E1076</f>
        <v>635.51</v>
      </c>
      <c r="G863" s="449">
        <f t="shared" si="73"/>
        <v>0</v>
      </c>
      <c r="H863" s="449">
        <f>'Data information'!F1076</f>
        <v>75</v>
      </c>
      <c r="I863" s="449">
        <f t="shared" si="74"/>
        <v>0</v>
      </c>
      <c r="J863" s="449">
        <f t="shared" si="75"/>
        <v>0</v>
      </c>
      <c r="K863" s="469"/>
    </row>
    <row r="864" spans="1:11" s="500" customFormat="1">
      <c r="A864" s="451"/>
      <c r="B864" s="475"/>
      <c r="C864" s="476" t="str">
        <f>'Data information'!C1077</f>
        <v xml:space="preserve"> - ช่องล้างท่อที่พื้น (FCO) ขนาด 6" </v>
      </c>
      <c r="D864" s="449"/>
      <c r="E864" s="450" t="str">
        <f>'Data information'!D1077</f>
        <v>ชุด</v>
      </c>
      <c r="F864" s="449">
        <f>'Data information'!E1077</f>
        <v>1200</v>
      </c>
      <c r="G864" s="449">
        <f t="shared" si="73"/>
        <v>0</v>
      </c>
      <c r="H864" s="449">
        <f>'Data information'!F1077</f>
        <v>600</v>
      </c>
      <c r="I864" s="449">
        <f t="shared" si="74"/>
        <v>0</v>
      </c>
      <c r="J864" s="449">
        <f t="shared" si="75"/>
        <v>0</v>
      </c>
      <c r="K864" s="469"/>
    </row>
    <row r="865" spans="1:11" s="500" customFormat="1">
      <c r="A865" s="451"/>
      <c r="B865" s="475"/>
      <c r="C865" s="476" t="str">
        <f>'Data information'!C1078</f>
        <v xml:space="preserve"> - ช่องล้างท่อที่พื้น (FCO) ขนาด 4" </v>
      </c>
      <c r="D865" s="449"/>
      <c r="E865" s="450" t="str">
        <f>'Data information'!D1078</f>
        <v>ชุด</v>
      </c>
      <c r="F865" s="449">
        <f>'Data information'!E1078</f>
        <v>520</v>
      </c>
      <c r="G865" s="449">
        <f t="shared" si="73"/>
        <v>0</v>
      </c>
      <c r="H865" s="449">
        <f>'Data information'!F1078</f>
        <v>400</v>
      </c>
      <c r="I865" s="449">
        <f t="shared" si="74"/>
        <v>0</v>
      </c>
      <c r="J865" s="449">
        <f t="shared" si="75"/>
        <v>0</v>
      </c>
      <c r="K865" s="469"/>
    </row>
    <row r="866" spans="1:11" s="500" customFormat="1" hidden="1">
      <c r="A866" s="451"/>
      <c r="B866" s="475"/>
      <c r="C866" s="476" t="str">
        <f>'Data information'!C1079</f>
        <v xml:space="preserve"> - ช่องล้างท่อที่พื้น (FCO) ขนาด 3" </v>
      </c>
      <c r="D866" s="449"/>
      <c r="E866" s="450" t="str">
        <f>'Data information'!D1079</f>
        <v>ชุด</v>
      </c>
      <c r="F866" s="449">
        <f>'Data information'!E1079</f>
        <v>410</v>
      </c>
      <c r="G866" s="449">
        <f t="shared" si="73"/>
        <v>0</v>
      </c>
      <c r="H866" s="449">
        <f>'Data information'!F1079</f>
        <v>300</v>
      </c>
      <c r="I866" s="449">
        <f t="shared" si="74"/>
        <v>0</v>
      </c>
      <c r="J866" s="449">
        <f t="shared" si="75"/>
        <v>0</v>
      </c>
      <c r="K866" s="469"/>
    </row>
    <row r="867" spans="1:11" s="500" customFormat="1" hidden="1">
      <c r="A867" s="451"/>
      <c r="B867" s="475"/>
      <c r="C867" s="476" t="str">
        <f>'Data information'!C1080</f>
        <v xml:space="preserve"> - ช่องล้างท่อที่พื้น (FCO) ขนาด  2-1/2" </v>
      </c>
      <c r="D867" s="449"/>
      <c r="E867" s="450" t="str">
        <f>'Data information'!D1080</f>
        <v>ชุด</v>
      </c>
      <c r="F867" s="449">
        <f>'Data information'!E1080</f>
        <v>380</v>
      </c>
      <c r="G867" s="449">
        <f t="shared" si="73"/>
        <v>0</v>
      </c>
      <c r="H867" s="449">
        <f>'Data information'!F1080</f>
        <v>250</v>
      </c>
      <c r="I867" s="449">
        <f t="shared" si="74"/>
        <v>0</v>
      </c>
      <c r="J867" s="449">
        <f t="shared" si="75"/>
        <v>0</v>
      </c>
      <c r="K867" s="469"/>
    </row>
    <row r="868" spans="1:11" s="500" customFormat="1">
      <c r="A868" s="451"/>
      <c r="B868" s="475"/>
      <c r="C868" s="476" t="str">
        <f>'Data information'!C1081</f>
        <v xml:space="preserve"> - ช่องล้างท่อที่พื้น (FCO) ขนาด  2" </v>
      </c>
      <c r="D868" s="449"/>
      <c r="E868" s="450" t="str">
        <f>'Data information'!D1081</f>
        <v>ชุด</v>
      </c>
      <c r="F868" s="449">
        <f>'Data information'!E1081</f>
        <v>300</v>
      </c>
      <c r="G868" s="449">
        <f t="shared" si="73"/>
        <v>0</v>
      </c>
      <c r="H868" s="449">
        <f>'Data information'!F1081</f>
        <v>200</v>
      </c>
      <c r="I868" s="449">
        <f t="shared" si="74"/>
        <v>0</v>
      </c>
      <c r="J868" s="449">
        <f t="shared" si="75"/>
        <v>0</v>
      </c>
      <c r="K868" s="469"/>
    </row>
    <row r="869" spans="1:11" s="500" customFormat="1">
      <c r="A869" s="451"/>
      <c r="B869" s="475"/>
      <c r="C869" s="476" t="str">
        <f>'Data information'!C1082</f>
        <v xml:space="preserve"> - ฝาครอบพร้อมตะแกรงกันแมลงท่ออากาศ (Vent Cap) ขนาด 4" </v>
      </c>
      <c r="D869" s="449"/>
      <c r="E869" s="450" t="str">
        <f>'Data information'!D1082</f>
        <v>ชุด</v>
      </c>
      <c r="F869" s="449">
        <f>'Data information'!E1082</f>
        <v>675</v>
      </c>
      <c r="G869" s="449">
        <f t="shared" si="73"/>
        <v>0</v>
      </c>
      <c r="H869" s="449">
        <f>'Data information'!F1082</f>
        <v>400</v>
      </c>
      <c r="I869" s="449">
        <f t="shared" si="74"/>
        <v>0</v>
      </c>
      <c r="J869" s="449">
        <f t="shared" si="75"/>
        <v>0</v>
      </c>
      <c r="K869" s="469"/>
    </row>
    <row r="870" spans="1:11" s="500" customFormat="1">
      <c r="A870" s="451"/>
      <c r="B870" s="475"/>
      <c r="C870" s="476" t="str">
        <f>'Data information'!C1083</f>
        <v xml:space="preserve"> - บ่อดักกลิ่น</v>
      </c>
      <c r="D870" s="449"/>
      <c r="E870" s="450" t="str">
        <f>'Data information'!D1083</f>
        <v>ชุด</v>
      </c>
      <c r="F870" s="449">
        <f>'Data information'!E1083</f>
        <v>3500</v>
      </c>
      <c r="G870" s="449">
        <f t="shared" si="73"/>
        <v>0</v>
      </c>
      <c r="H870" s="449">
        <f>'Data information'!F1083</f>
        <v>1050</v>
      </c>
      <c r="I870" s="449">
        <f t="shared" si="74"/>
        <v>0</v>
      </c>
      <c r="J870" s="449">
        <f t="shared" si="75"/>
        <v>0</v>
      </c>
      <c r="K870" s="469"/>
    </row>
    <row r="871" spans="1:11" s="500" customFormat="1">
      <c r="A871" s="451"/>
      <c r="B871" s="475"/>
      <c r="C871" s="485" t="str">
        <f>'Data information'!C1084</f>
        <v>งานระบบท่อระบายน้ำและระบบระบายน้ำภายในอาคาร</v>
      </c>
      <c r="D871" s="449"/>
      <c r="E871" s="450"/>
      <c r="F871" s="449"/>
      <c r="G871" s="449"/>
      <c r="H871" s="449"/>
      <c r="I871" s="449"/>
      <c r="J871" s="449"/>
      <c r="K871" s="469"/>
    </row>
    <row r="872" spans="1:11" s="500" customFormat="1" hidden="1">
      <c r="A872" s="451"/>
      <c r="B872" s="475"/>
      <c r="C872" s="476" t="str">
        <f>'Data information'!C1085</f>
        <v xml:space="preserve"> - ท่อ PVC ชั้นคุณภาพ 8.5  ขนาดเส้นผ่าศูนย์กลาง 6" </v>
      </c>
      <c r="D872" s="449"/>
      <c r="E872" s="450" t="str">
        <f>'Data information'!D1085</f>
        <v>ม.</v>
      </c>
      <c r="F872" s="449">
        <f>'Data information'!E1085</f>
        <v>345.15</v>
      </c>
      <c r="G872" s="449">
        <f t="shared" ref="G872:G902" si="76">D872*F872</f>
        <v>0</v>
      </c>
      <c r="H872" s="449">
        <f>'Data information'!F1085</f>
        <v>200</v>
      </c>
      <c r="I872" s="449">
        <f t="shared" ref="I872:I902" si="77">D872*H872</f>
        <v>0</v>
      </c>
      <c r="J872" s="449">
        <f t="shared" ref="J872:J902" si="78">G872+I872</f>
        <v>0</v>
      </c>
      <c r="K872" s="469"/>
    </row>
    <row r="873" spans="1:11" s="500" customFormat="1">
      <c r="A873" s="451"/>
      <c r="B873" s="475"/>
      <c r="C873" s="476" t="str">
        <f>'Data information'!C1086</f>
        <v xml:space="preserve"> - ท่อ PVC ชั้นคุณภาพ 8.5  ขนาดเส้นผ่าศูนย์กลาง 4" </v>
      </c>
      <c r="D873" s="449"/>
      <c r="E873" s="450" t="str">
        <f>'Data information'!D1086</f>
        <v>ม.</v>
      </c>
      <c r="F873" s="449">
        <f>'Data information'!E1086</f>
        <v>153.38</v>
      </c>
      <c r="G873" s="449">
        <f t="shared" si="76"/>
        <v>0</v>
      </c>
      <c r="H873" s="449">
        <f>'Data information'!F1086</f>
        <v>100</v>
      </c>
      <c r="I873" s="449">
        <f t="shared" si="77"/>
        <v>0</v>
      </c>
      <c r="J873" s="449">
        <f t="shared" si="78"/>
        <v>0</v>
      </c>
      <c r="K873" s="469"/>
    </row>
    <row r="874" spans="1:11" s="500" customFormat="1">
      <c r="A874" s="451"/>
      <c r="B874" s="475"/>
      <c r="C874" s="476" t="str">
        <f>'Data information'!C1087</f>
        <v xml:space="preserve"> - ข้อต่อและอุปกรณ์ประกอบท่อ</v>
      </c>
      <c r="D874" s="449"/>
      <c r="E874" s="450" t="str">
        <f>'Data information'!D1087</f>
        <v>รายการ</v>
      </c>
      <c r="F874" s="449">
        <f>(SUM(G872:G873))*0.4</f>
        <v>0</v>
      </c>
      <c r="G874" s="449">
        <f t="shared" si="76"/>
        <v>0</v>
      </c>
      <c r="H874" s="449">
        <f>F874*0.3</f>
        <v>0</v>
      </c>
      <c r="I874" s="449">
        <f t="shared" si="77"/>
        <v>0</v>
      </c>
      <c r="J874" s="449">
        <f t="shared" si="78"/>
        <v>0</v>
      </c>
      <c r="K874" s="469"/>
    </row>
    <row r="875" spans="1:11" s="500" customFormat="1">
      <c r="A875" s="451"/>
      <c r="B875" s="475"/>
      <c r="C875" s="476" t="str">
        <f>'Data information'!C1088</f>
        <v xml:space="preserve"> - อุปกรณ์แขวนท่อ ยึดรองรับท่อ และปลอกท่อ</v>
      </c>
      <c r="D875" s="449"/>
      <c r="E875" s="450" t="str">
        <f>'Data information'!D1088</f>
        <v>รายการ</v>
      </c>
      <c r="F875" s="449">
        <f>(SUM(G872:G873))*0.3</f>
        <v>0</v>
      </c>
      <c r="G875" s="449">
        <f t="shared" si="76"/>
        <v>0</v>
      </c>
      <c r="H875" s="449">
        <f>F875*0.3</f>
        <v>0</v>
      </c>
      <c r="I875" s="449">
        <f t="shared" si="77"/>
        <v>0</v>
      </c>
      <c r="J875" s="449">
        <f t="shared" si="78"/>
        <v>0</v>
      </c>
      <c r="K875" s="469"/>
    </row>
    <row r="876" spans="1:11" s="500" customFormat="1">
      <c r="A876" s="451"/>
      <c r="B876" s="475"/>
      <c r="C876" s="476" t="str">
        <f>'Data information'!C1089</f>
        <v xml:space="preserve"> - งานทดสอบ ทำความสะอาด และทาสีทำสัญลักษณ์ท่อ</v>
      </c>
      <c r="D876" s="449"/>
      <c r="E876" s="450" t="str">
        <f>'Data information'!D1089</f>
        <v>รายการ</v>
      </c>
      <c r="F876" s="449">
        <f>(SUM(G872:G873))*0.1</f>
        <v>0</v>
      </c>
      <c r="G876" s="449">
        <f t="shared" si="76"/>
        <v>0</v>
      </c>
      <c r="H876" s="449">
        <f>F876*0.3</f>
        <v>0</v>
      </c>
      <c r="I876" s="449">
        <f t="shared" si="77"/>
        <v>0</v>
      </c>
      <c r="J876" s="449">
        <f t="shared" si="78"/>
        <v>0</v>
      </c>
      <c r="K876" s="469"/>
    </row>
    <row r="877" spans="1:11" s="500" customFormat="1">
      <c r="A877" s="451"/>
      <c r="B877" s="475"/>
      <c r="C877" s="476" t="str">
        <f>'Data information'!C1090</f>
        <v xml:space="preserve"> - หัวรับน้ำฝน ขนาดเส้นผ่าศูนย์กลาง 4" (RD)</v>
      </c>
      <c r="D877" s="449"/>
      <c r="E877" s="450" t="str">
        <f>'Data information'!D1090</f>
        <v>ชุด</v>
      </c>
      <c r="F877" s="449">
        <f>'Data information'!E1090</f>
        <v>605</v>
      </c>
      <c r="G877" s="449">
        <f t="shared" si="76"/>
        <v>0</v>
      </c>
      <c r="H877" s="449">
        <f>'Data information'!F1090</f>
        <v>400</v>
      </c>
      <c r="I877" s="449">
        <f t="shared" si="77"/>
        <v>0</v>
      </c>
      <c r="J877" s="449">
        <f t="shared" si="78"/>
        <v>0</v>
      </c>
      <c r="K877" s="469"/>
    </row>
    <row r="878" spans="1:11" s="500" customFormat="1" hidden="1">
      <c r="A878" s="451"/>
      <c r="B878" s="475"/>
      <c r="C878" s="476" t="str">
        <f>'Data information'!C1091</f>
        <v xml:space="preserve"> - ข้อต่อยืดหยุ่น (Flexible Connector) ขนาดเส้นผ่าศูนย์กลาง 6"</v>
      </c>
      <c r="D878" s="449"/>
      <c r="E878" s="450" t="str">
        <f>'Data information'!D1091</f>
        <v>ชุด</v>
      </c>
      <c r="F878" s="449">
        <f>'Data information'!E1091</f>
        <v>800</v>
      </c>
      <c r="G878" s="449">
        <f t="shared" si="76"/>
        <v>0</v>
      </c>
      <c r="H878" s="449">
        <f>'Data information'!F1091</f>
        <v>300</v>
      </c>
      <c r="I878" s="449">
        <f t="shared" si="77"/>
        <v>0</v>
      </c>
      <c r="J878" s="449">
        <f t="shared" si="78"/>
        <v>0</v>
      </c>
      <c r="K878" s="469"/>
    </row>
    <row r="879" spans="1:11" s="500" customFormat="1">
      <c r="A879" s="451"/>
      <c r="B879" s="475"/>
      <c r="C879" s="476" t="str">
        <f>'Data information'!C1092</f>
        <v xml:space="preserve"> - ข้อต่อยืดหยุ่น (Flexible Connector) ขนาดเส้นผ่าศูนย์กลาง 4"</v>
      </c>
      <c r="D879" s="449"/>
      <c r="E879" s="450" t="str">
        <f>'Data information'!D1092</f>
        <v>ชุด</v>
      </c>
      <c r="F879" s="449">
        <f>'Data information'!E1092</f>
        <v>600</v>
      </c>
      <c r="G879" s="449">
        <f t="shared" si="76"/>
        <v>0</v>
      </c>
      <c r="H879" s="449">
        <f>'Data information'!F1092</f>
        <v>200</v>
      </c>
      <c r="I879" s="449">
        <f t="shared" si="77"/>
        <v>0</v>
      </c>
      <c r="J879" s="449">
        <f t="shared" si="78"/>
        <v>0</v>
      </c>
      <c r="K879" s="469"/>
    </row>
    <row r="880" spans="1:11" s="500" customFormat="1">
      <c r="A880" s="451"/>
      <c r="B880" s="475"/>
      <c r="C880" s="485" t="str">
        <f>'Data information'!C1093</f>
        <v>ระบบบำบัดน้ำเสีย</v>
      </c>
      <c r="D880" s="449"/>
      <c r="E880" s="450"/>
      <c r="F880" s="449"/>
      <c r="G880" s="449"/>
      <c r="H880" s="449"/>
      <c r="I880" s="449"/>
      <c r="J880" s="449"/>
      <c r="K880" s="469"/>
    </row>
    <row r="881" spans="1:11" s="500" customFormat="1" hidden="1">
      <c r="A881" s="451"/>
      <c r="B881" s="475"/>
      <c r="C881" s="476" t="str">
        <f>'Data information'!C1094</f>
        <v xml:space="preserve"> - ถังดักไขมัน ชนิดฝังดิน ความจุ 6 ลบ.ม.</v>
      </c>
      <c r="D881" s="449"/>
      <c r="E881" s="450" t="str">
        <f>'Data information'!D1094</f>
        <v>ชุด</v>
      </c>
      <c r="F881" s="449">
        <f>'Data information'!E1094</f>
        <v>43000</v>
      </c>
      <c r="G881" s="449">
        <f t="shared" si="76"/>
        <v>0</v>
      </c>
      <c r="H881" s="449">
        <f>'Data information'!F1094</f>
        <v>4300</v>
      </c>
      <c r="I881" s="449">
        <f t="shared" si="77"/>
        <v>0</v>
      </c>
      <c r="J881" s="449">
        <f t="shared" si="78"/>
        <v>0</v>
      </c>
      <c r="K881" s="469"/>
    </row>
    <row r="882" spans="1:11" s="500" customFormat="1" hidden="1">
      <c r="A882" s="451"/>
      <c r="B882" s="475"/>
      <c r="C882" s="476" t="str">
        <f>'Data information'!C1095</f>
        <v xml:space="preserve"> - ถังบำบัดน้ำเสีย ชนิดเกรอะ-กรองเติมอากาศ ขนาดรองรับน้ำเสีย 12 ลบ.ม./วัน</v>
      </c>
      <c r="D882" s="449"/>
      <c r="E882" s="450" t="str">
        <f>'Data information'!D1095</f>
        <v>ชุด</v>
      </c>
      <c r="F882" s="449">
        <f>'Data information'!E1095</f>
        <v>157400</v>
      </c>
      <c r="G882" s="449">
        <f t="shared" si="76"/>
        <v>0</v>
      </c>
      <c r="H882" s="449">
        <f>'Data information'!F1095</f>
        <v>15740</v>
      </c>
      <c r="I882" s="449">
        <f t="shared" si="77"/>
        <v>0</v>
      </c>
      <c r="J882" s="449">
        <f t="shared" si="78"/>
        <v>0</v>
      </c>
      <c r="K882" s="469"/>
    </row>
    <row r="883" spans="1:11" s="500" customFormat="1" hidden="1">
      <c r="A883" s="451"/>
      <c r="B883" s="475"/>
      <c r="C883" s="476" t="str">
        <f>'Data information'!C1096</f>
        <v xml:space="preserve"> - ถังบำบัดน้ำเสีย ชนิดเกรอะ-กรองเติมอากาศ ขนาดรองรับน้ำเสีย 20 ลบ.ม./วัน</v>
      </c>
      <c r="D883" s="449"/>
      <c r="E883" s="450" t="str">
        <f>'Data information'!D1096</f>
        <v>ชุด</v>
      </c>
      <c r="F883" s="449">
        <f>'Data information'!E1096</f>
        <v>217600</v>
      </c>
      <c r="G883" s="449">
        <f t="shared" si="76"/>
        <v>0</v>
      </c>
      <c r="H883" s="449">
        <f>'Data information'!F1096</f>
        <v>21760</v>
      </c>
      <c r="I883" s="449">
        <f t="shared" si="77"/>
        <v>0</v>
      </c>
      <c r="J883" s="449">
        <f t="shared" si="78"/>
        <v>0</v>
      </c>
      <c r="K883" s="469"/>
    </row>
    <row r="884" spans="1:11" s="500" customFormat="1" hidden="1">
      <c r="A884" s="451"/>
      <c r="B884" s="475"/>
      <c r="C884" s="476" t="str">
        <f>'Data information'!C1097</f>
        <v xml:space="preserve"> - ถังบำบัดน้ำเสีย ชนิดเกรอะ-กรองเติมอากาศ ขนาดรองรับน้ำเสีย 22 ลบ.ม./วัน</v>
      </c>
      <c r="D884" s="449"/>
      <c r="E884" s="450" t="str">
        <f>'Data information'!D1097</f>
        <v>ชุด</v>
      </c>
      <c r="F884" s="449">
        <f>'Data information'!E1097</f>
        <v>462000</v>
      </c>
      <c r="G884" s="449">
        <f t="shared" si="76"/>
        <v>0</v>
      </c>
      <c r="H884" s="449">
        <f>'Data information'!F1097</f>
        <v>46200</v>
      </c>
      <c r="I884" s="449">
        <f t="shared" si="77"/>
        <v>0</v>
      </c>
      <c r="J884" s="449">
        <f t="shared" si="78"/>
        <v>0</v>
      </c>
      <c r="K884" s="469"/>
    </row>
    <row r="885" spans="1:11" s="500" customFormat="1" hidden="1">
      <c r="A885" s="451"/>
      <c r="B885" s="475"/>
      <c r="C885" s="476" t="str">
        <f>'Data information'!C1098</f>
        <v xml:space="preserve"> - ถังบำบัดน้ำเสีย ชนิดเกรอะ-กรองเติมอากาศ ขนาดรองรับน้ำเสีย 25 ลบ.ม./วัน</v>
      </c>
      <c r="D885" s="449"/>
      <c r="E885" s="450" t="str">
        <f>'Data information'!D1098</f>
        <v>ชุด</v>
      </c>
      <c r="F885" s="449">
        <f>'Data information'!E1098</f>
        <v>260500</v>
      </c>
      <c r="G885" s="449">
        <f t="shared" si="76"/>
        <v>0</v>
      </c>
      <c r="H885" s="449">
        <f>'Data information'!F1098</f>
        <v>26050</v>
      </c>
      <c r="I885" s="449">
        <f t="shared" si="77"/>
        <v>0</v>
      </c>
      <c r="J885" s="449">
        <f t="shared" si="78"/>
        <v>0</v>
      </c>
      <c r="K885" s="469"/>
    </row>
    <row r="886" spans="1:11" s="500" customFormat="1" ht="48">
      <c r="A886" s="451"/>
      <c r="B886" s="475"/>
      <c r="C886" s="490" t="str">
        <f>'Data information'!C1099</f>
        <v xml:space="preserve"> - ถังบำบัดน้ำเสีย ชนิดเกรอะ-กรองเติมอากาศ ขนาดรองรับน้ำเสีย 30 ลบ.ม./วัน</v>
      </c>
      <c r="D886" s="449"/>
      <c r="E886" s="450" t="str">
        <f>'Data information'!D1099</f>
        <v>ชุด</v>
      </c>
      <c r="F886" s="449">
        <f>'Data information'!E1099</f>
        <v>309500</v>
      </c>
      <c r="G886" s="449">
        <f t="shared" si="76"/>
        <v>0</v>
      </c>
      <c r="H886" s="449">
        <f>'Data information'!F1099</f>
        <v>30950</v>
      </c>
      <c r="I886" s="449">
        <f t="shared" si="77"/>
        <v>0</v>
      </c>
      <c r="J886" s="449">
        <f t="shared" si="78"/>
        <v>0</v>
      </c>
      <c r="K886" s="469"/>
    </row>
    <row r="887" spans="1:11" s="500" customFormat="1" hidden="1">
      <c r="A887" s="451"/>
      <c r="B887" s="475"/>
      <c r="C887" s="476" t="str">
        <f>'Data information'!C1100</f>
        <v xml:space="preserve"> - ถังบำบัดน้ำเสีย ชนิดเกรอะ-กรองเติมอากาศ ขนาดรองรับน้ำเสีย 50 ลบ.ม./วัน</v>
      </c>
      <c r="D887" s="449"/>
      <c r="E887" s="450" t="str">
        <f>'Data information'!D1100</f>
        <v>ชุด</v>
      </c>
      <c r="F887" s="449">
        <f>'Data information'!E1100</f>
        <v>465500</v>
      </c>
      <c r="G887" s="449">
        <f t="shared" si="76"/>
        <v>0</v>
      </c>
      <c r="H887" s="449">
        <f>'Data information'!F1100</f>
        <v>46550</v>
      </c>
      <c r="I887" s="449">
        <f t="shared" si="77"/>
        <v>0</v>
      </c>
      <c r="J887" s="449">
        <f t="shared" si="78"/>
        <v>0</v>
      </c>
      <c r="K887" s="469"/>
    </row>
    <row r="888" spans="1:11" s="500" customFormat="1" hidden="1">
      <c r="A888" s="451"/>
      <c r="B888" s="475"/>
      <c r="C888" s="476" t="str">
        <f>'Data information'!C1101</f>
        <v xml:space="preserve"> - ถังบำบัดน้ำเสีย ชนิดเกรอะ-กรองเติมอากาศ ขนาดรองรับน้ำเสีย 85 ลบ.ม./วัน</v>
      </c>
      <c r="D888" s="449"/>
      <c r="E888" s="450" t="str">
        <f>'Data information'!D1101</f>
        <v>ชุด</v>
      </c>
      <c r="F888" s="449">
        <f>'Data information'!E1101</f>
        <v>888000</v>
      </c>
      <c r="G888" s="449">
        <f t="shared" si="76"/>
        <v>0</v>
      </c>
      <c r="H888" s="449">
        <f>'Data information'!F1101</f>
        <v>88800</v>
      </c>
      <c r="I888" s="449">
        <f t="shared" si="77"/>
        <v>0</v>
      </c>
      <c r="J888" s="449">
        <f t="shared" si="78"/>
        <v>0</v>
      </c>
      <c r="K888" s="469"/>
    </row>
    <row r="889" spans="1:11" s="500" customFormat="1">
      <c r="A889" s="451"/>
      <c r="B889" s="475"/>
      <c r="C889" s="476" t="str">
        <f>'Data information'!C1102</f>
        <v xml:space="preserve"> - งานโครงสร้างรองรับถังบำบัดน้ำเสีย</v>
      </c>
      <c r="D889" s="449"/>
      <c r="E889" s="450" t="str">
        <f>'Data information'!D1102</f>
        <v>ตร.ม.</v>
      </c>
      <c r="F889" s="449">
        <f>'Data information'!E1102</f>
        <v>1500</v>
      </c>
      <c r="G889" s="449">
        <f t="shared" si="76"/>
        <v>0</v>
      </c>
      <c r="H889" s="449">
        <f>'Data information'!F1102</f>
        <v>0</v>
      </c>
      <c r="I889" s="449">
        <f t="shared" si="77"/>
        <v>0</v>
      </c>
      <c r="J889" s="449">
        <f t="shared" si="78"/>
        <v>0</v>
      </c>
      <c r="K889" s="469"/>
    </row>
    <row r="890" spans="1:11" s="500" customFormat="1">
      <c r="A890" s="451"/>
      <c r="B890" s="475"/>
      <c r="C890" s="485" t="str">
        <f>'Data information'!C1103</f>
        <v>ระบบดับเพลิง</v>
      </c>
      <c r="D890" s="449"/>
      <c r="E890" s="450"/>
      <c r="F890" s="449"/>
      <c r="G890" s="449"/>
      <c r="H890" s="449"/>
      <c r="I890" s="449"/>
      <c r="J890" s="449"/>
      <c r="K890" s="469"/>
    </row>
    <row r="891" spans="1:11" s="500" customFormat="1">
      <c r="A891" s="451"/>
      <c r="B891" s="475"/>
      <c r="C891" s="476" t="str">
        <f>'Data information'!C1104</f>
        <v xml:space="preserve"> - ท่อเหล็กดำชนิดมีตะเข็บ (ชั้น  SCH. 40) ขนาด 4" </v>
      </c>
      <c r="D891" s="449"/>
      <c r="E891" s="450" t="str">
        <f>'Data information'!D1104</f>
        <v>ม.</v>
      </c>
      <c r="F891" s="449">
        <f>'Data information'!E1104</f>
        <v>523</v>
      </c>
      <c r="G891" s="449">
        <f t="shared" si="76"/>
        <v>0</v>
      </c>
      <c r="H891" s="449">
        <f>'Data information'!F1104</f>
        <v>280</v>
      </c>
      <c r="I891" s="449">
        <f t="shared" si="77"/>
        <v>0</v>
      </c>
      <c r="J891" s="449">
        <f t="shared" si="78"/>
        <v>0</v>
      </c>
      <c r="K891" s="469"/>
    </row>
    <row r="892" spans="1:11" s="500" customFormat="1">
      <c r="A892" s="451"/>
      <c r="B892" s="475"/>
      <c r="C892" s="476" t="str">
        <f>'Data information'!C1105</f>
        <v xml:space="preserve"> - ท่อเหล็กดำชนิดมีตะเข็บ (ชั้น  SCH. 40) ขนาด 2-1/2" </v>
      </c>
      <c r="D892" s="449"/>
      <c r="E892" s="450" t="str">
        <f>'Data information'!D1105</f>
        <v>ม.</v>
      </c>
      <c r="F892" s="449">
        <f>'Data information'!E1105</f>
        <v>271</v>
      </c>
      <c r="G892" s="449">
        <f t="shared" si="76"/>
        <v>0</v>
      </c>
      <c r="H892" s="449">
        <f>'Data information'!F1105</f>
        <v>150</v>
      </c>
      <c r="I892" s="449">
        <f t="shared" si="77"/>
        <v>0</v>
      </c>
      <c r="J892" s="449">
        <f t="shared" si="78"/>
        <v>0</v>
      </c>
      <c r="K892" s="469"/>
    </row>
    <row r="893" spans="1:11" s="500" customFormat="1">
      <c r="A893" s="451"/>
      <c r="B893" s="475"/>
      <c r="C893" s="476" t="str">
        <f>'Data information'!C1106</f>
        <v xml:space="preserve"> - ข้อต่อและอุปกรณ์ประกอบท่อ</v>
      </c>
      <c r="D893" s="449"/>
      <c r="E893" s="450" t="str">
        <f>'Data information'!D1106</f>
        <v>รายการ</v>
      </c>
      <c r="F893" s="449">
        <f>(SUM(G891:G892))*0.4</f>
        <v>0</v>
      </c>
      <c r="G893" s="449">
        <f t="shared" si="76"/>
        <v>0</v>
      </c>
      <c r="H893" s="449">
        <f>F893*0.3</f>
        <v>0</v>
      </c>
      <c r="I893" s="449">
        <f t="shared" si="77"/>
        <v>0</v>
      </c>
      <c r="J893" s="449">
        <f t="shared" si="78"/>
        <v>0</v>
      </c>
      <c r="K893" s="469"/>
    </row>
    <row r="894" spans="1:11" s="500" customFormat="1">
      <c r="A894" s="451"/>
      <c r="B894" s="475"/>
      <c r="C894" s="476" t="str">
        <f>'Data information'!C1107</f>
        <v xml:space="preserve"> - อุปกรณ์แขวนท่อ ยึดรองรับท่อ และปลอกท่อ</v>
      </c>
      <c r="D894" s="449"/>
      <c r="E894" s="450" t="str">
        <f>'Data information'!D1107</f>
        <v>รายการ</v>
      </c>
      <c r="F894" s="449">
        <f>(SUM(G891:G892))*0.2</f>
        <v>0</v>
      </c>
      <c r="G894" s="449">
        <f t="shared" si="76"/>
        <v>0</v>
      </c>
      <c r="H894" s="449">
        <f>F894*0.3</f>
        <v>0</v>
      </c>
      <c r="I894" s="449">
        <f t="shared" si="77"/>
        <v>0</v>
      </c>
      <c r="J894" s="449">
        <f t="shared" si="78"/>
        <v>0</v>
      </c>
      <c r="K894" s="469"/>
    </row>
    <row r="895" spans="1:11" s="500" customFormat="1">
      <c r="A895" s="451"/>
      <c r="B895" s="475"/>
      <c r="C895" s="476" t="str">
        <f>'Data information'!C1108</f>
        <v xml:space="preserve"> - งานทดสอบ ทำความสะอาด และทาสีทำสัญลักษณ์ท่อ</v>
      </c>
      <c r="D895" s="449"/>
      <c r="E895" s="450" t="str">
        <f>'Data information'!D1108</f>
        <v>รายการ</v>
      </c>
      <c r="F895" s="449">
        <f>(SUM(G891:G892))*0.1</f>
        <v>0</v>
      </c>
      <c r="G895" s="449">
        <f t="shared" si="76"/>
        <v>0</v>
      </c>
      <c r="H895" s="449">
        <f>F895*0.3</f>
        <v>0</v>
      </c>
      <c r="I895" s="449">
        <f t="shared" si="77"/>
        <v>0</v>
      </c>
      <c r="J895" s="449">
        <f t="shared" si="78"/>
        <v>0</v>
      </c>
      <c r="K895" s="469"/>
    </row>
    <row r="896" spans="1:11" s="500" customFormat="1">
      <c r="A896" s="451"/>
      <c r="B896" s="475"/>
      <c r="C896" s="476" t="str">
        <f>'Data information'!C1109</f>
        <v xml:space="preserve"> - งานทาสีท่อดับเพลิง</v>
      </c>
      <c r="D896" s="449"/>
      <c r="E896" s="450" t="str">
        <f>'Data information'!D1109</f>
        <v>รายการ</v>
      </c>
      <c r="F896" s="449">
        <f>(SUM(G891:G892))*0.3</f>
        <v>0</v>
      </c>
      <c r="G896" s="449">
        <f t="shared" si="76"/>
        <v>0</v>
      </c>
      <c r="H896" s="449">
        <f>F896*0.3</f>
        <v>0</v>
      </c>
      <c r="I896" s="449">
        <f t="shared" si="77"/>
        <v>0</v>
      </c>
      <c r="J896" s="449">
        <f t="shared" si="78"/>
        <v>0</v>
      </c>
      <c r="K896" s="469"/>
    </row>
    <row r="897" spans="1:11" s="500" customFormat="1" hidden="1">
      <c r="A897" s="451"/>
      <c r="B897" s="475"/>
      <c r="C897" s="476" t="str">
        <f>'Data information'!C1110</f>
        <v xml:space="preserve"> - วาล์วควบคุมการไหลของน้ำ ขนาด 4" (Gate Valve)</v>
      </c>
      <c r="D897" s="449"/>
      <c r="E897" s="450" t="str">
        <f>'Data information'!D1110</f>
        <v>ชุด</v>
      </c>
      <c r="F897" s="449">
        <f>'Data information'!E1110</f>
        <v>16340</v>
      </c>
      <c r="G897" s="449">
        <f t="shared" si="76"/>
        <v>0</v>
      </c>
      <c r="H897" s="449">
        <f>'Data information'!F1110</f>
        <v>800</v>
      </c>
      <c r="I897" s="449">
        <f t="shared" si="77"/>
        <v>0</v>
      </c>
      <c r="J897" s="449">
        <f t="shared" si="78"/>
        <v>0</v>
      </c>
      <c r="K897" s="469"/>
    </row>
    <row r="898" spans="1:11" s="500" customFormat="1">
      <c r="A898" s="451"/>
      <c r="B898" s="475"/>
      <c r="C898" s="476" t="str">
        <f>'Data information'!C1111</f>
        <v xml:space="preserve"> - วาล์วควบคุมการไหลของน้ำ ขนาด 2-1/2" (Gate Valve)</v>
      </c>
      <c r="D898" s="449"/>
      <c r="E898" s="450" t="str">
        <f>'Data information'!D1111</f>
        <v>ชุด</v>
      </c>
      <c r="F898" s="449">
        <f>'Data information'!E1111</f>
        <v>8140</v>
      </c>
      <c r="G898" s="449">
        <f t="shared" si="76"/>
        <v>0</v>
      </c>
      <c r="H898" s="449">
        <f>'Data information'!F1111</f>
        <v>500</v>
      </c>
      <c r="I898" s="449">
        <f t="shared" si="77"/>
        <v>0</v>
      </c>
      <c r="J898" s="449">
        <f t="shared" si="78"/>
        <v>0</v>
      </c>
      <c r="K898" s="469"/>
    </row>
    <row r="899" spans="1:11" s="500" customFormat="1" hidden="1">
      <c r="A899" s="451"/>
      <c r="B899" s="475"/>
      <c r="C899" s="476" t="str">
        <f>'Data information'!C1112</f>
        <v xml:space="preserve"> - วาล์วควบคุมการไหลของน้ำ ขนาด 1" (Gate Valve)</v>
      </c>
      <c r="D899" s="449"/>
      <c r="E899" s="450" t="str">
        <f>'Data information'!D1112</f>
        <v>ชุด</v>
      </c>
      <c r="F899" s="449">
        <f>'Data information'!E1112</f>
        <v>1145</v>
      </c>
      <c r="G899" s="449">
        <f t="shared" si="76"/>
        <v>0</v>
      </c>
      <c r="H899" s="449">
        <f>'Data information'!F1112</f>
        <v>200</v>
      </c>
      <c r="I899" s="449">
        <f t="shared" si="77"/>
        <v>0</v>
      </c>
      <c r="J899" s="449">
        <f t="shared" si="78"/>
        <v>0</v>
      </c>
      <c r="K899" s="469"/>
    </row>
    <row r="900" spans="1:11" s="500" customFormat="1" hidden="1">
      <c r="A900" s="451"/>
      <c r="B900" s="475"/>
      <c r="C900" s="476" t="str">
        <f>'Data information'!C1113</f>
        <v xml:space="preserve"> - วาล์วควบคุมการไหลของน้ำ ขนาด 4" (Check Valve)</v>
      </c>
      <c r="D900" s="449"/>
      <c r="E900" s="450" t="str">
        <f>'Data information'!D1113</f>
        <v>ชุด</v>
      </c>
      <c r="F900" s="449">
        <f>'Data information'!E1113</f>
        <v>15695</v>
      </c>
      <c r="G900" s="449">
        <f t="shared" si="76"/>
        <v>0</v>
      </c>
      <c r="H900" s="449">
        <f>'Data information'!F1113</f>
        <v>800</v>
      </c>
      <c r="I900" s="449">
        <f t="shared" si="77"/>
        <v>0</v>
      </c>
      <c r="J900" s="449">
        <f t="shared" si="78"/>
        <v>0</v>
      </c>
      <c r="K900" s="469"/>
    </row>
    <row r="901" spans="1:11" s="500" customFormat="1">
      <c r="A901" s="451"/>
      <c r="B901" s="475"/>
      <c r="C901" s="476" t="str">
        <f>'Data information'!C1114</f>
        <v xml:space="preserve"> - ตู้สายฉีดดับเพลิงพร้อมอุปกรณ์ประกอบครบชุด (FHC)</v>
      </c>
      <c r="D901" s="449"/>
      <c r="E901" s="450" t="str">
        <f>'Data information'!D1114</f>
        <v>ชุด</v>
      </c>
      <c r="F901" s="449">
        <f>'Data information'!E1114</f>
        <v>16000</v>
      </c>
      <c r="G901" s="449">
        <f t="shared" si="76"/>
        <v>0</v>
      </c>
      <c r="H901" s="449">
        <f>'Data information'!F1114</f>
        <v>1200</v>
      </c>
      <c r="I901" s="449">
        <f t="shared" si="77"/>
        <v>0</v>
      </c>
      <c r="J901" s="449">
        <f t="shared" si="78"/>
        <v>0</v>
      </c>
      <c r="K901" s="469"/>
    </row>
    <row r="902" spans="1:11" s="500" customFormat="1">
      <c r="A902" s="451"/>
      <c r="B902" s="475"/>
      <c r="C902" s="476" t="str">
        <f>'Data information'!C1115</f>
        <v xml:space="preserve"> - หัวรับน้ำดับเพลิง </v>
      </c>
      <c r="D902" s="449"/>
      <c r="E902" s="450" t="str">
        <f>'Data information'!D1115</f>
        <v>ชุด</v>
      </c>
      <c r="F902" s="449">
        <f>'Data information'!E1115</f>
        <v>7500</v>
      </c>
      <c r="G902" s="449">
        <f t="shared" si="76"/>
        <v>0</v>
      </c>
      <c r="H902" s="449">
        <f>'Data information'!F1115</f>
        <v>800</v>
      </c>
      <c r="I902" s="449">
        <f t="shared" si="77"/>
        <v>0</v>
      </c>
      <c r="J902" s="449">
        <f t="shared" si="78"/>
        <v>0</v>
      </c>
      <c r="K902" s="469"/>
    </row>
    <row r="903" spans="1:11" s="500" customFormat="1">
      <c r="A903" s="454"/>
      <c r="B903" s="477"/>
      <c r="C903" s="478"/>
      <c r="D903" s="452"/>
      <c r="E903" s="453"/>
      <c r="F903" s="452"/>
      <c r="G903" s="452"/>
      <c r="H903" s="452"/>
      <c r="I903" s="452"/>
      <c r="J903" s="452"/>
      <c r="K903" s="454"/>
    </row>
    <row r="904" spans="1:11" s="500" customFormat="1">
      <c r="A904" s="464"/>
      <c r="B904" s="700" t="str">
        <f>"รวม"&amp;B820</f>
        <v>รวมหมวดงานวิศวกรรมสุขาภิบาล</v>
      </c>
      <c r="C904" s="701"/>
      <c r="D904" s="462"/>
      <c r="E904" s="463"/>
      <c r="F904" s="462"/>
      <c r="G904" s="462">
        <f>SUM(G820:G903)</f>
        <v>0</v>
      </c>
      <c r="H904" s="462"/>
      <c r="I904" s="462">
        <f>SUM(I820:I903)</f>
        <v>0</v>
      </c>
      <c r="J904" s="462">
        <f>SUM(J820:J903)</f>
        <v>0</v>
      </c>
      <c r="K904" s="464"/>
    </row>
    <row r="905" spans="1:11" s="500" customFormat="1">
      <c r="A905" s="480">
        <v>4.5999999999999996</v>
      </c>
      <c r="B905" s="481" t="str">
        <f>B15</f>
        <v>หมวดงานวิศวกรรมเครื่องกล ระบายอากาศ</v>
      </c>
      <c r="C905" s="476"/>
      <c r="D905" s="451"/>
      <c r="E905" s="458"/>
      <c r="F905" s="451"/>
      <c r="G905" s="451"/>
      <c r="H905" s="451"/>
      <c r="I905" s="451"/>
      <c r="J905" s="451"/>
      <c r="K905" s="451"/>
    </row>
    <row r="906" spans="1:11" s="500" customFormat="1" hidden="1">
      <c r="A906" s="480"/>
      <c r="B906" s="481"/>
      <c r="C906" s="485" t="str">
        <f>'Data information'!C1117</f>
        <v xml:space="preserve">งานระบบท่อน้ำยาพร้อมหุ้มฉนวน </v>
      </c>
      <c r="D906" s="451"/>
      <c r="E906" s="458"/>
      <c r="F906" s="451"/>
      <c r="G906" s="451"/>
      <c r="H906" s="451"/>
      <c r="I906" s="451"/>
      <c r="J906" s="451"/>
      <c r="K906" s="451"/>
    </row>
    <row r="907" spans="1:11" s="500" customFormat="1" hidden="1">
      <c r="A907" s="451"/>
      <c r="B907" s="475"/>
      <c r="C907" s="476" t="str">
        <f>'Data information'!C1118</f>
        <v xml:space="preserve"> - ท่อน้ำยา (COPPER TUBE TYPE "L")  DIA 1/4"</v>
      </c>
      <c r="D907" s="449"/>
      <c r="E907" s="450" t="str">
        <f>'Data information'!D1118</f>
        <v>ม.</v>
      </c>
      <c r="F907" s="449">
        <f>'Data information'!E1118</f>
        <v>80</v>
      </c>
      <c r="G907" s="449">
        <f>D907*F907</f>
        <v>0</v>
      </c>
      <c r="H907" s="449">
        <f>'Data information'!F1118</f>
        <v>25</v>
      </c>
      <c r="I907" s="449">
        <f>D907*H907</f>
        <v>0</v>
      </c>
      <c r="J907" s="449">
        <f>G907+I907</f>
        <v>0</v>
      </c>
      <c r="K907" s="469"/>
    </row>
    <row r="908" spans="1:11" s="500" customFormat="1" hidden="1">
      <c r="A908" s="460"/>
      <c r="B908" s="482"/>
      <c r="C908" s="476" t="str">
        <f>'Data information'!C1119</f>
        <v xml:space="preserve"> - ท่อน้ำยา (COPPER TUBE TYPE "L")  DIA 3/8"</v>
      </c>
      <c r="D908" s="449"/>
      <c r="E908" s="450" t="str">
        <f>'Data information'!D1119</f>
        <v>ม.</v>
      </c>
      <c r="F908" s="449">
        <f>'Data information'!E1119</f>
        <v>90</v>
      </c>
      <c r="G908" s="449">
        <f t="shared" ref="G908:G954" si="79">D908*F908</f>
        <v>0</v>
      </c>
      <c r="H908" s="449">
        <f>'Data information'!F1119</f>
        <v>30</v>
      </c>
      <c r="I908" s="449">
        <f t="shared" ref="I908:I954" si="80">D908*H908</f>
        <v>0</v>
      </c>
      <c r="J908" s="449">
        <f t="shared" ref="J908:J954" si="81">G908+I908</f>
        <v>0</v>
      </c>
      <c r="K908" s="470"/>
    </row>
    <row r="909" spans="1:11" s="500" customFormat="1" hidden="1">
      <c r="A909" s="460"/>
      <c r="B909" s="482"/>
      <c r="C909" s="476" t="str">
        <f>'Data information'!C1120</f>
        <v xml:space="preserve"> - ท่อน้ำยา (COPPER TUBE TYPE "L")  DIA 1/2"</v>
      </c>
      <c r="D909" s="449"/>
      <c r="E909" s="450" t="str">
        <f>'Data information'!D1120</f>
        <v>ม.</v>
      </c>
      <c r="F909" s="449">
        <f>'Data information'!E1120</f>
        <v>140</v>
      </c>
      <c r="G909" s="449">
        <f t="shared" si="79"/>
        <v>0</v>
      </c>
      <c r="H909" s="449">
        <f>'Data information'!F1120</f>
        <v>50</v>
      </c>
      <c r="I909" s="449">
        <f t="shared" si="80"/>
        <v>0</v>
      </c>
      <c r="J909" s="449">
        <f t="shared" si="81"/>
        <v>0</v>
      </c>
      <c r="K909" s="470"/>
    </row>
    <row r="910" spans="1:11" s="500" customFormat="1" hidden="1">
      <c r="A910" s="460"/>
      <c r="B910" s="482"/>
      <c r="C910" s="476" t="str">
        <f>'Data information'!C1121</f>
        <v xml:space="preserve"> - ท่อน้ำยา (COPPER TUBE TYPE "L")  DIA 5/8"</v>
      </c>
      <c r="D910" s="449"/>
      <c r="E910" s="450" t="str">
        <f>'Data information'!D1121</f>
        <v>ม.</v>
      </c>
      <c r="F910" s="449">
        <f>'Data information'!E1121</f>
        <v>209</v>
      </c>
      <c r="G910" s="449">
        <f t="shared" si="79"/>
        <v>0</v>
      </c>
      <c r="H910" s="449">
        <f>'Data information'!F1121</f>
        <v>65</v>
      </c>
      <c r="I910" s="449">
        <f t="shared" si="80"/>
        <v>0</v>
      </c>
      <c r="J910" s="449">
        <f t="shared" si="81"/>
        <v>0</v>
      </c>
      <c r="K910" s="470"/>
    </row>
    <row r="911" spans="1:11" s="500" customFormat="1" hidden="1">
      <c r="A911" s="460"/>
      <c r="B911" s="482"/>
      <c r="C911" s="476" t="str">
        <f>'Data information'!C1122</f>
        <v xml:space="preserve"> - ท่อน้ำยา (COPPER TUBE TYPE "L")  DIA 3/4"</v>
      </c>
      <c r="D911" s="449"/>
      <c r="E911" s="450" t="str">
        <f>'Data information'!D1122</f>
        <v>ม.</v>
      </c>
      <c r="F911" s="449">
        <f>'Data information'!E1122</f>
        <v>269</v>
      </c>
      <c r="G911" s="449">
        <f t="shared" si="79"/>
        <v>0</v>
      </c>
      <c r="H911" s="449">
        <f>'Data information'!F1122</f>
        <v>80</v>
      </c>
      <c r="I911" s="449">
        <f t="shared" si="80"/>
        <v>0</v>
      </c>
      <c r="J911" s="449">
        <f t="shared" si="81"/>
        <v>0</v>
      </c>
      <c r="K911" s="470"/>
    </row>
    <row r="912" spans="1:11" s="500" customFormat="1" hidden="1">
      <c r="A912" s="460"/>
      <c r="B912" s="482"/>
      <c r="C912" s="476" t="str">
        <f>'Data information'!C1123</f>
        <v xml:space="preserve"> - ท่อน้ำยา (COPPER TUBE TYPE "L")  DIA 7/8"</v>
      </c>
      <c r="D912" s="449"/>
      <c r="E912" s="450" t="str">
        <f>'Data information'!D1123</f>
        <v>ม.</v>
      </c>
      <c r="F912" s="449">
        <f>'Data information'!E1123</f>
        <v>334</v>
      </c>
      <c r="G912" s="449">
        <f t="shared" si="79"/>
        <v>0</v>
      </c>
      <c r="H912" s="449">
        <f>'Data information'!F1123</f>
        <v>110</v>
      </c>
      <c r="I912" s="449">
        <f t="shared" si="80"/>
        <v>0</v>
      </c>
      <c r="J912" s="449">
        <f t="shared" si="81"/>
        <v>0</v>
      </c>
      <c r="K912" s="470"/>
    </row>
    <row r="913" spans="1:11" s="500" customFormat="1" hidden="1">
      <c r="A913" s="460"/>
      <c r="B913" s="482"/>
      <c r="C913" s="476" t="str">
        <f>'Data information'!C1124</f>
        <v xml:space="preserve"> - ท่อน้ำยา (COPPER TUBE TYPE "L")  DIA 1-1/8"</v>
      </c>
      <c r="D913" s="449"/>
      <c r="E913" s="450" t="str">
        <f>'Data information'!D1124</f>
        <v>ม.</v>
      </c>
      <c r="F913" s="449">
        <f>'Data information'!E1124</f>
        <v>469</v>
      </c>
      <c r="G913" s="449">
        <f t="shared" si="79"/>
        <v>0</v>
      </c>
      <c r="H913" s="449">
        <f>'Data information'!F1124</f>
        <v>150</v>
      </c>
      <c r="I913" s="449">
        <f t="shared" si="80"/>
        <v>0</v>
      </c>
      <c r="J913" s="449">
        <f t="shared" si="81"/>
        <v>0</v>
      </c>
      <c r="K913" s="470"/>
    </row>
    <row r="914" spans="1:11" s="500" customFormat="1" hidden="1">
      <c r="A914" s="460"/>
      <c r="B914" s="482"/>
      <c r="C914" s="476" t="str">
        <f>'Data information'!C1125</f>
        <v xml:space="preserve"> - ท่อน้ำยา (COPPER TUBE TYPE "L")  DIA 1-1/4"</v>
      </c>
      <c r="D914" s="449"/>
      <c r="E914" s="450" t="str">
        <f>'Data information'!D1125</f>
        <v>ม.</v>
      </c>
      <c r="F914" s="449">
        <f>'Data information'!E1125</f>
        <v>580</v>
      </c>
      <c r="G914" s="449">
        <f t="shared" si="79"/>
        <v>0</v>
      </c>
      <c r="H914" s="449">
        <f>'Data information'!F1125</f>
        <v>167</v>
      </c>
      <c r="I914" s="449">
        <f t="shared" si="80"/>
        <v>0</v>
      </c>
      <c r="J914" s="449">
        <f t="shared" si="81"/>
        <v>0</v>
      </c>
      <c r="K914" s="470"/>
    </row>
    <row r="915" spans="1:11" s="500" customFormat="1" hidden="1">
      <c r="A915" s="460"/>
      <c r="B915" s="482"/>
      <c r="C915" s="476" t="str">
        <f>'Data information'!C1126</f>
        <v xml:space="preserve"> - ท่อน้ำยา (COPPER TUBE TYPE "L")  DIA 1-3/8"</v>
      </c>
      <c r="D915" s="449"/>
      <c r="E915" s="450" t="str">
        <f>'Data information'!D1126</f>
        <v>ม.</v>
      </c>
      <c r="F915" s="449">
        <f>'Data information'!E1126</f>
        <v>622</v>
      </c>
      <c r="G915" s="449">
        <f t="shared" si="79"/>
        <v>0</v>
      </c>
      <c r="H915" s="449">
        <f>'Data information'!F1126</f>
        <v>200</v>
      </c>
      <c r="I915" s="449">
        <f t="shared" si="80"/>
        <v>0</v>
      </c>
      <c r="J915" s="449">
        <f t="shared" si="81"/>
        <v>0</v>
      </c>
      <c r="K915" s="470"/>
    </row>
    <row r="916" spans="1:11" s="500" customFormat="1" hidden="1">
      <c r="A916" s="460"/>
      <c r="B916" s="482"/>
      <c r="C916" s="476" t="str">
        <f>'Data information'!C1127</f>
        <v xml:space="preserve"> - ท่อน้ำยา (COPPER TUBE TYPE "L")  DIA 1-1/2"</v>
      </c>
      <c r="D916" s="449"/>
      <c r="E916" s="450" t="str">
        <f>'Data information'!D1127</f>
        <v>ม.</v>
      </c>
      <c r="F916" s="449">
        <f>'Data information'!E1127</f>
        <v>760</v>
      </c>
      <c r="G916" s="449">
        <f t="shared" si="79"/>
        <v>0</v>
      </c>
      <c r="H916" s="449">
        <f>'Data information'!F1127</f>
        <v>218</v>
      </c>
      <c r="I916" s="449">
        <f t="shared" si="80"/>
        <v>0</v>
      </c>
      <c r="J916" s="449">
        <f t="shared" si="81"/>
        <v>0</v>
      </c>
      <c r="K916" s="470"/>
    </row>
    <row r="917" spans="1:11" s="500" customFormat="1" hidden="1">
      <c r="A917" s="460"/>
      <c r="B917" s="482"/>
      <c r="C917" s="476" t="str">
        <f>'Data information'!C1128</f>
        <v xml:space="preserve"> - ท่อน้ำยา (COPPER TUBE TYPE "L")  DIA 1-5/8"</v>
      </c>
      <c r="D917" s="449"/>
      <c r="E917" s="450" t="str">
        <f>'Data information'!D1128</f>
        <v>ม.</v>
      </c>
      <c r="F917" s="449">
        <f>'Data information'!E1128</f>
        <v>800</v>
      </c>
      <c r="G917" s="449">
        <f t="shared" si="79"/>
        <v>0</v>
      </c>
      <c r="H917" s="449">
        <f>'Data information'!F1128</f>
        <v>255</v>
      </c>
      <c r="I917" s="449">
        <f t="shared" si="80"/>
        <v>0</v>
      </c>
      <c r="J917" s="449">
        <f t="shared" si="81"/>
        <v>0</v>
      </c>
      <c r="K917" s="470"/>
    </row>
    <row r="918" spans="1:11" s="500" customFormat="1" hidden="1">
      <c r="A918" s="460"/>
      <c r="B918" s="482"/>
      <c r="C918" s="476" t="str">
        <f>'Data information'!C1129</f>
        <v xml:space="preserve"> - ท่อน้ำยา (COPPER TUBE TYPE "L")  DIA 2-1/8"</v>
      </c>
      <c r="D918" s="449"/>
      <c r="E918" s="450" t="str">
        <f>'Data information'!D1129</f>
        <v>ม.</v>
      </c>
      <c r="F918" s="449">
        <f>'Data information'!E1129</f>
        <v>1225</v>
      </c>
      <c r="G918" s="449">
        <f t="shared" si="79"/>
        <v>0</v>
      </c>
      <c r="H918" s="449">
        <f>'Data information'!F1129</f>
        <v>380</v>
      </c>
      <c r="I918" s="449">
        <f t="shared" si="80"/>
        <v>0</v>
      </c>
      <c r="J918" s="449">
        <f t="shared" si="81"/>
        <v>0</v>
      </c>
      <c r="K918" s="470"/>
    </row>
    <row r="919" spans="1:11" s="500" customFormat="1" hidden="1">
      <c r="A919" s="460"/>
      <c r="B919" s="482"/>
      <c r="C919" s="476" t="str">
        <f>'Data information'!C1130</f>
        <v xml:space="preserve"> - FITTING</v>
      </c>
      <c r="D919" s="449"/>
      <c r="E919" s="450" t="str">
        <f>'Data information'!D1130</f>
        <v>รายการ</v>
      </c>
      <c r="F919" s="449">
        <f>(SUM(G907:G918))*0.15</f>
        <v>0</v>
      </c>
      <c r="G919" s="449">
        <f t="shared" si="79"/>
        <v>0</v>
      </c>
      <c r="H919" s="449">
        <v>0</v>
      </c>
      <c r="I919" s="449">
        <f t="shared" si="80"/>
        <v>0</v>
      </c>
      <c r="J919" s="449">
        <f t="shared" si="81"/>
        <v>0</v>
      </c>
      <c r="K919" s="470"/>
    </row>
    <row r="920" spans="1:11" s="500" customFormat="1" hidden="1">
      <c r="A920" s="460"/>
      <c r="B920" s="482"/>
      <c r="C920" s="476" t="str">
        <f>'Data information'!C1131</f>
        <v xml:space="preserve"> - HANGER &amp; SUPPORT</v>
      </c>
      <c r="D920" s="449"/>
      <c r="E920" s="450" t="str">
        <f>'Data information'!D1131</f>
        <v>รายการ</v>
      </c>
      <c r="F920" s="449">
        <f>(SUM(G907:G918))*0.1</f>
        <v>0</v>
      </c>
      <c r="G920" s="449">
        <f t="shared" si="79"/>
        <v>0</v>
      </c>
      <c r="H920" s="449">
        <v>0</v>
      </c>
      <c r="I920" s="449">
        <f t="shared" si="80"/>
        <v>0</v>
      </c>
      <c r="J920" s="449">
        <f t="shared" si="81"/>
        <v>0</v>
      </c>
      <c r="K920" s="470"/>
    </row>
    <row r="921" spans="1:11" s="500" customFormat="1" hidden="1">
      <c r="A921" s="460"/>
      <c r="B921" s="482"/>
      <c r="C921" s="476" t="str">
        <f>'Data information'!C1132</f>
        <v xml:space="preserve"> - ฉนวนหุ้มท่อน้ำยา หนา 3/4"  DIA 1/4"</v>
      </c>
      <c r="D921" s="449"/>
      <c r="E921" s="450" t="str">
        <f>'Data information'!D1132</f>
        <v>ม.</v>
      </c>
      <c r="F921" s="449">
        <f>'Data information'!E1132</f>
        <v>58</v>
      </c>
      <c r="G921" s="449">
        <f t="shared" si="79"/>
        <v>0</v>
      </c>
      <c r="H921" s="449">
        <f>'Data information'!F1132</f>
        <v>15</v>
      </c>
      <c r="I921" s="449">
        <f t="shared" si="80"/>
        <v>0</v>
      </c>
      <c r="J921" s="449">
        <f t="shared" si="81"/>
        <v>0</v>
      </c>
      <c r="K921" s="470"/>
    </row>
    <row r="922" spans="1:11" s="500" customFormat="1" hidden="1">
      <c r="A922" s="460"/>
      <c r="B922" s="482"/>
      <c r="C922" s="476" t="str">
        <f>'Data information'!C1133</f>
        <v xml:space="preserve"> - ฉนวนหุ้มท่อน้ำยา หนา 3/4"  DIA 3/8"</v>
      </c>
      <c r="D922" s="449"/>
      <c r="E922" s="450" t="str">
        <f>'Data information'!D1133</f>
        <v>ม.</v>
      </c>
      <c r="F922" s="449">
        <f>'Data information'!E1133</f>
        <v>62</v>
      </c>
      <c r="G922" s="449">
        <f t="shared" si="79"/>
        <v>0</v>
      </c>
      <c r="H922" s="449">
        <f>'Data information'!F1133</f>
        <v>15</v>
      </c>
      <c r="I922" s="449">
        <f t="shared" si="80"/>
        <v>0</v>
      </c>
      <c r="J922" s="449">
        <f t="shared" si="81"/>
        <v>0</v>
      </c>
      <c r="K922" s="470"/>
    </row>
    <row r="923" spans="1:11" s="500" customFormat="1" hidden="1">
      <c r="A923" s="460"/>
      <c r="B923" s="482"/>
      <c r="C923" s="476" t="str">
        <f>'Data information'!C1134</f>
        <v xml:space="preserve"> - ฉนวนหุ้มท่อน้ำยา หนา 3/4"  DIA 1/2"</v>
      </c>
      <c r="D923" s="449"/>
      <c r="E923" s="450" t="str">
        <f>'Data information'!D1134</f>
        <v>ม.</v>
      </c>
      <c r="F923" s="449">
        <f>'Data information'!E1134</f>
        <v>67</v>
      </c>
      <c r="G923" s="449">
        <f t="shared" si="79"/>
        <v>0</v>
      </c>
      <c r="H923" s="449">
        <f>'Data information'!F1134</f>
        <v>15</v>
      </c>
      <c r="I923" s="449">
        <f t="shared" si="80"/>
        <v>0</v>
      </c>
      <c r="J923" s="449">
        <f t="shared" si="81"/>
        <v>0</v>
      </c>
      <c r="K923" s="470"/>
    </row>
    <row r="924" spans="1:11" s="500" customFormat="1" hidden="1">
      <c r="A924" s="460"/>
      <c r="B924" s="482"/>
      <c r="C924" s="476" t="str">
        <f>'Data information'!C1135</f>
        <v xml:space="preserve"> - ฉนวนหุ้มท่อน้ำยา หนา 3/4"  DIA 5/8"</v>
      </c>
      <c r="D924" s="449"/>
      <c r="E924" s="450" t="str">
        <f>'Data information'!D1135</f>
        <v>ม.</v>
      </c>
      <c r="F924" s="449">
        <f>'Data information'!E1135</f>
        <v>72</v>
      </c>
      <c r="G924" s="449">
        <f t="shared" si="79"/>
        <v>0</v>
      </c>
      <c r="H924" s="449">
        <f>'Data information'!F1135</f>
        <v>16</v>
      </c>
      <c r="I924" s="449">
        <f t="shared" si="80"/>
        <v>0</v>
      </c>
      <c r="J924" s="449">
        <f t="shared" si="81"/>
        <v>0</v>
      </c>
      <c r="K924" s="470"/>
    </row>
    <row r="925" spans="1:11" s="500" customFormat="1" hidden="1">
      <c r="A925" s="460"/>
      <c r="B925" s="482"/>
      <c r="C925" s="476" t="str">
        <f>'Data information'!C1136</f>
        <v xml:space="preserve"> - ฉนวนหุ้มท่อน้ำยา หนา 3/4"  DIA 3/4"</v>
      </c>
      <c r="D925" s="449"/>
      <c r="E925" s="450" t="str">
        <f>'Data information'!D1136</f>
        <v>ม.</v>
      </c>
      <c r="F925" s="449">
        <f>'Data information'!E1136</f>
        <v>77</v>
      </c>
      <c r="G925" s="449">
        <f t="shared" si="79"/>
        <v>0</v>
      </c>
      <c r="H925" s="449">
        <f>'Data information'!F1136</f>
        <v>18</v>
      </c>
      <c r="I925" s="449">
        <f t="shared" si="80"/>
        <v>0</v>
      </c>
      <c r="J925" s="449">
        <f t="shared" si="81"/>
        <v>0</v>
      </c>
      <c r="K925" s="470"/>
    </row>
    <row r="926" spans="1:11" s="500" customFormat="1" hidden="1">
      <c r="A926" s="460"/>
      <c r="B926" s="482"/>
      <c r="C926" s="476" t="str">
        <f>'Data information'!C1137</f>
        <v xml:space="preserve"> - ฉนวนหุ้มท่อน้ำยา หนา 3/4"  DIA 7/8"</v>
      </c>
      <c r="D926" s="449"/>
      <c r="E926" s="450" t="str">
        <f>'Data information'!D1137</f>
        <v>ม.</v>
      </c>
      <c r="F926" s="449">
        <f>'Data information'!E1137</f>
        <v>81</v>
      </c>
      <c r="G926" s="449">
        <f t="shared" si="79"/>
        <v>0</v>
      </c>
      <c r="H926" s="449">
        <f>'Data information'!F1137</f>
        <v>20</v>
      </c>
      <c r="I926" s="449">
        <f t="shared" si="80"/>
        <v>0</v>
      </c>
      <c r="J926" s="449">
        <f t="shared" si="81"/>
        <v>0</v>
      </c>
      <c r="K926" s="470"/>
    </row>
    <row r="927" spans="1:11" s="500" customFormat="1" hidden="1">
      <c r="A927" s="460"/>
      <c r="B927" s="482"/>
      <c r="C927" s="476" t="str">
        <f>'Data information'!C1138</f>
        <v xml:space="preserve"> - ฉนวนหุ้มท่อน้ำยา หนา 3/4"  DIA 1-1/8"</v>
      </c>
      <c r="D927" s="449"/>
      <c r="E927" s="450" t="str">
        <f>'Data information'!D1138</f>
        <v>ม.</v>
      </c>
      <c r="F927" s="449">
        <f>'Data information'!E1138</f>
        <v>96</v>
      </c>
      <c r="G927" s="449">
        <f t="shared" si="79"/>
        <v>0</v>
      </c>
      <c r="H927" s="449">
        <f>'Data information'!F1138</f>
        <v>25</v>
      </c>
      <c r="I927" s="449">
        <f t="shared" si="80"/>
        <v>0</v>
      </c>
      <c r="J927" s="449">
        <f t="shared" si="81"/>
        <v>0</v>
      </c>
      <c r="K927" s="470"/>
    </row>
    <row r="928" spans="1:11" s="500" customFormat="1" hidden="1">
      <c r="A928" s="460"/>
      <c r="B928" s="482"/>
      <c r="C928" s="476" t="str">
        <f>'Data information'!C1139</f>
        <v xml:space="preserve"> - ฉนวนหุ้มท่อน้ำยา หนา 3/4"  DIA 1-1/4"</v>
      </c>
      <c r="D928" s="449"/>
      <c r="E928" s="450" t="str">
        <f>'Data information'!D1139</f>
        <v>ม.</v>
      </c>
      <c r="F928" s="449">
        <f>'Data information'!E1139</f>
        <v>106</v>
      </c>
      <c r="G928" s="449">
        <f t="shared" si="79"/>
        <v>0</v>
      </c>
      <c r="H928" s="449">
        <f>'Data information'!F1139</f>
        <v>25</v>
      </c>
      <c r="I928" s="449">
        <f t="shared" si="80"/>
        <v>0</v>
      </c>
      <c r="J928" s="449">
        <f t="shared" si="81"/>
        <v>0</v>
      </c>
      <c r="K928" s="470"/>
    </row>
    <row r="929" spans="1:11" s="500" customFormat="1" hidden="1">
      <c r="A929" s="460"/>
      <c r="B929" s="482"/>
      <c r="C929" s="476" t="str">
        <f>'Data information'!C1140</f>
        <v xml:space="preserve"> - ฉนวนหุ้มท่อน้ำยา หนา 3/4"  DIA 1-3/8"</v>
      </c>
      <c r="D929" s="449"/>
      <c r="E929" s="450" t="str">
        <f>'Data information'!D1140</f>
        <v>ม.</v>
      </c>
      <c r="F929" s="449">
        <f>'Data information'!E1140</f>
        <v>110</v>
      </c>
      <c r="G929" s="449">
        <f t="shared" si="79"/>
        <v>0</v>
      </c>
      <c r="H929" s="449">
        <f>'Data information'!F1140</f>
        <v>25</v>
      </c>
      <c r="I929" s="449">
        <f t="shared" si="80"/>
        <v>0</v>
      </c>
      <c r="J929" s="449">
        <f t="shared" si="81"/>
        <v>0</v>
      </c>
      <c r="K929" s="470"/>
    </row>
    <row r="930" spans="1:11" s="500" customFormat="1" hidden="1">
      <c r="A930" s="460"/>
      <c r="B930" s="482"/>
      <c r="C930" s="476" t="str">
        <f>'Data information'!C1141</f>
        <v xml:space="preserve"> - ฉนวนหุ้มท่อน้ำยา หนา 3/4"  DIA 1-1/2"</v>
      </c>
      <c r="D930" s="449"/>
      <c r="E930" s="450" t="str">
        <f>'Data information'!D1141</f>
        <v>ม.</v>
      </c>
      <c r="F930" s="449">
        <f>'Data information'!E1141</f>
        <v>129</v>
      </c>
      <c r="G930" s="449">
        <f t="shared" si="79"/>
        <v>0</v>
      </c>
      <c r="H930" s="449">
        <f>'Data information'!F1141</f>
        <v>27</v>
      </c>
      <c r="I930" s="449">
        <f t="shared" si="80"/>
        <v>0</v>
      </c>
      <c r="J930" s="449">
        <f t="shared" si="81"/>
        <v>0</v>
      </c>
      <c r="K930" s="470"/>
    </row>
    <row r="931" spans="1:11" s="500" customFormat="1" hidden="1">
      <c r="A931" s="460"/>
      <c r="B931" s="482"/>
      <c r="C931" s="476" t="str">
        <f>'Data information'!C1142</f>
        <v xml:space="preserve"> - ฉนวนหุ้มท่อน้ำยา หนา 3/4"  DIA 1-5/8"</v>
      </c>
      <c r="D931" s="449"/>
      <c r="E931" s="450" t="str">
        <f>'Data information'!D1142</f>
        <v>ม.</v>
      </c>
      <c r="F931" s="449">
        <f>'Data information'!E1142</f>
        <v>143</v>
      </c>
      <c r="G931" s="449">
        <f t="shared" si="79"/>
        <v>0</v>
      </c>
      <c r="H931" s="449">
        <f>'Data information'!F1142</f>
        <v>35</v>
      </c>
      <c r="I931" s="449">
        <f t="shared" si="80"/>
        <v>0</v>
      </c>
      <c r="J931" s="449">
        <f t="shared" si="81"/>
        <v>0</v>
      </c>
      <c r="K931" s="470"/>
    </row>
    <row r="932" spans="1:11" s="500" customFormat="1" hidden="1">
      <c r="A932" s="460"/>
      <c r="B932" s="482"/>
      <c r="C932" s="476" t="str">
        <f>'Data information'!C1143</f>
        <v xml:space="preserve"> - ฉนวนหุ้มท่อน้ำยา หนา 3/4"  DIA 2-1/8"</v>
      </c>
      <c r="D932" s="449"/>
      <c r="E932" s="450" t="str">
        <f>'Data information'!D1143</f>
        <v>ม.</v>
      </c>
      <c r="F932" s="449">
        <f>'Data information'!E1143</f>
        <v>182</v>
      </c>
      <c r="G932" s="449">
        <f t="shared" si="79"/>
        <v>0</v>
      </c>
      <c r="H932" s="449">
        <f>'Data information'!F1143</f>
        <v>45</v>
      </c>
      <c r="I932" s="449">
        <f t="shared" si="80"/>
        <v>0</v>
      </c>
      <c r="J932" s="449">
        <f t="shared" si="81"/>
        <v>0</v>
      </c>
      <c r="K932" s="470"/>
    </row>
    <row r="933" spans="1:11" s="500" customFormat="1" hidden="1">
      <c r="A933" s="460"/>
      <c r="B933" s="482"/>
      <c r="C933" s="476" t="str">
        <f>'Data information'!C1144</f>
        <v xml:space="preserve"> - NEO-BOND TAPE &amp; ACCESSORIES</v>
      </c>
      <c r="D933" s="449"/>
      <c r="E933" s="450" t="str">
        <f>'Data information'!D1144</f>
        <v>รายการ</v>
      </c>
      <c r="F933" s="449">
        <f>(SUM(G921:G932))*0.15</f>
        <v>0</v>
      </c>
      <c r="G933" s="449">
        <f t="shared" si="79"/>
        <v>0</v>
      </c>
      <c r="H933" s="449">
        <v>0</v>
      </c>
      <c r="I933" s="449">
        <f t="shared" si="80"/>
        <v>0</v>
      </c>
      <c r="J933" s="449">
        <f t="shared" si="81"/>
        <v>0</v>
      </c>
      <c r="K933" s="470"/>
    </row>
    <row r="934" spans="1:11" s="500" customFormat="1" hidden="1">
      <c r="A934" s="460"/>
      <c r="B934" s="482"/>
      <c r="C934" s="476" t="str">
        <f>'Data information'!C1145</f>
        <v xml:space="preserve"> - ไนโตรเจน</v>
      </c>
      <c r="D934" s="449"/>
      <c r="E934" s="450" t="str">
        <f>'Data information'!D1145</f>
        <v>รายการ</v>
      </c>
      <c r="F934" s="449">
        <f>(SUM(G922:G933))*0.03</f>
        <v>0</v>
      </c>
      <c r="G934" s="449">
        <f t="shared" si="79"/>
        <v>0</v>
      </c>
      <c r="H934" s="449">
        <v>0</v>
      </c>
      <c r="I934" s="449">
        <f t="shared" si="80"/>
        <v>0</v>
      </c>
      <c r="J934" s="449">
        <f t="shared" si="81"/>
        <v>0</v>
      </c>
      <c r="K934" s="470"/>
    </row>
    <row r="935" spans="1:11" s="500" customFormat="1" hidden="1">
      <c r="A935" s="460"/>
      <c r="B935" s="482"/>
      <c r="C935" s="476" t="str">
        <f>'Data information'!C1146</f>
        <v xml:space="preserve"> - สารทำความเย็น R410A</v>
      </c>
      <c r="D935" s="449"/>
      <c r="E935" s="450" t="str">
        <f>'Data information'!D1146</f>
        <v>กก.</v>
      </c>
      <c r="F935" s="449">
        <f>'Data information'!E1146</f>
        <v>245</v>
      </c>
      <c r="G935" s="449">
        <f t="shared" si="79"/>
        <v>0</v>
      </c>
      <c r="H935" s="449">
        <f>'Data information'!F1146</f>
        <v>20</v>
      </c>
      <c r="I935" s="449">
        <f t="shared" si="80"/>
        <v>0</v>
      </c>
      <c r="J935" s="449">
        <f t="shared" si="81"/>
        <v>0</v>
      </c>
      <c r="K935" s="470"/>
    </row>
    <row r="936" spans="1:11" s="500" customFormat="1" hidden="1">
      <c r="A936" s="460"/>
      <c r="B936" s="482"/>
      <c r="C936" s="485" t="str">
        <f>'Data information'!C1147</f>
        <v xml:space="preserve">งานระบบท่อน้ำทิ้งพร้อมฉนวนหุ้ม </v>
      </c>
      <c r="D936" s="449"/>
      <c r="E936" s="450"/>
      <c r="F936" s="449"/>
      <c r="G936" s="449"/>
      <c r="H936" s="449"/>
      <c r="I936" s="449"/>
      <c r="J936" s="449"/>
      <c r="K936" s="470"/>
    </row>
    <row r="937" spans="1:11" s="500" customFormat="1" hidden="1">
      <c r="A937" s="460"/>
      <c r="B937" s="482"/>
      <c r="C937" s="476" t="str">
        <f>'Data information'!C1148</f>
        <v xml:space="preserve"> - ท่อระบายน้ำทิ้ง (PVC.8.5)  DIA 3/4"</v>
      </c>
      <c r="D937" s="449"/>
      <c r="E937" s="450" t="str">
        <f>'Data information'!D1148</f>
        <v>ม.</v>
      </c>
      <c r="F937" s="449">
        <f>'Data information'!E1148</f>
        <v>12</v>
      </c>
      <c r="G937" s="449">
        <f t="shared" si="79"/>
        <v>0</v>
      </c>
      <c r="H937" s="449">
        <f>'Data information'!F1148</f>
        <v>25</v>
      </c>
      <c r="I937" s="449">
        <f t="shared" si="80"/>
        <v>0</v>
      </c>
      <c r="J937" s="449">
        <f t="shared" si="81"/>
        <v>0</v>
      </c>
      <c r="K937" s="470"/>
    </row>
    <row r="938" spans="1:11" s="500" customFormat="1" hidden="1">
      <c r="A938" s="460"/>
      <c r="B938" s="482"/>
      <c r="C938" s="476" t="str">
        <f>'Data information'!C1149</f>
        <v xml:space="preserve"> - ท่อระบายน้ำทิ้ง (PVC.8.5)  DIA 1-1/4"</v>
      </c>
      <c r="D938" s="449"/>
      <c r="E938" s="450" t="str">
        <f>'Data information'!D1149</f>
        <v>ม.</v>
      </c>
      <c r="F938" s="449">
        <f>'Data information'!E1149</f>
        <v>19</v>
      </c>
      <c r="G938" s="449">
        <f t="shared" si="79"/>
        <v>0</v>
      </c>
      <c r="H938" s="449">
        <f>'Data information'!F1149</f>
        <v>25</v>
      </c>
      <c r="I938" s="449">
        <f t="shared" si="80"/>
        <v>0</v>
      </c>
      <c r="J938" s="449">
        <f t="shared" si="81"/>
        <v>0</v>
      </c>
      <c r="K938" s="470"/>
    </row>
    <row r="939" spans="1:11" s="500" customFormat="1" hidden="1">
      <c r="A939" s="460"/>
      <c r="B939" s="482"/>
      <c r="C939" s="476" t="str">
        <f>'Data information'!C1150</f>
        <v xml:space="preserve"> - ท่อระบายน้ำทิ้ง (PVC.8.5)  DIA 2"</v>
      </c>
      <c r="D939" s="449"/>
      <c r="E939" s="450" t="str">
        <f>'Data information'!D1150</f>
        <v>ม.</v>
      </c>
      <c r="F939" s="449">
        <f>'Data information'!E1150</f>
        <v>38</v>
      </c>
      <c r="G939" s="449">
        <f t="shared" si="79"/>
        <v>0</v>
      </c>
      <c r="H939" s="449">
        <f>'Data information'!F1150</f>
        <v>25</v>
      </c>
      <c r="I939" s="449">
        <f t="shared" si="80"/>
        <v>0</v>
      </c>
      <c r="J939" s="449">
        <f t="shared" si="81"/>
        <v>0</v>
      </c>
      <c r="K939" s="470"/>
    </row>
    <row r="940" spans="1:11" s="500" customFormat="1" hidden="1">
      <c r="A940" s="460"/>
      <c r="B940" s="482"/>
      <c r="C940" s="476" t="str">
        <f>'Data information'!C1151</f>
        <v xml:space="preserve"> - FITTING</v>
      </c>
      <c r="D940" s="449"/>
      <c r="E940" s="450" t="str">
        <f>'Data information'!D1151</f>
        <v>รายการ</v>
      </c>
      <c r="F940" s="449">
        <f>(SUM(G937:G939))*0.4</f>
        <v>0</v>
      </c>
      <c r="G940" s="449">
        <f t="shared" si="79"/>
        <v>0</v>
      </c>
      <c r="H940" s="449">
        <f>F940*0.3</f>
        <v>0</v>
      </c>
      <c r="I940" s="449">
        <f t="shared" si="80"/>
        <v>0</v>
      </c>
      <c r="J940" s="449">
        <f t="shared" si="81"/>
        <v>0</v>
      </c>
      <c r="K940" s="470"/>
    </row>
    <row r="941" spans="1:11" s="500" customFormat="1" hidden="1">
      <c r="A941" s="460"/>
      <c r="B941" s="482"/>
      <c r="C941" s="476" t="str">
        <f>'Data information'!C1152</f>
        <v xml:space="preserve"> - HANGER &amp; SUPPORT</v>
      </c>
      <c r="D941" s="449"/>
      <c r="E941" s="450" t="str">
        <f>'Data information'!D1152</f>
        <v>รายการ</v>
      </c>
      <c r="F941" s="449">
        <f>(SUM(G937:G939))*0.1</f>
        <v>0</v>
      </c>
      <c r="G941" s="449">
        <f t="shared" si="79"/>
        <v>0</v>
      </c>
      <c r="H941" s="449">
        <f>F941*0.3</f>
        <v>0</v>
      </c>
      <c r="I941" s="449">
        <f t="shared" si="80"/>
        <v>0</v>
      </c>
      <c r="J941" s="449">
        <f t="shared" si="81"/>
        <v>0</v>
      </c>
      <c r="K941" s="470"/>
    </row>
    <row r="942" spans="1:11" s="500" customFormat="1" hidden="1">
      <c r="A942" s="460"/>
      <c r="B942" s="482"/>
      <c r="C942" s="476" t="str">
        <f>'Data information'!C1153</f>
        <v xml:space="preserve"> - ฉนวนหุ้มท่อน้ำทิ้ง หนา 1/2"  DIA 3/4"</v>
      </c>
      <c r="D942" s="449"/>
      <c r="E942" s="450" t="str">
        <f>'Data information'!D1153</f>
        <v>ม.</v>
      </c>
      <c r="F942" s="449">
        <f>'Data information'!E1153</f>
        <v>45</v>
      </c>
      <c r="G942" s="449">
        <f t="shared" si="79"/>
        <v>0</v>
      </c>
      <c r="H942" s="449">
        <f>'Data information'!F1153</f>
        <v>14</v>
      </c>
      <c r="I942" s="449">
        <f t="shared" si="80"/>
        <v>0</v>
      </c>
      <c r="J942" s="449">
        <f t="shared" si="81"/>
        <v>0</v>
      </c>
      <c r="K942" s="470"/>
    </row>
    <row r="943" spans="1:11" s="500" customFormat="1" hidden="1">
      <c r="A943" s="460"/>
      <c r="B943" s="482"/>
      <c r="C943" s="476" t="str">
        <f>'Data information'!C1154</f>
        <v xml:space="preserve"> - ฉนวนหุ้มท่อน้ำทิ้ง หนา 1/2"  DIA 1-1/4"</v>
      </c>
      <c r="D943" s="449"/>
      <c r="E943" s="450" t="str">
        <f>'Data information'!D1154</f>
        <v>ม.</v>
      </c>
      <c r="F943" s="449">
        <f>'Data information'!E1154</f>
        <v>55</v>
      </c>
      <c r="G943" s="449">
        <f t="shared" si="79"/>
        <v>0</v>
      </c>
      <c r="H943" s="449">
        <f>'Data information'!F1154</f>
        <v>18</v>
      </c>
      <c r="I943" s="449">
        <f t="shared" si="80"/>
        <v>0</v>
      </c>
      <c r="J943" s="449">
        <f t="shared" si="81"/>
        <v>0</v>
      </c>
      <c r="K943" s="470"/>
    </row>
    <row r="944" spans="1:11" s="500" customFormat="1" hidden="1">
      <c r="A944" s="460"/>
      <c r="B944" s="482"/>
      <c r="C944" s="476" t="str">
        <f>'Data information'!C1155</f>
        <v xml:space="preserve"> - ฉนวนหุ้มท่อน้ำทิ้ง หนา 1/2"  DIA 2"</v>
      </c>
      <c r="D944" s="449"/>
      <c r="E944" s="450" t="str">
        <f>'Data information'!D1155</f>
        <v>ม.</v>
      </c>
      <c r="F944" s="449">
        <f>'Data information'!E1155</f>
        <v>80</v>
      </c>
      <c r="G944" s="449">
        <f t="shared" si="79"/>
        <v>0</v>
      </c>
      <c r="H944" s="449">
        <f>'Data information'!F1155</f>
        <v>45</v>
      </c>
      <c r="I944" s="449">
        <f t="shared" si="80"/>
        <v>0</v>
      </c>
      <c r="J944" s="449">
        <f t="shared" si="81"/>
        <v>0</v>
      </c>
      <c r="K944" s="470"/>
    </row>
    <row r="945" spans="1:11" s="500" customFormat="1" hidden="1">
      <c r="A945" s="460"/>
      <c r="B945" s="482"/>
      <c r="C945" s="476" t="str">
        <f>'Data information'!C1156</f>
        <v xml:space="preserve"> - NEO-BOND TAPE &amp; ACCESSORIES</v>
      </c>
      <c r="D945" s="449"/>
      <c r="E945" s="450" t="str">
        <f>'Data information'!D1156</f>
        <v>รายการ</v>
      </c>
      <c r="F945" s="449">
        <f>(SUM(G942:G944))*0.15</f>
        <v>0</v>
      </c>
      <c r="G945" s="449">
        <f t="shared" si="79"/>
        <v>0</v>
      </c>
      <c r="H945" s="449">
        <v>0</v>
      </c>
      <c r="I945" s="449">
        <f t="shared" si="80"/>
        <v>0</v>
      </c>
      <c r="J945" s="449">
        <f t="shared" si="81"/>
        <v>0</v>
      </c>
      <c r="K945" s="470"/>
    </row>
    <row r="946" spans="1:11" s="500" customFormat="1">
      <c r="A946" s="460"/>
      <c r="B946" s="482"/>
      <c r="C946" s="485" t="str">
        <f>'Data information'!C1157</f>
        <v>งานระบบท่อลม</v>
      </c>
      <c r="D946" s="449"/>
      <c r="E946" s="450"/>
      <c r="F946" s="449"/>
      <c r="G946" s="449"/>
      <c r="H946" s="449"/>
      <c r="I946" s="449"/>
      <c r="J946" s="449"/>
      <c r="K946" s="470"/>
    </row>
    <row r="947" spans="1:11" s="500" customFormat="1">
      <c r="A947" s="460"/>
      <c r="B947" s="482"/>
      <c r="C947" s="476" t="str">
        <f>'Data information'!C1158</f>
        <v xml:space="preserve"> -  PVC CLASS 5 ขนาดท่อ 4"</v>
      </c>
      <c r="D947" s="449"/>
      <c r="E947" s="450" t="str">
        <f>'Data information'!D1158</f>
        <v>ม.</v>
      </c>
      <c r="F947" s="449">
        <f>'Data information'!E1158</f>
        <v>91</v>
      </c>
      <c r="G947" s="449">
        <f t="shared" si="79"/>
        <v>0</v>
      </c>
      <c r="H947" s="449">
        <f>'Data information'!F1158</f>
        <v>100</v>
      </c>
      <c r="I947" s="449">
        <f t="shared" si="80"/>
        <v>0</v>
      </c>
      <c r="J947" s="449">
        <f t="shared" si="81"/>
        <v>0</v>
      </c>
      <c r="K947" s="470"/>
    </row>
    <row r="948" spans="1:11" s="500" customFormat="1">
      <c r="A948" s="460"/>
      <c r="B948" s="482"/>
      <c r="C948" s="476" t="str">
        <f>'Data information'!C1159</f>
        <v xml:space="preserve"> -  PVC CLASS 5 ขนาดท่อ 6"</v>
      </c>
      <c r="D948" s="449"/>
      <c r="E948" s="450" t="str">
        <f>'Data information'!D1159</f>
        <v>ม.</v>
      </c>
      <c r="F948" s="449">
        <f>'Data information'!E1159</f>
        <v>139</v>
      </c>
      <c r="G948" s="449">
        <f t="shared" si="79"/>
        <v>0</v>
      </c>
      <c r="H948" s="449">
        <f>'Data information'!F1159</f>
        <v>200</v>
      </c>
      <c r="I948" s="449">
        <f t="shared" si="80"/>
        <v>0</v>
      </c>
      <c r="J948" s="449">
        <f t="shared" si="81"/>
        <v>0</v>
      </c>
      <c r="K948" s="470"/>
    </row>
    <row r="949" spans="1:11" s="500" customFormat="1">
      <c r="A949" s="460"/>
      <c r="B949" s="482"/>
      <c r="C949" s="476" t="str">
        <f>'Data information'!C1160</f>
        <v xml:space="preserve"> -  EAG. DUCT CAP 4"  W/INS.</v>
      </c>
      <c r="D949" s="449"/>
      <c r="E949" s="450" t="str">
        <f>'Data information'!D1160</f>
        <v>ชุด</v>
      </c>
      <c r="F949" s="449">
        <f>'Data information'!E1160</f>
        <v>450</v>
      </c>
      <c r="G949" s="449">
        <f t="shared" si="79"/>
        <v>0</v>
      </c>
      <c r="H949" s="449">
        <f>'Data information'!F1160</f>
        <v>125</v>
      </c>
      <c r="I949" s="449">
        <f t="shared" si="80"/>
        <v>0</v>
      </c>
      <c r="J949" s="449">
        <f t="shared" si="81"/>
        <v>0</v>
      </c>
      <c r="K949" s="470"/>
    </row>
    <row r="950" spans="1:11" s="500" customFormat="1">
      <c r="A950" s="460"/>
      <c r="B950" s="482"/>
      <c r="C950" s="476" t="str">
        <f>'Data information'!C1161</f>
        <v xml:space="preserve"> -  EAG. DUCT CAP 6"  W/INS.</v>
      </c>
      <c r="D950" s="449"/>
      <c r="E950" s="450" t="str">
        <f>'Data information'!D1161</f>
        <v>ชุด</v>
      </c>
      <c r="F950" s="449">
        <f>'Data information'!E1161</f>
        <v>680</v>
      </c>
      <c r="G950" s="449">
        <f t="shared" si="79"/>
        <v>0</v>
      </c>
      <c r="H950" s="449">
        <f>'Data information'!F1161</f>
        <v>125</v>
      </c>
      <c r="I950" s="449">
        <f t="shared" si="80"/>
        <v>0</v>
      </c>
      <c r="J950" s="449">
        <f t="shared" si="81"/>
        <v>0</v>
      </c>
      <c r="K950" s="470"/>
    </row>
    <row r="951" spans="1:11" s="500" customFormat="1">
      <c r="A951" s="460"/>
      <c r="B951" s="482"/>
      <c r="C951" s="476" t="str">
        <f>'Data information'!C1162</f>
        <v xml:space="preserve"> - FLEXIBLE DUCT ø 4" </v>
      </c>
      <c r="D951" s="449"/>
      <c r="E951" s="450" t="str">
        <f>'Data information'!D1162</f>
        <v>ม.</v>
      </c>
      <c r="F951" s="449">
        <f>'Data information'!E1162</f>
        <v>45</v>
      </c>
      <c r="G951" s="449">
        <f t="shared" si="79"/>
        <v>0</v>
      </c>
      <c r="H951" s="449">
        <f>'Data information'!F1162</f>
        <v>25</v>
      </c>
      <c r="I951" s="449">
        <f t="shared" si="80"/>
        <v>0</v>
      </c>
      <c r="J951" s="449">
        <f t="shared" si="81"/>
        <v>0</v>
      </c>
      <c r="K951" s="470"/>
    </row>
    <row r="952" spans="1:11" s="500" customFormat="1">
      <c r="A952" s="460"/>
      <c r="B952" s="482"/>
      <c r="C952" s="476" t="str">
        <f>'Data information'!C1163</f>
        <v xml:space="preserve"> - FLEXIBLE DUCT ø 6" </v>
      </c>
      <c r="D952" s="449"/>
      <c r="E952" s="450" t="str">
        <f>'Data information'!D1163</f>
        <v>ม.</v>
      </c>
      <c r="F952" s="449">
        <f>'Data information'!E1163</f>
        <v>56</v>
      </c>
      <c r="G952" s="449">
        <f t="shared" si="79"/>
        <v>0</v>
      </c>
      <c r="H952" s="449">
        <f>'Data information'!F1163</f>
        <v>30</v>
      </c>
      <c r="I952" s="449">
        <f t="shared" si="80"/>
        <v>0</v>
      </c>
      <c r="J952" s="449">
        <f t="shared" si="81"/>
        <v>0</v>
      </c>
      <c r="K952" s="470"/>
    </row>
    <row r="953" spans="1:11" s="500" customFormat="1">
      <c r="A953" s="460"/>
      <c r="B953" s="482"/>
      <c r="C953" s="476" t="str">
        <f>'Data information'!C1164</f>
        <v xml:space="preserve"> - FITTING</v>
      </c>
      <c r="D953" s="449"/>
      <c r="E953" s="450" t="str">
        <f>'Data information'!D1164</f>
        <v>รายการ</v>
      </c>
      <c r="F953" s="449">
        <f>(SUM(G947:G948))*0.4</f>
        <v>0</v>
      </c>
      <c r="G953" s="449">
        <f t="shared" si="79"/>
        <v>0</v>
      </c>
      <c r="H953" s="449">
        <f>F953*0.3</f>
        <v>0</v>
      </c>
      <c r="I953" s="449">
        <f t="shared" si="80"/>
        <v>0</v>
      </c>
      <c r="J953" s="449">
        <f t="shared" si="81"/>
        <v>0</v>
      </c>
      <c r="K953" s="470"/>
    </row>
    <row r="954" spans="1:11" s="500" customFormat="1">
      <c r="A954" s="460"/>
      <c r="B954" s="482"/>
      <c r="C954" s="476" t="str">
        <f>'Data information'!C1165</f>
        <v xml:space="preserve"> - HANGER &amp; SUPPORT</v>
      </c>
      <c r="D954" s="449"/>
      <c r="E954" s="450" t="str">
        <f>'Data information'!D1165</f>
        <v>รายการ</v>
      </c>
      <c r="F954" s="449">
        <f>(SUM(G947:G948))*0.1</f>
        <v>0</v>
      </c>
      <c r="G954" s="449">
        <f t="shared" si="79"/>
        <v>0</v>
      </c>
      <c r="H954" s="449">
        <f>F954*0.3</f>
        <v>0</v>
      </c>
      <c r="I954" s="449">
        <f t="shared" si="80"/>
        <v>0</v>
      </c>
      <c r="J954" s="449">
        <f t="shared" si="81"/>
        <v>0</v>
      </c>
      <c r="K954" s="470"/>
    </row>
    <row r="955" spans="1:11" s="500" customFormat="1">
      <c r="A955" s="460"/>
      <c r="B955" s="482"/>
      <c r="C955" s="476"/>
      <c r="D955" s="449"/>
      <c r="E955" s="450"/>
      <c r="F955" s="449"/>
      <c r="G955" s="449"/>
      <c r="H955" s="449"/>
      <c r="I955" s="449"/>
      <c r="J955" s="449"/>
      <c r="K955" s="460"/>
    </row>
    <row r="956" spans="1:11" s="500" customFormat="1">
      <c r="A956" s="464"/>
      <c r="B956" s="700" t="str">
        <f>"รวม"&amp;B136</f>
        <v>รวม</v>
      </c>
      <c r="C956" s="701"/>
      <c r="D956" s="462"/>
      <c r="E956" s="463"/>
      <c r="F956" s="462"/>
      <c r="G956" s="462">
        <f>SUM(G905:G955)</f>
        <v>0</v>
      </c>
      <c r="H956" s="462"/>
      <c r="I956" s="462">
        <f>SUM(I905:I955)</f>
        <v>0</v>
      </c>
      <c r="J956" s="462">
        <f>SUM(J905:J955)</f>
        <v>0</v>
      </c>
      <c r="K956" s="464"/>
    </row>
  </sheetData>
  <mergeCells count="18">
    <mergeCell ref="F6:H6"/>
    <mergeCell ref="A1:K1"/>
    <mergeCell ref="K2:K5"/>
    <mergeCell ref="D5:F5"/>
    <mergeCell ref="A7:A8"/>
    <mergeCell ref="B7:C8"/>
    <mergeCell ref="D7:D8"/>
    <mergeCell ref="E7:E8"/>
    <mergeCell ref="F7:G7"/>
    <mergeCell ref="B904:C904"/>
    <mergeCell ref="B956:C956"/>
    <mergeCell ref="K7:K8"/>
    <mergeCell ref="B28:C28"/>
    <mergeCell ref="B35:C35"/>
    <mergeCell ref="B120:C120"/>
    <mergeCell ref="B597:C597"/>
    <mergeCell ref="B819:C819"/>
    <mergeCell ref="H7:I7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ปร.4.2.4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 4.อาคารเรียนสังคมศาสตร์</oddFooter>
  </headerFooter>
  <rowBreaks count="26" manualBreakCount="26">
    <brk id="28" max="16383" man="1"/>
    <brk id="35" max="10" man="1"/>
    <brk id="55" max="10" man="1"/>
    <brk id="74" max="10" man="1"/>
    <brk id="120" max="10" man="1"/>
    <brk id="144" max="10" man="1"/>
    <brk id="170" max="10" man="1"/>
    <brk id="219" max="10" man="1"/>
    <brk id="250" max="16383" man="1"/>
    <brk id="306" max="10" man="1"/>
    <brk id="336" max="10" man="1"/>
    <brk id="443" max="16383" man="1"/>
    <brk id="458" max="10" man="1"/>
    <brk id="500" max="10" man="1"/>
    <brk id="597" max="16383" man="1"/>
    <brk id="650" max="10" man="1"/>
    <brk id="694" max="10" man="1"/>
    <brk id="717" max="10" man="1"/>
    <brk id="741" max="10" man="1"/>
    <brk id="768" max="10" man="1"/>
    <brk id="796" max="10" man="1"/>
    <brk id="819" max="16383" man="1"/>
    <brk id="847" max="10" man="1"/>
    <brk id="870" max="10" man="1"/>
    <brk id="889" max="10" man="1"/>
    <brk id="904" max="10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view="pageBreakPreview" topLeftCell="A19" zoomScaleNormal="100" zoomScaleSheetLayoutView="100" workbookViewId="0">
      <selection activeCell="A25" sqref="A25:H41"/>
    </sheetView>
  </sheetViews>
  <sheetFormatPr defaultColWidth="9.140625" defaultRowHeight="24"/>
  <cols>
    <col min="1" max="1" width="7.140625" style="1" customWidth="1"/>
    <col min="2" max="2" width="2.7109375" style="1" customWidth="1"/>
    <col min="3" max="3" width="30.85546875" style="1" customWidth="1"/>
    <col min="4" max="4" width="17.140625" style="1" customWidth="1"/>
    <col min="5" max="5" width="10" style="1" customWidth="1"/>
    <col min="6" max="6" width="17.140625" style="1" customWidth="1"/>
    <col min="7" max="7" width="13.5703125" style="1" customWidth="1"/>
    <col min="8" max="8" width="9.28515625" style="1" customWidth="1"/>
    <col min="9" max="16384" width="9.140625" style="1"/>
  </cols>
  <sheetData>
    <row r="1" spans="1:8" ht="75" customHeight="1">
      <c r="D1" s="682"/>
      <c r="E1" s="682"/>
    </row>
    <row r="2" spans="1:8" ht="24.75" thickBot="1">
      <c r="A2" s="683" t="s">
        <v>903</v>
      </c>
      <c r="B2" s="683"/>
      <c r="C2" s="683"/>
      <c r="D2" s="683"/>
      <c r="E2" s="683"/>
      <c r="F2" s="683"/>
      <c r="G2" s="683"/>
      <c r="H2" s="683"/>
    </row>
    <row r="3" spans="1:8">
      <c r="A3" s="95" t="str">
        <f>"รายการค่างานก่อสร้าง  "&amp;'6'!C19</f>
        <v>รายการค่างานก่อสร้าง  อาคารเรียนการท่องเที่ยวและการโรงแรม</v>
      </c>
      <c r="B3" s="95"/>
      <c r="C3" s="96"/>
      <c r="D3" s="96"/>
      <c r="E3" s="96"/>
      <c r="F3" s="96"/>
      <c r="G3" s="96"/>
      <c r="H3" s="96"/>
    </row>
    <row r="4" spans="1:8">
      <c r="A4" s="56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56"/>
      <c r="C4" s="57"/>
      <c r="D4" s="57"/>
      <c r="E4" s="57"/>
      <c r="F4" s="57"/>
      <c r="G4" s="57"/>
      <c r="H4" s="57"/>
    </row>
    <row r="5" spans="1:8">
      <c r="A5" s="56" t="s">
        <v>886</v>
      </c>
      <c r="B5" s="56"/>
      <c r="C5" s="57"/>
      <c r="D5" s="57"/>
      <c r="E5" s="57"/>
      <c r="F5" s="57"/>
      <c r="G5" s="57"/>
      <c r="H5" s="57"/>
    </row>
    <row r="6" spans="1:8">
      <c r="A6" s="56" t="s">
        <v>887</v>
      </c>
      <c r="B6" s="56"/>
      <c r="C6" s="57"/>
      <c r="D6" s="57"/>
      <c r="E6" s="57"/>
      <c r="F6" s="57"/>
      <c r="G6" s="57"/>
      <c r="H6" s="57"/>
    </row>
    <row r="7" spans="1:8">
      <c r="A7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56"/>
      <c r="C7" s="57"/>
      <c r="D7" s="57"/>
      <c r="E7" s="57"/>
      <c r="F7" s="57"/>
      <c r="G7" s="57"/>
      <c r="H7" s="57"/>
    </row>
    <row r="8" spans="1:8">
      <c r="A8" s="56" t="str">
        <f>"คณะกรรมการกำหนดราคากลาง   "&amp;ปก!E10</f>
        <v xml:space="preserve">คณะกรรมการกำหนดราคากลาง   </v>
      </c>
      <c r="B8" s="56"/>
      <c r="C8" s="57"/>
      <c r="D8" s="57"/>
      <c r="E8" s="57"/>
      <c r="F8" s="57"/>
      <c r="G8" s="57"/>
      <c r="H8" s="57"/>
    </row>
    <row r="9" spans="1:8">
      <c r="A9" s="56" t="s">
        <v>904</v>
      </c>
      <c r="B9" s="56"/>
      <c r="C9" s="56"/>
      <c r="D9" s="93">
        <v>25</v>
      </c>
      <c r="E9" s="56" t="s">
        <v>889</v>
      </c>
      <c r="F9" s="56"/>
      <c r="G9" s="56"/>
      <c r="H9" s="56"/>
    </row>
    <row r="10" spans="1:8" ht="24.75" thickBot="1">
      <c r="A10" s="58" t="s">
        <v>891</v>
      </c>
      <c r="B10" s="58"/>
      <c r="C10" s="58"/>
      <c r="D10" s="563">
        <f>ปก!D12</f>
        <v>0</v>
      </c>
      <c r="E10" s="563"/>
      <c r="F10" s="563"/>
      <c r="G10" s="58"/>
      <c r="H10" s="94" t="s">
        <v>892</v>
      </c>
    </row>
    <row r="11" spans="1:8" ht="42" customHeight="1" thickTop="1" thickBot="1">
      <c r="A11" s="312" t="s">
        <v>905</v>
      </c>
      <c r="B11" s="684" t="s">
        <v>2</v>
      </c>
      <c r="C11" s="685"/>
      <c r="D11" s="446" t="s">
        <v>854</v>
      </c>
      <c r="E11" s="446" t="s">
        <v>906</v>
      </c>
      <c r="F11" s="446" t="s">
        <v>907</v>
      </c>
      <c r="G11" s="564" t="s">
        <v>894</v>
      </c>
      <c r="H11" s="565"/>
    </row>
    <row r="12" spans="1:8" ht="24.75" thickTop="1">
      <c r="A12" s="316"/>
      <c r="B12" s="686" t="s">
        <v>962</v>
      </c>
      <c r="C12" s="686"/>
      <c r="D12" s="316"/>
      <c r="E12" s="97"/>
      <c r="F12" s="97"/>
      <c r="G12" s="687"/>
      <c r="H12" s="687"/>
    </row>
    <row r="13" spans="1:8">
      <c r="A13" s="98">
        <v>5</v>
      </c>
      <c r="B13" s="253" t="str">
        <f>'6'!C19</f>
        <v>อาคารเรียนการท่องเที่ยวและการโรงแรม</v>
      </c>
      <c r="C13" s="253"/>
      <c r="D13" s="98"/>
      <c r="E13" s="65"/>
      <c r="F13" s="65"/>
      <c r="G13" s="688" t="s">
        <v>909</v>
      </c>
      <c r="H13" s="688"/>
    </row>
    <row r="14" spans="1:8">
      <c r="A14" s="65">
        <v>5.0999999999999996</v>
      </c>
      <c r="B14" s="219" t="s">
        <v>23</v>
      </c>
      <c r="C14" s="219"/>
      <c r="D14" s="99">
        <f>'4.2.5'!J10</f>
        <v>0</v>
      </c>
      <c r="E14" s="100" t="e">
        <f t="shared" ref="E14:E19" si="0">$E$23</f>
        <v>#REF!</v>
      </c>
      <c r="F14" s="99" t="e">
        <f t="shared" ref="F14:F19" si="1">D14*E14</f>
        <v>#REF!</v>
      </c>
      <c r="G14" s="688" t="s">
        <v>910</v>
      </c>
      <c r="H14" s="688"/>
    </row>
    <row r="15" spans="1:8">
      <c r="A15" s="65">
        <v>5.2</v>
      </c>
      <c r="B15" s="219" t="s">
        <v>47</v>
      </c>
      <c r="C15" s="219"/>
      <c r="D15" s="99">
        <f>'4.2.5'!J11</f>
        <v>0</v>
      </c>
      <c r="E15" s="100" t="e">
        <f t="shared" si="0"/>
        <v>#REF!</v>
      </c>
      <c r="F15" s="99" t="e">
        <f t="shared" si="1"/>
        <v>#REF!</v>
      </c>
      <c r="G15" s="688" t="s">
        <v>911</v>
      </c>
      <c r="H15" s="688"/>
    </row>
    <row r="16" spans="1:8">
      <c r="A16" s="65">
        <v>5.3</v>
      </c>
      <c r="B16" s="219" t="s">
        <v>8</v>
      </c>
      <c r="C16" s="219"/>
      <c r="D16" s="99">
        <f>'4.2.5'!J12</f>
        <v>0</v>
      </c>
      <c r="E16" s="100" t="e">
        <f t="shared" si="0"/>
        <v>#REF!</v>
      </c>
      <c r="F16" s="99" t="e">
        <f t="shared" si="1"/>
        <v>#REF!</v>
      </c>
      <c r="G16" s="688" t="s">
        <v>1258</v>
      </c>
      <c r="H16" s="688"/>
    </row>
    <row r="17" spans="1:8">
      <c r="A17" s="65">
        <v>5.4</v>
      </c>
      <c r="B17" s="219" t="s">
        <v>963</v>
      </c>
      <c r="C17" s="219"/>
      <c r="D17" s="99" t="e">
        <f>'4.2.5'!J13</f>
        <v>#REF!</v>
      </c>
      <c r="E17" s="100" t="e">
        <f t="shared" si="0"/>
        <v>#REF!</v>
      </c>
      <c r="F17" s="99" t="e">
        <f t="shared" si="1"/>
        <v>#REF!</v>
      </c>
      <c r="G17" s="688" t="s">
        <v>913</v>
      </c>
      <c r="H17" s="688"/>
    </row>
    <row r="18" spans="1:8">
      <c r="A18" s="65">
        <v>5.5</v>
      </c>
      <c r="B18" s="219" t="s">
        <v>49</v>
      </c>
      <c r="C18" s="219"/>
      <c r="D18" s="99">
        <f>'4.2.5'!J14</f>
        <v>0</v>
      </c>
      <c r="E18" s="100" t="e">
        <f t="shared" si="0"/>
        <v>#REF!</v>
      </c>
      <c r="F18" s="99" t="e">
        <f t="shared" si="1"/>
        <v>#REF!</v>
      </c>
      <c r="G18" s="677"/>
      <c r="H18" s="677"/>
    </row>
    <row r="19" spans="1:8">
      <c r="A19" s="65">
        <v>5.6</v>
      </c>
      <c r="B19" s="219" t="s">
        <v>964</v>
      </c>
      <c r="C19" s="219"/>
      <c r="D19" s="99">
        <f>'4.2.5'!J15</f>
        <v>0</v>
      </c>
      <c r="E19" s="100" t="e">
        <f t="shared" si="0"/>
        <v>#REF!</v>
      </c>
      <c r="F19" s="99" t="e">
        <f t="shared" si="1"/>
        <v>#REF!</v>
      </c>
      <c r="G19" s="677"/>
      <c r="H19" s="677"/>
    </row>
    <row r="20" spans="1:8">
      <c r="A20" s="65"/>
      <c r="B20" s="104"/>
      <c r="C20" s="68"/>
      <c r="D20" s="99"/>
      <c r="E20" s="100"/>
      <c r="F20" s="99"/>
      <c r="G20" s="677"/>
      <c r="H20" s="677"/>
    </row>
    <row r="21" spans="1:8">
      <c r="A21" s="65"/>
      <c r="B21" s="104"/>
      <c r="C21" s="68"/>
      <c r="D21" s="99"/>
      <c r="E21" s="100"/>
      <c r="F21" s="99"/>
      <c r="G21" s="677"/>
      <c r="H21" s="677"/>
    </row>
    <row r="22" spans="1:8" ht="24.75" thickBot="1">
      <c r="A22" s="101"/>
      <c r="B22" s="102"/>
      <c r="C22" s="103"/>
      <c r="D22" s="101"/>
      <c r="E22" s="101"/>
      <c r="F22" s="101"/>
      <c r="G22" s="678"/>
      <c r="H22" s="678"/>
    </row>
    <row r="23" spans="1:8" ht="24.75" thickTop="1">
      <c r="A23" s="679" t="str">
        <f>"รวม"&amp;B12</f>
        <v>รวมส่วนที่ 2 ค่างานก่อสร้างตัวอาคาร</v>
      </c>
      <c r="B23" s="680"/>
      <c r="C23" s="680"/>
      <c r="D23" s="313" t="e">
        <f>SUM(D12:D22)</f>
        <v>#REF!</v>
      </c>
      <c r="E23" s="314" t="e">
        <f>สูตรF!N26</f>
        <v>#REF!</v>
      </c>
      <c r="F23" s="313" t="e">
        <f>SUM(F12:F22)</f>
        <v>#REF!</v>
      </c>
      <c r="G23" s="680"/>
      <c r="H23" s="681"/>
    </row>
    <row r="24" spans="1:8" ht="24.75" thickBot="1">
      <c r="A24" s="674" t="s">
        <v>915</v>
      </c>
      <c r="B24" s="675"/>
      <c r="C24" s="675"/>
      <c r="D24" s="675"/>
      <c r="E24" s="675"/>
      <c r="F24" s="315" t="e">
        <f>F23</f>
        <v>#REF!</v>
      </c>
      <c r="G24" s="675"/>
      <c r="H24" s="676"/>
    </row>
    <row r="25" spans="1:8" ht="13.5" customHeight="1" thickTop="1"/>
    <row r="26" spans="1:8">
      <c r="A26" s="208"/>
      <c r="B26" s="208"/>
      <c r="C26" s="208"/>
      <c r="D26" s="581"/>
      <c r="E26" s="581"/>
      <c r="F26" s="208"/>
      <c r="G26" s="208"/>
      <c r="H26" s="208"/>
    </row>
    <row r="27" spans="1:8">
      <c r="A27" s="208"/>
      <c r="B27" s="208"/>
      <c r="C27" s="208"/>
      <c r="D27" s="581"/>
      <c r="E27" s="581"/>
      <c r="F27" s="208"/>
      <c r="G27" s="208"/>
      <c r="H27" s="208"/>
    </row>
    <row r="28" spans="1:8">
      <c r="A28" s="208"/>
      <c r="B28" s="208"/>
      <c r="C28" s="208"/>
      <c r="D28" s="208"/>
      <c r="E28" s="208"/>
      <c r="F28" s="208"/>
      <c r="G28" s="208"/>
      <c r="H28" s="208"/>
    </row>
    <row r="29" spans="1:8" ht="10.5" customHeight="1">
      <c r="A29" s="208"/>
      <c r="B29" s="208"/>
      <c r="C29" s="208"/>
      <c r="D29" s="208"/>
      <c r="E29" s="208"/>
      <c r="F29" s="208"/>
      <c r="G29" s="208"/>
      <c r="H29" s="208"/>
    </row>
    <row r="30" spans="1:8">
      <c r="A30" s="581"/>
      <c r="B30" s="581"/>
      <c r="C30" s="581"/>
      <c r="D30" s="581"/>
      <c r="E30" s="581"/>
      <c r="F30" s="208"/>
      <c r="G30" s="248"/>
      <c r="H30" s="208"/>
    </row>
    <row r="31" spans="1:8">
      <c r="A31" s="581"/>
      <c r="B31" s="581"/>
      <c r="C31" s="581"/>
      <c r="D31" s="581"/>
      <c r="E31" s="581"/>
      <c r="F31" s="208"/>
      <c r="G31" s="248"/>
      <c r="H31" s="208"/>
    </row>
    <row r="32" spans="1:8" ht="10.5" customHeight="1">
      <c r="A32" s="208"/>
      <c r="B32" s="208"/>
      <c r="C32" s="208"/>
      <c r="D32" s="208"/>
      <c r="E32" s="208"/>
      <c r="F32" s="208"/>
      <c r="G32" s="208"/>
      <c r="H32" s="208"/>
    </row>
    <row r="33" spans="1:8">
      <c r="A33" s="581"/>
      <c r="B33" s="581"/>
      <c r="C33" s="581"/>
      <c r="D33" s="581"/>
      <c r="E33" s="581"/>
      <c r="F33" s="208"/>
      <c r="G33" s="248"/>
      <c r="H33" s="208"/>
    </row>
    <row r="34" spans="1:8">
      <c r="A34" s="581"/>
      <c r="B34" s="581"/>
      <c r="C34" s="581"/>
      <c r="D34" s="581"/>
      <c r="E34" s="581"/>
      <c r="F34" s="208"/>
      <c r="G34" s="248"/>
      <c r="H34" s="208"/>
    </row>
    <row r="35" spans="1:8" ht="10.5" customHeight="1">
      <c r="A35" s="208"/>
      <c r="B35" s="208"/>
      <c r="C35" s="208"/>
      <c r="D35" s="208"/>
      <c r="E35" s="208"/>
      <c r="F35" s="208"/>
      <c r="G35" s="208"/>
      <c r="H35" s="208"/>
    </row>
    <row r="36" spans="1:8">
      <c r="A36" s="581"/>
      <c r="B36" s="581"/>
      <c r="C36" s="581"/>
      <c r="D36" s="581"/>
      <c r="E36" s="581"/>
      <c r="F36" s="208"/>
      <c r="G36" s="248"/>
      <c r="H36" s="208"/>
    </row>
    <row r="37" spans="1:8">
      <c r="A37" s="581"/>
      <c r="B37" s="581"/>
      <c r="C37" s="581"/>
      <c r="D37" s="581"/>
      <c r="E37" s="581"/>
      <c r="F37" s="208"/>
      <c r="G37" s="248"/>
      <c r="H37" s="208"/>
    </row>
    <row r="38" spans="1:8" ht="10.5" customHeight="1">
      <c r="A38" s="208"/>
      <c r="B38" s="208"/>
      <c r="C38" s="208"/>
      <c r="D38" s="208"/>
      <c r="E38" s="208"/>
      <c r="F38" s="208"/>
      <c r="G38" s="208"/>
      <c r="H38" s="208"/>
    </row>
    <row r="39" spans="1:8">
      <c r="A39" s="581"/>
      <c r="B39" s="581"/>
      <c r="C39" s="581"/>
      <c r="D39" s="581"/>
      <c r="E39" s="581"/>
      <c r="F39" s="208"/>
      <c r="G39" s="248"/>
      <c r="H39" s="208"/>
    </row>
    <row r="40" spans="1:8">
      <c r="A40" s="581"/>
      <c r="B40" s="581"/>
      <c r="C40" s="581"/>
      <c r="D40" s="581"/>
      <c r="E40" s="581"/>
      <c r="F40" s="208"/>
      <c r="G40" s="248"/>
      <c r="H40" s="208"/>
    </row>
    <row r="41" spans="1:8" ht="10.5" customHeight="1">
      <c r="A41" s="208"/>
      <c r="B41" s="208"/>
      <c r="C41" s="208"/>
      <c r="D41" s="208"/>
      <c r="E41" s="208"/>
      <c r="F41" s="208"/>
      <c r="G41" s="208"/>
      <c r="H41" s="208"/>
    </row>
    <row r="42" spans="1:8">
      <c r="A42" s="208"/>
      <c r="B42" s="208"/>
      <c r="C42" s="581"/>
      <c r="D42" s="581"/>
      <c r="E42" s="581"/>
      <c r="F42" s="581"/>
      <c r="G42" s="581"/>
      <c r="H42" s="208"/>
    </row>
    <row r="43" spans="1:8">
      <c r="C43" s="682"/>
      <c r="D43" s="682"/>
      <c r="E43" s="682"/>
      <c r="F43" s="682"/>
      <c r="G43" s="682"/>
    </row>
  </sheetData>
  <mergeCells count="43">
    <mergeCell ref="G18:H18"/>
    <mergeCell ref="D1:E1"/>
    <mergeCell ref="A2:H2"/>
    <mergeCell ref="D10:F10"/>
    <mergeCell ref="B11:C11"/>
    <mergeCell ref="G11:H11"/>
    <mergeCell ref="B12:C12"/>
    <mergeCell ref="G12:H12"/>
    <mergeCell ref="G13:H13"/>
    <mergeCell ref="G14:H14"/>
    <mergeCell ref="G15:H15"/>
    <mergeCell ref="G16:H16"/>
    <mergeCell ref="G17:H17"/>
    <mergeCell ref="G19:H19"/>
    <mergeCell ref="G20:H20"/>
    <mergeCell ref="G21:H21"/>
    <mergeCell ref="G22:H22"/>
    <mergeCell ref="A23:C23"/>
    <mergeCell ref="G23:H23"/>
    <mergeCell ref="A24:E24"/>
    <mergeCell ref="G24:H24"/>
    <mergeCell ref="D26:E26"/>
    <mergeCell ref="D27:E27"/>
    <mergeCell ref="A30:C30"/>
    <mergeCell ref="D30:E30"/>
    <mergeCell ref="A31:C31"/>
    <mergeCell ref="D31:E31"/>
    <mergeCell ref="A33:C33"/>
    <mergeCell ref="D33:E33"/>
    <mergeCell ref="A34:C34"/>
    <mergeCell ref="D34:E34"/>
    <mergeCell ref="A36:C36"/>
    <mergeCell ref="D36:E36"/>
    <mergeCell ref="A37:C37"/>
    <mergeCell ref="D37:E37"/>
    <mergeCell ref="A39:C39"/>
    <mergeCell ref="D39:E39"/>
    <mergeCell ref="A40:C40"/>
    <mergeCell ref="D40:E40"/>
    <mergeCell ref="C42:D42"/>
    <mergeCell ref="E42:G42"/>
    <mergeCell ref="C43:D43"/>
    <mergeCell ref="E43:G43"/>
  </mergeCells>
  <printOptions horizontalCentered="1"/>
  <pageMargins left="0.47244094488188981" right="0.19685039370078741" top="0.19685039370078741" bottom="0" header="0.31496062992125984" footer="0.31496062992125984"/>
  <pageSetup paperSize="9" scale="83" orientation="portrait" r:id="rId1"/>
  <headerFooter>
    <oddHeader>&amp;R&amp;"TH Sarabun New,Regular"&amp;12ปร.5.2.5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New,Regular"&amp;12ส่วนที่ 2 ค่างานก่อสร้างตัวอาคาร&amp;R&amp;"TH Sarabun New,Regular"&amp;12 5.อาคารเรียนการท่องเที่ยวและโรงแรม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6"/>
  <sheetViews>
    <sheetView view="pageBreakPreview" zoomScaleNormal="100" zoomScaleSheetLayoutView="100" workbookViewId="0">
      <selection activeCell="D9" sqref="D9:D956"/>
    </sheetView>
  </sheetViews>
  <sheetFormatPr defaultColWidth="9.140625" defaultRowHeight="24"/>
  <cols>
    <col min="1" max="1" width="6.85546875" style="208" customWidth="1"/>
    <col min="2" max="2" width="2.140625" style="208" customWidth="1"/>
    <col min="3" max="3" width="54.28515625" style="208" customWidth="1"/>
    <col min="4" max="4" width="12.140625" style="208" customWidth="1"/>
    <col min="5" max="5" width="6.42578125" style="248" customWidth="1"/>
    <col min="6" max="6" width="14" style="208" customWidth="1"/>
    <col min="7" max="7" width="16.42578125" style="208" customWidth="1"/>
    <col min="8" max="8" width="12.140625" style="208" customWidth="1"/>
    <col min="9" max="9" width="16.42578125" style="208" customWidth="1"/>
    <col min="10" max="10" width="22.28515625" style="208" customWidth="1"/>
    <col min="11" max="11" width="15" style="208" customWidth="1"/>
    <col min="12" max="16384" width="9.140625" style="208"/>
  </cols>
  <sheetData>
    <row r="1" spans="1:11" ht="24.75" thickBot="1">
      <c r="A1" s="597" t="s">
        <v>928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</row>
    <row r="2" spans="1:11" ht="31.5" customHeight="1">
      <c r="A2" s="249" t="str">
        <f>"ส่วนที่ 2 ค่างานก่อสร้างตัวอาคาร     "&amp;'6'!C19</f>
        <v>ส่วนที่ 2 ค่างานก่อสร้างตัวอาคาร     อาคารเรียนการท่องเที่ยวและการโรงแรม</v>
      </c>
      <c r="B2" s="249"/>
      <c r="C2" s="249"/>
      <c r="D2" s="250"/>
      <c r="E2" s="438"/>
      <c r="F2" s="439"/>
      <c r="G2" s="441"/>
      <c r="H2" s="440" t="s">
        <v>941</v>
      </c>
      <c r="I2" s="265"/>
      <c r="J2" s="267" t="s">
        <v>929</v>
      </c>
      <c r="K2" s="690"/>
    </row>
    <row r="3" spans="1:11">
      <c r="A3" s="209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209"/>
      <c r="C3" s="209"/>
      <c r="D3" s="524"/>
      <c r="E3" s="524"/>
      <c r="F3" s="521"/>
      <c r="G3" s="208" t="s">
        <v>940</v>
      </c>
      <c r="I3" s="431" t="s">
        <v>938</v>
      </c>
      <c r="J3" s="269" t="s">
        <v>929</v>
      </c>
      <c r="K3" s="691"/>
    </row>
    <row r="4" spans="1:11">
      <c r="A4" s="209" t="s">
        <v>887</v>
      </c>
      <c r="B4" s="209"/>
      <c r="C4" s="209"/>
      <c r="D4" s="519"/>
      <c r="E4" s="520"/>
      <c r="F4" s="520"/>
      <c r="G4" s="208" t="s">
        <v>940</v>
      </c>
      <c r="I4" s="431" t="s">
        <v>938</v>
      </c>
      <c r="J4" s="269" t="s">
        <v>929</v>
      </c>
      <c r="K4" s="691"/>
    </row>
    <row r="5" spans="1:11">
      <c r="A5" s="20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209"/>
      <c r="C5" s="209"/>
      <c r="D5" s="601" t="s">
        <v>939</v>
      </c>
      <c r="E5" s="602"/>
      <c r="F5" s="602"/>
      <c r="G5" s="208" t="s">
        <v>940</v>
      </c>
      <c r="I5" s="270" t="s">
        <v>938</v>
      </c>
      <c r="J5" s="271" t="s">
        <v>929</v>
      </c>
      <c r="K5" s="692"/>
    </row>
    <row r="6" spans="1:11" ht="24.75" thickBot="1">
      <c r="A6" s="272" t="s">
        <v>930</v>
      </c>
      <c r="B6" s="272"/>
      <c r="C6" s="272"/>
      <c r="D6" s="442" t="s">
        <v>931</v>
      </c>
      <c r="E6" s="317"/>
      <c r="F6" s="596">
        <f>ปก!D12</f>
        <v>0</v>
      </c>
      <c r="G6" s="596"/>
      <c r="H6" s="596"/>
      <c r="I6" s="318"/>
      <c r="J6" s="318"/>
      <c r="K6" s="318"/>
    </row>
    <row r="7" spans="1:11" ht="24.75" thickTop="1">
      <c r="A7" s="707" t="s">
        <v>905</v>
      </c>
      <c r="B7" s="706" t="s">
        <v>2</v>
      </c>
      <c r="C7" s="706"/>
      <c r="D7" s="706" t="s">
        <v>932</v>
      </c>
      <c r="E7" s="706" t="s">
        <v>584</v>
      </c>
      <c r="F7" s="706" t="s">
        <v>933</v>
      </c>
      <c r="G7" s="706"/>
      <c r="H7" s="706" t="s">
        <v>934</v>
      </c>
      <c r="I7" s="706"/>
      <c r="J7" s="435" t="s">
        <v>163</v>
      </c>
      <c r="K7" s="704" t="s">
        <v>894</v>
      </c>
    </row>
    <row r="8" spans="1:11" ht="24.75" thickBot="1">
      <c r="A8" s="708"/>
      <c r="B8" s="709"/>
      <c r="C8" s="709"/>
      <c r="D8" s="709"/>
      <c r="E8" s="709"/>
      <c r="F8" s="436" t="s">
        <v>935</v>
      </c>
      <c r="G8" s="436" t="s">
        <v>936</v>
      </c>
      <c r="H8" s="436" t="s">
        <v>935</v>
      </c>
      <c r="I8" s="436" t="s">
        <v>936</v>
      </c>
      <c r="J8" s="437" t="s">
        <v>937</v>
      </c>
      <c r="K8" s="705"/>
    </row>
    <row r="9" spans="1:11" s="500" customFormat="1" ht="24.75" thickTop="1">
      <c r="A9" s="492">
        <v>5</v>
      </c>
      <c r="B9" s="493"/>
      <c r="C9" s="494" t="str">
        <f>'5.2.5'!B13</f>
        <v>อาคารเรียนการท่องเที่ยวและการโรงแรม</v>
      </c>
      <c r="D9" s="495"/>
      <c r="E9" s="496"/>
      <c r="F9" s="495"/>
      <c r="G9" s="495"/>
      <c r="H9" s="495"/>
      <c r="I9" s="495"/>
      <c r="J9" s="495"/>
      <c r="K9" s="495"/>
    </row>
    <row r="10" spans="1:11" s="500" customFormat="1">
      <c r="A10" s="474">
        <v>5.0999999999999996</v>
      </c>
      <c r="B10" s="475" t="s">
        <v>23</v>
      </c>
      <c r="C10" s="476"/>
      <c r="D10" s="449"/>
      <c r="E10" s="450"/>
      <c r="F10" s="449"/>
      <c r="G10" s="449">
        <f>G35</f>
        <v>0</v>
      </c>
      <c r="H10" s="449"/>
      <c r="I10" s="449">
        <f>I35</f>
        <v>0</v>
      </c>
      <c r="J10" s="449">
        <f t="shared" ref="J10:J15" si="0">G10+I10</f>
        <v>0</v>
      </c>
      <c r="K10" s="451"/>
    </row>
    <row r="11" spans="1:11" s="500" customFormat="1">
      <c r="A11" s="451">
        <v>5.2</v>
      </c>
      <c r="B11" s="475" t="s">
        <v>47</v>
      </c>
      <c r="C11" s="476"/>
      <c r="D11" s="449"/>
      <c r="E11" s="450"/>
      <c r="F11" s="449"/>
      <c r="G11" s="449">
        <f>G120</f>
        <v>0</v>
      </c>
      <c r="H11" s="449"/>
      <c r="I11" s="449">
        <f>I120</f>
        <v>0</v>
      </c>
      <c r="J11" s="449">
        <f t="shared" si="0"/>
        <v>0</v>
      </c>
      <c r="K11" s="451"/>
    </row>
    <row r="12" spans="1:11" s="500" customFormat="1">
      <c r="A12" s="474">
        <v>5.3</v>
      </c>
      <c r="B12" s="475" t="s">
        <v>8</v>
      </c>
      <c r="C12" s="476"/>
      <c r="D12" s="449"/>
      <c r="E12" s="450"/>
      <c r="F12" s="449"/>
      <c r="G12" s="449">
        <f>G597</f>
        <v>0</v>
      </c>
      <c r="H12" s="449"/>
      <c r="I12" s="449">
        <f>I597</f>
        <v>0</v>
      </c>
      <c r="J12" s="449">
        <f t="shared" si="0"/>
        <v>0</v>
      </c>
      <c r="K12" s="451"/>
    </row>
    <row r="13" spans="1:11" s="500" customFormat="1">
      <c r="A13" s="451">
        <v>5.4</v>
      </c>
      <c r="B13" s="475" t="s">
        <v>963</v>
      </c>
      <c r="C13" s="476"/>
      <c r="D13" s="449"/>
      <c r="E13" s="450"/>
      <c r="F13" s="449"/>
      <c r="G13" s="449" t="e">
        <f>G819</f>
        <v>#REF!</v>
      </c>
      <c r="H13" s="449"/>
      <c r="I13" s="449">
        <f>I819</f>
        <v>0</v>
      </c>
      <c r="J13" s="449" t="e">
        <f t="shared" si="0"/>
        <v>#REF!</v>
      </c>
      <c r="K13" s="451"/>
    </row>
    <row r="14" spans="1:11" s="500" customFormat="1">
      <c r="A14" s="474">
        <v>5.5</v>
      </c>
      <c r="B14" s="475" t="s">
        <v>49</v>
      </c>
      <c r="C14" s="476"/>
      <c r="D14" s="449"/>
      <c r="E14" s="450"/>
      <c r="F14" s="449"/>
      <c r="G14" s="449">
        <f>G904</f>
        <v>0</v>
      </c>
      <c r="H14" s="449"/>
      <c r="I14" s="449">
        <f>I904</f>
        <v>0</v>
      </c>
      <c r="J14" s="449">
        <f t="shared" si="0"/>
        <v>0</v>
      </c>
      <c r="K14" s="451"/>
    </row>
    <row r="15" spans="1:11" s="500" customFormat="1">
      <c r="A15" s="451">
        <v>5.6</v>
      </c>
      <c r="B15" s="475" t="s">
        <v>964</v>
      </c>
      <c r="C15" s="476"/>
      <c r="D15" s="449"/>
      <c r="E15" s="450"/>
      <c r="F15" s="449"/>
      <c r="G15" s="449">
        <f>G956</f>
        <v>0</v>
      </c>
      <c r="H15" s="449"/>
      <c r="I15" s="449">
        <f>I956</f>
        <v>0</v>
      </c>
      <c r="J15" s="449">
        <f t="shared" si="0"/>
        <v>0</v>
      </c>
      <c r="K15" s="451"/>
    </row>
    <row r="16" spans="1:11" s="500" customFormat="1">
      <c r="A16" s="451"/>
      <c r="B16" s="475"/>
      <c r="C16" s="476"/>
      <c r="D16" s="449"/>
      <c r="E16" s="450"/>
      <c r="F16" s="449"/>
      <c r="G16" s="449"/>
      <c r="H16" s="449"/>
      <c r="I16" s="449"/>
      <c r="J16" s="449"/>
      <c r="K16" s="451"/>
    </row>
    <row r="17" spans="1:11" s="500" customFormat="1">
      <c r="A17" s="451"/>
      <c r="B17" s="475"/>
      <c r="C17" s="476"/>
      <c r="D17" s="449"/>
      <c r="E17" s="450"/>
      <c r="F17" s="449"/>
      <c r="G17" s="449"/>
      <c r="H17" s="449"/>
      <c r="I17" s="449"/>
      <c r="J17" s="449"/>
      <c r="K17" s="451"/>
    </row>
    <row r="18" spans="1:11" s="500" customFormat="1">
      <c r="A18" s="451"/>
      <c r="B18" s="475"/>
      <c r="C18" s="476"/>
      <c r="D18" s="449"/>
      <c r="E18" s="450"/>
      <c r="F18" s="449"/>
      <c r="G18" s="449"/>
      <c r="H18" s="449"/>
      <c r="I18" s="449"/>
      <c r="J18" s="449"/>
      <c r="K18" s="451"/>
    </row>
    <row r="19" spans="1:11" s="500" customFormat="1">
      <c r="A19" s="451"/>
      <c r="B19" s="475"/>
      <c r="C19" s="476"/>
      <c r="D19" s="449"/>
      <c r="E19" s="450"/>
      <c r="F19" s="449"/>
      <c r="G19" s="449"/>
      <c r="H19" s="449"/>
      <c r="I19" s="449"/>
      <c r="J19" s="449"/>
      <c r="K19" s="451"/>
    </row>
    <row r="20" spans="1:11" s="500" customFormat="1">
      <c r="A20" s="451"/>
      <c r="B20" s="475"/>
      <c r="C20" s="476"/>
      <c r="D20" s="449"/>
      <c r="E20" s="450"/>
      <c r="F20" s="449"/>
      <c r="G20" s="449"/>
      <c r="H20" s="449"/>
      <c r="I20" s="449"/>
      <c r="J20" s="449"/>
      <c r="K20" s="451"/>
    </row>
    <row r="21" spans="1:11" s="500" customFormat="1">
      <c r="A21" s="451"/>
      <c r="B21" s="475"/>
      <c r="C21" s="476"/>
      <c r="D21" s="449"/>
      <c r="E21" s="450"/>
      <c r="F21" s="449"/>
      <c r="G21" s="449"/>
      <c r="H21" s="449"/>
      <c r="I21" s="449"/>
      <c r="J21" s="449"/>
      <c r="K21" s="451"/>
    </row>
    <row r="22" spans="1:11" s="500" customFormat="1">
      <c r="A22" s="451"/>
      <c r="B22" s="475"/>
      <c r="C22" s="476"/>
      <c r="D22" s="449"/>
      <c r="E22" s="450"/>
      <c r="F22" s="449"/>
      <c r="G22" s="449"/>
      <c r="H22" s="449"/>
      <c r="I22" s="449"/>
      <c r="J22" s="449"/>
      <c r="K22" s="451"/>
    </row>
    <row r="23" spans="1:11" s="500" customFormat="1">
      <c r="A23" s="451"/>
      <c r="B23" s="475"/>
      <c r="C23" s="476"/>
      <c r="D23" s="449"/>
      <c r="E23" s="450"/>
      <c r="F23" s="449"/>
      <c r="G23" s="449"/>
      <c r="H23" s="449"/>
      <c r="I23" s="449"/>
      <c r="J23" s="449"/>
      <c r="K23" s="451"/>
    </row>
    <row r="24" spans="1:11" s="500" customFormat="1">
      <c r="A24" s="451"/>
      <c r="B24" s="475"/>
      <c r="C24" s="476"/>
      <c r="D24" s="449"/>
      <c r="E24" s="450"/>
      <c r="F24" s="449"/>
      <c r="G24" s="449"/>
      <c r="H24" s="449"/>
      <c r="I24" s="449"/>
      <c r="J24" s="449"/>
      <c r="K24" s="451"/>
    </row>
    <row r="25" spans="1:11" s="500" customFormat="1">
      <c r="A25" s="451"/>
      <c r="B25" s="475"/>
      <c r="C25" s="476"/>
      <c r="D25" s="449"/>
      <c r="E25" s="450"/>
      <c r="F25" s="449"/>
      <c r="G25" s="449"/>
      <c r="H25" s="449"/>
      <c r="I25" s="449"/>
      <c r="J25" s="449"/>
      <c r="K25" s="451"/>
    </row>
    <row r="26" spans="1:11" s="500" customFormat="1">
      <c r="A26" s="451"/>
      <c r="B26" s="475"/>
      <c r="C26" s="476"/>
      <c r="D26" s="449"/>
      <c r="E26" s="450"/>
      <c r="F26" s="449"/>
      <c r="G26" s="449"/>
      <c r="H26" s="449"/>
      <c r="I26" s="449"/>
      <c r="J26" s="449"/>
      <c r="K26" s="451"/>
    </row>
    <row r="27" spans="1:11" s="500" customFormat="1">
      <c r="A27" s="454"/>
      <c r="B27" s="477"/>
      <c r="C27" s="478"/>
      <c r="D27" s="452"/>
      <c r="E27" s="453"/>
      <c r="F27" s="452"/>
      <c r="G27" s="452"/>
      <c r="H27" s="452"/>
      <c r="I27" s="452"/>
      <c r="J27" s="452"/>
      <c r="K27" s="454"/>
    </row>
    <row r="28" spans="1:11" s="500" customFormat="1" ht="24.75" thickBot="1">
      <c r="A28" s="479"/>
      <c r="B28" s="702" t="str">
        <f>"รวม "&amp;C9</f>
        <v>รวม อาคารเรียนการท่องเที่ยวและการโรงแรม</v>
      </c>
      <c r="C28" s="702"/>
      <c r="D28" s="455"/>
      <c r="E28" s="456"/>
      <c r="F28" s="455"/>
      <c r="G28" s="455" t="e">
        <f>SUM(G9:G27)</f>
        <v>#REF!</v>
      </c>
      <c r="H28" s="455"/>
      <c r="I28" s="455">
        <f>SUM(I9:I27)</f>
        <v>0</v>
      </c>
      <c r="J28" s="455" t="e">
        <f>SUM(J9:J27)</f>
        <v>#REF!</v>
      </c>
      <c r="K28" s="457"/>
    </row>
    <row r="29" spans="1:11" s="500" customFormat="1" ht="24.75" thickTop="1">
      <c r="A29" s="480">
        <v>5.0999999999999996</v>
      </c>
      <c r="B29" s="481" t="str">
        <f>B10</f>
        <v>หมวดเตรียมงานวิศวกรรม</v>
      </c>
      <c r="C29" s="476"/>
      <c r="D29" s="451"/>
      <c r="E29" s="458"/>
      <c r="F29" s="451"/>
      <c r="G29" s="451"/>
      <c r="H29" s="451"/>
      <c r="I29" s="451"/>
      <c r="J29" s="451"/>
      <c r="K29" s="451"/>
    </row>
    <row r="30" spans="1:11" s="500" customFormat="1" hidden="1">
      <c r="A30" s="451"/>
      <c r="B30" s="475"/>
      <c r="C30" s="476" t="str">
        <f>'Data information'!C120</f>
        <v xml:space="preserve"> - งานทดสอบชั้นดิน Soil Boring Test</v>
      </c>
      <c r="D30" s="459"/>
      <c r="E30" s="450" t="str">
        <f>'Data information'!D120</f>
        <v>จุด</v>
      </c>
      <c r="F30" s="449">
        <f>'Data information'!E120</f>
        <v>0</v>
      </c>
      <c r="G30" s="449">
        <f>D30*F30</f>
        <v>0</v>
      </c>
      <c r="H30" s="449">
        <f>'Data information'!F120</f>
        <v>12500</v>
      </c>
      <c r="I30" s="449">
        <f>D30*H30</f>
        <v>0</v>
      </c>
      <c r="J30" s="449">
        <f>G30+I30</f>
        <v>0</v>
      </c>
      <c r="K30" s="449"/>
    </row>
    <row r="31" spans="1:11" s="500" customFormat="1">
      <c r="A31" s="451"/>
      <c r="B31" s="475"/>
      <c r="C31" s="476" t="str">
        <f>'Data information'!C121</f>
        <v xml:space="preserve"> - งานขุดดินฐานรากและถมคืน</v>
      </c>
      <c r="D31" s="449"/>
      <c r="E31" s="450" t="str">
        <f>'Data information'!D121</f>
        <v>ลบ.ม.</v>
      </c>
      <c r="F31" s="449">
        <f>'Data information'!E121</f>
        <v>0</v>
      </c>
      <c r="G31" s="449">
        <f>D31*F31</f>
        <v>0</v>
      </c>
      <c r="H31" s="449">
        <f>'Data information'!F121</f>
        <v>112</v>
      </c>
      <c r="I31" s="449">
        <f>D31*H31</f>
        <v>0</v>
      </c>
      <c r="J31" s="449">
        <f>G31+I31</f>
        <v>0</v>
      </c>
      <c r="K31" s="451"/>
    </row>
    <row r="32" spans="1:11" s="500" customFormat="1">
      <c r="A32" s="451"/>
      <c r="B32" s="475"/>
      <c r="C32" s="476" t="str">
        <f>'Data information'!C122</f>
        <v xml:space="preserve"> - งานทรายหยาบรองพื้น</v>
      </c>
      <c r="D32" s="449"/>
      <c r="E32" s="450" t="str">
        <f>'Data information'!D122</f>
        <v>ลบ.ม.</v>
      </c>
      <c r="F32" s="449">
        <f>'Data information'!E122</f>
        <v>514.02</v>
      </c>
      <c r="G32" s="449">
        <f>D32*F32</f>
        <v>0</v>
      </c>
      <c r="H32" s="449">
        <f>'Data information'!F122</f>
        <v>104</v>
      </c>
      <c r="I32" s="449">
        <f>D32*H32</f>
        <v>0</v>
      </c>
      <c r="J32" s="449">
        <f>G32+I32</f>
        <v>0</v>
      </c>
      <c r="K32" s="451"/>
    </row>
    <row r="33" spans="1:11" s="500" customFormat="1">
      <c r="A33" s="451"/>
      <c r="B33" s="475"/>
      <c r="C33" s="476" t="str">
        <f>'Data information'!C123</f>
        <v xml:space="preserve"> - งานคอนกรีตหยาบรองพื้น fc'=180 ksc.</v>
      </c>
      <c r="D33" s="449"/>
      <c r="E33" s="450" t="str">
        <f>'Data information'!D123</f>
        <v>ลบ.ม.</v>
      </c>
      <c r="F33" s="449">
        <f>'Data information'!E123</f>
        <v>1827.1</v>
      </c>
      <c r="G33" s="449">
        <f>D33*F33</f>
        <v>0</v>
      </c>
      <c r="H33" s="449">
        <f>'Data information'!F123</f>
        <v>327</v>
      </c>
      <c r="I33" s="449">
        <f>D33*H33</f>
        <v>0</v>
      </c>
      <c r="J33" s="449">
        <f>G33+I33</f>
        <v>0</v>
      </c>
      <c r="K33" s="451"/>
    </row>
    <row r="34" spans="1:11" s="500" customFormat="1">
      <c r="A34" s="460"/>
      <c r="B34" s="482"/>
      <c r="C34" s="483"/>
      <c r="D34" s="460"/>
      <c r="E34" s="461"/>
      <c r="F34" s="460"/>
      <c r="G34" s="460"/>
      <c r="H34" s="460"/>
      <c r="I34" s="460"/>
      <c r="J34" s="460"/>
      <c r="K34" s="460"/>
    </row>
    <row r="35" spans="1:11" s="500" customFormat="1">
      <c r="A35" s="464"/>
      <c r="B35" s="703" t="str">
        <f>"รวม"&amp;B29</f>
        <v>รวมหมวดเตรียมงานวิศวกรรม</v>
      </c>
      <c r="C35" s="703"/>
      <c r="D35" s="462"/>
      <c r="E35" s="463"/>
      <c r="F35" s="462"/>
      <c r="G35" s="462">
        <f>SUM(G29:G34)</f>
        <v>0</v>
      </c>
      <c r="H35" s="462"/>
      <c r="I35" s="462">
        <f>SUM(I29:I34)</f>
        <v>0</v>
      </c>
      <c r="J35" s="462">
        <f>SUM(J29:J34)</f>
        <v>0</v>
      </c>
      <c r="K35" s="464"/>
    </row>
    <row r="36" spans="1:11" s="500" customFormat="1">
      <c r="A36" s="480">
        <v>5.2</v>
      </c>
      <c r="B36" s="481" t="str">
        <f>B11</f>
        <v>หมวดงานวิศวกรรมโครงสร้าง</v>
      </c>
      <c r="C36" s="476"/>
      <c r="D36" s="451"/>
      <c r="E36" s="458"/>
      <c r="F36" s="451"/>
      <c r="G36" s="451"/>
      <c r="H36" s="451"/>
      <c r="I36" s="451"/>
      <c r="J36" s="451"/>
      <c r="K36" s="451"/>
    </row>
    <row r="37" spans="1:11" s="500" customFormat="1">
      <c r="A37" s="480"/>
      <c r="B37" s="481"/>
      <c r="C37" s="484" t="str">
        <f>'Data information'!C126</f>
        <v>งานโครงสร้างเสาเข็มเจาะ</v>
      </c>
      <c r="D37" s="451"/>
      <c r="E37" s="458"/>
      <c r="F37" s="451"/>
      <c r="G37" s="451"/>
      <c r="H37" s="451"/>
      <c r="I37" s="451"/>
      <c r="J37" s="451"/>
      <c r="K37" s="451"/>
    </row>
    <row r="38" spans="1:11" s="500" customFormat="1" hidden="1">
      <c r="A38" s="451"/>
      <c r="B38" s="475"/>
      <c r="C38" s="476" t="str">
        <f>'Data information'!C127</f>
        <v xml:space="preserve"> - งานเสาเข็มเจาะ Dia.0.35 x 6.00 ม.</v>
      </c>
      <c r="D38" s="449"/>
      <c r="E38" s="450" t="str">
        <f>'Data information'!D127</f>
        <v>ต้น</v>
      </c>
      <c r="F38" s="449">
        <f>'Data information'!E127</f>
        <v>6720</v>
      </c>
      <c r="G38" s="449">
        <f>D38*F38</f>
        <v>0</v>
      </c>
      <c r="H38" s="449">
        <f>'Data information'!F127</f>
        <v>0</v>
      </c>
      <c r="I38" s="449">
        <f>D38*H38</f>
        <v>0</v>
      </c>
      <c r="J38" s="449">
        <f>G38+I38</f>
        <v>0</v>
      </c>
      <c r="K38" s="449"/>
    </row>
    <row r="39" spans="1:11" s="500" customFormat="1">
      <c r="A39" s="451"/>
      <c r="B39" s="475"/>
      <c r="C39" s="476" t="str">
        <f>'Data information'!C128</f>
        <v xml:space="preserve"> - งานเสาเข็มเจาะ Dia.0.60 x 6.00 ม.</v>
      </c>
      <c r="D39" s="449"/>
      <c r="E39" s="450" t="str">
        <f>'Data information'!D128</f>
        <v>ต้น</v>
      </c>
      <c r="F39" s="449">
        <f>'Data information'!E128</f>
        <v>12240</v>
      </c>
      <c r="G39" s="449">
        <f t="shared" ref="G39:G46" si="1">D39*F39</f>
        <v>0</v>
      </c>
      <c r="H39" s="449">
        <f>'Data information'!F128</f>
        <v>0</v>
      </c>
      <c r="I39" s="449">
        <f t="shared" ref="I39:I46" si="2">D39*H39</f>
        <v>0</v>
      </c>
      <c r="J39" s="449">
        <f t="shared" ref="J39:J46" si="3">G39+I39</f>
        <v>0</v>
      </c>
      <c r="K39" s="451"/>
    </row>
    <row r="40" spans="1:11" s="500" customFormat="1" hidden="1">
      <c r="A40" s="451"/>
      <c r="B40" s="475"/>
      <c r="C40" s="476" t="str">
        <f>'Data information'!C129</f>
        <v xml:space="preserve"> - ค่าสกัดหัวเสาเข็มเจาะ  (Dia.0.35 m.)</v>
      </c>
      <c r="D40" s="449"/>
      <c r="E40" s="450" t="str">
        <f>'Data information'!D129</f>
        <v>ต้น</v>
      </c>
      <c r="F40" s="449">
        <f>'Data information'!E129</f>
        <v>0</v>
      </c>
      <c r="G40" s="449">
        <f t="shared" si="1"/>
        <v>0</v>
      </c>
      <c r="H40" s="449">
        <f>'Data information'!F129</f>
        <v>350</v>
      </c>
      <c r="I40" s="449">
        <f t="shared" si="2"/>
        <v>0</v>
      </c>
      <c r="J40" s="449">
        <f t="shared" si="3"/>
        <v>0</v>
      </c>
      <c r="K40" s="451"/>
    </row>
    <row r="41" spans="1:11" s="500" customFormat="1">
      <c r="A41" s="451"/>
      <c r="B41" s="475"/>
      <c r="C41" s="476" t="str">
        <f>'Data information'!C130</f>
        <v xml:space="preserve"> - ค่าสกัดหัวเสาเข็มเจาะ  (Dia.0.60 m.)</v>
      </c>
      <c r="D41" s="449"/>
      <c r="E41" s="450" t="str">
        <f>'Data information'!D130</f>
        <v>ต้น</v>
      </c>
      <c r="F41" s="449">
        <f>'Data information'!E130</f>
        <v>0</v>
      </c>
      <c r="G41" s="449">
        <f t="shared" si="1"/>
        <v>0</v>
      </c>
      <c r="H41" s="449">
        <f>'Data information'!F130</f>
        <v>600</v>
      </c>
      <c r="I41" s="449">
        <f t="shared" si="2"/>
        <v>0</v>
      </c>
      <c r="J41" s="449">
        <f t="shared" si="3"/>
        <v>0</v>
      </c>
      <c r="K41" s="451"/>
    </row>
    <row r="42" spans="1:11" s="500" customFormat="1">
      <c r="A42" s="451"/>
      <c r="B42" s="475"/>
      <c r="C42" s="484" t="str">
        <f>'Data information'!C131</f>
        <v>งานทดสอบการรับน้ำหนักเสาเข็ม</v>
      </c>
      <c r="D42" s="449"/>
      <c r="E42" s="450"/>
      <c r="F42" s="449"/>
      <c r="G42" s="449"/>
      <c r="H42" s="449"/>
      <c r="I42" s="449"/>
      <c r="J42" s="449"/>
      <c r="K42" s="451"/>
    </row>
    <row r="43" spans="1:11" s="500" customFormat="1" hidden="1">
      <c r="A43" s="451"/>
      <c r="B43" s="475"/>
      <c r="C43" s="476" t="str">
        <f>'Data information'!C132</f>
        <v xml:space="preserve"> - งานทดสอบการรับน้ำหนักเสาเข็มโดยวิธี Dynamic Load Test  (Dia.0.35 m.=23 Ton)</v>
      </c>
      <c r="D43" s="449"/>
      <c r="E43" s="450" t="str">
        <f>'Data information'!D132</f>
        <v>ต้น</v>
      </c>
      <c r="F43" s="449">
        <f>'Data information'!E132</f>
        <v>0</v>
      </c>
      <c r="G43" s="449">
        <f t="shared" si="1"/>
        <v>0</v>
      </c>
      <c r="H43" s="449">
        <f>'Data information'!F132</f>
        <v>10000</v>
      </c>
      <c r="I43" s="449">
        <f t="shared" si="2"/>
        <v>0</v>
      </c>
      <c r="J43" s="449">
        <f t="shared" si="3"/>
        <v>0</v>
      </c>
      <c r="K43" s="451"/>
    </row>
    <row r="44" spans="1:11" s="500" customFormat="1" ht="48">
      <c r="A44" s="451"/>
      <c r="B44" s="475"/>
      <c r="C44" s="490" t="str">
        <f>'Data information'!C133</f>
        <v xml:space="preserve"> - งานทดสอบการรับน้ำหนักเสาเข็มโดยวิธี Dynamic Load Test  (Dia.0.60 m.=54 Ton)</v>
      </c>
      <c r="D44" s="449"/>
      <c r="E44" s="450" t="str">
        <f>'Data information'!D133</f>
        <v>ต้น</v>
      </c>
      <c r="F44" s="449">
        <f>'Data information'!E133</f>
        <v>0</v>
      </c>
      <c r="G44" s="449">
        <f t="shared" si="1"/>
        <v>0</v>
      </c>
      <c r="H44" s="449">
        <f>'Data information'!F133</f>
        <v>10000</v>
      </c>
      <c r="I44" s="449">
        <f t="shared" si="2"/>
        <v>0</v>
      </c>
      <c r="J44" s="449">
        <f t="shared" si="3"/>
        <v>0</v>
      </c>
      <c r="K44" s="451"/>
    </row>
    <row r="45" spans="1:11" s="500" customFormat="1" hidden="1">
      <c r="A45" s="451"/>
      <c r="B45" s="475"/>
      <c r="C45" s="476" t="str">
        <f>'Data information'!C134</f>
        <v xml:space="preserve"> - งานทดสอบการรับน้ำหนักเสาเข็มโดยวิธี Static Load Test</v>
      </c>
      <c r="D45" s="449"/>
      <c r="E45" s="450">
        <f>'Data information'!D134</f>
        <v>0</v>
      </c>
      <c r="F45" s="449">
        <f>'Data information'!E134</f>
        <v>0</v>
      </c>
      <c r="G45" s="449">
        <f t="shared" si="1"/>
        <v>0</v>
      </c>
      <c r="H45" s="449">
        <f>'Data information'!F134</f>
        <v>0</v>
      </c>
      <c r="I45" s="449">
        <f t="shared" si="2"/>
        <v>0</v>
      </c>
      <c r="J45" s="449">
        <f t="shared" si="3"/>
        <v>0</v>
      </c>
      <c r="K45" s="451"/>
    </row>
    <row r="46" spans="1:11" s="500" customFormat="1">
      <c r="A46" s="451"/>
      <c r="B46" s="475"/>
      <c r="C46" s="476" t="str">
        <f>'Data information'!C135</f>
        <v xml:space="preserve"> - งานทดสอบความสมบูรณ์ของเสาเข็มโดยวิธี Seismic Test</v>
      </c>
      <c r="D46" s="449"/>
      <c r="E46" s="450" t="str">
        <f>'Data information'!D135</f>
        <v>ต้น</v>
      </c>
      <c r="F46" s="449">
        <f>'Data information'!E135</f>
        <v>0</v>
      </c>
      <c r="G46" s="449">
        <f t="shared" si="1"/>
        <v>0</v>
      </c>
      <c r="H46" s="449">
        <f>'Data information'!F135</f>
        <v>250</v>
      </c>
      <c r="I46" s="449">
        <f t="shared" si="2"/>
        <v>0</v>
      </c>
      <c r="J46" s="449">
        <f t="shared" si="3"/>
        <v>0</v>
      </c>
      <c r="K46" s="451"/>
    </row>
    <row r="47" spans="1:11" s="500" customFormat="1">
      <c r="A47" s="451"/>
      <c r="B47" s="475"/>
      <c r="C47" s="485" t="str">
        <f>'Data information'!C136</f>
        <v>งานคอนกรีตโครงสร้าง</v>
      </c>
      <c r="D47" s="449"/>
      <c r="E47" s="450"/>
      <c r="F47" s="449"/>
      <c r="G47" s="449"/>
      <c r="H47" s="449"/>
      <c r="I47" s="449"/>
      <c r="J47" s="449"/>
      <c r="K47" s="451"/>
    </row>
    <row r="48" spans="1:11" s="500" customFormat="1">
      <c r="A48" s="451"/>
      <c r="B48" s="475"/>
      <c r="C48" s="476" t="str">
        <f>'Data information'!C137</f>
        <v xml:space="preserve"> - คอนกรีตโครงสร้าง  fc'= 280 ksc. ทรงกระบอก</v>
      </c>
      <c r="D48" s="449"/>
      <c r="E48" s="450" t="str">
        <f>'Data information'!D137</f>
        <v>ลบ.ม.</v>
      </c>
      <c r="F48" s="449">
        <f>'Data information'!E137</f>
        <v>2046.73</v>
      </c>
      <c r="G48" s="449">
        <f t="shared" ref="G48:G65" si="4">D48*F48</f>
        <v>0</v>
      </c>
      <c r="H48" s="449">
        <f>'Data information'!F137</f>
        <v>519</v>
      </c>
      <c r="I48" s="449">
        <f t="shared" ref="I48:I65" si="5">D48*H48</f>
        <v>0</v>
      </c>
      <c r="J48" s="449">
        <f t="shared" ref="J48:J65" si="6">G48+I48</f>
        <v>0</v>
      </c>
      <c r="K48" s="451"/>
    </row>
    <row r="49" spans="1:11" s="500" customFormat="1">
      <c r="A49" s="451"/>
      <c r="B49" s="475"/>
      <c r="C49" s="476" t="str">
        <f>'Data information'!C138</f>
        <v xml:space="preserve"> - คอนกรีตโครงสร้าง  fc'=320 ksc. ทรงกระบอก</v>
      </c>
      <c r="D49" s="449"/>
      <c r="E49" s="450" t="str">
        <f>'Data information'!D138</f>
        <v>ลบ.ม.</v>
      </c>
      <c r="F49" s="449">
        <f>'Data information'!E138</f>
        <v>2149.5300000000002</v>
      </c>
      <c r="G49" s="449">
        <f t="shared" si="4"/>
        <v>0</v>
      </c>
      <c r="H49" s="449">
        <f>'Data information'!F138</f>
        <v>519</v>
      </c>
      <c r="I49" s="449">
        <f t="shared" si="5"/>
        <v>0</v>
      </c>
      <c r="J49" s="449">
        <f t="shared" si="6"/>
        <v>0</v>
      </c>
      <c r="K49" s="451"/>
    </row>
    <row r="50" spans="1:11" s="500" customFormat="1">
      <c r="A50" s="451"/>
      <c r="B50" s="475"/>
      <c r="C50" s="484" t="str">
        <f>'Data information'!C139</f>
        <v>งานแบบหล่อคอนกรีต</v>
      </c>
      <c r="D50" s="449"/>
      <c r="E50" s="450"/>
      <c r="F50" s="449"/>
      <c r="G50" s="449"/>
      <c r="H50" s="449"/>
      <c r="I50" s="449"/>
      <c r="J50" s="449"/>
      <c r="K50" s="451"/>
    </row>
    <row r="51" spans="1:11" s="500" customFormat="1">
      <c r="A51" s="451"/>
      <c r="B51" s="475"/>
      <c r="C51" s="476" t="str">
        <f>'Data information'!C140</f>
        <v xml:space="preserve"> - ไม้แบบทั่วไป  </v>
      </c>
      <c r="D51" s="449"/>
      <c r="E51" s="450" t="str">
        <f>'Data information'!D140</f>
        <v>ตร.ม.</v>
      </c>
      <c r="F51" s="449">
        <f>'Data information'!E140</f>
        <v>300</v>
      </c>
      <c r="G51" s="449">
        <f t="shared" si="4"/>
        <v>0</v>
      </c>
      <c r="H51" s="449">
        <f>'Data information'!F140</f>
        <v>0</v>
      </c>
      <c r="I51" s="449">
        <f t="shared" si="5"/>
        <v>0</v>
      </c>
      <c r="J51" s="449">
        <f t="shared" si="6"/>
        <v>0</v>
      </c>
      <c r="K51" s="451"/>
    </row>
    <row r="52" spans="1:11" s="500" customFormat="1">
      <c r="A52" s="451"/>
      <c r="B52" s="475"/>
      <c r="C52" s="476" t="str">
        <f>'Data information'!C141</f>
        <v xml:space="preserve"> - ค่าแรงไม้แบบ</v>
      </c>
      <c r="D52" s="449"/>
      <c r="E52" s="450" t="str">
        <f>'Data information'!D141</f>
        <v>ตร.ม.</v>
      </c>
      <c r="F52" s="449">
        <f>'Data information'!E141</f>
        <v>0</v>
      </c>
      <c r="G52" s="449">
        <f t="shared" si="4"/>
        <v>0</v>
      </c>
      <c r="H52" s="449">
        <f>'Data information'!F141</f>
        <v>121</v>
      </c>
      <c r="I52" s="449">
        <f t="shared" si="5"/>
        <v>0</v>
      </c>
      <c r="J52" s="449">
        <f t="shared" si="6"/>
        <v>0</v>
      </c>
      <c r="K52" s="451"/>
    </row>
    <row r="53" spans="1:11" s="500" customFormat="1">
      <c r="A53" s="451"/>
      <c r="B53" s="475"/>
      <c r="C53" s="476" t="str">
        <f>'Data information'!C142</f>
        <v xml:space="preserve"> - ไม้คร่าวยึดแบบหล่อคอนกรีต </v>
      </c>
      <c r="D53" s="449"/>
      <c r="E53" s="450" t="str">
        <f>'Data information'!D142</f>
        <v>ตร.ม.</v>
      </c>
      <c r="F53" s="449">
        <f>'Data information'!E142</f>
        <v>300</v>
      </c>
      <c r="G53" s="449">
        <f t="shared" si="4"/>
        <v>0</v>
      </c>
      <c r="H53" s="449">
        <f>'Data information'!F142</f>
        <v>0</v>
      </c>
      <c r="I53" s="449">
        <f t="shared" si="5"/>
        <v>0</v>
      </c>
      <c r="J53" s="449">
        <f t="shared" si="6"/>
        <v>0</v>
      </c>
      <c r="K53" s="451"/>
    </row>
    <row r="54" spans="1:11" s="500" customFormat="1">
      <c r="A54" s="451"/>
      <c r="B54" s="475"/>
      <c r="C54" s="476" t="str">
        <f>'Data information'!C143</f>
        <v xml:space="preserve"> - ไม้ค้ำยันแบบหล่อคอนกรีต </v>
      </c>
      <c r="D54" s="449"/>
      <c r="E54" s="450" t="str">
        <f>'Data information'!D143</f>
        <v>ต้น</v>
      </c>
      <c r="F54" s="449">
        <f>'Data information'!E143</f>
        <v>15</v>
      </c>
      <c r="G54" s="449">
        <f t="shared" si="4"/>
        <v>0</v>
      </c>
      <c r="H54" s="449">
        <f>'Data information'!F143</f>
        <v>0</v>
      </c>
      <c r="I54" s="449">
        <f t="shared" si="5"/>
        <v>0</v>
      </c>
      <c r="J54" s="449">
        <f t="shared" si="6"/>
        <v>0</v>
      </c>
      <c r="K54" s="451"/>
    </row>
    <row r="55" spans="1:11" s="500" customFormat="1">
      <c r="A55" s="451"/>
      <c r="B55" s="475"/>
      <c r="C55" s="476" t="str">
        <f>'Data information'!C144</f>
        <v xml:space="preserve"> - ตะปู</v>
      </c>
      <c r="D55" s="449"/>
      <c r="E55" s="450" t="str">
        <f>'Data information'!D144</f>
        <v>กก.</v>
      </c>
      <c r="F55" s="449">
        <f>'Data information'!E144</f>
        <v>58.88</v>
      </c>
      <c r="G55" s="449">
        <f t="shared" si="4"/>
        <v>0</v>
      </c>
      <c r="H55" s="449">
        <f>'Data information'!F144</f>
        <v>0</v>
      </c>
      <c r="I55" s="449">
        <f t="shared" si="5"/>
        <v>0</v>
      </c>
      <c r="J55" s="449">
        <f t="shared" si="6"/>
        <v>0</v>
      </c>
      <c r="K55" s="451"/>
    </row>
    <row r="56" spans="1:11" s="500" customFormat="1">
      <c r="A56" s="451"/>
      <c r="B56" s="475"/>
      <c r="C56" s="485" t="str">
        <f>'Data information'!C145</f>
        <v>งานเหล็กเสริมคอนกรีต</v>
      </c>
      <c r="D56" s="449"/>
      <c r="E56" s="450"/>
      <c r="F56" s="449"/>
      <c r="G56" s="449"/>
      <c r="H56" s="449"/>
      <c r="I56" s="449"/>
      <c r="J56" s="449"/>
      <c r="K56" s="451"/>
    </row>
    <row r="57" spans="1:11" s="500" customFormat="1">
      <c r="A57" s="451"/>
      <c r="B57" s="475"/>
      <c r="C57" s="476" t="str">
        <f>'Data information'!C146</f>
        <v xml:space="preserve"> - เหล็กเส้นกลมผิวเรียบ SR.24 RB6 มม.</v>
      </c>
      <c r="D57" s="449"/>
      <c r="E57" s="450" t="str">
        <f>'Data information'!D146</f>
        <v>กก.</v>
      </c>
      <c r="F57" s="449">
        <f>'Data information'!E146</f>
        <v>21.47</v>
      </c>
      <c r="G57" s="449">
        <f t="shared" si="4"/>
        <v>0</v>
      </c>
      <c r="H57" s="449">
        <f>'Data information'!F146</f>
        <v>4.4000000000000004</v>
      </c>
      <c r="I57" s="449">
        <f t="shared" si="5"/>
        <v>0</v>
      </c>
      <c r="J57" s="449">
        <f t="shared" si="6"/>
        <v>0</v>
      </c>
      <c r="K57" s="451"/>
    </row>
    <row r="58" spans="1:11" s="500" customFormat="1">
      <c r="A58" s="451"/>
      <c r="B58" s="475"/>
      <c r="C58" s="476" t="str">
        <f>'Data information'!C147</f>
        <v xml:space="preserve"> - เหล็กเส้นกลมผิวเรียบ SR.24 RB9 มม.</v>
      </c>
      <c r="D58" s="449"/>
      <c r="E58" s="450" t="str">
        <f>'Data information'!D147</f>
        <v>กก.</v>
      </c>
      <c r="F58" s="449">
        <f>'Data information'!E147</f>
        <v>20.79</v>
      </c>
      <c r="G58" s="449">
        <f t="shared" si="4"/>
        <v>0</v>
      </c>
      <c r="H58" s="449">
        <f>'Data information'!F147</f>
        <v>4.4000000000000004</v>
      </c>
      <c r="I58" s="449">
        <f t="shared" si="5"/>
        <v>0</v>
      </c>
      <c r="J58" s="449">
        <f t="shared" si="6"/>
        <v>0</v>
      </c>
      <c r="K58" s="451"/>
    </row>
    <row r="59" spans="1:11" s="500" customFormat="1">
      <c r="A59" s="451"/>
      <c r="B59" s="475"/>
      <c r="C59" s="476" t="str">
        <f>'Data information'!C148</f>
        <v xml:space="preserve"> - เหล็กเส้นกลมผิวข้ออ้อย SD.40 DB12 มม.</v>
      </c>
      <c r="D59" s="449"/>
      <c r="E59" s="450" t="str">
        <f>'Data information'!D148</f>
        <v>กก.</v>
      </c>
      <c r="F59" s="449">
        <f>'Data information'!E148</f>
        <v>20.2</v>
      </c>
      <c r="G59" s="449">
        <f t="shared" si="4"/>
        <v>0</v>
      </c>
      <c r="H59" s="449">
        <f>'Data information'!F148</f>
        <v>3.6</v>
      </c>
      <c r="I59" s="449">
        <f t="shared" si="5"/>
        <v>0</v>
      </c>
      <c r="J59" s="449">
        <f t="shared" si="6"/>
        <v>0</v>
      </c>
      <c r="K59" s="451"/>
    </row>
    <row r="60" spans="1:11" s="500" customFormat="1">
      <c r="A60" s="451"/>
      <c r="B60" s="475"/>
      <c r="C60" s="476" t="str">
        <f>'Data information'!C149</f>
        <v xml:space="preserve"> - เหล็กเส้นกลมผิวข้ออ้อย SD.40 DB16 มม.</v>
      </c>
      <c r="D60" s="449"/>
      <c r="E60" s="450" t="str">
        <f>'Data information'!D149</f>
        <v>กก.</v>
      </c>
      <c r="F60" s="449">
        <f>'Data information'!E149</f>
        <v>20.14</v>
      </c>
      <c r="G60" s="449">
        <f t="shared" si="4"/>
        <v>0</v>
      </c>
      <c r="H60" s="449">
        <f>'Data information'!F149</f>
        <v>3.6</v>
      </c>
      <c r="I60" s="449">
        <f t="shared" si="5"/>
        <v>0</v>
      </c>
      <c r="J60" s="449">
        <f t="shared" si="6"/>
        <v>0</v>
      </c>
      <c r="K60" s="451"/>
    </row>
    <row r="61" spans="1:11" s="500" customFormat="1">
      <c r="A61" s="451"/>
      <c r="B61" s="475"/>
      <c r="C61" s="476" t="str">
        <f>'Data information'!C150</f>
        <v xml:space="preserve"> - เหล็กเส้นกลมผิวข้ออ้อย SD.40 DB20 มม.</v>
      </c>
      <c r="D61" s="449"/>
      <c r="E61" s="450" t="str">
        <f>'Data information'!D150</f>
        <v>กก.</v>
      </c>
      <c r="F61" s="449">
        <f>'Data information'!E150</f>
        <v>20.18</v>
      </c>
      <c r="G61" s="449">
        <f t="shared" si="4"/>
        <v>0</v>
      </c>
      <c r="H61" s="449">
        <f>'Data information'!F150</f>
        <v>3.1</v>
      </c>
      <c r="I61" s="449">
        <f t="shared" si="5"/>
        <v>0</v>
      </c>
      <c r="J61" s="449">
        <f t="shared" si="6"/>
        <v>0</v>
      </c>
      <c r="K61" s="451"/>
    </row>
    <row r="62" spans="1:11" s="500" customFormat="1">
      <c r="A62" s="451"/>
      <c r="B62" s="475"/>
      <c r="C62" s="476" t="str">
        <f>'Data information'!C151</f>
        <v xml:space="preserve"> - เหล็กเส้นกลมผิวข้ออ้อย SD.40 DB25 มม.</v>
      </c>
      <c r="D62" s="449"/>
      <c r="E62" s="450" t="str">
        <f>'Data information'!D151</f>
        <v>กก.</v>
      </c>
      <c r="F62" s="449">
        <f>'Data information'!E151</f>
        <v>20.41</v>
      </c>
      <c r="G62" s="449">
        <f t="shared" si="4"/>
        <v>0</v>
      </c>
      <c r="H62" s="449">
        <f>'Data information'!F151</f>
        <v>3.1</v>
      </c>
      <c r="I62" s="449">
        <f t="shared" si="5"/>
        <v>0</v>
      </c>
      <c r="J62" s="449">
        <f t="shared" si="6"/>
        <v>0</v>
      </c>
      <c r="K62" s="451"/>
    </row>
    <row r="63" spans="1:11" s="500" customFormat="1" hidden="1">
      <c r="A63" s="451"/>
      <c r="B63" s="475"/>
      <c r="C63" s="476" t="str">
        <f>'Data information'!C152</f>
        <v xml:space="preserve"> - เหล็กเส้นกลมผิวข้ออ้อย SD.40 DB28 มม.</v>
      </c>
      <c r="D63" s="449"/>
      <c r="E63" s="450" t="str">
        <f>'Data information'!D152</f>
        <v>กก.</v>
      </c>
      <c r="F63" s="449">
        <f>'Data information'!E152</f>
        <v>20.41</v>
      </c>
      <c r="G63" s="449">
        <f t="shared" si="4"/>
        <v>0</v>
      </c>
      <c r="H63" s="449">
        <f>'Data information'!F152</f>
        <v>3.1</v>
      </c>
      <c r="I63" s="449">
        <f t="shared" si="5"/>
        <v>0</v>
      </c>
      <c r="J63" s="449">
        <f t="shared" si="6"/>
        <v>0</v>
      </c>
      <c r="K63" s="451"/>
    </row>
    <row r="64" spans="1:11" s="500" customFormat="1" hidden="1">
      <c r="A64" s="451"/>
      <c r="B64" s="475"/>
      <c r="C64" s="476" t="str">
        <f>'Data information'!C153</f>
        <v xml:space="preserve"> - เหล็กเส้นกลมผิวข้ออ้อย SD.40 DB32 มม.</v>
      </c>
      <c r="D64" s="449"/>
      <c r="E64" s="450" t="str">
        <f>'Data information'!D153</f>
        <v>กก.</v>
      </c>
      <c r="F64" s="449">
        <f>'Data information'!E153</f>
        <v>20.41</v>
      </c>
      <c r="G64" s="449">
        <f t="shared" si="4"/>
        <v>0</v>
      </c>
      <c r="H64" s="449">
        <f>'Data information'!F153</f>
        <v>3.1</v>
      </c>
      <c r="I64" s="449">
        <f t="shared" si="5"/>
        <v>0</v>
      </c>
      <c r="J64" s="449">
        <f t="shared" si="6"/>
        <v>0</v>
      </c>
      <c r="K64" s="451"/>
    </row>
    <row r="65" spans="1:11" s="500" customFormat="1">
      <c r="A65" s="451"/>
      <c r="B65" s="475"/>
      <c r="C65" s="476" t="str">
        <f>'Data information'!C154</f>
        <v xml:space="preserve"> - ลวดผูกเหล็ก</v>
      </c>
      <c r="D65" s="449"/>
      <c r="E65" s="450" t="str">
        <f>'Data information'!D154</f>
        <v>กก.</v>
      </c>
      <c r="F65" s="449">
        <f>'Data information'!E154</f>
        <v>34.42</v>
      </c>
      <c r="G65" s="449">
        <f t="shared" si="4"/>
        <v>0</v>
      </c>
      <c r="H65" s="449">
        <f>'Data information'!F154</f>
        <v>0</v>
      </c>
      <c r="I65" s="449">
        <f t="shared" si="5"/>
        <v>0</v>
      </c>
      <c r="J65" s="449">
        <f t="shared" si="6"/>
        <v>0</v>
      </c>
      <c r="K65" s="451"/>
    </row>
    <row r="66" spans="1:11" s="500" customFormat="1">
      <c r="A66" s="451"/>
      <c r="B66" s="475"/>
      <c r="C66" s="485" t="str">
        <f>'Data information'!C155</f>
        <v>งานโครงสร้างสำเร็จรูป ,โครงสร้างอื่นๆ</v>
      </c>
      <c r="D66" s="449"/>
      <c r="E66" s="450"/>
      <c r="F66" s="449"/>
      <c r="G66" s="449"/>
      <c r="H66" s="449"/>
      <c r="I66" s="449"/>
      <c r="J66" s="449"/>
      <c r="K66" s="451"/>
    </row>
    <row r="67" spans="1:11" s="500" customFormat="1">
      <c r="A67" s="451"/>
      <c r="B67" s="475"/>
      <c r="C67" s="476" t="str">
        <f>'Data information'!C156</f>
        <v xml:space="preserve"> - งานระบบพื้น Post - tension</v>
      </c>
      <c r="D67" s="449"/>
      <c r="E67" s="450" t="str">
        <f>'Data information'!D156</f>
        <v>ตร.ม.</v>
      </c>
      <c r="F67" s="449">
        <f>'Data information'!E156</f>
        <v>375</v>
      </c>
      <c r="G67" s="449">
        <f t="shared" ref="G67:G72" si="7">D67*F67</f>
        <v>0</v>
      </c>
      <c r="H67" s="449">
        <f>'Data information'!F156</f>
        <v>0</v>
      </c>
      <c r="I67" s="449">
        <f t="shared" ref="I67:I72" si="8">D67*H67</f>
        <v>0</v>
      </c>
      <c r="J67" s="449">
        <f t="shared" ref="J67:J72" si="9">G67+I67</f>
        <v>0</v>
      </c>
      <c r="K67" s="451"/>
    </row>
    <row r="68" spans="1:11" s="500" customFormat="1" hidden="1">
      <c r="A68" s="451"/>
      <c r="B68" s="475"/>
      <c r="C68" s="476" t="str">
        <f>'Data information'!C157</f>
        <v xml:space="preserve"> - พื้นสำเร็จรูปชนิดกลวง HC 200x1200 mm. LIVE LOAD 300 kg./sq.m.</v>
      </c>
      <c r="D68" s="449"/>
      <c r="E68" s="450" t="str">
        <f>'Data information'!D157</f>
        <v>ตร.ม.</v>
      </c>
      <c r="F68" s="449">
        <f>'Data information'!E157</f>
        <v>785</v>
      </c>
      <c r="G68" s="449">
        <f t="shared" si="7"/>
        <v>0</v>
      </c>
      <c r="H68" s="449">
        <f>'Data information'!F157</f>
        <v>60</v>
      </c>
      <c r="I68" s="449">
        <f t="shared" si="8"/>
        <v>0</v>
      </c>
      <c r="J68" s="449">
        <f t="shared" si="9"/>
        <v>0</v>
      </c>
      <c r="K68" s="451"/>
    </row>
    <row r="69" spans="1:11" s="500" customFormat="1" hidden="1">
      <c r="A69" s="451"/>
      <c r="B69" s="475"/>
      <c r="C69" s="476" t="str">
        <f>'Data information'!C158</f>
        <v xml:space="preserve"> - พื้นสำเร็จรูปชนิดกลวง HC 200x1200 mm. LIVE LOAD 400 kg./sq.m.</v>
      </c>
      <c r="D69" s="449"/>
      <c r="E69" s="450" t="str">
        <f>'Data information'!D158</f>
        <v>ตร.ม.</v>
      </c>
      <c r="F69" s="449">
        <f>'Data information'!E158</f>
        <v>785</v>
      </c>
      <c r="G69" s="449">
        <f t="shared" si="7"/>
        <v>0</v>
      </c>
      <c r="H69" s="449">
        <f>'Data information'!F158</f>
        <v>60</v>
      </c>
      <c r="I69" s="449">
        <f t="shared" si="8"/>
        <v>0</v>
      </c>
      <c r="J69" s="449">
        <f t="shared" si="9"/>
        <v>0</v>
      </c>
      <c r="K69" s="451"/>
    </row>
    <row r="70" spans="1:11" s="500" customFormat="1" hidden="1">
      <c r="A70" s="451"/>
      <c r="B70" s="475"/>
      <c r="C70" s="476" t="str">
        <f>'Data information'!C159</f>
        <v xml:space="preserve"> - Metal Steel Deck</v>
      </c>
      <c r="D70" s="449"/>
      <c r="E70" s="450" t="str">
        <f>'Data information'!D159</f>
        <v>ตร.ม.</v>
      </c>
      <c r="F70" s="449">
        <f>'Data information'!E159</f>
        <v>430.55</v>
      </c>
      <c r="G70" s="449">
        <f t="shared" si="7"/>
        <v>0</v>
      </c>
      <c r="H70" s="449">
        <f>'Data information'!F159</f>
        <v>60</v>
      </c>
      <c r="I70" s="449">
        <f t="shared" si="8"/>
        <v>0</v>
      </c>
      <c r="J70" s="449">
        <f t="shared" si="9"/>
        <v>0</v>
      </c>
      <c r="K70" s="451"/>
    </row>
    <row r="71" spans="1:11" s="500" customFormat="1" hidden="1">
      <c r="A71" s="451"/>
      <c r="B71" s="475"/>
      <c r="C71" s="476" t="str">
        <f>'Data information'!C160</f>
        <v xml:space="preserve"> - ROD Dia. 100 mm.</v>
      </c>
      <c r="D71" s="449"/>
      <c r="E71" s="450" t="str">
        <f>'Data information'!D160</f>
        <v>ม.</v>
      </c>
      <c r="F71" s="449">
        <f>'Data information'!E160</f>
        <v>300</v>
      </c>
      <c r="G71" s="449">
        <f t="shared" si="7"/>
        <v>0</v>
      </c>
      <c r="H71" s="449">
        <f>'Data information'!F160</f>
        <v>0</v>
      </c>
      <c r="I71" s="449">
        <f t="shared" si="8"/>
        <v>0</v>
      </c>
      <c r="J71" s="449">
        <f t="shared" si="9"/>
        <v>0</v>
      </c>
      <c r="K71" s="451"/>
    </row>
    <row r="72" spans="1:11" s="500" customFormat="1" hidden="1">
      <c r="A72" s="451"/>
      <c r="B72" s="475"/>
      <c r="C72" s="476" t="str">
        <f>'Data information'!C161</f>
        <v xml:space="preserve"> - เหล็ก Wire Mesh  Dia 4 มม.@ 0.20x0.20 ม. </v>
      </c>
      <c r="D72" s="449"/>
      <c r="E72" s="450" t="str">
        <f>'Data information'!D161</f>
        <v>ตร.ม.</v>
      </c>
      <c r="F72" s="449">
        <f>'Data information'!E161</f>
        <v>30.84</v>
      </c>
      <c r="G72" s="449">
        <f t="shared" si="7"/>
        <v>0</v>
      </c>
      <c r="H72" s="449">
        <f>'Data information'!F161</f>
        <v>5</v>
      </c>
      <c r="I72" s="449">
        <f t="shared" si="8"/>
        <v>0</v>
      </c>
      <c r="J72" s="449">
        <f t="shared" si="9"/>
        <v>0</v>
      </c>
      <c r="K72" s="451"/>
    </row>
    <row r="73" spans="1:11" s="500" customFormat="1">
      <c r="A73" s="451"/>
      <c r="B73" s="475"/>
      <c r="C73" s="476"/>
      <c r="D73" s="449"/>
      <c r="E73" s="450"/>
      <c r="F73" s="449"/>
      <c r="G73" s="449"/>
      <c r="H73" s="449"/>
      <c r="I73" s="449"/>
      <c r="J73" s="449"/>
      <c r="K73" s="451"/>
    </row>
    <row r="74" spans="1:11" s="500" customFormat="1">
      <c r="A74" s="451"/>
      <c r="B74" s="475"/>
      <c r="C74" s="486" t="s">
        <v>163</v>
      </c>
      <c r="D74" s="467"/>
      <c r="E74" s="468"/>
      <c r="F74" s="467"/>
      <c r="G74" s="467">
        <f>SUM(G37:G73)</f>
        <v>0</v>
      </c>
      <c r="H74" s="467"/>
      <c r="I74" s="467">
        <f>SUM(I37:I73)</f>
        <v>0</v>
      </c>
      <c r="J74" s="467">
        <f>SUM(J37:J73)</f>
        <v>0</v>
      </c>
      <c r="K74" s="451"/>
    </row>
    <row r="75" spans="1:11" s="500" customFormat="1">
      <c r="A75" s="460"/>
      <c r="B75" s="481"/>
      <c r="C75" s="484" t="s">
        <v>965</v>
      </c>
      <c r="D75" s="449"/>
      <c r="E75" s="450"/>
      <c r="F75" s="449"/>
      <c r="G75" s="449"/>
      <c r="H75" s="449"/>
      <c r="I75" s="449"/>
      <c r="J75" s="449"/>
      <c r="K75" s="451"/>
    </row>
    <row r="76" spans="1:11" s="500" customFormat="1" hidden="1">
      <c r="A76" s="460"/>
      <c r="B76" s="482"/>
      <c r="C76" s="476" t="str">
        <f>'Data information'!C163</f>
        <v xml:space="preserve"> - H-800x300x14x26 mm. 210 kg./m.</v>
      </c>
      <c r="D76" s="449"/>
      <c r="E76" s="450" t="str">
        <f>'Data information'!D163</f>
        <v>กก.</v>
      </c>
      <c r="F76" s="449">
        <f>'Data information'!E163</f>
        <v>35.35</v>
      </c>
      <c r="G76" s="449">
        <f t="shared" ref="G76:G116" si="10">D76*F76</f>
        <v>0</v>
      </c>
      <c r="H76" s="449">
        <f>'Data information'!F163</f>
        <v>0</v>
      </c>
      <c r="I76" s="449">
        <f t="shared" ref="I76:I116" si="11">D76*H76</f>
        <v>0</v>
      </c>
      <c r="J76" s="449">
        <f t="shared" ref="J76:J116" si="12">G76+I76</f>
        <v>0</v>
      </c>
      <c r="K76" s="451"/>
    </row>
    <row r="77" spans="1:11" s="500" customFormat="1">
      <c r="A77" s="451"/>
      <c r="B77" s="475"/>
      <c r="C77" s="476" t="str">
        <f>'Data information'!C164</f>
        <v xml:space="preserve"> - H-400x200x8x13 mm.</v>
      </c>
      <c r="D77" s="449"/>
      <c r="E77" s="450" t="str">
        <f>'Data information'!D164</f>
        <v>กก.</v>
      </c>
      <c r="F77" s="449">
        <f>'Data information'!E164</f>
        <v>33.409999999999997</v>
      </c>
      <c r="G77" s="449">
        <f t="shared" si="10"/>
        <v>0</v>
      </c>
      <c r="H77" s="449">
        <f>'Data information'!F164</f>
        <v>0</v>
      </c>
      <c r="I77" s="449">
        <f t="shared" si="11"/>
        <v>0</v>
      </c>
      <c r="J77" s="449">
        <f t="shared" si="12"/>
        <v>0</v>
      </c>
      <c r="K77" s="451"/>
    </row>
    <row r="78" spans="1:11" s="500" customFormat="1" hidden="1">
      <c r="A78" s="451"/>
      <c r="B78" s="475"/>
      <c r="C78" s="476" t="str">
        <f>'Data information'!C165</f>
        <v xml:space="preserve"> - H-350x175x7x11 mm.</v>
      </c>
      <c r="D78" s="449"/>
      <c r="E78" s="450" t="str">
        <f>'Data information'!D165</f>
        <v>กก.</v>
      </c>
      <c r="F78" s="449">
        <f>'Data information'!E165</f>
        <v>33.409999999999997</v>
      </c>
      <c r="G78" s="449">
        <f t="shared" si="10"/>
        <v>0</v>
      </c>
      <c r="H78" s="449">
        <f>'Data information'!F165</f>
        <v>0</v>
      </c>
      <c r="I78" s="449">
        <f t="shared" si="11"/>
        <v>0</v>
      </c>
      <c r="J78" s="449">
        <f t="shared" si="12"/>
        <v>0</v>
      </c>
      <c r="K78" s="451"/>
    </row>
    <row r="79" spans="1:11" s="500" customFormat="1">
      <c r="A79" s="451"/>
      <c r="B79" s="475"/>
      <c r="C79" s="476" t="str">
        <f>'Data information'!C166</f>
        <v xml:space="preserve"> - H-300x150x6.5x9 mm.</v>
      </c>
      <c r="D79" s="449"/>
      <c r="E79" s="450" t="str">
        <f>'Data information'!D166</f>
        <v>กก.</v>
      </c>
      <c r="F79" s="449">
        <f>'Data information'!E166</f>
        <v>35.549999999999997</v>
      </c>
      <c r="G79" s="449">
        <f t="shared" si="10"/>
        <v>0</v>
      </c>
      <c r="H79" s="449">
        <f>'Data information'!F166</f>
        <v>0</v>
      </c>
      <c r="I79" s="449">
        <f t="shared" si="11"/>
        <v>0</v>
      </c>
      <c r="J79" s="449">
        <f t="shared" si="12"/>
        <v>0</v>
      </c>
      <c r="K79" s="451"/>
    </row>
    <row r="80" spans="1:11" s="500" customFormat="1" hidden="1">
      <c r="A80" s="451"/>
      <c r="B80" s="475"/>
      <c r="C80" s="476" t="str">
        <f>'Data information'!C167</f>
        <v xml:space="preserve"> - H-200x200x8x12 mm.</v>
      </c>
      <c r="D80" s="449"/>
      <c r="E80" s="450" t="str">
        <f>'Data information'!D167</f>
        <v>กก.</v>
      </c>
      <c r="F80" s="449">
        <f>'Data information'!E167</f>
        <v>33.409999999999997</v>
      </c>
      <c r="G80" s="449">
        <f t="shared" si="10"/>
        <v>0</v>
      </c>
      <c r="H80" s="449">
        <f>'Data information'!F167</f>
        <v>0</v>
      </c>
      <c r="I80" s="449">
        <f t="shared" si="11"/>
        <v>0</v>
      </c>
      <c r="J80" s="449">
        <f t="shared" si="12"/>
        <v>0</v>
      </c>
      <c r="K80" s="451"/>
    </row>
    <row r="81" spans="1:11" s="500" customFormat="1">
      <c r="A81" s="451"/>
      <c r="B81" s="475"/>
      <c r="C81" s="476" t="str">
        <f>'Data information'!C168</f>
        <v xml:space="preserve"> - H-200x150x6x9 mm.</v>
      </c>
      <c r="D81" s="449"/>
      <c r="E81" s="450" t="str">
        <f>'Data information'!D168</f>
        <v>กก.</v>
      </c>
      <c r="F81" s="449">
        <f>'Data information'!E168</f>
        <v>34.020000000000003</v>
      </c>
      <c r="G81" s="449">
        <f t="shared" si="10"/>
        <v>0</v>
      </c>
      <c r="H81" s="449">
        <f>'Data information'!F168</f>
        <v>0</v>
      </c>
      <c r="I81" s="449">
        <f t="shared" si="11"/>
        <v>0</v>
      </c>
      <c r="J81" s="449">
        <f t="shared" si="12"/>
        <v>0</v>
      </c>
      <c r="K81" s="451"/>
    </row>
    <row r="82" spans="1:11" s="500" customFormat="1" hidden="1">
      <c r="A82" s="451"/>
      <c r="B82" s="475"/>
      <c r="C82" s="476" t="str">
        <f>'Data information'!C169</f>
        <v xml:space="preserve"> - H-194x150x6x9 mm.</v>
      </c>
      <c r="D82" s="449"/>
      <c r="E82" s="450" t="str">
        <f>'Data information'!D169</f>
        <v>กก.</v>
      </c>
      <c r="F82" s="449">
        <f>'Data information'!E169</f>
        <v>34.020000000000003</v>
      </c>
      <c r="G82" s="449">
        <f t="shared" si="10"/>
        <v>0</v>
      </c>
      <c r="H82" s="449">
        <f>'Data information'!F169</f>
        <v>0</v>
      </c>
      <c r="I82" s="449">
        <f t="shared" si="11"/>
        <v>0</v>
      </c>
      <c r="J82" s="449">
        <f t="shared" si="12"/>
        <v>0</v>
      </c>
      <c r="K82" s="451"/>
    </row>
    <row r="83" spans="1:11" s="500" customFormat="1">
      <c r="A83" s="451"/>
      <c r="B83" s="475"/>
      <c r="C83" s="476" t="str">
        <f>'Data information'!C170</f>
        <v xml:space="preserve"> - H-150x150x7x10 mm.</v>
      </c>
      <c r="D83" s="449"/>
      <c r="E83" s="450" t="str">
        <f>'Data information'!D170</f>
        <v>กก.</v>
      </c>
      <c r="F83" s="449">
        <f>'Data information'!E170</f>
        <v>33.409999999999997</v>
      </c>
      <c r="G83" s="449">
        <f t="shared" si="10"/>
        <v>0</v>
      </c>
      <c r="H83" s="449">
        <f>'Data information'!F170</f>
        <v>0</v>
      </c>
      <c r="I83" s="449">
        <f t="shared" si="11"/>
        <v>0</v>
      </c>
      <c r="J83" s="449">
        <f t="shared" si="12"/>
        <v>0</v>
      </c>
      <c r="K83" s="451"/>
    </row>
    <row r="84" spans="1:11" s="500" customFormat="1" hidden="1">
      <c r="A84" s="451"/>
      <c r="B84" s="475"/>
      <c r="C84" s="476" t="str">
        <f>'Data information'!C171</f>
        <v xml:space="preserve"> - H-148x100x6x9 mm.</v>
      </c>
      <c r="D84" s="449"/>
      <c r="E84" s="450" t="str">
        <f>'Data information'!D171</f>
        <v>กก.</v>
      </c>
      <c r="F84" s="449">
        <f>'Data information'!E171</f>
        <v>33.459000000000003</v>
      </c>
      <c r="G84" s="449">
        <f t="shared" si="10"/>
        <v>0</v>
      </c>
      <c r="H84" s="449">
        <f>'Data information'!F171</f>
        <v>0</v>
      </c>
      <c r="I84" s="449">
        <f t="shared" si="11"/>
        <v>0</v>
      </c>
      <c r="J84" s="449">
        <f t="shared" si="12"/>
        <v>0</v>
      </c>
      <c r="K84" s="451"/>
    </row>
    <row r="85" spans="1:11" s="500" customFormat="1" hidden="1">
      <c r="A85" s="451"/>
      <c r="B85" s="475"/>
      <c r="C85" s="476" t="str">
        <f>'Data information'!C172</f>
        <v xml:space="preserve"> - H-125x125x6.5x9 mm.</v>
      </c>
      <c r="D85" s="449"/>
      <c r="E85" s="450" t="str">
        <f>'Data information'!D172</f>
        <v>กก.</v>
      </c>
      <c r="F85" s="449">
        <f>'Data information'!E172</f>
        <v>33.409999999999997</v>
      </c>
      <c r="G85" s="449">
        <f t="shared" si="10"/>
        <v>0</v>
      </c>
      <c r="H85" s="449">
        <f>'Data information'!F172</f>
        <v>0</v>
      </c>
      <c r="I85" s="449">
        <f t="shared" si="11"/>
        <v>0</v>
      </c>
      <c r="J85" s="449">
        <f t="shared" si="12"/>
        <v>0</v>
      </c>
      <c r="K85" s="451"/>
    </row>
    <row r="86" spans="1:11" s="500" customFormat="1" hidden="1">
      <c r="A86" s="451"/>
      <c r="B86" s="475"/>
      <c r="C86" s="476" t="str">
        <f>'Data information'!C173</f>
        <v xml:space="preserve"> - H-100x100x6x8 mm.</v>
      </c>
      <c r="D86" s="449"/>
      <c r="E86" s="450" t="str">
        <f>'Data information'!D173</f>
        <v>กก.</v>
      </c>
      <c r="F86" s="449">
        <f>'Data information'!E173</f>
        <v>33.409999999999997</v>
      </c>
      <c r="G86" s="449">
        <f t="shared" si="10"/>
        <v>0</v>
      </c>
      <c r="H86" s="449">
        <f>'Data information'!F173</f>
        <v>0</v>
      </c>
      <c r="I86" s="449">
        <f t="shared" si="11"/>
        <v>0</v>
      </c>
      <c r="J86" s="449">
        <f t="shared" si="12"/>
        <v>0</v>
      </c>
      <c r="K86" s="451"/>
    </row>
    <row r="87" spans="1:11" s="500" customFormat="1">
      <c r="A87" s="451"/>
      <c r="B87" s="475"/>
      <c r="C87" s="476" t="str">
        <f>'Data information'!C174</f>
        <v xml:space="preserve"> - แปเหล็กรูปตัว Z ชุบกัลวาไนซ์ ขนาด 250x2.4 mm.</v>
      </c>
      <c r="D87" s="449"/>
      <c r="E87" s="450" t="str">
        <f>'Data information'!D174</f>
        <v>ม.</v>
      </c>
      <c r="F87" s="449">
        <f>'Data information'!E174</f>
        <v>366</v>
      </c>
      <c r="G87" s="449">
        <f t="shared" si="10"/>
        <v>0</v>
      </c>
      <c r="H87" s="449">
        <f>'Data information'!F174</f>
        <v>25</v>
      </c>
      <c r="I87" s="449">
        <f t="shared" si="11"/>
        <v>0</v>
      </c>
      <c r="J87" s="449">
        <f t="shared" si="12"/>
        <v>0</v>
      </c>
      <c r="K87" s="451"/>
    </row>
    <row r="88" spans="1:11" s="500" customFormat="1" hidden="1">
      <c r="A88" s="451"/>
      <c r="B88" s="475"/>
      <c r="C88" s="476" t="str">
        <f>'Data information'!C175</f>
        <v xml:space="preserve"> - O-216.3x4.5 mm.</v>
      </c>
      <c r="D88" s="449"/>
      <c r="E88" s="450" t="str">
        <f>'Data information'!D175</f>
        <v>กก.</v>
      </c>
      <c r="F88" s="449">
        <f>'Data information'!E175</f>
        <v>28.94</v>
      </c>
      <c r="G88" s="449">
        <f t="shared" si="10"/>
        <v>0</v>
      </c>
      <c r="H88" s="449">
        <f>'Data information'!F175</f>
        <v>0</v>
      </c>
      <c r="I88" s="449">
        <f t="shared" si="11"/>
        <v>0</v>
      </c>
      <c r="J88" s="449">
        <f t="shared" si="12"/>
        <v>0</v>
      </c>
      <c r="K88" s="451"/>
    </row>
    <row r="89" spans="1:11" s="500" customFormat="1" hidden="1">
      <c r="A89" s="451"/>
      <c r="B89" s="475"/>
      <c r="C89" s="476" t="str">
        <f>'Data information'!C176</f>
        <v xml:space="preserve"> - O-114.3x3.2 mm.</v>
      </c>
      <c r="D89" s="449"/>
      <c r="E89" s="450" t="str">
        <f>'Data information'!D176</f>
        <v>กก.</v>
      </c>
      <c r="F89" s="449">
        <f>'Data information'!E176</f>
        <v>26.34</v>
      </c>
      <c r="G89" s="449">
        <f t="shared" si="10"/>
        <v>0</v>
      </c>
      <c r="H89" s="449">
        <f>'Data information'!F176</f>
        <v>0</v>
      </c>
      <c r="I89" s="449">
        <f t="shared" si="11"/>
        <v>0</v>
      </c>
      <c r="J89" s="449">
        <f t="shared" si="12"/>
        <v>0</v>
      </c>
      <c r="K89" s="451"/>
    </row>
    <row r="90" spans="1:11" s="500" customFormat="1" hidden="1">
      <c r="A90" s="451"/>
      <c r="B90" s="475"/>
      <c r="C90" s="476" t="str">
        <f>'Data information'!C177</f>
        <v xml:space="preserve"> - O-76.3x3.2 mm.</v>
      </c>
      <c r="D90" s="449"/>
      <c r="E90" s="450" t="str">
        <f>'Data information'!D177</f>
        <v>กก.</v>
      </c>
      <c r="F90" s="449">
        <f>'Data information'!E177</f>
        <v>26.35</v>
      </c>
      <c r="G90" s="449">
        <f t="shared" si="10"/>
        <v>0</v>
      </c>
      <c r="H90" s="449">
        <f>'Data information'!F177</f>
        <v>0</v>
      </c>
      <c r="I90" s="449">
        <f t="shared" si="11"/>
        <v>0</v>
      </c>
      <c r="J90" s="449">
        <f t="shared" si="12"/>
        <v>0</v>
      </c>
      <c r="K90" s="451"/>
    </row>
    <row r="91" spans="1:11" s="500" customFormat="1" hidden="1">
      <c r="A91" s="451"/>
      <c r="B91" s="475"/>
      <c r="C91" s="476" t="str">
        <f>'Data information'!C178</f>
        <v xml:space="preserve"> - LG-100x100x3.2 mm.</v>
      </c>
      <c r="D91" s="449"/>
      <c r="E91" s="450" t="str">
        <f>'Data information'!D178</f>
        <v>กก.</v>
      </c>
      <c r="F91" s="449">
        <f>'Data information'!E178</f>
        <v>26.585000000000001</v>
      </c>
      <c r="G91" s="449">
        <f t="shared" si="10"/>
        <v>0</v>
      </c>
      <c r="H91" s="449">
        <f>'Data information'!F178</f>
        <v>0</v>
      </c>
      <c r="I91" s="449">
        <f t="shared" si="11"/>
        <v>0</v>
      </c>
      <c r="J91" s="449">
        <f t="shared" si="12"/>
        <v>0</v>
      </c>
      <c r="K91" s="451"/>
    </row>
    <row r="92" spans="1:11" s="500" customFormat="1" hidden="1">
      <c r="A92" s="451"/>
      <c r="B92" s="475"/>
      <c r="C92" s="476" t="str">
        <f>'Data information'!C179</f>
        <v xml:space="preserve"> - LG-100x50x3.2 mm.</v>
      </c>
      <c r="D92" s="449"/>
      <c r="E92" s="450" t="str">
        <f>'Data information'!D179</f>
        <v>กก.</v>
      </c>
      <c r="F92" s="449">
        <f>'Data information'!E179</f>
        <v>26.55</v>
      </c>
      <c r="G92" s="449">
        <f t="shared" si="10"/>
        <v>0</v>
      </c>
      <c r="H92" s="449">
        <f>'Data information'!F179</f>
        <v>0</v>
      </c>
      <c r="I92" s="449">
        <f t="shared" si="11"/>
        <v>0</v>
      </c>
      <c r="J92" s="449">
        <f t="shared" si="12"/>
        <v>0</v>
      </c>
      <c r="K92" s="451"/>
    </row>
    <row r="93" spans="1:11" s="500" customFormat="1" hidden="1">
      <c r="A93" s="451"/>
      <c r="B93" s="475"/>
      <c r="C93" s="476" t="str">
        <f>'Data information'!C180</f>
        <v xml:space="preserve"> - PL.400x400x25mm.</v>
      </c>
      <c r="D93" s="449"/>
      <c r="E93" s="450" t="str">
        <f>'Data information'!D180</f>
        <v>กก.</v>
      </c>
      <c r="F93" s="449">
        <f>'Data information'!E180</f>
        <v>28.44</v>
      </c>
      <c r="G93" s="449">
        <f t="shared" si="10"/>
        <v>0</v>
      </c>
      <c r="H93" s="449">
        <f>'Data information'!F180</f>
        <v>0</v>
      </c>
      <c r="I93" s="449">
        <f t="shared" si="11"/>
        <v>0</v>
      </c>
      <c r="J93" s="449">
        <f t="shared" si="12"/>
        <v>0</v>
      </c>
      <c r="K93" s="451"/>
    </row>
    <row r="94" spans="1:11" s="500" customFormat="1">
      <c r="A94" s="451"/>
      <c r="B94" s="475"/>
      <c r="C94" s="476" t="str">
        <f>'Data information'!C181</f>
        <v xml:space="preserve"> - PL.500x300x20mm.</v>
      </c>
      <c r="D94" s="449"/>
      <c r="E94" s="450" t="str">
        <f>'Data information'!D181</f>
        <v>กก.</v>
      </c>
      <c r="F94" s="449">
        <f>'Data information'!E181</f>
        <v>28.44</v>
      </c>
      <c r="G94" s="449">
        <f t="shared" si="10"/>
        <v>0</v>
      </c>
      <c r="H94" s="449">
        <f>'Data information'!F181</f>
        <v>0</v>
      </c>
      <c r="I94" s="449">
        <f t="shared" si="11"/>
        <v>0</v>
      </c>
      <c r="J94" s="449">
        <f t="shared" si="12"/>
        <v>0</v>
      </c>
      <c r="K94" s="451"/>
    </row>
    <row r="95" spans="1:11" s="500" customFormat="1" hidden="1">
      <c r="A95" s="451"/>
      <c r="B95" s="475"/>
      <c r="C95" s="476" t="str">
        <f>'Data information'!C182</f>
        <v xml:space="preserve"> - PL.450x350x20mm.</v>
      </c>
      <c r="D95" s="449"/>
      <c r="E95" s="450" t="str">
        <f>'Data information'!D182</f>
        <v>กก.</v>
      </c>
      <c r="F95" s="449">
        <f>'Data information'!E182</f>
        <v>28.44</v>
      </c>
      <c r="G95" s="449">
        <f t="shared" si="10"/>
        <v>0</v>
      </c>
      <c r="H95" s="449">
        <f>'Data information'!F182</f>
        <v>0</v>
      </c>
      <c r="I95" s="449">
        <f t="shared" si="11"/>
        <v>0</v>
      </c>
      <c r="J95" s="449">
        <f t="shared" si="12"/>
        <v>0</v>
      </c>
      <c r="K95" s="451"/>
    </row>
    <row r="96" spans="1:11" s="500" customFormat="1" hidden="1">
      <c r="A96" s="451"/>
      <c r="B96" s="475"/>
      <c r="C96" s="476" t="str">
        <f>'Data information'!C183</f>
        <v xml:space="preserve"> - PL.400x300x20mm.</v>
      </c>
      <c r="D96" s="449"/>
      <c r="E96" s="450" t="str">
        <f>'Data information'!D183</f>
        <v>กก.</v>
      </c>
      <c r="F96" s="449">
        <f>'Data information'!E183</f>
        <v>28.44</v>
      </c>
      <c r="G96" s="449">
        <f t="shared" si="10"/>
        <v>0</v>
      </c>
      <c r="H96" s="449">
        <f>'Data information'!F183</f>
        <v>0</v>
      </c>
      <c r="I96" s="449">
        <f t="shared" si="11"/>
        <v>0</v>
      </c>
      <c r="J96" s="449">
        <f t="shared" si="12"/>
        <v>0</v>
      </c>
      <c r="K96" s="451"/>
    </row>
    <row r="97" spans="1:11" s="500" customFormat="1" hidden="1">
      <c r="A97" s="451"/>
      <c r="B97" s="475"/>
      <c r="C97" s="476" t="str">
        <f>'Data information'!C184</f>
        <v xml:space="preserve"> - PL.350x200x20mm.</v>
      </c>
      <c r="D97" s="449"/>
      <c r="E97" s="450" t="str">
        <f>'Data information'!D184</f>
        <v>กก.</v>
      </c>
      <c r="F97" s="449">
        <f>'Data information'!E184</f>
        <v>28.44</v>
      </c>
      <c r="G97" s="449">
        <f t="shared" si="10"/>
        <v>0</v>
      </c>
      <c r="H97" s="449">
        <f>'Data information'!F184</f>
        <v>0</v>
      </c>
      <c r="I97" s="449">
        <f t="shared" si="11"/>
        <v>0</v>
      </c>
      <c r="J97" s="449">
        <f t="shared" si="12"/>
        <v>0</v>
      </c>
      <c r="K97" s="451"/>
    </row>
    <row r="98" spans="1:11" s="500" customFormat="1" hidden="1">
      <c r="A98" s="451"/>
      <c r="B98" s="475"/>
      <c r="C98" s="476" t="str">
        <f>'Data information'!C185</f>
        <v xml:space="preserve"> - PL.300x300x20mm.</v>
      </c>
      <c r="D98" s="449"/>
      <c r="E98" s="450" t="str">
        <f>'Data information'!D185</f>
        <v>กก.</v>
      </c>
      <c r="F98" s="449">
        <f>'Data information'!E185</f>
        <v>28.44</v>
      </c>
      <c r="G98" s="449">
        <f t="shared" si="10"/>
        <v>0</v>
      </c>
      <c r="H98" s="449">
        <f>'Data information'!F185</f>
        <v>0</v>
      </c>
      <c r="I98" s="449">
        <f t="shared" si="11"/>
        <v>0</v>
      </c>
      <c r="J98" s="449">
        <f t="shared" si="12"/>
        <v>0</v>
      </c>
      <c r="K98" s="451"/>
    </row>
    <row r="99" spans="1:11" s="500" customFormat="1">
      <c r="A99" s="451"/>
      <c r="B99" s="475"/>
      <c r="C99" s="476" t="str">
        <f>'Data information'!C186</f>
        <v xml:space="preserve"> - PL 250x250x20 mm.</v>
      </c>
      <c r="D99" s="449"/>
      <c r="E99" s="450" t="str">
        <f>'Data information'!D186</f>
        <v>กก.</v>
      </c>
      <c r="F99" s="449">
        <f>'Data information'!E186</f>
        <v>28.44</v>
      </c>
      <c r="G99" s="449">
        <f t="shared" si="10"/>
        <v>0</v>
      </c>
      <c r="H99" s="449">
        <f>'Data information'!F186</f>
        <v>0</v>
      </c>
      <c r="I99" s="449">
        <f t="shared" si="11"/>
        <v>0</v>
      </c>
      <c r="J99" s="449">
        <f t="shared" si="12"/>
        <v>0</v>
      </c>
      <c r="K99" s="451"/>
    </row>
    <row r="100" spans="1:11" s="500" customFormat="1" hidden="1">
      <c r="A100" s="451"/>
      <c r="B100" s="475"/>
      <c r="C100" s="476" t="str">
        <f>'Data information'!C187</f>
        <v xml:space="preserve"> - PL 250x250x16 mm.</v>
      </c>
      <c r="D100" s="449"/>
      <c r="E100" s="450" t="str">
        <f>'Data information'!D187</f>
        <v>กก.</v>
      </c>
      <c r="F100" s="449">
        <f>'Data information'!E187</f>
        <v>28.44</v>
      </c>
      <c r="G100" s="449">
        <f t="shared" si="10"/>
        <v>0</v>
      </c>
      <c r="H100" s="449">
        <f>'Data information'!F187</f>
        <v>0</v>
      </c>
      <c r="I100" s="449">
        <f t="shared" si="11"/>
        <v>0</v>
      </c>
      <c r="J100" s="449">
        <f t="shared" si="12"/>
        <v>0</v>
      </c>
      <c r="K100" s="451"/>
    </row>
    <row r="101" spans="1:11" s="500" customFormat="1" hidden="1">
      <c r="A101" s="451"/>
      <c r="B101" s="475"/>
      <c r="C101" s="476" t="str">
        <f>'Data information'!C188</f>
        <v xml:space="preserve"> - PL 200x200x16 mm.</v>
      </c>
      <c r="D101" s="449"/>
      <c r="E101" s="450" t="str">
        <f>'Data information'!D188</f>
        <v>กก.</v>
      </c>
      <c r="F101" s="449">
        <f>'Data information'!E188</f>
        <v>28.44</v>
      </c>
      <c r="G101" s="449">
        <f t="shared" si="10"/>
        <v>0</v>
      </c>
      <c r="H101" s="449">
        <f>'Data information'!F188</f>
        <v>0</v>
      </c>
      <c r="I101" s="449">
        <f t="shared" si="11"/>
        <v>0</v>
      </c>
      <c r="J101" s="449">
        <f t="shared" si="12"/>
        <v>0</v>
      </c>
      <c r="K101" s="451"/>
    </row>
    <row r="102" spans="1:11" s="500" customFormat="1" hidden="1">
      <c r="A102" s="451"/>
      <c r="B102" s="475"/>
      <c r="C102" s="476" t="str">
        <f>'Data information'!C189</f>
        <v xml:space="preserve"> - PL.300x300x12mm.</v>
      </c>
      <c r="D102" s="449"/>
      <c r="E102" s="450" t="str">
        <f>'Data information'!D189</f>
        <v>กก.</v>
      </c>
      <c r="F102" s="449">
        <f>'Data information'!E189</f>
        <v>25.12</v>
      </c>
      <c r="G102" s="449">
        <f t="shared" si="10"/>
        <v>0</v>
      </c>
      <c r="H102" s="449">
        <f>'Data information'!F189</f>
        <v>0</v>
      </c>
      <c r="I102" s="449">
        <f t="shared" si="11"/>
        <v>0</v>
      </c>
      <c r="J102" s="449">
        <f t="shared" si="12"/>
        <v>0</v>
      </c>
      <c r="K102" s="451"/>
    </row>
    <row r="103" spans="1:11" s="500" customFormat="1">
      <c r="A103" s="451"/>
      <c r="B103" s="475"/>
      <c r="C103" s="476" t="str">
        <f>'Data information'!C190</f>
        <v xml:space="preserve"> - PL 200x200x12 mm.</v>
      </c>
      <c r="D103" s="449"/>
      <c r="E103" s="450" t="str">
        <f>'Data information'!D190</f>
        <v>กก.</v>
      </c>
      <c r="F103" s="449">
        <f>'Data information'!E190</f>
        <v>25.12</v>
      </c>
      <c r="G103" s="449">
        <f t="shared" si="10"/>
        <v>0</v>
      </c>
      <c r="H103" s="449">
        <f>'Data information'!F190</f>
        <v>0</v>
      </c>
      <c r="I103" s="449">
        <f t="shared" si="11"/>
        <v>0</v>
      </c>
      <c r="J103" s="449">
        <f t="shared" si="12"/>
        <v>0</v>
      </c>
      <c r="K103" s="451"/>
    </row>
    <row r="104" spans="1:11" s="500" customFormat="1">
      <c r="A104" s="451"/>
      <c r="B104" s="475"/>
      <c r="C104" s="476" t="str">
        <f>'Data information'!C191</f>
        <v xml:space="preserve"> - PL 200x200x9 mm.</v>
      </c>
      <c r="D104" s="449"/>
      <c r="E104" s="450" t="str">
        <f>'Data information'!D191</f>
        <v>กก.</v>
      </c>
      <c r="F104" s="449">
        <f>'Data information'!E191</f>
        <v>25.12</v>
      </c>
      <c r="G104" s="449">
        <f t="shared" si="10"/>
        <v>0</v>
      </c>
      <c r="H104" s="449">
        <f>'Data information'!F191</f>
        <v>0</v>
      </c>
      <c r="I104" s="449">
        <f t="shared" si="11"/>
        <v>0</v>
      </c>
      <c r="J104" s="449">
        <f t="shared" si="12"/>
        <v>0</v>
      </c>
      <c r="K104" s="451"/>
    </row>
    <row r="105" spans="1:11" s="500" customFormat="1">
      <c r="A105" s="451"/>
      <c r="B105" s="475"/>
      <c r="C105" s="476" t="str">
        <f>'Data information'!C192</f>
        <v xml:space="preserve"> - PL 6 mm.</v>
      </c>
      <c r="D105" s="449"/>
      <c r="E105" s="450" t="str">
        <f>'Data information'!D192</f>
        <v>กก.</v>
      </c>
      <c r="F105" s="449">
        <f>'Data information'!E192</f>
        <v>25.12</v>
      </c>
      <c r="G105" s="449">
        <f t="shared" si="10"/>
        <v>0</v>
      </c>
      <c r="H105" s="449">
        <f>'Data information'!F192</f>
        <v>0</v>
      </c>
      <c r="I105" s="449">
        <f t="shared" si="11"/>
        <v>0</v>
      </c>
      <c r="J105" s="449">
        <f t="shared" si="12"/>
        <v>0</v>
      </c>
      <c r="K105" s="451"/>
    </row>
    <row r="106" spans="1:11" s="500" customFormat="1" hidden="1">
      <c r="A106" s="451"/>
      <c r="B106" s="475"/>
      <c r="C106" s="476" t="str">
        <f>'Data information'!C193</f>
        <v xml:space="preserve"> - Bolt M16 (ฝังลึก 0.40 ม.)</v>
      </c>
      <c r="D106" s="449"/>
      <c r="E106" s="450" t="str">
        <f>'Data information'!D193</f>
        <v>ชุด</v>
      </c>
      <c r="F106" s="449">
        <f>'Data information'!E193</f>
        <v>160</v>
      </c>
      <c r="G106" s="449">
        <f t="shared" si="10"/>
        <v>0</v>
      </c>
      <c r="H106" s="449">
        <f>'Data information'!F193</f>
        <v>0</v>
      </c>
      <c r="I106" s="449">
        <f t="shared" si="11"/>
        <v>0</v>
      </c>
      <c r="J106" s="449">
        <f t="shared" si="12"/>
        <v>0</v>
      </c>
      <c r="K106" s="451"/>
    </row>
    <row r="107" spans="1:11" s="500" customFormat="1" hidden="1">
      <c r="A107" s="451"/>
      <c r="B107" s="475"/>
      <c r="C107" s="476" t="str">
        <f>'Data information'!C194</f>
        <v xml:space="preserve"> - Bolt M20 (ฝังลึก 0.40 ม.)</v>
      </c>
      <c r="D107" s="449"/>
      <c r="E107" s="450" t="str">
        <f>'Data information'!D194</f>
        <v>ชุด</v>
      </c>
      <c r="F107" s="449">
        <f>'Data information'!E194</f>
        <v>150</v>
      </c>
      <c r="G107" s="449">
        <f t="shared" si="10"/>
        <v>0</v>
      </c>
      <c r="H107" s="449">
        <f>'Data information'!F194</f>
        <v>0</v>
      </c>
      <c r="I107" s="449">
        <f t="shared" si="11"/>
        <v>0</v>
      </c>
      <c r="J107" s="449">
        <f t="shared" si="12"/>
        <v>0</v>
      </c>
      <c r="K107" s="451"/>
    </row>
    <row r="108" spans="1:11" s="500" customFormat="1" hidden="1">
      <c r="A108" s="451"/>
      <c r="B108" s="475"/>
      <c r="C108" s="476" t="str">
        <f>'Data information'!C195</f>
        <v xml:space="preserve"> - Bolt M25 (ฝังลึก 0.50 ม.)</v>
      </c>
      <c r="D108" s="449"/>
      <c r="E108" s="450" t="str">
        <f>'Data information'!D195</f>
        <v>ชุด</v>
      </c>
      <c r="F108" s="449">
        <f>'Data information'!E195</f>
        <v>175</v>
      </c>
      <c r="G108" s="449">
        <f t="shared" si="10"/>
        <v>0</v>
      </c>
      <c r="H108" s="449">
        <f>'Data information'!F195</f>
        <v>0</v>
      </c>
      <c r="I108" s="449">
        <f t="shared" si="11"/>
        <v>0</v>
      </c>
      <c r="J108" s="449">
        <f t="shared" si="12"/>
        <v>0</v>
      </c>
      <c r="K108" s="451"/>
    </row>
    <row r="109" spans="1:11" s="500" customFormat="1">
      <c r="A109" s="451"/>
      <c r="B109" s="475"/>
      <c r="C109" s="476" t="str">
        <f>'Data information'!C196</f>
        <v xml:space="preserve"> - Dowel DB12 (ฝังลึก 0.30 ม.)</v>
      </c>
      <c r="D109" s="449"/>
      <c r="E109" s="450" t="str">
        <f>'Data information'!D196</f>
        <v>กก.</v>
      </c>
      <c r="F109" s="449">
        <f>'Data information'!E196</f>
        <v>20.2</v>
      </c>
      <c r="G109" s="449">
        <f t="shared" si="10"/>
        <v>0</v>
      </c>
      <c r="H109" s="449">
        <f>'Data information'!F196</f>
        <v>0</v>
      </c>
      <c r="I109" s="449">
        <f t="shared" si="11"/>
        <v>0</v>
      </c>
      <c r="J109" s="449">
        <f t="shared" si="12"/>
        <v>0</v>
      </c>
      <c r="K109" s="451"/>
    </row>
    <row r="110" spans="1:11" s="500" customFormat="1" hidden="1">
      <c r="A110" s="451"/>
      <c r="B110" s="475"/>
      <c r="C110" s="476" t="str">
        <f>'Data information'!C197</f>
        <v xml:space="preserve"> - Dowel DB12 (ฝังลึก 0.40 ม.)</v>
      </c>
      <c r="D110" s="449"/>
      <c r="E110" s="450" t="str">
        <f>'Data information'!D197</f>
        <v>กก.</v>
      </c>
      <c r="F110" s="449">
        <f>'Data information'!E197</f>
        <v>20.2</v>
      </c>
      <c r="G110" s="449">
        <f t="shared" si="10"/>
        <v>0</v>
      </c>
      <c r="H110" s="449">
        <f>'Data information'!F197</f>
        <v>0</v>
      </c>
      <c r="I110" s="449">
        <f t="shared" si="11"/>
        <v>0</v>
      </c>
      <c r="J110" s="449">
        <f t="shared" si="12"/>
        <v>0</v>
      </c>
      <c r="K110" s="451"/>
    </row>
    <row r="111" spans="1:11" s="500" customFormat="1">
      <c r="A111" s="451"/>
      <c r="B111" s="475"/>
      <c r="C111" s="476" t="str">
        <f>'Data information'!C198</f>
        <v xml:space="preserve"> - Dowel DB16 (ฝังลึก 0.40 ม.)</v>
      </c>
      <c r="D111" s="449"/>
      <c r="E111" s="450" t="str">
        <f>'Data information'!D198</f>
        <v>กก.</v>
      </c>
      <c r="F111" s="449">
        <f>'Data information'!E198</f>
        <v>20.14</v>
      </c>
      <c r="G111" s="449">
        <f t="shared" si="10"/>
        <v>0</v>
      </c>
      <c r="H111" s="449">
        <f>'Data information'!F198</f>
        <v>0</v>
      </c>
      <c r="I111" s="449">
        <f t="shared" si="11"/>
        <v>0</v>
      </c>
      <c r="J111" s="449">
        <f t="shared" si="12"/>
        <v>0</v>
      </c>
      <c r="K111" s="451"/>
    </row>
    <row r="112" spans="1:11" s="500" customFormat="1" hidden="1">
      <c r="A112" s="451"/>
      <c r="B112" s="475"/>
      <c r="C112" s="476" t="str">
        <f>'Data information'!C199</f>
        <v xml:space="preserve"> - Dowel DB20 (ฝังลึก 0.40 ม.)</v>
      </c>
      <c r="D112" s="449"/>
      <c r="E112" s="450" t="str">
        <f>'Data information'!D199</f>
        <v>กก.</v>
      </c>
      <c r="F112" s="449">
        <f>'Data information'!E199</f>
        <v>20.18</v>
      </c>
      <c r="G112" s="449">
        <f t="shared" si="10"/>
        <v>0</v>
      </c>
      <c r="H112" s="449">
        <f>'Data information'!F199</f>
        <v>0</v>
      </c>
      <c r="I112" s="449">
        <f t="shared" si="11"/>
        <v>0</v>
      </c>
      <c r="J112" s="449">
        <f t="shared" si="12"/>
        <v>0</v>
      </c>
      <c r="K112" s="451"/>
    </row>
    <row r="113" spans="1:11" s="500" customFormat="1" hidden="1">
      <c r="A113" s="451"/>
      <c r="B113" s="475"/>
      <c r="C113" s="476" t="str">
        <f>'Data information'!C200</f>
        <v xml:space="preserve"> - Dowel DB25 (ฝังลึก 0.40 ม.)</v>
      </c>
      <c r="D113" s="449"/>
      <c r="E113" s="450" t="str">
        <f>'Data information'!D200</f>
        <v>กก.</v>
      </c>
      <c r="F113" s="449">
        <f>'Data information'!E200</f>
        <v>20.41</v>
      </c>
      <c r="G113" s="449">
        <f t="shared" si="10"/>
        <v>0</v>
      </c>
      <c r="H113" s="449">
        <f>'Data information'!F200</f>
        <v>0</v>
      </c>
      <c r="I113" s="449">
        <f t="shared" si="11"/>
        <v>0</v>
      </c>
      <c r="J113" s="449">
        <f t="shared" si="12"/>
        <v>0</v>
      </c>
      <c r="K113" s="451"/>
    </row>
    <row r="114" spans="1:11" s="500" customFormat="1">
      <c r="A114" s="451"/>
      <c r="B114" s="475"/>
      <c r="C114" s="476" t="str">
        <f>'Data information'!C201</f>
        <v xml:space="preserve"> - ค่าแรงเชื่อม ประกอบเหล็กโครงสร้าง</v>
      </c>
      <c r="D114" s="449"/>
      <c r="E114" s="450" t="str">
        <f>'Data information'!D201</f>
        <v>กก.</v>
      </c>
      <c r="F114" s="449">
        <f>'Data information'!E201</f>
        <v>0</v>
      </c>
      <c r="G114" s="449">
        <f t="shared" si="10"/>
        <v>0</v>
      </c>
      <c r="H114" s="449">
        <f>'Data information'!F201</f>
        <v>10</v>
      </c>
      <c r="I114" s="449">
        <f t="shared" si="11"/>
        <v>0</v>
      </c>
      <c r="J114" s="449">
        <f t="shared" si="12"/>
        <v>0</v>
      </c>
      <c r="K114" s="451"/>
    </row>
    <row r="115" spans="1:11" s="500" customFormat="1">
      <c r="A115" s="451"/>
      <c r="B115" s="475"/>
      <c r="C115" s="476" t="str">
        <f>'Data information'!C202</f>
        <v xml:space="preserve"> - ทาสีกันสนิม</v>
      </c>
      <c r="D115" s="449"/>
      <c r="E115" s="450" t="str">
        <f>'Data information'!D202</f>
        <v>ตร.ม.</v>
      </c>
      <c r="F115" s="449">
        <f>'Data information'!E202</f>
        <v>22.42</v>
      </c>
      <c r="G115" s="449">
        <f t="shared" si="10"/>
        <v>0</v>
      </c>
      <c r="H115" s="449">
        <f>'Data information'!F202</f>
        <v>30</v>
      </c>
      <c r="I115" s="449">
        <f t="shared" si="11"/>
        <v>0</v>
      </c>
      <c r="J115" s="449">
        <f t="shared" si="12"/>
        <v>0</v>
      </c>
      <c r="K115" s="451"/>
    </row>
    <row r="116" spans="1:11" s="500" customFormat="1">
      <c r="A116" s="451"/>
      <c r="B116" s="475"/>
      <c r="C116" s="476" t="str">
        <f>'Data information'!C203</f>
        <v xml:space="preserve"> - ทาสีน้ำมัน</v>
      </c>
      <c r="D116" s="449"/>
      <c r="E116" s="450" t="str">
        <f>'Data information'!D203</f>
        <v>ตร.ม.</v>
      </c>
      <c r="F116" s="449">
        <f>'Data information'!E203</f>
        <v>66.12</v>
      </c>
      <c r="G116" s="449">
        <f t="shared" si="10"/>
        <v>0</v>
      </c>
      <c r="H116" s="449">
        <f>'Data information'!F203</f>
        <v>35</v>
      </c>
      <c r="I116" s="449">
        <f t="shared" si="11"/>
        <v>0</v>
      </c>
      <c r="J116" s="449">
        <f t="shared" si="12"/>
        <v>0</v>
      </c>
      <c r="K116" s="451"/>
    </row>
    <row r="117" spans="1:11" s="500" customFormat="1">
      <c r="A117" s="451"/>
      <c r="B117" s="475"/>
      <c r="C117" s="476"/>
      <c r="D117" s="449"/>
      <c r="E117" s="450"/>
      <c r="F117" s="449"/>
      <c r="G117" s="449"/>
      <c r="H117" s="449"/>
      <c r="I117" s="449"/>
      <c r="J117" s="449"/>
      <c r="K117" s="451"/>
    </row>
    <row r="118" spans="1:11" s="500" customFormat="1">
      <c r="A118" s="451"/>
      <c r="B118" s="475"/>
      <c r="C118" s="486" t="s">
        <v>163</v>
      </c>
      <c r="D118" s="467"/>
      <c r="E118" s="468"/>
      <c r="F118" s="467"/>
      <c r="G118" s="467">
        <f>SUM(G75:G117)</f>
        <v>0</v>
      </c>
      <c r="H118" s="467"/>
      <c r="I118" s="467">
        <f>SUM(I75:I117)</f>
        <v>0</v>
      </c>
      <c r="J118" s="467">
        <f>SUM(J75:J117)</f>
        <v>0</v>
      </c>
      <c r="K118" s="451"/>
    </row>
    <row r="119" spans="1:11" s="500" customFormat="1">
      <c r="A119" s="454"/>
      <c r="B119" s="477"/>
      <c r="C119" s="478"/>
      <c r="D119" s="454"/>
      <c r="E119" s="499"/>
      <c r="F119" s="454"/>
      <c r="G119" s="454"/>
      <c r="H119" s="454"/>
      <c r="I119" s="454"/>
      <c r="J119" s="454"/>
      <c r="K119" s="454"/>
    </row>
    <row r="120" spans="1:11" s="500" customFormat="1">
      <c r="A120" s="464"/>
      <c r="B120" s="700" t="str">
        <f>"รวม"&amp;B36</f>
        <v>รวมหมวดงานวิศวกรรมโครงสร้าง</v>
      </c>
      <c r="C120" s="701"/>
      <c r="D120" s="462"/>
      <c r="E120" s="463"/>
      <c r="F120" s="462"/>
      <c r="G120" s="462">
        <f>G74+G118</f>
        <v>0</v>
      </c>
      <c r="H120" s="462"/>
      <c r="I120" s="462">
        <f>I74+I118</f>
        <v>0</v>
      </c>
      <c r="J120" s="462">
        <f>J74+J118</f>
        <v>0</v>
      </c>
      <c r="K120" s="464"/>
    </row>
    <row r="121" spans="1:11" s="500" customFormat="1">
      <c r="A121" s="480">
        <v>5.3</v>
      </c>
      <c r="B121" s="481" t="str">
        <f>B12</f>
        <v>หมวดงานสถาปัตยกรรม</v>
      </c>
      <c r="C121" s="476"/>
      <c r="D121" s="451"/>
      <c r="E121" s="458"/>
      <c r="F121" s="451"/>
      <c r="G121" s="451"/>
      <c r="H121" s="451"/>
      <c r="I121" s="451"/>
      <c r="J121" s="451"/>
      <c r="K121" s="451"/>
    </row>
    <row r="122" spans="1:11" s="500" customFormat="1">
      <c r="A122" s="480"/>
      <c r="B122" s="481"/>
      <c r="C122" s="485" t="str">
        <f>'Data information'!C205</f>
        <v>งานวัสดุมุงหลังคา</v>
      </c>
      <c r="D122" s="451"/>
      <c r="E122" s="458"/>
      <c r="F122" s="451"/>
      <c r="G122" s="451"/>
      <c r="H122" s="451"/>
      <c r="I122" s="451"/>
      <c r="J122" s="451"/>
      <c r="K122" s="451"/>
    </row>
    <row r="123" spans="1:11" s="500" customFormat="1" ht="48">
      <c r="A123" s="451"/>
      <c r="B123" s="475"/>
      <c r="C123" s="490" t="str">
        <f>'Data information'!C206</f>
        <v xml:space="preserve"> - หลังคา METALSHEET+โฟม หนา 5 ซม.พร้อม Flashing ครอบปิด อุปกรณ์การติดตั้ง</v>
      </c>
      <c r="D123" s="449"/>
      <c r="E123" s="450" t="str">
        <f>'Data information'!D206</f>
        <v>ตร.ม.</v>
      </c>
      <c r="F123" s="449">
        <f>'Data information'!E206</f>
        <v>970</v>
      </c>
      <c r="G123" s="449">
        <f>D123*F123</f>
        <v>0</v>
      </c>
      <c r="H123" s="449">
        <f>'Data information'!F206</f>
        <v>70</v>
      </c>
      <c r="I123" s="449">
        <f>D123*H123</f>
        <v>0</v>
      </c>
      <c r="J123" s="449">
        <f>G123+I123</f>
        <v>0</v>
      </c>
      <c r="K123" s="469" t="s">
        <v>967</v>
      </c>
    </row>
    <row r="124" spans="1:11" s="500" customFormat="1" hidden="1">
      <c r="A124" s="451"/>
      <c r="B124" s="475"/>
      <c r="C124" s="476" t="str">
        <f>'Data information'!C207</f>
        <v xml:space="preserve"> - หลังคาอะครีลิคชนิดแผ่นเรียบโปร่งแสงกันความร้อน ขนาด 1.380X4.00 ม. หนา 6 มม.</v>
      </c>
      <c r="D124" s="449"/>
      <c r="E124" s="450" t="str">
        <f>'Data information'!D207</f>
        <v>ตร.ม.</v>
      </c>
      <c r="F124" s="449">
        <f>'Data information'!E207</f>
        <v>997.5</v>
      </c>
      <c r="G124" s="449">
        <f>D124*F124</f>
        <v>0</v>
      </c>
      <c r="H124" s="449">
        <f>'Data information'!F207</f>
        <v>0</v>
      </c>
      <c r="I124" s="449">
        <f>D124*H124</f>
        <v>0</v>
      </c>
      <c r="J124" s="449">
        <f>G124+I124</f>
        <v>0</v>
      </c>
      <c r="K124" s="451"/>
    </row>
    <row r="125" spans="1:11" s="500" customFormat="1">
      <c r="A125" s="451"/>
      <c r="B125" s="475"/>
      <c r="C125" s="476" t="str">
        <f>'Data information'!C208</f>
        <v xml:space="preserve"> - รางน้ำฝน คสล. ผิวภายในรางขัดมันเรียบผสมน้ำยากันซึม </v>
      </c>
      <c r="D125" s="449"/>
      <c r="E125" s="450" t="str">
        <f>'Data information'!D208</f>
        <v>ม.</v>
      </c>
      <c r="F125" s="449">
        <f>'Data information'!E208</f>
        <v>1560</v>
      </c>
      <c r="G125" s="449">
        <f>D125*F125</f>
        <v>0</v>
      </c>
      <c r="H125" s="449">
        <f>'Data information'!F208</f>
        <v>300</v>
      </c>
      <c r="I125" s="449">
        <f>D125*H125</f>
        <v>0</v>
      </c>
      <c r="J125" s="449">
        <f>G125+I125</f>
        <v>0</v>
      </c>
      <c r="K125" s="451"/>
    </row>
    <row r="126" spans="1:11" s="500" customFormat="1">
      <c r="A126" s="480"/>
      <c r="B126" s="481"/>
      <c r="C126" s="485" t="str">
        <f>'Data information'!C209</f>
        <v>งานฝ้าเพดาน</v>
      </c>
      <c r="D126" s="449"/>
      <c r="E126" s="458"/>
      <c r="F126" s="451"/>
      <c r="G126" s="451"/>
      <c r="H126" s="451"/>
      <c r="I126" s="451"/>
      <c r="J126" s="451"/>
      <c r="K126" s="451"/>
    </row>
    <row r="127" spans="1:11" s="500" customFormat="1">
      <c r="A127" s="451"/>
      <c r="B127" s="475"/>
      <c r="C127" s="476" t="str">
        <f>'Data information'!C210</f>
        <v xml:space="preserve"> - C1-ฝ้าเพดานแต่งเรียบ ท้องพื้นคอนกรีตโครงสร้าง </v>
      </c>
      <c r="D127" s="449"/>
      <c r="E127" s="450" t="str">
        <f>'Data information'!D210</f>
        <v>ตร.ม.</v>
      </c>
      <c r="F127" s="449">
        <f>'Data information'!E210</f>
        <v>24</v>
      </c>
      <c r="G127" s="449">
        <f>D127*F127</f>
        <v>0</v>
      </c>
      <c r="H127" s="449">
        <f>'Data information'!F210</f>
        <v>30</v>
      </c>
      <c r="I127" s="449">
        <f>D127*H127</f>
        <v>0</v>
      </c>
      <c r="J127" s="449">
        <f>G127+I127</f>
        <v>0</v>
      </c>
      <c r="K127" s="469"/>
    </row>
    <row r="128" spans="1:11" s="500" customFormat="1" ht="48">
      <c r="A128" s="451"/>
      <c r="B128" s="475"/>
      <c r="C128" s="490" t="str">
        <f>'Data information'!C211</f>
        <v xml:space="preserve"> - C2-ฝ้าเพดานยิบซั่มบอร์ดชนิดขอบลาดหนา 9 มม.โครงเคร่า ซีไลน์เหล็กอาบสังกะสี  @0.60 ม.# </v>
      </c>
      <c r="D128" s="449"/>
      <c r="E128" s="450" t="str">
        <f>'Data information'!D211</f>
        <v>ตร.ม.</v>
      </c>
      <c r="F128" s="449">
        <f>'Data information'!E211</f>
        <v>186.33</v>
      </c>
      <c r="G128" s="449">
        <f>D128*F128</f>
        <v>0</v>
      </c>
      <c r="H128" s="449">
        <f>'Data information'!F211</f>
        <v>75</v>
      </c>
      <c r="I128" s="449">
        <f>D128*H128</f>
        <v>0</v>
      </c>
      <c r="J128" s="449">
        <f>G128+I128</f>
        <v>0</v>
      </c>
      <c r="K128" s="451"/>
    </row>
    <row r="129" spans="1:11" s="500" customFormat="1" ht="48">
      <c r="A129" s="451"/>
      <c r="B129" s="475"/>
      <c r="C129" s="490" t="str">
        <f>'Data information'!C212</f>
        <v xml:space="preserve"> - C3-ฝ้าเพดานยิบซั่มบอร์ดชนิดทนชื้นขอบลาดหนา 9 มม.โครงเคร่า ซีไลน์เหล็กอาบสังกะสี  @0.60 ม.# </v>
      </c>
      <c r="D129" s="449"/>
      <c r="E129" s="450" t="str">
        <f>'Data information'!D212</f>
        <v>ตร.ม.</v>
      </c>
      <c r="F129" s="449">
        <f>'Data information'!E212</f>
        <v>212.5</v>
      </c>
      <c r="G129" s="449">
        <f>D129*F129</f>
        <v>0</v>
      </c>
      <c r="H129" s="449">
        <f>'Data information'!F212</f>
        <v>75</v>
      </c>
      <c r="I129" s="449">
        <f>D129*H129</f>
        <v>0</v>
      </c>
      <c r="J129" s="449">
        <f>G129+I129</f>
        <v>0</v>
      </c>
      <c r="K129" s="451"/>
    </row>
    <row r="130" spans="1:11" s="500" customFormat="1" ht="48" hidden="1">
      <c r="A130" s="451"/>
      <c r="B130" s="475"/>
      <c r="C130" s="490" t="str">
        <f>'Data information'!C213</f>
        <v xml:space="preserve"> - C4-ฝ้าเพดานยิบซั่มบอร์ด ซับเสียงหนา 12 มม. โครงเคร่า ที-บาร์สีขาว @ 0.60 ม.# </v>
      </c>
      <c r="D130" s="449"/>
      <c r="E130" s="450" t="str">
        <f>'Data information'!D213</f>
        <v>ตร.ม.</v>
      </c>
      <c r="F130" s="449">
        <f>'Data information'!E213</f>
        <v>357.55</v>
      </c>
      <c r="G130" s="449">
        <f>D130*F130</f>
        <v>0</v>
      </c>
      <c r="H130" s="449">
        <f>'Data information'!F213</f>
        <v>52</v>
      </c>
      <c r="I130" s="449">
        <f>D130*H130</f>
        <v>0</v>
      </c>
      <c r="J130" s="449">
        <f>G130+I130</f>
        <v>0</v>
      </c>
      <c r="K130" s="451"/>
    </row>
    <row r="131" spans="1:11" s="500" customFormat="1" hidden="1">
      <c r="A131" s="451"/>
      <c r="B131" s="475"/>
      <c r="C131" s="476" t="str">
        <f>'Data information'!C214</f>
        <v xml:space="preserve"> - C5-ฝ้าเพดานยิบซั่มบอร์ดชนิดขอบลาดหนา 9 มม.โครงเคร่า ซีไลน์เหล็กอาบสังกะสี  @0.60 ม.# </v>
      </c>
      <c r="D131" s="449"/>
      <c r="E131" s="450" t="str">
        <f>'Data information'!D214</f>
        <v>ตร.ม.</v>
      </c>
      <c r="F131" s="449">
        <f>'Data information'!E214</f>
        <v>186.33</v>
      </c>
      <c r="G131" s="449">
        <f>D131*F131</f>
        <v>0</v>
      </c>
      <c r="H131" s="449">
        <f>'Data information'!F214</f>
        <v>75</v>
      </c>
      <c r="I131" s="449">
        <f>D131*H131</f>
        <v>0</v>
      </c>
      <c r="J131" s="449">
        <f>G131+I131</f>
        <v>0</v>
      </c>
      <c r="K131" s="469" t="s">
        <v>967</v>
      </c>
    </row>
    <row r="132" spans="1:11" s="500" customFormat="1">
      <c r="A132" s="480"/>
      <c r="B132" s="481"/>
      <c r="C132" s="485" t="str">
        <f>'Data information'!C215</f>
        <v>งานผนัง</v>
      </c>
      <c r="D132" s="449"/>
      <c r="E132" s="458"/>
      <c r="F132" s="451"/>
      <c r="G132" s="451"/>
      <c r="H132" s="451"/>
      <c r="I132" s="451"/>
      <c r="J132" s="451"/>
      <c r="K132" s="451"/>
    </row>
    <row r="133" spans="1:11" s="500" customFormat="1">
      <c r="A133" s="451"/>
      <c r="B133" s="475"/>
      <c r="C133" s="476" t="str">
        <f>'Data information'!C216</f>
        <v xml:space="preserve"> - ผ1-ผ4-ผนังก่อคอนกรีตบล็อคขนาด 0.15X0.30ม.หนา 7 ซม.</v>
      </c>
      <c r="D133" s="449"/>
      <c r="E133" s="450" t="str">
        <f>'Data information'!D216</f>
        <v>ตร.ม.</v>
      </c>
      <c r="F133" s="449">
        <f>'Data information'!E216</f>
        <v>202.34</v>
      </c>
      <c r="G133" s="449">
        <f>D133*F133</f>
        <v>0</v>
      </c>
      <c r="H133" s="449">
        <f>'Data information'!F216</f>
        <v>56</v>
      </c>
      <c r="I133" s="449">
        <f>D133*H133</f>
        <v>0</v>
      </c>
      <c r="J133" s="449">
        <f>G133+I133</f>
        <v>0</v>
      </c>
      <c r="K133" s="469" t="s">
        <v>967</v>
      </c>
    </row>
    <row r="134" spans="1:11" s="500" customFormat="1">
      <c r="A134" s="451"/>
      <c r="B134" s="475"/>
      <c r="C134" s="476" t="str">
        <f>'Data information'!C217</f>
        <v xml:space="preserve"> - งานผนังผิวฉาบปูนเรียบ</v>
      </c>
      <c r="D134" s="449"/>
      <c r="E134" s="450" t="str">
        <f>'Data information'!D217</f>
        <v>ตร.ม.</v>
      </c>
      <c r="F134" s="449">
        <f>'Data information'!E217</f>
        <v>75.22</v>
      </c>
      <c r="G134" s="449">
        <f t="shared" ref="G134:G144" si="13">D134*F134</f>
        <v>0</v>
      </c>
      <c r="H134" s="449">
        <f>'Data information'!F217</f>
        <v>87</v>
      </c>
      <c r="I134" s="449">
        <f t="shared" ref="I134:I144" si="14">D134*H134</f>
        <v>0</v>
      </c>
      <c r="J134" s="449">
        <f t="shared" ref="J134:J144" si="15">G134+I134</f>
        <v>0</v>
      </c>
      <c r="K134" s="469" t="s">
        <v>967</v>
      </c>
    </row>
    <row r="135" spans="1:11" s="500" customFormat="1">
      <c r="A135" s="451"/>
      <c r="B135" s="475"/>
      <c r="C135" s="476" t="str">
        <f>'Data information'!C218</f>
        <v xml:space="preserve"> - ผ5-ผนังผิวฉาบปูน กรุกระเบื้องเกรซพอซเลนขนาด 0.30X0.60 ม.</v>
      </c>
      <c r="D135" s="449"/>
      <c r="E135" s="450" t="str">
        <f>'Data information'!D218</f>
        <v>ตร.ม.</v>
      </c>
      <c r="F135" s="449">
        <f>'Data information'!E218</f>
        <v>370</v>
      </c>
      <c r="G135" s="449">
        <f t="shared" si="13"/>
        <v>0</v>
      </c>
      <c r="H135" s="449">
        <f>'Data information'!F218</f>
        <v>189</v>
      </c>
      <c r="I135" s="449">
        <f t="shared" si="14"/>
        <v>0</v>
      </c>
      <c r="J135" s="449">
        <f t="shared" si="15"/>
        <v>0</v>
      </c>
      <c r="K135" s="451"/>
    </row>
    <row r="136" spans="1:11" s="500" customFormat="1" hidden="1">
      <c r="A136" s="451"/>
      <c r="B136" s="475"/>
      <c r="C136" s="476" t="str">
        <f>'Data information'!C219</f>
        <v xml:space="preserve"> - ผ6-ผนังคอนกรีตโครงสร้าง ฉาบปูนเรียบ</v>
      </c>
      <c r="D136" s="449"/>
      <c r="E136" s="450" t="str">
        <f>'Data information'!D219</f>
        <v>ตร.ม.</v>
      </c>
      <c r="F136" s="449">
        <f>'Data information'!E219</f>
        <v>75.22</v>
      </c>
      <c r="G136" s="449">
        <f t="shared" si="13"/>
        <v>0</v>
      </c>
      <c r="H136" s="449">
        <f>'Data information'!F219</f>
        <v>105</v>
      </c>
      <c r="I136" s="449">
        <f t="shared" si="14"/>
        <v>0</v>
      </c>
      <c r="J136" s="449">
        <f t="shared" si="15"/>
        <v>0</v>
      </c>
      <c r="K136" s="451"/>
    </row>
    <row r="137" spans="1:11" s="500" customFormat="1" ht="48">
      <c r="A137" s="451"/>
      <c r="B137" s="475"/>
      <c r="C137" s="490" t="str">
        <f>'Data information'!C220</f>
        <v xml:space="preserve"> - ผ7-ผนังคอนกรีตโครงสร้างเปลือยผิวเคลือบด้วยน้ำยากันตะไคร่สูตรน้ำมัน</v>
      </c>
      <c r="D137" s="449"/>
      <c r="E137" s="450" t="str">
        <f>'Data information'!D220</f>
        <v>ตร.ม.</v>
      </c>
      <c r="F137" s="449">
        <f>'Data information'!E220</f>
        <v>35</v>
      </c>
      <c r="G137" s="449">
        <f t="shared" si="13"/>
        <v>0</v>
      </c>
      <c r="H137" s="449">
        <f>'Data information'!F220</f>
        <v>30</v>
      </c>
      <c r="I137" s="449">
        <f t="shared" si="14"/>
        <v>0</v>
      </c>
      <c r="J137" s="449">
        <f t="shared" si="15"/>
        <v>0</v>
      </c>
      <c r="K137" s="451"/>
    </row>
    <row r="138" spans="1:11" s="500" customFormat="1" ht="48">
      <c r="A138" s="451"/>
      <c r="B138" s="475"/>
      <c r="C138" s="490" t="str">
        <f>'Data information'!C221</f>
        <v xml:space="preserve"> - ผ8-ผนังกรุแผ่นเมทัลชีท ลายไม้หน้ากว้าง 8" โครงเคร่าซีไลน์อาบสังกะสี (หน้าลิฟต์)</v>
      </c>
      <c r="D138" s="449"/>
      <c r="E138" s="450" t="str">
        <f>'Data information'!D221</f>
        <v>ตร.ม.</v>
      </c>
      <c r="F138" s="449">
        <f>'Data information'!E221</f>
        <v>500</v>
      </c>
      <c r="G138" s="449">
        <f t="shared" si="13"/>
        <v>0</v>
      </c>
      <c r="H138" s="449">
        <f>'Data information'!F221</f>
        <v>0</v>
      </c>
      <c r="I138" s="449">
        <f t="shared" si="14"/>
        <v>0</v>
      </c>
      <c r="J138" s="449">
        <f t="shared" si="15"/>
        <v>0</v>
      </c>
      <c r="K138" s="451"/>
    </row>
    <row r="139" spans="1:11" s="500" customFormat="1" hidden="1">
      <c r="A139" s="451"/>
      <c r="B139" s="475"/>
      <c r="C139" s="476" t="str">
        <f>'Data information'!C222</f>
        <v xml:space="preserve"> - ผ9-ผนังกรุแผ่นอลูมิเนี่ยม คอมโพสิทชนิดใส้กลางทนไฟ สีเทา</v>
      </c>
      <c r="D139" s="449"/>
      <c r="E139" s="450" t="str">
        <f>'Data information'!D222</f>
        <v>ตร.ม.</v>
      </c>
      <c r="F139" s="449">
        <f>'Data information'!E222</f>
        <v>0</v>
      </c>
      <c r="G139" s="449">
        <f t="shared" si="13"/>
        <v>0</v>
      </c>
      <c r="H139" s="449">
        <f>'Data information'!F222</f>
        <v>0</v>
      </c>
      <c r="I139" s="449">
        <f t="shared" si="14"/>
        <v>0</v>
      </c>
      <c r="J139" s="449">
        <f t="shared" si="15"/>
        <v>0</v>
      </c>
      <c r="K139" s="451"/>
    </row>
    <row r="140" spans="1:11" s="500" customFormat="1" hidden="1">
      <c r="A140" s="451"/>
      <c r="B140" s="475"/>
      <c r="C140" s="476" t="str">
        <f>'Data information'!C223</f>
        <v xml:space="preserve"> - ผ10-ผนังระแนงเหล็กกล่องชุปกาวาไนซ์ขนาด 75X40X2.3mm.@ 0.11 ม.ทาสีดำ</v>
      </c>
      <c r="D140" s="449"/>
      <c r="E140" s="450" t="str">
        <f>'Data information'!D223</f>
        <v>ตร.ม.</v>
      </c>
      <c r="F140" s="449">
        <f>'Data information'!E223</f>
        <v>1270</v>
      </c>
      <c r="G140" s="449">
        <f t="shared" si="13"/>
        <v>0</v>
      </c>
      <c r="H140" s="449">
        <f>'Data information'!F223</f>
        <v>320</v>
      </c>
      <c r="I140" s="449">
        <f t="shared" si="14"/>
        <v>0</v>
      </c>
      <c r="J140" s="449">
        <f t="shared" si="15"/>
        <v>0</v>
      </c>
      <c r="K140" s="451"/>
    </row>
    <row r="141" spans="1:11" s="500" customFormat="1" hidden="1">
      <c r="A141" s="451"/>
      <c r="B141" s="475"/>
      <c r="C141" s="476" t="str">
        <f>'Data information'!C224</f>
        <v xml:space="preserve"> - ผ11-ผนังห้องน้ำสำเร็จรูปความหนา 25 มม.ผิวผนังเป็นไฮเพรสเซอร์ลามิเนทลายไม้บริเวณส่วนหน้าห้องน้ำและประตู</v>
      </c>
      <c r="D141" s="449"/>
      <c r="E141" s="450" t="str">
        <f>'Data information'!D224</f>
        <v>ชุด</v>
      </c>
      <c r="F141" s="449">
        <f>'Data information'!E224</f>
        <v>0</v>
      </c>
      <c r="G141" s="449">
        <f t="shared" si="13"/>
        <v>0</v>
      </c>
      <c r="H141" s="449">
        <f>'Data information'!F224</f>
        <v>0</v>
      </c>
      <c r="I141" s="449">
        <f t="shared" si="14"/>
        <v>0</v>
      </c>
      <c r="J141" s="449">
        <f t="shared" si="15"/>
        <v>0</v>
      </c>
      <c r="K141" s="451"/>
    </row>
    <row r="142" spans="1:11" s="500" customFormat="1" ht="48">
      <c r="A142" s="451"/>
      <c r="B142" s="475"/>
      <c r="C142" s="490" t="str">
        <f>'Data information'!C225</f>
        <v xml:space="preserve"> - ผ12-ผนังกระจกลามิเนตใส (กระจกใส 6 มม.+PVB 0.76 มม.+กระจกใส 6 มม.) กรอบอลูมิเนี่ยม</v>
      </c>
      <c r="D142" s="449"/>
      <c r="E142" s="450" t="str">
        <f>'Data information'!D225</f>
        <v>ตร.ม.</v>
      </c>
      <c r="F142" s="449">
        <f>'Data information'!E225</f>
        <v>2500</v>
      </c>
      <c r="G142" s="449">
        <f t="shared" si="13"/>
        <v>0</v>
      </c>
      <c r="H142" s="449">
        <f>'Data information'!F225</f>
        <v>0</v>
      </c>
      <c r="I142" s="449">
        <f t="shared" si="14"/>
        <v>0</v>
      </c>
      <c r="J142" s="449">
        <f t="shared" si="15"/>
        <v>0</v>
      </c>
      <c r="K142" s="469" t="s">
        <v>967</v>
      </c>
    </row>
    <row r="143" spans="1:11" s="500" customFormat="1">
      <c r="A143" s="451"/>
      <c r="B143" s="475"/>
      <c r="C143" s="476" t="str">
        <f>'Data information'!C226</f>
        <v xml:space="preserve"> - ผ13-ผนังกระจกใส ความหนากระจก 6 มม.กรอบอลูมิเนี่ยม</v>
      </c>
      <c r="D143" s="449"/>
      <c r="E143" s="450" t="str">
        <f>'Data information'!D226</f>
        <v>ตร.ม.</v>
      </c>
      <c r="F143" s="449">
        <f>'Data information'!E226</f>
        <v>1700</v>
      </c>
      <c r="G143" s="449">
        <f t="shared" si="13"/>
        <v>0</v>
      </c>
      <c r="H143" s="449">
        <f>'Data information'!F226</f>
        <v>0</v>
      </c>
      <c r="I143" s="449">
        <f t="shared" si="14"/>
        <v>0</v>
      </c>
      <c r="J143" s="449">
        <f t="shared" si="15"/>
        <v>0</v>
      </c>
      <c r="K143" s="469" t="s">
        <v>967</v>
      </c>
    </row>
    <row r="144" spans="1:11" s="500" customFormat="1" hidden="1">
      <c r="A144" s="451"/>
      <c r="B144" s="475"/>
      <c r="C144" s="476" t="str">
        <f>'Data information'!C227</f>
        <v xml:space="preserve"> - ผ14.ผนังกระจกเงา ความหนากระจก 6 มม.</v>
      </c>
      <c r="D144" s="449"/>
      <c r="E144" s="450" t="str">
        <f>'Data information'!D227</f>
        <v>ตร.ม.</v>
      </c>
      <c r="F144" s="449">
        <f>'Data information'!E227</f>
        <v>444</v>
      </c>
      <c r="G144" s="449">
        <f t="shared" si="13"/>
        <v>0</v>
      </c>
      <c r="H144" s="449">
        <f>'Data information'!F227</f>
        <v>99</v>
      </c>
      <c r="I144" s="449">
        <f t="shared" si="14"/>
        <v>0</v>
      </c>
      <c r="J144" s="449">
        <f t="shared" si="15"/>
        <v>0</v>
      </c>
      <c r="K144" s="451"/>
    </row>
    <row r="145" spans="1:11" s="500" customFormat="1">
      <c r="A145" s="480"/>
      <c r="B145" s="481"/>
      <c r="C145" s="485" t="str">
        <f>'Data information'!C228</f>
        <v>งานวัสดุผิวพื้น</v>
      </c>
      <c r="D145" s="449"/>
      <c r="E145" s="458"/>
      <c r="F145" s="451"/>
      <c r="G145" s="451"/>
      <c r="H145" s="451"/>
      <c r="I145" s="451"/>
      <c r="J145" s="451"/>
      <c r="K145" s="451"/>
    </row>
    <row r="146" spans="1:11" s="500" customFormat="1">
      <c r="A146" s="451"/>
      <c r="B146" s="475"/>
      <c r="C146" s="476" t="str">
        <f>'Data information'!C229</f>
        <v xml:space="preserve"> - F0-พื้นผิวขัดมันเรียบผสมผงขัดหน้าแข็ง ( FLOOR HARDENER )</v>
      </c>
      <c r="D146" s="449"/>
      <c r="E146" s="450" t="str">
        <f>'Data information'!D229</f>
        <v>ตร.ม.</v>
      </c>
      <c r="F146" s="449">
        <f>'Data information'!E229</f>
        <v>32.25</v>
      </c>
      <c r="G146" s="449">
        <f>D146*F146</f>
        <v>0</v>
      </c>
      <c r="H146" s="449">
        <f>'Data information'!F229</f>
        <v>40</v>
      </c>
      <c r="I146" s="449">
        <f>D146*H146</f>
        <v>0</v>
      </c>
      <c r="J146" s="449">
        <f>G146+I146</f>
        <v>0</v>
      </c>
      <c r="K146" s="469" t="s">
        <v>967</v>
      </c>
    </row>
    <row r="147" spans="1:11" s="500" customFormat="1">
      <c r="A147" s="451"/>
      <c r="B147" s="475"/>
      <c r="C147" s="476" t="str">
        <f>'Data information'!C230</f>
        <v xml:space="preserve"> - F1-พื้นปูกระเบื้อง เกรซพอซเลนขนาด 0.60X1.20 ม.</v>
      </c>
      <c r="D147" s="449"/>
      <c r="E147" s="450" t="str">
        <f>'Data information'!D230</f>
        <v>ตร.ม.</v>
      </c>
      <c r="F147" s="449">
        <f>'Data information'!E230</f>
        <v>32.25</v>
      </c>
      <c r="G147" s="449">
        <f t="shared" ref="G147:G156" si="16">D147*F147</f>
        <v>0</v>
      </c>
      <c r="H147" s="449">
        <f>'Data information'!F230</f>
        <v>40</v>
      </c>
      <c r="I147" s="449">
        <f t="shared" ref="I147:I156" si="17">D147*H147</f>
        <v>0</v>
      </c>
      <c r="J147" s="449">
        <f t="shared" ref="J147:J156" si="18">G147+I147</f>
        <v>0</v>
      </c>
      <c r="K147" s="469" t="s">
        <v>967</v>
      </c>
    </row>
    <row r="148" spans="1:11" s="500" customFormat="1">
      <c r="A148" s="451"/>
      <c r="B148" s="475"/>
      <c r="C148" s="476" t="str">
        <f>'Data information'!C231</f>
        <v xml:space="preserve"> - F2-พื้นปูกระเบื้อง เกรซพอซเลนขนาด 0.60X0.60 ม.</v>
      </c>
      <c r="D148" s="449"/>
      <c r="E148" s="450" t="str">
        <f>'Data information'!D231</f>
        <v>ตร.ม.</v>
      </c>
      <c r="F148" s="449">
        <f>'Data information'!E231</f>
        <v>32.25</v>
      </c>
      <c r="G148" s="449">
        <f t="shared" si="16"/>
        <v>0</v>
      </c>
      <c r="H148" s="449">
        <f>'Data information'!F231</f>
        <v>40</v>
      </c>
      <c r="I148" s="449">
        <f t="shared" si="17"/>
        <v>0</v>
      </c>
      <c r="J148" s="449">
        <f t="shared" si="18"/>
        <v>0</v>
      </c>
      <c r="K148" s="469" t="s">
        <v>967</v>
      </c>
    </row>
    <row r="149" spans="1:11" s="500" customFormat="1">
      <c r="A149" s="451"/>
      <c r="B149" s="475"/>
      <c r="C149" s="476" t="str">
        <f>'Data information'!C232</f>
        <v xml:space="preserve"> - F3-พื้นปูกระเบื้อง เกรซพอซเลนขนาด 0.30X0.60 ม. (ชนิดไม่ลื่น)</v>
      </c>
      <c r="D149" s="449"/>
      <c r="E149" s="450" t="str">
        <f>'Data information'!D232</f>
        <v>ตร.ม.</v>
      </c>
      <c r="F149" s="449">
        <f>'Data information'!E232</f>
        <v>398</v>
      </c>
      <c r="G149" s="449">
        <f t="shared" si="16"/>
        <v>0</v>
      </c>
      <c r="H149" s="449">
        <f>'Data information'!F232</f>
        <v>222</v>
      </c>
      <c r="I149" s="449">
        <f t="shared" si="17"/>
        <v>0</v>
      </c>
      <c r="J149" s="449">
        <f t="shared" si="18"/>
        <v>0</v>
      </c>
      <c r="K149" s="451"/>
    </row>
    <row r="150" spans="1:11" s="500" customFormat="1" hidden="1">
      <c r="A150" s="451"/>
      <c r="B150" s="475"/>
      <c r="C150" s="476" t="str">
        <f>'Data information'!C233</f>
        <v xml:space="preserve"> - F4-พื้นปูกระเบื้อง เกรซพอซเลนขนาด 0.20X1.20 ม.</v>
      </c>
      <c r="D150" s="449"/>
      <c r="E150" s="450" t="str">
        <f>'Data information'!D233</f>
        <v>ตร.ม.</v>
      </c>
      <c r="F150" s="449">
        <f>'Data information'!E233</f>
        <v>50</v>
      </c>
      <c r="G150" s="449">
        <f t="shared" si="16"/>
        <v>0</v>
      </c>
      <c r="H150" s="449">
        <f>'Data information'!F233</f>
        <v>87</v>
      </c>
      <c r="I150" s="449">
        <f t="shared" si="17"/>
        <v>0</v>
      </c>
      <c r="J150" s="449">
        <f t="shared" si="18"/>
        <v>0</v>
      </c>
      <c r="K150" s="469" t="s">
        <v>967</v>
      </c>
    </row>
    <row r="151" spans="1:11" s="500" customFormat="1" hidden="1">
      <c r="A151" s="451"/>
      <c r="B151" s="475"/>
      <c r="C151" s="476" t="str">
        <f>'Data information'!C234</f>
        <v xml:space="preserve"> - F5-พื้นปูกระเบื้องยางลายไม้ชนิดคลิ๊กล๊อคความหนาไม่น้อยกว่า 4 มม.</v>
      </c>
      <c r="D151" s="449"/>
      <c r="E151" s="450" t="str">
        <f>'Data information'!D234</f>
        <v>ตร.ม.</v>
      </c>
      <c r="F151" s="449">
        <f>'Data information'!E234</f>
        <v>382.25</v>
      </c>
      <c r="G151" s="449">
        <f t="shared" si="16"/>
        <v>0</v>
      </c>
      <c r="H151" s="449">
        <f>'Data information'!F234</f>
        <v>40</v>
      </c>
      <c r="I151" s="449">
        <f t="shared" si="17"/>
        <v>0</v>
      </c>
      <c r="J151" s="449">
        <f t="shared" si="18"/>
        <v>0</v>
      </c>
      <c r="K151" s="469" t="s">
        <v>967</v>
      </c>
    </row>
    <row r="152" spans="1:11" s="500" customFormat="1">
      <c r="A152" s="451"/>
      <c r="B152" s="475"/>
      <c r="C152" s="476" t="str">
        <f>'Data information'!C235</f>
        <v xml:space="preserve"> - F6-พื้นคอนกรีตทำผิวพิมพ์ลายสีเทาดำ (STAMPED CONCRETE)</v>
      </c>
      <c r="D152" s="449"/>
      <c r="E152" s="450" t="str">
        <f>'Data information'!D235</f>
        <v>ตร.ม.</v>
      </c>
      <c r="F152" s="449">
        <f>'Data information'!E235</f>
        <v>32.25</v>
      </c>
      <c r="G152" s="449">
        <f t="shared" si="16"/>
        <v>0</v>
      </c>
      <c r="H152" s="449">
        <f>'Data information'!F235</f>
        <v>40</v>
      </c>
      <c r="I152" s="449">
        <f t="shared" si="17"/>
        <v>0</v>
      </c>
      <c r="J152" s="449">
        <f t="shared" si="18"/>
        <v>0</v>
      </c>
      <c r="K152" s="469" t="s">
        <v>967</v>
      </c>
    </row>
    <row r="153" spans="1:11" s="500" customFormat="1" hidden="1">
      <c r="A153" s="451"/>
      <c r="B153" s="475"/>
      <c r="C153" s="476" t="str">
        <f>'Data information'!C236</f>
        <v xml:space="preserve"> - F7-พื้นปูพรม(ไนล่อน) สีเทา</v>
      </c>
      <c r="D153" s="449"/>
      <c r="E153" s="450" t="str">
        <f>'Data information'!D236</f>
        <v>ตร.ม.</v>
      </c>
      <c r="F153" s="449">
        <f>'Data information'!E236</f>
        <v>32.25</v>
      </c>
      <c r="G153" s="449">
        <f t="shared" si="16"/>
        <v>0</v>
      </c>
      <c r="H153" s="449">
        <f>'Data information'!F236</f>
        <v>40</v>
      </c>
      <c r="I153" s="449">
        <f t="shared" si="17"/>
        <v>0</v>
      </c>
      <c r="J153" s="449">
        <f t="shared" si="18"/>
        <v>0</v>
      </c>
      <c r="K153" s="469" t="s">
        <v>967</v>
      </c>
    </row>
    <row r="154" spans="1:11" s="500" customFormat="1" hidden="1">
      <c r="A154" s="451"/>
      <c r="B154" s="475"/>
      <c r="C154" s="476" t="str">
        <f>'Data information'!C237</f>
        <v xml:space="preserve"> - F8-</v>
      </c>
      <c r="D154" s="449"/>
      <c r="E154" s="450" t="str">
        <f>'Data information'!D237</f>
        <v>ตร.ม.</v>
      </c>
      <c r="F154" s="449">
        <f>'Data information'!E237</f>
        <v>0</v>
      </c>
      <c r="G154" s="449">
        <f t="shared" si="16"/>
        <v>0</v>
      </c>
      <c r="H154" s="449">
        <f>'Data information'!F237</f>
        <v>0</v>
      </c>
      <c r="I154" s="449">
        <f t="shared" si="17"/>
        <v>0</v>
      </c>
      <c r="J154" s="449">
        <f t="shared" si="18"/>
        <v>0</v>
      </c>
      <c r="K154" s="451"/>
    </row>
    <row r="155" spans="1:11" s="500" customFormat="1" hidden="1">
      <c r="A155" s="451"/>
      <c r="B155" s="475"/>
      <c r="C155" s="476" t="str">
        <f>'Data information'!C238</f>
        <v xml:space="preserve"> - F9-</v>
      </c>
      <c r="D155" s="449"/>
      <c r="E155" s="450" t="str">
        <f>'Data information'!D238</f>
        <v>ตร.ม.</v>
      </c>
      <c r="F155" s="449">
        <f>'Data information'!E238</f>
        <v>0</v>
      </c>
      <c r="G155" s="449">
        <f t="shared" si="16"/>
        <v>0</v>
      </c>
      <c r="H155" s="449">
        <f>'Data information'!F238</f>
        <v>0</v>
      </c>
      <c r="I155" s="449">
        <f t="shared" si="17"/>
        <v>0</v>
      </c>
      <c r="J155" s="449">
        <f t="shared" si="18"/>
        <v>0</v>
      </c>
      <c r="K155" s="451"/>
    </row>
    <row r="156" spans="1:11" s="500" customFormat="1" hidden="1">
      <c r="A156" s="451"/>
      <c r="B156" s="475"/>
      <c r="C156" s="476" t="str">
        <f>'Data information'!C239</f>
        <v xml:space="preserve"> - F10-พื้นคอนกรีตขัดมันเรียบผสมน้ำยากันซึม ทาทับด้วยวัสดุกันซึมชนิดผสมพียู</v>
      </c>
      <c r="D156" s="449"/>
      <c r="E156" s="450" t="str">
        <f>'Data information'!D239</f>
        <v>ตร.ม.</v>
      </c>
      <c r="F156" s="449">
        <f>'Data information'!E239</f>
        <v>50</v>
      </c>
      <c r="G156" s="449">
        <f t="shared" si="16"/>
        <v>0</v>
      </c>
      <c r="H156" s="449">
        <f>'Data information'!F239</f>
        <v>87</v>
      </c>
      <c r="I156" s="449">
        <f t="shared" si="17"/>
        <v>0</v>
      </c>
      <c r="J156" s="449">
        <f t="shared" si="18"/>
        <v>0</v>
      </c>
      <c r="K156" s="469"/>
    </row>
    <row r="157" spans="1:11" s="500" customFormat="1">
      <c r="A157" s="480"/>
      <c r="B157" s="481"/>
      <c r="C157" s="485" t="str">
        <f>'Data information'!C240</f>
        <v>งานประตู-หน้าต่าง</v>
      </c>
      <c r="D157" s="449"/>
      <c r="E157" s="458"/>
      <c r="F157" s="451"/>
      <c r="G157" s="451"/>
      <c r="H157" s="451"/>
      <c r="I157" s="451"/>
      <c r="J157" s="451"/>
      <c r="K157" s="451"/>
    </row>
    <row r="158" spans="1:11" s="500" customFormat="1">
      <c r="A158" s="451"/>
      <c r="B158" s="475"/>
      <c r="C158" s="485" t="str">
        <f>'Data information'!C318</f>
        <v>อาคาร5</v>
      </c>
      <c r="D158" s="449"/>
      <c r="E158" s="450"/>
      <c r="F158" s="449"/>
      <c r="G158" s="449"/>
      <c r="H158" s="449"/>
      <c r="I158" s="449"/>
      <c r="J158" s="449"/>
      <c r="K158" s="469"/>
    </row>
    <row r="159" spans="1:11" s="500" customFormat="1">
      <c r="A159" s="451"/>
      <c r="B159" s="475"/>
      <c r="C159" s="489" t="str">
        <f>'Data information'!C319</f>
        <v xml:space="preserve"> - D1-ประตูบานเปิดคู่</v>
      </c>
      <c r="D159" s="449"/>
      <c r="E159" s="450" t="str">
        <f>'Data information'!D319</f>
        <v>ชุด</v>
      </c>
      <c r="F159" s="449">
        <f>'Data information'!E319</f>
        <v>27245.9</v>
      </c>
      <c r="G159" s="449">
        <f>D159*F159</f>
        <v>0</v>
      </c>
      <c r="H159" s="449">
        <f>'Data information'!F319</f>
        <v>0</v>
      </c>
      <c r="I159" s="449">
        <f>D159*H159</f>
        <v>0</v>
      </c>
      <c r="J159" s="449">
        <f>G159+I159</f>
        <v>0</v>
      </c>
      <c r="K159" s="451"/>
    </row>
    <row r="160" spans="1:11" s="500" customFormat="1">
      <c r="A160" s="451"/>
      <c r="B160" s="475"/>
      <c r="C160" s="489" t="str">
        <f>'Data information'!C320</f>
        <v xml:space="preserve"> - D2-ประตูบานเปิดคู่</v>
      </c>
      <c r="D160" s="449"/>
      <c r="E160" s="450" t="str">
        <f>'Data information'!D320</f>
        <v>ชุด</v>
      </c>
      <c r="F160" s="449">
        <f>'Data information'!E320</f>
        <v>25245.000000000004</v>
      </c>
      <c r="G160" s="449">
        <f t="shared" ref="G160:G175" si="19">D160*F160</f>
        <v>0</v>
      </c>
      <c r="H160" s="449">
        <f>'Data information'!F320</f>
        <v>0</v>
      </c>
      <c r="I160" s="449">
        <f t="shared" ref="I160:I175" si="20">D160*H160</f>
        <v>0</v>
      </c>
      <c r="J160" s="449">
        <f t="shared" ref="J160:J175" si="21">G160+I160</f>
        <v>0</v>
      </c>
      <c r="K160" s="451"/>
    </row>
    <row r="161" spans="1:11" s="500" customFormat="1">
      <c r="A161" s="451"/>
      <c r="B161" s="475"/>
      <c r="C161" s="489" t="str">
        <f>'Data information'!C321</f>
        <v xml:space="preserve"> - D3-ประตูบานเปิดเดี่ยว ประตูกันไฟ</v>
      </c>
      <c r="D161" s="449"/>
      <c r="E161" s="450" t="str">
        <f>'Data information'!D321</f>
        <v>ชุด</v>
      </c>
      <c r="F161" s="449">
        <f>'Data information'!E321</f>
        <v>16980</v>
      </c>
      <c r="G161" s="449">
        <f t="shared" si="19"/>
        <v>0</v>
      </c>
      <c r="H161" s="449">
        <f>'Data information'!F321</f>
        <v>1000</v>
      </c>
      <c r="I161" s="449">
        <f t="shared" si="20"/>
        <v>0</v>
      </c>
      <c r="J161" s="449">
        <f t="shared" si="21"/>
        <v>0</v>
      </c>
      <c r="K161" s="451"/>
    </row>
    <row r="162" spans="1:11" s="500" customFormat="1" hidden="1">
      <c r="A162" s="451"/>
      <c r="B162" s="475"/>
      <c r="C162" s="489" t="str">
        <f>'Data information'!C322</f>
        <v xml:space="preserve"> - D4-ประตูบานเปิดเดี่ยว</v>
      </c>
      <c r="D162" s="449"/>
      <c r="E162" s="450" t="str">
        <f>'Data information'!D322</f>
        <v>ชุด</v>
      </c>
      <c r="F162" s="449">
        <f>'Data information'!E322</f>
        <v>13090.000000000002</v>
      </c>
      <c r="G162" s="449">
        <f t="shared" si="19"/>
        <v>0</v>
      </c>
      <c r="H162" s="449">
        <f>'Data information'!F322</f>
        <v>0</v>
      </c>
      <c r="I162" s="449">
        <f t="shared" si="20"/>
        <v>0</v>
      </c>
      <c r="J162" s="449">
        <f t="shared" si="21"/>
        <v>0</v>
      </c>
      <c r="K162" s="451"/>
    </row>
    <row r="163" spans="1:11" s="500" customFormat="1">
      <c r="A163" s="451"/>
      <c r="B163" s="475"/>
      <c r="C163" s="489" t="str">
        <f>'Data information'!C323</f>
        <v xml:space="preserve"> - D5-ประตูบานเปิดเดี่ยว</v>
      </c>
      <c r="D163" s="449"/>
      <c r="E163" s="450" t="str">
        <f>'Data information'!D323</f>
        <v>ชุด</v>
      </c>
      <c r="F163" s="449">
        <f>'Data information'!E323</f>
        <v>4428</v>
      </c>
      <c r="G163" s="449">
        <f t="shared" si="19"/>
        <v>0</v>
      </c>
      <c r="H163" s="449">
        <f>'Data information'!F323</f>
        <v>180</v>
      </c>
      <c r="I163" s="449">
        <f t="shared" si="20"/>
        <v>0</v>
      </c>
      <c r="J163" s="449">
        <f t="shared" si="21"/>
        <v>0</v>
      </c>
      <c r="K163" s="451"/>
    </row>
    <row r="164" spans="1:11" s="500" customFormat="1">
      <c r="A164" s="451"/>
      <c r="B164" s="475"/>
      <c r="C164" s="489" t="str">
        <f>'Data information'!C324</f>
        <v xml:space="preserve"> - D6-ประตูบานเลื่อนเดี่ยว</v>
      </c>
      <c r="D164" s="449"/>
      <c r="E164" s="450" t="str">
        <f>'Data information'!D324</f>
        <v>ชุด</v>
      </c>
      <c r="F164" s="449">
        <f>'Data information'!E324</f>
        <v>5280</v>
      </c>
      <c r="G164" s="449">
        <f t="shared" si="19"/>
        <v>0</v>
      </c>
      <c r="H164" s="449">
        <f>'Data information'!F324</f>
        <v>240</v>
      </c>
      <c r="I164" s="449">
        <f t="shared" si="20"/>
        <v>0</v>
      </c>
      <c r="J164" s="449">
        <f t="shared" si="21"/>
        <v>0</v>
      </c>
      <c r="K164" s="451"/>
    </row>
    <row r="165" spans="1:11" s="500" customFormat="1">
      <c r="A165" s="451"/>
      <c r="B165" s="475"/>
      <c r="C165" s="489" t="str">
        <f>'Data information'!C325</f>
        <v xml:space="preserve"> - Ds-ประตูบานเปิดเดี่ยว</v>
      </c>
      <c r="D165" s="449"/>
      <c r="E165" s="450" t="str">
        <f>'Data information'!D325</f>
        <v>ชุด</v>
      </c>
      <c r="F165" s="449">
        <f>'Data information'!E325</f>
        <v>1650</v>
      </c>
      <c r="G165" s="449">
        <f t="shared" si="19"/>
        <v>0</v>
      </c>
      <c r="H165" s="449">
        <f>'Data information'!F325</f>
        <v>0</v>
      </c>
      <c r="I165" s="449">
        <f t="shared" si="20"/>
        <v>0</v>
      </c>
      <c r="J165" s="449">
        <f t="shared" si="21"/>
        <v>0</v>
      </c>
      <c r="K165" s="451"/>
    </row>
    <row r="166" spans="1:11" s="500" customFormat="1" ht="48">
      <c r="A166" s="451"/>
      <c r="B166" s="475"/>
      <c r="C166" s="491" t="str">
        <f>'Data information'!C326</f>
        <v xml:space="preserve"> - W1-หน้าต่างบานเปิดเดี่ยว+ช่องแสงติดตาย (รวมกันสาดเหล็กแผ่นเรียบ)</v>
      </c>
      <c r="D166" s="449"/>
      <c r="E166" s="450" t="str">
        <f>'Data information'!D326</f>
        <v>ชุด</v>
      </c>
      <c r="F166" s="449">
        <f>'Data information'!E326</f>
        <v>12062.199999999999</v>
      </c>
      <c r="G166" s="449">
        <f t="shared" si="19"/>
        <v>0</v>
      </c>
      <c r="H166" s="449">
        <f>'Data information'!F326</f>
        <v>0</v>
      </c>
      <c r="I166" s="449">
        <f t="shared" si="20"/>
        <v>0</v>
      </c>
      <c r="J166" s="449">
        <f t="shared" si="21"/>
        <v>0</v>
      </c>
      <c r="K166" s="451"/>
    </row>
    <row r="167" spans="1:11" s="500" customFormat="1" ht="48">
      <c r="A167" s="451"/>
      <c r="B167" s="475"/>
      <c r="C167" s="491" t="str">
        <f>'Data information'!C327</f>
        <v xml:space="preserve"> - W2-หน้าต่างบานเลื่อนสลับ+ช่องแสงติดตาย (รวมกันสาดเหล็กแผ่นเรียบ)</v>
      </c>
      <c r="D167" s="449"/>
      <c r="E167" s="450" t="str">
        <f>'Data information'!D327</f>
        <v>ชุด</v>
      </c>
      <c r="F167" s="449">
        <f>'Data information'!E327</f>
        <v>17862.5</v>
      </c>
      <c r="G167" s="449">
        <f t="shared" si="19"/>
        <v>0</v>
      </c>
      <c r="H167" s="449">
        <f>'Data information'!F327</f>
        <v>0</v>
      </c>
      <c r="I167" s="449">
        <f t="shared" si="20"/>
        <v>0</v>
      </c>
      <c r="J167" s="449">
        <f t="shared" si="21"/>
        <v>0</v>
      </c>
      <c r="K167" s="451"/>
    </row>
    <row r="168" spans="1:11" s="500" customFormat="1">
      <c r="A168" s="451"/>
      <c r="B168" s="475"/>
      <c r="C168" s="489" t="str">
        <f>'Data information'!C328</f>
        <v xml:space="preserve"> - W2A-หน้าต่างบานเลื่อนสลับ+ช่องแสงติดตาย</v>
      </c>
      <c r="D168" s="449"/>
      <c r="E168" s="450" t="str">
        <f>'Data information'!D328</f>
        <v>ชุด</v>
      </c>
      <c r="F168" s="449">
        <f>'Data information'!E328</f>
        <v>15053.499999999998</v>
      </c>
      <c r="G168" s="449">
        <f t="shared" si="19"/>
        <v>0</v>
      </c>
      <c r="H168" s="449">
        <f>'Data information'!F328</f>
        <v>0</v>
      </c>
      <c r="I168" s="449">
        <f t="shared" si="20"/>
        <v>0</v>
      </c>
      <c r="J168" s="449">
        <f t="shared" si="21"/>
        <v>0</v>
      </c>
      <c r="K168" s="451"/>
    </row>
    <row r="169" spans="1:11" s="500" customFormat="1">
      <c r="A169" s="451"/>
      <c r="B169" s="475"/>
      <c r="C169" s="489" t="str">
        <f>'Data information'!C329</f>
        <v xml:space="preserve"> - W2B-หน้าต่างบานเลื่อนสลับ+ช่องแสงติดตาย</v>
      </c>
      <c r="D169" s="449"/>
      <c r="E169" s="450" t="str">
        <f>'Data information'!D329</f>
        <v>ชุด</v>
      </c>
      <c r="F169" s="449">
        <f>'Data information'!E329</f>
        <v>15688.874999999998</v>
      </c>
      <c r="G169" s="449">
        <f t="shared" si="19"/>
        <v>0</v>
      </c>
      <c r="H169" s="449">
        <f>'Data information'!F329</f>
        <v>0</v>
      </c>
      <c r="I169" s="449">
        <f t="shared" si="20"/>
        <v>0</v>
      </c>
      <c r="J169" s="449">
        <f t="shared" si="21"/>
        <v>0</v>
      </c>
      <c r="K169" s="451"/>
    </row>
    <row r="170" spans="1:11" s="500" customFormat="1">
      <c r="A170" s="451"/>
      <c r="B170" s="475"/>
      <c r="C170" s="489" t="str">
        <f>'Data information'!C330</f>
        <v xml:space="preserve"> - W3-หน้าต่างบานเลื่อนคู่</v>
      </c>
      <c r="D170" s="449"/>
      <c r="E170" s="450" t="str">
        <f>'Data information'!D330</f>
        <v>ชุด</v>
      </c>
      <c r="F170" s="449">
        <f>'Data information'!E330</f>
        <v>8015.4999999999991</v>
      </c>
      <c r="G170" s="449">
        <f t="shared" si="19"/>
        <v>0</v>
      </c>
      <c r="H170" s="449">
        <f>'Data information'!F330</f>
        <v>0</v>
      </c>
      <c r="I170" s="449">
        <f t="shared" si="20"/>
        <v>0</v>
      </c>
      <c r="J170" s="449">
        <f t="shared" si="21"/>
        <v>0</v>
      </c>
      <c r="K170" s="451"/>
    </row>
    <row r="171" spans="1:11" s="500" customFormat="1">
      <c r="A171" s="451"/>
      <c r="B171" s="475"/>
      <c r="C171" s="489" t="str">
        <f>'Data information'!C331</f>
        <v xml:space="preserve"> - W4-หน้าต่างบานเลื่อนคู่</v>
      </c>
      <c r="D171" s="449"/>
      <c r="E171" s="450" t="str">
        <f>'Data information'!D331</f>
        <v>ชุด</v>
      </c>
      <c r="F171" s="449">
        <f>'Data information'!E331</f>
        <v>7135.7499999999991</v>
      </c>
      <c r="G171" s="449">
        <f t="shared" si="19"/>
        <v>0</v>
      </c>
      <c r="H171" s="449">
        <f>'Data information'!F331</f>
        <v>0</v>
      </c>
      <c r="I171" s="449">
        <f t="shared" si="20"/>
        <v>0</v>
      </c>
      <c r="J171" s="449">
        <f t="shared" si="21"/>
        <v>0</v>
      </c>
      <c r="K171" s="451"/>
    </row>
    <row r="172" spans="1:11" s="500" customFormat="1">
      <c r="A172" s="451"/>
      <c r="B172" s="475"/>
      <c r="C172" s="489" t="str">
        <f>'Data information'!C332</f>
        <v xml:space="preserve"> - W5-หน้าต่างบานเลื่อนคู่</v>
      </c>
      <c r="D172" s="449"/>
      <c r="E172" s="450" t="str">
        <f>'Data information'!D332</f>
        <v>ชุด</v>
      </c>
      <c r="F172" s="449">
        <f>'Data information'!E332</f>
        <v>4545.375</v>
      </c>
      <c r="G172" s="449">
        <f t="shared" si="19"/>
        <v>0</v>
      </c>
      <c r="H172" s="449">
        <f>'Data information'!F332</f>
        <v>0</v>
      </c>
      <c r="I172" s="449">
        <f t="shared" si="20"/>
        <v>0</v>
      </c>
      <c r="J172" s="449">
        <f t="shared" si="21"/>
        <v>0</v>
      </c>
      <c r="K172" s="451"/>
    </row>
    <row r="173" spans="1:11" s="500" customFormat="1">
      <c r="A173" s="451"/>
      <c r="B173" s="475"/>
      <c r="C173" s="489" t="str">
        <f>'Data information'!C333</f>
        <v xml:space="preserve"> - W6A-หน้าต่างบานเกล็ดระบายอากาศ</v>
      </c>
      <c r="D173" s="449"/>
      <c r="E173" s="450" t="str">
        <f>'Data information'!D333</f>
        <v>ชุด</v>
      </c>
      <c r="F173" s="449">
        <f>'Data information'!E333</f>
        <v>1515.1249999999998</v>
      </c>
      <c r="G173" s="449">
        <f t="shared" si="19"/>
        <v>0</v>
      </c>
      <c r="H173" s="449">
        <f>'Data information'!F333</f>
        <v>0</v>
      </c>
      <c r="I173" s="449">
        <f t="shared" si="20"/>
        <v>0</v>
      </c>
      <c r="J173" s="449">
        <f t="shared" si="21"/>
        <v>0</v>
      </c>
      <c r="K173" s="451"/>
    </row>
    <row r="174" spans="1:11" s="500" customFormat="1">
      <c r="A174" s="451"/>
      <c r="B174" s="475"/>
      <c r="C174" s="489" t="str">
        <f>'Data information'!C334</f>
        <v xml:space="preserve"> - W6B-หน้าต่างบานเกล็ดระบายอากาศ</v>
      </c>
      <c r="D174" s="449"/>
      <c r="E174" s="450" t="str">
        <f>'Data information'!D334</f>
        <v>ชุด</v>
      </c>
      <c r="F174" s="449">
        <f>'Data information'!E334</f>
        <v>3753.6</v>
      </c>
      <c r="G174" s="449">
        <f t="shared" si="19"/>
        <v>0</v>
      </c>
      <c r="H174" s="449">
        <f>'Data information'!F334</f>
        <v>0</v>
      </c>
      <c r="I174" s="449">
        <f t="shared" si="20"/>
        <v>0</v>
      </c>
      <c r="J174" s="449">
        <f t="shared" si="21"/>
        <v>0</v>
      </c>
      <c r="K174" s="451"/>
    </row>
    <row r="175" spans="1:11" s="500" customFormat="1">
      <c r="A175" s="451"/>
      <c r="B175" s="475"/>
      <c r="C175" s="489" t="str">
        <f>'Data information'!C335</f>
        <v xml:space="preserve"> - W6C-หน้าต่างบานเกล็ดระบายอากาศ</v>
      </c>
      <c r="D175" s="449"/>
      <c r="E175" s="450" t="str">
        <f>'Data information'!D335</f>
        <v>ชุด</v>
      </c>
      <c r="F175" s="449">
        <f>'Data information'!E335</f>
        <v>4252.125</v>
      </c>
      <c r="G175" s="449">
        <f t="shared" si="19"/>
        <v>0</v>
      </c>
      <c r="H175" s="449">
        <f>'Data information'!F335</f>
        <v>0</v>
      </c>
      <c r="I175" s="449">
        <f t="shared" si="20"/>
        <v>0</v>
      </c>
      <c r="J175" s="449">
        <f t="shared" si="21"/>
        <v>0</v>
      </c>
      <c r="K175" s="451"/>
    </row>
    <row r="176" spans="1:11" s="500" customFormat="1" hidden="1">
      <c r="A176" s="451"/>
      <c r="B176" s="475"/>
      <c r="C176" s="489"/>
      <c r="D176" s="449"/>
      <c r="E176" s="450"/>
      <c r="F176" s="449"/>
      <c r="G176" s="449"/>
      <c r="H176" s="449"/>
      <c r="I176" s="449"/>
      <c r="J176" s="449"/>
      <c r="K176" s="451"/>
    </row>
    <row r="177" spans="1:11" s="500" customFormat="1" hidden="1">
      <c r="A177" s="451"/>
      <c r="B177" s="475"/>
      <c r="C177" s="489"/>
      <c r="D177" s="449"/>
      <c r="E177" s="450"/>
      <c r="F177" s="449"/>
      <c r="G177" s="449"/>
      <c r="H177" s="449"/>
      <c r="I177" s="449"/>
      <c r="J177" s="449"/>
      <c r="K177" s="451"/>
    </row>
    <row r="178" spans="1:11" s="500" customFormat="1" hidden="1">
      <c r="A178" s="451"/>
      <c r="B178" s="475"/>
      <c r="C178" s="489"/>
      <c r="D178" s="449"/>
      <c r="E178" s="450"/>
      <c r="F178" s="449"/>
      <c r="G178" s="449"/>
      <c r="H178" s="449"/>
      <c r="I178" s="449"/>
      <c r="J178" s="449"/>
      <c r="K178" s="451"/>
    </row>
    <row r="179" spans="1:11" s="500" customFormat="1" hidden="1">
      <c r="A179" s="451"/>
      <c r="B179" s="475"/>
      <c r="C179" s="489"/>
      <c r="D179" s="449"/>
      <c r="E179" s="450"/>
      <c r="F179" s="449"/>
      <c r="G179" s="449"/>
      <c r="H179" s="449"/>
      <c r="I179" s="449"/>
      <c r="J179" s="449"/>
      <c r="K179" s="451"/>
    </row>
    <row r="180" spans="1:11" s="500" customFormat="1" hidden="1">
      <c r="A180" s="451"/>
      <c r="B180" s="475"/>
      <c r="C180" s="489"/>
      <c r="D180" s="449"/>
      <c r="E180" s="450"/>
      <c r="F180" s="449"/>
      <c r="G180" s="449"/>
      <c r="H180" s="449"/>
      <c r="I180" s="449"/>
      <c r="J180" s="449"/>
      <c r="K180" s="451"/>
    </row>
    <row r="181" spans="1:11" s="500" customFormat="1" hidden="1">
      <c r="A181" s="480"/>
      <c r="B181" s="481"/>
      <c r="C181" s="485" t="str">
        <f>'Data information'!C398</f>
        <v>งานสุขภัณฑ์</v>
      </c>
      <c r="D181" s="449"/>
      <c r="E181" s="458"/>
      <c r="F181" s="451"/>
      <c r="G181" s="451"/>
      <c r="H181" s="451"/>
      <c r="I181" s="451"/>
      <c r="J181" s="451"/>
      <c r="K181" s="451"/>
    </row>
    <row r="182" spans="1:11" s="500" customFormat="1">
      <c r="A182" s="451"/>
      <c r="B182" s="475"/>
      <c r="C182" s="489" t="str">
        <f>'Data information'!C399</f>
        <v xml:space="preserve"> - โถส้วมแบบนั่งราบ ชนิดชักโครก พร้อมอุปกรณ์ครบชุด  </v>
      </c>
      <c r="D182" s="449"/>
      <c r="E182" s="450" t="str">
        <f>'Data information'!D399</f>
        <v>ชุด</v>
      </c>
      <c r="F182" s="449">
        <f>'Data information'!E399</f>
        <v>3129.3</v>
      </c>
      <c r="G182" s="449">
        <f>D182*F182</f>
        <v>0</v>
      </c>
      <c r="H182" s="449">
        <f>'Data information'!F399</f>
        <v>450</v>
      </c>
      <c r="I182" s="449">
        <f>D182*H182</f>
        <v>0</v>
      </c>
      <c r="J182" s="449">
        <f>G182+I182</f>
        <v>0</v>
      </c>
      <c r="K182" s="469" t="s">
        <v>967</v>
      </c>
    </row>
    <row r="183" spans="1:11" s="500" customFormat="1">
      <c r="A183" s="451"/>
      <c r="B183" s="475"/>
      <c r="C183" s="489" t="str">
        <f>'Data information'!C400</f>
        <v xml:space="preserve"> - อ่างล้างหน้า ชนิดฝังใต้เคาน์เตอร์ พร้อมอุปกรณ์ครบชุด  </v>
      </c>
      <c r="D183" s="449"/>
      <c r="E183" s="450" t="str">
        <f>'Data information'!D400</f>
        <v>ชุด</v>
      </c>
      <c r="F183" s="449">
        <f>'Data information'!E400</f>
        <v>1762.9</v>
      </c>
      <c r="G183" s="449">
        <f t="shared" ref="G183:G195" si="22">D183*F183</f>
        <v>0</v>
      </c>
      <c r="H183" s="449">
        <f>'Data information'!F400</f>
        <v>450</v>
      </c>
      <c r="I183" s="449">
        <f t="shared" ref="I183:I195" si="23">D183*H183</f>
        <v>0</v>
      </c>
      <c r="J183" s="449">
        <f t="shared" ref="J183:J195" si="24">G183+I183</f>
        <v>0</v>
      </c>
      <c r="K183" s="451"/>
    </row>
    <row r="184" spans="1:11" s="500" customFormat="1" hidden="1">
      <c r="A184" s="451"/>
      <c r="B184" s="475"/>
      <c r="C184" s="489" t="str">
        <f>'Data information'!C401</f>
        <v xml:space="preserve"> - อ่างล้างหน้า ชนิดวางเคาน์เตอร์ พร้อมอุปกรณ์ครบชุด</v>
      </c>
      <c r="D184" s="449"/>
      <c r="E184" s="450" t="str">
        <f>'Data information'!D401</f>
        <v>ชุด</v>
      </c>
      <c r="F184" s="449">
        <f>'Data information'!E401</f>
        <v>1762.9</v>
      </c>
      <c r="G184" s="449">
        <f t="shared" si="22"/>
        <v>0</v>
      </c>
      <c r="H184" s="449">
        <f>'Data information'!F401</f>
        <v>450</v>
      </c>
      <c r="I184" s="449">
        <f t="shared" si="23"/>
        <v>0</v>
      </c>
      <c r="J184" s="449">
        <f t="shared" si="24"/>
        <v>0</v>
      </c>
      <c r="K184" s="451"/>
    </row>
    <row r="185" spans="1:11" s="500" customFormat="1" hidden="1">
      <c r="A185" s="451"/>
      <c r="B185" s="475"/>
      <c r="C185" s="489" t="str">
        <f>'Data information'!C402</f>
        <v xml:space="preserve"> - อ่างล้างหน้า ชนิดวางเคาน์เตอร์ พร้อมอุปกรณ์ครบชุด </v>
      </c>
      <c r="D185" s="449"/>
      <c r="E185" s="450" t="str">
        <f>'Data information'!D402</f>
        <v>ชุด</v>
      </c>
      <c r="F185" s="449">
        <f>'Data information'!E402</f>
        <v>1762.9</v>
      </c>
      <c r="G185" s="449">
        <f t="shared" si="22"/>
        <v>0</v>
      </c>
      <c r="H185" s="449">
        <f>'Data information'!F402</f>
        <v>450</v>
      </c>
      <c r="I185" s="449">
        <f t="shared" si="23"/>
        <v>0</v>
      </c>
      <c r="J185" s="449">
        <f t="shared" si="24"/>
        <v>0</v>
      </c>
      <c r="K185" s="451"/>
    </row>
    <row r="186" spans="1:11" s="500" customFormat="1">
      <c r="A186" s="451"/>
      <c r="B186" s="475"/>
      <c r="C186" s="489" t="str">
        <f>'Data information'!C403</f>
        <v xml:space="preserve"> - อ่างล้างหน้า แบบขาตั้งลอย พร้อมอุปกรณ์ครบชุด  ห้องผู้พิการ</v>
      </c>
      <c r="D186" s="449"/>
      <c r="E186" s="450" t="str">
        <f>'Data information'!D403</f>
        <v>ชุด</v>
      </c>
      <c r="F186" s="449">
        <f>'Data information'!E403</f>
        <v>3312.5</v>
      </c>
      <c r="G186" s="449">
        <f t="shared" si="22"/>
        <v>0</v>
      </c>
      <c r="H186" s="449">
        <f>'Data information'!F403</f>
        <v>450</v>
      </c>
      <c r="I186" s="449">
        <f t="shared" si="23"/>
        <v>0</v>
      </c>
      <c r="J186" s="449">
        <f t="shared" si="24"/>
        <v>0</v>
      </c>
      <c r="K186" s="451"/>
    </row>
    <row r="187" spans="1:11" s="500" customFormat="1">
      <c r="A187" s="451"/>
      <c r="B187" s="475"/>
      <c r="C187" s="489" t="str">
        <f>'Data information'!C404</f>
        <v xml:space="preserve"> - ก๊อกน้ำเย็นอ่างล้างหน้า</v>
      </c>
      <c r="D187" s="449"/>
      <c r="E187" s="450" t="str">
        <f>'Data information'!D404</f>
        <v>ชุด</v>
      </c>
      <c r="F187" s="449">
        <f>'Data information'!E404</f>
        <v>860.1</v>
      </c>
      <c r="G187" s="449">
        <f t="shared" si="22"/>
        <v>0</v>
      </c>
      <c r="H187" s="449">
        <f>'Data information'!F404</f>
        <v>0</v>
      </c>
      <c r="I187" s="449">
        <f t="shared" si="23"/>
        <v>0</v>
      </c>
      <c r="J187" s="449">
        <f t="shared" si="24"/>
        <v>0</v>
      </c>
      <c r="K187" s="451"/>
    </row>
    <row r="188" spans="1:11" s="500" customFormat="1" hidden="1">
      <c r="A188" s="451"/>
      <c r="B188" s="475"/>
      <c r="C188" s="489" t="str">
        <f>'Data information'!C405</f>
        <v xml:space="preserve"> - ก๊อกน้ำเย็นอ่างล้างหน้า</v>
      </c>
      <c r="D188" s="449"/>
      <c r="E188" s="450" t="str">
        <f>'Data information'!D405</f>
        <v>ชุด</v>
      </c>
      <c r="F188" s="449">
        <f>'Data information'!E405</f>
        <v>860.1</v>
      </c>
      <c r="G188" s="449">
        <f t="shared" si="22"/>
        <v>0</v>
      </c>
      <c r="H188" s="449">
        <f>'Data information'!F405</f>
        <v>0</v>
      </c>
      <c r="I188" s="449">
        <f t="shared" si="23"/>
        <v>0</v>
      </c>
      <c r="J188" s="449">
        <f t="shared" si="24"/>
        <v>0</v>
      </c>
      <c r="K188" s="451"/>
    </row>
    <row r="189" spans="1:11" s="500" customFormat="1" hidden="1">
      <c r="A189" s="451"/>
      <c r="B189" s="475"/>
      <c r="C189" s="489" t="str">
        <f>'Data information'!C406</f>
        <v xml:space="preserve"> - ก๊อกน้ำเย็นอ่างล้างหน้า</v>
      </c>
      <c r="D189" s="449"/>
      <c r="E189" s="450" t="str">
        <f>'Data information'!D406</f>
        <v>ชุด</v>
      </c>
      <c r="F189" s="449">
        <f>'Data information'!E406</f>
        <v>860.1</v>
      </c>
      <c r="G189" s="449">
        <f t="shared" si="22"/>
        <v>0</v>
      </c>
      <c r="H189" s="449">
        <f>'Data information'!F406</f>
        <v>0</v>
      </c>
      <c r="I189" s="449">
        <f t="shared" si="23"/>
        <v>0</v>
      </c>
      <c r="J189" s="449">
        <f t="shared" si="24"/>
        <v>0</v>
      </c>
      <c r="K189" s="451"/>
    </row>
    <row r="190" spans="1:11" s="500" customFormat="1">
      <c r="A190" s="451"/>
      <c r="B190" s="475"/>
      <c r="C190" s="489" t="str">
        <f>'Data information'!C407</f>
        <v xml:space="preserve"> - โถปัสสาวะ  พร้อมอุปกรณ์ครบชุด  </v>
      </c>
      <c r="D190" s="449"/>
      <c r="E190" s="450" t="str">
        <f>'Data information'!D407</f>
        <v>ชุด</v>
      </c>
      <c r="F190" s="449">
        <f>'Data information'!E407</f>
        <v>2348.5</v>
      </c>
      <c r="G190" s="449">
        <f t="shared" si="22"/>
        <v>0</v>
      </c>
      <c r="H190" s="449">
        <f>'Data information'!F407</f>
        <v>450</v>
      </c>
      <c r="I190" s="449">
        <f t="shared" si="23"/>
        <v>0</v>
      </c>
      <c r="J190" s="449">
        <f t="shared" si="24"/>
        <v>0</v>
      </c>
      <c r="K190" s="469" t="s">
        <v>967</v>
      </c>
    </row>
    <row r="191" spans="1:11" s="500" customFormat="1">
      <c r="A191" s="451"/>
      <c r="B191" s="475"/>
      <c r="C191" s="489" t="str">
        <f>'Data information'!C408</f>
        <v xml:space="preserve"> - สายชำระ</v>
      </c>
      <c r="D191" s="449"/>
      <c r="E191" s="450" t="str">
        <f>'Data information'!D408</f>
        <v>ชุด</v>
      </c>
      <c r="F191" s="449">
        <f>'Data information'!E408</f>
        <v>488</v>
      </c>
      <c r="G191" s="449">
        <f t="shared" si="22"/>
        <v>0</v>
      </c>
      <c r="H191" s="449">
        <f>'Data information'!F408</f>
        <v>35</v>
      </c>
      <c r="I191" s="449">
        <f t="shared" si="23"/>
        <v>0</v>
      </c>
      <c r="J191" s="449">
        <f t="shared" si="24"/>
        <v>0</v>
      </c>
      <c r="K191" s="451"/>
    </row>
    <row r="192" spans="1:11" s="500" customFormat="1" hidden="1">
      <c r="A192" s="451"/>
      <c r="B192" s="475"/>
      <c r="C192" s="489" t="str">
        <f>'Data information'!C409</f>
        <v xml:space="preserve"> - ตะแกรงดักกลิ่น ขนาด  2 นิ้ว</v>
      </c>
      <c r="D192" s="449"/>
      <c r="E192" s="450" t="str">
        <f>'Data information'!D409</f>
        <v>ชุด</v>
      </c>
      <c r="F192" s="449">
        <f>'Data information'!E409</f>
        <v>353.8</v>
      </c>
      <c r="G192" s="449">
        <f t="shared" si="22"/>
        <v>0</v>
      </c>
      <c r="H192" s="449">
        <f>'Data information'!F409</f>
        <v>0</v>
      </c>
      <c r="I192" s="449">
        <f t="shared" si="23"/>
        <v>0</v>
      </c>
      <c r="J192" s="449">
        <f t="shared" si="24"/>
        <v>0</v>
      </c>
      <c r="K192" s="451"/>
    </row>
    <row r="193" spans="1:11" s="500" customFormat="1" hidden="1">
      <c r="A193" s="451"/>
      <c r="B193" s="475"/>
      <c r="C193" s="489" t="str">
        <f>'Data information'!C410</f>
        <v xml:space="preserve"> - ก๊อกน้ำล้างพื้น  ***ติดใต้ชาวเวอร์ +0.45 ม.</v>
      </c>
      <c r="D193" s="449"/>
      <c r="E193" s="450" t="str">
        <f>'Data information'!D410</f>
        <v>ชุด</v>
      </c>
      <c r="F193" s="449">
        <f>'Data information'!E410</f>
        <v>292.8</v>
      </c>
      <c r="G193" s="449">
        <f t="shared" si="22"/>
        <v>0</v>
      </c>
      <c r="H193" s="449">
        <f>'Data information'!F410</f>
        <v>25</v>
      </c>
      <c r="I193" s="449">
        <f t="shared" si="23"/>
        <v>0</v>
      </c>
      <c r="J193" s="449">
        <f t="shared" si="24"/>
        <v>0</v>
      </c>
      <c r="K193" s="451"/>
    </row>
    <row r="194" spans="1:11" s="500" customFormat="1" hidden="1">
      <c r="A194" s="451"/>
      <c r="B194" s="475"/>
      <c r="C194" s="489" t="str">
        <f>'Data information'!C411</f>
        <v xml:space="preserve"> - ที่ใส่กระดาษชำระสำเร็จรูป JRT</v>
      </c>
      <c r="D194" s="449"/>
      <c r="E194" s="450" t="str">
        <f>'Data information'!D411</f>
        <v>ชุด</v>
      </c>
      <c r="F194" s="449">
        <f>'Data information'!E411</f>
        <v>0</v>
      </c>
      <c r="G194" s="449">
        <f t="shared" si="22"/>
        <v>0</v>
      </c>
      <c r="H194" s="449">
        <f>'Data information'!F411</f>
        <v>0</v>
      </c>
      <c r="I194" s="449">
        <f t="shared" si="23"/>
        <v>0</v>
      </c>
      <c r="J194" s="449">
        <f t="shared" si="24"/>
        <v>0</v>
      </c>
      <c r="K194" s="451"/>
    </row>
    <row r="195" spans="1:11" s="500" customFormat="1" ht="48">
      <c r="A195" s="451"/>
      <c r="B195" s="475"/>
      <c r="C195" s="491" t="str">
        <f>'Data information'!C412</f>
        <v xml:space="preserve"> - ราวจับสแตนเลส (ราวทรงตัวอ่างล้างหน้า+ราวทรงตัวขวา+ราวทรงตัวซ้าย)</v>
      </c>
      <c r="D195" s="449"/>
      <c r="E195" s="450" t="str">
        <f>'Data information'!D412</f>
        <v>ชุด</v>
      </c>
      <c r="F195" s="449">
        <f>'Data information'!E412</f>
        <v>12419.6</v>
      </c>
      <c r="G195" s="449">
        <f t="shared" si="22"/>
        <v>0</v>
      </c>
      <c r="H195" s="449">
        <f>'Data information'!F412</f>
        <v>105</v>
      </c>
      <c r="I195" s="449">
        <f t="shared" si="23"/>
        <v>0</v>
      </c>
      <c r="J195" s="449">
        <f t="shared" si="24"/>
        <v>0</v>
      </c>
      <c r="K195" s="451"/>
    </row>
    <row r="196" spans="1:11" s="500" customFormat="1" hidden="1">
      <c r="A196" s="451"/>
      <c r="B196" s="475"/>
      <c r="C196" s="489" t="str">
        <f>'Data information'!C413</f>
        <v xml:space="preserve"> - ฝักบัวสายอ่อนพร้อมก๊อกยืนอาบวาวล์ลอย</v>
      </c>
      <c r="D196" s="449"/>
      <c r="E196" s="450" t="str">
        <f>'Data information'!D413</f>
        <v>ชุด</v>
      </c>
      <c r="F196" s="449">
        <f>'Data information'!E413</f>
        <v>2907.5</v>
      </c>
      <c r="G196" s="449">
        <f>D196*F196</f>
        <v>0</v>
      </c>
      <c r="H196" s="449">
        <f>'Data information'!F413</f>
        <v>70</v>
      </c>
      <c r="I196" s="449">
        <f>D196*H196</f>
        <v>0</v>
      </c>
      <c r="J196" s="449">
        <f>G196+I196</f>
        <v>0</v>
      </c>
      <c r="K196" s="451"/>
    </row>
    <row r="197" spans="1:11" s="500" customFormat="1" hidden="1">
      <c r="A197" s="451"/>
      <c r="B197" s="475"/>
      <c r="C197" s="489" t="str">
        <f>'Data information'!C414</f>
        <v xml:space="preserve"> - กระจกเงา ขนาด 5.00x1.00 ม.</v>
      </c>
      <c r="D197" s="449"/>
      <c r="E197" s="450" t="str">
        <f>'Data information'!D414</f>
        <v>ชุด</v>
      </c>
      <c r="F197" s="449">
        <f>'Data information'!E414</f>
        <v>2220</v>
      </c>
      <c r="G197" s="449">
        <f t="shared" ref="G197:G219" si="25">D197*F197</f>
        <v>0</v>
      </c>
      <c r="H197" s="449">
        <f>'Data information'!F414</f>
        <v>495</v>
      </c>
      <c r="I197" s="449">
        <f t="shared" ref="I197:I219" si="26">D197*H197</f>
        <v>0</v>
      </c>
      <c r="J197" s="449">
        <f t="shared" ref="J197:J219" si="27">G197+I197</f>
        <v>0</v>
      </c>
      <c r="K197" s="451"/>
    </row>
    <row r="198" spans="1:11" s="500" customFormat="1" hidden="1">
      <c r="A198" s="451"/>
      <c r="B198" s="475"/>
      <c r="C198" s="489" t="str">
        <f>'Data information'!C415</f>
        <v xml:space="preserve"> - กระจกเงา ขนาด 3.90x1.00 ม.</v>
      </c>
      <c r="D198" s="449"/>
      <c r="E198" s="450" t="str">
        <f>'Data information'!D415</f>
        <v>ชุด</v>
      </c>
      <c r="F198" s="449">
        <f>'Data information'!E415</f>
        <v>1730</v>
      </c>
      <c r="G198" s="449">
        <f t="shared" si="25"/>
        <v>0</v>
      </c>
      <c r="H198" s="449">
        <f>'Data information'!F415</f>
        <v>386</v>
      </c>
      <c r="I198" s="449">
        <f t="shared" si="26"/>
        <v>0</v>
      </c>
      <c r="J198" s="449">
        <f t="shared" si="27"/>
        <v>0</v>
      </c>
      <c r="K198" s="451"/>
    </row>
    <row r="199" spans="1:11" s="500" customFormat="1" hidden="1">
      <c r="A199" s="451"/>
      <c r="B199" s="475"/>
      <c r="C199" s="489" t="str">
        <f>'Data information'!C416</f>
        <v xml:space="preserve"> - กระจกเงา ขนาด 3.70x1.00 ม.</v>
      </c>
      <c r="D199" s="449"/>
      <c r="E199" s="450" t="str">
        <f>'Data information'!D416</f>
        <v>ชุด</v>
      </c>
      <c r="F199" s="449">
        <f>'Data information'!E416</f>
        <v>1640</v>
      </c>
      <c r="G199" s="449">
        <f t="shared" si="25"/>
        <v>0</v>
      </c>
      <c r="H199" s="449">
        <f>'Data information'!F416</f>
        <v>366</v>
      </c>
      <c r="I199" s="449">
        <f t="shared" si="26"/>
        <v>0</v>
      </c>
      <c r="J199" s="449">
        <f t="shared" si="27"/>
        <v>0</v>
      </c>
      <c r="K199" s="451"/>
    </row>
    <row r="200" spans="1:11" s="500" customFormat="1" hidden="1">
      <c r="A200" s="451"/>
      <c r="B200" s="475"/>
      <c r="C200" s="489" t="str">
        <f>'Data information'!C417</f>
        <v xml:space="preserve"> - กระจกเงา ขนาด 3.65x1.00 ม.</v>
      </c>
      <c r="D200" s="449"/>
      <c r="E200" s="450" t="str">
        <f>'Data information'!D417</f>
        <v>ชุด</v>
      </c>
      <c r="F200" s="449">
        <f>'Data information'!E417</f>
        <v>1620</v>
      </c>
      <c r="G200" s="449">
        <f t="shared" si="25"/>
        <v>0</v>
      </c>
      <c r="H200" s="449">
        <f>'Data information'!F417</f>
        <v>361</v>
      </c>
      <c r="I200" s="449">
        <f t="shared" si="26"/>
        <v>0</v>
      </c>
      <c r="J200" s="449">
        <f t="shared" si="27"/>
        <v>0</v>
      </c>
      <c r="K200" s="451"/>
    </row>
    <row r="201" spans="1:11" s="500" customFormat="1" hidden="1">
      <c r="A201" s="451"/>
      <c r="B201" s="475"/>
      <c r="C201" s="489" t="str">
        <f>'Data information'!C418</f>
        <v xml:space="preserve"> - กระจกเงา ขนาด 3.50x1.00 ม.</v>
      </c>
      <c r="D201" s="449"/>
      <c r="E201" s="450" t="str">
        <f>'Data information'!D418</f>
        <v>ชุด</v>
      </c>
      <c r="F201" s="449">
        <f>'Data information'!E418</f>
        <v>1550</v>
      </c>
      <c r="G201" s="449">
        <f t="shared" si="25"/>
        <v>0</v>
      </c>
      <c r="H201" s="449">
        <f>'Data information'!F418</f>
        <v>346</v>
      </c>
      <c r="I201" s="449">
        <f t="shared" si="26"/>
        <v>0</v>
      </c>
      <c r="J201" s="449">
        <f t="shared" si="27"/>
        <v>0</v>
      </c>
      <c r="K201" s="451"/>
    </row>
    <row r="202" spans="1:11" s="500" customFormat="1" hidden="1">
      <c r="A202" s="451"/>
      <c r="B202" s="475"/>
      <c r="C202" s="489" t="str">
        <f>'Data information'!C419</f>
        <v xml:space="preserve"> - กระจกเงา ขนาด 3.35x1.00 ม.</v>
      </c>
      <c r="D202" s="449"/>
      <c r="E202" s="450" t="str">
        <f>'Data information'!D419</f>
        <v>ชุด</v>
      </c>
      <c r="F202" s="449">
        <f>'Data information'!E419</f>
        <v>1490</v>
      </c>
      <c r="G202" s="449">
        <f t="shared" si="25"/>
        <v>0</v>
      </c>
      <c r="H202" s="449">
        <f>'Data information'!F419</f>
        <v>331</v>
      </c>
      <c r="I202" s="449">
        <f t="shared" si="26"/>
        <v>0</v>
      </c>
      <c r="J202" s="449">
        <f t="shared" si="27"/>
        <v>0</v>
      </c>
      <c r="K202" s="451"/>
    </row>
    <row r="203" spans="1:11" s="500" customFormat="1">
      <c r="A203" s="451"/>
      <c r="B203" s="475"/>
      <c r="C203" s="489" t="str">
        <f>'Data information'!C420</f>
        <v xml:space="preserve"> - กระจกเงา ขนาด 3.30x1.00 ม.</v>
      </c>
      <c r="D203" s="449"/>
      <c r="E203" s="450" t="str">
        <f>'Data information'!D420</f>
        <v>ชุด</v>
      </c>
      <c r="F203" s="449">
        <f>'Data information'!E420</f>
        <v>1470</v>
      </c>
      <c r="G203" s="449">
        <f t="shared" si="25"/>
        <v>0</v>
      </c>
      <c r="H203" s="449">
        <f>'Data information'!F420</f>
        <v>326</v>
      </c>
      <c r="I203" s="449">
        <f t="shared" si="26"/>
        <v>0</v>
      </c>
      <c r="J203" s="449">
        <f t="shared" si="27"/>
        <v>0</v>
      </c>
      <c r="K203" s="451"/>
    </row>
    <row r="204" spans="1:11" s="500" customFormat="1" hidden="1">
      <c r="A204" s="451"/>
      <c r="B204" s="475"/>
      <c r="C204" s="489" t="str">
        <f>'Data information'!C421</f>
        <v xml:space="preserve"> - กระจกเงา ขนาด 3.25x1.00 ม.</v>
      </c>
      <c r="D204" s="449"/>
      <c r="E204" s="450" t="str">
        <f>'Data information'!D421</f>
        <v>ชุด</v>
      </c>
      <c r="F204" s="449">
        <f>'Data information'!E421</f>
        <v>1440</v>
      </c>
      <c r="G204" s="449">
        <f t="shared" si="25"/>
        <v>0</v>
      </c>
      <c r="H204" s="449">
        <f>'Data information'!F421</f>
        <v>321</v>
      </c>
      <c r="I204" s="449">
        <f t="shared" si="26"/>
        <v>0</v>
      </c>
      <c r="J204" s="449">
        <f t="shared" si="27"/>
        <v>0</v>
      </c>
      <c r="K204" s="451"/>
    </row>
    <row r="205" spans="1:11" s="500" customFormat="1" hidden="1">
      <c r="A205" s="451"/>
      <c r="B205" s="475"/>
      <c r="C205" s="489" t="str">
        <f>'Data information'!C422</f>
        <v xml:space="preserve"> - กระจกเงา ขนาด 3.20x1.00 ม.</v>
      </c>
      <c r="D205" s="449"/>
      <c r="E205" s="450" t="str">
        <f>'Data information'!D422</f>
        <v>ชุด</v>
      </c>
      <c r="F205" s="449">
        <f>'Data information'!E422</f>
        <v>1420</v>
      </c>
      <c r="G205" s="449">
        <f t="shared" si="25"/>
        <v>0</v>
      </c>
      <c r="H205" s="449">
        <f>'Data information'!F422</f>
        <v>316</v>
      </c>
      <c r="I205" s="449">
        <f t="shared" si="26"/>
        <v>0</v>
      </c>
      <c r="J205" s="449">
        <f t="shared" si="27"/>
        <v>0</v>
      </c>
      <c r="K205" s="451"/>
    </row>
    <row r="206" spans="1:11" s="500" customFormat="1" hidden="1">
      <c r="A206" s="451"/>
      <c r="B206" s="475"/>
      <c r="C206" s="489" t="str">
        <f>'Data information'!C423</f>
        <v xml:space="preserve"> - กระจกเงา ขนาด 3.15x1.00 ม.</v>
      </c>
      <c r="D206" s="449"/>
      <c r="E206" s="450" t="str">
        <f>'Data information'!D423</f>
        <v>ชุด</v>
      </c>
      <c r="F206" s="449">
        <f>'Data information'!E423</f>
        <v>1400</v>
      </c>
      <c r="G206" s="449">
        <f t="shared" si="25"/>
        <v>0</v>
      </c>
      <c r="H206" s="449">
        <f>'Data information'!F423</f>
        <v>311</v>
      </c>
      <c r="I206" s="449">
        <f t="shared" si="26"/>
        <v>0</v>
      </c>
      <c r="J206" s="449">
        <f t="shared" si="27"/>
        <v>0</v>
      </c>
      <c r="K206" s="451"/>
    </row>
    <row r="207" spans="1:11" s="500" customFormat="1" hidden="1">
      <c r="A207" s="451"/>
      <c r="B207" s="475"/>
      <c r="C207" s="489" t="str">
        <f>'Data information'!C424</f>
        <v xml:space="preserve"> - กระจกเงา ขนาด 3.10x1.00 ม.</v>
      </c>
      <c r="D207" s="449"/>
      <c r="E207" s="450" t="str">
        <f>'Data information'!D424</f>
        <v>ชุด</v>
      </c>
      <c r="F207" s="449">
        <f>'Data information'!E424</f>
        <v>1380</v>
      </c>
      <c r="G207" s="449">
        <f t="shared" si="25"/>
        <v>0</v>
      </c>
      <c r="H207" s="449">
        <f>'Data information'!F424</f>
        <v>306</v>
      </c>
      <c r="I207" s="449">
        <f t="shared" si="26"/>
        <v>0</v>
      </c>
      <c r="J207" s="449">
        <f t="shared" si="27"/>
        <v>0</v>
      </c>
      <c r="K207" s="451"/>
    </row>
    <row r="208" spans="1:11" s="500" customFormat="1" hidden="1">
      <c r="A208" s="451"/>
      <c r="B208" s="475"/>
      <c r="C208" s="489" t="str">
        <f>'Data information'!C425</f>
        <v xml:space="preserve"> - กระจกเงา ขนาด 3.00x1.00 ม.</v>
      </c>
      <c r="D208" s="449"/>
      <c r="E208" s="450" t="str">
        <f>'Data information'!D425</f>
        <v>ชุด</v>
      </c>
      <c r="F208" s="449">
        <f>'Data information'!E425</f>
        <v>1330</v>
      </c>
      <c r="G208" s="449">
        <f t="shared" si="25"/>
        <v>0</v>
      </c>
      <c r="H208" s="449">
        <f>'Data information'!F425</f>
        <v>297</v>
      </c>
      <c r="I208" s="449">
        <f t="shared" si="26"/>
        <v>0</v>
      </c>
      <c r="J208" s="449">
        <f t="shared" si="27"/>
        <v>0</v>
      </c>
      <c r="K208" s="451"/>
    </row>
    <row r="209" spans="1:11" s="500" customFormat="1" hidden="1">
      <c r="A209" s="451"/>
      <c r="B209" s="475"/>
      <c r="C209" s="489" t="str">
        <f>'Data information'!C426</f>
        <v xml:space="preserve"> - กระจกเงา ขนาด 2.90x1.00 ม.</v>
      </c>
      <c r="D209" s="449"/>
      <c r="E209" s="450" t="str">
        <f>'Data information'!D426</f>
        <v>ชุด</v>
      </c>
      <c r="F209" s="449">
        <f>'Data information'!E426</f>
        <v>1290</v>
      </c>
      <c r="G209" s="449">
        <f t="shared" si="25"/>
        <v>0</v>
      </c>
      <c r="H209" s="449">
        <f>'Data information'!F426</f>
        <v>287</v>
      </c>
      <c r="I209" s="449">
        <f t="shared" si="26"/>
        <v>0</v>
      </c>
      <c r="J209" s="449">
        <f t="shared" si="27"/>
        <v>0</v>
      </c>
      <c r="K209" s="451"/>
    </row>
    <row r="210" spans="1:11" s="500" customFormat="1" hidden="1">
      <c r="A210" s="451"/>
      <c r="B210" s="475"/>
      <c r="C210" s="489" t="str">
        <f>'Data information'!C427</f>
        <v xml:space="preserve"> - กระจกเงา ขนาด 2.20x1.00 ม.</v>
      </c>
      <c r="D210" s="449"/>
      <c r="E210" s="450" t="str">
        <f>'Data information'!D427</f>
        <v>ชุด</v>
      </c>
      <c r="F210" s="449">
        <f>'Data information'!E427</f>
        <v>980</v>
      </c>
      <c r="G210" s="449">
        <f t="shared" si="25"/>
        <v>0</v>
      </c>
      <c r="H210" s="449">
        <f>'Data information'!F427</f>
        <v>217</v>
      </c>
      <c r="I210" s="449">
        <f t="shared" si="26"/>
        <v>0</v>
      </c>
      <c r="J210" s="449">
        <f t="shared" si="27"/>
        <v>0</v>
      </c>
      <c r="K210" s="451"/>
    </row>
    <row r="211" spans="1:11" s="500" customFormat="1" hidden="1">
      <c r="A211" s="451"/>
      <c r="B211" s="475"/>
      <c r="C211" s="489" t="str">
        <f>'Data information'!C428</f>
        <v xml:space="preserve"> - กระจกเงา ขนาด 1.90x1.00 ม.</v>
      </c>
      <c r="D211" s="449"/>
      <c r="E211" s="450" t="str">
        <f>'Data information'!D428</f>
        <v>ชุด</v>
      </c>
      <c r="F211" s="449">
        <f>'Data information'!E428</f>
        <v>840</v>
      </c>
      <c r="G211" s="449">
        <f t="shared" si="25"/>
        <v>0</v>
      </c>
      <c r="H211" s="449">
        <f>'Data information'!F428</f>
        <v>188</v>
      </c>
      <c r="I211" s="449">
        <f t="shared" si="26"/>
        <v>0</v>
      </c>
      <c r="J211" s="449">
        <f t="shared" si="27"/>
        <v>0</v>
      </c>
      <c r="K211" s="451"/>
    </row>
    <row r="212" spans="1:11" s="500" customFormat="1" hidden="1">
      <c r="A212" s="451"/>
      <c r="B212" s="475"/>
      <c r="C212" s="489" t="str">
        <f>'Data information'!C429</f>
        <v xml:space="preserve"> - กระจกเงา ขนาด 1.60x1.00 ม.</v>
      </c>
      <c r="D212" s="449"/>
      <c r="E212" s="450" t="str">
        <f>'Data information'!D429</f>
        <v>ชุด</v>
      </c>
      <c r="F212" s="449">
        <f>'Data information'!E429</f>
        <v>710</v>
      </c>
      <c r="G212" s="449">
        <f t="shared" si="25"/>
        <v>0</v>
      </c>
      <c r="H212" s="449">
        <f>'Data information'!F429</f>
        <v>158</v>
      </c>
      <c r="I212" s="449">
        <f t="shared" si="26"/>
        <v>0</v>
      </c>
      <c r="J212" s="449">
        <f t="shared" si="27"/>
        <v>0</v>
      </c>
      <c r="K212" s="451"/>
    </row>
    <row r="213" spans="1:11" s="500" customFormat="1" hidden="1">
      <c r="A213" s="451"/>
      <c r="B213" s="475"/>
      <c r="C213" s="489" t="str">
        <f>'Data information'!C430</f>
        <v xml:space="preserve"> - กระจกเงา ขนาด 1.00x1.00 ม.</v>
      </c>
      <c r="D213" s="449"/>
      <c r="E213" s="450" t="str">
        <f>'Data information'!D430</f>
        <v>ชุด</v>
      </c>
      <c r="F213" s="449">
        <f>'Data information'!E430</f>
        <v>440</v>
      </c>
      <c r="G213" s="449">
        <f t="shared" si="25"/>
        <v>0</v>
      </c>
      <c r="H213" s="449">
        <f>'Data information'!F430</f>
        <v>99</v>
      </c>
      <c r="I213" s="449">
        <f t="shared" si="26"/>
        <v>0</v>
      </c>
      <c r="J213" s="449">
        <f t="shared" si="27"/>
        <v>0</v>
      </c>
      <c r="K213" s="451"/>
    </row>
    <row r="214" spans="1:11" s="500" customFormat="1">
      <c r="A214" s="451"/>
      <c r="B214" s="475"/>
      <c r="C214" s="489" t="str">
        <f>'Data information'!C431</f>
        <v xml:space="preserve"> - กระจกเงา ขนาด 0.60x1.00 ม.</v>
      </c>
      <c r="D214" s="449"/>
      <c r="E214" s="450" t="str">
        <f>'Data information'!D431</f>
        <v>ชุด</v>
      </c>
      <c r="F214" s="449">
        <f>'Data information'!E431</f>
        <v>270</v>
      </c>
      <c r="G214" s="449">
        <f t="shared" si="25"/>
        <v>0</v>
      </c>
      <c r="H214" s="449">
        <f>'Data information'!F431</f>
        <v>59</v>
      </c>
      <c r="I214" s="449">
        <f t="shared" si="26"/>
        <v>0</v>
      </c>
      <c r="J214" s="449">
        <f t="shared" si="27"/>
        <v>0</v>
      </c>
      <c r="K214" s="451"/>
    </row>
    <row r="215" spans="1:11" s="500" customFormat="1">
      <c r="A215" s="451"/>
      <c r="B215" s="475"/>
      <c r="C215" s="489" t="str">
        <f>'Data information'!C432</f>
        <v xml:space="preserve"> - ผ11 ผนังห้องน้ำสำเร็จรูป แบบเต็มห้อง</v>
      </c>
      <c r="D215" s="449"/>
      <c r="E215" s="450" t="str">
        <f>'Data information'!D432</f>
        <v>ชุด</v>
      </c>
      <c r="F215" s="449">
        <f>'Data information'!E432</f>
        <v>10700</v>
      </c>
      <c r="G215" s="449">
        <f t="shared" si="25"/>
        <v>0</v>
      </c>
      <c r="H215" s="449">
        <f>'Data information'!F432</f>
        <v>800</v>
      </c>
      <c r="I215" s="449">
        <f t="shared" si="26"/>
        <v>0</v>
      </c>
      <c r="J215" s="449">
        <f t="shared" si="27"/>
        <v>0</v>
      </c>
      <c r="K215" s="451"/>
    </row>
    <row r="216" spans="1:11" s="500" customFormat="1">
      <c r="A216" s="451"/>
      <c r="B216" s="475"/>
      <c r="C216" s="489" t="str">
        <f>'Data information'!C433</f>
        <v xml:space="preserve"> - ผ11 ผนังห้องน้ำสำเร็จรูป แบบครึ่งห้อง</v>
      </c>
      <c r="D216" s="449"/>
      <c r="E216" s="450" t="str">
        <f>'Data information'!D433</f>
        <v>ชุด</v>
      </c>
      <c r="F216" s="449">
        <f>'Data information'!E433</f>
        <v>9800</v>
      </c>
      <c r="G216" s="449">
        <f t="shared" si="25"/>
        <v>0</v>
      </c>
      <c r="H216" s="449">
        <f>'Data information'!F433</f>
        <v>650</v>
      </c>
      <c r="I216" s="449">
        <f t="shared" si="26"/>
        <v>0</v>
      </c>
      <c r="J216" s="449">
        <f t="shared" si="27"/>
        <v>0</v>
      </c>
      <c r="K216" s="451"/>
    </row>
    <row r="217" spans="1:11" s="500" customFormat="1" hidden="1">
      <c r="A217" s="451"/>
      <c r="B217" s="475"/>
      <c r="C217" s="489" t="str">
        <f>'Data information'!C434</f>
        <v xml:space="preserve"> - TOP ปูหินแกรนิตดำจีน กว้าง 0.10 ม. โถปัสสาวะ</v>
      </c>
      <c r="D217" s="449"/>
      <c r="E217" s="450" t="str">
        <f>'Data information'!D434</f>
        <v>ม.</v>
      </c>
      <c r="F217" s="449">
        <f>'Data information'!E434</f>
        <v>0</v>
      </c>
      <c r="G217" s="449">
        <f t="shared" si="25"/>
        <v>0</v>
      </c>
      <c r="H217" s="449">
        <f>'Data information'!F434</f>
        <v>0</v>
      </c>
      <c r="I217" s="449">
        <f t="shared" si="26"/>
        <v>0</v>
      </c>
      <c r="J217" s="449">
        <f t="shared" si="27"/>
        <v>0</v>
      </c>
      <c r="K217" s="469" t="s">
        <v>967</v>
      </c>
    </row>
    <row r="218" spans="1:11" s="500" customFormat="1" hidden="1">
      <c r="A218" s="451"/>
      <c r="B218" s="475"/>
      <c r="C218" s="489" t="str">
        <f>'Data information'!C435</f>
        <v xml:space="preserve"> - TOP ปูหินแกรนิตดำจีน กว้าง 0.15 ม. โถส้วม</v>
      </c>
      <c r="D218" s="449"/>
      <c r="E218" s="450" t="str">
        <f>'Data information'!D435</f>
        <v>ม.</v>
      </c>
      <c r="F218" s="449">
        <f>'Data information'!E435</f>
        <v>0</v>
      </c>
      <c r="G218" s="449">
        <f t="shared" si="25"/>
        <v>0</v>
      </c>
      <c r="H218" s="449">
        <f>'Data information'!F435</f>
        <v>0</v>
      </c>
      <c r="I218" s="449">
        <f t="shared" si="26"/>
        <v>0</v>
      </c>
      <c r="J218" s="449">
        <f t="shared" si="27"/>
        <v>0</v>
      </c>
      <c r="K218" s="469" t="s">
        <v>967</v>
      </c>
    </row>
    <row r="219" spans="1:11" s="500" customFormat="1">
      <c r="A219" s="451"/>
      <c r="B219" s="475"/>
      <c r="C219" s="489" t="str">
        <f>'Data information'!C436</f>
        <v xml:space="preserve"> - เคาน์เตอร์ อ่างล้างหน้า กว้าง 0.60 ม.อ่างล้างหน้า</v>
      </c>
      <c r="D219" s="449"/>
      <c r="E219" s="450" t="str">
        <f>'Data information'!D436</f>
        <v>ม.</v>
      </c>
      <c r="F219" s="449">
        <f>'Data information'!E436</f>
        <v>1440</v>
      </c>
      <c r="G219" s="449">
        <f t="shared" si="25"/>
        <v>0</v>
      </c>
      <c r="H219" s="449">
        <f>'Data information'!F436</f>
        <v>175</v>
      </c>
      <c r="I219" s="449">
        <f t="shared" si="26"/>
        <v>0</v>
      </c>
      <c r="J219" s="449">
        <f t="shared" si="27"/>
        <v>0</v>
      </c>
      <c r="K219" s="451"/>
    </row>
    <row r="220" spans="1:11" s="500" customFormat="1">
      <c r="A220" s="480"/>
      <c r="B220" s="481"/>
      <c r="C220" s="485" t="str">
        <f>'Data information'!C437</f>
        <v>งานบันได</v>
      </c>
      <c r="D220" s="451"/>
      <c r="E220" s="458"/>
      <c r="F220" s="451"/>
      <c r="G220" s="451"/>
      <c r="H220" s="451"/>
      <c r="I220" s="451"/>
      <c r="J220" s="451"/>
      <c r="K220" s="451"/>
    </row>
    <row r="221" spans="1:11" s="500" customFormat="1" hidden="1">
      <c r="A221" s="451"/>
      <c r="B221" s="475"/>
      <c r="C221" s="485" t="str">
        <f>'Data information'!C438</f>
        <v>งานบันได ST.1-A อาคาร 1</v>
      </c>
      <c r="D221" s="449"/>
      <c r="E221" s="450"/>
      <c r="F221" s="449"/>
      <c r="G221" s="449"/>
      <c r="H221" s="449"/>
      <c r="I221" s="449"/>
      <c r="J221" s="449"/>
      <c r="K221" s="469"/>
    </row>
    <row r="222" spans="1:11" s="500" customFormat="1" hidden="1">
      <c r="A222" s="451"/>
      <c r="B222" s="475"/>
      <c r="C222" s="489" t="str">
        <f>'Data information'!C439</f>
        <v xml:space="preserve"> - H-390X300X10X16 mm.( แม่บันได )</v>
      </c>
      <c r="D222" s="449"/>
      <c r="E222" s="450" t="str">
        <f>'Data information'!D439</f>
        <v>กก.</v>
      </c>
      <c r="F222" s="449">
        <f>'Data information'!E439</f>
        <v>34.64</v>
      </c>
      <c r="G222" s="449">
        <f t="shared" ref="G222:G235" si="28">D222*F222</f>
        <v>0</v>
      </c>
      <c r="H222" s="449">
        <f>'Data information'!F439</f>
        <v>0</v>
      </c>
      <c r="I222" s="449">
        <f t="shared" ref="I222:I235" si="29">D222*H222</f>
        <v>0</v>
      </c>
      <c r="J222" s="449">
        <f t="shared" ref="J222:J235" si="30">G222+I222</f>
        <v>0</v>
      </c>
      <c r="K222" s="451"/>
    </row>
    <row r="223" spans="1:11" s="500" customFormat="1" hidden="1">
      <c r="A223" s="451"/>
      <c r="B223" s="475"/>
      <c r="C223" s="489" t="str">
        <f>'Data information'!C440</f>
        <v xml:space="preserve"> - แผ่นเหล็กเรียบดำหนา 6 มม. (ลูกตั้ง-ลูกนอน)</v>
      </c>
      <c r="D223" s="449"/>
      <c r="E223" s="450" t="str">
        <f>'Data information'!D440</f>
        <v>กก.</v>
      </c>
      <c r="F223" s="449">
        <f>'Data information'!E440</f>
        <v>25.12</v>
      </c>
      <c r="G223" s="449">
        <f t="shared" si="28"/>
        <v>0</v>
      </c>
      <c r="H223" s="449">
        <f>'Data information'!F440</f>
        <v>0</v>
      </c>
      <c r="I223" s="449">
        <f t="shared" si="29"/>
        <v>0</v>
      </c>
      <c r="J223" s="449">
        <f t="shared" si="30"/>
        <v>0</v>
      </c>
      <c r="K223" s="451"/>
    </row>
    <row r="224" spans="1:11" s="500" customFormat="1" hidden="1">
      <c r="A224" s="451"/>
      <c r="B224" s="475"/>
      <c r="C224" s="489" t="str">
        <f>'Data information'!C441</f>
        <v xml:space="preserve"> - แผ่นเหล็กขนาด 1000X400X25mm. </v>
      </c>
      <c r="D224" s="449"/>
      <c r="E224" s="450" t="str">
        <f>'Data information'!D441</f>
        <v>กก.</v>
      </c>
      <c r="F224" s="449">
        <f>'Data information'!E441</f>
        <v>28.44</v>
      </c>
      <c r="G224" s="449">
        <f t="shared" si="28"/>
        <v>0</v>
      </c>
      <c r="H224" s="449">
        <f>'Data information'!F441</f>
        <v>0</v>
      </c>
      <c r="I224" s="449">
        <f t="shared" si="29"/>
        <v>0</v>
      </c>
      <c r="J224" s="449">
        <f t="shared" si="30"/>
        <v>0</v>
      </c>
      <c r="K224" s="451"/>
    </row>
    <row r="225" spans="1:11" s="500" customFormat="1" hidden="1">
      <c r="A225" s="451"/>
      <c r="B225" s="475"/>
      <c r="C225" s="489" t="str">
        <f>'Data information'!C442</f>
        <v xml:space="preserve"> - แผ่นเหล็กขนาด 400X400X25mm. </v>
      </c>
      <c r="D225" s="449"/>
      <c r="E225" s="450" t="str">
        <f>'Data information'!D442</f>
        <v>กก.</v>
      </c>
      <c r="F225" s="449">
        <f>'Data information'!E442</f>
        <v>28.44</v>
      </c>
      <c r="G225" s="449">
        <f t="shared" si="28"/>
        <v>0</v>
      </c>
      <c r="H225" s="449">
        <f>'Data information'!F442</f>
        <v>0</v>
      </c>
      <c r="I225" s="449">
        <f t="shared" si="29"/>
        <v>0</v>
      </c>
      <c r="J225" s="449">
        <f t="shared" si="30"/>
        <v>0</v>
      </c>
      <c r="K225" s="451"/>
    </row>
    <row r="226" spans="1:11" s="500" customFormat="1" hidden="1">
      <c r="A226" s="451"/>
      <c r="B226" s="475"/>
      <c r="C226" s="489" t="str">
        <f>'Data information'!C443</f>
        <v xml:space="preserve"> - ค่าแรงเชื่อม ประกอบเหล็กโครงสร้าง</v>
      </c>
      <c r="D226" s="449"/>
      <c r="E226" s="450" t="str">
        <f>'Data information'!D443</f>
        <v>กก.</v>
      </c>
      <c r="F226" s="449">
        <f>'Data information'!E443</f>
        <v>0</v>
      </c>
      <c r="G226" s="449">
        <f t="shared" si="28"/>
        <v>0</v>
      </c>
      <c r="H226" s="449">
        <f>'Data information'!F443</f>
        <v>10</v>
      </c>
      <c r="I226" s="449">
        <f t="shared" si="29"/>
        <v>0</v>
      </c>
      <c r="J226" s="449">
        <f t="shared" si="30"/>
        <v>0</v>
      </c>
      <c r="K226" s="451"/>
    </row>
    <row r="227" spans="1:11" s="500" customFormat="1" hidden="1">
      <c r="A227" s="451"/>
      <c r="B227" s="475"/>
      <c r="C227" s="489" t="str">
        <f>'Data information'!C444</f>
        <v xml:space="preserve"> - Dowel DB25 </v>
      </c>
      <c r="D227" s="449"/>
      <c r="E227" s="450" t="str">
        <f>'Data information'!D444</f>
        <v>กก.</v>
      </c>
      <c r="F227" s="449">
        <f>'Data information'!E444</f>
        <v>20.41</v>
      </c>
      <c r="G227" s="449">
        <f t="shared" si="28"/>
        <v>0</v>
      </c>
      <c r="H227" s="449">
        <f>'Data information'!F444</f>
        <v>0</v>
      </c>
      <c r="I227" s="449">
        <f t="shared" si="29"/>
        <v>0</v>
      </c>
      <c r="J227" s="449">
        <f t="shared" si="30"/>
        <v>0</v>
      </c>
      <c r="K227" s="451"/>
    </row>
    <row r="228" spans="1:11" s="500" customFormat="1" hidden="1">
      <c r="A228" s="451"/>
      <c r="B228" s="475"/>
      <c r="C228" s="489" t="str">
        <f>'Data information'!C445</f>
        <v xml:space="preserve"> - คอนกรีต ขัดมันเรียบ (ลูกนอนบันได)</v>
      </c>
      <c r="D228" s="449"/>
      <c r="E228" s="450" t="str">
        <f>'Data information'!D445</f>
        <v>ลบ.ม.</v>
      </c>
      <c r="F228" s="449">
        <f>'Data information'!E445</f>
        <v>1971.96</v>
      </c>
      <c r="G228" s="449">
        <f t="shared" si="28"/>
        <v>0</v>
      </c>
      <c r="H228" s="449">
        <f>'Data information'!F445</f>
        <v>519</v>
      </c>
      <c r="I228" s="449">
        <f t="shared" si="29"/>
        <v>0</v>
      </c>
      <c r="J228" s="449">
        <f t="shared" si="30"/>
        <v>0</v>
      </c>
      <c r="K228" s="451"/>
    </row>
    <row r="229" spans="1:11" s="500" customFormat="1" hidden="1">
      <c r="A229" s="451"/>
      <c r="B229" s="475"/>
      <c r="C229" s="489" t="str">
        <f>'Data information'!C446</f>
        <v xml:space="preserve"> - เหล็กเสริม RB 9 มม.</v>
      </c>
      <c r="D229" s="449"/>
      <c r="E229" s="450" t="str">
        <f>'Data information'!D446</f>
        <v>กก.</v>
      </c>
      <c r="F229" s="449">
        <f>'Data information'!E446</f>
        <v>20.79</v>
      </c>
      <c r="G229" s="449">
        <f t="shared" si="28"/>
        <v>0</v>
      </c>
      <c r="H229" s="449">
        <f>'Data information'!F446</f>
        <v>4.4000000000000004</v>
      </c>
      <c r="I229" s="449">
        <f t="shared" si="29"/>
        <v>0</v>
      </c>
      <c r="J229" s="449">
        <f t="shared" si="30"/>
        <v>0</v>
      </c>
      <c r="K229" s="451"/>
    </row>
    <row r="230" spans="1:11" s="500" customFormat="1" hidden="1">
      <c r="A230" s="451"/>
      <c r="B230" s="475"/>
      <c r="C230" s="489" t="str">
        <f>'Data information'!C447</f>
        <v xml:space="preserve"> - เหล็กเสริม DB 12 มม.</v>
      </c>
      <c r="D230" s="449"/>
      <c r="E230" s="450" t="str">
        <f>'Data information'!D447</f>
        <v>กก.</v>
      </c>
      <c r="F230" s="449">
        <f>'Data information'!E447</f>
        <v>20.2</v>
      </c>
      <c r="G230" s="449">
        <f t="shared" si="28"/>
        <v>0</v>
      </c>
      <c r="H230" s="449">
        <f>'Data information'!F447</f>
        <v>3.6</v>
      </c>
      <c r="I230" s="449">
        <f t="shared" si="29"/>
        <v>0</v>
      </c>
      <c r="J230" s="449">
        <f t="shared" si="30"/>
        <v>0</v>
      </c>
      <c r="K230" s="451"/>
    </row>
    <row r="231" spans="1:11" s="500" customFormat="1" hidden="1">
      <c r="A231" s="451"/>
      <c r="B231" s="475"/>
      <c r="C231" s="489" t="str">
        <f>'Data information'!C448</f>
        <v xml:space="preserve"> - ลวดผูกเหล็ก</v>
      </c>
      <c r="D231" s="449"/>
      <c r="E231" s="450" t="str">
        <f>'Data information'!D448</f>
        <v>กก.</v>
      </c>
      <c r="F231" s="449">
        <f>'Data information'!E448</f>
        <v>34.42</v>
      </c>
      <c r="G231" s="449">
        <f t="shared" si="28"/>
        <v>0</v>
      </c>
      <c r="H231" s="449">
        <f>'Data information'!F448</f>
        <v>0</v>
      </c>
      <c r="I231" s="449">
        <f t="shared" si="29"/>
        <v>0</v>
      </c>
      <c r="J231" s="449">
        <f t="shared" si="30"/>
        <v>0</v>
      </c>
      <c r="K231" s="451"/>
    </row>
    <row r="232" spans="1:11" s="500" customFormat="1" hidden="1">
      <c r="A232" s="451"/>
      <c r="B232" s="475"/>
      <c r="C232" s="489" t="str">
        <f>'Data information'!C449</f>
        <v xml:space="preserve"> - เหล็กสี่เหลี่ยมตัน 1 x 1 ซม.(จมูกบันได)</v>
      </c>
      <c r="D232" s="449"/>
      <c r="E232" s="450" t="str">
        <f>'Data information'!D449</f>
        <v>ม.</v>
      </c>
      <c r="F232" s="449">
        <f>'Data information'!E449</f>
        <v>30</v>
      </c>
      <c r="G232" s="449">
        <f t="shared" si="28"/>
        <v>0</v>
      </c>
      <c r="H232" s="449">
        <f>'Data information'!F449</f>
        <v>0</v>
      </c>
      <c r="I232" s="449">
        <f t="shared" si="29"/>
        <v>0</v>
      </c>
      <c r="J232" s="449">
        <f t="shared" si="30"/>
        <v>0</v>
      </c>
      <c r="K232" s="451"/>
    </row>
    <row r="233" spans="1:11" s="500" customFormat="1" hidden="1">
      <c r="A233" s="451"/>
      <c r="B233" s="475"/>
      <c r="C233" s="489" t="str">
        <f>'Data information'!C450</f>
        <v xml:space="preserve"> - ทาสีกันสนิม</v>
      </c>
      <c r="D233" s="449"/>
      <c r="E233" s="450" t="str">
        <f>'Data information'!D450</f>
        <v>ตร.ม.</v>
      </c>
      <c r="F233" s="449">
        <f>'Data information'!E450</f>
        <v>22.42</v>
      </c>
      <c r="G233" s="449">
        <f t="shared" si="28"/>
        <v>0</v>
      </c>
      <c r="H233" s="449">
        <f>'Data information'!F450</f>
        <v>30</v>
      </c>
      <c r="I233" s="449">
        <f t="shared" si="29"/>
        <v>0</v>
      </c>
      <c r="J233" s="449">
        <f t="shared" si="30"/>
        <v>0</v>
      </c>
      <c r="K233" s="451"/>
    </row>
    <row r="234" spans="1:11" s="500" customFormat="1" hidden="1">
      <c r="A234" s="451"/>
      <c r="B234" s="475"/>
      <c r="C234" s="489" t="str">
        <f>'Data information'!C451</f>
        <v xml:space="preserve"> - ทาสีน้ำมัน</v>
      </c>
      <c r="D234" s="449"/>
      <c r="E234" s="450" t="str">
        <f>'Data information'!D451</f>
        <v>ตร.ม.</v>
      </c>
      <c r="F234" s="449">
        <f>'Data information'!E451</f>
        <v>66.12</v>
      </c>
      <c r="G234" s="449">
        <f t="shared" si="28"/>
        <v>0</v>
      </c>
      <c r="H234" s="449">
        <f>'Data information'!F451</f>
        <v>35</v>
      </c>
      <c r="I234" s="449">
        <f t="shared" si="29"/>
        <v>0</v>
      </c>
      <c r="J234" s="449">
        <f t="shared" si="30"/>
        <v>0</v>
      </c>
      <c r="K234" s="451"/>
    </row>
    <row r="235" spans="1:11" s="500" customFormat="1" hidden="1">
      <c r="A235" s="451"/>
      <c r="B235" s="475"/>
      <c r="C235" s="489" t="str">
        <f>'Data information'!C452</f>
        <v xml:space="preserve"> - งานราวเหล็ก ราวบันได ST.1</v>
      </c>
      <c r="D235" s="449"/>
      <c r="E235" s="450" t="str">
        <f>'Data information'!D452</f>
        <v>ม.</v>
      </c>
      <c r="F235" s="449">
        <f>'Data information'!E452</f>
        <v>1838.53</v>
      </c>
      <c r="G235" s="449">
        <f t="shared" si="28"/>
        <v>0</v>
      </c>
      <c r="H235" s="449">
        <f>'Data information'!F452</f>
        <v>560</v>
      </c>
      <c r="I235" s="449">
        <f t="shared" si="29"/>
        <v>0</v>
      </c>
      <c r="J235" s="449">
        <f t="shared" si="30"/>
        <v>0</v>
      </c>
      <c r="K235" s="451"/>
    </row>
    <row r="236" spans="1:11" s="500" customFormat="1">
      <c r="A236" s="451"/>
      <c r="B236" s="475"/>
      <c r="C236" s="485" t="str">
        <f>'Data information'!C453</f>
        <v>งานบันได ST.1 อาคาร 1,2,3,4,5,6,7,ราว8</v>
      </c>
      <c r="D236" s="449"/>
      <c r="E236" s="450"/>
      <c r="F236" s="449"/>
      <c r="G236" s="449"/>
      <c r="H236" s="449"/>
      <c r="I236" s="449"/>
      <c r="J236" s="449"/>
      <c r="K236" s="451"/>
    </row>
    <row r="237" spans="1:11" s="500" customFormat="1">
      <c r="A237" s="451"/>
      <c r="B237" s="475"/>
      <c r="C237" s="489" t="str">
        <f>'Data information'!C454</f>
        <v xml:space="preserve"> - H-390X300X10X16 mm.( แม่บันได )</v>
      </c>
      <c r="D237" s="449"/>
      <c r="E237" s="450" t="str">
        <f>'Data information'!D454</f>
        <v>กก.</v>
      </c>
      <c r="F237" s="449">
        <f>'Data information'!E454</f>
        <v>34.64</v>
      </c>
      <c r="G237" s="449">
        <f t="shared" ref="G237:G300" si="31">D237*F237</f>
        <v>0</v>
      </c>
      <c r="H237" s="449">
        <f>'Data information'!F454</f>
        <v>0</v>
      </c>
      <c r="I237" s="449">
        <f t="shared" ref="I237:I300" si="32">D237*H237</f>
        <v>0</v>
      </c>
      <c r="J237" s="449">
        <f t="shared" ref="J237:J300" si="33">G237+I237</f>
        <v>0</v>
      </c>
      <c r="K237" s="451"/>
    </row>
    <row r="238" spans="1:11" s="500" customFormat="1">
      <c r="A238" s="451"/>
      <c r="B238" s="475"/>
      <c r="C238" s="489" t="str">
        <f>'Data information'!C455</f>
        <v xml:space="preserve"> - แผ่นเหล็กเรียบดำหนา 6 มม. (ลูกตั้ง-ลูกนอน)</v>
      </c>
      <c r="D238" s="449"/>
      <c r="E238" s="450" t="str">
        <f>'Data information'!D455</f>
        <v>กก.</v>
      </c>
      <c r="F238" s="449">
        <f>'Data information'!E455</f>
        <v>25.12</v>
      </c>
      <c r="G238" s="449">
        <f t="shared" si="31"/>
        <v>0</v>
      </c>
      <c r="H238" s="449">
        <f>'Data information'!F455</f>
        <v>0</v>
      </c>
      <c r="I238" s="449">
        <f t="shared" si="32"/>
        <v>0</v>
      </c>
      <c r="J238" s="449">
        <f t="shared" si="33"/>
        <v>0</v>
      </c>
      <c r="K238" s="451"/>
    </row>
    <row r="239" spans="1:11" s="500" customFormat="1">
      <c r="A239" s="451"/>
      <c r="B239" s="475"/>
      <c r="C239" s="489" t="str">
        <f>'Data information'!C456</f>
        <v xml:space="preserve"> - แผ่นเหล็กขนาด 1000X400X25mm. </v>
      </c>
      <c r="D239" s="449"/>
      <c r="E239" s="450" t="str">
        <f>'Data information'!D456</f>
        <v>กก.</v>
      </c>
      <c r="F239" s="449">
        <f>'Data information'!E456</f>
        <v>28.44</v>
      </c>
      <c r="G239" s="449">
        <f t="shared" si="31"/>
        <v>0</v>
      </c>
      <c r="H239" s="449">
        <f>'Data information'!F456</f>
        <v>0</v>
      </c>
      <c r="I239" s="449">
        <f t="shared" si="32"/>
        <v>0</v>
      </c>
      <c r="J239" s="449">
        <f t="shared" si="33"/>
        <v>0</v>
      </c>
      <c r="K239" s="451"/>
    </row>
    <row r="240" spans="1:11" s="500" customFormat="1">
      <c r="A240" s="451"/>
      <c r="B240" s="475"/>
      <c r="C240" s="489" t="str">
        <f>'Data information'!C457</f>
        <v xml:space="preserve"> - แผ่นเหล็กขนาด 400X400X25mm. </v>
      </c>
      <c r="D240" s="449"/>
      <c r="E240" s="450" t="str">
        <f>'Data information'!D457</f>
        <v>กก.</v>
      </c>
      <c r="F240" s="449">
        <f>'Data information'!E457</f>
        <v>28.44</v>
      </c>
      <c r="G240" s="449">
        <f t="shared" si="31"/>
        <v>0</v>
      </c>
      <c r="H240" s="449">
        <f>'Data information'!F457</f>
        <v>0</v>
      </c>
      <c r="I240" s="449">
        <f t="shared" si="32"/>
        <v>0</v>
      </c>
      <c r="J240" s="449">
        <f t="shared" si="33"/>
        <v>0</v>
      </c>
      <c r="K240" s="451"/>
    </row>
    <row r="241" spans="1:11" s="500" customFormat="1">
      <c r="A241" s="451"/>
      <c r="B241" s="475"/>
      <c r="C241" s="489" t="str">
        <f>'Data information'!C458</f>
        <v xml:space="preserve"> - ค่าแรงเชื่อม ประกอบเหล็กโครงสร้าง</v>
      </c>
      <c r="D241" s="449"/>
      <c r="E241" s="450" t="str">
        <f>'Data information'!D458</f>
        <v>กก.</v>
      </c>
      <c r="F241" s="449">
        <f>'Data information'!E458</f>
        <v>0</v>
      </c>
      <c r="G241" s="449">
        <f t="shared" si="31"/>
        <v>0</v>
      </c>
      <c r="H241" s="449">
        <f>'Data information'!F458</f>
        <v>10</v>
      </c>
      <c r="I241" s="449">
        <f t="shared" si="32"/>
        <v>0</v>
      </c>
      <c r="J241" s="449">
        <f t="shared" si="33"/>
        <v>0</v>
      </c>
      <c r="K241" s="451"/>
    </row>
    <row r="242" spans="1:11" s="500" customFormat="1">
      <c r="A242" s="451"/>
      <c r="B242" s="475"/>
      <c r="C242" s="489" t="str">
        <f>'Data information'!C459</f>
        <v xml:space="preserve"> - Dowel DB25 </v>
      </c>
      <c r="D242" s="449"/>
      <c r="E242" s="450" t="str">
        <f>'Data information'!D459</f>
        <v>กก.</v>
      </c>
      <c r="F242" s="449">
        <f>'Data information'!E459</f>
        <v>20.41</v>
      </c>
      <c r="G242" s="449">
        <f t="shared" si="31"/>
        <v>0</v>
      </c>
      <c r="H242" s="449">
        <f>'Data information'!F459</f>
        <v>0</v>
      </c>
      <c r="I242" s="449">
        <f t="shared" si="32"/>
        <v>0</v>
      </c>
      <c r="J242" s="449">
        <f t="shared" si="33"/>
        <v>0</v>
      </c>
      <c r="K242" s="451"/>
    </row>
    <row r="243" spans="1:11" s="500" customFormat="1">
      <c r="A243" s="451"/>
      <c r="B243" s="475"/>
      <c r="C243" s="489" t="str">
        <f>'Data information'!C460</f>
        <v xml:space="preserve"> - คอนกรีต ขัดมันเรียบ (ลูกนอนบันได)</v>
      </c>
      <c r="D243" s="449"/>
      <c r="E243" s="450" t="str">
        <f>'Data information'!D460</f>
        <v>ลบ.ม.</v>
      </c>
      <c r="F243" s="449">
        <f>'Data information'!E460</f>
        <v>1971.96</v>
      </c>
      <c r="G243" s="449">
        <f t="shared" si="31"/>
        <v>0</v>
      </c>
      <c r="H243" s="449">
        <f>'Data information'!F460</f>
        <v>519</v>
      </c>
      <c r="I243" s="449">
        <f t="shared" si="32"/>
        <v>0</v>
      </c>
      <c r="J243" s="449">
        <f t="shared" si="33"/>
        <v>0</v>
      </c>
      <c r="K243" s="451"/>
    </row>
    <row r="244" spans="1:11" s="500" customFormat="1">
      <c r="A244" s="451"/>
      <c r="B244" s="475"/>
      <c r="C244" s="489" t="str">
        <f>'Data information'!C461</f>
        <v xml:space="preserve"> - เหล็กเสริม RB 9 มม.</v>
      </c>
      <c r="D244" s="449"/>
      <c r="E244" s="450" t="str">
        <f>'Data information'!D461</f>
        <v>กก.</v>
      </c>
      <c r="F244" s="449">
        <f>'Data information'!E461</f>
        <v>20.79</v>
      </c>
      <c r="G244" s="449">
        <f t="shared" si="31"/>
        <v>0</v>
      </c>
      <c r="H244" s="449">
        <f>'Data information'!F461</f>
        <v>4.4000000000000004</v>
      </c>
      <c r="I244" s="449">
        <f t="shared" si="32"/>
        <v>0</v>
      </c>
      <c r="J244" s="449">
        <f t="shared" si="33"/>
        <v>0</v>
      </c>
      <c r="K244" s="451"/>
    </row>
    <row r="245" spans="1:11" s="500" customFormat="1">
      <c r="A245" s="451"/>
      <c r="B245" s="475"/>
      <c r="C245" s="489" t="str">
        <f>'Data information'!C462</f>
        <v xml:space="preserve"> - เหล็กเสริม DB 12 มม.</v>
      </c>
      <c r="D245" s="449"/>
      <c r="E245" s="450" t="str">
        <f>'Data information'!D462</f>
        <v>กก.</v>
      </c>
      <c r="F245" s="449">
        <f>'Data information'!E462</f>
        <v>20.2</v>
      </c>
      <c r="G245" s="449">
        <f t="shared" si="31"/>
        <v>0</v>
      </c>
      <c r="H245" s="449">
        <f>'Data information'!F462</f>
        <v>3.6</v>
      </c>
      <c r="I245" s="449">
        <f t="shared" si="32"/>
        <v>0</v>
      </c>
      <c r="J245" s="449">
        <f t="shared" si="33"/>
        <v>0</v>
      </c>
      <c r="K245" s="451"/>
    </row>
    <row r="246" spans="1:11" s="500" customFormat="1">
      <c r="A246" s="451"/>
      <c r="B246" s="475"/>
      <c r="C246" s="489" t="str">
        <f>'Data information'!C463</f>
        <v xml:space="preserve"> - ลวดผูกเหล็ก</v>
      </c>
      <c r="D246" s="449"/>
      <c r="E246" s="450" t="str">
        <f>'Data information'!D463</f>
        <v>กก.</v>
      </c>
      <c r="F246" s="449">
        <f>'Data information'!E463</f>
        <v>34.42</v>
      </c>
      <c r="G246" s="449">
        <f t="shared" si="31"/>
        <v>0</v>
      </c>
      <c r="H246" s="449">
        <f>'Data information'!F463</f>
        <v>0</v>
      </c>
      <c r="I246" s="449">
        <f t="shared" si="32"/>
        <v>0</v>
      </c>
      <c r="J246" s="449">
        <f t="shared" si="33"/>
        <v>0</v>
      </c>
      <c r="K246" s="451"/>
    </row>
    <row r="247" spans="1:11" s="500" customFormat="1">
      <c r="A247" s="451"/>
      <c r="B247" s="475"/>
      <c r="C247" s="489" t="str">
        <f>'Data information'!C464</f>
        <v xml:space="preserve"> - เหล็กสี่เหลี่ยมตัน 1 x 1 ซม.(จมูกบันได)</v>
      </c>
      <c r="D247" s="449"/>
      <c r="E247" s="450" t="str">
        <f>'Data information'!D464</f>
        <v>ม.</v>
      </c>
      <c r="F247" s="449">
        <f>'Data information'!E464</f>
        <v>30</v>
      </c>
      <c r="G247" s="449">
        <f t="shared" si="31"/>
        <v>0</v>
      </c>
      <c r="H247" s="449">
        <f>'Data information'!F464</f>
        <v>0</v>
      </c>
      <c r="I247" s="449">
        <f t="shared" si="32"/>
        <v>0</v>
      </c>
      <c r="J247" s="449">
        <f t="shared" si="33"/>
        <v>0</v>
      </c>
      <c r="K247" s="451"/>
    </row>
    <row r="248" spans="1:11" s="500" customFormat="1">
      <c r="A248" s="451"/>
      <c r="B248" s="475"/>
      <c r="C248" s="489" t="str">
        <f>'Data information'!C465</f>
        <v xml:space="preserve"> - ทาสีกันสนิม</v>
      </c>
      <c r="D248" s="449"/>
      <c r="E248" s="450" t="str">
        <f>'Data information'!D465</f>
        <v>ตร.ม.</v>
      </c>
      <c r="F248" s="449">
        <f>'Data information'!E465</f>
        <v>22.42</v>
      </c>
      <c r="G248" s="449">
        <f t="shared" si="31"/>
        <v>0</v>
      </c>
      <c r="H248" s="449">
        <f>'Data information'!F465</f>
        <v>30</v>
      </c>
      <c r="I248" s="449">
        <f t="shared" si="32"/>
        <v>0</v>
      </c>
      <c r="J248" s="449">
        <f t="shared" si="33"/>
        <v>0</v>
      </c>
      <c r="K248" s="451"/>
    </row>
    <row r="249" spans="1:11" s="500" customFormat="1">
      <c r="A249" s="451"/>
      <c r="B249" s="475"/>
      <c r="C249" s="489" t="str">
        <f>'Data information'!C466</f>
        <v xml:space="preserve"> - ทาสีน้ำมัน</v>
      </c>
      <c r="D249" s="449"/>
      <c r="E249" s="450" t="str">
        <f>'Data information'!D466</f>
        <v>ตร.ม.</v>
      </c>
      <c r="F249" s="449">
        <f>'Data information'!E466</f>
        <v>66.12</v>
      </c>
      <c r="G249" s="449">
        <f t="shared" si="31"/>
        <v>0</v>
      </c>
      <c r="H249" s="449">
        <f>'Data information'!F466</f>
        <v>35</v>
      </c>
      <c r="I249" s="449">
        <f t="shared" si="32"/>
        <v>0</v>
      </c>
      <c r="J249" s="449">
        <f t="shared" si="33"/>
        <v>0</v>
      </c>
      <c r="K249" s="451"/>
    </row>
    <row r="250" spans="1:11" s="500" customFormat="1">
      <c r="A250" s="451"/>
      <c r="B250" s="475"/>
      <c r="C250" s="489" t="str">
        <f>'Data information'!C467</f>
        <v xml:space="preserve"> - งานราวเหล็ก ราวบันได ST.1</v>
      </c>
      <c r="D250" s="449"/>
      <c r="E250" s="450" t="str">
        <f>'Data information'!D467</f>
        <v>ม.</v>
      </c>
      <c r="F250" s="449">
        <f>'Data information'!E467</f>
        <v>1838.53</v>
      </c>
      <c r="G250" s="449">
        <f t="shared" si="31"/>
        <v>0</v>
      </c>
      <c r="H250" s="449">
        <f>'Data information'!F467</f>
        <v>560</v>
      </c>
      <c r="I250" s="449">
        <f t="shared" si="32"/>
        <v>0</v>
      </c>
      <c r="J250" s="449">
        <f t="shared" si="33"/>
        <v>0</v>
      </c>
      <c r="K250" s="451"/>
    </row>
    <row r="251" spans="1:11" s="500" customFormat="1" hidden="1">
      <c r="A251" s="451"/>
      <c r="B251" s="475"/>
      <c r="C251" s="485" t="str">
        <f>'Data information'!C468</f>
        <v>งานบันได ST.2 อาคาร 3,8</v>
      </c>
      <c r="D251" s="449"/>
      <c r="E251" s="450"/>
      <c r="F251" s="449"/>
      <c r="G251" s="449"/>
      <c r="H251" s="449"/>
      <c r="I251" s="449"/>
      <c r="J251" s="449"/>
      <c r="K251" s="451"/>
    </row>
    <row r="252" spans="1:11" s="500" customFormat="1" hidden="1">
      <c r="A252" s="451"/>
      <c r="B252" s="475"/>
      <c r="C252" s="489" t="str">
        <f>'Data information'!C469</f>
        <v xml:space="preserve"> - H-390X300X10X16 mm.( แม่บันได )</v>
      </c>
      <c r="D252" s="449"/>
      <c r="E252" s="450" t="str">
        <f>'Data information'!D469</f>
        <v>กก.</v>
      </c>
      <c r="F252" s="449">
        <f>'Data information'!E469</f>
        <v>34.64</v>
      </c>
      <c r="G252" s="449">
        <f t="shared" si="31"/>
        <v>0</v>
      </c>
      <c r="H252" s="449">
        <f>'Data information'!F469</f>
        <v>0</v>
      </c>
      <c r="I252" s="449">
        <f t="shared" si="32"/>
        <v>0</v>
      </c>
      <c r="J252" s="449">
        <f t="shared" si="33"/>
        <v>0</v>
      </c>
      <c r="K252" s="451"/>
    </row>
    <row r="253" spans="1:11" s="500" customFormat="1" hidden="1">
      <c r="A253" s="451"/>
      <c r="B253" s="475"/>
      <c r="C253" s="489" t="str">
        <f>'Data information'!C470</f>
        <v xml:space="preserve"> - แผ่นเหล็กเรียบดำหนา 6 มม. (ลูกตั้ง-ลูกนอน)</v>
      </c>
      <c r="D253" s="449"/>
      <c r="E253" s="450" t="str">
        <f>'Data information'!D470</f>
        <v>กก.</v>
      </c>
      <c r="F253" s="449">
        <f>'Data information'!E470</f>
        <v>25.12</v>
      </c>
      <c r="G253" s="449">
        <f t="shared" si="31"/>
        <v>0</v>
      </c>
      <c r="H253" s="449">
        <f>'Data information'!F470</f>
        <v>0</v>
      </c>
      <c r="I253" s="449">
        <f t="shared" si="32"/>
        <v>0</v>
      </c>
      <c r="J253" s="449">
        <f t="shared" si="33"/>
        <v>0</v>
      </c>
      <c r="K253" s="451"/>
    </row>
    <row r="254" spans="1:11" s="500" customFormat="1" hidden="1">
      <c r="A254" s="451"/>
      <c r="B254" s="475"/>
      <c r="C254" s="489" t="str">
        <f>'Data information'!C471</f>
        <v xml:space="preserve"> - แผ่นเหล็กขนาด 1000X400X25mm. </v>
      </c>
      <c r="D254" s="449"/>
      <c r="E254" s="450" t="str">
        <f>'Data information'!D471</f>
        <v>กก.</v>
      </c>
      <c r="F254" s="449">
        <f>'Data information'!E471</f>
        <v>28.44</v>
      </c>
      <c r="G254" s="449">
        <f t="shared" si="31"/>
        <v>0</v>
      </c>
      <c r="H254" s="449">
        <f>'Data information'!F471</f>
        <v>0</v>
      </c>
      <c r="I254" s="449">
        <f t="shared" si="32"/>
        <v>0</v>
      </c>
      <c r="J254" s="449">
        <f t="shared" si="33"/>
        <v>0</v>
      </c>
      <c r="K254" s="451"/>
    </row>
    <row r="255" spans="1:11" s="500" customFormat="1" hidden="1">
      <c r="A255" s="451"/>
      <c r="B255" s="475"/>
      <c r="C255" s="489" t="str">
        <f>'Data information'!C472</f>
        <v xml:space="preserve"> - แผ่นเหล็กขนาด 400X400X25mm. </v>
      </c>
      <c r="D255" s="449"/>
      <c r="E255" s="450" t="str">
        <f>'Data information'!D472</f>
        <v>กก.</v>
      </c>
      <c r="F255" s="449">
        <f>'Data information'!E472</f>
        <v>28.44</v>
      </c>
      <c r="G255" s="449">
        <f t="shared" si="31"/>
        <v>0</v>
      </c>
      <c r="H255" s="449">
        <f>'Data information'!F472</f>
        <v>0</v>
      </c>
      <c r="I255" s="449">
        <f t="shared" si="32"/>
        <v>0</v>
      </c>
      <c r="J255" s="449">
        <f t="shared" si="33"/>
        <v>0</v>
      </c>
      <c r="K255" s="451"/>
    </row>
    <row r="256" spans="1:11" s="500" customFormat="1" hidden="1">
      <c r="A256" s="451"/>
      <c r="B256" s="475"/>
      <c r="C256" s="489" t="str">
        <f>'Data information'!C473</f>
        <v xml:space="preserve"> - ค่าแรงเชื่อม ประกอบเหล็กโครงสร้าง</v>
      </c>
      <c r="D256" s="449"/>
      <c r="E256" s="450" t="str">
        <f>'Data information'!D473</f>
        <v>กก.</v>
      </c>
      <c r="F256" s="449">
        <f>'Data information'!E473</f>
        <v>0</v>
      </c>
      <c r="G256" s="449">
        <f t="shared" si="31"/>
        <v>0</v>
      </c>
      <c r="H256" s="449">
        <f>'Data information'!F473</f>
        <v>10</v>
      </c>
      <c r="I256" s="449">
        <f t="shared" si="32"/>
        <v>0</v>
      </c>
      <c r="J256" s="449">
        <f t="shared" si="33"/>
        <v>0</v>
      </c>
      <c r="K256" s="451"/>
    </row>
    <row r="257" spans="1:11" s="500" customFormat="1" hidden="1">
      <c r="A257" s="451"/>
      <c r="B257" s="475"/>
      <c r="C257" s="489" t="str">
        <f>'Data information'!C474</f>
        <v xml:space="preserve"> - Dowel DB25 </v>
      </c>
      <c r="D257" s="449"/>
      <c r="E257" s="450" t="str">
        <f>'Data information'!D474</f>
        <v>กก.</v>
      </c>
      <c r="F257" s="449">
        <f>'Data information'!E474</f>
        <v>20.41</v>
      </c>
      <c r="G257" s="449">
        <f t="shared" si="31"/>
        <v>0</v>
      </c>
      <c r="H257" s="449">
        <f>'Data information'!F474</f>
        <v>0</v>
      </c>
      <c r="I257" s="449">
        <f t="shared" si="32"/>
        <v>0</v>
      </c>
      <c r="J257" s="449">
        <f t="shared" si="33"/>
        <v>0</v>
      </c>
      <c r="K257" s="451"/>
    </row>
    <row r="258" spans="1:11" s="500" customFormat="1" hidden="1">
      <c r="A258" s="451"/>
      <c r="B258" s="475"/>
      <c r="C258" s="489" t="str">
        <f>'Data information'!C475</f>
        <v xml:space="preserve"> - คอนกรีต ขัดมันเรียบ (ลูกนอนบันได)</v>
      </c>
      <c r="D258" s="449"/>
      <c r="E258" s="450" t="str">
        <f>'Data information'!D475</f>
        <v>ลบ.ม.</v>
      </c>
      <c r="F258" s="449">
        <f>'Data information'!E475</f>
        <v>1971.96</v>
      </c>
      <c r="G258" s="449">
        <f t="shared" si="31"/>
        <v>0</v>
      </c>
      <c r="H258" s="449">
        <f>'Data information'!F475</f>
        <v>519</v>
      </c>
      <c r="I258" s="449">
        <f t="shared" si="32"/>
        <v>0</v>
      </c>
      <c r="J258" s="449">
        <f t="shared" si="33"/>
        <v>0</v>
      </c>
      <c r="K258" s="451"/>
    </row>
    <row r="259" spans="1:11" s="500" customFormat="1" hidden="1">
      <c r="A259" s="451"/>
      <c r="B259" s="475"/>
      <c r="C259" s="489" t="str">
        <f>'Data information'!C476</f>
        <v xml:space="preserve"> - เหล็กเสริม RB 9 มม.</v>
      </c>
      <c r="D259" s="449"/>
      <c r="E259" s="450" t="str">
        <f>'Data information'!D476</f>
        <v>กก.</v>
      </c>
      <c r="F259" s="449">
        <f>'Data information'!E476</f>
        <v>20.79</v>
      </c>
      <c r="G259" s="449">
        <f t="shared" si="31"/>
        <v>0</v>
      </c>
      <c r="H259" s="449">
        <f>'Data information'!F476</f>
        <v>4.4000000000000004</v>
      </c>
      <c r="I259" s="449">
        <f t="shared" si="32"/>
        <v>0</v>
      </c>
      <c r="J259" s="449">
        <f t="shared" si="33"/>
        <v>0</v>
      </c>
      <c r="K259" s="451"/>
    </row>
    <row r="260" spans="1:11" s="500" customFormat="1" hidden="1">
      <c r="A260" s="451"/>
      <c r="B260" s="475"/>
      <c r="C260" s="489" t="str">
        <f>'Data information'!C477</f>
        <v xml:space="preserve"> - เหล็กเสริม DB 12 มม.</v>
      </c>
      <c r="D260" s="449"/>
      <c r="E260" s="450" t="str">
        <f>'Data information'!D477</f>
        <v>กก.</v>
      </c>
      <c r="F260" s="449">
        <f>'Data information'!E477</f>
        <v>20.2</v>
      </c>
      <c r="G260" s="449">
        <f t="shared" si="31"/>
        <v>0</v>
      </c>
      <c r="H260" s="449">
        <f>'Data information'!F477</f>
        <v>3.6</v>
      </c>
      <c r="I260" s="449">
        <f t="shared" si="32"/>
        <v>0</v>
      </c>
      <c r="J260" s="449">
        <f t="shared" si="33"/>
        <v>0</v>
      </c>
      <c r="K260" s="451"/>
    </row>
    <row r="261" spans="1:11" s="500" customFormat="1" hidden="1">
      <c r="A261" s="451"/>
      <c r="B261" s="475"/>
      <c r="C261" s="489" t="str">
        <f>'Data information'!C478</f>
        <v xml:space="preserve"> - ลวดผูกเหล็ก</v>
      </c>
      <c r="D261" s="449"/>
      <c r="E261" s="450" t="str">
        <f>'Data information'!D478</f>
        <v>กก.</v>
      </c>
      <c r="F261" s="449">
        <f>'Data information'!E478</f>
        <v>34.42</v>
      </c>
      <c r="G261" s="449">
        <f t="shared" si="31"/>
        <v>0</v>
      </c>
      <c r="H261" s="449">
        <f>'Data information'!F478</f>
        <v>0</v>
      </c>
      <c r="I261" s="449">
        <f t="shared" si="32"/>
        <v>0</v>
      </c>
      <c r="J261" s="449">
        <f t="shared" si="33"/>
        <v>0</v>
      </c>
      <c r="K261" s="451"/>
    </row>
    <row r="262" spans="1:11" s="500" customFormat="1" hidden="1">
      <c r="A262" s="451"/>
      <c r="B262" s="475"/>
      <c r="C262" s="489" t="str">
        <f>'Data information'!C479</f>
        <v xml:space="preserve"> - เหล็กสี่เหลี่ยมตัน 1 x 1 ซม.(จมูกบันได)</v>
      </c>
      <c r="D262" s="449"/>
      <c r="E262" s="450" t="str">
        <f>'Data information'!D479</f>
        <v>ม.</v>
      </c>
      <c r="F262" s="449">
        <f>'Data information'!E479</f>
        <v>30</v>
      </c>
      <c r="G262" s="449">
        <f t="shared" si="31"/>
        <v>0</v>
      </c>
      <c r="H262" s="449">
        <f>'Data information'!F479</f>
        <v>0</v>
      </c>
      <c r="I262" s="449">
        <f t="shared" si="32"/>
        <v>0</v>
      </c>
      <c r="J262" s="449">
        <f t="shared" si="33"/>
        <v>0</v>
      </c>
      <c r="K262" s="451"/>
    </row>
    <row r="263" spans="1:11" s="500" customFormat="1" hidden="1">
      <c r="A263" s="451"/>
      <c r="B263" s="475"/>
      <c r="C263" s="489" t="str">
        <f>'Data information'!C480</f>
        <v xml:space="preserve"> - ทาสีกันสนิม</v>
      </c>
      <c r="D263" s="449"/>
      <c r="E263" s="450" t="str">
        <f>'Data information'!D480</f>
        <v>ตร.ม.</v>
      </c>
      <c r="F263" s="449">
        <f>'Data information'!E480</f>
        <v>22.42</v>
      </c>
      <c r="G263" s="449">
        <f t="shared" si="31"/>
        <v>0</v>
      </c>
      <c r="H263" s="449">
        <f>'Data information'!F480</f>
        <v>30</v>
      </c>
      <c r="I263" s="449">
        <f t="shared" si="32"/>
        <v>0</v>
      </c>
      <c r="J263" s="449">
        <f t="shared" si="33"/>
        <v>0</v>
      </c>
      <c r="K263" s="451"/>
    </row>
    <row r="264" spans="1:11" s="500" customFormat="1" hidden="1">
      <c r="A264" s="451"/>
      <c r="B264" s="475"/>
      <c r="C264" s="489" t="str">
        <f>'Data information'!C481</f>
        <v xml:space="preserve"> - ทาสีน้ำมัน</v>
      </c>
      <c r="D264" s="449"/>
      <c r="E264" s="450" t="str">
        <f>'Data information'!D481</f>
        <v>ตร.ม.</v>
      </c>
      <c r="F264" s="449">
        <f>'Data information'!E481</f>
        <v>66.12</v>
      </c>
      <c r="G264" s="449">
        <f t="shared" si="31"/>
        <v>0</v>
      </c>
      <c r="H264" s="449">
        <f>'Data information'!F481</f>
        <v>35</v>
      </c>
      <c r="I264" s="449">
        <f t="shared" si="32"/>
        <v>0</v>
      </c>
      <c r="J264" s="449">
        <f t="shared" si="33"/>
        <v>0</v>
      </c>
      <c r="K264" s="451"/>
    </row>
    <row r="265" spans="1:11" s="500" customFormat="1" hidden="1">
      <c r="A265" s="451"/>
      <c r="B265" s="475"/>
      <c r="C265" s="489" t="str">
        <f>'Data information'!C482</f>
        <v xml:space="preserve"> - งานราวเหล็ก ราวบันได ST.2</v>
      </c>
      <c r="D265" s="449"/>
      <c r="E265" s="450" t="str">
        <f>'Data information'!D482</f>
        <v>ม.</v>
      </c>
      <c r="F265" s="449">
        <f>'Data information'!E482</f>
        <v>1838.53</v>
      </c>
      <c r="G265" s="449">
        <f t="shared" si="31"/>
        <v>0</v>
      </c>
      <c r="H265" s="449">
        <f>'Data information'!F482</f>
        <v>560</v>
      </c>
      <c r="I265" s="449">
        <f t="shared" si="32"/>
        <v>0</v>
      </c>
      <c r="J265" s="449">
        <f t="shared" si="33"/>
        <v>0</v>
      </c>
      <c r="K265" s="451"/>
    </row>
    <row r="266" spans="1:11" s="500" customFormat="1">
      <c r="A266" s="451"/>
      <c r="B266" s="475"/>
      <c r="C266" s="485" t="str">
        <f>'Data information'!C483</f>
        <v>งานบันได ST.2 อาคาร 5</v>
      </c>
      <c r="D266" s="449"/>
      <c r="E266" s="450"/>
      <c r="F266" s="449"/>
      <c r="G266" s="449"/>
      <c r="H266" s="449"/>
      <c r="I266" s="449"/>
      <c r="J266" s="449"/>
      <c r="K266" s="451"/>
    </row>
    <row r="267" spans="1:11" s="500" customFormat="1">
      <c r="A267" s="451"/>
      <c r="B267" s="475"/>
      <c r="C267" s="489" t="str">
        <f>'Data information'!C484</f>
        <v xml:space="preserve"> - คอนกรีตโครงสร้าง  fc'= 280 ksc. ทรงกระบอก</v>
      </c>
      <c r="D267" s="449"/>
      <c r="E267" s="450" t="str">
        <f>'Data information'!D484</f>
        <v>ลบ.ม.</v>
      </c>
      <c r="F267" s="449">
        <f>'Data information'!E484</f>
        <v>1971.96</v>
      </c>
      <c r="G267" s="449">
        <f t="shared" si="31"/>
        <v>0</v>
      </c>
      <c r="H267" s="449">
        <f>'Data information'!F484</f>
        <v>519</v>
      </c>
      <c r="I267" s="449">
        <f t="shared" si="32"/>
        <v>0</v>
      </c>
      <c r="J267" s="449">
        <f t="shared" si="33"/>
        <v>0</v>
      </c>
      <c r="K267" s="451"/>
    </row>
    <row r="268" spans="1:11" s="500" customFormat="1">
      <c r="A268" s="451"/>
      <c r="B268" s="475"/>
      <c r="C268" s="489" t="str">
        <f>'Data information'!C485</f>
        <v xml:space="preserve">  - ไม้แบบทั่วไป  50%</v>
      </c>
      <c r="D268" s="449"/>
      <c r="E268" s="450" t="str">
        <f>'Data information'!D485</f>
        <v>ตร.ม.</v>
      </c>
      <c r="F268" s="449">
        <f>'Data information'!E485</f>
        <v>300</v>
      </c>
      <c r="G268" s="449">
        <f t="shared" si="31"/>
        <v>0</v>
      </c>
      <c r="H268" s="449">
        <f>'Data information'!F485</f>
        <v>0</v>
      </c>
      <c r="I268" s="449">
        <f t="shared" si="32"/>
        <v>0</v>
      </c>
      <c r="J268" s="449">
        <f t="shared" si="33"/>
        <v>0</v>
      </c>
      <c r="K268" s="451"/>
    </row>
    <row r="269" spans="1:11" s="500" customFormat="1">
      <c r="A269" s="451"/>
      <c r="B269" s="475"/>
      <c r="C269" s="489" t="str">
        <f>'Data information'!C486</f>
        <v xml:space="preserve">  - ค่าแรงไม้แบบ</v>
      </c>
      <c r="D269" s="449"/>
      <c r="E269" s="450" t="str">
        <f>'Data information'!D486</f>
        <v>ตร.ม.</v>
      </c>
      <c r="F269" s="449">
        <f>'Data information'!E486</f>
        <v>0</v>
      </c>
      <c r="G269" s="449">
        <f t="shared" si="31"/>
        <v>0</v>
      </c>
      <c r="H269" s="449">
        <f>'Data information'!F486</f>
        <v>115</v>
      </c>
      <c r="I269" s="449">
        <f t="shared" si="32"/>
        <v>0</v>
      </c>
      <c r="J269" s="449">
        <f t="shared" si="33"/>
        <v>0</v>
      </c>
      <c r="K269" s="451"/>
    </row>
    <row r="270" spans="1:11" s="500" customFormat="1">
      <c r="A270" s="451"/>
      <c r="B270" s="475"/>
      <c r="C270" s="489" t="str">
        <f>'Data information'!C487</f>
        <v xml:space="preserve">  - ไม้คร่าวยึดแบบหล่อคอนกรีต </v>
      </c>
      <c r="D270" s="449"/>
      <c r="E270" s="450" t="str">
        <f>'Data information'!D487</f>
        <v>ตร.ม.</v>
      </c>
      <c r="F270" s="449">
        <f>'Data information'!E487</f>
        <v>300</v>
      </c>
      <c r="G270" s="449">
        <f t="shared" si="31"/>
        <v>0</v>
      </c>
      <c r="H270" s="449">
        <f>'Data information'!F487</f>
        <v>0</v>
      </c>
      <c r="I270" s="449">
        <f t="shared" si="32"/>
        <v>0</v>
      </c>
      <c r="J270" s="449">
        <f t="shared" si="33"/>
        <v>0</v>
      </c>
      <c r="K270" s="451"/>
    </row>
    <row r="271" spans="1:11" s="500" customFormat="1">
      <c r="A271" s="451"/>
      <c r="B271" s="475"/>
      <c r="C271" s="489" t="str">
        <f>'Data information'!C488</f>
        <v xml:space="preserve">  - ตะปู</v>
      </c>
      <c r="D271" s="449"/>
      <c r="E271" s="450" t="str">
        <f>'Data information'!D488</f>
        <v>กก.</v>
      </c>
      <c r="F271" s="449">
        <f>'Data information'!E488</f>
        <v>58.88</v>
      </c>
      <c r="G271" s="449">
        <f t="shared" si="31"/>
        <v>0</v>
      </c>
      <c r="H271" s="449">
        <f>'Data information'!F488</f>
        <v>0</v>
      </c>
      <c r="I271" s="449">
        <f t="shared" si="32"/>
        <v>0</v>
      </c>
      <c r="J271" s="449">
        <f t="shared" si="33"/>
        <v>0</v>
      </c>
      <c r="K271" s="451"/>
    </row>
    <row r="272" spans="1:11" s="500" customFormat="1">
      <c r="A272" s="451"/>
      <c r="B272" s="475"/>
      <c r="C272" s="489" t="str">
        <f>'Data information'!C489</f>
        <v xml:space="preserve">  - เหล็กเส้นกลมผิวเรียบ SR.24 RB9 มม.</v>
      </c>
      <c r="D272" s="449"/>
      <c r="E272" s="450" t="str">
        <f>'Data information'!D489</f>
        <v>กก.</v>
      </c>
      <c r="F272" s="449">
        <f>'Data information'!E489</f>
        <v>20.79</v>
      </c>
      <c r="G272" s="449">
        <f t="shared" si="31"/>
        <v>0</v>
      </c>
      <c r="H272" s="449">
        <f>'Data information'!F489</f>
        <v>4.4000000000000004</v>
      </c>
      <c r="I272" s="449">
        <f t="shared" si="32"/>
        <v>0</v>
      </c>
      <c r="J272" s="449">
        <f t="shared" si="33"/>
        <v>0</v>
      </c>
      <c r="K272" s="451"/>
    </row>
    <row r="273" spans="1:11" s="500" customFormat="1">
      <c r="A273" s="451"/>
      <c r="B273" s="475"/>
      <c r="C273" s="489" t="str">
        <f>'Data information'!C490</f>
        <v xml:space="preserve">  - เหล็กเส้นกลมผิวข้ออ้อย SD.40 DB12 มม.</v>
      </c>
      <c r="D273" s="449"/>
      <c r="E273" s="450" t="str">
        <f>'Data information'!D490</f>
        <v>กก.</v>
      </c>
      <c r="F273" s="449">
        <f>'Data information'!E490</f>
        <v>20.2</v>
      </c>
      <c r="G273" s="449">
        <f t="shared" si="31"/>
        <v>0</v>
      </c>
      <c r="H273" s="449">
        <f>'Data information'!F490</f>
        <v>3.6</v>
      </c>
      <c r="I273" s="449">
        <f t="shared" si="32"/>
        <v>0</v>
      </c>
      <c r="J273" s="449">
        <f t="shared" si="33"/>
        <v>0</v>
      </c>
      <c r="K273" s="451"/>
    </row>
    <row r="274" spans="1:11" s="500" customFormat="1">
      <c r="A274" s="451"/>
      <c r="B274" s="475"/>
      <c r="C274" s="489" t="str">
        <f>'Data information'!C491</f>
        <v xml:space="preserve"> - ลวดผูกเหล็ก</v>
      </c>
      <c r="D274" s="449"/>
      <c r="E274" s="450" t="str">
        <f>'Data information'!D491</f>
        <v>กก.</v>
      </c>
      <c r="F274" s="449">
        <f>'Data information'!E491</f>
        <v>34.42</v>
      </c>
      <c r="G274" s="449">
        <f t="shared" si="31"/>
        <v>0</v>
      </c>
      <c r="H274" s="449">
        <f>'Data information'!F491</f>
        <v>0</v>
      </c>
      <c r="I274" s="449">
        <f t="shared" si="32"/>
        <v>0</v>
      </c>
      <c r="J274" s="449">
        <f t="shared" si="33"/>
        <v>0</v>
      </c>
      <c r="K274" s="451"/>
    </row>
    <row r="275" spans="1:11" s="500" customFormat="1">
      <c r="A275" s="451"/>
      <c r="B275" s="475"/>
      <c r="C275" s="489" t="str">
        <f>'Data information'!C492</f>
        <v xml:space="preserve"> - กันลื่นเหล็กสี่เหลี่ยมตัน ขนาด 1x1 ซม.(จมูกบันได)</v>
      </c>
      <c r="D275" s="449"/>
      <c r="E275" s="450" t="str">
        <f>'Data information'!D492</f>
        <v>กก.</v>
      </c>
      <c r="F275" s="449">
        <f>'Data information'!E492</f>
        <v>30</v>
      </c>
      <c r="G275" s="449">
        <f t="shared" si="31"/>
        <v>0</v>
      </c>
      <c r="H275" s="449">
        <f>'Data information'!F492</f>
        <v>0</v>
      </c>
      <c r="I275" s="449">
        <f t="shared" si="32"/>
        <v>0</v>
      </c>
      <c r="J275" s="449">
        <f t="shared" si="33"/>
        <v>0</v>
      </c>
      <c r="K275" s="451"/>
    </row>
    <row r="276" spans="1:11" s="500" customFormat="1">
      <c r="A276" s="451"/>
      <c r="B276" s="475"/>
      <c r="C276" s="489" t="str">
        <f>'Data information'!C493</f>
        <v xml:space="preserve"> - งานราวเหล็ก ราวบันได ST2</v>
      </c>
      <c r="D276" s="449"/>
      <c r="E276" s="450" t="str">
        <f>'Data information'!D493</f>
        <v>ม.</v>
      </c>
      <c r="F276" s="449">
        <f>'Data information'!E493</f>
        <v>303.774</v>
      </c>
      <c r="G276" s="449">
        <f t="shared" si="31"/>
        <v>0</v>
      </c>
      <c r="H276" s="449">
        <f>'Data information'!F493</f>
        <v>114</v>
      </c>
      <c r="I276" s="449">
        <f t="shared" si="32"/>
        <v>0</v>
      </c>
      <c r="J276" s="449">
        <f t="shared" si="33"/>
        <v>0</v>
      </c>
      <c r="K276" s="451"/>
    </row>
    <row r="277" spans="1:11" s="500" customFormat="1" hidden="1">
      <c r="A277" s="451"/>
      <c r="B277" s="475"/>
      <c r="C277" s="485" t="str">
        <f>'Data information'!C494</f>
        <v>งานบันได ST.2-1 อาคาร1,2, 6,7</v>
      </c>
      <c r="D277" s="449"/>
      <c r="E277" s="450"/>
      <c r="F277" s="449"/>
      <c r="G277" s="449"/>
      <c r="H277" s="449"/>
      <c r="I277" s="449"/>
      <c r="J277" s="449"/>
      <c r="K277" s="451"/>
    </row>
    <row r="278" spans="1:11" s="500" customFormat="1" hidden="1">
      <c r="A278" s="451"/>
      <c r="B278" s="475"/>
      <c r="C278" s="489" t="str">
        <f>'Data information'!C495</f>
        <v xml:space="preserve"> -  H-200X200X8X12mm. </v>
      </c>
      <c r="D278" s="449"/>
      <c r="E278" s="450" t="str">
        <f>'Data information'!D495</f>
        <v>กก.</v>
      </c>
      <c r="F278" s="449">
        <f>'Data information'!E495</f>
        <v>33.409999999999997</v>
      </c>
      <c r="G278" s="449">
        <f t="shared" si="31"/>
        <v>0</v>
      </c>
      <c r="H278" s="449">
        <f>'Data information'!F495</f>
        <v>0</v>
      </c>
      <c r="I278" s="449">
        <f t="shared" si="32"/>
        <v>0</v>
      </c>
      <c r="J278" s="449">
        <f t="shared" si="33"/>
        <v>0</v>
      </c>
      <c r="K278" s="451"/>
    </row>
    <row r="279" spans="1:11" s="500" customFormat="1" hidden="1">
      <c r="A279" s="451"/>
      <c r="B279" s="475"/>
      <c r="C279" s="489" t="str">
        <f>'Data information'!C496</f>
        <v xml:space="preserve">  - H-194X150X6X9mm.</v>
      </c>
      <c r="D279" s="449"/>
      <c r="E279" s="450" t="str">
        <f>'Data information'!D496</f>
        <v>กก.</v>
      </c>
      <c r="F279" s="449">
        <f>'Data information'!E496</f>
        <v>34.020000000000003</v>
      </c>
      <c r="G279" s="449">
        <f t="shared" si="31"/>
        <v>0</v>
      </c>
      <c r="H279" s="449">
        <f>'Data information'!F496</f>
        <v>0</v>
      </c>
      <c r="I279" s="449">
        <f t="shared" si="32"/>
        <v>0</v>
      </c>
      <c r="J279" s="449">
        <f t="shared" si="33"/>
        <v>0</v>
      </c>
      <c r="K279" s="451"/>
    </row>
    <row r="280" spans="1:11" s="500" customFormat="1" hidden="1">
      <c r="A280" s="451"/>
      <c r="B280" s="475"/>
      <c r="C280" s="489" t="str">
        <f>'Data information'!C497</f>
        <v xml:space="preserve"> - C-CHANNELS 200X80X7.5X11.0mm.</v>
      </c>
      <c r="D280" s="449"/>
      <c r="E280" s="450" t="str">
        <f>'Data information'!D497</f>
        <v>กก.</v>
      </c>
      <c r="F280" s="449">
        <f>'Data information'!E497</f>
        <v>35.840000000000003</v>
      </c>
      <c r="G280" s="449">
        <f t="shared" si="31"/>
        <v>0</v>
      </c>
      <c r="H280" s="449">
        <f>'Data information'!F497</f>
        <v>0</v>
      </c>
      <c r="I280" s="449">
        <f t="shared" si="32"/>
        <v>0</v>
      </c>
      <c r="J280" s="449">
        <f t="shared" si="33"/>
        <v>0</v>
      </c>
      <c r="K280" s="451"/>
    </row>
    <row r="281" spans="1:11" s="500" customFormat="1" hidden="1">
      <c r="A281" s="451"/>
      <c r="B281" s="475"/>
      <c r="C281" s="489" t="str">
        <f>'Data information'!C498</f>
        <v xml:space="preserve"> - แผ่นเหล็กลายตีนไก่  หนา 6 มม.พับ (ลูกนอนบันได)</v>
      </c>
      <c r="D281" s="449"/>
      <c r="E281" s="450" t="str">
        <f>'Data information'!D498</f>
        <v>กก.</v>
      </c>
      <c r="F281" s="449">
        <f>'Data information'!E498</f>
        <v>39.79</v>
      </c>
      <c r="G281" s="449">
        <f t="shared" si="31"/>
        <v>0</v>
      </c>
      <c r="H281" s="449">
        <f>'Data information'!F498</f>
        <v>0</v>
      </c>
      <c r="I281" s="449">
        <f t="shared" si="32"/>
        <v>0</v>
      </c>
      <c r="J281" s="449">
        <f t="shared" si="33"/>
        <v>0</v>
      </c>
      <c r="K281" s="451"/>
    </row>
    <row r="282" spans="1:11" s="500" customFormat="1" hidden="1">
      <c r="A282" s="451"/>
      <c r="B282" s="475"/>
      <c r="C282" s="489" t="str">
        <f>'Data information'!C499</f>
        <v xml:space="preserve"> - แผ่นเหล็กขนาด 250X400X20mm. </v>
      </c>
      <c r="D282" s="449"/>
      <c r="E282" s="450" t="str">
        <f>'Data information'!D499</f>
        <v>กก.</v>
      </c>
      <c r="F282" s="449">
        <f>'Data information'!E499</f>
        <v>28.692401372212689</v>
      </c>
      <c r="G282" s="449">
        <f t="shared" si="31"/>
        <v>0</v>
      </c>
      <c r="H282" s="449">
        <f>'Data information'!F499</f>
        <v>0</v>
      </c>
      <c r="I282" s="449">
        <f t="shared" si="32"/>
        <v>0</v>
      </c>
      <c r="J282" s="449">
        <f t="shared" si="33"/>
        <v>0</v>
      </c>
      <c r="K282" s="451"/>
    </row>
    <row r="283" spans="1:11" s="500" customFormat="1" hidden="1">
      <c r="A283" s="451"/>
      <c r="B283" s="475"/>
      <c r="C283" s="489" t="str">
        <f>'Data information'!C500</f>
        <v xml:space="preserve"> - แผ่นเหล็กขนาด 250X250X20mm. </v>
      </c>
      <c r="D283" s="449"/>
      <c r="E283" s="450" t="str">
        <f>'Data information'!D500</f>
        <v>กก.</v>
      </c>
      <c r="F283" s="449">
        <f>'Data information'!E500</f>
        <v>28.692401372212689</v>
      </c>
      <c r="G283" s="449">
        <f t="shared" si="31"/>
        <v>0</v>
      </c>
      <c r="H283" s="449">
        <f>'Data information'!F500</f>
        <v>0</v>
      </c>
      <c r="I283" s="449">
        <f t="shared" si="32"/>
        <v>0</v>
      </c>
      <c r="J283" s="449">
        <f t="shared" si="33"/>
        <v>0</v>
      </c>
      <c r="K283" s="451"/>
    </row>
    <row r="284" spans="1:11" s="500" customFormat="1" hidden="1">
      <c r="A284" s="451"/>
      <c r="B284" s="475"/>
      <c r="C284" s="489" t="str">
        <f>'Data information'!C501</f>
        <v xml:space="preserve"> - แผ่นเหล็กขนาด 200X350X20mm. </v>
      </c>
      <c r="D284" s="449"/>
      <c r="E284" s="450" t="str">
        <f>'Data information'!D501</f>
        <v>กก.</v>
      </c>
      <c r="F284" s="449">
        <f>'Data information'!E501</f>
        <v>28.692401372212689</v>
      </c>
      <c r="G284" s="449">
        <f t="shared" si="31"/>
        <v>0</v>
      </c>
      <c r="H284" s="449">
        <f>'Data information'!F501</f>
        <v>0</v>
      </c>
      <c r="I284" s="449">
        <f t="shared" si="32"/>
        <v>0</v>
      </c>
      <c r="J284" s="449">
        <f t="shared" si="33"/>
        <v>0</v>
      </c>
      <c r="K284" s="451"/>
    </row>
    <row r="285" spans="1:11" s="500" customFormat="1" hidden="1">
      <c r="A285" s="451"/>
      <c r="B285" s="475"/>
      <c r="C285" s="489" t="str">
        <f>'Data information'!C502</f>
        <v xml:space="preserve"> - Dowel DB20 ยาว 0.40 ม. (DETAIL-1)</v>
      </c>
      <c r="D285" s="449"/>
      <c r="E285" s="450" t="str">
        <f>'Data information'!D502</f>
        <v>กก.</v>
      </c>
      <c r="F285" s="449">
        <f>'Data information'!E502</f>
        <v>20.18</v>
      </c>
      <c r="G285" s="449">
        <f t="shared" si="31"/>
        <v>0</v>
      </c>
      <c r="H285" s="449">
        <f>'Data information'!F502</f>
        <v>0</v>
      </c>
      <c r="I285" s="449">
        <f t="shared" si="32"/>
        <v>0</v>
      </c>
      <c r="J285" s="449">
        <f t="shared" si="33"/>
        <v>0</v>
      </c>
      <c r="K285" s="451"/>
    </row>
    <row r="286" spans="1:11" s="500" customFormat="1" hidden="1">
      <c r="A286" s="451"/>
      <c r="B286" s="475"/>
      <c r="C286" s="489" t="str">
        <f>'Data information'!C503</f>
        <v xml:space="preserve"> - Dowel DB20 ยาว 0.40 ม.  (DETAIL-2)</v>
      </c>
      <c r="D286" s="449"/>
      <c r="E286" s="450" t="str">
        <f>'Data information'!D503</f>
        <v>กก.</v>
      </c>
      <c r="F286" s="449">
        <f>'Data information'!E503</f>
        <v>20.18</v>
      </c>
      <c r="G286" s="449">
        <f t="shared" si="31"/>
        <v>0</v>
      </c>
      <c r="H286" s="449">
        <f>'Data information'!F503</f>
        <v>0</v>
      </c>
      <c r="I286" s="449">
        <f t="shared" si="32"/>
        <v>0</v>
      </c>
      <c r="J286" s="449">
        <f t="shared" si="33"/>
        <v>0</v>
      </c>
      <c r="K286" s="451"/>
    </row>
    <row r="287" spans="1:11" s="500" customFormat="1" hidden="1">
      <c r="A287" s="451"/>
      <c r="B287" s="475"/>
      <c r="C287" s="489" t="str">
        <f>'Data information'!C504</f>
        <v xml:space="preserve"> - Dowel DB16 ยาว 0.40 ม.  (DETAIL-3)</v>
      </c>
      <c r="D287" s="449"/>
      <c r="E287" s="450" t="str">
        <f>'Data information'!D504</f>
        <v>กก.</v>
      </c>
      <c r="F287" s="449">
        <f>'Data information'!E504</f>
        <v>20.14</v>
      </c>
      <c r="G287" s="449">
        <f t="shared" si="31"/>
        <v>0</v>
      </c>
      <c r="H287" s="449">
        <f>'Data information'!F504</f>
        <v>0</v>
      </c>
      <c r="I287" s="449">
        <f t="shared" si="32"/>
        <v>0</v>
      </c>
      <c r="J287" s="449">
        <f t="shared" si="33"/>
        <v>0</v>
      </c>
      <c r="K287" s="451"/>
    </row>
    <row r="288" spans="1:11" s="500" customFormat="1" hidden="1">
      <c r="A288" s="451"/>
      <c r="B288" s="475"/>
      <c r="C288" s="489" t="str">
        <f>'Data information'!C505</f>
        <v xml:space="preserve"> - ค่าแรงเชื่อม ประกอบเหล็กโครงสร้าง</v>
      </c>
      <c r="D288" s="449"/>
      <c r="E288" s="450" t="str">
        <f>'Data information'!D505</f>
        <v>กก.</v>
      </c>
      <c r="F288" s="449">
        <f>'Data information'!E505</f>
        <v>0</v>
      </c>
      <c r="G288" s="449">
        <f t="shared" si="31"/>
        <v>0</v>
      </c>
      <c r="H288" s="449">
        <f>'Data information'!F505</f>
        <v>10</v>
      </c>
      <c r="I288" s="449">
        <f t="shared" si="32"/>
        <v>0</v>
      </c>
      <c r="J288" s="449">
        <f t="shared" si="33"/>
        <v>0</v>
      </c>
      <c r="K288" s="451"/>
    </row>
    <row r="289" spans="1:11" s="500" customFormat="1" hidden="1">
      <c r="A289" s="451"/>
      <c r="B289" s="475"/>
      <c r="C289" s="489" t="str">
        <f>'Data information'!C506</f>
        <v xml:space="preserve"> - ทาสีกันสนิม</v>
      </c>
      <c r="D289" s="449"/>
      <c r="E289" s="450" t="str">
        <f>'Data information'!D506</f>
        <v>ตร.ม.</v>
      </c>
      <c r="F289" s="449">
        <f>'Data information'!E506</f>
        <v>22.42</v>
      </c>
      <c r="G289" s="449">
        <f t="shared" si="31"/>
        <v>0</v>
      </c>
      <c r="H289" s="449">
        <f>'Data information'!F506</f>
        <v>30</v>
      </c>
      <c r="I289" s="449">
        <f t="shared" si="32"/>
        <v>0</v>
      </c>
      <c r="J289" s="449">
        <f t="shared" si="33"/>
        <v>0</v>
      </c>
      <c r="K289" s="451"/>
    </row>
    <row r="290" spans="1:11" s="500" customFormat="1" hidden="1">
      <c r="A290" s="451"/>
      <c r="B290" s="475"/>
      <c r="C290" s="489" t="str">
        <f>'Data information'!C507</f>
        <v xml:space="preserve"> - ทาสีน้ำมัน</v>
      </c>
      <c r="D290" s="449"/>
      <c r="E290" s="450" t="str">
        <f>'Data information'!D507</f>
        <v>ตร.ม.</v>
      </c>
      <c r="F290" s="449">
        <f>'Data information'!E507</f>
        <v>66.12</v>
      </c>
      <c r="G290" s="449">
        <f t="shared" si="31"/>
        <v>0</v>
      </c>
      <c r="H290" s="449">
        <f>'Data information'!F507</f>
        <v>35</v>
      </c>
      <c r="I290" s="449">
        <f t="shared" si="32"/>
        <v>0</v>
      </c>
      <c r="J290" s="449">
        <f t="shared" si="33"/>
        <v>0</v>
      </c>
      <c r="K290" s="451"/>
    </row>
    <row r="291" spans="1:11" s="500" customFormat="1" hidden="1">
      <c r="A291" s="451"/>
      <c r="B291" s="475"/>
      <c r="C291" s="489" t="str">
        <f>'Data information'!C508</f>
        <v xml:space="preserve"> - งานราวเหล็ก ราวบันได ST.2-1</v>
      </c>
      <c r="D291" s="449"/>
      <c r="E291" s="450" t="str">
        <f>'Data information'!D508</f>
        <v>ม.</v>
      </c>
      <c r="F291" s="449">
        <f>'Data information'!E508</f>
        <v>303.774</v>
      </c>
      <c r="G291" s="449">
        <f t="shared" si="31"/>
        <v>0</v>
      </c>
      <c r="H291" s="449">
        <f>'Data information'!F508</f>
        <v>114</v>
      </c>
      <c r="I291" s="449">
        <f t="shared" si="32"/>
        <v>0</v>
      </c>
      <c r="J291" s="449">
        <f t="shared" si="33"/>
        <v>0</v>
      </c>
      <c r="K291" s="451"/>
    </row>
    <row r="292" spans="1:11" s="500" customFormat="1" hidden="1">
      <c r="A292" s="451"/>
      <c r="B292" s="475"/>
      <c r="C292" s="485" t="str">
        <f>'Data information'!C509</f>
        <v>งานบันได ST.2-1 อาคาร 4</v>
      </c>
      <c r="D292" s="449"/>
      <c r="E292" s="450"/>
      <c r="F292" s="449"/>
      <c r="G292" s="449"/>
      <c r="H292" s="449"/>
      <c r="I292" s="449"/>
      <c r="J292" s="449"/>
      <c r="K292" s="451"/>
    </row>
    <row r="293" spans="1:11" s="500" customFormat="1" hidden="1">
      <c r="A293" s="451"/>
      <c r="B293" s="475"/>
      <c r="C293" s="489" t="str">
        <f>'Data information'!C510</f>
        <v xml:space="preserve"> - H-390X300X10X16 mm.( แม่บันได )</v>
      </c>
      <c r="D293" s="449"/>
      <c r="E293" s="450" t="str">
        <f>'Data information'!D510</f>
        <v>กก.</v>
      </c>
      <c r="F293" s="449">
        <f>'Data information'!E510</f>
        <v>34.64</v>
      </c>
      <c r="G293" s="449">
        <f t="shared" si="31"/>
        <v>0</v>
      </c>
      <c r="H293" s="449">
        <f>'Data information'!F510</f>
        <v>0</v>
      </c>
      <c r="I293" s="449">
        <f t="shared" si="32"/>
        <v>0</v>
      </c>
      <c r="J293" s="449">
        <f t="shared" si="33"/>
        <v>0</v>
      </c>
      <c r="K293" s="451"/>
    </row>
    <row r="294" spans="1:11" s="500" customFormat="1" hidden="1">
      <c r="A294" s="451"/>
      <c r="B294" s="475"/>
      <c r="C294" s="489" t="str">
        <f>'Data information'!C511</f>
        <v xml:space="preserve"> - แผ่นเหล็กเรียบดำหนา 6 มม. (ลูกตั้ง-ลูกนอน)</v>
      </c>
      <c r="D294" s="449"/>
      <c r="E294" s="450" t="str">
        <f>'Data information'!D511</f>
        <v>กก.</v>
      </c>
      <c r="F294" s="449">
        <f>'Data information'!E511</f>
        <v>25.12</v>
      </c>
      <c r="G294" s="449">
        <f t="shared" si="31"/>
        <v>0</v>
      </c>
      <c r="H294" s="449">
        <f>'Data information'!F511</f>
        <v>0</v>
      </c>
      <c r="I294" s="449">
        <f t="shared" si="32"/>
        <v>0</v>
      </c>
      <c r="J294" s="449">
        <f t="shared" si="33"/>
        <v>0</v>
      </c>
      <c r="K294" s="451"/>
    </row>
    <row r="295" spans="1:11" s="500" customFormat="1" hidden="1">
      <c r="A295" s="451"/>
      <c r="B295" s="475"/>
      <c r="C295" s="489" t="str">
        <f>'Data information'!C512</f>
        <v xml:space="preserve"> - แผ่นเหล็กขนาด 1000X400X25mm. </v>
      </c>
      <c r="D295" s="449"/>
      <c r="E295" s="450" t="str">
        <f>'Data information'!D512</f>
        <v>กก.</v>
      </c>
      <c r="F295" s="449">
        <f>'Data information'!E512</f>
        <v>28.44</v>
      </c>
      <c r="G295" s="449">
        <f t="shared" si="31"/>
        <v>0</v>
      </c>
      <c r="H295" s="449">
        <f>'Data information'!F512</f>
        <v>0</v>
      </c>
      <c r="I295" s="449">
        <f t="shared" si="32"/>
        <v>0</v>
      </c>
      <c r="J295" s="449">
        <f t="shared" si="33"/>
        <v>0</v>
      </c>
      <c r="K295" s="451"/>
    </row>
    <row r="296" spans="1:11" s="500" customFormat="1" hidden="1">
      <c r="A296" s="451"/>
      <c r="B296" s="475"/>
      <c r="C296" s="489" t="str">
        <f>'Data information'!C513</f>
        <v xml:space="preserve"> - แผ่นเหล็กขนาด 400X400X25mm. </v>
      </c>
      <c r="D296" s="449"/>
      <c r="E296" s="450" t="str">
        <f>'Data information'!D513</f>
        <v>กก.</v>
      </c>
      <c r="F296" s="449">
        <f>'Data information'!E513</f>
        <v>28.44</v>
      </c>
      <c r="G296" s="449">
        <f t="shared" si="31"/>
        <v>0</v>
      </c>
      <c r="H296" s="449">
        <f>'Data information'!F513</f>
        <v>0</v>
      </c>
      <c r="I296" s="449">
        <f t="shared" si="32"/>
        <v>0</v>
      </c>
      <c r="J296" s="449">
        <f t="shared" si="33"/>
        <v>0</v>
      </c>
      <c r="K296" s="451"/>
    </row>
    <row r="297" spans="1:11" s="500" customFormat="1" hidden="1">
      <c r="A297" s="451"/>
      <c r="B297" s="475"/>
      <c r="C297" s="489" t="str">
        <f>'Data information'!C514</f>
        <v xml:space="preserve"> - ค่าแรงเชื่อม ประกอบเหล็กโครงสร้าง</v>
      </c>
      <c r="D297" s="449"/>
      <c r="E297" s="450" t="str">
        <f>'Data information'!D514</f>
        <v>กก.</v>
      </c>
      <c r="F297" s="449">
        <f>'Data information'!E514</f>
        <v>0</v>
      </c>
      <c r="G297" s="449">
        <f t="shared" si="31"/>
        <v>0</v>
      </c>
      <c r="H297" s="449">
        <f>'Data information'!F514</f>
        <v>10</v>
      </c>
      <c r="I297" s="449">
        <f t="shared" si="32"/>
        <v>0</v>
      </c>
      <c r="J297" s="449">
        <f t="shared" si="33"/>
        <v>0</v>
      </c>
      <c r="K297" s="451"/>
    </row>
    <row r="298" spans="1:11" s="500" customFormat="1" hidden="1">
      <c r="A298" s="451"/>
      <c r="B298" s="475"/>
      <c r="C298" s="489" t="str">
        <f>'Data information'!C515</f>
        <v xml:space="preserve"> - Dowel DB25 </v>
      </c>
      <c r="D298" s="449"/>
      <c r="E298" s="450" t="str">
        <f>'Data information'!D515</f>
        <v>กก.</v>
      </c>
      <c r="F298" s="449">
        <f>'Data information'!E515</f>
        <v>20.41</v>
      </c>
      <c r="G298" s="449">
        <f t="shared" si="31"/>
        <v>0</v>
      </c>
      <c r="H298" s="449">
        <f>'Data information'!F515</f>
        <v>0</v>
      </c>
      <c r="I298" s="449">
        <f t="shared" si="32"/>
        <v>0</v>
      </c>
      <c r="J298" s="449">
        <f t="shared" si="33"/>
        <v>0</v>
      </c>
      <c r="K298" s="451"/>
    </row>
    <row r="299" spans="1:11" s="500" customFormat="1" hidden="1">
      <c r="A299" s="451"/>
      <c r="B299" s="475"/>
      <c r="C299" s="489" t="str">
        <f>'Data information'!C516</f>
        <v xml:space="preserve"> - คอนกรีต ขัดมันเรียบ (ลูกนอนบันได)</v>
      </c>
      <c r="D299" s="449"/>
      <c r="E299" s="450" t="str">
        <f>'Data information'!D516</f>
        <v>ลบ.ม.</v>
      </c>
      <c r="F299" s="449">
        <f>'Data information'!E516</f>
        <v>1971.96</v>
      </c>
      <c r="G299" s="449">
        <f t="shared" si="31"/>
        <v>0</v>
      </c>
      <c r="H299" s="449">
        <f>'Data information'!F516</f>
        <v>519</v>
      </c>
      <c r="I299" s="449">
        <f t="shared" si="32"/>
        <v>0</v>
      </c>
      <c r="J299" s="449">
        <f t="shared" si="33"/>
        <v>0</v>
      </c>
      <c r="K299" s="451"/>
    </row>
    <row r="300" spans="1:11" s="500" customFormat="1" hidden="1">
      <c r="A300" s="451"/>
      <c r="B300" s="475"/>
      <c r="C300" s="489" t="str">
        <f>'Data information'!C517</f>
        <v xml:space="preserve"> - เหล็กเสริม RB 9 มม.</v>
      </c>
      <c r="D300" s="449"/>
      <c r="E300" s="450" t="str">
        <f>'Data information'!D517</f>
        <v>กก.</v>
      </c>
      <c r="F300" s="449">
        <f>'Data information'!E517</f>
        <v>20.79</v>
      </c>
      <c r="G300" s="449">
        <f t="shared" si="31"/>
        <v>0</v>
      </c>
      <c r="H300" s="449">
        <f>'Data information'!F517</f>
        <v>4.4000000000000004</v>
      </c>
      <c r="I300" s="449">
        <f t="shared" si="32"/>
        <v>0</v>
      </c>
      <c r="J300" s="449">
        <f t="shared" si="33"/>
        <v>0</v>
      </c>
      <c r="K300" s="451"/>
    </row>
    <row r="301" spans="1:11" s="500" customFormat="1" hidden="1">
      <c r="A301" s="451"/>
      <c r="B301" s="475"/>
      <c r="C301" s="489" t="str">
        <f>'Data information'!C518</f>
        <v xml:space="preserve"> - เหล็กเสริม DB 12 มม.</v>
      </c>
      <c r="D301" s="449"/>
      <c r="E301" s="450" t="str">
        <f>'Data information'!D518</f>
        <v>กก.</v>
      </c>
      <c r="F301" s="449">
        <f>'Data information'!E518</f>
        <v>20.2</v>
      </c>
      <c r="G301" s="449">
        <f t="shared" ref="G301:G364" si="34">D301*F301</f>
        <v>0</v>
      </c>
      <c r="H301" s="449">
        <f>'Data information'!F518</f>
        <v>3.6</v>
      </c>
      <c r="I301" s="449">
        <f t="shared" ref="I301:I364" si="35">D301*H301</f>
        <v>0</v>
      </c>
      <c r="J301" s="449">
        <f t="shared" ref="J301:J364" si="36">G301+I301</f>
        <v>0</v>
      </c>
      <c r="K301" s="451"/>
    </row>
    <row r="302" spans="1:11" s="500" customFormat="1" hidden="1">
      <c r="A302" s="451"/>
      <c r="B302" s="475"/>
      <c r="C302" s="489" t="str">
        <f>'Data information'!C519</f>
        <v xml:space="preserve"> - ลวดผูกเหล็ก</v>
      </c>
      <c r="D302" s="449"/>
      <c r="E302" s="450" t="str">
        <f>'Data information'!D519</f>
        <v>กก.</v>
      </c>
      <c r="F302" s="449">
        <f>'Data information'!E519</f>
        <v>34.42</v>
      </c>
      <c r="G302" s="449">
        <f t="shared" si="34"/>
        <v>0</v>
      </c>
      <c r="H302" s="449">
        <f>'Data information'!F519</f>
        <v>0</v>
      </c>
      <c r="I302" s="449">
        <f t="shared" si="35"/>
        <v>0</v>
      </c>
      <c r="J302" s="449">
        <f t="shared" si="36"/>
        <v>0</v>
      </c>
      <c r="K302" s="451"/>
    </row>
    <row r="303" spans="1:11" s="500" customFormat="1" hidden="1">
      <c r="A303" s="451"/>
      <c r="B303" s="475"/>
      <c r="C303" s="489" t="str">
        <f>'Data information'!C520</f>
        <v xml:space="preserve"> - เหล็กสี่เหลี่ยมตัน 1 x 1 ซม.(จมูกบันได)</v>
      </c>
      <c r="D303" s="449"/>
      <c r="E303" s="450" t="str">
        <f>'Data information'!D520</f>
        <v>ม.</v>
      </c>
      <c r="F303" s="449">
        <f>'Data information'!E520</f>
        <v>30</v>
      </c>
      <c r="G303" s="449">
        <f t="shared" si="34"/>
        <v>0</v>
      </c>
      <c r="H303" s="449">
        <f>'Data information'!F520</f>
        <v>0</v>
      </c>
      <c r="I303" s="449">
        <f t="shared" si="35"/>
        <v>0</v>
      </c>
      <c r="J303" s="449">
        <f t="shared" si="36"/>
        <v>0</v>
      </c>
      <c r="K303" s="451"/>
    </row>
    <row r="304" spans="1:11" s="500" customFormat="1" hidden="1">
      <c r="A304" s="451"/>
      <c r="B304" s="475"/>
      <c r="C304" s="489" t="str">
        <f>'Data information'!C521</f>
        <v xml:space="preserve"> - ทาสีกันสนิม</v>
      </c>
      <c r="D304" s="449"/>
      <c r="E304" s="450" t="str">
        <f>'Data information'!D521</f>
        <v>ตร.ม.</v>
      </c>
      <c r="F304" s="449">
        <f>'Data information'!E521</f>
        <v>22.42</v>
      </c>
      <c r="G304" s="449">
        <f t="shared" si="34"/>
        <v>0</v>
      </c>
      <c r="H304" s="449">
        <f>'Data information'!F521</f>
        <v>30</v>
      </c>
      <c r="I304" s="449">
        <f t="shared" si="35"/>
        <v>0</v>
      </c>
      <c r="J304" s="449">
        <f t="shared" si="36"/>
        <v>0</v>
      </c>
      <c r="K304" s="451"/>
    </row>
    <row r="305" spans="1:11" s="500" customFormat="1" hidden="1">
      <c r="A305" s="451"/>
      <c r="B305" s="475"/>
      <c r="C305" s="489" t="str">
        <f>'Data information'!C522</f>
        <v xml:space="preserve"> - ทาสีน้ำมัน</v>
      </c>
      <c r="D305" s="449"/>
      <c r="E305" s="450" t="str">
        <f>'Data information'!D522</f>
        <v>ตร.ม.</v>
      </c>
      <c r="F305" s="449">
        <f>'Data information'!E522</f>
        <v>66.12</v>
      </c>
      <c r="G305" s="449">
        <f t="shared" si="34"/>
        <v>0</v>
      </c>
      <c r="H305" s="449">
        <f>'Data information'!F522</f>
        <v>35</v>
      </c>
      <c r="I305" s="449">
        <f t="shared" si="35"/>
        <v>0</v>
      </c>
      <c r="J305" s="449">
        <f t="shared" si="36"/>
        <v>0</v>
      </c>
      <c r="K305" s="451"/>
    </row>
    <row r="306" spans="1:11" s="500" customFormat="1" hidden="1">
      <c r="A306" s="451"/>
      <c r="B306" s="475"/>
      <c r="C306" s="489" t="str">
        <f>'Data information'!C523</f>
        <v xml:space="preserve"> - งานราวเหล็ก ราวบันได ST.2-1</v>
      </c>
      <c r="D306" s="449"/>
      <c r="E306" s="450" t="str">
        <f>'Data information'!D523</f>
        <v>ม.</v>
      </c>
      <c r="F306" s="449">
        <f>'Data information'!E523</f>
        <v>1838.53</v>
      </c>
      <c r="G306" s="449">
        <f t="shared" si="34"/>
        <v>0</v>
      </c>
      <c r="H306" s="449">
        <f>'Data information'!F523</f>
        <v>560</v>
      </c>
      <c r="I306" s="449">
        <f t="shared" si="35"/>
        <v>0</v>
      </c>
      <c r="J306" s="449">
        <f t="shared" si="36"/>
        <v>0</v>
      </c>
      <c r="K306" s="451"/>
    </row>
    <row r="307" spans="1:11" s="500" customFormat="1" hidden="1">
      <c r="A307" s="451"/>
      <c r="B307" s="475"/>
      <c r="C307" s="485" t="str">
        <f>'Data information'!C524</f>
        <v>งานบันได ST.2-2 อาคาร 1,6</v>
      </c>
      <c r="D307" s="449"/>
      <c r="E307" s="450"/>
      <c r="F307" s="449"/>
      <c r="G307" s="449"/>
      <c r="H307" s="449"/>
      <c r="I307" s="449"/>
      <c r="J307" s="449"/>
      <c r="K307" s="451"/>
    </row>
    <row r="308" spans="1:11" s="500" customFormat="1" hidden="1">
      <c r="A308" s="451"/>
      <c r="B308" s="475"/>
      <c r="C308" s="489" t="str">
        <f>'Data information'!C525</f>
        <v xml:space="preserve"> - H-200X200X8X12mm. </v>
      </c>
      <c r="D308" s="449"/>
      <c r="E308" s="450" t="str">
        <f>'Data information'!D525</f>
        <v>กก.</v>
      </c>
      <c r="F308" s="449">
        <f>'Data information'!E525</f>
        <v>33.409999999999997</v>
      </c>
      <c r="G308" s="449">
        <f t="shared" si="34"/>
        <v>0</v>
      </c>
      <c r="H308" s="449">
        <f>'Data information'!F525</f>
        <v>0</v>
      </c>
      <c r="I308" s="449">
        <f t="shared" si="35"/>
        <v>0</v>
      </c>
      <c r="J308" s="449">
        <f t="shared" si="36"/>
        <v>0</v>
      </c>
      <c r="K308" s="451"/>
    </row>
    <row r="309" spans="1:11" s="500" customFormat="1" hidden="1">
      <c r="A309" s="451"/>
      <c r="B309" s="475"/>
      <c r="C309" s="489" t="str">
        <f>'Data information'!C526</f>
        <v xml:space="preserve"> - H-194X150X6X9mm.</v>
      </c>
      <c r="D309" s="449"/>
      <c r="E309" s="450" t="str">
        <f>'Data information'!D526</f>
        <v>กก.</v>
      </c>
      <c r="F309" s="449">
        <f>'Data information'!E526</f>
        <v>34.020000000000003</v>
      </c>
      <c r="G309" s="449">
        <f t="shared" si="34"/>
        <v>0</v>
      </c>
      <c r="H309" s="449">
        <f>'Data information'!F526</f>
        <v>0</v>
      </c>
      <c r="I309" s="449">
        <f t="shared" si="35"/>
        <v>0</v>
      </c>
      <c r="J309" s="449">
        <f t="shared" si="36"/>
        <v>0</v>
      </c>
      <c r="K309" s="451"/>
    </row>
    <row r="310" spans="1:11" s="500" customFormat="1" hidden="1">
      <c r="A310" s="451"/>
      <c r="B310" s="475"/>
      <c r="C310" s="489" t="str">
        <f>'Data information'!C527</f>
        <v xml:space="preserve"> - C-CHANNELS 200X80X7.5X11.0mm.</v>
      </c>
      <c r="D310" s="449"/>
      <c r="E310" s="450" t="str">
        <f>'Data information'!D527</f>
        <v>กก.</v>
      </c>
      <c r="F310" s="449">
        <f>'Data information'!E527</f>
        <v>35.840000000000003</v>
      </c>
      <c r="G310" s="449">
        <f t="shared" si="34"/>
        <v>0</v>
      </c>
      <c r="H310" s="449">
        <f>'Data information'!F527</f>
        <v>0</v>
      </c>
      <c r="I310" s="449">
        <f t="shared" si="35"/>
        <v>0</v>
      </c>
      <c r="J310" s="449">
        <f t="shared" si="36"/>
        <v>0</v>
      </c>
      <c r="K310" s="451"/>
    </row>
    <row r="311" spans="1:11" s="500" customFormat="1" hidden="1">
      <c r="A311" s="451"/>
      <c r="B311" s="475"/>
      <c r="C311" s="489" t="str">
        <f>'Data information'!C528</f>
        <v xml:space="preserve"> - ลูกนอนบันไดแผ่นเหล็กลายตีนไก่  หนา 6 มม.พับ</v>
      </c>
      <c r="D311" s="449"/>
      <c r="E311" s="450" t="str">
        <f>'Data information'!D528</f>
        <v>กก.</v>
      </c>
      <c r="F311" s="449">
        <f>'Data information'!E528</f>
        <v>39.79</v>
      </c>
      <c r="G311" s="449">
        <f t="shared" si="34"/>
        <v>0</v>
      </c>
      <c r="H311" s="449">
        <f>'Data information'!F528</f>
        <v>0</v>
      </c>
      <c r="I311" s="449">
        <f t="shared" si="35"/>
        <v>0</v>
      </c>
      <c r="J311" s="449">
        <f t="shared" si="36"/>
        <v>0</v>
      </c>
      <c r="K311" s="451"/>
    </row>
    <row r="312" spans="1:11" s="500" customFormat="1" hidden="1">
      <c r="A312" s="451"/>
      <c r="B312" s="475"/>
      <c r="C312" s="489" t="str">
        <f>'Data information'!C529</f>
        <v xml:space="preserve"> - แผ่นเหล็กขนาด 250X400X20mm. </v>
      </c>
      <c r="D312" s="449"/>
      <c r="E312" s="450" t="str">
        <f>'Data information'!D529</f>
        <v>กก.</v>
      </c>
      <c r="F312" s="449">
        <f>'Data information'!E529</f>
        <v>28.44</v>
      </c>
      <c r="G312" s="449">
        <f t="shared" si="34"/>
        <v>0</v>
      </c>
      <c r="H312" s="449">
        <f>'Data information'!F529</f>
        <v>0</v>
      </c>
      <c r="I312" s="449">
        <f t="shared" si="35"/>
        <v>0</v>
      </c>
      <c r="J312" s="449">
        <f t="shared" si="36"/>
        <v>0</v>
      </c>
      <c r="K312" s="451"/>
    </row>
    <row r="313" spans="1:11" s="500" customFormat="1" hidden="1">
      <c r="A313" s="451"/>
      <c r="B313" s="475"/>
      <c r="C313" s="489" t="str">
        <f>'Data information'!C530</f>
        <v xml:space="preserve"> - แผ่นเหล็กขนาด 250X250X20mm. </v>
      </c>
      <c r="D313" s="449"/>
      <c r="E313" s="450" t="str">
        <f>'Data information'!D530</f>
        <v>กก.</v>
      </c>
      <c r="F313" s="449">
        <f>'Data information'!E530</f>
        <v>28.44</v>
      </c>
      <c r="G313" s="449">
        <f t="shared" si="34"/>
        <v>0</v>
      </c>
      <c r="H313" s="449">
        <f>'Data information'!F530</f>
        <v>0</v>
      </c>
      <c r="I313" s="449">
        <f t="shared" si="35"/>
        <v>0</v>
      </c>
      <c r="J313" s="449">
        <f t="shared" si="36"/>
        <v>0</v>
      </c>
      <c r="K313" s="451"/>
    </row>
    <row r="314" spans="1:11" s="500" customFormat="1" hidden="1">
      <c r="A314" s="451"/>
      <c r="B314" s="475"/>
      <c r="C314" s="489" t="str">
        <f>'Data information'!C531</f>
        <v xml:space="preserve"> - แผ่นเหล็กขนาด 200X350X20mm. </v>
      </c>
      <c r="D314" s="449"/>
      <c r="E314" s="450" t="str">
        <f>'Data information'!D531</f>
        <v>กก.</v>
      </c>
      <c r="F314" s="449">
        <f>'Data information'!E531</f>
        <v>28.44</v>
      </c>
      <c r="G314" s="449">
        <f t="shared" si="34"/>
        <v>0</v>
      </c>
      <c r="H314" s="449">
        <f>'Data information'!F531</f>
        <v>0</v>
      </c>
      <c r="I314" s="449">
        <f t="shared" si="35"/>
        <v>0</v>
      </c>
      <c r="J314" s="449">
        <f t="shared" si="36"/>
        <v>0</v>
      </c>
      <c r="K314" s="451"/>
    </row>
    <row r="315" spans="1:11" s="500" customFormat="1" hidden="1">
      <c r="A315" s="451"/>
      <c r="B315" s="475"/>
      <c r="C315" s="489" t="str">
        <f>'Data information'!C532</f>
        <v xml:space="preserve"> - Dowel DB20 ยาว 0.40 ม. (DETAIL-1)</v>
      </c>
      <c r="D315" s="449"/>
      <c r="E315" s="450" t="str">
        <f>'Data information'!D532</f>
        <v>กก.</v>
      </c>
      <c r="F315" s="449">
        <f>'Data information'!E532</f>
        <v>20.18</v>
      </c>
      <c r="G315" s="449">
        <f t="shared" si="34"/>
        <v>0</v>
      </c>
      <c r="H315" s="449">
        <f>'Data information'!F532</f>
        <v>0</v>
      </c>
      <c r="I315" s="449">
        <f t="shared" si="35"/>
        <v>0</v>
      </c>
      <c r="J315" s="449">
        <f t="shared" si="36"/>
        <v>0</v>
      </c>
      <c r="K315" s="451"/>
    </row>
    <row r="316" spans="1:11" s="500" customFormat="1" hidden="1">
      <c r="A316" s="451"/>
      <c r="B316" s="475"/>
      <c r="C316" s="489" t="str">
        <f>'Data information'!C533</f>
        <v xml:space="preserve"> - Dowel DB20 ยาว 0.40 ม.  (DETAIL-2)</v>
      </c>
      <c r="D316" s="449"/>
      <c r="E316" s="450" t="str">
        <f>'Data information'!D533</f>
        <v>กก.</v>
      </c>
      <c r="F316" s="449">
        <f>'Data information'!E533</f>
        <v>20.18</v>
      </c>
      <c r="G316" s="449">
        <f t="shared" si="34"/>
        <v>0</v>
      </c>
      <c r="H316" s="449">
        <f>'Data information'!F533</f>
        <v>0</v>
      </c>
      <c r="I316" s="449">
        <f t="shared" si="35"/>
        <v>0</v>
      </c>
      <c r="J316" s="449">
        <f t="shared" si="36"/>
        <v>0</v>
      </c>
      <c r="K316" s="451"/>
    </row>
    <row r="317" spans="1:11" s="500" customFormat="1" hidden="1">
      <c r="A317" s="451"/>
      <c r="B317" s="475"/>
      <c r="C317" s="489" t="str">
        <f>'Data information'!C534</f>
        <v xml:space="preserve"> - Dowel DB16 ยาว 0.40 ม.  (DETAIL-3)</v>
      </c>
      <c r="D317" s="449"/>
      <c r="E317" s="450" t="str">
        <f>'Data information'!D534</f>
        <v>กก.</v>
      </c>
      <c r="F317" s="449">
        <f>'Data information'!E534</f>
        <v>20.14</v>
      </c>
      <c r="G317" s="449">
        <f t="shared" si="34"/>
        <v>0</v>
      </c>
      <c r="H317" s="449">
        <f>'Data information'!F534</f>
        <v>0</v>
      </c>
      <c r="I317" s="449">
        <f t="shared" si="35"/>
        <v>0</v>
      </c>
      <c r="J317" s="449">
        <f t="shared" si="36"/>
        <v>0</v>
      </c>
      <c r="K317" s="451"/>
    </row>
    <row r="318" spans="1:11" s="500" customFormat="1" hidden="1">
      <c r="A318" s="451"/>
      <c r="B318" s="475"/>
      <c r="C318" s="489" t="str">
        <f>'Data information'!C535</f>
        <v xml:space="preserve"> - ค่าแรงเชื่อม ประกอบเหล็กโครงสร้าง</v>
      </c>
      <c r="D318" s="449"/>
      <c r="E318" s="450" t="str">
        <f>'Data information'!D535</f>
        <v>กก.</v>
      </c>
      <c r="F318" s="449">
        <f>'Data information'!E535</f>
        <v>0</v>
      </c>
      <c r="G318" s="449">
        <f t="shared" si="34"/>
        <v>0</v>
      </c>
      <c r="H318" s="449">
        <f>'Data information'!F535</f>
        <v>10</v>
      </c>
      <c r="I318" s="449">
        <f t="shared" si="35"/>
        <v>0</v>
      </c>
      <c r="J318" s="449">
        <f t="shared" si="36"/>
        <v>0</v>
      </c>
      <c r="K318" s="451"/>
    </row>
    <row r="319" spans="1:11" s="500" customFormat="1" hidden="1">
      <c r="A319" s="451"/>
      <c r="B319" s="475"/>
      <c r="C319" s="489" t="str">
        <f>'Data information'!C536</f>
        <v xml:space="preserve"> - ทาสีกันสนิม</v>
      </c>
      <c r="D319" s="449"/>
      <c r="E319" s="450" t="str">
        <f>'Data information'!D536</f>
        <v>ตร.ม.</v>
      </c>
      <c r="F319" s="449">
        <f>'Data information'!E536</f>
        <v>22.42</v>
      </c>
      <c r="G319" s="449">
        <f t="shared" si="34"/>
        <v>0</v>
      </c>
      <c r="H319" s="449">
        <f>'Data information'!F536</f>
        <v>30</v>
      </c>
      <c r="I319" s="449">
        <f t="shared" si="35"/>
        <v>0</v>
      </c>
      <c r="J319" s="449">
        <f t="shared" si="36"/>
        <v>0</v>
      </c>
      <c r="K319" s="451"/>
    </row>
    <row r="320" spans="1:11" s="500" customFormat="1" hidden="1">
      <c r="A320" s="451"/>
      <c r="B320" s="475"/>
      <c r="C320" s="489" t="str">
        <f>'Data information'!C537</f>
        <v xml:space="preserve"> - ทาสีน้ำมัน</v>
      </c>
      <c r="D320" s="449"/>
      <c r="E320" s="450" t="str">
        <f>'Data information'!D537</f>
        <v>ตร.ม.</v>
      </c>
      <c r="F320" s="449">
        <f>'Data information'!E537</f>
        <v>66.12</v>
      </c>
      <c r="G320" s="449">
        <f t="shared" si="34"/>
        <v>0</v>
      </c>
      <c r="H320" s="449">
        <f>'Data information'!F537</f>
        <v>35</v>
      </c>
      <c r="I320" s="449">
        <f t="shared" si="35"/>
        <v>0</v>
      </c>
      <c r="J320" s="449">
        <f t="shared" si="36"/>
        <v>0</v>
      </c>
      <c r="K320" s="451"/>
    </row>
    <row r="321" spans="1:11" s="500" customFormat="1" hidden="1">
      <c r="A321" s="451"/>
      <c r="B321" s="475"/>
      <c r="C321" s="489" t="str">
        <f>'Data information'!C538</f>
        <v xml:space="preserve"> - งานราวเหล็ก ราวบันได ST.2-2</v>
      </c>
      <c r="D321" s="449"/>
      <c r="E321" s="450" t="str">
        <f>'Data information'!D538</f>
        <v>ม.</v>
      </c>
      <c r="F321" s="449">
        <f>'Data information'!E538</f>
        <v>303.774</v>
      </c>
      <c r="G321" s="449">
        <f t="shared" si="34"/>
        <v>0</v>
      </c>
      <c r="H321" s="449">
        <f>'Data information'!F538</f>
        <v>114</v>
      </c>
      <c r="I321" s="449">
        <f t="shared" si="35"/>
        <v>0</v>
      </c>
      <c r="J321" s="449">
        <f t="shared" si="36"/>
        <v>0</v>
      </c>
      <c r="K321" s="451"/>
    </row>
    <row r="322" spans="1:11" s="500" customFormat="1" hidden="1">
      <c r="A322" s="451"/>
      <c r="B322" s="475"/>
      <c r="C322" s="485" t="str">
        <f>'Data information'!C539</f>
        <v>งานบันได ST.2-2 อาคาร 4</v>
      </c>
      <c r="D322" s="449"/>
      <c r="E322" s="450"/>
      <c r="F322" s="449"/>
      <c r="G322" s="449"/>
      <c r="H322" s="449"/>
      <c r="I322" s="449"/>
      <c r="J322" s="449"/>
      <c r="K322" s="451"/>
    </row>
    <row r="323" spans="1:11" s="500" customFormat="1" hidden="1">
      <c r="A323" s="451"/>
      <c r="B323" s="475"/>
      <c r="C323" s="489" t="str">
        <f>'Data information'!C540</f>
        <v xml:space="preserve"> - H-390X300X10X16 mm.( แม่บันได )</v>
      </c>
      <c r="D323" s="449"/>
      <c r="E323" s="450" t="str">
        <f>'Data information'!D540</f>
        <v>กก.</v>
      </c>
      <c r="F323" s="449">
        <f>'Data information'!E540</f>
        <v>34.64</v>
      </c>
      <c r="G323" s="449">
        <f t="shared" si="34"/>
        <v>0</v>
      </c>
      <c r="H323" s="449">
        <f>'Data information'!F540</f>
        <v>0</v>
      </c>
      <c r="I323" s="449">
        <f t="shared" si="35"/>
        <v>0</v>
      </c>
      <c r="J323" s="449">
        <f t="shared" si="36"/>
        <v>0</v>
      </c>
      <c r="K323" s="451"/>
    </row>
    <row r="324" spans="1:11" s="500" customFormat="1" hidden="1">
      <c r="A324" s="451"/>
      <c r="B324" s="475"/>
      <c r="C324" s="489" t="str">
        <f>'Data information'!C541</f>
        <v xml:space="preserve"> - แผ่นเหล็กเรียบดำหนา 6 มม. (ลูกตั้ง-ลูกนอน)</v>
      </c>
      <c r="D324" s="449"/>
      <c r="E324" s="450" t="str">
        <f>'Data information'!D541</f>
        <v>กก.</v>
      </c>
      <c r="F324" s="449">
        <f>'Data information'!E541</f>
        <v>25.12</v>
      </c>
      <c r="G324" s="449">
        <f t="shared" si="34"/>
        <v>0</v>
      </c>
      <c r="H324" s="449">
        <f>'Data information'!F541</f>
        <v>0</v>
      </c>
      <c r="I324" s="449">
        <f t="shared" si="35"/>
        <v>0</v>
      </c>
      <c r="J324" s="449">
        <f t="shared" si="36"/>
        <v>0</v>
      </c>
      <c r="K324" s="451"/>
    </row>
    <row r="325" spans="1:11" s="500" customFormat="1" hidden="1">
      <c r="A325" s="451"/>
      <c r="B325" s="475"/>
      <c r="C325" s="489" t="str">
        <f>'Data information'!C542</f>
        <v xml:space="preserve"> - แผ่นเหล็กขนาด 1000X400X25mm. </v>
      </c>
      <c r="D325" s="449"/>
      <c r="E325" s="450" t="str">
        <f>'Data information'!D542</f>
        <v>กก.</v>
      </c>
      <c r="F325" s="449">
        <f>'Data information'!E542</f>
        <v>28.44</v>
      </c>
      <c r="G325" s="449">
        <f t="shared" si="34"/>
        <v>0</v>
      </c>
      <c r="H325" s="449">
        <f>'Data information'!F542</f>
        <v>0</v>
      </c>
      <c r="I325" s="449">
        <f t="shared" si="35"/>
        <v>0</v>
      </c>
      <c r="J325" s="449">
        <f t="shared" si="36"/>
        <v>0</v>
      </c>
      <c r="K325" s="451"/>
    </row>
    <row r="326" spans="1:11" s="500" customFormat="1" hidden="1">
      <c r="A326" s="451"/>
      <c r="B326" s="475"/>
      <c r="C326" s="489" t="str">
        <f>'Data information'!C543</f>
        <v xml:space="preserve"> - แผ่นเหล็กขนาด 400X400X25mm. </v>
      </c>
      <c r="D326" s="449"/>
      <c r="E326" s="450" t="str">
        <f>'Data information'!D543</f>
        <v>กก.</v>
      </c>
      <c r="F326" s="449">
        <f>'Data information'!E543</f>
        <v>28.44</v>
      </c>
      <c r="G326" s="449">
        <f t="shared" si="34"/>
        <v>0</v>
      </c>
      <c r="H326" s="449">
        <f>'Data information'!F543</f>
        <v>0</v>
      </c>
      <c r="I326" s="449">
        <f t="shared" si="35"/>
        <v>0</v>
      </c>
      <c r="J326" s="449">
        <f t="shared" si="36"/>
        <v>0</v>
      </c>
      <c r="K326" s="451"/>
    </row>
    <row r="327" spans="1:11" s="500" customFormat="1" hidden="1">
      <c r="A327" s="451"/>
      <c r="B327" s="475"/>
      <c r="C327" s="489" t="str">
        <f>'Data information'!C544</f>
        <v xml:space="preserve"> - ค่าแรงเชื่อม ประกอบเหล็กโครงสร้าง</v>
      </c>
      <c r="D327" s="449"/>
      <c r="E327" s="450" t="str">
        <f>'Data information'!D544</f>
        <v>กก.</v>
      </c>
      <c r="F327" s="449">
        <f>'Data information'!E544</f>
        <v>0</v>
      </c>
      <c r="G327" s="449">
        <f t="shared" si="34"/>
        <v>0</v>
      </c>
      <c r="H327" s="449">
        <f>'Data information'!F544</f>
        <v>10</v>
      </c>
      <c r="I327" s="449">
        <f t="shared" si="35"/>
        <v>0</v>
      </c>
      <c r="J327" s="449">
        <f t="shared" si="36"/>
        <v>0</v>
      </c>
      <c r="K327" s="451"/>
    </row>
    <row r="328" spans="1:11" s="500" customFormat="1" hidden="1">
      <c r="A328" s="451"/>
      <c r="B328" s="475"/>
      <c r="C328" s="489" t="str">
        <f>'Data information'!C545</f>
        <v xml:space="preserve"> - Dowel DB25 </v>
      </c>
      <c r="D328" s="449"/>
      <c r="E328" s="450" t="str">
        <f>'Data information'!D545</f>
        <v>กก.</v>
      </c>
      <c r="F328" s="449">
        <f>'Data information'!E545</f>
        <v>20.41</v>
      </c>
      <c r="G328" s="449">
        <f t="shared" si="34"/>
        <v>0</v>
      </c>
      <c r="H328" s="449">
        <f>'Data information'!F545</f>
        <v>0</v>
      </c>
      <c r="I328" s="449">
        <f t="shared" si="35"/>
        <v>0</v>
      </c>
      <c r="J328" s="449">
        <f t="shared" si="36"/>
        <v>0</v>
      </c>
      <c r="K328" s="451"/>
    </row>
    <row r="329" spans="1:11" s="500" customFormat="1" hidden="1">
      <c r="A329" s="451"/>
      <c r="B329" s="475"/>
      <c r="C329" s="489" t="str">
        <f>'Data information'!C546</f>
        <v xml:space="preserve"> - คอนกรีต ขัดมันเรียบ (ลูกนอนบันได)</v>
      </c>
      <c r="D329" s="449"/>
      <c r="E329" s="450" t="str">
        <f>'Data information'!D546</f>
        <v>ลบ.ม.</v>
      </c>
      <c r="F329" s="449">
        <f>'Data information'!E546</f>
        <v>1971.96</v>
      </c>
      <c r="G329" s="449">
        <f t="shared" si="34"/>
        <v>0</v>
      </c>
      <c r="H329" s="449">
        <f>'Data information'!F546</f>
        <v>519</v>
      </c>
      <c r="I329" s="449">
        <f t="shared" si="35"/>
        <v>0</v>
      </c>
      <c r="J329" s="449">
        <f t="shared" si="36"/>
        <v>0</v>
      </c>
      <c r="K329" s="451"/>
    </row>
    <row r="330" spans="1:11" s="500" customFormat="1" hidden="1">
      <c r="A330" s="451"/>
      <c r="B330" s="475"/>
      <c r="C330" s="489" t="str">
        <f>'Data information'!C547</f>
        <v xml:space="preserve"> - เหล็กเสริม RB 9 มม.</v>
      </c>
      <c r="D330" s="449"/>
      <c r="E330" s="450" t="str">
        <f>'Data information'!D547</f>
        <v>กก.</v>
      </c>
      <c r="F330" s="449">
        <f>'Data information'!E547</f>
        <v>20.79</v>
      </c>
      <c r="G330" s="449">
        <f t="shared" si="34"/>
        <v>0</v>
      </c>
      <c r="H330" s="449">
        <f>'Data information'!F547</f>
        <v>4.4000000000000004</v>
      </c>
      <c r="I330" s="449">
        <f t="shared" si="35"/>
        <v>0</v>
      </c>
      <c r="J330" s="449">
        <f t="shared" si="36"/>
        <v>0</v>
      </c>
      <c r="K330" s="451"/>
    </row>
    <row r="331" spans="1:11" s="500" customFormat="1" hidden="1">
      <c r="A331" s="451"/>
      <c r="B331" s="475"/>
      <c r="C331" s="489" t="str">
        <f>'Data information'!C548</f>
        <v xml:space="preserve"> - เหล็กเสริม DB 12 มม.</v>
      </c>
      <c r="D331" s="449"/>
      <c r="E331" s="450" t="str">
        <f>'Data information'!D548</f>
        <v>กก.</v>
      </c>
      <c r="F331" s="449">
        <f>'Data information'!E548</f>
        <v>20.2</v>
      </c>
      <c r="G331" s="449">
        <f t="shared" si="34"/>
        <v>0</v>
      </c>
      <c r="H331" s="449">
        <f>'Data information'!F548</f>
        <v>3.6</v>
      </c>
      <c r="I331" s="449">
        <f t="shared" si="35"/>
        <v>0</v>
      </c>
      <c r="J331" s="449">
        <f t="shared" si="36"/>
        <v>0</v>
      </c>
      <c r="K331" s="451"/>
    </row>
    <row r="332" spans="1:11" s="500" customFormat="1" hidden="1">
      <c r="A332" s="451"/>
      <c r="B332" s="475"/>
      <c r="C332" s="489" t="str">
        <f>'Data information'!C549</f>
        <v xml:space="preserve"> - ลวดผูกเหล็ก</v>
      </c>
      <c r="D332" s="449"/>
      <c r="E332" s="450" t="str">
        <f>'Data information'!D549</f>
        <v>กก.</v>
      </c>
      <c r="F332" s="449">
        <f>'Data information'!E549</f>
        <v>34.42</v>
      </c>
      <c r="G332" s="449">
        <f t="shared" si="34"/>
        <v>0</v>
      </c>
      <c r="H332" s="449">
        <f>'Data information'!F549</f>
        <v>0</v>
      </c>
      <c r="I332" s="449">
        <f t="shared" si="35"/>
        <v>0</v>
      </c>
      <c r="J332" s="449">
        <f t="shared" si="36"/>
        <v>0</v>
      </c>
      <c r="K332" s="451"/>
    </row>
    <row r="333" spans="1:11" s="500" customFormat="1" hidden="1">
      <c r="A333" s="451"/>
      <c r="B333" s="475"/>
      <c r="C333" s="489" t="str">
        <f>'Data information'!C550</f>
        <v xml:space="preserve"> - เหล็กสี่เหลี่ยมตัน 1 x 1 ซม.(จมูกบันได)</v>
      </c>
      <c r="D333" s="449"/>
      <c r="E333" s="450" t="str">
        <f>'Data information'!D550</f>
        <v>ม.</v>
      </c>
      <c r="F333" s="449">
        <f>'Data information'!E550</f>
        <v>30</v>
      </c>
      <c r="G333" s="449">
        <f t="shared" si="34"/>
        <v>0</v>
      </c>
      <c r="H333" s="449">
        <f>'Data information'!F550</f>
        <v>0</v>
      </c>
      <c r="I333" s="449">
        <f t="shared" si="35"/>
        <v>0</v>
      </c>
      <c r="J333" s="449">
        <f t="shared" si="36"/>
        <v>0</v>
      </c>
      <c r="K333" s="451"/>
    </row>
    <row r="334" spans="1:11" s="500" customFormat="1" hidden="1">
      <c r="A334" s="451"/>
      <c r="B334" s="475"/>
      <c r="C334" s="489" t="str">
        <f>'Data information'!C551</f>
        <v xml:space="preserve"> - ทาสีกันสนิม</v>
      </c>
      <c r="D334" s="449"/>
      <c r="E334" s="450" t="str">
        <f>'Data information'!D551</f>
        <v>ตร.ม.</v>
      </c>
      <c r="F334" s="449">
        <f>'Data information'!E551</f>
        <v>22.42</v>
      </c>
      <c r="G334" s="449">
        <f t="shared" si="34"/>
        <v>0</v>
      </c>
      <c r="H334" s="449">
        <f>'Data information'!F551</f>
        <v>30</v>
      </c>
      <c r="I334" s="449">
        <f t="shared" si="35"/>
        <v>0</v>
      </c>
      <c r="J334" s="449">
        <f t="shared" si="36"/>
        <v>0</v>
      </c>
      <c r="K334" s="451"/>
    </row>
    <row r="335" spans="1:11" s="500" customFormat="1" hidden="1">
      <c r="A335" s="451"/>
      <c r="B335" s="475"/>
      <c r="C335" s="489" t="str">
        <f>'Data information'!C552</f>
        <v xml:space="preserve"> - ทาสีน้ำมัน</v>
      </c>
      <c r="D335" s="449"/>
      <c r="E335" s="450" t="str">
        <f>'Data information'!D552</f>
        <v>ตร.ม.</v>
      </c>
      <c r="F335" s="449">
        <f>'Data information'!E552</f>
        <v>66.12</v>
      </c>
      <c r="G335" s="449">
        <f t="shared" si="34"/>
        <v>0</v>
      </c>
      <c r="H335" s="449">
        <f>'Data information'!F552</f>
        <v>35</v>
      </c>
      <c r="I335" s="449">
        <f t="shared" si="35"/>
        <v>0</v>
      </c>
      <c r="J335" s="449">
        <f t="shared" si="36"/>
        <v>0</v>
      </c>
      <c r="K335" s="451"/>
    </row>
    <row r="336" spans="1:11" s="500" customFormat="1" hidden="1">
      <c r="A336" s="451"/>
      <c r="B336" s="475"/>
      <c r="C336" s="489" t="str">
        <f>'Data information'!C553</f>
        <v xml:space="preserve"> - งานราวเหล็ก ราวบันได ST.2-2</v>
      </c>
      <c r="D336" s="449"/>
      <c r="E336" s="450" t="str">
        <f>'Data information'!D553</f>
        <v>ม.</v>
      </c>
      <c r="F336" s="449">
        <f>'Data information'!E553</f>
        <v>1838.53</v>
      </c>
      <c r="G336" s="449">
        <f t="shared" si="34"/>
        <v>0</v>
      </c>
      <c r="H336" s="449">
        <f>'Data information'!F553</f>
        <v>560</v>
      </c>
      <c r="I336" s="449">
        <f t="shared" si="35"/>
        <v>0</v>
      </c>
      <c r="J336" s="449">
        <f t="shared" si="36"/>
        <v>0</v>
      </c>
      <c r="K336" s="451"/>
    </row>
    <row r="337" spans="1:11" s="500" customFormat="1" hidden="1">
      <c r="A337" s="451"/>
      <c r="B337" s="475"/>
      <c r="C337" s="485" t="str">
        <f>'Data information'!C554</f>
        <v>งานบันได ST.2-3 อาคาร 1</v>
      </c>
      <c r="D337" s="449"/>
      <c r="E337" s="450"/>
      <c r="F337" s="449"/>
      <c r="G337" s="449"/>
      <c r="H337" s="449"/>
      <c r="I337" s="449"/>
      <c r="J337" s="449"/>
      <c r="K337" s="451"/>
    </row>
    <row r="338" spans="1:11" s="500" customFormat="1" hidden="1">
      <c r="A338" s="451"/>
      <c r="B338" s="475"/>
      <c r="C338" s="489" t="str">
        <f>'Data information'!C555</f>
        <v xml:space="preserve"> - H-200X200X8X12mm. </v>
      </c>
      <c r="D338" s="449"/>
      <c r="E338" s="450" t="str">
        <f>'Data information'!D555</f>
        <v>กก.</v>
      </c>
      <c r="F338" s="449">
        <f>'Data information'!E555</f>
        <v>33.409999999999997</v>
      </c>
      <c r="G338" s="449">
        <f t="shared" si="34"/>
        <v>0</v>
      </c>
      <c r="H338" s="449">
        <f>'Data information'!F555</f>
        <v>0</v>
      </c>
      <c r="I338" s="449">
        <f t="shared" si="35"/>
        <v>0</v>
      </c>
      <c r="J338" s="449">
        <f t="shared" si="36"/>
        <v>0</v>
      </c>
      <c r="K338" s="451"/>
    </row>
    <row r="339" spans="1:11" s="500" customFormat="1" hidden="1">
      <c r="A339" s="451"/>
      <c r="B339" s="475"/>
      <c r="C339" s="489" t="str">
        <f>'Data information'!C556</f>
        <v xml:space="preserve"> - H-194X150X6X9mm.</v>
      </c>
      <c r="D339" s="449"/>
      <c r="E339" s="450" t="str">
        <f>'Data information'!D556</f>
        <v>กก.</v>
      </c>
      <c r="F339" s="449">
        <f>'Data information'!E556</f>
        <v>34.020000000000003</v>
      </c>
      <c r="G339" s="449">
        <f t="shared" si="34"/>
        <v>0</v>
      </c>
      <c r="H339" s="449">
        <f>'Data information'!F556</f>
        <v>0</v>
      </c>
      <c r="I339" s="449">
        <f t="shared" si="35"/>
        <v>0</v>
      </c>
      <c r="J339" s="449">
        <f t="shared" si="36"/>
        <v>0</v>
      </c>
      <c r="K339" s="451"/>
    </row>
    <row r="340" spans="1:11" s="500" customFormat="1" hidden="1">
      <c r="A340" s="451"/>
      <c r="B340" s="475"/>
      <c r="C340" s="489" t="str">
        <f>'Data information'!C557</f>
        <v xml:space="preserve"> - C-CHANNELS 200X80X7.5X11.0mm.</v>
      </c>
      <c r="D340" s="449"/>
      <c r="E340" s="450" t="str">
        <f>'Data information'!D557</f>
        <v>กก.</v>
      </c>
      <c r="F340" s="449">
        <f>'Data information'!E557</f>
        <v>35.840000000000003</v>
      </c>
      <c r="G340" s="449">
        <f t="shared" si="34"/>
        <v>0</v>
      </c>
      <c r="H340" s="449">
        <f>'Data information'!F557</f>
        <v>0</v>
      </c>
      <c r="I340" s="449">
        <f t="shared" si="35"/>
        <v>0</v>
      </c>
      <c r="J340" s="449">
        <f t="shared" si="36"/>
        <v>0</v>
      </c>
      <c r="K340" s="451"/>
    </row>
    <row r="341" spans="1:11" s="500" customFormat="1" hidden="1">
      <c r="A341" s="451"/>
      <c r="B341" s="475"/>
      <c r="C341" s="489" t="str">
        <f>'Data information'!C558</f>
        <v xml:space="preserve"> - ลูกนอนบันไดแผ่นเหล็กลายตีนไก่  หนา 6 มม.พับ</v>
      </c>
      <c r="D341" s="449"/>
      <c r="E341" s="450" t="str">
        <f>'Data information'!D558</f>
        <v>กก.</v>
      </c>
      <c r="F341" s="449">
        <f>'Data information'!E558</f>
        <v>39.79</v>
      </c>
      <c r="G341" s="449">
        <f t="shared" si="34"/>
        <v>0</v>
      </c>
      <c r="H341" s="449">
        <f>'Data information'!F558</f>
        <v>0</v>
      </c>
      <c r="I341" s="449">
        <f t="shared" si="35"/>
        <v>0</v>
      </c>
      <c r="J341" s="449">
        <f t="shared" si="36"/>
        <v>0</v>
      </c>
      <c r="K341" s="451"/>
    </row>
    <row r="342" spans="1:11" s="500" customFormat="1" hidden="1">
      <c r="A342" s="451"/>
      <c r="B342" s="475"/>
      <c r="C342" s="489" t="str">
        <f>'Data information'!C559</f>
        <v xml:space="preserve"> - แผ่นเหล็กขนาด 250X400X20mm. </v>
      </c>
      <c r="D342" s="449"/>
      <c r="E342" s="450" t="str">
        <f>'Data information'!D559</f>
        <v>กก.</v>
      </c>
      <c r="F342" s="449">
        <f>'Data information'!E559</f>
        <v>28.44</v>
      </c>
      <c r="G342" s="449">
        <f t="shared" si="34"/>
        <v>0</v>
      </c>
      <c r="H342" s="449">
        <f>'Data information'!F559</f>
        <v>0</v>
      </c>
      <c r="I342" s="449">
        <f t="shared" si="35"/>
        <v>0</v>
      </c>
      <c r="J342" s="449">
        <f t="shared" si="36"/>
        <v>0</v>
      </c>
      <c r="K342" s="451"/>
    </row>
    <row r="343" spans="1:11" s="500" customFormat="1" hidden="1">
      <c r="A343" s="451"/>
      <c r="B343" s="475"/>
      <c r="C343" s="489" t="str">
        <f>'Data information'!C560</f>
        <v xml:space="preserve"> - แผ่นเหล็กขนาด 250X250X20mm. </v>
      </c>
      <c r="D343" s="449"/>
      <c r="E343" s="450" t="str">
        <f>'Data information'!D560</f>
        <v>กก.</v>
      </c>
      <c r="F343" s="449">
        <f>'Data information'!E560</f>
        <v>28.44</v>
      </c>
      <c r="G343" s="449">
        <f t="shared" si="34"/>
        <v>0</v>
      </c>
      <c r="H343" s="449">
        <f>'Data information'!F560</f>
        <v>0</v>
      </c>
      <c r="I343" s="449">
        <f t="shared" si="35"/>
        <v>0</v>
      </c>
      <c r="J343" s="449">
        <f t="shared" si="36"/>
        <v>0</v>
      </c>
      <c r="K343" s="451"/>
    </row>
    <row r="344" spans="1:11" s="500" customFormat="1" hidden="1">
      <c r="A344" s="451"/>
      <c r="B344" s="475"/>
      <c r="C344" s="489" t="str">
        <f>'Data information'!C561</f>
        <v xml:space="preserve"> - แผ่นเหล็กขนาด 200X350X20mm. </v>
      </c>
      <c r="D344" s="449"/>
      <c r="E344" s="450" t="str">
        <f>'Data information'!D561</f>
        <v>กก.</v>
      </c>
      <c r="F344" s="449">
        <f>'Data information'!E561</f>
        <v>28.44</v>
      </c>
      <c r="G344" s="449">
        <f t="shared" si="34"/>
        <v>0</v>
      </c>
      <c r="H344" s="449">
        <f>'Data information'!F561</f>
        <v>0</v>
      </c>
      <c r="I344" s="449">
        <f t="shared" si="35"/>
        <v>0</v>
      </c>
      <c r="J344" s="449">
        <f t="shared" si="36"/>
        <v>0</v>
      </c>
      <c r="K344" s="451"/>
    </row>
    <row r="345" spans="1:11" s="500" customFormat="1" hidden="1">
      <c r="A345" s="451"/>
      <c r="B345" s="475"/>
      <c r="C345" s="489" t="str">
        <f>'Data information'!C562</f>
        <v xml:space="preserve"> - Dowel DB20 ยาว 0.40 ม. (DETAIL-1)</v>
      </c>
      <c r="D345" s="449"/>
      <c r="E345" s="450" t="str">
        <f>'Data information'!D562</f>
        <v>กก.</v>
      </c>
      <c r="F345" s="449">
        <f>'Data information'!E562</f>
        <v>20.18</v>
      </c>
      <c r="G345" s="449">
        <f t="shared" si="34"/>
        <v>0</v>
      </c>
      <c r="H345" s="449">
        <f>'Data information'!F562</f>
        <v>0</v>
      </c>
      <c r="I345" s="449">
        <f t="shared" si="35"/>
        <v>0</v>
      </c>
      <c r="J345" s="449">
        <f t="shared" si="36"/>
        <v>0</v>
      </c>
      <c r="K345" s="451"/>
    </row>
    <row r="346" spans="1:11" s="500" customFormat="1" hidden="1">
      <c r="A346" s="451"/>
      <c r="B346" s="475"/>
      <c r="C346" s="489" t="str">
        <f>'Data information'!C563</f>
        <v xml:space="preserve"> - Dowel DB20 ยาว 0.40 ม.  (DETAIL-2)</v>
      </c>
      <c r="D346" s="449"/>
      <c r="E346" s="450" t="str">
        <f>'Data information'!D563</f>
        <v>กก.</v>
      </c>
      <c r="F346" s="449">
        <f>'Data information'!E563</f>
        <v>20.18</v>
      </c>
      <c r="G346" s="449">
        <f t="shared" si="34"/>
        <v>0</v>
      </c>
      <c r="H346" s="449">
        <f>'Data information'!F563</f>
        <v>0</v>
      </c>
      <c r="I346" s="449">
        <f t="shared" si="35"/>
        <v>0</v>
      </c>
      <c r="J346" s="449">
        <f t="shared" si="36"/>
        <v>0</v>
      </c>
      <c r="K346" s="451"/>
    </row>
    <row r="347" spans="1:11" s="500" customFormat="1" hidden="1">
      <c r="A347" s="451"/>
      <c r="B347" s="475"/>
      <c r="C347" s="489" t="str">
        <f>'Data information'!C564</f>
        <v xml:space="preserve"> - Dowel DB16 ยาว 0.40 ม.  (DETAIL-3)</v>
      </c>
      <c r="D347" s="449"/>
      <c r="E347" s="450" t="str">
        <f>'Data information'!D564</f>
        <v>กก.</v>
      </c>
      <c r="F347" s="449">
        <f>'Data information'!E564</f>
        <v>20.14</v>
      </c>
      <c r="G347" s="449">
        <f t="shared" si="34"/>
        <v>0</v>
      </c>
      <c r="H347" s="449">
        <f>'Data information'!F564</f>
        <v>0</v>
      </c>
      <c r="I347" s="449">
        <f t="shared" si="35"/>
        <v>0</v>
      </c>
      <c r="J347" s="449">
        <f t="shared" si="36"/>
        <v>0</v>
      </c>
      <c r="K347" s="451"/>
    </row>
    <row r="348" spans="1:11" s="500" customFormat="1" hidden="1">
      <c r="A348" s="451"/>
      <c r="B348" s="475"/>
      <c r="C348" s="489" t="str">
        <f>'Data information'!C565</f>
        <v xml:space="preserve"> - ค่าแรงเชื่อม ประกอบเหล็กโครงสร้าง</v>
      </c>
      <c r="D348" s="449"/>
      <c r="E348" s="450" t="str">
        <f>'Data information'!D565</f>
        <v>กก.</v>
      </c>
      <c r="F348" s="449">
        <f>'Data information'!E565</f>
        <v>0</v>
      </c>
      <c r="G348" s="449">
        <f t="shared" si="34"/>
        <v>0</v>
      </c>
      <c r="H348" s="449">
        <f>'Data information'!F565</f>
        <v>10</v>
      </c>
      <c r="I348" s="449">
        <f t="shared" si="35"/>
        <v>0</v>
      </c>
      <c r="J348" s="449">
        <f t="shared" si="36"/>
        <v>0</v>
      </c>
      <c r="K348" s="451"/>
    </row>
    <row r="349" spans="1:11" s="500" customFormat="1" hidden="1">
      <c r="A349" s="451"/>
      <c r="B349" s="475"/>
      <c r="C349" s="489" t="str">
        <f>'Data information'!C566</f>
        <v xml:space="preserve"> - ทาสีกันสนิม</v>
      </c>
      <c r="D349" s="449"/>
      <c r="E349" s="450" t="str">
        <f>'Data information'!D566</f>
        <v>ตร.ม.</v>
      </c>
      <c r="F349" s="449">
        <f>'Data information'!E566</f>
        <v>22.42</v>
      </c>
      <c r="G349" s="449">
        <f t="shared" si="34"/>
        <v>0</v>
      </c>
      <c r="H349" s="449">
        <f>'Data information'!F566</f>
        <v>30</v>
      </c>
      <c r="I349" s="449">
        <f t="shared" si="35"/>
        <v>0</v>
      </c>
      <c r="J349" s="449">
        <f t="shared" si="36"/>
        <v>0</v>
      </c>
      <c r="K349" s="451"/>
    </row>
    <row r="350" spans="1:11" s="500" customFormat="1" hidden="1">
      <c r="A350" s="451"/>
      <c r="B350" s="475"/>
      <c r="C350" s="489" t="str">
        <f>'Data information'!C567</f>
        <v xml:space="preserve"> - ทาสีน้ำมัน</v>
      </c>
      <c r="D350" s="449"/>
      <c r="E350" s="450" t="str">
        <f>'Data information'!D567</f>
        <v>ตร.ม.</v>
      </c>
      <c r="F350" s="449">
        <f>'Data information'!E567</f>
        <v>66.12</v>
      </c>
      <c r="G350" s="449">
        <f t="shared" si="34"/>
        <v>0</v>
      </c>
      <c r="H350" s="449">
        <f>'Data information'!F567</f>
        <v>35</v>
      </c>
      <c r="I350" s="449">
        <f t="shared" si="35"/>
        <v>0</v>
      </c>
      <c r="J350" s="449">
        <f t="shared" si="36"/>
        <v>0</v>
      </c>
      <c r="K350" s="451"/>
    </row>
    <row r="351" spans="1:11" s="500" customFormat="1" hidden="1">
      <c r="A351" s="451"/>
      <c r="B351" s="475"/>
      <c r="C351" s="489" t="str">
        <f>'Data information'!C568</f>
        <v xml:space="preserve"> - งานราวเหล็ก ราวบันได ST.2-3</v>
      </c>
      <c r="D351" s="449"/>
      <c r="E351" s="450" t="str">
        <f>'Data information'!D568</f>
        <v>ม.</v>
      </c>
      <c r="F351" s="449">
        <f>'Data information'!E568</f>
        <v>303.774</v>
      </c>
      <c r="G351" s="449">
        <f t="shared" si="34"/>
        <v>0</v>
      </c>
      <c r="H351" s="449">
        <f>'Data information'!F568</f>
        <v>114</v>
      </c>
      <c r="I351" s="449">
        <f t="shared" si="35"/>
        <v>0</v>
      </c>
      <c r="J351" s="449">
        <f t="shared" si="36"/>
        <v>0</v>
      </c>
      <c r="K351" s="451"/>
    </row>
    <row r="352" spans="1:11" s="500" customFormat="1" hidden="1">
      <c r="A352" s="451"/>
      <c r="B352" s="475"/>
      <c r="C352" s="485" t="str">
        <f>'Data information'!C569</f>
        <v>งานบันได ST.2-4 อาคาร 1</v>
      </c>
      <c r="D352" s="449"/>
      <c r="E352" s="450">
        <f>'Data information'!D569</f>
        <v>0</v>
      </c>
      <c r="F352" s="449">
        <f>'Data information'!E569</f>
        <v>0</v>
      </c>
      <c r="G352" s="449">
        <f t="shared" si="34"/>
        <v>0</v>
      </c>
      <c r="H352" s="449">
        <f>'Data information'!F569</f>
        <v>0</v>
      </c>
      <c r="I352" s="449">
        <f t="shared" si="35"/>
        <v>0</v>
      </c>
      <c r="J352" s="449">
        <f t="shared" si="36"/>
        <v>0</v>
      </c>
      <c r="K352" s="451"/>
    </row>
    <row r="353" spans="1:11" s="500" customFormat="1" hidden="1">
      <c r="A353" s="451"/>
      <c r="B353" s="475"/>
      <c r="C353" s="489" t="str">
        <f>'Data information'!C570</f>
        <v xml:space="preserve"> - H-200X200X8X12mm. </v>
      </c>
      <c r="D353" s="449"/>
      <c r="E353" s="450" t="str">
        <f>'Data information'!D570</f>
        <v>กก.</v>
      </c>
      <c r="F353" s="449">
        <f>'Data information'!E570</f>
        <v>33.409999999999997</v>
      </c>
      <c r="G353" s="449">
        <f t="shared" si="34"/>
        <v>0</v>
      </c>
      <c r="H353" s="449">
        <f>'Data information'!F570</f>
        <v>0</v>
      </c>
      <c r="I353" s="449">
        <f t="shared" si="35"/>
        <v>0</v>
      </c>
      <c r="J353" s="449">
        <f t="shared" si="36"/>
        <v>0</v>
      </c>
      <c r="K353" s="451"/>
    </row>
    <row r="354" spans="1:11" s="500" customFormat="1" hidden="1">
      <c r="A354" s="451"/>
      <c r="B354" s="475"/>
      <c r="C354" s="489" t="str">
        <f>'Data information'!C571</f>
        <v xml:space="preserve"> - H-194X150X6X9mm.</v>
      </c>
      <c r="D354" s="449"/>
      <c r="E354" s="450" t="str">
        <f>'Data information'!D571</f>
        <v>กก.</v>
      </c>
      <c r="F354" s="449">
        <f>'Data information'!E571</f>
        <v>34.020000000000003</v>
      </c>
      <c r="G354" s="449">
        <f t="shared" si="34"/>
        <v>0</v>
      </c>
      <c r="H354" s="449">
        <f>'Data information'!F571</f>
        <v>0</v>
      </c>
      <c r="I354" s="449">
        <f t="shared" si="35"/>
        <v>0</v>
      </c>
      <c r="J354" s="449">
        <f t="shared" si="36"/>
        <v>0</v>
      </c>
      <c r="K354" s="451"/>
    </row>
    <row r="355" spans="1:11" s="500" customFormat="1" hidden="1">
      <c r="A355" s="451"/>
      <c r="B355" s="475"/>
      <c r="C355" s="489" t="str">
        <f>'Data information'!C572</f>
        <v xml:space="preserve"> - C-CHANNELS 200X80X7.5X11.0mm.</v>
      </c>
      <c r="D355" s="449"/>
      <c r="E355" s="450" t="str">
        <f>'Data information'!D572</f>
        <v>กก.</v>
      </c>
      <c r="F355" s="449">
        <f>'Data information'!E572</f>
        <v>35.840000000000003</v>
      </c>
      <c r="G355" s="449">
        <f t="shared" si="34"/>
        <v>0</v>
      </c>
      <c r="H355" s="449">
        <f>'Data information'!F572</f>
        <v>0</v>
      </c>
      <c r="I355" s="449">
        <f t="shared" si="35"/>
        <v>0</v>
      </c>
      <c r="J355" s="449">
        <f t="shared" si="36"/>
        <v>0</v>
      </c>
      <c r="K355" s="451"/>
    </row>
    <row r="356" spans="1:11" s="500" customFormat="1" hidden="1">
      <c r="A356" s="451"/>
      <c r="B356" s="475"/>
      <c r="C356" s="489" t="str">
        <f>'Data information'!C573</f>
        <v xml:space="preserve"> - ลูกนอนบันไดแผ่นเหล็กลายตีนไก่  หนา 6 มม.พับ</v>
      </c>
      <c r="D356" s="449"/>
      <c r="E356" s="450" t="str">
        <f>'Data information'!D573</f>
        <v>กก.</v>
      </c>
      <c r="F356" s="449">
        <f>'Data information'!E573</f>
        <v>39.79</v>
      </c>
      <c r="G356" s="449">
        <f t="shared" si="34"/>
        <v>0</v>
      </c>
      <c r="H356" s="449">
        <f>'Data information'!F573</f>
        <v>0</v>
      </c>
      <c r="I356" s="449">
        <f t="shared" si="35"/>
        <v>0</v>
      </c>
      <c r="J356" s="449">
        <f t="shared" si="36"/>
        <v>0</v>
      </c>
      <c r="K356" s="451"/>
    </row>
    <row r="357" spans="1:11" s="500" customFormat="1" hidden="1">
      <c r="A357" s="451"/>
      <c r="B357" s="475"/>
      <c r="C357" s="489" t="str">
        <f>'Data information'!C574</f>
        <v xml:space="preserve"> - แผ่นเหล็กขนาด 250X400X20mm. </v>
      </c>
      <c r="D357" s="449"/>
      <c r="E357" s="450" t="str">
        <f>'Data information'!D574</f>
        <v>กก.</v>
      </c>
      <c r="F357" s="449">
        <f>'Data information'!E574</f>
        <v>28.44</v>
      </c>
      <c r="G357" s="449">
        <f t="shared" si="34"/>
        <v>0</v>
      </c>
      <c r="H357" s="449">
        <f>'Data information'!F574</f>
        <v>0</v>
      </c>
      <c r="I357" s="449">
        <f t="shared" si="35"/>
        <v>0</v>
      </c>
      <c r="J357" s="449">
        <f t="shared" si="36"/>
        <v>0</v>
      </c>
      <c r="K357" s="451"/>
    </row>
    <row r="358" spans="1:11" s="500" customFormat="1" hidden="1">
      <c r="A358" s="451"/>
      <c r="B358" s="475"/>
      <c r="C358" s="489" t="str">
        <f>'Data information'!C575</f>
        <v xml:space="preserve"> - แผ่นเหล็กขนาด 250X250X20mm. </v>
      </c>
      <c r="D358" s="449"/>
      <c r="E358" s="450" t="str">
        <f>'Data information'!D575</f>
        <v>กก.</v>
      </c>
      <c r="F358" s="449">
        <f>'Data information'!E575</f>
        <v>28.44</v>
      </c>
      <c r="G358" s="449">
        <f t="shared" si="34"/>
        <v>0</v>
      </c>
      <c r="H358" s="449">
        <f>'Data information'!F575</f>
        <v>0</v>
      </c>
      <c r="I358" s="449">
        <f t="shared" si="35"/>
        <v>0</v>
      </c>
      <c r="J358" s="449">
        <f t="shared" si="36"/>
        <v>0</v>
      </c>
      <c r="K358" s="451"/>
    </row>
    <row r="359" spans="1:11" s="500" customFormat="1" hidden="1">
      <c r="A359" s="451"/>
      <c r="B359" s="475"/>
      <c r="C359" s="489" t="str">
        <f>'Data information'!C576</f>
        <v xml:space="preserve"> - แผ่นเหล็กขนาด 200X350X20mm. </v>
      </c>
      <c r="D359" s="449"/>
      <c r="E359" s="450" t="str">
        <f>'Data information'!D576</f>
        <v>กก.</v>
      </c>
      <c r="F359" s="449">
        <f>'Data information'!E576</f>
        <v>28.44</v>
      </c>
      <c r="G359" s="449">
        <f t="shared" si="34"/>
        <v>0</v>
      </c>
      <c r="H359" s="449">
        <f>'Data information'!F576</f>
        <v>0</v>
      </c>
      <c r="I359" s="449">
        <f t="shared" si="35"/>
        <v>0</v>
      </c>
      <c r="J359" s="449">
        <f t="shared" si="36"/>
        <v>0</v>
      </c>
      <c r="K359" s="451"/>
    </row>
    <row r="360" spans="1:11" s="500" customFormat="1" hidden="1">
      <c r="A360" s="451"/>
      <c r="B360" s="475"/>
      <c r="C360" s="489" t="str">
        <f>'Data information'!C577</f>
        <v xml:space="preserve"> - Dowel DB20 ยาว 0.40 ม. (DETAIL-1)</v>
      </c>
      <c r="D360" s="449"/>
      <c r="E360" s="450" t="str">
        <f>'Data information'!D577</f>
        <v>กก.</v>
      </c>
      <c r="F360" s="449">
        <f>'Data information'!E577</f>
        <v>20.18</v>
      </c>
      <c r="G360" s="449">
        <f t="shared" si="34"/>
        <v>0</v>
      </c>
      <c r="H360" s="449">
        <f>'Data information'!F577</f>
        <v>0</v>
      </c>
      <c r="I360" s="449">
        <f t="shared" si="35"/>
        <v>0</v>
      </c>
      <c r="J360" s="449">
        <f t="shared" si="36"/>
        <v>0</v>
      </c>
      <c r="K360" s="451"/>
    </row>
    <row r="361" spans="1:11" s="500" customFormat="1" hidden="1">
      <c r="A361" s="451"/>
      <c r="B361" s="475"/>
      <c r="C361" s="489" t="str">
        <f>'Data information'!C578</f>
        <v xml:space="preserve"> - Dowel DB20 ยาว 0.40 ม.  (DETAIL-2)</v>
      </c>
      <c r="D361" s="449"/>
      <c r="E361" s="450" t="str">
        <f>'Data information'!D578</f>
        <v>กก.</v>
      </c>
      <c r="F361" s="449">
        <f>'Data information'!E578</f>
        <v>20.18</v>
      </c>
      <c r="G361" s="449">
        <f t="shared" si="34"/>
        <v>0</v>
      </c>
      <c r="H361" s="449">
        <f>'Data information'!F578</f>
        <v>0</v>
      </c>
      <c r="I361" s="449">
        <f t="shared" si="35"/>
        <v>0</v>
      </c>
      <c r="J361" s="449">
        <f t="shared" si="36"/>
        <v>0</v>
      </c>
      <c r="K361" s="451"/>
    </row>
    <row r="362" spans="1:11" s="500" customFormat="1" hidden="1">
      <c r="A362" s="451"/>
      <c r="B362" s="475"/>
      <c r="C362" s="489" t="str">
        <f>'Data information'!C579</f>
        <v xml:space="preserve"> - Dowel DB16 ยาว 0.40 ม.  (DETAIL-3)</v>
      </c>
      <c r="D362" s="449"/>
      <c r="E362" s="450" t="str">
        <f>'Data information'!D579</f>
        <v>กก.</v>
      </c>
      <c r="F362" s="449">
        <f>'Data information'!E579</f>
        <v>20.14</v>
      </c>
      <c r="G362" s="449">
        <f t="shared" si="34"/>
        <v>0</v>
      </c>
      <c r="H362" s="449">
        <f>'Data information'!F579</f>
        <v>0</v>
      </c>
      <c r="I362" s="449">
        <f t="shared" si="35"/>
        <v>0</v>
      </c>
      <c r="J362" s="449">
        <f t="shared" si="36"/>
        <v>0</v>
      </c>
      <c r="K362" s="451"/>
    </row>
    <row r="363" spans="1:11" s="500" customFormat="1" hidden="1">
      <c r="A363" s="451"/>
      <c r="B363" s="475"/>
      <c r="C363" s="489" t="str">
        <f>'Data information'!C580</f>
        <v xml:space="preserve"> - ค่าแรงเชื่อม ประกอบเหล็กโครงสร้าง</v>
      </c>
      <c r="D363" s="449"/>
      <c r="E363" s="450" t="str">
        <f>'Data information'!D580</f>
        <v>กก.</v>
      </c>
      <c r="F363" s="449">
        <f>'Data information'!E580</f>
        <v>0</v>
      </c>
      <c r="G363" s="449">
        <f t="shared" si="34"/>
        <v>0</v>
      </c>
      <c r="H363" s="449">
        <f>'Data information'!F580</f>
        <v>10</v>
      </c>
      <c r="I363" s="449">
        <f t="shared" si="35"/>
        <v>0</v>
      </c>
      <c r="J363" s="449">
        <f t="shared" si="36"/>
        <v>0</v>
      </c>
      <c r="K363" s="451"/>
    </row>
    <row r="364" spans="1:11" s="500" customFormat="1" hidden="1">
      <c r="A364" s="451"/>
      <c r="B364" s="475"/>
      <c r="C364" s="489" t="str">
        <f>'Data information'!C581</f>
        <v xml:space="preserve"> - ทาสีกันสนิม</v>
      </c>
      <c r="D364" s="449"/>
      <c r="E364" s="450" t="str">
        <f>'Data information'!D581</f>
        <v>ตร.ม.</v>
      </c>
      <c r="F364" s="449">
        <f>'Data information'!E581</f>
        <v>22.42</v>
      </c>
      <c r="G364" s="449">
        <f t="shared" si="34"/>
        <v>0</v>
      </c>
      <c r="H364" s="449">
        <f>'Data information'!F581</f>
        <v>30</v>
      </c>
      <c r="I364" s="449">
        <f t="shared" si="35"/>
        <v>0</v>
      </c>
      <c r="J364" s="449">
        <f t="shared" si="36"/>
        <v>0</v>
      </c>
      <c r="K364" s="451"/>
    </row>
    <row r="365" spans="1:11" s="500" customFormat="1" hidden="1">
      <c r="A365" s="451"/>
      <c r="B365" s="475"/>
      <c r="C365" s="489" t="str">
        <f>'Data information'!C582</f>
        <v xml:space="preserve"> - ทาสีน้ำมัน</v>
      </c>
      <c r="D365" s="449"/>
      <c r="E365" s="450" t="str">
        <f>'Data information'!D582</f>
        <v>ตร.ม.</v>
      </c>
      <c r="F365" s="449">
        <f>'Data information'!E582</f>
        <v>66.12</v>
      </c>
      <c r="G365" s="449">
        <f t="shared" ref="G365:G428" si="37">D365*F365</f>
        <v>0</v>
      </c>
      <c r="H365" s="449">
        <f>'Data information'!F582</f>
        <v>35</v>
      </c>
      <c r="I365" s="449">
        <f t="shared" ref="I365:I428" si="38">D365*H365</f>
        <v>0</v>
      </c>
      <c r="J365" s="449">
        <f t="shared" ref="J365:J428" si="39">G365+I365</f>
        <v>0</v>
      </c>
      <c r="K365" s="451"/>
    </row>
    <row r="366" spans="1:11" s="500" customFormat="1" hidden="1">
      <c r="A366" s="451"/>
      <c r="B366" s="475"/>
      <c r="C366" s="489" t="str">
        <f>'Data information'!C583</f>
        <v xml:space="preserve"> - งานราวเหล็ก ราวบันได ST.2-4</v>
      </c>
      <c r="D366" s="449"/>
      <c r="E366" s="450" t="str">
        <f>'Data information'!D583</f>
        <v>ม.</v>
      </c>
      <c r="F366" s="449">
        <f>'Data information'!E583</f>
        <v>303.774</v>
      </c>
      <c r="G366" s="449">
        <f t="shared" si="37"/>
        <v>0</v>
      </c>
      <c r="H366" s="449">
        <f>'Data information'!F583</f>
        <v>114</v>
      </c>
      <c r="I366" s="449">
        <f t="shared" si="38"/>
        <v>0</v>
      </c>
      <c r="J366" s="449">
        <f t="shared" si="39"/>
        <v>0</v>
      </c>
      <c r="K366" s="451"/>
    </row>
    <row r="367" spans="1:11" s="500" customFormat="1" hidden="1">
      <c r="A367" s="451"/>
      <c r="B367" s="475"/>
      <c r="C367" s="485" t="str">
        <f>'Data information'!C584</f>
        <v>งานบันได ST.3 อาคาร 2,4,8</v>
      </c>
      <c r="D367" s="449"/>
      <c r="E367" s="450"/>
      <c r="F367" s="449"/>
      <c r="G367" s="449"/>
      <c r="H367" s="449"/>
      <c r="I367" s="449"/>
      <c r="J367" s="449"/>
      <c r="K367" s="451"/>
    </row>
    <row r="368" spans="1:11" s="500" customFormat="1" hidden="1">
      <c r="A368" s="451"/>
      <c r="B368" s="475"/>
      <c r="C368" s="489" t="str">
        <f>'Data information'!C585</f>
        <v xml:space="preserve"> - H-200X200X8X12mm. </v>
      </c>
      <c r="D368" s="449"/>
      <c r="E368" s="450" t="str">
        <f>'Data information'!D585</f>
        <v>กก.</v>
      </c>
      <c r="F368" s="449">
        <f>'Data information'!E585</f>
        <v>33.409999999999997</v>
      </c>
      <c r="G368" s="449">
        <f t="shared" si="37"/>
        <v>0</v>
      </c>
      <c r="H368" s="449">
        <f>'Data information'!F585</f>
        <v>0</v>
      </c>
      <c r="I368" s="449">
        <f t="shared" si="38"/>
        <v>0</v>
      </c>
      <c r="J368" s="449">
        <f t="shared" si="39"/>
        <v>0</v>
      </c>
      <c r="K368" s="451"/>
    </row>
    <row r="369" spans="1:11" s="500" customFormat="1" hidden="1">
      <c r="A369" s="451"/>
      <c r="B369" s="475"/>
      <c r="C369" s="489" t="str">
        <f>'Data information'!C586</f>
        <v xml:space="preserve"> - H-194X150X6X9mm.</v>
      </c>
      <c r="D369" s="449"/>
      <c r="E369" s="450" t="str">
        <f>'Data information'!D586</f>
        <v>กก.</v>
      </c>
      <c r="F369" s="449">
        <f>'Data information'!E586</f>
        <v>34.020000000000003</v>
      </c>
      <c r="G369" s="449">
        <f t="shared" si="37"/>
        <v>0</v>
      </c>
      <c r="H369" s="449">
        <f>'Data information'!F586</f>
        <v>0</v>
      </c>
      <c r="I369" s="449">
        <f t="shared" si="38"/>
        <v>0</v>
      </c>
      <c r="J369" s="449">
        <f t="shared" si="39"/>
        <v>0</v>
      </c>
      <c r="K369" s="451"/>
    </row>
    <row r="370" spans="1:11" s="500" customFormat="1" hidden="1">
      <c r="A370" s="451"/>
      <c r="B370" s="475"/>
      <c r="C370" s="489" t="str">
        <f>'Data information'!C587</f>
        <v xml:space="preserve"> - C-CHANNELS 200X80X7.5X11.0mm.</v>
      </c>
      <c r="D370" s="449"/>
      <c r="E370" s="450" t="str">
        <f>'Data information'!D587</f>
        <v>กก.</v>
      </c>
      <c r="F370" s="449">
        <f>'Data information'!E587</f>
        <v>35.840000000000003</v>
      </c>
      <c r="G370" s="449">
        <f t="shared" si="37"/>
        <v>0</v>
      </c>
      <c r="H370" s="449">
        <f>'Data information'!F587</f>
        <v>0</v>
      </c>
      <c r="I370" s="449">
        <f t="shared" si="38"/>
        <v>0</v>
      </c>
      <c r="J370" s="449">
        <f t="shared" si="39"/>
        <v>0</v>
      </c>
      <c r="K370" s="451"/>
    </row>
    <row r="371" spans="1:11" s="500" customFormat="1" hidden="1">
      <c r="A371" s="451"/>
      <c r="B371" s="475"/>
      <c r="C371" s="489" t="str">
        <f>'Data information'!C588</f>
        <v xml:space="preserve"> - L-50x50x3mm.</v>
      </c>
      <c r="D371" s="449"/>
      <c r="E371" s="450" t="str">
        <f>'Data information'!D588</f>
        <v>กก.</v>
      </c>
      <c r="F371" s="449">
        <f>'Data information'!E588</f>
        <v>22.85</v>
      </c>
      <c r="G371" s="449">
        <f t="shared" si="37"/>
        <v>0</v>
      </c>
      <c r="H371" s="449">
        <f>'Data information'!F588</f>
        <v>0</v>
      </c>
      <c r="I371" s="449">
        <f t="shared" si="38"/>
        <v>0</v>
      </c>
      <c r="J371" s="449">
        <f t="shared" si="39"/>
        <v>0</v>
      </c>
      <c r="K371" s="451"/>
    </row>
    <row r="372" spans="1:11" s="500" customFormat="1" hidden="1">
      <c r="A372" s="451"/>
      <c r="B372" s="475"/>
      <c r="C372" s="489" t="str">
        <f>'Data information'!C589</f>
        <v xml:space="preserve"> - ลูกนอนบันไดแผ่นเหล็กลายตีนไก่  หนา 6 มม.พับ</v>
      </c>
      <c r="D372" s="449"/>
      <c r="E372" s="450" t="str">
        <f>'Data information'!D589</f>
        <v>กก.</v>
      </c>
      <c r="F372" s="449">
        <f>'Data information'!E589</f>
        <v>39.79</v>
      </c>
      <c r="G372" s="449">
        <f t="shared" si="37"/>
        <v>0</v>
      </c>
      <c r="H372" s="449">
        <f>'Data information'!F589</f>
        <v>0</v>
      </c>
      <c r="I372" s="449">
        <f t="shared" si="38"/>
        <v>0</v>
      </c>
      <c r="J372" s="449">
        <f t="shared" si="39"/>
        <v>0</v>
      </c>
      <c r="K372" s="451"/>
    </row>
    <row r="373" spans="1:11" s="500" customFormat="1" hidden="1">
      <c r="A373" s="451"/>
      <c r="B373" s="475"/>
      <c r="C373" s="489" t="str">
        <f>'Data information'!C590</f>
        <v xml:space="preserve"> - แผ่นเหล็กขนาด 250X400X20mm. </v>
      </c>
      <c r="D373" s="449"/>
      <c r="E373" s="450" t="str">
        <f>'Data information'!D590</f>
        <v>กก.</v>
      </c>
      <c r="F373" s="449">
        <f>'Data information'!E590</f>
        <v>28.44</v>
      </c>
      <c r="G373" s="449">
        <f t="shared" si="37"/>
        <v>0</v>
      </c>
      <c r="H373" s="449">
        <f>'Data information'!F590</f>
        <v>0</v>
      </c>
      <c r="I373" s="449">
        <f t="shared" si="38"/>
        <v>0</v>
      </c>
      <c r="J373" s="449">
        <f t="shared" si="39"/>
        <v>0</v>
      </c>
      <c r="K373" s="451"/>
    </row>
    <row r="374" spans="1:11" s="500" customFormat="1" hidden="1">
      <c r="A374" s="451"/>
      <c r="B374" s="475"/>
      <c r="C374" s="489" t="str">
        <f>'Data information'!C591</f>
        <v xml:space="preserve"> - แผ่นเหล็กขนาด 250X250X20mm. </v>
      </c>
      <c r="D374" s="449"/>
      <c r="E374" s="450" t="str">
        <f>'Data information'!D591</f>
        <v>กก.</v>
      </c>
      <c r="F374" s="449">
        <f>'Data information'!E591</f>
        <v>28.44</v>
      </c>
      <c r="G374" s="449">
        <f t="shared" si="37"/>
        <v>0</v>
      </c>
      <c r="H374" s="449">
        <f>'Data information'!F591</f>
        <v>0</v>
      </c>
      <c r="I374" s="449">
        <f t="shared" si="38"/>
        <v>0</v>
      </c>
      <c r="J374" s="449">
        <f t="shared" si="39"/>
        <v>0</v>
      </c>
      <c r="K374" s="451"/>
    </row>
    <row r="375" spans="1:11" s="500" customFormat="1" hidden="1">
      <c r="A375" s="451"/>
      <c r="B375" s="475"/>
      <c r="C375" s="489" t="str">
        <f>'Data information'!C592</f>
        <v xml:space="preserve"> - แผ่นเหล็กขนาด 200X350X20mm. </v>
      </c>
      <c r="D375" s="449"/>
      <c r="E375" s="450" t="str">
        <f>'Data information'!D592</f>
        <v>กก.</v>
      </c>
      <c r="F375" s="449">
        <f>'Data information'!E592</f>
        <v>28.44</v>
      </c>
      <c r="G375" s="449">
        <f t="shared" si="37"/>
        <v>0</v>
      </c>
      <c r="H375" s="449">
        <f>'Data information'!F592</f>
        <v>0</v>
      </c>
      <c r="I375" s="449">
        <f t="shared" si="38"/>
        <v>0</v>
      </c>
      <c r="J375" s="449">
        <f t="shared" si="39"/>
        <v>0</v>
      </c>
      <c r="K375" s="451"/>
    </row>
    <row r="376" spans="1:11" s="500" customFormat="1" hidden="1">
      <c r="A376" s="451"/>
      <c r="B376" s="475"/>
      <c r="C376" s="489" t="str">
        <f>'Data information'!C593</f>
        <v xml:space="preserve"> - Dowel DB20 ยาว 0.40 ม. (DETAIL-1,2)</v>
      </c>
      <c r="D376" s="449"/>
      <c r="E376" s="450" t="str">
        <f>'Data information'!D593</f>
        <v>กก.</v>
      </c>
      <c r="F376" s="449">
        <f>'Data information'!E593</f>
        <v>20.18</v>
      </c>
      <c r="G376" s="449">
        <f t="shared" si="37"/>
        <v>0</v>
      </c>
      <c r="H376" s="449">
        <f>'Data information'!F593</f>
        <v>0</v>
      </c>
      <c r="I376" s="449">
        <f t="shared" si="38"/>
        <v>0</v>
      </c>
      <c r="J376" s="449">
        <f t="shared" si="39"/>
        <v>0</v>
      </c>
      <c r="K376" s="451"/>
    </row>
    <row r="377" spans="1:11" s="500" customFormat="1" hidden="1">
      <c r="A377" s="451"/>
      <c r="B377" s="475"/>
      <c r="C377" s="489" t="str">
        <f>'Data information'!C594</f>
        <v xml:space="preserve"> - Dowel DB16 ยาว 0.40 ม.  (DETAIL-3)</v>
      </c>
      <c r="D377" s="449"/>
      <c r="E377" s="450" t="str">
        <f>'Data information'!D594</f>
        <v>กก.</v>
      </c>
      <c r="F377" s="449">
        <f>'Data information'!E594</f>
        <v>20.14</v>
      </c>
      <c r="G377" s="449">
        <f t="shared" si="37"/>
        <v>0</v>
      </c>
      <c r="H377" s="449">
        <f>'Data information'!F594</f>
        <v>0</v>
      </c>
      <c r="I377" s="449">
        <f t="shared" si="38"/>
        <v>0</v>
      </c>
      <c r="J377" s="449">
        <f t="shared" si="39"/>
        <v>0</v>
      </c>
      <c r="K377" s="451"/>
    </row>
    <row r="378" spans="1:11" s="500" customFormat="1" hidden="1">
      <c r="A378" s="451"/>
      <c r="B378" s="475"/>
      <c r="C378" s="489" t="str">
        <f>'Data information'!C595</f>
        <v xml:space="preserve"> - ค่าแรงเชื่อม ประกอบเหล็กโครงสร้าง</v>
      </c>
      <c r="D378" s="449"/>
      <c r="E378" s="450" t="str">
        <f>'Data information'!D595</f>
        <v>กก.</v>
      </c>
      <c r="F378" s="449">
        <f>'Data information'!E595</f>
        <v>0</v>
      </c>
      <c r="G378" s="449">
        <f t="shared" si="37"/>
        <v>0</v>
      </c>
      <c r="H378" s="449">
        <f>'Data information'!F595</f>
        <v>10</v>
      </c>
      <c r="I378" s="449">
        <f t="shared" si="38"/>
        <v>0</v>
      </c>
      <c r="J378" s="449">
        <f t="shared" si="39"/>
        <v>0</v>
      </c>
      <c r="K378" s="451"/>
    </row>
    <row r="379" spans="1:11" s="500" customFormat="1" hidden="1">
      <c r="A379" s="451"/>
      <c r="B379" s="475"/>
      <c r="C379" s="489" t="str">
        <f>'Data information'!C596</f>
        <v xml:space="preserve"> - ทาสีกันสนิม</v>
      </c>
      <c r="D379" s="449"/>
      <c r="E379" s="450" t="str">
        <f>'Data information'!D596</f>
        <v>ตร.ม.</v>
      </c>
      <c r="F379" s="449">
        <f>'Data information'!E596</f>
        <v>22.42</v>
      </c>
      <c r="G379" s="449">
        <f t="shared" si="37"/>
        <v>0</v>
      </c>
      <c r="H379" s="449">
        <f>'Data information'!F596</f>
        <v>30</v>
      </c>
      <c r="I379" s="449">
        <f t="shared" si="38"/>
        <v>0</v>
      </c>
      <c r="J379" s="449">
        <f t="shared" si="39"/>
        <v>0</v>
      </c>
      <c r="K379" s="451"/>
    </row>
    <row r="380" spans="1:11" s="500" customFormat="1" hidden="1">
      <c r="A380" s="451"/>
      <c r="B380" s="475"/>
      <c r="C380" s="489" t="str">
        <f>'Data information'!C597</f>
        <v xml:space="preserve"> - ทาสีน้ำมัน</v>
      </c>
      <c r="D380" s="449"/>
      <c r="E380" s="450" t="str">
        <f>'Data information'!D597</f>
        <v>ตร.ม.</v>
      </c>
      <c r="F380" s="449">
        <f>'Data information'!E597</f>
        <v>66.12</v>
      </c>
      <c r="G380" s="449">
        <f t="shared" si="37"/>
        <v>0</v>
      </c>
      <c r="H380" s="449">
        <f>'Data information'!F597</f>
        <v>35</v>
      </c>
      <c r="I380" s="449">
        <f t="shared" si="38"/>
        <v>0</v>
      </c>
      <c r="J380" s="449">
        <f t="shared" si="39"/>
        <v>0</v>
      </c>
      <c r="K380" s="451"/>
    </row>
    <row r="381" spans="1:11" s="500" customFormat="1" hidden="1">
      <c r="A381" s="451"/>
      <c r="B381" s="475"/>
      <c r="C381" s="489" t="str">
        <f>'Data information'!C598</f>
        <v xml:space="preserve"> - งานราวเหล็ก ราวบันได ST.3</v>
      </c>
      <c r="D381" s="449"/>
      <c r="E381" s="450" t="str">
        <f>'Data information'!D598</f>
        <v>ม.</v>
      </c>
      <c r="F381" s="449">
        <f>'Data information'!E598</f>
        <v>303.774</v>
      </c>
      <c r="G381" s="449">
        <f t="shared" si="37"/>
        <v>0</v>
      </c>
      <c r="H381" s="449">
        <f>'Data information'!F598</f>
        <v>114</v>
      </c>
      <c r="I381" s="449">
        <f t="shared" si="38"/>
        <v>0</v>
      </c>
      <c r="J381" s="449">
        <f t="shared" si="39"/>
        <v>0</v>
      </c>
      <c r="K381" s="451"/>
    </row>
    <row r="382" spans="1:11" s="500" customFormat="1" hidden="1">
      <c r="A382" s="451"/>
      <c r="B382" s="475"/>
      <c r="C382" s="485" t="str">
        <f>'Data information'!C599</f>
        <v>งานบันได ST.3 อาคาร 3</v>
      </c>
      <c r="D382" s="449"/>
      <c r="E382" s="450"/>
      <c r="F382" s="449"/>
      <c r="G382" s="449"/>
      <c r="H382" s="449"/>
      <c r="I382" s="449"/>
      <c r="J382" s="449"/>
      <c r="K382" s="451"/>
    </row>
    <row r="383" spans="1:11" s="500" customFormat="1" hidden="1">
      <c r="A383" s="451"/>
      <c r="B383" s="475"/>
      <c r="C383" s="489" t="str">
        <f>'Data information'!C600</f>
        <v xml:space="preserve"> - CX- H-200X200X8X12mm.</v>
      </c>
      <c r="D383" s="449"/>
      <c r="E383" s="450" t="str">
        <f>'Data information'!D600</f>
        <v>กก.</v>
      </c>
      <c r="F383" s="449">
        <f>'Data information'!E600</f>
        <v>33.409999999999997</v>
      </c>
      <c r="G383" s="449">
        <f t="shared" si="37"/>
        <v>0</v>
      </c>
      <c r="H383" s="449">
        <f>'Data information'!F600</f>
        <v>0</v>
      </c>
      <c r="I383" s="449">
        <f t="shared" si="38"/>
        <v>0</v>
      </c>
      <c r="J383" s="449">
        <f t="shared" si="39"/>
        <v>0</v>
      </c>
      <c r="K383" s="451"/>
    </row>
    <row r="384" spans="1:11" s="500" customFormat="1" hidden="1">
      <c r="A384" s="451"/>
      <c r="B384" s="475"/>
      <c r="C384" s="489" t="str">
        <f>'Data information'!C601</f>
        <v xml:space="preserve"> - แม่บันได H-200X200X8X12mm.</v>
      </c>
      <c r="D384" s="449"/>
      <c r="E384" s="450" t="str">
        <f>'Data information'!D601</f>
        <v>กก.</v>
      </c>
      <c r="F384" s="449">
        <f>'Data information'!E601</f>
        <v>33.409999999999997</v>
      </c>
      <c r="G384" s="449">
        <f t="shared" si="37"/>
        <v>0</v>
      </c>
      <c r="H384" s="449">
        <f>'Data information'!F601</f>
        <v>0</v>
      </c>
      <c r="I384" s="449">
        <f t="shared" si="38"/>
        <v>0</v>
      </c>
      <c r="J384" s="449">
        <f t="shared" si="39"/>
        <v>0</v>
      </c>
      <c r="K384" s="451"/>
    </row>
    <row r="385" spans="1:11" s="500" customFormat="1" hidden="1">
      <c r="A385" s="451"/>
      <c r="B385" s="475"/>
      <c r="C385" s="489" t="str">
        <f>'Data information'!C602</f>
        <v xml:space="preserve"> - H-194X150X6X9mm.</v>
      </c>
      <c r="D385" s="449"/>
      <c r="E385" s="450" t="str">
        <f>'Data information'!D602</f>
        <v>กก.</v>
      </c>
      <c r="F385" s="449">
        <f>'Data information'!E602</f>
        <v>34.020000000000003</v>
      </c>
      <c r="G385" s="449">
        <f t="shared" si="37"/>
        <v>0</v>
      </c>
      <c r="H385" s="449">
        <f>'Data information'!F602</f>
        <v>0</v>
      </c>
      <c r="I385" s="449">
        <f t="shared" si="38"/>
        <v>0</v>
      </c>
      <c r="J385" s="449">
        <f t="shared" si="39"/>
        <v>0</v>
      </c>
      <c r="K385" s="451"/>
    </row>
    <row r="386" spans="1:11" s="500" customFormat="1" hidden="1">
      <c r="A386" s="451"/>
      <c r="B386" s="475"/>
      <c r="C386" s="489" t="str">
        <f>'Data information'!C603</f>
        <v xml:space="preserve"> - C-CHANNELS 200X80X7.5X11.0mm.</v>
      </c>
      <c r="D386" s="449"/>
      <c r="E386" s="450" t="str">
        <f>'Data information'!D603</f>
        <v>กก.</v>
      </c>
      <c r="F386" s="449">
        <f>'Data information'!E603</f>
        <v>35.840000000000003</v>
      </c>
      <c r="G386" s="449">
        <f t="shared" si="37"/>
        <v>0</v>
      </c>
      <c r="H386" s="449">
        <f>'Data information'!F603</f>
        <v>0</v>
      </c>
      <c r="I386" s="449">
        <f t="shared" si="38"/>
        <v>0</v>
      </c>
      <c r="J386" s="449">
        <f t="shared" si="39"/>
        <v>0</v>
      </c>
      <c r="K386" s="451"/>
    </row>
    <row r="387" spans="1:11" s="500" customFormat="1" hidden="1">
      <c r="A387" s="451"/>
      <c r="B387" s="475"/>
      <c r="C387" s="489" t="str">
        <f>'Data information'!C604</f>
        <v xml:space="preserve"> - ลูกนอนบันไดแผ่นเหล็กลายตีนไก่  หนา 6 มม.พับ</v>
      </c>
      <c r="D387" s="449"/>
      <c r="E387" s="450" t="str">
        <f>'Data information'!D604</f>
        <v>กก.</v>
      </c>
      <c r="F387" s="449">
        <f>'Data information'!E604</f>
        <v>39.79</v>
      </c>
      <c r="G387" s="449">
        <f t="shared" si="37"/>
        <v>0</v>
      </c>
      <c r="H387" s="449">
        <f>'Data information'!F604</f>
        <v>0</v>
      </c>
      <c r="I387" s="449">
        <f t="shared" si="38"/>
        <v>0</v>
      </c>
      <c r="J387" s="449">
        <f t="shared" si="39"/>
        <v>0</v>
      </c>
      <c r="K387" s="451"/>
    </row>
    <row r="388" spans="1:11" s="500" customFormat="1" hidden="1">
      <c r="A388" s="451"/>
      <c r="B388" s="475"/>
      <c r="C388" s="489" t="str">
        <f>'Data information'!C605</f>
        <v xml:space="preserve"> - ชานพักบันไดแผ่นเหล็กลายตีนไก่  หนา 6 มม.</v>
      </c>
      <c r="D388" s="449"/>
      <c r="E388" s="450" t="str">
        <f>'Data information'!D605</f>
        <v>กก.</v>
      </c>
      <c r="F388" s="449">
        <f>'Data information'!E605</f>
        <v>39.79</v>
      </c>
      <c r="G388" s="449">
        <f t="shared" si="37"/>
        <v>0</v>
      </c>
      <c r="H388" s="449">
        <f>'Data information'!F605</f>
        <v>0</v>
      </c>
      <c r="I388" s="449">
        <f t="shared" si="38"/>
        <v>0</v>
      </c>
      <c r="J388" s="449">
        <f t="shared" si="39"/>
        <v>0</v>
      </c>
      <c r="K388" s="451"/>
    </row>
    <row r="389" spans="1:11" s="500" customFormat="1" hidden="1">
      <c r="A389" s="451"/>
      <c r="B389" s="475"/>
      <c r="C389" s="489" t="str">
        <f>'Data information'!C606</f>
        <v xml:space="preserve"> - L 50x50x3mm </v>
      </c>
      <c r="D389" s="449"/>
      <c r="E389" s="450" t="str">
        <f>'Data information'!D606</f>
        <v>กก.</v>
      </c>
      <c r="F389" s="449">
        <f>'Data information'!E606</f>
        <v>22.85</v>
      </c>
      <c r="G389" s="449">
        <f t="shared" si="37"/>
        <v>0</v>
      </c>
      <c r="H389" s="449">
        <f>'Data information'!F606</f>
        <v>0</v>
      </c>
      <c r="I389" s="449">
        <f t="shared" si="38"/>
        <v>0</v>
      </c>
      <c r="J389" s="449">
        <f t="shared" si="39"/>
        <v>0</v>
      </c>
      <c r="K389" s="451"/>
    </row>
    <row r="390" spans="1:11" s="500" customFormat="1" hidden="1">
      <c r="A390" s="451"/>
      <c r="B390" s="475"/>
      <c r="C390" s="489" t="str">
        <f>'Data information'!C607</f>
        <v xml:space="preserve"> - แผ่นเหล็กขนาด 250X400X20mm. </v>
      </c>
      <c r="D390" s="449"/>
      <c r="E390" s="450" t="str">
        <f>'Data information'!D607</f>
        <v>กก.</v>
      </c>
      <c r="F390" s="449">
        <f>'Data information'!E607</f>
        <v>28.44</v>
      </c>
      <c r="G390" s="449">
        <f t="shared" si="37"/>
        <v>0</v>
      </c>
      <c r="H390" s="449">
        <f>'Data information'!F607</f>
        <v>0</v>
      </c>
      <c r="I390" s="449">
        <f t="shared" si="38"/>
        <v>0</v>
      </c>
      <c r="J390" s="449">
        <f t="shared" si="39"/>
        <v>0</v>
      </c>
      <c r="K390" s="451"/>
    </row>
    <row r="391" spans="1:11" s="500" customFormat="1" hidden="1">
      <c r="A391" s="451"/>
      <c r="B391" s="475"/>
      <c r="C391" s="489" t="str">
        <f>'Data information'!C608</f>
        <v xml:space="preserve"> - แผ่นเหล็กขนาด 250X250X20mm. Detail ST-E</v>
      </c>
      <c r="D391" s="449"/>
      <c r="E391" s="450" t="str">
        <f>'Data information'!D608</f>
        <v>กก.</v>
      </c>
      <c r="F391" s="449">
        <f>'Data information'!E608</f>
        <v>28.44</v>
      </c>
      <c r="G391" s="449">
        <f t="shared" si="37"/>
        <v>0</v>
      </c>
      <c r="H391" s="449">
        <f>'Data information'!F608</f>
        <v>0</v>
      </c>
      <c r="I391" s="449">
        <f t="shared" si="38"/>
        <v>0</v>
      </c>
      <c r="J391" s="449">
        <f t="shared" si="39"/>
        <v>0</v>
      </c>
      <c r="K391" s="451"/>
    </row>
    <row r="392" spans="1:11" s="500" customFormat="1" hidden="1">
      <c r="A392" s="451"/>
      <c r="B392" s="475"/>
      <c r="C392" s="489" t="str">
        <f>'Data information'!C609</f>
        <v xml:space="preserve"> - แผ่นเหล็กขนาด 250X350X20mm. Detail 3A</v>
      </c>
      <c r="D392" s="449"/>
      <c r="E392" s="450" t="str">
        <f>'Data information'!D609</f>
        <v>กก.</v>
      </c>
      <c r="F392" s="449">
        <f>'Data information'!E609</f>
        <v>28.44</v>
      </c>
      <c r="G392" s="449">
        <f t="shared" si="37"/>
        <v>0</v>
      </c>
      <c r="H392" s="449">
        <f>'Data information'!F609</f>
        <v>0</v>
      </c>
      <c r="I392" s="449">
        <f t="shared" si="38"/>
        <v>0</v>
      </c>
      <c r="J392" s="449">
        <f t="shared" si="39"/>
        <v>0</v>
      </c>
      <c r="K392" s="451"/>
    </row>
    <row r="393" spans="1:11" s="500" customFormat="1" hidden="1">
      <c r="A393" s="451"/>
      <c r="B393" s="475"/>
      <c r="C393" s="489" t="str">
        <f>'Data information'!C610</f>
        <v xml:space="preserve"> - Dowel 6-DB20 ยาว 0.40 ม. (DETAIL-1)</v>
      </c>
      <c r="D393" s="449"/>
      <c r="E393" s="450" t="str">
        <f>'Data information'!D610</f>
        <v>กก.</v>
      </c>
      <c r="F393" s="449">
        <f>'Data information'!E610</f>
        <v>20.18</v>
      </c>
      <c r="G393" s="449">
        <f t="shared" si="37"/>
        <v>0</v>
      </c>
      <c r="H393" s="449">
        <f>'Data information'!F610</f>
        <v>0</v>
      </c>
      <c r="I393" s="449">
        <f t="shared" si="38"/>
        <v>0</v>
      </c>
      <c r="J393" s="449">
        <f t="shared" si="39"/>
        <v>0</v>
      </c>
      <c r="K393" s="451"/>
    </row>
    <row r="394" spans="1:11" s="500" customFormat="1" hidden="1">
      <c r="A394" s="451"/>
      <c r="B394" s="475"/>
      <c r="C394" s="489" t="str">
        <f>'Data information'!C611</f>
        <v xml:space="preserve"> - Dowel 4-DB20 ยาว 0.40 ม.  (DETAIL-2)</v>
      </c>
      <c r="D394" s="449"/>
      <c r="E394" s="450" t="str">
        <f>'Data information'!D611</f>
        <v>กก.</v>
      </c>
      <c r="F394" s="449">
        <f>'Data information'!E611</f>
        <v>20.18</v>
      </c>
      <c r="G394" s="449">
        <f t="shared" si="37"/>
        <v>0</v>
      </c>
      <c r="H394" s="449">
        <f>'Data information'!F611</f>
        <v>0</v>
      </c>
      <c r="I394" s="449">
        <f t="shared" si="38"/>
        <v>0</v>
      </c>
      <c r="J394" s="449">
        <f t="shared" si="39"/>
        <v>0</v>
      </c>
      <c r="K394" s="451"/>
    </row>
    <row r="395" spans="1:11" s="500" customFormat="1" hidden="1">
      <c r="A395" s="451"/>
      <c r="B395" s="475"/>
      <c r="C395" s="489" t="str">
        <f>'Data information'!C612</f>
        <v xml:space="preserve"> - Dowel 8-DB16 ยาว 0.40 ม.  (DETAIL-3A)</v>
      </c>
      <c r="D395" s="449"/>
      <c r="E395" s="450" t="str">
        <f>'Data information'!D612</f>
        <v>กก.</v>
      </c>
      <c r="F395" s="449">
        <f>'Data information'!E612</f>
        <v>20.14</v>
      </c>
      <c r="G395" s="449">
        <f t="shared" si="37"/>
        <v>0</v>
      </c>
      <c r="H395" s="449">
        <f>'Data information'!F612</f>
        <v>0</v>
      </c>
      <c r="I395" s="449">
        <f t="shared" si="38"/>
        <v>0</v>
      </c>
      <c r="J395" s="449">
        <f t="shared" si="39"/>
        <v>0</v>
      </c>
      <c r="K395" s="451"/>
    </row>
    <row r="396" spans="1:11" s="500" customFormat="1" hidden="1">
      <c r="A396" s="451"/>
      <c r="B396" s="475"/>
      <c r="C396" s="489" t="str">
        <f>'Data information'!C613</f>
        <v xml:space="preserve"> - ค่าแรงเชื่อม ประกอบเหล็ก</v>
      </c>
      <c r="D396" s="449"/>
      <c r="E396" s="450" t="str">
        <f>'Data information'!D613</f>
        <v>กก.</v>
      </c>
      <c r="F396" s="449">
        <f>'Data information'!E613</f>
        <v>0</v>
      </c>
      <c r="G396" s="449">
        <f t="shared" si="37"/>
        <v>0</v>
      </c>
      <c r="H396" s="449">
        <f>'Data information'!F613</f>
        <v>10</v>
      </c>
      <c r="I396" s="449">
        <f t="shared" si="38"/>
        <v>0</v>
      </c>
      <c r="J396" s="449">
        <f t="shared" si="39"/>
        <v>0</v>
      </c>
      <c r="K396" s="451"/>
    </row>
    <row r="397" spans="1:11" s="500" customFormat="1" hidden="1">
      <c r="A397" s="451"/>
      <c r="B397" s="475"/>
      <c r="C397" s="489" t="str">
        <f>'Data information'!C614</f>
        <v xml:space="preserve"> - ทาสีกันสนิม</v>
      </c>
      <c r="D397" s="449"/>
      <c r="E397" s="450" t="str">
        <f>'Data information'!D614</f>
        <v>ตร.ม.</v>
      </c>
      <c r="F397" s="449">
        <f>'Data information'!E614</f>
        <v>22.42</v>
      </c>
      <c r="G397" s="449">
        <f t="shared" si="37"/>
        <v>0</v>
      </c>
      <c r="H397" s="449">
        <f>'Data information'!F614</f>
        <v>30</v>
      </c>
      <c r="I397" s="449">
        <f t="shared" si="38"/>
        <v>0</v>
      </c>
      <c r="J397" s="449">
        <f t="shared" si="39"/>
        <v>0</v>
      </c>
      <c r="K397" s="451"/>
    </row>
    <row r="398" spans="1:11" s="500" customFormat="1" hidden="1">
      <c r="A398" s="451"/>
      <c r="B398" s="475"/>
      <c r="C398" s="489" t="str">
        <f>'Data information'!C615</f>
        <v xml:space="preserve"> - ทาสีน้ำมัน</v>
      </c>
      <c r="D398" s="449"/>
      <c r="E398" s="450" t="str">
        <f>'Data information'!D615</f>
        <v>ตร.ม.</v>
      </c>
      <c r="F398" s="449">
        <f>'Data information'!E615</f>
        <v>66.12</v>
      </c>
      <c r="G398" s="449">
        <f t="shared" si="37"/>
        <v>0</v>
      </c>
      <c r="H398" s="449">
        <f>'Data information'!F615</f>
        <v>35</v>
      </c>
      <c r="I398" s="449">
        <f t="shared" si="38"/>
        <v>0</v>
      </c>
      <c r="J398" s="449">
        <f t="shared" si="39"/>
        <v>0</v>
      </c>
      <c r="K398" s="451"/>
    </row>
    <row r="399" spans="1:11" s="500" customFormat="1" hidden="1">
      <c r="A399" s="451"/>
      <c r="B399" s="475"/>
      <c r="C399" s="489" t="str">
        <f>'Data information'!C616</f>
        <v xml:space="preserve"> - งานราวเหล็ก ราวบันได ST.3</v>
      </c>
      <c r="D399" s="449"/>
      <c r="E399" s="450" t="str">
        <f>'Data information'!D616</f>
        <v>ม.</v>
      </c>
      <c r="F399" s="449">
        <f>'Data information'!E616</f>
        <v>303.774</v>
      </c>
      <c r="G399" s="449">
        <f t="shared" si="37"/>
        <v>0</v>
      </c>
      <c r="H399" s="449">
        <f>'Data information'!F616</f>
        <v>114</v>
      </c>
      <c r="I399" s="449">
        <f t="shared" si="38"/>
        <v>0</v>
      </c>
      <c r="J399" s="449">
        <f t="shared" si="39"/>
        <v>0</v>
      </c>
      <c r="K399" s="451"/>
    </row>
    <row r="400" spans="1:11" s="500" customFormat="1">
      <c r="A400" s="451"/>
      <c r="B400" s="475"/>
      <c r="C400" s="485" t="str">
        <f>'Data information'!C617</f>
        <v>งานบันได ST.3 อาคาร 5</v>
      </c>
      <c r="D400" s="449"/>
      <c r="E400" s="450"/>
      <c r="F400" s="449"/>
      <c r="G400" s="449"/>
      <c r="H400" s="449"/>
      <c r="I400" s="449"/>
      <c r="J400" s="449"/>
      <c r="K400" s="451"/>
    </row>
    <row r="401" spans="1:11" s="500" customFormat="1">
      <c r="A401" s="451"/>
      <c r="B401" s="475"/>
      <c r="C401" s="489" t="str">
        <f>'Data information'!C618</f>
        <v xml:space="preserve"> - คอนกรีตโครงสร้าง  fc'= 280 ksc. ทรงกระบอก</v>
      </c>
      <c r="D401" s="449"/>
      <c r="E401" s="450" t="str">
        <f>'Data information'!D618</f>
        <v>ลบ.ม.</v>
      </c>
      <c r="F401" s="449">
        <f>'Data information'!E618</f>
        <v>1971.96</v>
      </c>
      <c r="G401" s="449">
        <f t="shared" si="37"/>
        <v>0</v>
      </c>
      <c r="H401" s="449">
        <f>'Data information'!F618</f>
        <v>519</v>
      </c>
      <c r="I401" s="449">
        <f t="shared" si="38"/>
        <v>0</v>
      </c>
      <c r="J401" s="449">
        <f t="shared" si="39"/>
        <v>0</v>
      </c>
      <c r="K401" s="451"/>
    </row>
    <row r="402" spans="1:11" s="500" customFormat="1">
      <c r="A402" s="451"/>
      <c r="B402" s="475"/>
      <c r="C402" s="489" t="str">
        <f>'Data information'!C619</f>
        <v xml:space="preserve">  - ไม้แบบทั่วไป  50%</v>
      </c>
      <c r="D402" s="449"/>
      <c r="E402" s="450" t="str">
        <f>'Data information'!D619</f>
        <v>ตร.ม.</v>
      </c>
      <c r="F402" s="449">
        <f>'Data information'!E619</f>
        <v>300</v>
      </c>
      <c r="G402" s="449">
        <f t="shared" si="37"/>
        <v>0</v>
      </c>
      <c r="H402" s="449">
        <f>'Data information'!F619</f>
        <v>0</v>
      </c>
      <c r="I402" s="449">
        <f t="shared" si="38"/>
        <v>0</v>
      </c>
      <c r="J402" s="449">
        <f t="shared" si="39"/>
        <v>0</v>
      </c>
      <c r="K402" s="451"/>
    </row>
    <row r="403" spans="1:11" s="500" customFormat="1">
      <c r="A403" s="451"/>
      <c r="B403" s="475"/>
      <c r="C403" s="489" t="str">
        <f>'Data information'!C620</f>
        <v xml:space="preserve">  - ค่าแรงไม้แบบ</v>
      </c>
      <c r="D403" s="449"/>
      <c r="E403" s="450" t="str">
        <f>'Data information'!D620</f>
        <v>ตร.ม.</v>
      </c>
      <c r="F403" s="449">
        <f>'Data information'!E620</f>
        <v>0</v>
      </c>
      <c r="G403" s="449">
        <f t="shared" si="37"/>
        <v>0</v>
      </c>
      <c r="H403" s="449">
        <f>'Data information'!F620</f>
        <v>115</v>
      </c>
      <c r="I403" s="449">
        <f t="shared" si="38"/>
        <v>0</v>
      </c>
      <c r="J403" s="449">
        <f t="shared" si="39"/>
        <v>0</v>
      </c>
      <c r="K403" s="451"/>
    </row>
    <row r="404" spans="1:11" s="500" customFormat="1">
      <c r="A404" s="451"/>
      <c r="B404" s="475"/>
      <c r="C404" s="489" t="str">
        <f>'Data information'!C621</f>
        <v xml:space="preserve">  - ไม้คร่าวยึดแบบหล่อคอนกรีต </v>
      </c>
      <c r="D404" s="449"/>
      <c r="E404" s="450" t="str">
        <f>'Data information'!D621</f>
        <v>ตร.ม.</v>
      </c>
      <c r="F404" s="449">
        <f>'Data information'!E621</f>
        <v>300</v>
      </c>
      <c r="G404" s="449">
        <f t="shared" si="37"/>
        <v>0</v>
      </c>
      <c r="H404" s="449">
        <f>'Data information'!F621</f>
        <v>0</v>
      </c>
      <c r="I404" s="449">
        <f t="shared" si="38"/>
        <v>0</v>
      </c>
      <c r="J404" s="449">
        <f t="shared" si="39"/>
        <v>0</v>
      </c>
      <c r="K404" s="451"/>
    </row>
    <row r="405" spans="1:11" s="500" customFormat="1">
      <c r="A405" s="451"/>
      <c r="B405" s="475"/>
      <c r="C405" s="489" t="str">
        <f>'Data information'!C622</f>
        <v xml:space="preserve">  - ตะปู</v>
      </c>
      <c r="D405" s="449"/>
      <c r="E405" s="450" t="str">
        <f>'Data information'!D622</f>
        <v>กก.</v>
      </c>
      <c r="F405" s="449">
        <f>'Data information'!E622</f>
        <v>58.88</v>
      </c>
      <c r="G405" s="449">
        <f t="shared" si="37"/>
        <v>0</v>
      </c>
      <c r="H405" s="449">
        <f>'Data information'!F622</f>
        <v>0</v>
      </c>
      <c r="I405" s="449">
        <f t="shared" si="38"/>
        <v>0</v>
      </c>
      <c r="J405" s="449">
        <f t="shared" si="39"/>
        <v>0</v>
      </c>
      <c r="K405" s="451"/>
    </row>
    <row r="406" spans="1:11" s="500" customFormat="1">
      <c r="A406" s="451"/>
      <c r="B406" s="475"/>
      <c r="C406" s="489" t="str">
        <f>'Data information'!C623</f>
        <v xml:space="preserve">  - เหล็กเส้นกลมผิวเรียบ SR.24 RB9 มม.</v>
      </c>
      <c r="D406" s="449"/>
      <c r="E406" s="450" t="str">
        <f>'Data information'!D623</f>
        <v>กก.</v>
      </c>
      <c r="F406" s="449">
        <f>'Data information'!E623</f>
        <v>20.79</v>
      </c>
      <c r="G406" s="449">
        <f t="shared" si="37"/>
        <v>0</v>
      </c>
      <c r="H406" s="449">
        <f>'Data information'!F623</f>
        <v>4.4000000000000004</v>
      </c>
      <c r="I406" s="449">
        <f t="shared" si="38"/>
        <v>0</v>
      </c>
      <c r="J406" s="449">
        <f t="shared" si="39"/>
        <v>0</v>
      </c>
      <c r="K406" s="451"/>
    </row>
    <row r="407" spans="1:11" s="500" customFormat="1">
      <c r="A407" s="451"/>
      <c r="B407" s="475"/>
      <c r="C407" s="489" t="str">
        <f>'Data information'!C624</f>
        <v xml:space="preserve">  - เหล็กเส้นกลมผิวข้ออ้อย SD.40 DB12 มม.</v>
      </c>
      <c r="D407" s="449"/>
      <c r="E407" s="450" t="str">
        <f>'Data information'!D624</f>
        <v>กก.</v>
      </c>
      <c r="F407" s="449">
        <f>'Data information'!E624</f>
        <v>20.2</v>
      </c>
      <c r="G407" s="449">
        <f t="shared" si="37"/>
        <v>0</v>
      </c>
      <c r="H407" s="449">
        <f>'Data information'!F624</f>
        <v>3.6</v>
      </c>
      <c r="I407" s="449">
        <f t="shared" si="38"/>
        <v>0</v>
      </c>
      <c r="J407" s="449">
        <f t="shared" si="39"/>
        <v>0</v>
      </c>
      <c r="K407" s="451"/>
    </row>
    <row r="408" spans="1:11" s="500" customFormat="1">
      <c r="A408" s="451"/>
      <c r="B408" s="475"/>
      <c r="C408" s="489" t="str">
        <f>'Data information'!C625</f>
        <v xml:space="preserve"> - ลวดผูกเหล็ก</v>
      </c>
      <c r="D408" s="449"/>
      <c r="E408" s="450" t="str">
        <f>'Data information'!D625</f>
        <v>กก.</v>
      </c>
      <c r="F408" s="449">
        <f>'Data information'!E625</f>
        <v>34.42</v>
      </c>
      <c r="G408" s="449">
        <f t="shared" si="37"/>
        <v>0</v>
      </c>
      <c r="H408" s="449">
        <f>'Data information'!F625</f>
        <v>0</v>
      </c>
      <c r="I408" s="449">
        <f t="shared" si="38"/>
        <v>0</v>
      </c>
      <c r="J408" s="449">
        <f t="shared" si="39"/>
        <v>0</v>
      </c>
      <c r="K408" s="451"/>
    </row>
    <row r="409" spans="1:11" s="500" customFormat="1">
      <c r="A409" s="451"/>
      <c r="B409" s="475"/>
      <c r="C409" s="489" t="str">
        <f>'Data information'!C626</f>
        <v xml:space="preserve"> - กันลื่นเหล็กสี่เหลี่ยมตัน ขนาด 1x1 ซม.(จมูกบันได)</v>
      </c>
      <c r="D409" s="449"/>
      <c r="E409" s="450" t="str">
        <f>'Data information'!D626</f>
        <v>ม.</v>
      </c>
      <c r="F409" s="449">
        <f>'Data information'!E626</f>
        <v>30</v>
      </c>
      <c r="G409" s="449">
        <f t="shared" si="37"/>
        <v>0</v>
      </c>
      <c r="H409" s="449">
        <f>'Data information'!F626</f>
        <v>0</v>
      </c>
      <c r="I409" s="449">
        <f t="shared" si="38"/>
        <v>0</v>
      </c>
      <c r="J409" s="449">
        <f t="shared" si="39"/>
        <v>0</v>
      </c>
      <c r="K409" s="451"/>
    </row>
    <row r="410" spans="1:11" s="500" customFormat="1" hidden="1">
      <c r="A410" s="451"/>
      <c r="B410" s="475"/>
      <c r="C410" s="485" t="str">
        <f>'Data information'!C627</f>
        <v>งานบันได ST.4 อาคาร 2</v>
      </c>
      <c r="D410" s="449"/>
      <c r="E410" s="450"/>
      <c r="F410" s="449"/>
      <c r="G410" s="449"/>
      <c r="H410" s="449"/>
      <c r="I410" s="449"/>
      <c r="J410" s="449"/>
      <c r="K410" s="451"/>
    </row>
    <row r="411" spans="1:11" s="500" customFormat="1" hidden="1">
      <c r="A411" s="451"/>
      <c r="B411" s="475"/>
      <c r="C411" s="489" t="str">
        <f>'Data information'!C628</f>
        <v xml:space="preserve"> - H-390X300X10X16 mm.( แม่บันได )</v>
      </c>
      <c r="D411" s="449"/>
      <c r="E411" s="450" t="str">
        <f>'Data information'!D628</f>
        <v>กก.</v>
      </c>
      <c r="F411" s="449">
        <f>'Data information'!E628</f>
        <v>34.64</v>
      </c>
      <c r="G411" s="449">
        <f t="shared" si="37"/>
        <v>0</v>
      </c>
      <c r="H411" s="449">
        <f>'Data information'!F628</f>
        <v>0</v>
      </c>
      <c r="I411" s="449">
        <f t="shared" si="38"/>
        <v>0</v>
      </c>
      <c r="J411" s="449">
        <f t="shared" si="39"/>
        <v>0</v>
      </c>
      <c r="K411" s="451"/>
    </row>
    <row r="412" spans="1:11" s="500" customFormat="1" hidden="1">
      <c r="A412" s="451"/>
      <c r="B412" s="475"/>
      <c r="C412" s="489" t="str">
        <f>'Data information'!C629</f>
        <v xml:space="preserve"> - H-390X300X10X16 mm.</v>
      </c>
      <c r="D412" s="449"/>
      <c r="E412" s="450" t="str">
        <f>'Data information'!D629</f>
        <v>กก.</v>
      </c>
      <c r="F412" s="449">
        <f>'Data information'!E629</f>
        <v>34.64</v>
      </c>
      <c r="G412" s="449">
        <f t="shared" si="37"/>
        <v>0</v>
      </c>
      <c r="H412" s="449">
        <f>'Data information'!F629</f>
        <v>0</v>
      </c>
      <c r="I412" s="449">
        <f t="shared" si="38"/>
        <v>0</v>
      </c>
      <c r="J412" s="449">
        <f t="shared" si="39"/>
        <v>0</v>
      </c>
      <c r="K412" s="451"/>
    </row>
    <row r="413" spans="1:11" s="500" customFormat="1" hidden="1">
      <c r="A413" s="451"/>
      <c r="B413" s="475"/>
      <c r="C413" s="489" t="str">
        <f>'Data information'!C630</f>
        <v xml:space="preserve"> - แผ่นเหล็กเรียบดำหนา 6 มม. (ลูกตั้ง-ลูกนอน)</v>
      </c>
      <c r="D413" s="449"/>
      <c r="E413" s="450" t="str">
        <f>'Data information'!D630</f>
        <v>กก.</v>
      </c>
      <c r="F413" s="449">
        <f>'Data information'!E630</f>
        <v>25.12</v>
      </c>
      <c r="G413" s="449">
        <f t="shared" si="37"/>
        <v>0</v>
      </c>
      <c r="H413" s="449">
        <f>'Data information'!F630</f>
        <v>0</v>
      </c>
      <c r="I413" s="449">
        <f t="shared" si="38"/>
        <v>0</v>
      </c>
      <c r="J413" s="449">
        <f t="shared" si="39"/>
        <v>0</v>
      </c>
      <c r="K413" s="451"/>
    </row>
    <row r="414" spans="1:11" s="500" customFormat="1" hidden="1">
      <c r="A414" s="451"/>
      <c r="B414" s="475"/>
      <c r="C414" s="489" t="str">
        <f>'Data information'!C631</f>
        <v xml:space="preserve"> - แผ่นเหล็กขนาด 1000X400X25mm. </v>
      </c>
      <c r="D414" s="449"/>
      <c r="E414" s="450" t="str">
        <f>'Data information'!D631</f>
        <v>กก.</v>
      </c>
      <c r="F414" s="449">
        <f>'Data information'!E631</f>
        <v>28.44</v>
      </c>
      <c r="G414" s="449">
        <f t="shared" si="37"/>
        <v>0</v>
      </c>
      <c r="H414" s="449">
        <f>'Data information'!F631</f>
        <v>0</v>
      </c>
      <c r="I414" s="449">
        <f t="shared" si="38"/>
        <v>0</v>
      </c>
      <c r="J414" s="449">
        <f t="shared" si="39"/>
        <v>0</v>
      </c>
      <c r="K414" s="451"/>
    </row>
    <row r="415" spans="1:11" s="500" customFormat="1" hidden="1">
      <c r="A415" s="451"/>
      <c r="B415" s="475"/>
      <c r="C415" s="489" t="str">
        <f>'Data information'!C632</f>
        <v xml:space="preserve"> - แผ่นเหล็กขนาด 400X400X25mm. </v>
      </c>
      <c r="D415" s="449"/>
      <c r="E415" s="450" t="str">
        <f>'Data information'!D632</f>
        <v>กก.</v>
      </c>
      <c r="F415" s="449">
        <f>'Data information'!E632</f>
        <v>28.44</v>
      </c>
      <c r="G415" s="449">
        <f t="shared" si="37"/>
        <v>0</v>
      </c>
      <c r="H415" s="449">
        <f>'Data information'!F632</f>
        <v>0</v>
      </c>
      <c r="I415" s="449">
        <f t="shared" si="38"/>
        <v>0</v>
      </c>
      <c r="J415" s="449">
        <f t="shared" si="39"/>
        <v>0</v>
      </c>
      <c r="K415" s="451"/>
    </row>
    <row r="416" spans="1:11" s="500" customFormat="1" hidden="1">
      <c r="A416" s="451"/>
      <c r="B416" s="475"/>
      <c r="C416" s="489" t="str">
        <f>'Data information'!C633</f>
        <v xml:space="preserve"> - ค่าแรงเชื่อม ประกอบเหล็กโครงสร้าง</v>
      </c>
      <c r="D416" s="449"/>
      <c r="E416" s="450" t="str">
        <f>'Data information'!D633</f>
        <v>กก.</v>
      </c>
      <c r="F416" s="449">
        <f>'Data information'!E633</f>
        <v>0</v>
      </c>
      <c r="G416" s="449">
        <f t="shared" si="37"/>
        <v>0</v>
      </c>
      <c r="H416" s="449">
        <f>'Data information'!F633</f>
        <v>10</v>
      </c>
      <c r="I416" s="449">
        <f t="shared" si="38"/>
        <v>0</v>
      </c>
      <c r="J416" s="449">
        <f t="shared" si="39"/>
        <v>0</v>
      </c>
      <c r="K416" s="451"/>
    </row>
    <row r="417" spans="1:11" s="500" customFormat="1" hidden="1">
      <c r="A417" s="451"/>
      <c r="B417" s="475"/>
      <c r="C417" s="489" t="str">
        <f>'Data information'!C634</f>
        <v xml:space="preserve"> - Dowel DB25  (ฝังลึก 0.40 ม.)</v>
      </c>
      <c r="D417" s="449"/>
      <c r="E417" s="450" t="str">
        <f>'Data information'!D634</f>
        <v>กก.</v>
      </c>
      <c r="F417" s="449">
        <f>'Data information'!E634</f>
        <v>20.41</v>
      </c>
      <c r="G417" s="449">
        <f t="shared" si="37"/>
        <v>0</v>
      </c>
      <c r="H417" s="449">
        <f>'Data information'!F634</f>
        <v>0</v>
      </c>
      <c r="I417" s="449">
        <f t="shared" si="38"/>
        <v>0</v>
      </c>
      <c r="J417" s="449">
        <f t="shared" si="39"/>
        <v>0</v>
      </c>
      <c r="K417" s="451"/>
    </row>
    <row r="418" spans="1:11" s="500" customFormat="1" hidden="1">
      <c r="A418" s="451"/>
      <c r="B418" s="475"/>
      <c r="C418" s="489" t="str">
        <f>'Data information'!C635</f>
        <v xml:space="preserve"> - คอนกรีต ขัดมันเรียบ (ลูกนอนบันได)</v>
      </c>
      <c r="D418" s="449"/>
      <c r="E418" s="450" t="str">
        <f>'Data information'!D635</f>
        <v>ลบ.ม.</v>
      </c>
      <c r="F418" s="449">
        <f>'Data information'!E635</f>
        <v>1971.96</v>
      </c>
      <c r="G418" s="449">
        <f t="shared" si="37"/>
        <v>0</v>
      </c>
      <c r="H418" s="449">
        <f>'Data information'!F635</f>
        <v>519</v>
      </c>
      <c r="I418" s="449">
        <f t="shared" si="38"/>
        <v>0</v>
      </c>
      <c r="J418" s="449">
        <f t="shared" si="39"/>
        <v>0</v>
      </c>
      <c r="K418" s="451"/>
    </row>
    <row r="419" spans="1:11" s="500" customFormat="1" hidden="1">
      <c r="A419" s="451"/>
      <c r="B419" s="475"/>
      <c r="C419" s="489" t="str">
        <f>'Data information'!C636</f>
        <v xml:space="preserve"> - เหล็กเสริม RB 9 มม.</v>
      </c>
      <c r="D419" s="449"/>
      <c r="E419" s="450" t="str">
        <f>'Data information'!D636</f>
        <v>กก.</v>
      </c>
      <c r="F419" s="449">
        <f>'Data information'!E636</f>
        <v>20.79</v>
      </c>
      <c r="G419" s="449">
        <f t="shared" si="37"/>
        <v>0</v>
      </c>
      <c r="H419" s="449">
        <f>'Data information'!F636</f>
        <v>4.4000000000000004</v>
      </c>
      <c r="I419" s="449">
        <f t="shared" si="38"/>
        <v>0</v>
      </c>
      <c r="J419" s="449">
        <f t="shared" si="39"/>
        <v>0</v>
      </c>
      <c r="K419" s="451"/>
    </row>
    <row r="420" spans="1:11" s="500" customFormat="1" hidden="1">
      <c r="A420" s="451"/>
      <c r="B420" s="475"/>
      <c r="C420" s="489" t="str">
        <f>'Data information'!C637</f>
        <v xml:space="preserve"> - เหล็กเสริม DB 12 มม.</v>
      </c>
      <c r="D420" s="449"/>
      <c r="E420" s="450" t="str">
        <f>'Data information'!D637</f>
        <v>กก.</v>
      </c>
      <c r="F420" s="449">
        <f>'Data information'!E637</f>
        <v>20.2</v>
      </c>
      <c r="G420" s="449">
        <f t="shared" si="37"/>
        <v>0</v>
      </c>
      <c r="H420" s="449">
        <f>'Data information'!F637</f>
        <v>3.6</v>
      </c>
      <c r="I420" s="449">
        <f t="shared" si="38"/>
        <v>0</v>
      </c>
      <c r="J420" s="449">
        <f t="shared" si="39"/>
        <v>0</v>
      </c>
      <c r="K420" s="451"/>
    </row>
    <row r="421" spans="1:11" s="500" customFormat="1" hidden="1">
      <c r="A421" s="451"/>
      <c r="B421" s="475"/>
      <c r="C421" s="489" t="str">
        <f>'Data information'!C638</f>
        <v xml:space="preserve"> - ลวดผูกเหล็ก</v>
      </c>
      <c r="D421" s="449"/>
      <c r="E421" s="450" t="str">
        <f>'Data information'!D638</f>
        <v>กก.</v>
      </c>
      <c r="F421" s="449">
        <f>'Data information'!E638</f>
        <v>34.42</v>
      </c>
      <c r="G421" s="449">
        <f t="shared" si="37"/>
        <v>0</v>
      </c>
      <c r="H421" s="449">
        <f>'Data information'!F638</f>
        <v>0</v>
      </c>
      <c r="I421" s="449">
        <f t="shared" si="38"/>
        <v>0</v>
      </c>
      <c r="J421" s="449">
        <f t="shared" si="39"/>
        <v>0</v>
      </c>
      <c r="K421" s="451"/>
    </row>
    <row r="422" spans="1:11" s="500" customFormat="1" hidden="1">
      <c r="A422" s="451"/>
      <c r="B422" s="475"/>
      <c r="C422" s="489" t="str">
        <f>'Data information'!C639</f>
        <v xml:space="preserve"> - กันลื่นเหล็กสี่เหลี่ยมตัน ขนาด 1x1 ซม.(จมูกบันได)</v>
      </c>
      <c r="D422" s="449"/>
      <c r="E422" s="450" t="str">
        <f>'Data information'!D639</f>
        <v>ม.</v>
      </c>
      <c r="F422" s="449">
        <f>'Data information'!E639</f>
        <v>30</v>
      </c>
      <c r="G422" s="449">
        <f t="shared" si="37"/>
        <v>0</v>
      </c>
      <c r="H422" s="449">
        <f>'Data information'!F639</f>
        <v>0</v>
      </c>
      <c r="I422" s="449">
        <f t="shared" si="38"/>
        <v>0</v>
      </c>
      <c r="J422" s="449">
        <f t="shared" si="39"/>
        <v>0</v>
      </c>
      <c r="K422" s="451"/>
    </row>
    <row r="423" spans="1:11" s="500" customFormat="1" hidden="1">
      <c r="A423" s="451"/>
      <c r="B423" s="475"/>
      <c r="C423" s="489" t="str">
        <f>'Data information'!C640</f>
        <v xml:space="preserve"> - ทาสีกันสนิม</v>
      </c>
      <c r="D423" s="449"/>
      <c r="E423" s="450" t="str">
        <f>'Data information'!D640</f>
        <v>ตร.ม.</v>
      </c>
      <c r="F423" s="449">
        <f>'Data information'!E640</f>
        <v>22.42</v>
      </c>
      <c r="G423" s="449">
        <f t="shared" si="37"/>
        <v>0</v>
      </c>
      <c r="H423" s="449">
        <f>'Data information'!F640</f>
        <v>30</v>
      </c>
      <c r="I423" s="449">
        <f t="shared" si="38"/>
        <v>0</v>
      </c>
      <c r="J423" s="449">
        <f t="shared" si="39"/>
        <v>0</v>
      </c>
      <c r="K423" s="451"/>
    </row>
    <row r="424" spans="1:11" s="500" customFormat="1" hidden="1">
      <c r="A424" s="451"/>
      <c r="B424" s="475"/>
      <c r="C424" s="489" t="str">
        <f>'Data information'!C641</f>
        <v xml:space="preserve"> - ทาสีน้ำมัน</v>
      </c>
      <c r="D424" s="449"/>
      <c r="E424" s="450" t="str">
        <f>'Data information'!D641</f>
        <v>ตร.ม.</v>
      </c>
      <c r="F424" s="449">
        <f>'Data information'!E641</f>
        <v>66.12</v>
      </c>
      <c r="G424" s="449">
        <f t="shared" si="37"/>
        <v>0</v>
      </c>
      <c r="H424" s="449">
        <f>'Data information'!F641</f>
        <v>35</v>
      </c>
      <c r="I424" s="449">
        <f t="shared" si="38"/>
        <v>0</v>
      </c>
      <c r="J424" s="449">
        <f t="shared" si="39"/>
        <v>0</v>
      </c>
      <c r="K424" s="451"/>
    </row>
    <row r="425" spans="1:11" s="500" customFormat="1" hidden="1">
      <c r="A425" s="451"/>
      <c r="B425" s="475"/>
      <c r="C425" s="489" t="str">
        <f>'Data information'!C642</f>
        <v xml:space="preserve"> - งานราวเหล็ก ราวบันได</v>
      </c>
      <c r="D425" s="449"/>
      <c r="E425" s="450" t="str">
        <f>'Data information'!D642</f>
        <v>ม.</v>
      </c>
      <c r="F425" s="449">
        <f>'Data information'!E642</f>
        <v>1838.53</v>
      </c>
      <c r="G425" s="449">
        <f t="shared" si="37"/>
        <v>0</v>
      </c>
      <c r="H425" s="449">
        <f>'Data information'!F642</f>
        <v>560</v>
      </c>
      <c r="I425" s="449">
        <f t="shared" si="38"/>
        <v>0</v>
      </c>
      <c r="J425" s="449">
        <f t="shared" si="39"/>
        <v>0</v>
      </c>
      <c r="K425" s="451"/>
    </row>
    <row r="426" spans="1:11" s="500" customFormat="1" hidden="1">
      <c r="A426" s="451"/>
      <c r="B426" s="475"/>
      <c r="C426" s="485" t="str">
        <f>'Data information'!C643</f>
        <v>งานบันได ST.4 อาคาร 3</v>
      </c>
      <c r="D426" s="449"/>
      <c r="E426" s="450"/>
      <c r="F426" s="449"/>
      <c r="G426" s="449"/>
      <c r="H426" s="449"/>
      <c r="I426" s="449"/>
      <c r="J426" s="449"/>
      <c r="K426" s="451"/>
    </row>
    <row r="427" spans="1:11" s="500" customFormat="1" hidden="1">
      <c r="A427" s="451"/>
      <c r="B427" s="475"/>
      <c r="C427" s="489" t="str">
        <f>'Data information'!C644</f>
        <v xml:space="preserve"> - CX- H-200X200X8X12mm.</v>
      </c>
      <c r="D427" s="449"/>
      <c r="E427" s="450" t="str">
        <f>'Data information'!D644</f>
        <v>กก.</v>
      </c>
      <c r="F427" s="449">
        <f>'Data information'!E644</f>
        <v>33.409999999999997</v>
      </c>
      <c r="G427" s="449">
        <f t="shared" si="37"/>
        <v>0</v>
      </c>
      <c r="H427" s="449">
        <f>'Data information'!F644</f>
        <v>0</v>
      </c>
      <c r="I427" s="449">
        <f t="shared" si="38"/>
        <v>0</v>
      </c>
      <c r="J427" s="449">
        <f t="shared" si="39"/>
        <v>0</v>
      </c>
      <c r="K427" s="451"/>
    </row>
    <row r="428" spans="1:11" s="500" customFormat="1" hidden="1">
      <c r="A428" s="451"/>
      <c r="B428" s="475"/>
      <c r="C428" s="489" t="str">
        <f>'Data information'!C645</f>
        <v xml:space="preserve"> - แม่บันได H-200X200X8X12mm.</v>
      </c>
      <c r="D428" s="449"/>
      <c r="E428" s="450" t="str">
        <f>'Data information'!D645</f>
        <v>กก.</v>
      </c>
      <c r="F428" s="449">
        <f>'Data information'!E645</f>
        <v>33.409999999999997</v>
      </c>
      <c r="G428" s="449">
        <f t="shared" si="37"/>
        <v>0</v>
      </c>
      <c r="H428" s="449">
        <f>'Data information'!F645</f>
        <v>0</v>
      </c>
      <c r="I428" s="449">
        <f t="shared" si="38"/>
        <v>0</v>
      </c>
      <c r="J428" s="449">
        <f t="shared" si="39"/>
        <v>0</v>
      </c>
      <c r="K428" s="451"/>
    </row>
    <row r="429" spans="1:11" s="500" customFormat="1" hidden="1">
      <c r="A429" s="451"/>
      <c r="B429" s="475"/>
      <c r="C429" s="489" t="str">
        <f>'Data information'!C646</f>
        <v xml:space="preserve"> -  H-194X150X6X9mm.</v>
      </c>
      <c r="D429" s="449"/>
      <c r="E429" s="450" t="str">
        <f>'Data information'!D646</f>
        <v>กก.</v>
      </c>
      <c r="F429" s="449">
        <f>'Data information'!E646</f>
        <v>34.020000000000003</v>
      </c>
      <c r="G429" s="449">
        <f t="shared" ref="G429:G492" si="40">D429*F429</f>
        <v>0</v>
      </c>
      <c r="H429" s="449">
        <f>'Data information'!F646</f>
        <v>0</v>
      </c>
      <c r="I429" s="449">
        <f t="shared" ref="I429:I492" si="41">D429*H429</f>
        <v>0</v>
      </c>
      <c r="J429" s="449">
        <f t="shared" ref="J429:J492" si="42">G429+I429</f>
        <v>0</v>
      </c>
      <c r="K429" s="451"/>
    </row>
    <row r="430" spans="1:11" s="500" customFormat="1" hidden="1">
      <c r="A430" s="451"/>
      <c r="B430" s="475"/>
      <c r="C430" s="489" t="str">
        <f>'Data information'!C647</f>
        <v xml:space="preserve"> - C-CHANNELS 200X80X7.5X11.0mm.</v>
      </c>
      <c r="D430" s="449"/>
      <c r="E430" s="450" t="str">
        <f>'Data information'!D647</f>
        <v>กก.</v>
      </c>
      <c r="F430" s="449">
        <f>'Data information'!E647</f>
        <v>35.840000000000003</v>
      </c>
      <c r="G430" s="449">
        <f t="shared" si="40"/>
        <v>0</v>
      </c>
      <c r="H430" s="449">
        <f>'Data information'!F647</f>
        <v>0</v>
      </c>
      <c r="I430" s="449">
        <f t="shared" si="41"/>
        <v>0</v>
      </c>
      <c r="J430" s="449">
        <f t="shared" si="42"/>
        <v>0</v>
      </c>
      <c r="K430" s="451"/>
    </row>
    <row r="431" spans="1:11" s="500" customFormat="1" hidden="1">
      <c r="A431" s="451"/>
      <c r="B431" s="475"/>
      <c r="C431" s="489" t="str">
        <f>'Data information'!C648</f>
        <v xml:space="preserve"> - ลูกนอนบันไดแผ่นเหล็กลายตีนไก่  หนา 6 มม.พับ</v>
      </c>
      <c r="D431" s="449"/>
      <c r="E431" s="450" t="str">
        <f>'Data information'!D648</f>
        <v>กก.</v>
      </c>
      <c r="F431" s="449">
        <f>'Data information'!E648</f>
        <v>39.79</v>
      </c>
      <c r="G431" s="449">
        <f t="shared" si="40"/>
        <v>0</v>
      </c>
      <c r="H431" s="449">
        <f>'Data information'!F648</f>
        <v>0</v>
      </c>
      <c r="I431" s="449">
        <f t="shared" si="41"/>
        <v>0</v>
      </c>
      <c r="J431" s="449">
        <f t="shared" si="42"/>
        <v>0</v>
      </c>
      <c r="K431" s="451"/>
    </row>
    <row r="432" spans="1:11" s="500" customFormat="1" hidden="1">
      <c r="A432" s="451"/>
      <c r="B432" s="475"/>
      <c r="C432" s="489" t="str">
        <f>'Data information'!C649</f>
        <v xml:space="preserve"> - ชานพักบันไดแผ่นเหล็กลายตีนไก่  หนา 6 มม.</v>
      </c>
      <c r="D432" s="449"/>
      <c r="E432" s="450" t="str">
        <f>'Data information'!D649</f>
        <v>กก.</v>
      </c>
      <c r="F432" s="449">
        <f>'Data information'!E649</f>
        <v>39.79</v>
      </c>
      <c r="G432" s="449">
        <f t="shared" si="40"/>
        <v>0</v>
      </c>
      <c r="H432" s="449">
        <f>'Data information'!F649</f>
        <v>0</v>
      </c>
      <c r="I432" s="449">
        <f t="shared" si="41"/>
        <v>0</v>
      </c>
      <c r="J432" s="449">
        <f t="shared" si="42"/>
        <v>0</v>
      </c>
      <c r="K432" s="451"/>
    </row>
    <row r="433" spans="1:11" s="500" customFormat="1" hidden="1">
      <c r="A433" s="451"/>
      <c r="B433" s="475"/>
      <c r="C433" s="489" t="str">
        <f>'Data information'!C650</f>
        <v xml:space="preserve"> - L 50x50x3mm</v>
      </c>
      <c r="D433" s="449"/>
      <c r="E433" s="450" t="str">
        <f>'Data information'!D650</f>
        <v>กก.</v>
      </c>
      <c r="F433" s="449">
        <f>'Data information'!E650</f>
        <v>22.85</v>
      </c>
      <c r="G433" s="449">
        <f t="shared" si="40"/>
        <v>0</v>
      </c>
      <c r="H433" s="449">
        <f>'Data information'!F650</f>
        <v>0</v>
      </c>
      <c r="I433" s="449">
        <f t="shared" si="41"/>
        <v>0</v>
      </c>
      <c r="J433" s="449">
        <f t="shared" si="42"/>
        <v>0</v>
      </c>
      <c r="K433" s="451"/>
    </row>
    <row r="434" spans="1:11" s="500" customFormat="1" hidden="1">
      <c r="A434" s="451"/>
      <c r="B434" s="475"/>
      <c r="C434" s="489" t="str">
        <f>'Data information'!C651</f>
        <v xml:space="preserve"> - แผ่นเหล็กขนาด 250X400X20mm. </v>
      </c>
      <c r="D434" s="449"/>
      <c r="E434" s="450" t="str">
        <f>'Data information'!D651</f>
        <v>กก.</v>
      </c>
      <c r="F434" s="449">
        <f>'Data information'!E651</f>
        <v>28.692401372212689</v>
      </c>
      <c r="G434" s="449">
        <f t="shared" si="40"/>
        <v>0</v>
      </c>
      <c r="H434" s="449">
        <f>'Data information'!F651</f>
        <v>0</v>
      </c>
      <c r="I434" s="449">
        <f t="shared" si="41"/>
        <v>0</v>
      </c>
      <c r="J434" s="449">
        <f t="shared" si="42"/>
        <v>0</v>
      </c>
      <c r="K434" s="451"/>
    </row>
    <row r="435" spans="1:11" s="500" customFormat="1" hidden="1">
      <c r="A435" s="451"/>
      <c r="B435" s="475"/>
      <c r="C435" s="489" t="str">
        <f>'Data information'!C652</f>
        <v xml:space="preserve"> - แผ่นเหล็กขนาด 250X250X20mm. Detail ST-E</v>
      </c>
      <c r="D435" s="449"/>
      <c r="E435" s="450" t="str">
        <f>'Data information'!D652</f>
        <v>กก.</v>
      </c>
      <c r="F435" s="449">
        <f>'Data information'!E652</f>
        <v>28.692401372212689</v>
      </c>
      <c r="G435" s="449">
        <f t="shared" si="40"/>
        <v>0</v>
      </c>
      <c r="H435" s="449">
        <f>'Data information'!F652</f>
        <v>0</v>
      </c>
      <c r="I435" s="449">
        <f t="shared" si="41"/>
        <v>0</v>
      </c>
      <c r="J435" s="449">
        <f t="shared" si="42"/>
        <v>0</v>
      </c>
      <c r="K435" s="451"/>
    </row>
    <row r="436" spans="1:11" s="500" customFormat="1" hidden="1">
      <c r="A436" s="451"/>
      <c r="B436" s="475"/>
      <c r="C436" s="489" t="str">
        <f>'Data information'!C653</f>
        <v xml:space="preserve"> - แผ่นเหล็กขนาด 250X250X20mm. Detail 3A</v>
      </c>
      <c r="D436" s="449"/>
      <c r="E436" s="450" t="str">
        <f>'Data information'!D653</f>
        <v>กก.</v>
      </c>
      <c r="F436" s="449">
        <f>'Data information'!E653</f>
        <v>28.692401372212689</v>
      </c>
      <c r="G436" s="449">
        <f t="shared" si="40"/>
        <v>0</v>
      </c>
      <c r="H436" s="449">
        <f>'Data information'!F653</f>
        <v>0</v>
      </c>
      <c r="I436" s="449">
        <f t="shared" si="41"/>
        <v>0</v>
      </c>
      <c r="J436" s="449">
        <f t="shared" si="42"/>
        <v>0</v>
      </c>
      <c r="K436" s="451"/>
    </row>
    <row r="437" spans="1:11" s="500" customFormat="1" hidden="1">
      <c r="A437" s="451"/>
      <c r="B437" s="475"/>
      <c r="C437" s="489" t="str">
        <f>'Data information'!C654</f>
        <v xml:space="preserve"> - Dowel 6-DB20 ยาว 0.40 ม. (DETAIL-1)</v>
      </c>
      <c r="D437" s="449"/>
      <c r="E437" s="450" t="str">
        <f>'Data information'!D654</f>
        <v>กก.</v>
      </c>
      <c r="F437" s="449">
        <f>'Data information'!E654</f>
        <v>20.18</v>
      </c>
      <c r="G437" s="449">
        <f t="shared" si="40"/>
        <v>0</v>
      </c>
      <c r="H437" s="449">
        <f>'Data information'!F654</f>
        <v>0</v>
      </c>
      <c r="I437" s="449">
        <f t="shared" si="41"/>
        <v>0</v>
      </c>
      <c r="J437" s="449">
        <f t="shared" si="42"/>
        <v>0</v>
      </c>
      <c r="K437" s="451"/>
    </row>
    <row r="438" spans="1:11" s="500" customFormat="1" hidden="1">
      <c r="A438" s="451"/>
      <c r="B438" s="475"/>
      <c r="C438" s="489" t="str">
        <f>'Data information'!C655</f>
        <v xml:space="preserve"> - Dowel 4-DB20 ยาว 0.40 ม.  (DETAIL-2)</v>
      </c>
      <c r="D438" s="449"/>
      <c r="E438" s="450" t="str">
        <f>'Data information'!D655</f>
        <v>กก.</v>
      </c>
      <c r="F438" s="449">
        <f>'Data information'!E655</f>
        <v>20.18</v>
      </c>
      <c r="G438" s="449">
        <f t="shared" si="40"/>
        <v>0</v>
      </c>
      <c r="H438" s="449">
        <f>'Data information'!F655</f>
        <v>0</v>
      </c>
      <c r="I438" s="449">
        <f t="shared" si="41"/>
        <v>0</v>
      </c>
      <c r="J438" s="449">
        <f t="shared" si="42"/>
        <v>0</v>
      </c>
      <c r="K438" s="451"/>
    </row>
    <row r="439" spans="1:11" s="500" customFormat="1" hidden="1">
      <c r="A439" s="451"/>
      <c r="B439" s="475"/>
      <c r="C439" s="489" t="str">
        <f>'Data information'!C656</f>
        <v xml:space="preserve"> - Dowel 8-DB16 ยาว 0.40 ม.  (DETAIL-3A)</v>
      </c>
      <c r="D439" s="449"/>
      <c r="E439" s="450" t="str">
        <f>'Data information'!D656</f>
        <v>กก.</v>
      </c>
      <c r="F439" s="449">
        <f>'Data information'!E656</f>
        <v>20.14</v>
      </c>
      <c r="G439" s="449">
        <f t="shared" si="40"/>
        <v>0</v>
      </c>
      <c r="H439" s="449">
        <f>'Data information'!F656</f>
        <v>0</v>
      </c>
      <c r="I439" s="449">
        <f t="shared" si="41"/>
        <v>0</v>
      </c>
      <c r="J439" s="449">
        <f t="shared" si="42"/>
        <v>0</v>
      </c>
      <c r="K439" s="451"/>
    </row>
    <row r="440" spans="1:11" s="500" customFormat="1" hidden="1">
      <c r="A440" s="451"/>
      <c r="B440" s="475"/>
      <c r="C440" s="489" t="str">
        <f>'Data information'!C657</f>
        <v xml:space="preserve"> - ค่าแรงเชื่อม ประกอบเหล็ก</v>
      </c>
      <c r="D440" s="449"/>
      <c r="E440" s="450" t="str">
        <f>'Data information'!D657</f>
        <v>กก.</v>
      </c>
      <c r="F440" s="449">
        <f>'Data information'!E657</f>
        <v>0</v>
      </c>
      <c r="G440" s="449">
        <f t="shared" si="40"/>
        <v>0</v>
      </c>
      <c r="H440" s="449">
        <f>'Data information'!F657</f>
        <v>10</v>
      </c>
      <c r="I440" s="449">
        <f t="shared" si="41"/>
        <v>0</v>
      </c>
      <c r="J440" s="449">
        <f t="shared" si="42"/>
        <v>0</v>
      </c>
      <c r="K440" s="451"/>
    </row>
    <row r="441" spans="1:11" s="500" customFormat="1" hidden="1">
      <c r="A441" s="451"/>
      <c r="B441" s="475"/>
      <c r="C441" s="489" t="str">
        <f>'Data information'!C658</f>
        <v xml:space="preserve"> - ทาสีกันสนิม</v>
      </c>
      <c r="D441" s="449"/>
      <c r="E441" s="450" t="str">
        <f>'Data information'!D658</f>
        <v>ตร.ม.</v>
      </c>
      <c r="F441" s="449">
        <f>'Data information'!E658</f>
        <v>22.42</v>
      </c>
      <c r="G441" s="449">
        <f t="shared" si="40"/>
        <v>0</v>
      </c>
      <c r="H441" s="449">
        <f>'Data information'!F658</f>
        <v>30</v>
      </c>
      <c r="I441" s="449">
        <f t="shared" si="41"/>
        <v>0</v>
      </c>
      <c r="J441" s="449">
        <f t="shared" si="42"/>
        <v>0</v>
      </c>
      <c r="K441" s="451"/>
    </row>
    <row r="442" spans="1:11" s="500" customFormat="1" hidden="1">
      <c r="A442" s="451"/>
      <c r="B442" s="475"/>
      <c r="C442" s="489" t="str">
        <f>'Data information'!C659</f>
        <v xml:space="preserve"> - ทาสีน้ำมัน</v>
      </c>
      <c r="D442" s="449"/>
      <c r="E442" s="450" t="str">
        <f>'Data information'!D659</f>
        <v>ตร.ม.</v>
      </c>
      <c r="F442" s="449">
        <f>'Data information'!E659</f>
        <v>66.12</v>
      </c>
      <c r="G442" s="449">
        <f t="shared" si="40"/>
        <v>0</v>
      </c>
      <c r="H442" s="449">
        <f>'Data information'!F659</f>
        <v>35</v>
      </c>
      <c r="I442" s="449">
        <f t="shared" si="41"/>
        <v>0</v>
      </c>
      <c r="J442" s="449">
        <f t="shared" si="42"/>
        <v>0</v>
      </c>
      <c r="K442" s="451"/>
    </row>
    <row r="443" spans="1:11" s="500" customFormat="1" hidden="1">
      <c r="A443" s="451"/>
      <c r="B443" s="475"/>
      <c r="C443" s="489" t="str">
        <f>'Data information'!C660</f>
        <v xml:space="preserve"> - งานราวเหล็ก ราวบันได ST.4</v>
      </c>
      <c r="D443" s="449"/>
      <c r="E443" s="450" t="str">
        <f>'Data information'!D660</f>
        <v>ม.</v>
      </c>
      <c r="F443" s="449">
        <f>'Data information'!E660</f>
        <v>303.774</v>
      </c>
      <c r="G443" s="449">
        <f t="shared" si="40"/>
        <v>0</v>
      </c>
      <c r="H443" s="449">
        <f>'Data information'!F660</f>
        <v>114</v>
      </c>
      <c r="I443" s="449">
        <f t="shared" si="41"/>
        <v>0</v>
      </c>
      <c r="J443" s="449">
        <f t="shared" si="42"/>
        <v>0</v>
      </c>
      <c r="K443" s="451"/>
    </row>
    <row r="444" spans="1:11" s="500" customFormat="1">
      <c r="A444" s="451"/>
      <c r="B444" s="475"/>
      <c r="C444" s="485" t="str">
        <f>'Data information'!C661</f>
        <v>งานบันได ST.4 อาคาร 4,5</v>
      </c>
      <c r="D444" s="449"/>
      <c r="E444" s="450"/>
      <c r="F444" s="449"/>
      <c r="G444" s="449"/>
      <c r="H444" s="449"/>
      <c r="I444" s="449"/>
      <c r="J444" s="449"/>
      <c r="K444" s="451"/>
    </row>
    <row r="445" spans="1:11" s="500" customFormat="1">
      <c r="A445" s="451"/>
      <c r="B445" s="475"/>
      <c r="C445" s="489" t="str">
        <f>'Data information'!C662</f>
        <v xml:space="preserve"> - H-200X200X8X12mm. </v>
      </c>
      <c r="D445" s="449"/>
      <c r="E445" s="450" t="str">
        <f>'Data information'!D662</f>
        <v>กก.</v>
      </c>
      <c r="F445" s="449">
        <f>'Data information'!E662</f>
        <v>33.409999999999997</v>
      </c>
      <c r="G445" s="449">
        <f t="shared" si="40"/>
        <v>0</v>
      </c>
      <c r="H445" s="449">
        <f>'Data information'!F662</f>
        <v>0</v>
      </c>
      <c r="I445" s="449">
        <f t="shared" si="41"/>
        <v>0</v>
      </c>
      <c r="J445" s="449">
        <f t="shared" si="42"/>
        <v>0</v>
      </c>
      <c r="K445" s="451"/>
    </row>
    <row r="446" spans="1:11" s="500" customFormat="1">
      <c r="A446" s="451"/>
      <c r="B446" s="475"/>
      <c r="C446" s="489" t="str">
        <f>'Data information'!C663</f>
        <v xml:space="preserve"> - H-194X150X6X9mm.</v>
      </c>
      <c r="D446" s="449"/>
      <c r="E446" s="450" t="str">
        <f>'Data information'!D663</f>
        <v>กก.</v>
      </c>
      <c r="F446" s="449">
        <f>'Data information'!E663</f>
        <v>34.020000000000003</v>
      </c>
      <c r="G446" s="449">
        <f t="shared" si="40"/>
        <v>0</v>
      </c>
      <c r="H446" s="449">
        <f>'Data information'!F663</f>
        <v>0</v>
      </c>
      <c r="I446" s="449">
        <f t="shared" si="41"/>
        <v>0</v>
      </c>
      <c r="J446" s="449">
        <f t="shared" si="42"/>
        <v>0</v>
      </c>
      <c r="K446" s="451"/>
    </row>
    <row r="447" spans="1:11" s="500" customFormat="1">
      <c r="A447" s="451"/>
      <c r="B447" s="475"/>
      <c r="C447" s="489" t="str">
        <f>'Data information'!C664</f>
        <v xml:space="preserve"> - C-CHANNELS 200X80X7.5X11.0mm.</v>
      </c>
      <c r="D447" s="449"/>
      <c r="E447" s="450" t="str">
        <f>'Data information'!D664</f>
        <v>กก.</v>
      </c>
      <c r="F447" s="449">
        <f>'Data information'!E664</f>
        <v>35.840000000000003</v>
      </c>
      <c r="G447" s="449">
        <f t="shared" si="40"/>
        <v>0</v>
      </c>
      <c r="H447" s="449">
        <f>'Data information'!F664</f>
        <v>0</v>
      </c>
      <c r="I447" s="449">
        <f t="shared" si="41"/>
        <v>0</v>
      </c>
      <c r="J447" s="449">
        <f t="shared" si="42"/>
        <v>0</v>
      </c>
      <c r="K447" s="451"/>
    </row>
    <row r="448" spans="1:11" s="500" customFormat="1">
      <c r="A448" s="451"/>
      <c r="B448" s="475"/>
      <c r="C448" s="489" t="str">
        <f>'Data information'!C665</f>
        <v xml:space="preserve"> - L 50x50x3mm.</v>
      </c>
      <c r="D448" s="449"/>
      <c r="E448" s="450" t="str">
        <f>'Data information'!D665</f>
        <v>กก.</v>
      </c>
      <c r="F448" s="449">
        <f>'Data information'!E665</f>
        <v>22.85</v>
      </c>
      <c r="G448" s="449">
        <f t="shared" si="40"/>
        <v>0</v>
      </c>
      <c r="H448" s="449">
        <f>'Data information'!F665</f>
        <v>0</v>
      </c>
      <c r="I448" s="449">
        <f t="shared" si="41"/>
        <v>0</v>
      </c>
      <c r="J448" s="449">
        <f t="shared" si="42"/>
        <v>0</v>
      </c>
      <c r="K448" s="451"/>
    </row>
    <row r="449" spans="1:11" s="500" customFormat="1">
      <c r="A449" s="451"/>
      <c r="B449" s="475"/>
      <c r="C449" s="489" t="str">
        <f>'Data information'!C666</f>
        <v xml:space="preserve"> - ลูกนอนบันไดแผ่นเหล็กลายตีนไก่  หนา 6 มม.พับ</v>
      </c>
      <c r="D449" s="449"/>
      <c r="E449" s="450" t="str">
        <f>'Data information'!D666</f>
        <v>กก.</v>
      </c>
      <c r="F449" s="449">
        <f>'Data information'!E666</f>
        <v>39.79</v>
      </c>
      <c r="G449" s="449">
        <f t="shared" si="40"/>
        <v>0</v>
      </c>
      <c r="H449" s="449">
        <f>'Data information'!F666</f>
        <v>0</v>
      </c>
      <c r="I449" s="449">
        <f t="shared" si="41"/>
        <v>0</v>
      </c>
      <c r="J449" s="449">
        <f t="shared" si="42"/>
        <v>0</v>
      </c>
      <c r="K449" s="451"/>
    </row>
    <row r="450" spans="1:11" s="500" customFormat="1">
      <c r="A450" s="451"/>
      <c r="B450" s="475"/>
      <c r="C450" s="489" t="str">
        <f>'Data information'!C667</f>
        <v xml:space="preserve"> - แผ่นเหล็กขนาด 250X400X20mm. </v>
      </c>
      <c r="D450" s="449"/>
      <c r="E450" s="450" t="str">
        <f>'Data information'!D667</f>
        <v>กก.</v>
      </c>
      <c r="F450" s="449">
        <f>'Data information'!E667</f>
        <v>28.44</v>
      </c>
      <c r="G450" s="449">
        <f t="shared" si="40"/>
        <v>0</v>
      </c>
      <c r="H450" s="449">
        <f>'Data information'!F667</f>
        <v>0</v>
      </c>
      <c r="I450" s="449">
        <f t="shared" si="41"/>
        <v>0</v>
      </c>
      <c r="J450" s="449">
        <f t="shared" si="42"/>
        <v>0</v>
      </c>
      <c r="K450" s="451"/>
    </row>
    <row r="451" spans="1:11" s="500" customFormat="1">
      <c r="A451" s="451"/>
      <c r="B451" s="475"/>
      <c r="C451" s="489" t="str">
        <f>'Data information'!C668</f>
        <v xml:space="preserve"> - แผ่นเหล็กขนาด 250X250X20mm. </v>
      </c>
      <c r="D451" s="449"/>
      <c r="E451" s="450" t="str">
        <f>'Data information'!D668</f>
        <v>กก.</v>
      </c>
      <c r="F451" s="449">
        <f>'Data information'!E668</f>
        <v>28.44</v>
      </c>
      <c r="G451" s="449">
        <f t="shared" si="40"/>
        <v>0</v>
      </c>
      <c r="H451" s="449">
        <f>'Data information'!F668</f>
        <v>0</v>
      </c>
      <c r="I451" s="449">
        <f t="shared" si="41"/>
        <v>0</v>
      </c>
      <c r="J451" s="449">
        <f t="shared" si="42"/>
        <v>0</v>
      </c>
      <c r="K451" s="451"/>
    </row>
    <row r="452" spans="1:11" s="500" customFormat="1">
      <c r="A452" s="451"/>
      <c r="B452" s="475"/>
      <c r="C452" s="489" t="str">
        <f>'Data information'!C669</f>
        <v xml:space="preserve"> - แผ่นเหล็กขนาด 200X350X20mm. </v>
      </c>
      <c r="D452" s="449"/>
      <c r="E452" s="450" t="str">
        <f>'Data information'!D669</f>
        <v>กก.</v>
      </c>
      <c r="F452" s="449">
        <f>'Data information'!E669</f>
        <v>28.44</v>
      </c>
      <c r="G452" s="449">
        <f t="shared" si="40"/>
        <v>0</v>
      </c>
      <c r="H452" s="449">
        <f>'Data information'!F669</f>
        <v>0</v>
      </c>
      <c r="I452" s="449">
        <f t="shared" si="41"/>
        <v>0</v>
      </c>
      <c r="J452" s="449">
        <f t="shared" si="42"/>
        <v>0</v>
      </c>
      <c r="K452" s="451"/>
    </row>
    <row r="453" spans="1:11" s="500" customFormat="1">
      <c r="A453" s="451"/>
      <c r="B453" s="475"/>
      <c r="C453" s="489" t="str">
        <f>'Data information'!C670</f>
        <v xml:space="preserve"> - Dowel DB20 ยาว 0.40 ม. (DETAIL-1,2)</v>
      </c>
      <c r="D453" s="449"/>
      <c r="E453" s="450" t="str">
        <f>'Data information'!D670</f>
        <v>กก.</v>
      </c>
      <c r="F453" s="449">
        <f>'Data information'!E670</f>
        <v>20.18</v>
      </c>
      <c r="G453" s="449">
        <f t="shared" si="40"/>
        <v>0</v>
      </c>
      <c r="H453" s="449">
        <f>'Data information'!F670</f>
        <v>0</v>
      </c>
      <c r="I453" s="449">
        <f t="shared" si="41"/>
        <v>0</v>
      </c>
      <c r="J453" s="449">
        <f t="shared" si="42"/>
        <v>0</v>
      </c>
      <c r="K453" s="451"/>
    </row>
    <row r="454" spans="1:11" s="500" customFormat="1">
      <c r="A454" s="451"/>
      <c r="B454" s="475"/>
      <c r="C454" s="489" t="str">
        <f>'Data information'!C671</f>
        <v xml:space="preserve"> - Dowel DB16 ยาว 0.40 ม.  (DETAIL-3)</v>
      </c>
      <c r="D454" s="449"/>
      <c r="E454" s="450" t="str">
        <f>'Data information'!D671</f>
        <v>กก.</v>
      </c>
      <c r="F454" s="449">
        <f>'Data information'!E671</f>
        <v>20.14</v>
      </c>
      <c r="G454" s="449">
        <f t="shared" si="40"/>
        <v>0</v>
      </c>
      <c r="H454" s="449">
        <f>'Data information'!F671</f>
        <v>0</v>
      </c>
      <c r="I454" s="449">
        <f t="shared" si="41"/>
        <v>0</v>
      </c>
      <c r="J454" s="449">
        <f t="shared" si="42"/>
        <v>0</v>
      </c>
      <c r="K454" s="451"/>
    </row>
    <row r="455" spans="1:11" s="500" customFormat="1">
      <c r="A455" s="451"/>
      <c r="B455" s="475"/>
      <c r="C455" s="489" t="str">
        <f>'Data information'!C672</f>
        <v xml:space="preserve"> - ค่าแรงเชื่อม ประกอบเหล็กโครงสร้าง</v>
      </c>
      <c r="D455" s="449"/>
      <c r="E455" s="450" t="str">
        <f>'Data information'!D672</f>
        <v>กก.</v>
      </c>
      <c r="F455" s="449">
        <f>'Data information'!E672</f>
        <v>0</v>
      </c>
      <c r="G455" s="449">
        <f t="shared" si="40"/>
        <v>0</v>
      </c>
      <c r="H455" s="449">
        <f>'Data information'!F672</f>
        <v>10</v>
      </c>
      <c r="I455" s="449">
        <f t="shared" si="41"/>
        <v>0</v>
      </c>
      <c r="J455" s="449">
        <f t="shared" si="42"/>
        <v>0</v>
      </c>
      <c r="K455" s="451"/>
    </row>
    <row r="456" spans="1:11" s="500" customFormat="1">
      <c r="A456" s="451"/>
      <c r="B456" s="475"/>
      <c r="C456" s="489" t="str">
        <f>'Data information'!C673</f>
        <v xml:space="preserve"> - ทาสีกันสนิม</v>
      </c>
      <c r="D456" s="449"/>
      <c r="E456" s="450" t="str">
        <f>'Data information'!D673</f>
        <v>ตร.ม.</v>
      </c>
      <c r="F456" s="449">
        <f>'Data information'!E673</f>
        <v>22.42</v>
      </c>
      <c r="G456" s="449">
        <f t="shared" si="40"/>
        <v>0</v>
      </c>
      <c r="H456" s="449">
        <f>'Data information'!F673</f>
        <v>30</v>
      </c>
      <c r="I456" s="449">
        <f t="shared" si="41"/>
        <v>0</v>
      </c>
      <c r="J456" s="449">
        <f t="shared" si="42"/>
        <v>0</v>
      </c>
      <c r="K456" s="451"/>
    </row>
    <row r="457" spans="1:11" s="500" customFormat="1">
      <c r="A457" s="451"/>
      <c r="B457" s="475"/>
      <c r="C457" s="489" t="str">
        <f>'Data information'!C674</f>
        <v xml:space="preserve"> - ทาสีน้ำมัน</v>
      </c>
      <c r="D457" s="449"/>
      <c r="E457" s="450" t="str">
        <f>'Data information'!D674</f>
        <v>ตร.ม.</v>
      </c>
      <c r="F457" s="449">
        <f>'Data information'!E674</f>
        <v>66.12</v>
      </c>
      <c r="G457" s="449">
        <f t="shared" si="40"/>
        <v>0</v>
      </c>
      <c r="H457" s="449">
        <f>'Data information'!F674</f>
        <v>35</v>
      </c>
      <c r="I457" s="449">
        <f t="shared" si="41"/>
        <v>0</v>
      </c>
      <c r="J457" s="449">
        <f t="shared" si="42"/>
        <v>0</v>
      </c>
      <c r="K457" s="451"/>
    </row>
    <row r="458" spans="1:11" s="500" customFormat="1">
      <c r="A458" s="451"/>
      <c r="B458" s="475"/>
      <c r="C458" s="489" t="str">
        <f>'Data information'!C675</f>
        <v xml:space="preserve"> - งานราวเหล็ก ราวบันได ST.4</v>
      </c>
      <c r="D458" s="449"/>
      <c r="E458" s="450" t="str">
        <f>'Data information'!D675</f>
        <v>ม.</v>
      </c>
      <c r="F458" s="449">
        <f>'Data information'!E675</f>
        <v>303.774</v>
      </c>
      <c r="G458" s="449">
        <f t="shared" si="40"/>
        <v>0</v>
      </c>
      <c r="H458" s="449">
        <f>'Data information'!F675</f>
        <v>114</v>
      </c>
      <c r="I458" s="449">
        <f t="shared" si="41"/>
        <v>0</v>
      </c>
      <c r="J458" s="449">
        <f t="shared" si="42"/>
        <v>0</v>
      </c>
      <c r="K458" s="451"/>
    </row>
    <row r="459" spans="1:11" s="500" customFormat="1" hidden="1">
      <c r="A459" s="451"/>
      <c r="B459" s="475"/>
      <c r="C459" s="485" t="str">
        <f>'Data information'!C676</f>
        <v>งานบันได ST.4 อาคาร 7</v>
      </c>
      <c r="D459" s="449"/>
      <c r="E459" s="450"/>
      <c r="F459" s="449"/>
      <c r="G459" s="449"/>
      <c r="H459" s="449"/>
      <c r="I459" s="449"/>
      <c r="J459" s="449"/>
      <c r="K459" s="451"/>
    </row>
    <row r="460" spans="1:11" s="500" customFormat="1" hidden="1">
      <c r="A460" s="451"/>
      <c r="B460" s="475"/>
      <c r="C460" s="489" t="str">
        <f>'Data information'!C677</f>
        <v xml:space="preserve"> - คอนกรีตโครงสร้าง  fc'= 280 ksc. ทรงกระบอก</v>
      </c>
      <c r="D460" s="449"/>
      <c r="E460" s="450" t="str">
        <f>'Data information'!D677</f>
        <v>ลบ.ม.</v>
      </c>
      <c r="F460" s="449">
        <f>'Data information'!E677</f>
        <v>1971.96</v>
      </c>
      <c r="G460" s="449">
        <f t="shared" si="40"/>
        <v>0</v>
      </c>
      <c r="H460" s="449">
        <f>'Data information'!F677</f>
        <v>519</v>
      </c>
      <c r="I460" s="449">
        <f t="shared" si="41"/>
        <v>0</v>
      </c>
      <c r="J460" s="449">
        <f t="shared" si="42"/>
        <v>0</v>
      </c>
      <c r="K460" s="451"/>
    </row>
    <row r="461" spans="1:11" s="500" customFormat="1" hidden="1">
      <c r="A461" s="451"/>
      <c r="B461" s="475"/>
      <c r="C461" s="489" t="str">
        <f>'Data information'!C678</f>
        <v xml:space="preserve">  - ไม้แบบทั่วไป  50%</v>
      </c>
      <c r="D461" s="449"/>
      <c r="E461" s="450" t="str">
        <f>'Data information'!D678</f>
        <v>ตร.ม.</v>
      </c>
      <c r="F461" s="449">
        <f>'Data information'!E678</f>
        <v>300</v>
      </c>
      <c r="G461" s="449">
        <f t="shared" si="40"/>
        <v>0</v>
      </c>
      <c r="H461" s="449">
        <f>'Data information'!F678</f>
        <v>0</v>
      </c>
      <c r="I461" s="449">
        <f t="shared" si="41"/>
        <v>0</v>
      </c>
      <c r="J461" s="449">
        <f t="shared" si="42"/>
        <v>0</v>
      </c>
      <c r="K461" s="451"/>
    </row>
    <row r="462" spans="1:11" s="500" customFormat="1" hidden="1">
      <c r="A462" s="451"/>
      <c r="B462" s="475"/>
      <c r="C462" s="489" t="str">
        <f>'Data information'!C679</f>
        <v xml:space="preserve">  - ค่าแรงไม้แบบ</v>
      </c>
      <c r="D462" s="449"/>
      <c r="E462" s="450" t="str">
        <f>'Data information'!D679</f>
        <v>ตร.ม.</v>
      </c>
      <c r="F462" s="449">
        <f>'Data information'!E679</f>
        <v>0</v>
      </c>
      <c r="G462" s="449">
        <f t="shared" si="40"/>
        <v>0</v>
      </c>
      <c r="H462" s="449">
        <f>'Data information'!F679</f>
        <v>115</v>
      </c>
      <c r="I462" s="449">
        <f t="shared" si="41"/>
        <v>0</v>
      </c>
      <c r="J462" s="449">
        <f t="shared" si="42"/>
        <v>0</v>
      </c>
      <c r="K462" s="451"/>
    </row>
    <row r="463" spans="1:11" s="500" customFormat="1" hidden="1">
      <c r="A463" s="451"/>
      <c r="B463" s="475"/>
      <c r="C463" s="489" t="str">
        <f>'Data information'!C680</f>
        <v xml:space="preserve">  - ไม้คร่าวยึดแบบหล่อคอนกรีต </v>
      </c>
      <c r="D463" s="449"/>
      <c r="E463" s="450" t="str">
        <f>'Data information'!D680</f>
        <v>ตร.ม.</v>
      </c>
      <c r="F463" s="449">
        <f>'Data information'!E680</f>
        <v>300</v>
      </c>
      <c r="G463" s="449">
        <f t="shared" si="40"/>
        <v>0</v>
      </c>
      <c r="H463" s="449">
        <f>'Data information'!F680</f>
        <v>0</v>
      </c>
      <c r="I463" s="449">
        <f t="shared" si="41"/>
        <v>0</v>
      </c>
      <c r="J463" s="449">
        <f t="shared" si="42"/>
        <v>0</v>
      </c>
      <c r="K463" s="451"/>
    </row>
    <row r="464" spans="1:11" s="500" customFormat="1" hidden="1">
      <c r="A464" s="451"/>
      <c r="B464" s="475"/>
      <c r="C464" s="489" t="str">
        <f>'Data information'!C681</f>
        <v xml:space="preserve">  - ตะปู</v>
      </c>
      <c r="D464" s="449"/>
      <c r="E464" s="450" t="str">
        <f>'Data information'!D681</f>
        <v>กก.</v>
      </c>
      <c r="F464" s="449">
        <f>'Data information'!E681</f>
        <v>58.88</v>
      </c>
      <c r="G464" s="449">
        <f t="shared" si="40"/>
        <v>0</v>
      </c>
      <c r="H464" s="449">
        <f>'Data information'!F681</f>
        <v>0</v>
      </c>
      <c r="I464" s="449">
        <f t="shared" si="41"/>
        <v>0</v>
      </c>
      <c r="J464" s="449">
        <f t="shared" si="42"/>
        <v>0</v>
      </c>
      <c r="K464" s="451"/>
    </row>
    <row r="465" spans="1:11" s="500" customFormat="1" hidden="1">
      <c r="A465" s="451"/>
      <c r="B465" s="475"/>
      <c r="C465" s="489" t="str">
        <f>'Data information'!C682</f>
        <v xml:space="preserve">  - เหล็กเส้นกลมผิวเรียบ SR.24 RB9 มม.</v>
      </c>
      <c r="D465" s="449"/>
      <c r="E465" s="450" t="str">
        <f>'Data information'!D682</f>
        <v>กก.</v>
      </c>
      <c r="F465" s="449">
        <f>'Data information'!E682</f>
        <v>20.79</v>
      </c>
      <c r="G465" s="449">
        <f t="shared" si="40"/>
        <v>0</v>
      </c>
      <c r="H465" s="449">
        <f>'Data information'!F682</f>
        <v>4.4000000000000004</v>
      </c>
      <c r="I465" s="449">
        <f t="shared" si="41"/>
        <v>0</v>
      </c>
      <c r="J465" s="449">
        <f t="shared" si="42"/>
        <v>0</v>
      </c>
      <c r="K465" s="451"/>
    </row>
    <row r="466" spans="1:11" s="500" customFormat="1" hidden="1">
      <c r="A466" s="451"/>
      <c r="B466" s="475"/>
      <c r="C466" s="489" t="str">
        <f>'Data information'!C683</f>
        <v xml:space="preserve">  - เหล็กเส้นกลมผิวข้ออ้อย SD.40 DB12 มม.</v>
      </c>
      <c r="D466" s="449"/>
      <c r="E466" s="450" t="str">
        <f>'Data information'!D683</f>
        <v>กก.</v>
      </c>
      <c r="F466" s="449">
        <f>'Data information'!E683</f>
        <v>20.2</v>
      </c>
      <c r="G466" s="449">
        <f t="shared" si="40"/>
        <v>0</v>
      </c>
      <c r="H466" s="449">
        <f>'Data information'!F683</f>
        <v>3.6</v>
      </c>
      <c r="I466" s="449">
        <f t="shared" si="41"/>
        <v>0</v>
      </c>
      <c r="J466" s="449">
        <f t="shared" si="42"/>
        <v>0</v>
      </c>
      <c r="K466" s="451"/>
    </row>
    <row r="467" spans="1:11" s="500" customFormat="1" hidden="1">
      <c r="A467" s="451"/>
      <c r="B467" s="475"/>
      <c r="C467" s="489" t="str">
        <f>'Data information'!C684</f>
        <v xml:space="preserve"> - ลวดผูกเหล็ก</v>
      </c>
      <c r="D467" s="449"/>
      <c r="E467" s="450" t="str">
        <f>'Data information'!D684</f>
        <v>กก.</v>
      </c>
      <c r="F467" s="449">
        <f>'Data information'!E684</f>
        <v>34.42</v>
      </c>
      <c r="G467" s="449">
        <f t="shared" si="40"/>
        <v>0</v>
      </c>
      <c r="H467" s="449">
        <f>'Data information'!F684</f>
        <v>0</v>
      </c>
      <c r="I467" s="449">
        <f t="shared" si="41"/>
        <v>0</v>
      </c>
      <c r="J467" s="449">
        <f t="shared" si="42"/>
        <v>0</v>
      </c>
      <c r="K467" s="451"/>
    </row>
    <row r="468" spans="1:11" s="500" customFormat="1" hidden="1">
      <c r="A468" s="451"/>
      <c r="B468" s="475"/>
      <c r="C468" s="489" t="str">
        <f>'Data information'!C685</f>
        <v xml:space="preserve"> - กันลื่นเหล็กสี่เหลี่ยมตัน ขนาด 1x1 ซม.(จมูกบันได)</v>
      </c>
      <c r="D468" s="449"/>
      <c r="E468" s="450" t="str">
        <f>'Data information'!D685</f>
        <v>ม.</v>
      </c>
      <c r="F468" s="449">
        <f>'Data information'!E685</f>
        <v>30</v>
      </c>
      <c r="G468" s="449">
        <f t="shared" si="40"/>
        <v>0</v>
      </c>
      <c r="H468" s="449">
        <f>'Data information'!F685</f>
        <v>0</v>
      </c>
      <c r="I468" s="449">
        <f t="shared" si="41"/>
        <v>0</v>
      </c>
      <c r="J468" s="449">
        <f t="shared" si="42"/>
        <v>0</v>
      </c>
      <c r="K468" s="451"/>
    </row>
    <row r="469" spans="1:11" s="500" customFormat="1" hidden="1">
      <c r="A469" s="451"/>
      <c r="B469" s="475"/>
      <c r="C469" s="485" t="str">
        <f>'Data information'!C686</f>
        <v>งานบันได ST.4 -A อาคาร 1</v>
      </c>
      <c r="D469" s="449"/>
      <c r="E469" s="450">
        <f>'Data information'!D686</f>
        <v>0</v>
      </c>
      <c r="F469" s="449">
        <f>'Data information'!E686</f>
        <v>0</v>
      </c>
      <c r="G469" s="449">
        <f t="shared" si="40"/>
        <v>0</v>
      </c>
      <c r="H469" s="449">
        <f>'Data information'!F686</f>
        <v>0</v>
      </c>
      <c r="I469" s="449">
        <f t="shared" si="41"/>
        <v>0</v>
      </c>
      <c r="J469" s="449">
        <f t="shared" si="42"/>
        <v>0</v>
      </c>
      <c r="K469" s="451"/>
    </row>
    <row r="470" spans="1:11" s="500" customFormat="1" hidden="1">
      <c r="A470" s="451"/>
      <c r="B470" s="475"/>
      <c r="C470" s="489" t="str">
        <f>'Data information'!C687</f>
        <v xml:space="preserve"> - ท่อเหล็กอาบสังกะสี DIA. 2"</v>
      </c>
      <c r="D470" s="449"/>
      <c r="E470" s="450" t="str">
        <f>'Data information'!D687</f>
        <v>ม.</v>
      </c>
      <c r="F470" s="449">
        <f>'Data information'!E687</f>
        <v>140.18600000000001</v>
      </c>
      <c r="G470" s="449">
        <f t="shared" si="40"/>
        <v>0</v>
      </c>
      <c r="H470" s="449">
        <f>'Data information'!F687</f>
        <v>0</v>
      </c>
      <c r="I470" s="449">
        <f t="shared" si="41"/>
        <v>0</v>
      </c>
      <c r="J470" s="449">
        <f t="shared" si="42"/>
        <v>0</v>
      </c>
      <c r="K470" s="451"/>
    </row>
    <row r="471" spans="1:11" s="500" customFormat="1" hidden="1">
      <c r="A471" s="451"/>
      <c r="B471" s="475"/>
      <c r="C471" s="489" t="str">
        <f>'Data information'!C688</f>
        <v xml:space="preserve"> - ท่อเหล็กอาบสังกะสี DIA. 1 1/2"</v>
      </c>
      <c r="D471" s="449"/>
      <c r="E471" s="450" t="str">
        <f>'Data information'!D688</f>
        <v>ม.</v>
      </c>
      <c r="F471" s="449">
        <f>'Data information'!E688</f>
        <v>112.15</v>
      </c>
      <c r="G471" s="449">
        <f t="shared" si="40"/>
        <v>0</v>
      </c>
      <c r="H471" s="449">
        <f>'Data information'!F688</f>
        <v>0</v>
      </c>
      <c r="I471" s="449">
        <f t="shared" si="41"/>
        <v>0</v>
      </c>
      <c r="J471" s="449">
        <f t="shared" si="42"/>
        <v>0</v>
      </c>
      <c r="K471" s="451"/>
    </row>
    <row r="472" spans="1:11" s="500" customFormat="1" hidden="1">
      <c r="A472" s="451"/>
      <c r="B472" s="475"/>
      <c r="C472" s="489" t="str">
        <f>'Data information'!C689</f>
        <v xml:space="preserve"> - EXP.BOLT 6mm.-4</v>
      </c>
      <c r="D472" s="449"/>
      <c r="E472" s="450" t="str">
        <f>'Data information'!D689</f>
        <v>ตัว</v>
      </c>
      <c r="F472" s="449">
        <f>'Data information'!E689</f>
        <v>15</v>
      </c>
      <c r="G472" s="449">
        <f t="shared" si="40"/>
        <v>0</v>
      </c>
      <c r="H472" s="449">
        <f>'Data information'!F689</f>
        <v>0</v>
      </c>
      <c r="I472" s="449">
        <f t="shared" si="41"/>
        <v>0</v>
      </c>
      <c r="J472" s="449">
        <f t="shared" si="42"/>
        <v>0</v>
      </c>
      <c r="K472" s="451"/>
    </row>
    <row r="473" spans="1:11" s="500" customFormat="1" hidden="1">
      <c r="A473" s="451"/>
      <c r="B473" s="475"/>
      <c r="C473" s="489" t="str">
        <f>'Data information'!C690</f>
        <v xml:space="preserve"> - PL. DIA. 4"หนา9 มม.</v>
      </c>
      <c r="D473" s="449"/>
      <c r="E473" s="450" t="str">
        <f>'Data information'!D690</f>
        <v>กก.</v>
      </c>
      <c r="F473" s="449">
        <f>'Data information'!E690</f>
        <v>27.5</v>
      </c>
      <c r="G473" s="449">
        <f t="shared" si="40"/>
        <v>0</v>
      </c>
      <c r="H473" s="449">
        <f>'Data information'!F690</f>
        <v>0</v>
      </c>
      <c r="I473" s="449">
        <f t="shared" si="41"/>
        <v>0</v>
      </c>
      <c r="J473" s="449">
        <f t="shared" si="42"/>
        <v>0</v>
      </c>
      <c r="K473" s="451"/>
    </row>
    <row r="474" spans="1:11" s="500" customFormat="1" hidden="1">
      <c r="A474" s="451"/>
      <c r="B474" s="475"/>
      <c r="C474" s="485" t="str">
        <f>'Data information'!C691</f>
        <v>งานบันได ST.5 อาคาร 2 ,8</v>
      </c>
      <c r="D474" s="449"/>
      <c r="E474" s="450"/>
      <c r="F474" s="449"/>
      <c r="G474" s="449"/>
      <c r="H474" s="449"/>
      <c r="I474" s="449"/>
      <c r="J474" s="449"/>
      <c r="K474" s="451"/>
    </row>
    <row r="475" spans="1:11" s="500" customFormat="1" hidden="1">
      <c r="A475" s="451"/>
      <c r="B475" s="475"/>
      <c r="C475" s="489" t="str">
        <f>'Data information'!C692</f>
        <v xml:space="preserve"> - คอนกรีตโครงสร้าง  fc'= 280 ksc. ทรงกระบอก</v>
      </c>
      <c r="D475" s="449"/>
      <c r="E475" s="450" t="str">
        <f>'Data information'!D692</f>
        <v>ลบ.ม.</v>
      </c>
      <c r="F475" s="449">
        <f>'Data information'!E692</f>
        <v>1971.96</v>
      </c>
      <c r="G475" s="449">
        <f t="shared" si="40"/>
        <v>0</v>
      </c>
      <c r="H475" s="449">
        <f>'Data information'!F692</f>
        <v>519</v>
      </c>
      <c r="I475" s="449">
        <f t="shared" si="41"/>
        <v>0</v>
      </c>
      <c r="J475" s="449">
        <f t="shared" si="42"/>
        <v>0</v>
      </c>
      <c r="K475" s="451"/>
    </row>
    <row r="476" spans="1:11" s="500" customFormat="1" hidden="1">
      <c r="A476" s="451"/>
      <c r="B476" s="475"/>
      <c r="C476" s="489" t="str">
        <f>'Data information'!C693</f>
        <v xml:space="preserve">  - ไม้แบบทั่วไป  50%</v>
      </c>
      <c r="D476" s="449"/>
      <c r="E476" s="450" t="str">
        <f>'Data information'!D693</f>
        <v>ตร.ม.</v>
      </c>
      <c r="F476" s="449">
        <f>'Data information'!E693</f>
        <v>300</v>
      </c>
      <c r="G476" s="449">
        <f t="shared" si="40"/>
        <v>0</v>
      </c>
      <c r="H476" s="449">
        <f>'Data information'!F693</f>
        <v>0</v>
      </c>
      <c r="I476" s="449">
        <f t="shared" si="41"/>
        <v>0</v>
      </c>
      <c r="J476" s="449">
        <f t="shared" si="42"/>
        <v>0</v>
      </c>
      <c r="K476" s="451"/>
    </row>
    <row r="477" spans="1:11" s="500" customFormat="1" hidden="1">
      <c r="A477" s="451"/>
      <c r="B477" s="475"/>
      <c r="C477" s="489" t="str">
        <f>'Data information'!C694</f>
        <v xml:space="preserve">  - ค่าแรงไม้แบบ</v>
      </c>
      <c r="D477" s="449"/>
      <c r="E477" s="450" t="str">
        <f>'Data information'!D694</f>
        <v>ตร.ม.</v>
      </c>
      <c r="F477" s="449">
        <f>'Data information'!E694</f>
        <v>0</v>
      </c>
      <c r="G477" s="449">
        <f t="shared" si="40"/>
        <v>0</v>
      </c>
      <c r="H477" s="449">
        <f>'Data information'!F694</f>
        <v>115</v>
      </c>
      <c r="I477" s="449">
        <f t="shared" si="41"/>
        <v>0</v>
      </c>
      <c r="J477" s="449">
        <f t="shared" si="42"/>
        <v>0</v>
      </c>
      <c r="K477" s="451"/>
    </row>
    <row r="478" spans="1:11" s="500" customFormat="1" hidden="1">
      <c r="A478" s="451"/>
      <c r="B478" s="475"/>
      <c r="C478" s="489" t="str">
        <f>'Data information'!C695</f>
        <v xml:space="preserve">  - ไม้คร่าวยึดแบบหล่อคอนกรีต </v>
      </c>
      <c r="D478" s="449"/>
      <c r="E478" s="450" t="str">
        <f>'Data information'!D695</f>
        <v>ตร.ม.</v>
      </c>
      <c r="F478" s="449">
        <f>'Data information'!E695</f>
        <v>300</v>
      </c>
      <c r="G478" s="449">
        <f t="shared" si="40"/>
        <v>0</v>
      </c>
      <c r="H478" s="449">
        <f>'Data information'!F695</f>
        <v>0</v>
      </c>
      <c r="I478" s="449">
        <f t="shared" si="41"/>
        <v>0</v>
      </c>
      <c r="J478" s="449">
        <f t="shared" si="42"/>
        <v>0</v>
      </c>
      <c r="K478" s="451"/>
    </row>
    <row r="479" spans="1:11" s="500" customFormat="1" hidden="1">
      <c r="A479" s="451"/>
      <c r="B479" s="475"/>
      <c r="C479" s="489" t="str">
        <f>'Data information'!C696</f>
        <v xml:space="preserve">  - ตะปู</v>
      </c>
      <c r="D479" s="449"/>
      <c r="E479" s="450" t="str">
        <f>'Data information'!D696</f>
        <v>กก.</v>
      </c>
      <c r="F479" s="449">
        <f>'Data information'!E696</f>
        <v>58.88</v>
      </c>
      <c r="G479" s="449">
        <f t="shared" si="40"/>
        <v>0</v>
      </c>
      <c r="H479" s="449">
        <f>'Data information'!F696</f>
        <v>0</v>
      </c>
      <c r="I479" s="449">
        <f t="shared" si="41"/>
        <v>0</v>
      </c>
      <c r="J479" s="449">
        <f t="shared" si="42"/>
        <v>0</v>
      </c>
      <c r="K479" s="451"/>
    </row>
    <row r="480" spans="1:11" s="500" customFormat="1" hidden="1">
      <c r="A480" s="451"/>
      <c r="B480" s="475"/>
      <c r="C480" s="489" t="str">
        <f>'Data information'!C697</f>
        <v xml:space="preserve">  - เหล็กเส้นกลมผิวเรียบ SR.24 RB9 มม.</v>
      </c>
      <c r="D480" s="449"/>
      <c r="E480" s="450" t="str">
        <f>'Data information'!D697</f>
        <v>กก.</v>
      </c>
      <c r="F480" s="449">
        <f>'Data information'!E697</f>
        <v>20.79</v>
      </c>
      <c r="G480" s="449">
        <f t="shared" si="40"/>
        <v>0</v>
      </c>
      <c r="H480" s="449">
        <f>'Data information'!F697</f>
        <v>4.4000000000000004</v>
      </c>
      <c r="I480" s="449">
        <f t="shared" si="41"/>
        <v>0</v>
      </c>
      <c r="J480" s="449">
        <f t="shared" si="42"/>
        <v>0</v>
      </c>
      <c r="K480" s="451"/>
    </row>
    <row r="481" spans="1:11" s="500" customFormat="1" hidden="1">
      <c r="A481" s="451"/>
      <c r="B481" s="475"/>
      <c r="C481" s="489" t="str">
        <f>'Data information'!C698</f>
        <v xml:space="preserve">  - เหล็กเส้นกลมผิวข้ออ้อย SD.40 DB12 มม.</v>
      </c>
      <c r="D481" s="449"/>
      <c r="E481" s="450" t="str">
        <f>'Data information'!D698</f>
        <v>กก.</v>
      </c>
      <c r="F481" s="449">
        <f>'Data information'!E698</f>
        <v>20.2</v>
      </c>
      <c r="G481" s="449">
        <f t="shared" si="40"/>
        <v>0</v>
      </c>
      <c r="H481" s="449">
        <f>'Data information'!F698</f>
        <v>3.6</v>
      </c>
      <c r="I481" s="449">
        <f t="shared" si="41"/>
        <v>0</v>
      </c>
      <c r="J481" s="449">
        <f t="shared" si="42"/>
        <v>0</v>
      </c>
      <c r="K481" s="451"/>
    </row>
    <row r="482" spans="1:11" s="500" customFormat="1" hidden="1">
      <c r="A482" s="451"/>
      <c r="B482" s="475"/>
      <c r="C482" s="489" t="str">
        <f>'Data information'!C699</f>
        <v xml:space="preserve"> - ลวดผูกเหล็ก</v>
      </c>
      <c r="D482" s="449"/>
      <c r="E482" s="450" t="str">
        <f>'Data information'!D699</f>
        <v>กก.</v>
      </c>
      <c r="F482" s="449">
        <f>'Data information'!E699</f>
        <v>34.42</v>
      </c>
      <c r="G482" s="449">
        <f t="shared" si="40"/>
        <v>0</v>
      </c>
      <c r="H482" s="449">
        <f>'Data information'!F699</f>
        <v>0</v>
      </c>
      <c r="I482" s="449">
        <f t="shared" si="41"/>
        <v>0</v>
      </c>
      <c r="J482" s="449">
        <f t="shared" si="42"/>
        <v>0</v>
      </c>
      <c r="K482" s="451"/>
    </row>
    <row r="483" spans="1:11" s="500" customFormat="1" hidden="1">
      <c r="A483" s="451"/>
      <c r="B483" s="475"/>
      <c r="C483" s="489" t="str">
        <f>'Data information'!C700</f>
        <v xml:space="preserve"> - กันลื่นเหล็กสี่เหลี่ยมตัน ขนาด 1x1 ซม.(จมูกบันได)</v>
      </c>
      <c r="D483" s="449"/>
      <c r="E483" s="450" t="str">
        <f>'Data information'!D700</f>
        <v>ม.</v>
      </c>
      <c r="F483" s="449">
        <f>'Data information'!E700</f>
        <v>30</v>
      </c>
      <c r="G483" s="449">
        <f t="shared" si="40"/>
        <v>0</v>
      </c>
      <c r="H483" s="449">
        <f>'Data information'!F700</f>
        <v>0</v>
      </c>
      <c r="I483" s="449">
        <f t="shared" si="41"/>
        <v>0</v>
      </c>
      <c r="J483" s="449">
        <f t="shared" si="42"/>
        <v>0</v>
      </c>
      <c r="K483" s="451"/>
    </row>
    <row r="484" spans="1:11" s="500" customFormat="1" hidden="1">
      <c r="A484" s="451"/>
      <c r="B484" s="475"/>
      <c r="C484" s="485" t="str">
        <f>'Data information'!C701</f>
        <v>งานบันได ST.5 อาคาร 4</v>
      </c>
      <c r="D484" s="449"/>
      <c r="E484" s="450"/>
      <c r="F484" s="449"/>
      <c r="G484" s="449"/>
      <c r="H484" s="449"/>
      <c r="I484" s="449"/>
      <c r="J484" s="449"/>
      <c r="K484" s="451"/>
    </row>
    <row r="485" spans="1:11" s="500" customFormat="1" hidden="1">
      <c r="A485" s="451"/>
      <c r="B485" s="475"/>
      <c r="C485" s="489" t="str">
        <f>'Data information'!C702</f>
        <v xml:space="preserve"> - H-390X300X10X16 mm.( แม่บันได )</v>
      </c>
      <c r="D485" s="449"/>
      <c r="E485" s="450" t="str">
        <f>'Data information'!D702</f>
        <v>กก.</v>
      </c>
      <c r="F485" s="449">
        <f>'Data information'!E702</f>
        <v>34.64</v>
      </c>
      <c r="G485" s="449">
        <f t="shared" si="40"/>
        <v>0</v>
      </c>
      <c r="H485" s="449">
        <f>'Data information'!F702</f>
        <v>0</v>
      </c>
      <c r="I485" s="449">
        <f t="shared" si="41"/>
        <v>0</v>
      </c>
      <c r="J485" s="449">
        <f t="shared" si="42"/>
        <v>0</v>
      </c>
      <c r="K485" s="451"/>
    </row>
    <row r="486" spans="1:11" s="500" customFormat="1" hidden="1">
      <c r="A486" s="451"/>
      <c r="B486" s="475"/>
      <c r="C486" s="489" t="str">
        <f>'Data information'!C703</f>
        <v xml:space="preserve"> - แผ่นเหล็กเรียบดำหนา 6 มม. (ลูกตั้ง-ลูกนอน)</v>
      </c>
      <c r="D486" s="449"/>
      <c r="E486" s="450" t="str">
        <f>'Data information'!D703</f>
        <v>กก.</v>
      </c>
      <c r="F486" s="449">
        <f>'Data information'!E703</f>
        <v>25.12</v>
      </c>
      <c r="G486" s="449">
        <f t="shared" si="40"/>
        <v>0</v>
      </c>
      <c r="H486" s="449">
        <f>'Data information'!F703</f>
        <v>0</v>
      </c>
      <c r="I486" s="449">
        <f t="shared" si="41"/>
        <v>0</v>
      </c>
      <c r="J486" s="449">
        <f t="shared" si="42"/>
        <v>0</v>
      </c>
      <c r="K486" s="451"/>
    </row>
    <row r="487" spans="1:11" s="500" customFormat="1" hidden="1">
      <c r="A487" s="451"/>
      <c r="B487" s="475"/>
      <c r="C487" s="489" t="str">
        <f>'Data information'!C704</f>
        <v xml:space="preserve"> - แผ่นเหล็กขนาด 1000X400X25mm. </v>
      </c>
      <c r="D487" s="449"/>
      <c r="E487" s="450" t="str">
        <f>'Data information'!D704</f>
        <v>กก.</v>
      </c>
      <c r="F487" s="449">
        <f>'Data information'!E704</f>
        <v>28.44</v>
      </c>
      <c r="G487" s="449">
        <f t="shared" si="40"/>
        <v>0</v>
      </c>
      <c r="H487" s="449">
        <f>'Data information'!F704</f>
        <v>0</v>
      </c>
      <c r="I487" s="449">
        <f t="shared" si="41"/>
        <v>0</v>
      </c>
      <c r="J487" s="449">
        <f t="shared" si="42"/>
        <v>0</v>
      </c>
      <c r="K487" s="451"/>
    </row>
    <row r="488" spans="1:11" s="500" customFormat="1" hidden="1">
      <c r="A488" s="451"/>
      <c r="B488" s="475"/>
      <c r="C488" s="489" t="str">
        <f>'Data information'!C705</f>
        <v xml:space="preserve"> - แผ่นเหล็กขนาด 400X400X25mm. </v>
      </c>
      <c r="D488" s="449"/>
      <c r="E488" s="450" t="str">
        <f>'Data information'!D705</f>
        <v>กก.</v>
      </c>
      <c r="F488" s="449">
        <f>'Data information'!E705</f>
        <v>28.44</v>
      </c>
      <c r="G488" s="449">
        <f t="shared" si="40"/>
        <v>0</v>
      </c>
      <c r="H488" s="449">
        <f>'Data information'!F705</f>
        <v>0</v>
      </c>
      <c r="I488" s="449">
        <f t="shared" si="41"/>
        <v>0</v>
      </c>
      <c r="J488" s="449">
        <f t="shared" si="42"/>
        <v>0</v>
      </c>
      <c r="K488" s="451"/>
    </row>
    <row r="489" spans="1:11" s="500" customFormat="1" hidden="1">
      <c r="A489" s="451"/>
      <c r="B489" s="475"/>
      <c r="C489" s="489" t="str">
        <f>'Data information'!C706</f>
        <v xml:space="preserve"> - แผ่นเหล็กขนาด 200X350X25mm. </v>
      </c>
      <c r="D489" s="449"/>
      <c r="E489" s="450" t="str">
        <f>'Data information'!D706</f>
        <v>กก.</v>
      </c>
      <c r="F489" s="449">
        <f>'Data information'!E706</f>
        <v>28.44</v>
      </c>
      <c r="G489" s="449">
        <f t="shared" si="40"/>
        <v>0</v>
      </c>
      <c r="H489" s="449">
        <f>'Data information'!F706</f>
        <v>0</v>
      </c>
      <c r="I489" s="449">
        <f t="shared" si="41"/>
        <v>0</v>
      </c>
      <c r="J489" s="449">
        <f t="shared" si="42"/>
        <v>0</v>
      </c>
      <c r="K489" s="451"/>
    </row>
    <row r="490" spans="1:11" s="500" customFormat="1" hidden="1">
      <c r="A490" s="451"/>
      <c r="B490" s="475"/>
      <c r="C490" s="489" t="str">
        <f>'Data information'!C707</f>
        <v xml:space="preserve"> - Dowel DB25 ยาว 0.40 ม.</v>
      </c>
      <c r="D490" s="449"/>
      <c r="E490" s="450" t="str">
        <f>'Data information'!D707</f>
        <v>กก.</v>
      </c>
      <c r="F490" s="449">
        <f>'Data information'!E707</f>
        <v>20.41</v>
      </c>
      <c r="G490" s="449">
        <f t="shared" si="40"/>
        <v>0</v>
      </c>
      <c r="H490" s="449">
        <f>'Data information'!F707</f>
        <v>0</v>
      </c>
      <c r="I490" s="449">
        <f t="shared" si="41"/>
        <v>0</v>
      </c>
      <c r="J490" s="449">
        <f t="shared" si="42"/>
        <v>0</v>
      </c>
      <c r="K490" s="451"/>
    </row>
    <row r="491" spans="1:11" s="500" customFormat="1" hidden="1">
      <c r="A491" s="451"/>
      <c r="B491" s="475"/>
      <c r="C491" s="489" t="str">
        <f>'Data information'!C708</f>
        <v xml:space="preserve"> - Dowel DB16 ยาว 0.40 ม.  </v>
      </c>
      <c r="D491" s="449"/>
      <c r="E491" s="450" t="str">
        <f>'Data information'!D708</f>
        <v>กก.</v>
      </c>
      <c r="F491" s="449">
        <f>'Data information'!E708</f>
        <v>20.14</v>
      </c>
      <c r="G491" s="449">
        <f t="shared" si="40"/>
        <v>0</v>
      </c>
      <c r="H491" s="449">
        <f>'Data information'!F708</f>
        <v>0</v>
      </c>
      <c r="I491" s="449">
        <f t="shared" si="41"/>
        <v>0</v>
      </c>
      <c r="J491" s="449">
        <f t="shared" si="42"/>
        <v>0</v>
      </c>
      <c r="K491" s="451"/>
    </row>
    <row r="492" spans="1:11" s="500" customFormat="1" hidden="1">
      <c r="A492" s="451"/>
      <c r="B492" s="475"/>
      <c r="C492" s="489" t="str">
        <f>'Data information'!C709</f>
        <v xml:space="preserve"> - ค่าแรงเชื่อม ประกอบเหล็กโครงสร้าง</v>
      </c>
      <c r="D492" s="449"/>
      <c r="E492" s="450" t="str">
        <f>'Data information'!D709</f>
        <v>กก.</v>
      </c>
      <c r="F492" s="449">
        <f>'Data information'!E709</f>
        <v>0</v>
      </c>
      <c r="G492" s="449">
        <f t="shared" si="40"/>
        <v>0</v>
      </c>
      <c r="H492" s="449">
        <f>'Data information'!F709</f>
        <v>10</v>
      </c>
      <c r="I492" s="449">
        <f t="shared" si="41"/>
        <v>0</v>
      </c>
      <c r="J492" s="449">
        <f t="shared" si="42"/>
        <v>0</v>
      </c>
      <c r="K492" s="451"/>
    </row>
    <row r="493" spans="1:11" s="500" customFormat="1" hidden="1">
      <c r="A493" s="451"/>
      <c r="B493" s="475"/>
      <c r="C493" s="489" t="str">
        <f>'Data information'!C710</f>
        <v xml:space="preserve"> - คอนกรีต ขัดมันเรียบ (ลูกนอนบันได)</v>
      </c>
      <c r="D493" s="449"/>
      <c r="E493" s="450" t="str">
        <f>'Data information'!D710</f>
        <v>ลบ.ม.</v>
      </c>
      <c r="F493" s="449">
        <f>'Data information'!E710</f>
        <v>1971.96</v>
      </c>
      <c r="G493" s="449">
        <f t="shared" ref="G493:G525" si="43">D493*F493</f>
        <v>0</v>
      </c>
      <c r="H493" s="449">
        <f>'Data information'!F710</f>
        <v>519</v>
      </c>
      <c r="I493" s="449">
        <f t="shared" ref="I493:I525" si="44">D493*H493</f>
        <v>0</v>
      </c>
      <c r="J493" s="449">
        <f t="shared" ref="J493:J525" si="45">G493+I493</f>
        <v>0</v>
      </c>
      <c r="K493" s="451"/>
    </row>
    <row r="494" spans="1:11" s="500" customFormat="1" hidden="1">
      <c r="A494" s="451"/>
      <c r="B494" s="475"/>
      <c r="C494" s="489" t="str">
        <f>'Data information'!C711</f>
        <v xml:space="preserve"> - เหล็กเสริม RB 9 มม.</v>
      </c>
      <c r="D494" s="449"/>
      <c r="E494" s="450" t="str">
        <f>'Data information'!D711</f>
        <v>กก.</v>
      </c>
      <c r="F494" s="449">
        <f>'Data information'!E711</f>
        <v>20.79</v>
      </c>
      <c r="G494" s="449">
        <f t="shared" si="43"/>
        <v>0</v>
      </c>
      <c r="H494" s="449">
        <f>'Data information'!F711</f>
        <v>4.4000000000000004</v>
      </c>
      <c r="I494" s="449">
        <f t="shared" si="44"/>
        <v>0</v>
      </c>
      <c r="J494" s="449">
        <f t="shared" si="45"/>
        <v>0</v>
      </c>
      <c r="K494" s="451"/>
    </row>
    <row r="495" spans="1:11" s="500" customFormat="1" hidden="1">
      <c r="A495" s="451"/>
      <c r="B495" s="475"/>
      <c r="C495" s="489" t="str">
        <f>'Data information'!C712</f>
        <v xml:space="preserve"> - เหล็กเสริม DB 12 มม.</v>
      </c>
      <c r="D495" s="449"/>
      <c r="E495" s="450" t="str">
        <f>'Data information'!D712</f>
        <v>กก.</v>
      </c>
      <c r="F495" s="449">
        <f>'Data information'!E712</f>
        <v>20.2</v>
      </c>
      <c r="G495" s="449">
        <f t="shared" si="43"/>
        <v>0</v>
      </c>
      <c r="H495" s="449">
        <f>'Data information'!F712</f>
        <v>3.6</v>
      </c>
      <c r="I495" s="449">
        <f t="shared" si="44"/>
        <v>0</v>
      </c>
      <c r="J495" s="449">
        <f t="shared" si="45"/>
        <v>0</v>
      </c>
      <c r="K495" s="451"/>
    </row>
    <row r="496" spans="1:11" s="500" customFormat="1" hidden="1">
      <c r="A496" s="451"/>
      <c r="B496" s="475"/>
      <c r="C496" s="489" t="str">
        <f>'Data information'!C713</f>
        <v xml:space="preserve"> - เหล็กสี่เหลี่ยมตัน 1 x 1 ซม.(จมูกบันได)</v>
      </c>
      <c r="D496" s="449"/>
      <c r="E496" s="450" t="str">
        <f>'Data information'!D713</f>
        <v>ม.</v>
      </c>
      <c r="F496" s="449">
        <f>'Data information'!E713</f>
        <v>30</v>
      </c>
      <c r="G496" s="449">
        <f t="shared" si="43"/>
        <v>0</v>
      </c>
      <c r="H496" s="449">
        <f>'Data information'!F713</f>
        <v>0</v>
      </c>
      <c r="I496" s="449">
        <f t="shared" si="44"/>
        <v>0</v>
      </c>
      <c r="J496" s="449">
        <f t="shared" si="45"/>
        <v>0</v>
      </c>
      <c r="K496" s="451"/>
    </row>
    <row r="497" spans="1:11" s="500" customFormat="1" hidden="1">
      <c r="A497" s="451"/>
      <c r="B497" s="475"/>
      <c r="C497" s="489" t="str">
        <f>'Data information'!C714</f>
        <v xml:space="preserve"> - ลวดผูกเหล็ก</v>
      </c>
      <c r="D497" s="449"/>
      <c r="E497" s="450" t="str">
        <f>'Data information'!D714</f>
        <v>กก.</v>
      </c>
      <c r="F497" s="449">
        <f>'Data information'!E714</f>
        <v>34.42</v>
      </c>
      <c r="G497" s="449">
        <f t="shared" si="43"/>
        <v>0</v>
      </c>
      <c r="H497" s="449">
        <f>'Data information'!F714</f>
        <v>0</v>
      </c>
      <c r="I497" s="449">
        <f t="shared" si="44"/>
        <v>0</v>
      </c>
      <c r="J497" s="449">
        <f t="shared" si="45"/>
        <v>0</v>
      </c>
      <c r="K497" s="451"/>
    </row>
    <row r="498" spans="1:11" s="500" customFormat="1" hidden="1">
      <c r="A498" s="451"/>
      <c r="B498" s="475"/>
      <c r="C498" s="489" t="str">
        <f>'Data information'!C715</f>
        <v xml:space="preserve"> - ทาสีกันสนิม</v>
      </c>
      <c r="D498" s="449"/>
      <c r="E498" s="450" t="str">
        <f>'Data information'!D715</f>
        <v>ตร.ม.</v>
      </c>
      <c r="F498" s="449">
        <f>'Data information'!E715</f>
        <v>22.42</v>
      </c>
      <c r="G498" s="449">
        <f t="shared" si="43"/>
        <v>0</v>
      </c>
      <c r="H498" s="449">
        <f>'Data information'!F715</f>
        <v>30</v>
      </c>
      <c r="I498" s="449">
        <f t="shared" si="44"/>
        <v>0</v>
      </c>
      <c r="J498" s="449">
        <f t="shared" si="45"/>
        <v>0</v>
      </c>
      <c r="K498" s="451"/>
    </row>
    <row r="499" spans="1:11" s="500" customFormat="1" hidden="1">
      <c r="A499" s="451"/>
      <c r="B499" s="475"/>
      <c r="C499" s="489" t="str">
        <f>'Data information'!C716</f>
        <v xml:space="preserve"> - ทาสีน้ำมัน</v>
      </c>
      <c r="D499" s="449"/>
      <c r="E499" s="450" t="str">
        <f>'Data information'!D716</f>
        <v>ตร.ม.</v>
      </c>
      <c r="F499" s="449">
        <f>'Data information'!E716</f>
        <v>66.12</v>
      </c>
      <c r="G499" s="449">
        <f t="shared" si="43"/>
        <v>0</v>
      </c>
      <c r="H499" s="449">
        <f>'Data information'!F716</f>
        <v>35</v>
      </c>
      <c r="I499" s="449">
        <f t="shared" si="44"/>
        <v>0</v>
      </c>
      <c r="J499" s="449">
        <f t="shared" si="45"/>
        <v>0</v>
      </c>
      <c r="K499" s="451"/>
    </row>
    <row r="500" spans="1:11" s="500" customFormat="1" hidden="1">
      <c r="A500" s="451"/>
      <c r="B500" s="475"/>
      <c r="C500" s="489" t="str">
        <f>'Data information'!C717</f>
        <v xml:space="preserve"> - งานราวเหล็ก ราวบันได ST.5</v>
      </c>
      <c r="D500" s="449"/>
      <c r="E500" s="450" t="str">
        <f>'Data information'!D717</f>
        <v>ม.</v>
      </c>
      <c r="F500" s="449">
        <f>'Data information'!E717</f>
        <v>1838.53</v>
      </c>
      <c r="G500" s="449">
        <f t="shared" si="43"/>
        <v>0</v>
      </c>
      <c r="H500" s="449">
        <f>'Data information'!F717</f>
        <v>560</v>
      </c>
      <c r="I500" s="449">
        <f t="shared" si="44"/>
        <v>0</v>
      </c>
      <c r="J500" s="449">
        <f t="shared" si="45"/>
        <v>0</v>
      </c>
      <c r="K500" s="451"/>
    </row>
    <row r="501" spans="1:11" s="500" customFormat="1" hidden="1">
      <c r="A501" s="451"/>
      <c r="B501" s="475"/>
      <c r="C501" s="485" t="str">
        <f>'Data information'!C718</f>
        <v>งานบันได ST.2 ทางเชื่อม 5</v>
      </c>
      <c r="D501" s="449"/>
      <c r="E501" s="450"/>
      <c r="F501" s="449"/>
      <c r="G501" s="449"/>
      <c r="H501" s="449"/>
      <c r="I501" s="449"/>
      <c r="J501" s="449"/>
      <c r="K501" s="451"/>
    </row>
    <row r="502" spans="1:11" s="500" customFormat="1" hidden="1">
      <c r="A502" s="451"/>
      <c r="B502" s="475"/>
      <c r="C502" s="489" t="str">
        <f>'Data information'!C719</f>
        <v xml:space="preserve"> - H-300X150X6.5X9mm.( แม่บันได )</v>
      </c>
      <c r="D502" s="449"/>
      <c r="E502" s="450" t="str">
        <f>'Data information'!D719</f>
        <v>กก.</v>
      </c>
      <c r="F502" s="449">
        <f>'Data information'!E719</f>
        <v>35.549999999999997</v>
      </c>
      <c r="G502" s="449">
        <f t="shared" si="43"/>
        <v>0</v>
      </c>
      <c r="H502" s="449">
        <f>'Data information'!F719</f>
        <v>0</v>
      </c>
      <c r="I502" s="449">
        <f t="shared" si="44"/>
        <v>0</v>
      </c>
      <c r="J502" s="449">
        <f t="shared" si="45"/>
        <v>0</v>
      </c>
      <c r="K502" s="451"/>
    </row>
    <row r="503" spans="1:11" s="500" customFormat="1" hidden="1">
      <c r="A503" s="451"/>
      <c r="B503" s="475"/>
      <c r="C503" s="489" t="str">
        <f>'Data information'!C720</f>
        <v xml:space="preserve"> - H-200X200X8X12mm. (เสา)</v>
      </c>
      <c r="D503" s="449"/>
      <c r="E503" s="450" t="str">
        <f>'Data information'!D720</f>
        <v>กก.</v>
      </c>
      <c r="F503" s="449">
        <f>'Data information'!E720</f>
        <v>33.409999999999997</v>
      </c>
      <c r="G503" s="449">
        <f t="shared" si="43"/>
        <v>0</v>
      </c>
      <c r="H503" s="449">
        <f>'Data information'!F720</f>
        <v>0</v>
      </c>
      <c r="I503" s="449">
        <f t="shared" si="44"/>
        <v>0</v>
      </c>
      <c r="J503" s="449">
        <f t="shared" si="45"/>
        <v>0</v>
      </c>
      <c r="K503" s="451"/>
    </row>
    <row r="504" spans="1:11" s="500" customFormat="1" hidden="1">
      <c r="A504" s="451"/>
      <c r="B504" s="475"/>
      <c r="C504" s="489" t="str">
        <f>'Data information'!C721</f>
        <v xml:space="preserve"> - แผ่นเหล็กเรียบดำหนา 6 มม. (ลูกตั้ง-ลูกนอน)</v>
      </c>
      <c r="D504" s="449"/>
      <c r="E504" s="450" t="str">
        <f>'Data information'!D721</f>
        <v>กก.</v>
      </c>
      <c r="F504" s="449">
        <f>'Data information'!E721</f>
        <v>25.12</v>
      </c>
      <c r="G504" s="449">
        <f t="shared" si="43"/>
        <v>0</v>
      </c>
      <c r="H504" s="449">
        <f>'Data information'!F721</f>
        <v>0</v>
      </c>
      <c r="I504" s="449">
        <f t="shared" si="44"/>
        <v>0</v>
      </c>
      <c r="J504" s="449">
        <f t="shared" si="45"/>
        <v>0</v>
      </c>
      <c r="K504" s="451"/>
    </row>
    <row r="505" spans="1:11" s="500" customFormat="1" hidden="1">
      <c r="A505" s="451"/>
      <c r="B505" s="475"/>
      <c r="C505" s="489" t="str">
        <f>'Data information'!C722</f>
        <v xml:space="preserve"> - แผ่นเหล็กขนาด 600X400X20mm. </v>
      </c>
      <c r="D505" s="449"/>
      <c r="E505" s="450" t="str">
        <f>'Data information'!D722</f>
        <v>กก.</v>
      </c>
      <c r="F505" s="449">
        <f>'Data information'!E722</f>
        <v>28.44</v>
      </c>
      <c r="G505" s="449">
        <f t="shared" si="43"/>
        <v>0</v>
      </c>
      <c r="H505" s="449">
        <f>'Data information'!F722</f>
        <v>0</v>
      </c>
      <c r="I505" s="449">
        <f t="shared" si="44"/>
        <v>0</v>
      </c>
      <c r="J505" s="449">
        <f t="shared" si="45"/>
        <v>0</v>
      </c>
      <c r="K505" s="451"/>
    </row>
    <row r="506" spans="1:11" s="500" customFormat="1" hidden="1">
      <c r="A506" s="451"/>
      <c r="B506" s="475"/>
      <c r="C506" s="489" t="str">
        <f>'Data information'!C723</f>
        <v xml:space="preserve"> - แผ่นเหล็กขนาด 400X400X20mm. </v>
      </c>
      <c r="D506" s="449"/>
      <c r="E506" s="450" t="str">
        <f>'Data information'!D723</f>
        <v>กก.</v>
      </c>
      <c r="F506" s="449">
        <f>'Data information'!E723</f>
        <v>28.44</v>
      </c>
      <c r="G506" s="449">
        <f t="shared" si="43"/>
        <v>0</v>
      </c>
      <c r="H506" s="449">
        <f>'Data information'!F723</f>
        <v>0</v>
      </c>
      <c r="I506" s="449">
        <f t="shared" si="44"/>
        <v>0</v>
      </c>
      <c r="J506" s="449">
        <f t="shared" si="45"/>
        <v>0</v>
      </c>
      <c r="K506" s="451"/>
    </row>
    <row r="507" spans="1:11" s="500" customFormat="1" hidden="1">
      <c r="A507" s="451"/>
      <c r="B507" s="475"/>
      <c r="C507" s="489" t="str">
        <f>'Data information'!C724</f>
        <v xml:space="preserve"> - J-Bolt 20 mm.</v>
      </c>
      <c r="D507" s="449"/>
      <c r="E507" s="450" t="str">
        <f>'Data information'!D724</f>
        <v>ชุด</v>
      </c>
      <c r="F507" s="449">
        <f>'Data information'!E724</f>
        <v>150</v>
      </c>
      <c r="G507" s="449">
        <f t="shared" si="43"/>
        <v>0</v>
      </c>
      <c r="H507" s="449">
        <f>'Data information'!F724</f>
        <v>0</v>
      </c>
      <c r="I507" s="449">
        <f t="shared" si="44"/>
        <v>0</v>
      </c>
      <c r="J507" s="449">
        <f t="shared" si="45"/>
        <v>0</v>
      </c>
      <c r="K507" s="451"/>
    </row>
    <row r="508" spans="1:11" s="500" customFormat="1" hidden="1">
      <c r="A508" s="451"/>
      <c r="B508" s="475"/>
      <c r="C508" s="489" t="str">
        <f>'Data information'!C725</f>
        <v xml:space="preserve"> - Bolt M20</v>
      </c>
      <c r="D508" s="449"/>
      <c r="E508" s="450" t="str">
        <f>'Data information'!D725</f>
        <v>ชุด</v>
      </c>
      <c r="F508" s="449">
        <f>'Data information'!E725</f>
        <v>150</v>
      </c>
      <c r="G508" s="449">
        <f t="shared" si="43"/>
        <v>0</v>
      </c>
      <c r="H508" s="449">
        <f>'Data information'!F725</f>
        <v>0</v>
      </c>
      <c r="I508" s="449">
        <f t="shared" si="44"/>
        <v>0</v>
      </c>
      <c r="J508" s="449">
        <f t="shared" si="45"/>
        <v>0</v>
      </c>
      <c r="K508" s="451"/>
    </row>
    <row r="509" spans="1:11" s="500" customFormat="1" hidden="1">
      <c r="A509" s="451"/>
      <c r="B509" s="475"/>
      <c r="C509" s="489" t="str">
        <f>'Data information'!C726</f>
        <v xml:space="preserve"> - ค่าแรงเชื่อม ประกอบเหล็กโครงสร้าง</v>
      </c>
      <c r="D509" s="449"/>
      <c r="E509" s="450" t="str">
        <f>'Data information'!D726</f>
        <v>กก.</v>
      </c>
      <c r="F509" s="449">
        <f>'Data information'!E726</f>
        <v>0</v>
      </c>
      <c r="G509" s="449">
        <f t="shared" si="43"/>
        <v>0</v>
      </c>
      <c r="H509" s="449">
        <f>'Data information'!F726</f>
        <v>10</v>
      </c>
      <c r="I509" s="449">
        <f t="shared" si="44"/>
        <v>0</v>
      </c>
      <c r="J509" s="449">
        <f t="shared" si="45"/>
        <v>0</v>
      </c>
      <c r="K509" s="451"/>
    </row>
    <row r="510" spans="1:11" s="500" customFormat="1" hidden="1">
      <c r="A510" s="451"/>
      <c r="B510" s="475"/>
      <c r="C510" s="489" t="str">
        <f>'Data information'!C727</f>
        <v xml:space="preserve"> - ทาสีกันสนิม</v>
      </c>
      <c r="D510" s="449"/>
      <c r="E510" s="450" t="str">
        <f>'Data information'!D727</f>
        <v>ตร.ม.</v>
      </c>
      <c r="F510" s="449">
        <f>'Data information'!E727</f>
        <v>22.42</v>
      </c>
      <c r="G510" s="449">
        <f t="shared" si="43"/>
        <v>0</v>
      </c>
      <c r="H510" s="449">
        <f>'Data information'!F727</f>
        <v>30</v>
      </c>
      <c r="I510" s="449">
        <f t="shared" si="44"/>
        <v>0</v>
      </c>
      <c r="J510" s="449">
        <f t="shared" si="45"/>
        <v>0</v>
      </c>
      <c r="K510" s="451"/>
    </row>
    <row r="511" spans="1:11" s="500" customFormat="1" hidden="1">
      <c r="A511" s="451"/>
      <c r="B511" s="475"/>
      <c r="C511" s="489" t="str">
        <f>'Data information'!C728</f>
        <v xml:space="preserve"> - ทาสีน้ำมัน</v>
      </c>
      <c r="D511" s="449"/>
      <c r="E511" s="450" t="str">
        <f>'Data information'!D728</f>
        <v>ตร.ม.</v>
      </c>
      <c r="F511" s="449">
        <f>'Data information'!E728</f>
        <v>66.12</v>
      </c>
      <c r="G511" s="449">
        <f t="shared" si="43"/>
        <v>0</v>
      </c>
      <c r="H511" s="449">
        <f>'Data information'!F728</f>
        <v>35</v>
      </c>
      <c r="I511" s="449">
        <f t="shared" si="44"/>
        <v>0</v>
      </c>
      <c r="J511" s="449">
        <f t="shared" si="45"/>
        <v>0</v>
      </c>
      <c r="K511" s="451"/>
    </row>
    <row r="512" spans="1:11" s="500" customFormat="1" hidden="1">
      <c r="A512" s="451"/>
      <c r="B512" s="475"/>
      <c r="C512" s="489" t="str">
        <f>'Data information'!C729</f>
        <v xml:space="preserve"> -งานราวเหล็ก ราวบันได ST.2 (RL)</v>
      </c>
      <c r="D512" s="449"/>
      <c r="E512" s="450" t="str">
        <f>'Data information'!D729</f>
        <v>ม.</v>
      </c>
      <c r="F512" s="449">
        <f>'Data information'!E729</f>
        <v>502.06257075664615</v>
      </c>
      <c r="G512" s="449">
        <f t="shared" si="43"/>
        <v>0</v>
      </c>
      <c r="H512" s="449">
        <f>'Data information'!F729</f>
        <v>327.06717152351735</v>
      </c>
      <c r="I512" s="449">
        <f t="shared" si="44"/>
        <v>0</v>
      </c>
      <c r="J512" s="449">
        <f t="shared" si="45"/>
        <v>0</v>
      </c>
      <c r="K512" s="451"/>
    </row>
    <row r="513" spans="1:11" s="500" customFormat="1" hidden="1">
      <c r="A513" s="451"/>
      <c r="B513" s="475"/>
      <c r="C513" s="485" t="str">
        <f>'Data information'!C730</f>
        <v>งานลิฟท์ ทางเชื่อม 5</v>
      </c>
      <c r="D513" s="449"/>
      <c r="E513" s="450"/>
      <c r="F513" s="449"/>
      <c r="G513" s="449"/>
      <c r="H513" s="449"/>
      <c r="I513" s="449"/>
      <c r="J513" s="449"/>
      <c r="K513" s="451"/>
    </row>
    <row r="514" spans="1:11" s="500" customFormat="1" hidden="1">
      <c r="A514" s="451"/>
      <c r="B514" s="475"/>
      <c r="C514" s="489" t="str">
        <f>'Data information'!C731</f>
        <v xml:space="preserve"> - H-200x200x8x12 มม.</v>
      </c>
      <c r="D514" s="449"/>
      <c r="E514" s="450" t="str">
        <f>'Data information'!D731</f>
        <v>กก.</v>
      </c>
      <c r="F514" s="449">
        <f>'Data information'!E731</f>
        <v>33.409999999999997</v>
      </c>
      <c r="G514" s="449">
        <f t="shared" si="43"/>
        <v>0</v>
      </c>
      <c r="H514" s="449">
        <f>'Data information'!F731</f>
        <v>0</v>
      </c>
      <c r="I514" s="449">
        <f t="shared" si="44"/>
        <v>0</v>
      </c>
      <c r="J514" s="449">
        <f t="shared" si="45"/>
        <v>0</v>
      </c>
      <c r="K514" s="451"/>
    </row>
    <row r="515" spans="1:11" s="500" customFormat="1" hidden="1">
      <c r="A515" s="451"/>
      <c r="B515" s="475"/>
      <c r="C515" s="489" t="str">
        <f>'Data information'!C732</f>
        <v xml:space="preserve"> - H-194x150x6x9 มม.</v>
      </c>
      <c r="D515" s="449"/>
      <c r="E515" s="450" t="str">
        <f>'Data information'!D732</f>
        <v>กก.</v>
      </c>
      <c r="F515" s="449">
        <f>'Data information'!E732</f>
        <v>34.020000000000003</v>
      </c>
      <c r="G515" s="449">
        <f t="shared" si="43"/>
        <v>0</v>
      </c>
      <c r="H515" s="449">
        <f>'Data information'!F732</f>
        <v>0</v>
      </c>
      <c r="I515" s="449">
        <f t="shared" si="44"/>
        <v>0</v>
      </c>
      <c r="J515" s="449">
        <f t="shared" si="45"/>
        <v>0</v>
      </c>
      <c r="K515" s="451"/>
    </row>
    <row r="516" spans="1:11" s="500" customFormat="1" hidden="1">
      <c r="A516" s="451"/>
      <c r="B516" s="475"/>
      <c r="C516" s="489" t="str">
        <f>'Data information'!C733</f>
        <v xml:space="preserve"> - C-200x80x7.5x11 มม.</v>
      </c>
      <c r="D516" s="449"/>
      <c r="E516" s="450" t="str">
        <f>'Data information'!D733</f>
        <v>กก.</v>
      </c>
      <c r="F516" s="449">
        <f>'Data information'!E733</f>
        <v>33.409999999999997</v>
      </c>
      <c r="G516" s="449">
        <f t="shared" si="43"/>
        <v>0</v>
      </c>
      <c r="H516" s="449">
        <f>'Data information'!F733</f>
        <v>0</v>
      </c>
      <c r="I516" s="449">
        <f t="shared" si="44"/>
        <v>0</v>
      </c>
      <c r="J516" s="449">
        <f t="shared" si="45"/>
        <v>0</v>
      </c>
      <c r="K516" s="451"/>
    </row>
    <row r="517" spans="1:11" s="500" customFormat="1" hidden="1">
      <c r="A517" s="451"/>
      <c r="B517" s="475"/>
      <c r="C517" s="489" t="str">
        <f>'Data information'!C734</f>
        <v xml:space="preserve"> - แผ่นเหล็กขนาด 250X250X20mm. </v>
      </c>
      <c r="D517" s="449"/>
      <c r="E517" s="450" t="str">
        <f>'Data information'!D734</f>
        <v>กก.</v>
      </c>
      <c r="F517" s="449">
        <f>'Data information'!E734</f>
        <v>28.44</v>
      </c>
      <c r="G517" s="449">
        <f t="shared" si="43"/>
        <v>0</v>
      </c>
      <c r="H517" s="449">
        <f>'Data information'!F734</f>
        <v>0</v>
      </c>
      <c r="I517" s="449">
        <f t="shared" si="44"/>
        <v>0</v>
      </c>
      <c r="J517" s="449">
        <f t="shared" si="45"/>
        <v>0</v>
      </c>
      <c r="K517" s="451"/>
    </row>
    <row r="518" spans="1:11" s="500" customFormat="1" hidden="1">
      <c r="A518" s="451"/>
      <c r="B518" s="475"/>
      <c r="C518" s="489" t="str">
        <f>'Data information'!C735</f>
        <v xml:space="preserve"> - Dowel DB16 ยาว 0.40 ม.  </v>
      </c>
      <c r="D518" s="449"/>
      <c r="E518" s="450" t="str">
        <f>'Data information'!D735</f>
        <v>กก.</v>
      </c>
      <c r="F518" s="449">
        <f>'Data information'!E735</f>
        <v>20.14</v>
      </c>
      <c r="G518" s="449">
        <f t="shared" si="43"/>
        <v>0</v>
      </c>
      <c r="H518" s="449">
        <f>'Data information'!F735</f>
        <v>0</v>
      </c>
      <c r="I518" s="449">
        <f t="shared" si="44"/>
        <v>0</v>
      </c>
      <c r="J518" s="449">
        <f t="shared" si="45"/>
        <v>0</v>
      </c>
      <c r="K518" s="451"/>
    </row>
    <row r="519" spans="1:11" s="500" customFormat="1" hidden="1">
      <c r="A519" s="451"/>
      <c r="B519" s="475"/>
      <c r="C519" s="489" t="str">
        <f>'Data information'!C736</f>
        <v xml:space="preserve"> - ค่าแรงเชื่อม ประกอบเหล็กโครงสร้าง</v>
      </c>
      <c r="D519" s="449"/>
      <c r="E519" s="450" t="str">
        <f>'Data information'!D736</f>
        <v>กก.</v>
      </c>
      <c r="F519" s="449">
        <f>'Data information'!E736</f>
        <v>0</v>
      </c>
      <c r="G519" s="449">
        <f t="shared" si="43"/>
        <v>0</v>
      </c>
      <c r="H519" s="449">
        <f>'Data information'!F736</f>
        <v>10</v>
      </c>
      <c r="I519" s="449">
        <f t="shared" si="44"/>
        <v>0</v>
      </c>
      <c r="J519" s="449">
        <f t="shared" si="45"/>
        <v>0</v>
      </c>
      <c r="K519" s="451"/>
    </row>
    <row r="520" spans="1:11" s="500" customFormat="1" hidden="1">
      <c r="A520" s="451"/>
      <c r="B520" s="475"/>
      <c r="C520" s="489" t="str">
        <f>'Data information'!C737</f>
        <v xml:space="preserve"> - ทาสีกันสนิม</v>
      </c>
      <c r="D520" s="449"/>
      <c r="E520" s="450" t="str">
        <f>'Data information'!D737</f>
        <v>ตร.ม.</v>
      </c>
      <c r="F520" s="449">
        <f>'Data information'!E737</f>
        <v>22.42</v>
      </c>
      <c r="G520" s="449">
        <f t="shared" si="43"/>
        <v>0</v>
      </c>
      <c r="H520" s="449">
        <f>'Data information'!F737</f>
        <v>30</v>
      </c>
      <c r="I520" s="449">
        <f t="shared" si="44"/>
        <v>0</v>
      </c>
      <c r="J520" s="449">
        <f t="shared" si="45"/>
        <v>0</v>
      </c>
      <c r="K520" s="451"/>
    </row>
    <row r="521" spans="1:11" s="500" customFormat="1" hidden="1">
      <c r="A521" s="451"/>
      <c r="B521" s="475"/>
      <c r="C521" s="489" t="str">
        <f>'Data information'!C738</f>
        <v xml:space="preserve"> - ทาสีน้ำมัน</v>
      </c>
      <c r="D521" s="449"/>
      <c r="E521" s="450" t="str">
        <f>'Data information'!D738</f>
        <v>ตร.ม.</v>
      </c>
      <c r="F521" s="449">
        <f>'Data information'!E738</f>
        <v>66.12</v>
      </c>
      <c r="G521" s="449">
        <f t="shared" si="43"/>
        <v>0</v>
      </c>
      <c r="H521" s="449">
        <f>'Data information'!F738</f>
        <v>35</v>
      </c>
      <c r="I521" s="449">
        <f t="shared" si="44"/>
        <v>0</v>
      </c>
      <c r="J521" s="449">
        <f t="shared" si="45"/>
        <v>0</v>
      </c>
      <c r="K521" s="451"/>
    </row>
    <row r="522" spans="1:11" s="500" customFormat="1" hidden="1">
      <c r="A522" s="451"/>
      <c r="B522" s="475"/>
      <c r="C522" s="485" t="str">
        <f>'Data information'!C739</f>
        <v>ราวกันตก RL ทางเชื่อม</v>
      </c>
      <c r="D522" s="449"/>
      <c r="E522" s="450"/>
      <c r="F522" s="449"/>
      <c r="G522" s="449"/>
      <c r="H522" s="449"/>
      <c r="I522" s="449"/>
      <c r="J522" s="449"/>
      <c r="K522" s="451"/>
    </row>
    <row r="523" spans="1:11" s="500" customFormat="1" hidden="1">
      <c r="A523" s="451"/>
      <c r="B523" s="475"/>
      <c r="C523" s="489" t="str">
        <f>'Data information'!C740</f>
        <v xml:space="preserve"> - งานราวเหล็กกันตก </v>
      </c>
      <c r="D523" s="449"/>
      <c r="E523" s="450" t="str">
        <f>'Data information'!D740</f>
        <v>ม.</v>
      </c>
      <c r="F523" s="449">
        <f>'Data information'!E740</f>
        <v>502.06257075664615</v>
      </c>
      <c r="G523" s="449">
        <f t="shared" si="43"/>
        <v>0</v>
      </c>
      <c r="H523" s="449">
        <f>'Data information'!F740</f>
        <v>327.06717152351735</v>
      </c>
      <c r="I523" s="449">
        <f t="shared" si="44"/>
        <v>0</v>
      </c>
      <c r="J523" s="449">
        <f t="shared" si="45"/>
        <v>0</v>
      </c>
      <c r="K523" s="451"/>
    </row>
    <row r="524" spans="1:11" s="500" customFormat="1" hidden="1">
      <c r="A524" s="451"/>
      <c r="B524" s="475"/>
      <c r="C524" s="485" t="str">
        <f>'Data information'!C741</f>
        <v>ราวกันตก RL-2 ทางเชื่อม</v>
      </c>
      <c r="D524" s="449"/>
      <c r="E524" s="450"/>
      <c r="F524" s="449"/>
      <c r="G524" s="449"/>
      <c r="H524" s="449"/>
      <c r="I524" s="449"/>
      <c r="J524" s="449"/>
      <c r="K524" s="451"/>
    </row>
    <row r="525" spans="1:11" s="500" customFormat="1" hidden="1">
      <c r="A525" s="451"/>
      <c r="B525" s="475"/>
      <c r="C525" s="489" t="str">
        <f>'Data information'!C742</f>
        <v xml:space="preserve"> - งานราวเหล็กกันตก </v>
      </c>
      <c r="D525" s="449"/>
      <c r="E525" s="450" t="str">
        <f>'Data information'!D742</f>
        <v>ม.</v>
      </c>
      <c r="F525" s="449">
        <f>'Data information'!E742</f>
        <v>192.40384374999999</v>
      </c>
      <c r="G525" s="449">
        <f t="shared" si="43"/>
        <v>0</v>
      </c>
      <c r="H525" s="449">
        <f>'Data information'!F742</f>
        <v>80.226874999999993</v>
      </c>
      <c r="I525" s="449">
        <f t="shared" si="44"/>
        <v>0</v>
      </c>
      <c r="J525" s="449">
        <f t="shared" si="45"/>
        <v>0</v>
      </c>
      <c r="K525" s="451"/>
    </row>
    <row r="526" spans="1:11" s="500" customFormat="1">
      <c r="A526" s="480"/>
      <c r="B526" s="481"/>
      <c r="C526" s="485" t="str">
        <f>'Data information'!C743</f>
        <v>งานอื่นๆ</v>
      </c>
      <c r="D526" s="449"/>
      <c r="E526" s="458"/>
      <c r="F526" s="451"/>
      <c r="G526" s="451"/>
      <c r="H526" s="451"/>
      <c r="I526" s="451"/>
      <c r="J526" s="451"/>
      <c r="K526" s="451"/>
    </row>
    <row r="527" spans="1:11" s="500" customFormat="1" hidden="1">
      <c r="A527" s="451"/>
      <c r="B527" s="475"/>
      <c r="C527" s="485" t="str">
        <f>'Data information'!C744</f>
        <v>ผนัง 9</v>
      </c>
      <c r="D527" s="449"/>
      <c r="E527" s="450"/>
      <c r="F527" s="449"/>
      <c r="G527" s="449"/>
      <c r="H527" s="449"/>
      <c r="I527" s="449"/>
      <c r="J527" s="449"/>
      <c r="K527" s="469"/>
    </row>
    <row r="528" spans="1:11" s="500" customFormat="1" hidden="1">
      <c r="A528" s="451"/>
      <c r="B528" s="475"/>
      <c r="C528" s="489" t="str">
        <f>'Data information'!C745</f>
        <v xml:space="preserve"> - H-200x200x8x12 mm.</v>
      </c>
      <c r="D528" s="449"/>
      <c r="E528" s="450" t="str">
        <f>'Data information'!D745</f>
        <v>กก.</v>
      </c>
      <c r="F528" s="449">
        <f>'Data information'!E745</f>
        <v>33.409999999999997</v>
      </c>
      <c r="G528" s="449">
        <f t="shared" ref="G528:G544" si="46">D528*F528</f>
        <v>0</v>
      </c>
      <c r="H528" s="449">
        <f>'Data information'!F745</f>
        <v>0</v>
      </c>
      <c r="I528" s="449">
        <f t="shared" ref="I528:I544" si="47">D528*H528</f>
        <v>0</v>
      </c>
      <c r="J528" s="449">
        <f t="shared" ref="J528:J544" si="48">G528+I528</f>
        <v>0</v>
      </c>
      <c r="K528" s="451"/>
    </row>
    <row r="529" spans="1:11" s="500" customFormat="1" hidden="1">
      <c r="A529" s="451"/>
      <c r="B529" s="475"/>
      <c r="C529" s="489" t="str">
        <f>'Data information'!C746</f>
        <v xml:space="preserve"> - H-194x150x6x9 mm.</v>
      </c>
      <c r="D529" s="449"/>
      <c r="E529" s="450" t="str">
        <f>'Data information'!D746</f>
        <v>กก.</v>
      </c>
      <c r="F529" s="449">
        <f>'Data information'!E746</f>
        <v>34.020000000000003</v>
      </c>
      <c r="G529" s="449">
        <f t="shared" si="46"/>
        <v>0</v>
      </c>
      <c r="H529" s="449">
        <f>'Data information'!F746</f>
        <v>0</v>
      </c>
      <c r="I529" s="449">
        <f t="shared" si="47"/>
        <v>0</v>
      </c>
      <c r="J529" s="449">
        <f t="shared" si="48"/>
        <v>0</v>
      </c>
      <c r="K529" s="451"/>
    </row>
    <row r="530" spans="1:11" s="500" customFormat="1" hidden="1">
      <c r="A530" s="451"/>
      <c r="B530" s="475"/>
      <c r="C530" s="489" t="str">
        <f>'Data information'!C747</f>
        <v xml:space="preserve"> - H-100x100x6x8 mm.</v>
      </c>
      <c r="D530" s="449"/>
      <c r="E530" s="450" t="str">
        <f>'Data information'!D747</f>
        <v>กก.</v>
      </c>
      <c r="F530" s="449">
        <f>'Data information'!E747</f>
        <v>33.409999999999997</v>
      </c>
      <c r="G530" s="449">
        <f t="shared" si="46"/>
        <v>0</v>
      </c>
      <c r="H530" s="449">
        <f>'Data information'!F747</f>
        <v>0</v>
      </c>
      <c r="I530" s="449">
        <f t="shared" si="47"/>
        <v>0</v>
      </c>
      <c r="J530" s="449">
        <f t="shared" si="48"/>
        <v>0</v>
      </c>
      <c r="K530" s="451"/>
    </row>
    <row r="531" spans="1:11" s="500" customFormat="1" hidden="1">
      <c r="A531" s="451"/>
      <c r="B531" s="475"/>
      <c r="C531" s="489" t="str">
        <f>'Data information'!C748</f>
        <v xml:space="preserve"> - C-CHANNELS 300X90X10X15.5mm.</v>
      </c>
      <c r="D531" s="449"/>
      <c r="E531" s="450" t="str">
        <f>'Data information'!D748</f>
        <v>กก.</v>
      </c>
      <c r="F531" s="449">
        <f>'Data information'!E748</f>
        <v>38.93</v>
      </c>
      <c r="G531" s="449">
        <f t="shared" si="46"/>
        <v>0</v>
      </c>
      <c r="H531" s="449">
        <f>'Data information'!F748</f>
        <v>0</v>
      </c>
      <c r="I531" s="449">
        <f t="shared" si="47"/>
        <v>0</v>
      </c>
      <c r="J531" s="449">
        <f t="shared" si="48"/>
        <v>0</v>
      </c>
      <c r="K531" s="451"/>
    </row>
    <row r="532" spans="1:11" s="500" customFormat="1" hidden="1">
      <c r="A532" s="451"/>
      <c r="B532" s="475"/>
      <c r="C532" s="489" t="str">
        <f>'Data information'!C749</f>
        <v xml:space="preserve"> - เหล็กLG 100X100x3.2 mm. </v>
      </c>
      <c r="D532" s="449"/>
      <c r="E532" s="450" t="str">
        <f>'Data information'!D749</f>
        <v>กก.</v>
      </c>
      <c r="F532" s="449">
        <f>'Data information'!E749</f>
        <v>26.59</v>
      </c>
      <c r="G532" s="449">
        <f t="shared" si="46"/>
        <v>0</v>
      </c>
      <c r="H532" s="449">
        <f>'Data information'!F749</f>
        <v>0</v>
      </c>
      <c r="I532" s="449">
        <f t="shared" si="47"/>
        <v>0</v>
      </c>
      <c r="J532" s="449">
        <f t="shared" si="48"/>
        <v>0</v>
      </c>
      <c r="K532" s="451"/>
    </row>
    <row r="533" spans="1:11" s="500" customFormat="1" hidden="1">
      <c r="A533" s="451"/>
      <c r="B533" s="475"/>
      <c r="C533" s="489" t="str">
        <f>'Data information'!C750</f>
        <v xml:space="preserve"> - PL.300x300x12mm.</v>
      </c>
      <c r="D533" s="449"/>
      <c r="E533" s="450" t="str">
        <f>'Data information'!D750</f>
        <v>กก.</v>
      </c>
      <c r="F533" s="449">
        <f>'Data information'!E750</f>
        <v>25.12</v>
      </c>
      <c r="G533" s="449">
        <f t="shared" si="46"/>
        <v>0</v>
      </c>
      <c r="H533" s="449">
        <f>'Data information'!F750</f>
        <v>0</v>
      </c>
      <c r="I533" s="449">
        <f t="shared" si="47"/>
        <v>0</v>
      </c>
      <c r="J533" s="449">
        <f t="shared" si="48"/>
        <v>0</v>
      </c>
      <c r="K533" s="451"/>
    </row>
    <row r="534" spans="1:11" s="500" customFormat="1" hidden="1">
      <c r="A534" s="451"/>
      <c r="B534" s="475"/>
      <c r="C534" s="489" t="str">
        <f>'Data information'!C751</f>
        <v xml:space="preserve"> - Bolt M25 (ฝังลึก 0.50 ม.)</v>
      </c>
      <c r="D534" s="449"/>
      <c r="E534" s="450" t="str">
        <f>'Data information'!D751</f>
        <v>ชุด</v>
      </c>
      <c r="F534" s="449">
        <f>'Data information'!E751</f>
        <v>175</v>
      </c>
      <c r="G534" s="449">
        <f t="shared" si="46"/>
        <v>0</v>
      </c>
      <c r="H534" s="449">
        <f>'Data information'!F751</f>
        <v>0</v>
      </c>
      <c r="I534" s="449">
        <f t="shared" si="47"/>
        <v>0</v>
      </c>
      <c r="J534" s="449">
        <f t="shared" si="48"/>
        <v>0</v>
      </c>
      <c r="K534" s="451"/>
    </row>
    <row r="535" spans="1:11" s="500" customFormat="1" hidden="1">
      <c r="A535" s="451"/>
      <c r="B535" s="475"/>
      <c r="C535" s="489" t="str">
        <f>'Data information'!C752</f>
        <v xml:space="preserve"> - Bolt M20 (ฝังลึก 0.50 ม.)</v>
      </c>
      <c r="D535" s="449"/>
      <c r="E535" s="450" t="str">
        <f>'Data information'!D752</f>
        <v>ชุด</v>
      </c>
      <c r="F535" s="449">
        <f>'Data information'!E752</f>
        <v>150</v>
      </c>
      <c r="G535" s="449">
        <f t="shared" si="46"/>
        <v>0</v>
      </c>
      <c r="H535" s="449">
        <f>'Data information'!F752</f>
        <v>0</v>
      </c>
      <c r="I535" s="449">
        <f t="shared" si="47"/>
        <v>0</v>
      </c>
      <c r="J535" s="449">
        <f t="shared" si="48"/>
        <v>0</v>
      </c>
      <c r="K535" s="451"/>
    </row>
    <row r="536" spans="1:11" s="500" customFormat="1" hidden="1">
      <c r="A536" s="451"/>
      <c r="B536" s="475"/>
      <c r="C536" s="489" t="str">
        <f>'Data information'!C753</f>
        <v xml:space="preserve"> - Dowel 6-DB16 ยาว 0.40 m.</v>
      </c>
      <c r="D536" s="449"/>
      <c r="E536" s="450" t="str">
        <f>'Data information'!D753</f>
        <v>กก.</v>
      </c>
      <c r="F536" s="449">
        <f>'Data information'!E753</f>
        <v>20.14</v>
      </c>
      <c r="G536" s="449">
        <f t="shared" si="46"/>
        <v>0</v>
      </c>
      <c r="H536" s="449">
        <f>'Data information'!F753</f>
        <v>0</v>
      </c>
      <c r="I536" s="449">
        <f t="shared" si="47"/>
        <v>0</v>
      </c>
      <c r="J536" s="449">
        <f t="shared" si="48"/>
        <v>0</v>
      </c>
      <c r="K536" s="451"/>
    </row>
    <row r="537" spans="1:11" s="500" customFormat="1" hidden="1">
      <c r="A537" s="451"/>
      <c r="B537" s="475"/>
      <c r="C537" s="489" t="str">
        <f>'Data information'!C754</f>
        <v xml:space="preserve"> - Aluminium composite ใส้ในกันไฟ หนา 4 มม.</v>
      </c>
      <c r="D537" s="449"/>
      <c r="E537" s="450" t="str">
        <f>'Data information'!D754</f>
        <v>ตร.ม.</v>
      </c>
      <c r="F537" s="449">
        <f>'Data information'!E754</f>
        <v>1807.87</v>
      </c>
      <c r="G537" s="449">
        <f t="shared" si="46"/>
        <v>0</v>
      </c>
      <c r="H537" s="449">
        <f>'Data information'!F754</f>
        <v>0</v>
      </c>
      <c r="I537" s="449">
        <f t="shared" si="47"/>
        <v>0</v>
      </c>
      <c r="J537" s="449">
        <f t="shared" si="48"/>
        <v>0</v>
      </c>
      <c r="K537" s="451"/>
    </row>
    <row r="538" spans="1:11" s="500" customFormat="1" hidden="1">
      <c r="A538" s="451"/>
      <c r="B538" s="475"/>
      <c r="C538" s="489" t="str">
        <f>'Data information'!C755</f>
        <v xml:space="preserve"> - ค่าแรงเชื่อม</v>
      </c>
      <c r="D538" s="449"/>
      <c r="E538" s="450" t="str">
        <f>'Data information'!D755</f>
        <v>กก.</v>
      </c>
      <c r="F538" s="449">
        <f>'Data information'!E755</f>
        <v>0</v>
      </c>
      <c r="G538" s="449">
        <f t="shared" si="46"/>
        <v>0</v>
      </c>
      <c r="H538" s="449">
        <f>'Data information'!F755</f>
        <v>10</v>
      </c>
      <c r="I538" s="449">
        <f t="shared" si="47"/>
        <v>0</v>
      </c>
      <c r="J538" s="449">
        <f t="shared" si="48"/>
        <v>0</v>
      </c>
      <c r="K538" s="451"/>
    </row>
    <row r="539" spans="1:11" s="500" customFormat="1" hidden="1">
      <c r="A539" s="451"/>
      <c r="B539" s="475"/>
      <c r="C539" s="489" t="str">
        <f>'Data information'!C756</f>
        <v xml:space="preserve"> - ทาสีกันสนิม</v>
      </c>
      <c r="D539" s="449"/>
      <c r="E539" s="450" t="str">
        <f>'Data information'!D756</f>
        <v>ตร.ม.</v>
      </c>
      <c r="F539" s="449">
        <f>'Data information'!E756</f>
        <v>22.42</v>
      </c>
      <c r="G539" s="449">
        <f t="shared" si="46"/>
        <v>0</v>
      </c>
      <c r="H539" s="449">
        <f>'Data information'!F756</f>
        <v>30</v>
      </c>
      <c r="I539" s="449">
        <f t="shared" si="47"/>
        <v>0</v>
      </c>
      <c r="J539" s="449">
        <f t="shared" si="48"/>
        <v>0</v>
      </c>
      <c r="K539" s="451"/>
    </row>
    <row r="540" spans="1:11" s="500" customFormat="1" hidden="1">
      <c r="A540" s="451"/>
      <c r="B540" s="475"/>
      <c r="C540" s="489" t="str">
        <f>'Data information'!C757</f>
        <v xml:space="preserve"> - ทาสีน้ำมัน</v>
      </c>
      <c r="D540" s="449"/>
      <c r="E540" s="450" t="str">
        <f>'Data information'!D757</f>
        <v>ตร.ม.</v>
      </c>
      <c r="F540" s="449">
        <f>'Data information'!E757</f>
        <v>66.12</v>
      </c>
      <c r="G540" s="449">
        <f t="shared" si="46"/>
        <v>0</v>
      </c>
      <c r="H540" s="449">
        <f>'Data information'!F757</f>
        <v>35</v>
      </c>
      <c r="I540" s="449">
        <f t="shared" si="47"/>
        <v>0</v>
      </c>
      <c r="J540" s="449">
        <f t="shared" si="48"/>
        <v>0</v>
      </c>
      <c r="K540" s="451"/>
    </row>
    <row r="541" spans="1:11" s="500" customFormat="1" hidden="1">
      <c r="A541" s="451"/>
      <c r="B541" s="475"/>
      <c r="C541" s="485" t="str">
        <f>'Data information'!C758</f>
        <v xml:space="preserve"> - ราวกันตก RL 1อาคาร 1,3</v>
      </c>
      <c r="D541" s="449"/>
      <c r="E541" s="450"/>
      <c r="F541" s="449"/>
      <c r="G541" s="449"/>
      <c r="H541" s="449"/>
      <c r="I541" s="449"/>
      <c r="J541" s="449"/>
      <c r="K541" s="451"/>
    </row>
    <row r="542" spans="1:11" s="500" customFormat="1" hidden="1">
      <c r="A542" s="451"/>
      <c r="B542" s="475"/>
      <c r="C542" s="489" t="str">
        <f>'Data information'!C759</f>
        <v xml:space="preserve"> - งานราวเหล็กกันตก </v>
      </c>
      <c r="D542" s="449"/>
      <c r="E542" s="450" t="str">
        <f>'Data information'!D759</f>
        <v>ม.</v>
      </c>
      <c r="F542" s="449">
        <f>'Data information'!E759</f>
        <v>1065</v>
      </c>
      <c r="G542" s="449">
        <f t="shared" si="46"/>
        <v>0</v>
      </c>
      <c r="H542" s="449">
        <f>'Data information'!F759</f>
        <v>560</v>
      </c>
      <c r="I542" s="449">
        <f t="shared" si="47"/>
        <v>0</v>
      </c>
      <c r="J542" s="449">
        <f t="shared" si="48"/>
        <v>0</v>
      </c>
      <c r="K542" s="451"/>
    </row>
    <row r="543" spans="1:11" s="500" customFormat="1">
      <c r="A543" s="451"/>
      <c r="B543" s="475"/>
      <c r="C543" s="485" t="str">
        <f>'Data information'!C760</f>
        <v>ราวกันตก RL2 อาคาร3,4,5</v>
      </c>
      <c r="D543" s="449"/>
      <c r="E543" s="450"/>
      <c r="F543" s="449"/>
      <c r="G543" s="449"/>
      <c r="H543" s="449"/>
      <c r="I543" s="449"/>
      <c r="J543" s="449"/>
      <c r="K543" s="451"/>
    </row>
    <row r="544" spans="1:11" s="500" customFormat="1">
      <c r="A544" s="451"/>
      <c r="B544" s="475"/>
      <c r="C544" s="489" t="str">
        <f>'Data information'!C761</f>
        <v xml:space="preserve"> - งานราวเหล็กกันตก </v>
      </c>
      <c r="D544" s="449"/>
      <c r="E544" s="450" t="str">
        <f>'Data information'!D761</f>
        <v>ม.</v>
      </c>
      <c r="F544" s="449">
        <f>'Data information'!E761</f>
        <v>190</v>
      </c>
      <c r="G544" s="449">
        <f t="shared" si="46"/>
        <v>0</v>
      </c>
      <c r="H544" s="449">
        <f>'Data information'!F761</f>
        <v>114</v>
      </c>
      <c r="I544" s="449">
        <f t="shared" si="47"/>
        <v>0</v>
      </c>
      <c r="J544" s="449">
        <f t="shared" si="48"/>
        <v>0</v>
      </c>
      <c r="K544" s="451"/>
    </row>
    <row r="545" spans="1:11" s="500" customFormat="1" hidden="1">
      <c r="A545" s="451"/>
      <c r="B545" s="475"/>
      <c r="C545" s="485" t="str">
        <f>'Data information'!C762</f>
        <v>ราวกันตก RL3 อาคาร1</v>
      </c>
      <c r="D545" s="449"/>
      <c r="E545" s="450"/>
      <c r="F545" s="449"/>
      <c r="G545" s="449"/>
      <c r="H545" s="449"/>
      <c r="I545" s="449"/>
      <c r="J545" s="449"/>
      <c r="K545" s="451"/>
    </row>
    <row r="546" spans="1:11" s="500" customFormat="1" hidden="1">
      <c r="A546" s="451"/>
      <c r="B546" s="475"/>
      <c r="C546" s="489" t="str">
        <f>'Data information'!C763</f>
        <v xml:space="preserve"> - ราวระเบียงกระจกลามิเนตใส 6mm.+PVB 0.38mm.+6mm.ใส พร้อมวงกบอลูมิเนียม</v>
      </c>
      <c r="D546" s="449"/>
      <c r="E546" s="450" t="str">
        <f>'Data information'!D763</f>
        <v>ม.</v>
      </c>
      <c r="F546" s="449">
        <f>'Data information'!E763</f>
        <v>4131.8500000000004</v>
      </c>
      <c r="G546" s="449">
        <f t="shared" ref="G546:G562" si="49">D546*F546</f>
        <v>0</v>
      </c>
      <c r="H546" s="449">
        <f>'Data information'!F763</f>
        <v>0</v>
      </c>
      <c r="I546" s="449">
        <f t="shared" ref="I546:I562" si="50">D546*H546</f>
        <v>0</v>
      </c>
      <c r="J546" s="449">
        <f t="shared" ref="J546:J562" si="51">G546+I546</f>
        <v>0</v>
      </c>
      <c r="K546" s="451"/>
    </row>
    <row r="547" spans="1:11" s="500" customFormat="1" hidden="1">
      <c r="A547" s="451"/>
      <c r="B547" s="475"/>
      <c r="C547" s="489" t="str">
        <f>'Data information'!C764</f>
        <v xml:space="preserve"> - C-CHANNELS 300X90X10X15.5mm.</v>
      </c>
      <c r="D547" s="449"/>
      <c r="E547" s="450" t="str">
        <f>'Data information'!D764</f>
        <v>กก.</v>
      </c>
      <c r="F547" s="449">
        <f>'Data information'!E764</f>
        <v>38.93</v>
      </c>
      <c r="G547" s="449">
        <f t="shared" si="49"/>
        <v>0</v>
      </c>
      <c r="H547" s="449">
        <f>'Data information'!F764</f>
        <v>0</v>
      </c>
      <c r="I547" s="449">
        <f t="shared" si="50"/>
        <v>0</v>
      </c>
      <c r="J547" s="449">
        <f t="shared" si="51"/>
        <v>0</v>
      </c>
      <c r="K547" s="451"/>
    </row>
    <row r="548" spans="1:11" s="500" customFormat="1" hidden="1">
      <c r="A548" s="451"/>
      <c r="B548" s="475"/>
      <c r="C548" s="489" t="str">
        <f>'Data information'!C765</f>
        <v xml:space="preserve"> - ค่าแรงเชื่อม</v>
      </c>
      <c r="D548" s="449"/>
      <c r="E548" s="450" t="str">
        <f>'Data information'!D765</f>
        <v>กก.</v>
      </c>
      <c r="F548" s="449">
        <f>'Data information'!E765</f>
        <v>0</v>
      </c>
      <c r="G548" s="449">
        <f t="shared" si="49"/>
        <v>0</v>
      </c>
      <c r="H548" s="449">
        <f>'Data information'!F765</f>
        <v>10</v>
      </c>
      <c r="I548" s="449">
        <f t="shared" si="50"/>
        <v>0</v>
      </c>
      <c r="J548" s="449">
        <f t="shared" si="51"/>
        <v>0</v>
      </c>
      <c r="K548" s="451"/>
    </row>
    <row r="549" spans="1:11" s="500" customFormat="1" hidden="1">
      <c r="A549" s="451"/>
      <c r="B549" s="475"/>
      <c r="C549" s="489" t="str">
        <f>'Data information'!C766</f>
        <v xml:space="preserve"> - ทาสีกันสนิม</v>
      </c>
      <c r="D549" s="449"/>
      <c r="E549" s="450" t="str">
        <f>'Data information'!D766</f>
        <v>ตร.ม.</v>
      </c>
      <c r="F549" s="449">
        <f>'Data information'!E766</f>
        <v>35</v>
      </c>
      <c r="G549" s="449">
        <f t="shared" si="49"/>
        <v>0</v>
      </c>
      <c r="H549" s="449">
        <f>'Data information'!F766</f>
        <v>30</v>
      </c>
      <c r="I549" s="449">
        <f t="shared" si="50"/>
        <v>0</v>
      </c>
      <c r="J549" s="449">
        <f t="shared" si="51"/>
        <v>0</v>
      </c>
      <c r="K549" s="451"/>
    </row>
    <row r="550" spans="1:11" s="500" customFormat="1" hidden="1">
      <c r="A550" s="451"/>
      <c r="B550" s="475"/>
      <c r="C550" s="489" t="str">
        <f>'Data information'!C767</f>
        <v xml:space="preserve"> - ทาสีน้ำมัน</v>
      </c>
      <c r="D550" s="449"/>
      <c r="E550" s="450" t="str">
        <f>'Data information'!D767</f>
        <v>ตร.ม.</v>
      </c>
      <c r="F550" s="449">
        <f>'Data information'!E767</f>
        <v>45</v>
      </c>
      <c r="G550" s="449">
        <f t="shared" si="49"/>
        <v>0</v>
      </c>
      <c r="H550" s="449">
        <f>'Data information'!F767</f>
        <v>35</v>
      </c>
      <c r="I550" s="449">
        <f t="shared" si="50"/>
        <v>0</v>
      </c>
      <c r="J550" s="449">
        <f t="shared" si="51"/>
        <v>0</v>
      </c>
      <c r="K550" s="451"/>
    </row>
    <row r="551" spans="1:11" s="500" customFormat="1" hidden="1">
      <c r="A551" s="451"/>
      <c r="B551" s="475"/>
      <c r="C551" s="485" t="str">
        <f>'Data information'!C768</f>
        <v>ราวกันตก RL4 อาคาร1</v>
      </c>
      <c r="D551" s="449"/>
      <c r="E551" s="450"/>
      <c r="F551" s="449"/>
      <c r="G551" s="449"/>
      <c r="H551" s="449"/>
      <c r="I551" s="449"/>
      <c r="J551" s="449"/>
      <c r="K551" s="451"/>
    </row>
    <row r="552" spans="1:11" s="500" customFormat="1" hidden="1">
      <c r="A552" s="451"/>
      <c r="B552" s="475"/>
      <c r="C552" s="489" t="str">
        <f>'Data information'!C769</f>
        <v xml:space="preserve"> - งานราวเหล็กกันตก </v>
      </c>
      <c r="D552" s="449"/>
      <c r="E552" s="450" t="str">
        <f>'Data information'!D769</f>
        <v>ม.</v>
      </c>
      <c r="F552" s="449">
        <f>'Data information'!E769</f>
        <v>1178</v>
      </c>
      <c r="G552" s="449">
        <f t="shared" si="49"/>
        <v>0</v>
      </c>
      <c r="H552" s="449">
        <f>'Data information'!F769</f>
        <v>560</v>
      </c>
      <c r="I552" s="449">
        <f t="shared" si="50"/>
        <v>0</v>
      </c>
      <c r="J552" s="449">
        <f t="shared" si="51"/>
        <v>0</v>
      </c>
      <c r="K552" s="451"/>
    </row>
    <row r="553" spans="1:11" s="500" customFormat="1" hidden="1">
      <c r="A553" s="451"/>
      <c r="B553" s="475"/>
      <c r="C553" s="485" t="str">
        <f>'Data information'!C770</f>
        <v>งานเหล็กพับตกแต่งหน้าอาคาร</v>
      </c>
      <c r="D553" s="449"/>
      <c r="E553" s="450"/>
      <c r="F553" s="449"/>
      <c r="G553" s="449"/>
      <c r="H553" s="449"/>
      <c r="I553" s="449"/>
      <c r="J553" s="449"/>
      <c r="K553" s="451"/>
    </row>
    <row r="554" spans="1:11" s="500" customFormat="1" hidden="1">
      <c r="A554" s="451"/>
      <c r="B554" s="475"/>
      <c r="C554" s="489" t="str">
        <f>'Data information'!C771</f>
        <v xml:space="preserve"> - แผ่นเหล็กเรียบดำหนา 2 มม.พับรูตัวยูขนาด 300X100มม.</v>
      </c>
      <c r="D554" s="449"/>
      <c r="E554" s="450" t="str">
        <f>'Data information'!D771</f>
        <v>กก.</v>
      </c>
      <c r="F554" s="449">
        <f>'Data information'!E771</f>
        <v>24.43</v>
      </c>
      <c r="G554" s="449">
        <f t="shared" si="49"/>
        <v>0</v>
      </c>
      <c r="H554" s="449">
        <f>'Data information'!F771</f>
        <v>0</v>
      </c>
      <c r="I554" s="449">
        <f t="shared" si="50"/>
        <v>0</v>
      </c>
      <c r="J554" s="449">
        <f t="shared" si="51"/>
        <v>0</v>
      </c>
      <c r="K554" s="451"/>
    </row>
    <row r="555" spans="1:11" s="500" customFormat="1" hidden="1">
      <c r="A555" s="451"/>
      <c r="B555" s="475"/>
      <c r="C555" s="489" t="str">
        <f>'Data information'!C772</f>
        <v xml:space="preserve"> - ค่าแรงเชื่อม+พับ</v>
      </c>
      <c r="D555" s="449"/>
      <c r="E555" s="450" t="str">
        <f>'Data information'!D772</f>
        <v>กก.</v>
      </c>
      <c r="F555" s="449">
        <f>'Data information'!E772</f>
        <v>0</v>
      </c>
      <c r="G555" s="449">
        <f t="shared" si="49"/>
        <v>0</v>
      </c>
      <c r="H555" s="449">
        <f>'Data information'!F772</f>
        <v>10</v>
      </c>
      <c r="I555" s="449">
        <f t="shared" si="50"/>
        <v>0</v>
      </c>
      <c r="J555" s="449">
        <f t="shared" si="51"/>
        <v>0</v>
      </c>
      <c r="K555" s="451"/>
    </row>
    <row r="556" spans="1:11" s="500" customFormat="1" hidden="1">
      <c r="A556" s="451"/>
      <c r="B556" s="475"/>
      <c r="C556" s="489" t="str">
        <f>'Data information'!C773</f>
        <v xml:space="preserve"> - ทาสีกันสนิม</v>
      </c>
      <c r="D556" s="449"/>
      <c r="E556" s="450" t="str">
        <f>'Data information'!D773</f>
        <v>ตร.ม.</v>
      </c>
      <c r="F556" s="449">
        <f>'Data information'!E773</f>
        <v>22.42</v>
      </c>
      <c r="G556" s="449">
        <f t="shared" si="49"/>
        <v>0</v>
      </c>
      <c r="H556" s="449">
        <f>'Data information'!F773</f>
        <v>30</v>
      </c>
      <c r="I556" s="449">
        <f t="shared" si="50"/>
        <v>0</v>
      </c>
      <c r="J556" s="449">
        <f t="shared" si="51"/>
        <v>0</v>
      </c>
      <c r="K556" s="451"/>
    </row>
    <row r="557" spans="1:11" s="500" customFormat="1" hidden="1">
      <c r="A557" s="451"/>
      <c r="B557" s="475"/>
      <c r="C557" s="489" t="str">
        <f>'Data information'!C774</f>
        <v xml:space="preserve"> - ทาสีน้ำมัน</v>
      </c>
      <c r="D557" s="449"/>
      <c r="E557" s="450" t="str">
        <f>'Data information'!D774</f>
        <v>ตร.ม.</v>
      </c>
      <c r="F557" s="449">
        <f>'Data information'!E774</f>
        <v>66.12</v>
      </c>
      <c r="G557" s="449">
        <f t="shared" si="49"/>
        <v>0</v>
      </c>
      <c r="H557" s="449">
        <f>'Data information'!F774</f>
        <v>35</v>
      </c>
      <c r="I557" s="449">
        <f t="shared" si="50"/>
        <v>0</v>
      </c>
      <c r="J557" s="449">
        <f t="shared" si="51"/>
        <v>0</v>
      </c>
      <c r="K557" s="451"/>
    </row>
    <row r="558" spans="1:11" s="500" customFormat="1" hidden="1">
      <c r="A558" s="451"/>
      <c r="B558" s="475"/>
      <c r="C558" s="485" t="str">
        <f>'Data information'!C775</f>
        <v>หลังคาระแนงคลุมระเบียง (แบบขยาย SS1)</v>
      </c>
      <c r="D558" s="449"/>
      <c r="E558" s="450"/>
      <c r="F558" s="449"/>
      <c r="G558" s="449"/>
      <c r="H558" s="449"/>
      <c r="I558" s="449"/>
      <c r="J558" s="449"/>
      <c r="K558" s="469" t="s">
        <v>967</v>
      </c>
    </row>
    <row r="559" spans="1:11" s="500" customFormat="1" hidden="1">
      <c r="A559" s="451"/>
      <c r="B559" s="475"/>
      <c r="C559" s="489" t="str">
        <f>'Data information'!C776</f>
        <v xml:space="preserve"> - H-350x175x7x11 mm.</v>
      </c>
      <c r="D559" s="449"/>
      <c r="E559" s="450" t="str">
        <f>'Data information'!D776</f>
        <v>กก.</v>
      </c>
      <c r="F559" s="449">
        <f>'Data information'!E776</f>
        <v>33.409999999999997</v>
      </c>
      <c r="G559" s="449">
        <f t="shared" si="49"/>
        <v>0</v>
      </c>
      <c r="H559" s="449">
        <f>'Data information'!F776</f>
        <v>0</v>
      </c>
      <c r="I559" s="449">
        <f t="shared" si="50"/>
        <v>0</v>
      </c>
      <c r="J559" s="449">
        <f t="shared" si="51"/>
        <v>0</v>
      </c>
      <c r="K559" s="451"/>
    </row>
    <row r="560" spans="1:11" s="500" customFormat="1" hidden="1">
      <c r="A560" s="451"/>
      <c r="B560" s="475"/>
      <c r="C560" s="489" t="str">
        <f>'Data information'!C777</f>
        <v xml:space="preserve"> - C-CHANNELS 300X90X10X15.5mm.</v>
      </c>
      <c r="D560" s="449"/>
      <c r="E560" s="450" t="str">
        <f>'Data information'!D777</f>
        <v>กก.</v>
      </c>
      <c r="F560" s="449">
        <f>'Data information'!E777</f>
        <v>38.93</v>
      </c>
      <c r="G560" s="449">
        <f t="shared" si="49"/>
        <v>0</v>
      </c>
      <c r="H560" s="449">
        <f>'Data information'!F777</f>
        <v>0</v>
      </c>
      <c r="I560" s="449">
        <f t="shared" si="50"/>
        <v>0</v>
      </c>
      <c r="J560" s="449">
        <f t="shared" si="51"/>
        <v>0</v>
      </c>
      <c r="K560" s="451"/>
    </row>
    <row r="561" spans="1:11" s="500" customFormat="1" hidden="1">
      <c r="A561" s="451"/>
      <c r="B561" s="475"/>
      <c r="C561" s="489" t="str">
        <f>'Data information'!C778</f>
        <v xml:space="preserve"> - ระแนง อลูมิเนียมขนาด 6"</v>
      </c>
      <c r="D561" s="449"/>
      <c r="E561" s="450" t="str">
        <f>'Data information'!D778</f>
        <v>ม.</v>
      </c>
      <c r="F561" s="449">
        <f>'Data information'!E778</f>
        <v>378.35</v>
      </c>
      <c r="G561" s="449">
        <f t="shared" si="49"/>
        <v>0</v>
      </c>
      <c r="H561" s="449">
        <f>'Data information'!F778</f>
        <v>0</v>
      </c>
      <c r="I561" s="449">
        <f t="shared" si="50"/>
        <v>0</v>
      </c>
      <c r="J561" s="449">
        <f t="shared" si="51"/>
        <v>0</v>
      </c>
      <c r="K561" s="469"/>
    </row>
    <row r="562" spans="1:11" s="500" customFormat="1" hidden="1">
      <c r="A562" s="451"/>
      <c r="B562" s="475"/>
      <c r="C562" s="489" t="str">
        <f>'Data information'!C779</f>
        <v xml:space="preserve"> - ค่าแรงเชื่อม ประกอบเหล็กโครงสร้าง</v>
      </c>
      <c r="D562" s="449"/>
      <c r="E562" s="450" t="str">
        <f>'Data information'!D779</f>
        <v>กก.</v>
      </c>
      <c r="F562" s="449">
        <f>'Data information'!E779</f>
        <v>0</v>
      </c>
      <c r="G562" s="449">
        <f t="shared" si="49"/>
        <v>0</v>
      </c>
      <c r="H562" s="449">
        <f>'Data information'!F779</f>
        <v>10</v>
      </c>
      <c r="I562" s="449">
        <f t="shared" si="50"/>
        <v>0</v>
      </c>
      <c r="J562" s="449">
        <f t="shared" si="51"/>
        <v>0</v>
      </c>
      <c r="K562" s="451"/>
    </row>
    <row r="563" spans="1:11" s="500" customFormat="1" hidden="1">
      <c r="A563" s="451"/>
      <c r="B563" s="475"/>
      <c r="C563" s="489" t="str">
        <f>'Data information'!C780</f>
        <v xml:space="preserve"> - ทาสีกันสนิม</v>
      </c>
      <c r="D563" s="449"/>
      <c r="E563" s="450" t="str">
        <f>'Data information'!D780</f>
        <v>ตร.ม.</v>
      </c>
      <c r="F563" s="449">
        <f>'Data information'!E780</f>
        <v>22.42</v>
      </c>
      <c r="G563" s="449">
        <f>D563*F563</f>
        <v>0</v>
      </c>
      <c r="H563" s="449">
        <f>'Data information'!F780</f>
        <v>30</v>
      </c>
      <c r="I563" s="449">
        <f>D563*H563</f>
        <v>0</v>
      </c>
      <c r="J563" s="449">
        <f>G563+I563</f>
        <v>0</v>
      </c>
      <c r="K563" s="451"/>
    </row>
    <row r="564" spans="1:11" s="500" customFormat="1" hidden="1">
      <c r="A564" s="451"/>
      <c r="B564" s="475"/>
      <c r="C564" s="489" t="str">
        <f>'Data information'!C781</f>
        <v xml:space="preserve"> - ทาสีน้ำมัน</v>
      </c>
      <c r="D564" s="449"/>
      <c r="E564" s="450" t="str">
        <f>'Data information'!D781</f>
        <v>ตร.ม.</v>
      </c>
      <c r="F564" s="449">
        <f>'Data information'!E781</f>
        <v>66.12</v>
      </c>
      <c r="G564" s="449">
        <f t="shared" ref="G564:G573" si="52">D564*F564</f>
        <v>0</v>
      </c>
      <c r="H564" s="449">
        <f>'Data information'!F781</f>
        <v>35</v>
      </c>
      <c r="I564" s="449">
        <f t="shared" ref="I564:I573" si="53">D564*H564</f>
        <v>0</v>
      </c>
      <c r="J564" s="449">
        <f t="shared" ref="J564:J573" si="54">G564+I564</f>
        <v>0</v>
      </c>
      <c r="K564" s="451"/>
    </row>
    <row r="565" spans="1:11" s="500" customFormat="1" hidden="1">
      <c r="A565" s="451"/>
      <c r="B565" s="475"/>
      <c r="C565" s="485" t="str">
        <f>'Data information'!C782</f>
        <v>หลังคาคลุมทางเข้า (CAN0PY)</v>
      </c>
      <c r="D565" s="449"/>
      <c r="E565" s="450"/>
      <c r="F565" s="449"/>
      <c r="G565" s="449"/>
      <c r="H565" s="449"/>
      <c r="I565" s="449"/>
      <c r="J565" s="449"/>
      <c r="K565" s="451"/>
    </row>
    <row r="566" spans="1:11" s="500" customFormat="1" hidden="1">
      <c r="A566" s="451"/>
      <c r="B566" s="475"/>
      <c r="C566" s="489" t="str">
        <f>'Data information'!C783</f>
        <v xml:space="preserve"> - H-800x300x4x26 mm. 210 kg./m.</v>
      </c>
      <c r="D566" s="449"/>
      <c r="E566" s="450" t="str">
        <f>'Data information'!D783</f>
        <v>กก.</v>
      </c>
      <c r="F566" s="449">
        <f>'Data information'!E783</f>
        <v>35.35</v>
      </c>
      <c r="G566" s="449">
        <f t="shared" si="52"/>
        <v>0</v>
      </c>
      <c r="H566" s="449">
        <f>'Data information'!F783</f>
        <v>0</v>
      </c>
      <c r="I566" s="449">
        <f t="shared" si="53"/>
        <v>0</v>
      </c>
      <c r="J566" s="449">
        <f t="shared" si="54"/>
        <v>0</v>
      </c>
      <c r="K566" s="451"/>
    </row>
    <row r="567" spans="1:11" s="500" customFormat="1" hidden="1">
      <c r="A567" s="451"/>
      <c r="B567" s="475"/>
      <c r="C567" s="489" t="str">
        <f>'Data information'!C784</f>
        <v xml:space="preserve"> - H-400x200x8x13 mm.</v>
      </c>
      <c r="D567" s="449"/>
      <c r="E567" s="450" t="str">
        <f>'Data information'!D784</f>
        <v>กก.</v>
      </c>
      <c r="F567" s="449">
        <f>'Data information'!E784</f>
        <v>33.409999999999997</v>
      </c>
      <c r="G567" s="449">
        <f t="shared" si="52"/>
        <v>0</v>
      </c>
      <c r="H567" s="449">
        <f>'Data information'!F784</f>
        <v>0</v>
      </c>
      <c r="I567" s="449">
        <f t="shared" si="53"/>
        <v>0</v>
      </c>
      <c r="J567" s="449">
        <f t="shared" si="54"/>
        <v>0</v>
      </c>
      <c r="K567" s="451"/>
    </row>
    <row r="568" spans="1:11" s="500" customFormat="1" hidden="1">
      <c r="A568" s="451"/>
      <c r="B568" s="475"/>
      <c r="C568" s="489" t="str">
        <f>'Data information'!C785</f>
        <v xml:space="preserve"> - ระแนง อลูมิเนียมขนาด 6"</v>
      </c>
      <c r="D568" s="449"/>
      <c r="E568" s="450" t="str">
        <f>'Data information'!D785</f>
        <v>ม.</v>
      </c>
      <c r="F568" s="449">
        <f>'Data information'!E785</f>
        <v>378.35</v>
      </c>
      <c r="G568" s="449">
        <f t="shared" si="52"/>
        <v>0</v>
      </c>
      <c r="H568" s="449">
        <f>'Data information'!F785</f>
        <v>0</v>
      </c>
      <c r="I568" s="449">
        <f t="shared" si="53"/>
        <v>0</v>
      </c>
      <c r="J568" s="449">
        <f t="shared" si="54"/>
        <v>0</v>
      </c>
      <c r="K568" s="451"/>
    </row>
    <row r="569" spans="1:11" s="500" customFormat="1" hidden="1">
      <c r="A569" s="451"/>
      <c r="B569" s="475"/>
      <c r="C569" s="489" t="str">
        <f>'Data information'!C786</f>
        <v xml:space="preserve"> - หลังคากระจกลามิเนตสีเทา  เทมเปอร์ 6 มม.+PVB หนา0.38 มม.+กระจกใส 6 มม.</v>
      </c>
      <c r="D569" s="449"/>
      <c r="E569" s="450" t="str">
        <f>'Data information'!D786</f>
        <v>ตร.ม.</v>
      </c>
      <c r="F569" s="449">
        <f>'Data information'!E786</f>
        <v>1463.9</v>
      </c>
      <c r="G569" s="449">
        <f t="shared" si="52"/>
        <v>0</v>
      </c>
      <c r="H569" s="449">
        <f>'Data information'!F786</f>
        <v>0</v>
      </c>
      <c r="I569" s="449">
        <f t="shared" si="53"/>
        <v>0</v>
      </c>
      <c r="J569" s="449">
        <f t="shared" si="54"/>
        <v>0</v>
      </c>
      <c r="K569" s="451"/>
    </row>
    <row r="570" spans="1:11" s="500" customFormat="1" hidden="1">
      <c r="A570" s="451"/>
      <c r="B570" s="475"/>
      <c r="C570" s="489" t="str">
        <f>'Data information'!C787</f>
        <v xml:space="preserve"> - PL.500x300x20mm.</v>
      </c>
      <c r="D570" s="449"/>
      <c r="E570" s="450" t="str">
        <f>'Data information'!D787</f>
        <v>กก.</v>
      </c>
      <c r="F570" s="449">
        <f>'Data information'!E787</f>
        <v>28.44</v>
      </c>
      <c r="G570" s="449">
        <f t="shared" si="52"/>
        <v>0</v>
      </c>
      <c r="H570" s="449">
        <f>'Data information'!F787</f>
        <v>0</v>
      </c>
      <c r="I570" s="449">
        <f t="shared" si="53"/>
        <v>0</v>
      </c>
      <c r="J570" s="449">
        <f t="shared" si="54"/>
        <v>0</v>
      </c>
      <c r="K570" s="451"/>
    </row>
    <row r="571" spans="1:11" s="500" customFormat="1" hidden="1">
      <c r="A571" s="451"/>
      <c r="B571" s="475"/>
      <c r="C571" s="489" t="str">
        <f>'Data information'!C788</f>
        <v xml:space="preserve"> - Dowel DB16 (ฝังลึก 0.40 ม.)</v>
      </c>
      <c r="D571" s="449"/>
      <c r="E571" s="450" t="str">
        <f>'Data information'!D788</f>
        <v>กก.</v>
      </c>
      <c r="F571" s="449">
        <f>'Data information'!E788</f>
        <v>20.14</v>
      </c>
      <c r="G571" s="449">
        <f t="shared" si="52"/>
        <v>0</v>
      </c>
      <c r="H571" s="449">
        <f>'Data information'!F788</f>
        <v>0</v>
      </c>
      <c r="I571" s="449">
        <f t="shared" si="53"/>
        <v>0</v>
      </c>
      <c r="J571" s="449">
        <f t="shared" si="54"/>
        <v>0</v>
      </c>
      <c r="K571" s="451"/>
    </row>
    <row r="572" spans="1:11" s="500" customFormat="1" hidden="1">
      <c r="A572" s="451"/>
      <c r="B572" s="475"/>
      <c r="C572" s="489" t="str">
        <f>'Data information'!C789</f>
        <v xml:space="preserve"> - ค่าแรงเชื่อม ประกอบเหล็กโครงสร้าง</v>
      </c>
      <c r="D572" s="449"/>
      <c r="E572" s="450" t="str">
        <f>'Data information'!D789</f>
        <v>กก.</v>
      </c>
      <c r="F572" s="449">
        <f>'Data information'!E789</f>
        <v>0</v>
      </c>
      <c r="G572" s="449">
        <f t="shared" si="52"/>
        <v>0</v>
      </c>
      <c r="H572" s="449">
        <f>'Data information'!F789</f>
        <v>10</v>
      </c>
      <c r="I572" s="449">
        <f t="shared" si="53"/>
        <v>0</v>
      </c>
      <c r="J572" s="449">
        <f t="shared" si="54"/>
        <v>0</v>
      </c>
      <c r="K572" s="451"/>
    </row>
    <row r="573" spans="1:11" s="500" customFormat="1" hidden="1">
      <c r="A573" s="451"/>
      <c r="B573" s="475"/>
      <c r="C573" s="489" t="str">
        <f>'Data information'!C790</f>
        <v xml:space="preserve"> - ทาสีกันสนิม</v>
      </c>
      <c r="D573" s="449"/>
      <c r="E573" s="450" t="str">
        <f>'Data information'!D790</f>
        <v>ตร.ม.</v>
      </c>
      <c r="F573" s="449">
        <f>'Data information'!E790</f>
        <v>22.42</v>
      </c>
      <c r="G573" s="449">
        <f t="shared" si="52"/>
        <v>0</v>
      </c>
      <c r="H573" s="449">
        <f>'Data information'!F790</f>
        <v>30</v>
      </c>
      <c r="I573" s="449">
        <f t="shared" si="53"/>
        <v>0</v>
      </c>
      <c r="J573" s="449">
        <f t="shared" si="54"/>
        <v>0</v>
      </c>
      <c r="K573" s="451"/>
    </row>
    <row r="574" spans="1:11" s="500" customFormat="1" hidden="1">
      <c r="A574" s="451"/>
      <c r="B574" s="475"/>
      <c r="C574" s="489" t="str">
        <f>'Data information'!C791</f>
        <v xml:space="preserve"> - ทาสีน้ำมัน</v>
      </c>
      <c r="D574" s="449"/>
      <c r="E574" s="450" t="str">
        <f>'Data information'!D791</f>
        <v>ตร.ม.</v>
      </c>
      <c r="F574" s="449">
        <f>'Data information'!E791</f>
        <v>66.12</v>
      </c>
      <c r="G574" s="449">
        <f>D574*F574</f>
        <v>0</v>
      </c>
      <c r="H574" s="449">
        <f>'Data information'!F791</f>
        <v>35</v>
      </c>
      <c r="I574" s="449">
        <f>D574*H574</f>
        <v>0</v>
      </c>
      <c r="J574" s="449">
        <f>G574+I574</f>
        <v>0</v>
      </c>
      <c r="K574" s="451"/>
    </row>
    <row r="575" spans="1:11" s="500" customFormat="1" hidden="1">
      <c r="A575" s="451"/>
      <c r="B575" s="475"/>
      <c r="C575" s="485" t="str">
        <f>'Data information'!C792</f>
        <v>โครงสร้างพื้น ยกระดับห้องเรียนรวม</v>
      </c>
      <c r="D575" s="449"/>
      <c r="E575" s="450"/>
      <c r="F575" s="449"/>
      <c r="G575" s="449"/>
      <c r="H575" s="449"/>
      <c r="I575" s="449"/>
      <c r="J575" s="449"/>
      <c r="K575" s="469" t="s">
        <v>967</v>
      </c>
    </row>
    <row r="576" spans="1:11" s="500" customFormat="1" hidden="1">
      <c r="A576" s="451"/>
      <c r="B576" s="475"/>
      <c r="C576" s="489" t="str">
        <f>'Data information'!C793</f>
        <v xml:space="preserve"> - แผ่นวีว่าบอร์ดหนา 20 มม.</v>
      </c>
      <c r="D576" s="449"/>
      <c r="E576" s="450" t="str">
        <f>'Data information'!D793</f>
        <v>ตร.ม.</v>
      </c>
      <c r="F576" s="449">
        <f>'Data information'!E793</f>
        <v>271</v>
      </c>
      <c r="G576" s="449">
        <f t="shared" ref="G576:G585" si="55">D576*F576</f>
        <v>0</v>
      </c>
      <c r="H576" s="449">
        <f>'Data information'!F793</f>
        <v>15</v>
      </c>
      <c r="I576" s="449">
        <f t="shared" ref="I576:I585" si="56">D576*H576</f>
        <v>0</v>
      </c>
      <c r="J576" s="449">
        <f t="shared" ref="J576:J585" si="57">G576+I576</f>
        <v>0</v>
      </c>
      <c r="K576" s="451"/>
    </row>
    <row r="577" spans="1:11" s="500" customFormat="1" hidden="1">
      <c r="A577" s="451"/>
      <c r="B577" s="475"/>
      <c r="C577" s="489" t="str">
        <f>'Data information'!C794</f>
        <v xml:space="preserve"> - H-200x150x6x9 mm.</v>
      </c>
      <c r="D577" s="449"/>
      <c r="E577" s="450" t="str">
        <f>'Data information'!D794</f>
        <v>กก.</v>
      </c>
      <c r="F577" s="449">
        <f>'Data information'!E794</f>
        <v>33.46</v>
      </c>
      <c r="G577" s="449">
        <f t="shared" si="55"/>
        <v>0</v>
      </c>
      <c r="H577" s="449">
        <f>'Data information'!F794</f>
        <v>0</v>
      </c>
      <c r="I577" s="449">
        <f t="shared" si="56"/>
        <v>0</v>
      </c>
      <c r="J577" s="449">
        <f t="shared" si="57"/>
        <v>0</v>
      </c>
      <c r="K577" s="451"/>
    </row>
    <row r="578" spans="1:11" s="500" customFormat="1" hidden="1">
      <c r="A578" s="451"/>
      <c r="B578" s="475"/>
      <c r="C578" s="489" t="str">
        <f>'Data information'!C795</f>
        <v xml:space="preserve"> - H-150x150x7x10 mm.</v>
      </c>
      <c r="D578" s="449"/>
      <c r="E578" s="450" t="str">
        <f>'Data information'!D795</f>
        <v>กก.</v>
      </c>
      <c r="F578" s="449">
        <f>'Data information'!E795</f>
        <v>35.61</v>
      </c>
      <c r="G578" s="449">
        <f t="shared" si="55"/>
        <v>0</v>
      </c>
      <c r="H578" s="449">
        <f>'Data information'!F795</f>
        <v>0</v>
      </c>
      <c r="I578" s="449">
        <f t="shared" si="56"/>
        <v>0</v>
      </c>
      <c r="J578" s="449">
        <f t="shared" si="57"/>
        <v>0</v>
      </c>
      <c r="K578" s="451"/>
    </row>
    <row r="579" spans="1:11" s="500" customFormat="1" hidden="1">
      <c r="A579" s="451"/>
      <c r="B579" s="475"/>
      <c r="C579" s="489" t="str">
        <f>'Data information'!C796</f>
        <v xml:space="preserve"> - L-150x150x12 mm.</v>
      </c>
      <c r="D579" s="449"/>
      <c r="E579" s="450" t="str">
        <f>'Data information'!D796</f>
        <v>กก.</v>
      </c>
      <c r="F579" s="449">
        <f>'Data information'!E796</f>
        <v>37.42</v>
      </c>
      <c r="G579" s="449">
        <f t="shared" si="55"/>
        <v>0</v>
      </c>
      <c r="H579" s="449">
        <f>'Data information'!F796</f>
        <v>0</v>
      </c>
      <c r="I579" s="449">
        <f t="shared" si="56"/>
        <v>0</v>
      </c>
      <c r="J579" s="449">
        <f t="shared" si="57"/>
        <v>0</v>
      </c>
      <c r="K579" s="451"/>
    </row>
    <row r="580" spans="1:11" s="500" customFormat="1" hidden="1">
      <c r="A580" s="451"/>
      <c r="B580" s="475"/>
      <c r="C580" s="489" t="str">
        <f>'Data information'!C797</f>
        <v xml:space="preserve"> - C-125X50X20X2.3mm.</v>
      </c>
      <c r="D580" s="449"/>
      <c r="E580" s="450" t="str">
        <f>'Data information'!D797</f>
        <v>กก.</v>
      </c>
      <c r="F580" s="449">
        <f>'Data information'!E797</f>
        <v>27.3</v>
      </c>
      <c r="G580" s="449">
        <f t="shared" si="55"/>
        <v>0</v>
      </c>
      <c r="H580" s="449">
        <f>'Data information'!F797</f>
        <v>0</v>
      </c>
      <c r="I580" s="449">
        <f t="shared" si="56"/>
        <v>0</v>
      </c>
      <c r="J580" s="449">
        <f t="shared" si="57"/>
        <v>0</v>
      </c>
      <c r="K580" s="451"/>
    </row>
    <row r="581" spans="1:11" s="500" customFormat="1" hidden="1">
      <c r="A581" s="451"/>
      <c r="B581" s="475"/>
      <c r="C581" s="489" t="str">
        <f>'Data information'!C798</f>
        <v xml:space="preserve"> - C-75X45X15X2.3mm.</v>
      </c>
      <c r="D581" s="449"/>
      <c r="E581" s="450" t="str">
        <f>'Data information'!D798</f>
        <v>กก.</v>
      </c>
      <c r="F581" s="449">
        <f>'Data information'!E798</f>
        <v>27.3</v>
      </c>
      <c r="G581" s="449">
        <f t="shared" si="55"/>
        <v>0</v>
      </c>
      <c r="H581" s="449">
        <f>'Data information'!F798</f>
        <v>0</v>
      </c>
      <c r="I581" s="449">
        <f t="shared" si="56"/>
        <v>0</v>
      </c>
      <c r="J581" s="449">
        <f t="shared" si="57"/>
        <v>0</v>
      </c>
      <c r="K581" s="451"/>
    </row>
    <row r="582" spans="1:11" s="500" customFormat="1" hidden="1">
      <c r="A582" s="451"/>
      <c r="B582" s="475"/>
      <c r="C582" s="489" t="str">
        <f>'Data information'!C799</f>
        <v xml:space="preserve"> - PL.300X300X16mm.</v>
      </c>
      <c r="D582" s="449"/>
      <c r="E582" s="450" t="str">
        <f>'Data information'!D799</f>
        <v>กก.</v>
      </c>
      <c r="F582" s="449">
        <f>'Data information'!E799</f>
        <v>30.5</v>
      </c>
      <c r="G582" s="449">
        <f t="shared" si="55"/>
        <v>0</v>
      </c>
      <c r="H582" s="449">
        <f>'Data information'!F799</f>
        <v>0</v>
      </c>
      <c r="I582" s="449">
        <f t="shared" si="56"/>
        <v>0</v>
      </c>
      <c r="J582" s="449">
        <f t="shared" si="57"/>
        <v>0</v>
      </c>
      <c r="K582" s="451"/>
    </row>
    <row r="583" spans="1:11" s="500" customFormat="1" hidden="1">
      <c r="A583" s="451"/>
      <c r="B583" s="475"/>
      <c r="C583" s="489" t="str">
        <f>'Data information'!C800</f>
        <v xml:space="preserve"> - Dowel DB20 (ฝังลึก 0.40 ม.)</v>
      </c>
      <c r="D583" s="449"/>
      <c r="E583" s="450" t="str">
        <f>'Data information'!D800</f>
        <v>กก.</v>
      </c>
      <c r="F583" s="449">
        <f>'Data information'!E800</f>
        <v>20.18</v>
      </c>
      <c r="G583" s="449">
        <f t="shared" si="55"/>
        <v>0</v>
      </c>
      <c r="H583" s="449">
        <f>'Data information'!F800</f>
        <v>0</v>
      </c>
      <c r="I583" s="449">
        <f t="shared" si="56"/>
        <v>0</v>
      </c>
      <c r="J583" s="449">
        <f t="shared" si="57"/>
        <v>0</v>
      </c>
      <c r="K583" s="451"/>
    </row>
    <row r="584" spans="1:11" s="500" customFormat="1" hidden="1">
      <c r="A584" s="451"/>
      <c r="B584" s="475"/>
      <c r="C584" s="489" t="str">
        <f>'Data information'!C801</f>
        <v xml:space="preserve"> - ค่าแรงเชื่อม ประกอบเหล็กโครงสร้าง</v>
      </c>
      <c r="D584" s="449"/>
      <c r="E584" s="450" t="str">
        <f>'Data information'!D801</f>
        <v>กก.</v>
      </c>
      <c r="F584" s="449">
        <f>'Data information'!E801</f>
        <v>0</v>
      </c>
      <c r="G584" s="449">
        <f t="shared" si="55"/>
        <v>0</v>
      </c>
      <c r="H584" s="449">
        <f>'Data information'!F801</f>
        <v>10</v>
      </c>
      <c r="I584" s="449">
        <f t="shared" si="56"/>
        <v>0</v>
      </c>
      <c r="J584" s="449">
        <f t="shared" si="57"/>
        <v>0</v>
      </c>
      <c r="K584" s="451"/>
    </row>
    <row r="585" spans="1:11" s="500" customFormat="1" hidden="1">
      <c r="A585" s="451"/>
      <c r="B585" s="475"/>
      <c r="C585" s="489" t="str">
        <f>'Data information'!C802</f>
        <v xml:space="preserve"> - ทาสีกันสนิม</v>
      </c>
      <c r="D585" s="449"/>
      <c r="E585" s="450" t="str">
        <f>'Data information'!D802</f>
        <v>ตร.ม.</v>
      </c>
      <c r="F585" s="449">
        <f>'Data information'!E802</f>
        <v>22.42</v>
      </c>
      <c r="G585" s="449">
        <f t="shared" si="55"/>
        <v>0</v>
      </c>
      <c r="H585" s="449">
        <f>'Data information'!F802</f>
        <v>30</v>
      </c>
      <c r="I585" s="449">
        <f t="shared" si="56"/>
        <v>0</v>
      </c>
      <c r="J585" s="449">
        <f t="shared" si="57"/>
        <v>0</v>
      </c>
      <c r="K585" s="451"/>
    </row>
    <row r="586" spans="1:11" s="500" customFormat="1" hidden="1">
      <c r="A586" s="451"/>
      <c r="B586" s="475"/>
      <c r="C586" s="489" t="str">
        <f>'Data information'!C803</f>
        <v xml:space="preserve"> - ทาสีน้ำมัน</v>
      </c>
      <c r="D586" s="449"/>
      <c r="E586" s="450" t="str">
        <f>'Data information'!D803</f>
        <v>ตร.ม.</v>
      </c>
      <c r="F586" s="449">
        <f>'Data information'!E803</f>
        <v>66.12</v>
      </c>
      <c r="G586" s="449">
        <f>D586*F586</f>
        <v>0</v>
      </c>
      <c r="H586" s="449">
        <f>'Data information'!F803</f>
        <v>30</v>
      </c>
      <c r="I586" s="449">
        <f>D586*H586</f>
        <v>0</v>
      </c>
      <c r="J586" s="449">
        <f>G586+I586</f>
        <v>0</v>
      </c>
      <c r="K586" s="451"/>
    </row>
    <row r="587" spans="1:11" s="500" customFormat="1" hidden="1">
      <c r="A587" s="451"/>
      <c r="B587" s="475"/>
      <c r="C587" s="485" t="str">
        <f>'Data information'!C804</f>
        <v>ห้อง Pantry</v>
      </c>
      <c r="D587" s="449"/>
      <c r="E587" s="450"/>
      <c r="F587" s="449"/>
      <c r="G587" s="449"/>
      <c r="H587" s="449"/>
      <c r="I587" s="449"/>
      <c r="J587" s="449"/>
      <c r="K587" s="469" t="s">
        <v>967</v>
      </c>
    </row>
    <row r="588" spans="1:11" s="500" customFormat="1" hidden="1">
      <c r="A588" s="451"/>
      <c r="B588" s="475"/>
      <c r="C588" s="489" t="str">
        <f>'Data information'!C805</f>
        <v xml:space="preserve"> - เคาน์เตอร์ คสล. หนา 0.10 กว้าง 0.60 Top กระเบื้องพอร์แลน ห้อง Pantry</v>
      </c>
      <c r="D588" s="449"/>
      <c r="E588" s="450" t="str">
        <f>'Data information'!D805</f>
        <v>ม.</v>
      </c>
      <c r="F588" s="449">
        <f>'Data information'!E805</f>
        <v>980</v>
      </c>
      <c r="G588" s="449">
        <f>D588*F588</f>
        <v>0</v>
      </c>
      <c r="H588" s="449">
        <f>'Data information'!F805</f>
        <v>0</v>
      </c>
      <c r="I588" s="449">
        <f>D588*H588</f>
        <v>0</v>
      </c>
      <c r="J588" s="449">
        <f>G588+I588</f>
        <v>0</v>
      </c>
      <c r="K588" s="451"/>
    </row>
    <row r="589" spans="1:11" s="500" customFormat="1" hidden="1">
      <c r="A589" s="451"/>
      <c r="B589" s="475"/>
      <c r="C589" s="489" t="str">
        <f>'Data information'!C806</f>
        <v xml:space="preserve"> - อ่างล้างจานสำเร็จรูป ชนิด 1 หลุม ชนิดติดใต้เคาน์เตอร์</v>
      </c>
      <c r="D589" s="449"/>
      <c r="E589" s="450" t="str">
        <f>'Data information'!D806</f>
        <v>ชุด</v>
      </c>
      <c r="F589" s="449">
        <f>'Data information'!E806</f>
        <v>1500</v>
      </c>
      <c r="G589" s="449">
        <f>D589*F589</f>
        <v>0</v>
      </c>
      <c r="H589" s="449">
        <f>'Data information'!F806</f>
        <v>0</v>
      </c>
      <c r="I589" s="449">
        <f>D589*H589</f>
        <v>0</v>
      </c>
      <c r="J589" s="449">
        <f>G589+I589</f>
        <v>0</v>
      </c>
      <c r="K589" s="451"/>
    </row>
    <row r="590" spans="1:11" s="500" customFormat="1">
      <c r="A590" s="480"/>
      <c r="B590" s="481"/>
      <c r="C590" s="485" t="str">
        <f>'Data information'!C807</f>
        <v>งานทาสี</v>
      </c>
      <c r="D590" s="449"/>
      <c r="E590" s="458"/>
      <c r="F590" s="451"/>
      <c r="G590" s="451"/>
      <c r="H590" s="451"/>
      <c r="I590" s="451"/>
      <c r="J590" s="451"/>
      <c r="K590" s="451"/>
    </row>
    <row r="591" spans="1:11" s="500" customFormat="1">
      <c r="A591" s="451"/>
      <c r="B591" s="475"/>
      <c r="C591" s="489" t="str">
        <f>'Data information'!C808</f>
        <v xml:space="preserve"> - สีน้ำพลาสติกอคิลิค 100% ชนิดทาภายนอก</v>
      </c>
      <c r="D591" s="449"/>
      <c r="E591" s="450" t="str">
        <f>'Data information'!D808</f>
        <v>ตร.ม.</v>
      </c>
      <c r="F591" s="449">
        <f>'Data information'!E808</f>
        <v>64.84</v>
      </c>
      <c r="G591" s="449">
        <f>D591*F591</f>
        <v>0</v>
      </c>
      <c r="H591" s="449">
        <f>'Data information'!F808</f>
        <v>31</v>
      </c>
      <c r="I591" s="449">
        <f>D591*H591</f>
        <v>0</v>
      </c>
      <c r="J591" s="449">
        <f>G591+I591</f>
        <v>0</v>
      </c>
      <c r="K591" s="469"/>
    </row>
    <row r="592" spans="1:11" s="500" customFormat="1">
      <c r="A592" s="451"/>
      <c r="B592" s="475"/>
      <c r="C592" s="489" t="str">
        <f>'Data information'!C809</f>
        <v xml:space="preserve"> - สีน้ำพลาสติกอคิลิค 100% ชนิดทาภายใน</v>
      </c>
      <c r="D592" s="449"/>
      <c r="E592" s="450" t="str">
        <f>'Data information'!D809</f>
        <v>ตร.ม.</v>
      </c>
      <c r="F592" s="449">
        <f>'Data information'!E809</f>
        <v>50.05</v>
      </c>
      <c r="G592" s="449">
        <f>D592*F592</f>
        <v>0</v>
      </c>
      <c r="H592" s="449">
        <f>'Data information'!F809</f>
        <v>28</v>
      </c>
      <c r="I592" s="449">
        <f>D592*H592</f>
        <v>0</v>
      </c>
      <c r="J592" s="449">
        <f>G592+I592</f>
        <v>0</v>
      </c>
      <c r="K592" s="451"/>
    </row>
    <row r="593" spans="1:11" s="500" customFormat="1">
      <c r="A593" s="451"/>
      <c r="B593" s="475"/>
      <c r="C593" s="489" t="str">
        <f>'Data information'!C810</f>
        <v xml:space="preserve"> - สีน้ำพลาสติกอคิลิค 100% ชนิดทาภายนอกและภายใน</v>
      </c>
      <c r="D593" s="449"/>
      <c r="E593" s="450" t="str">
        <f>'Data information'!D810</f>
        <v>ตร.ม.</v>
      </c>
      <c r="F593" s="449">
        <f>'Data information'!E810</f>
        <v>50.05</v>
      </c>
      <c r="G593" s="449">
        <f>D593*F593</f>
        <v>0</v>
      </c>
      <c r="H593" s="449">
        <f>'Data information'!F810</f>
        <v>28</v>
      </c>
      <c r="I593" s="449">
        <f>D593*H593</f>
        <v>0</v>
      </c>
      <c r="J593" s="449">
        <f>G593+I593</f>
        <v>0</v>
      </c>
      <c r="K593" s="451"/>
    </row>
    <row r="594" spans="1:11" s="500" customFormat="1">
      <c r="A594" s="451"/>
      <c r="B594" s="475"/>
      <c r="C594" s="489" t="str">
        <f>'Data information'!C811</f>
        <v xml:space="preserve"> - สีน้ำพลาสติกอคิลิค 100% สำหรับฝ้าเพดาน</v>
      </c>
      <c r="D594" s="449"/>
      <c r="E594" s="450" t="str">
        <f>'Data information'!D811</f>
        <v>ตร.ม.</v>
      </c>
      <c r="F594" s="449">
        <f>'Data information'!E811</f>
        <v>50.05</v>
      </c>
      <c r="G594" s="449">
        <f>D594*F594</f>
        <v>0</v>
      </c>
      <c r="H594" s="449">
        <f>'Data information'!F811</f>
        <v>28</v>
      </c>
      <c r="I594" s="449">
        <f>D594*H594</f>
        <v>0</v>
      </c>
      <c r="J594" s="449">
        <f>G594+I594</f>
        <v>0</v>
      </c>
      <c r="K594" s="451"/>
    </row>
    <row r="595" spans="1:11" s="500" customFormat="1">
      <c r="A595" s="451"/>
      <c r="B595" s="475"/>
      <c r="C595" s="489" t="str">
        <f>'Data information'!C812</f>
        <v xml:space="preserve"> - น้ำยากันตะใคร่สูตรน้ำมัน</v>
      </c>
      <c r="D595" s="449"/>
      <c r="E595" s="450" t="str">
        <f>'Data information'!D812</f>
        <v>ตร.ม.</v>
      </c>
      <c r="F595" s="449">
        <f>'Data information'!E812</f>
        <v>10</v>
      </c>
      <c r="G595" s="449">
        <f>D595*F595</f>
        <v>0</v>
      </c>
      <c r="H595" s="449">
        <f>'Data information'!F812</f>
        <v>20</v>
      </c>
      <c r="I595" s="449">
        <f>D595*H595</f>
        <v>0</v>
      </c>
      <c r="J595" s="449">
        <f>G595+I595</f>
        <v>0</v>
      </c>
      <c r="K595" s="451"/>
    </row>
    <row r="596" spans="1:11" s="500" customFormat="1">
      <c r="A596" s="454"/>
      <c r="B596" s="477"/>
      <c r="C596" s="478"/>
      <c r="D596" s="452"/>
      <c r="E596" s="453"/>
      <c r="F596" s="452"/>
      <c r="G596" s="452"/>
      <c r="H596" s="452"/>
      <c r="I596" s="452"/>
      <c r="J596" s="452"/>
      <c r="K596" s="454"/>
    </row>
    <row r="597" spans="1:11" s="500" customFormat="1">
      <c r="A597" s="464"/>
      <c r="B597" s="700" t="str">
        <f>"รวม"&amp;B121</f>
        <v>รวมหมวดงานสถาปัตยกรรม</v>
      </c>
      <c r="C597" s="701"/>
      <c r="D597" s="462"/>
      <c r="E597" s="463"/>
      <c r="F597" s="462"/>
      <c r="G597" s="462">
        <f>SUM(G121:G596)</f>
        <v>0</v>
      </c>
      <c r="H597" s="462"/>
      <c r="I597" s="462">
        <f>SUM(I121:I596)</f>
        <v>0</v>
      </c>
      <c r="J597" s="462">
        <f>SUM(J121:J596)</f>
        <v>0</v>
      </c>
      <c r="K597" s="464"/>
    </row>
    <row r="598" spans="1:11" s="500" customFormat="1">
      <c r="A598" s="480">
        <v>5.4</v>
      </c>
      <c r="B598" s="481" t="str">
        <f>B13</f>
        <v>หมวดงานวิศวกรรมไฟฟ้าและสื่อสาร</v>
      </c>
      <c r="C598" s="476"/>
      <c r="D598" s="451"/>
      <c r="E598" s="458"/>
      <c r="F598" s="451"/>
      <c r="G598" s="451"/>
      <c r="H598" s="451"/>
      <c r="I598" s="451"/>
      <c r="J598" s="451"/>
      <c r="K598" s="451"/>
    </row>
    <row r="599" spans="1:11" s="500" customFormat="1" hidden="1">
      <c r="A599" s="480"/>
      <c r="B599" s="481"/>
      <c r="C599" s="485" t="str">
        <f>'Data information'!C814</f>
        <v>ตู้ M D B,ตู้ EMDB , ตู้ ATS และ ตู้CAP</v>
      </c>
      <c r="D599" s="451"/>
      <c r="E599" s="458"/>
      <c r="F599" s="451"/>
      <c r="G599" s="451"/>
      <c r="H599" s="451"/>
      <c r="I599" s="451"/>
      <c r="J599" s="451"/>
      <c r="K599" s="451"/>
    </row>
    <row r="600" spans="1:11" s="500" customFormat="1" hidden="1">
      <c r="A600" s="451"/>
      <c r="B600" s="475"/>
      <c r="C600" s="476" t="str">
        <f>'Data information'!C815</f>
        <v xml:space="preserve"> -   ACB 3500 AT. 3P</v>
      </c>
      <c r="D600" s="449"/>
      <c r="E600" s="450" t="str">
        <f>'Data information'!D815</f>
        <v>ตัว</v>
      </c>
      <c r="F600" s="449">
        <f>'Data information'!E815</f>
        <v>473000</v>
      </c>
      <c r="G600" s="449">
        <f>D600*F600</f>
        <v>0</v>
      </c>
      <c r="H600" s="449">
        <f>'Data information'!F815</f>
        <v>0</v>
      </c>
      <c r="I600" s="449">
        <f>D600*H600</f>
        <v>0</v>
      </c>
      <c r="J600" s="449">
        <f>G600+I600</f>
        <v>0</v>
      </c>
      <c r="K600" s="469"/>
    </row>
    <row r="601" spans="1:11" s="500" customFormat="1" hidden="1">
      <c r="A601" s="460"/>
      <c r="B601" s="482"/>
      <c r="C601" s="476" t="str">
        <f>'Data information'!C816</f>
        <v xml:space="preserve"> -  MCCB 1250 AT. 3P</v>
      </c>
      <c r="D601" s="449"/>
      <c r="E601" s="450" t="str">
        <f>'Data information'!D816</f>
        <v>ตัว</v>
      </c>
      <c r="F601" s="449">
        <f>'Data information'!E816</f>
        <v>90700</v>
      </c>
      <c r="G601" s="449">
        <f t="shared" ref="G601:G664" si="58">D601*F601</f>
        <v>0</v>
      </c>
      <c r="H601" s="449">
        <f>'Data information'!F816</f>
        <v>0</v>
      </c>
      <c r="I601" s="449">
        <f t="shared" ref="I601:I664" si="59">D601*H601</f>
        <v>0</v>
      </c>
      <c r="J601" s="449">
        <f t="shared" ref="J601:J664" si="60">G601+I601</f>
        <v>0</v>
      </c>
      <c r="K601" s="469"/>
    </row>
    <row r="602" spans="1:11" s="500" customFormat="1" hidden="1">
      <c r="A602" s="460"/>
      <c r="B602" s="482"/>
      <c r="C602" s="476" t="str">
        <f>'Data information'!C817</f>
        <v xml:space="preserve"> -  MCCB 800 AT. 3P</v>
      </c>
      <c r="D602" s="449"/>
      <c r="E602" s="450" t="str">
        <f>'Data information'!D817</f>
        <v>ตัว</v>
      </c>
      <c r="F602" s="449">
        <f>'Data information'!E817</f>
        <v>82100</v>
      </c>
      <c r="G602" s="449">
        <f t="shared" si="58"/>
        <v>0</v>
      </c>
      <c r="H602" s="449">
        <f>'Data information'!F817</f>
        <v>0</v>
      </c>
      <c r="I602" s="449">
        <f t="shared" si="59"/>
        <v>0</v>
      </c>
      <c r="J602" s="449">
        <f t="shared" si="60"/>
        <v>0</v>
      </c>
      <c r="K602" s="469"/>
    </row>
    <row r="603" spans="1:11" s="500" customFormat="1" hidden="1">
      <c r="A603" s="460"/>
      <c r="B603" s="482"/>
      <c r="C603" s="476" t="str">
        <f>'Data information'!C818</f>
        <v xml:space="preserve"> -  MCCB 630 AT. 3P</v>
      </c>
      <c r="D603" s="449"/>
      <c r="E603" s="450" t="str">
        <f>'Data information'!D818</f>
        <v>ตัว</v>
      </c>
      <c r="F603" s="449">
        <f>'Data information'!E818</f>
        <v>18900</v>
      </c>
      <c r="G603" s="449">
        <f t="shared" si="58"/>
        <v>0</v>
      </c>
      <c r="H603" s="449">
        <f>'Data information'!F818</f>
        <v>0</v>
      </c>
      <c r="I603" s="449">
        <f t="shared" si="59"/>
        <v>0</v>
      </c>
      <c r="J603" s="449">
        <f t="shared" si="60"/>
        <v>0</v>
      </c>
      <c r="K603" s="469"/>
    </row>
    <row r="604" spans="1:11" s="500" customFormat="1" hidden="1">
      <c r="A604" s="460"/>
      <c r="B604" s="482"/>
      <c r="C604" s="476" t="str">
        <f>'Data information'!C819</f>
        <v xml:space="preserve"> -  MCCB 500 AT. 3P</v>
      </c>
      <c r="D604" s="449"/>
      <c r="E604" s="450" t="str">
        <f>'Data information'!D819</f>
        <v>ตัว</v>
      </c>
      <c r="F604" s="449">
        <f>'Data information'!E819</f>
        <v>18900</v>
      </c>
      <c r="G604" s="449">
        <f t="shared" si="58"/>
        <v>0</v>
      </c>
      <c r="H604" s="449">
        <f>'Data information'!F819</f>
        <v>0</v>
      </c>
      <c r="I604" s="449">
        <f t="shared" si="59"/>
        <v>0</v>
      </c>
      <c r="J604" s="449">
        <f t="shared" si="60"/>
        <v>0</v>
      </c>
      <c r="K604" s="469"/>
    </row>
    <row r="605" spans="1:11" s="500" customFormat="1" hidden="1">
      <c r="A605" s="460"/>
      <c r="B605" s="482"/>
      <c r="C605" s="476" t="str">
        <f>'Data information'!C820</f>
        <v xml:space="preserve"> -  MCCB 400 AT. 3P</v>
      </c>
      <c r="D605" s="449"/>
      <c r="E605" s="450" t="str">
        <f>'Data information'!D820</f>
        <v>ตัว</v>
      </c>
      <c r="F605" s="449">
        <f>'Data information'!E820</f>
        <v>17800</v>
      </c>
      <c r="G605" s="449">
        <f t="shared" si="58"/>
        <v>0</v>
      </c>
      <c r="H605" s="449">
        <f>'Data information'!F820</f>
        <v>0</v>
      </c>
      <c r="I605" s="449">
        <f t="shared" si="59"/>
        <v>0</v>
      </c>
      <c r="J605" s="449">
        <f t="shared" si="60"/>
        <v>0</v>
      </c>
      <c r="K605" s="469"/>
    </row>
    <row r="606" spans="1:11" s="500" customFormat="1" hidden="1">
      <c r="A606" s="460"/>
      <c r="B606" s="482"/>
      <c r="C606" s="476" t="str">
        <f>'Data information'!C821</f>
        <v xml:space="preserve"> -  MCCB 300 AT. 3P</v>
      </c>
      <c r="D606" s="449"/>
      <c r="E606" s="450" t="str">
        <f>'Data information'!D821</f>
        <v>ตัว</v>
      </c>
      <c r="F606" s="449">
        <f>'Data information'!E821</f>
        <v>17800</v>
      </c>
      <c r="G606" s="449">
        <f t="shared" si="58"/>
        <v>0</v>
      </c>
      <c r="H606" s="449">
        <f>'Data information'!F821</f>
        <v>0</v>
      </c>
      <c r="I606" s="449">
        <f t="shared" si="59"/>
        <v>0</v>
      </c>
      <c r="J606" s="449">
        <f t="shared" si="60"/>
        <v>0</v>
      </c>
      <c r="K606" s="469"/>
    </row>
    <row r="607" spans="1:11" s="500" customFormat="1" hidden="1">
      <c r="A607" s="460"/>
      <c r="B607" s="482"/>
      <c r="C607" s="476" t="str">
        <f>'Data information'!C822</f>
        <v xml:space="preserve"> -  MCCB 150 AT. 3P</v>
      </c>
      <c r="D607" s="449"/>
      <c r="E607" s="450" t="str">
        <f>'Data information'!D822</f>
        <v>ตัว</v>
      </c>
      <c r="F607" s="449">
        <f>'Data information'!E822</f>
        <v>6360</v>
      </c>
      <c r="G607" s="449">
        <f t="shared" si="58"/>
        <v>0</v>
      </c>
      <c r="H607" s="449">
        <f>'Data information'!F822</f>
        <v>0</v>
      </c>
      <c r="I607" s="449">
        <f t="shared" si="59"/>
        <v>0</v>
      </c>
      <c r="J607" s="449">
        <f t="shared" si="60"/>
        <v>0</v>
      </c>
      <c r="K607" s="469"/>
    </row>
    <row r="608" spans="1:11" s="500" customFormat="1" hidden="1">
      <c r="A608" s="460"/>
      <c r="B608" s="482"/>
      <c r="C608" s="476" t="str">
        <f>'Data information'!C823</f>
        <v xml:space="preserve"> -  MCCB 80 AT. 3P</v>
      </c>
      <c r="D608" s="449"/>
      <c r="E608" s="450" t="str">
        <f>'Data information'!D823</f>
        <v>ตัว</v>
      </c>
      <c r="F608" s="449">
        <f>'Data information'!E823</f>
        <v>3850</v>
      </c>
      <c r="G608" s="449">
        <f t="shared" si="58"/>
        <v>0</v>
      </c>
      <c r="H608" s="449">
        <f>'Data information'!F823</f>
        <v>0</v>
      </c>
      <c r="I608" s="449">
        <f t="shared" si="59"/>
        <v>0</v>
      </c>
      <c r="J608" s="449">
        <f t="shared" si="60"/>
        <v>0</v>
      </c>
      <c r="K608" s="469"/>
    </row>
    <row r="609" spans="1:11" s="500" customFormat="1" hidden="1">
      <c r="A609" s="460"/>
      <c r="B609" s="482"/>
      <c r="C609" s="476" t="str">
        <f>'Data information'!C824</f>
        <v xml:space="preserve"> -  MCCB 60 AT. 3P</v>
      </c>
      <c r="D609" s="449"/>
      <c r="E609" s="450" t="str">
        <f>'Data information'!D824</f>
        <v>ตัว</v>
      </c>
      <c r="F609" s="449">
        <f>'Data information'!E824</f>
        <v>3850</v>
      </c>
      <c r="G609" s="449">
        <f t="shared" si="58"/>
        <v>0</v>
      </c>
      <c r="H609" s="449">
        <f>'Data information'!F824</f>
        <v>0</v>
      </c>
      <c r="I609" s="449">
        <f t="shared" si="59"/>
        <v>0</v>
      </c>
      <c r="J609" s="449">
        <f t="shared" si="60"/>
        <v>0</v>
      </c>
      <c r="K609" s="469"/>
    </row>
    <row r="610" spans="1:11" s="500" customFormat="1" hidden="1">
      <c r="A610" s="460"/>
      <c r="B610" s="482"/>
      <c r="C610" s="476" t="str">
        <f>'Data information'!C825</f>
        <v xml:space="preserve"> -  MCCB 50 AT. 3P</v>
      </c>
      <c r="D610" s="449"/>
      <c r="E610" s="450" t="str">
        <f>'Data information'!D825</f>
        <v>ตัว</v>
      </c>
      <c r="F610" s="449">
        <f>'Data information'!E825</f>
        <v>3850</v>
      </c>
      <c r="G610" s="449">
        <f t="shared" si="58"/>
        <v>0</v>
      </c>
      <c r="H610" s="449">
        <f>'Data information'!F825</f>
        <v>0</v>
      </c>
      <c r="I610" s="449">
        <f t="shared" si="59"/>
        <v>0</v>
      </c>
      <c r="J610" s="449">
        <f t="shared" si="60"/>
        <v>0</v>
      </c>
      <c r="K610" s="469"/>
    </row>
    <row r="611" spans="1:11" s="500" customFormat="1" hidden="1">
      <c r="A611" s="460"/>
      <c r="B611" s="482"/>
      <c r="C611" s="476" t="str">
        <f>'Data information'!C826</f>
        <v xml:space="preserve"> -  MCCB 30 AT. 3P</v>
      </c>
      <c r="D611" s="449"/>
      <c r="E611" s="450" t="str">
        <f>'Data information'!D826</f>
        <v>ตัว</v>
      </c>
      <c r="F611" s="449">
        <f>'Data information'!E826</f>
        <v>3850</v>
      </c>
      <c r="G611" s="449">
        <f t="shared" si="58"/>
        <v>0</v>
      </c>
      <c r="H611" s="449">
        <f>'Data information'!F826</f>
        <v>0</v>
      </c>
      <c r="I611" s="449">
        <f t="shared" si="59"/>
        <v>0</v>
      </c>
      <c r="J611" s="449">
        <f t="shared" si="60"/>
        <v>0</v>
      </c>
      <c r="K611" s="469"/>
    </row>
    <row r="612" spans="1:11" s="500" customFormat="1" hidden="1">
      <c r="A612" s="460"/>
      <c r="B612" s="482"/>
      <c r="C612" s="476" t="str">
        <f>'Data information'!C827</f>
        <v xml:space="preserve"> -  ตู้ MDB,ตู้ EMDB , ตู้ ATS และ ตู้CAP พร้อมอุปกรณ์ประกอบตู้</v>
      </c>
      <c r="D612" s="449"/>
      <c r="E612" s="450" t="str">
        <f>'Data information'!D827</f>
        <v>ตู้</v>
      </c>
      <c r="F612" s="449">
        <f>'Data information'!E827</f>
        <v>2499130</v>
      </c>
      <c r="G612" s="449">
        <f t="shared" si="58"/>
        <v>0</v>
      </c>
      <c r="H612" s="449">
        <f>'Data information'!F827</f>
        <v>5000</v>
      </c>
      <c r="I612" s="449">
        <f t="shared" si="59"/>
        <v>0</v>
      </c>
      <c r="J612" s="449">
        <f t="shared" si="60"/>
        <v>0</v>
      </c>
      <c r="K612" s="469"/>
    </row>
    <row r="613" spans="1:11" s="500" customFormat="1" hidden="1">
      <c r="A613" s="460"/>
      <c r="B613" s="482"/>
      <c r="C613" s="476" t="str">
        <f>'Data information'!C828</f>
        <v xml:space="preserve"> -  ระบบกราวด์ตู้ </v>
      </c>
      <c r="D613" s="449"/>
      <c r="E613" s="450" t="str">
        <f>'Data information'!D828</f>
        <v>ชุด</v>
      </c>
      <c r="F613" s="449">
        <f>'Data information'!E828</f>
        <v>9316.4</v>
      </c>
      <c r="G613" s="449">
        <f t="shared" si="58"/>
        <v>0</v>
      </c>
      <c r="H613" s="449">
        <f>'Data information'!F828</f>
        <v>1800</v>
      </c>
      <c r="I613" s="449">
        <f t="shared" si="59"/>
        <v>0</v>
      </c>
      <c r="J613" s="449">
        <f t="shared" si="60"/>
        <v>0</v>
      </c>
      <c r="K613" s="469"/>
    </row>
    <row r="614" spans="1:11" s="500" customFormat="1">
      <c r="A614" s="451"/>
      <c r="B614" s="475"/>
      <c r="C614" s="485" t="str">
        <f>'Data information'!C829</f>
        <v xml:space="preserve"> ตู้ DB และ ตู้ PANEL BOARD</v>
      </c>
      <c r="D614" s="449"/>
      <c r="E614" s="450"/>
      <c r="F614" s="449"/>
      <c r="G614" s="449"/>
      <c r="H614" s="449"/>
      <c r="I614" s="449"/>
      <c r="J614" s="449"/>
      <c r="K614" s="469"/>
    </row>
    <row r="615" spans="1:11" s="500" customFormat="1" hidden="1">
      <c r="A615" s="451"/>
      <c r="B615" s="475"/>
      <c r="C615" s="476" t="str">
        <f>'Data information'!C830</f>
        <v xml:space="preserve"> -  MCCB 800 AT. 3P</v>
      </c>
      <c r="D615" s="449"/>
      <c r="E615" s="450" t="str">
        <f>'Data information'!D830</f>
        <v>ตัว</v>
      </c>
      <c r="F615" s="449">
        <f>'Data information'!E830</f>
        <v>82100</v>
      </c>
      <c r="G615" s="449">
        <f t="shared" si="58"/>
        <v>0</v>
      </c>
      <c r="H615" s="449">
        <f>'Data information'!F830</f>
        <v>0</v>
      </c>
      <c r="I615" s="449">
        <f t="shared" si="59"/>
        <v>0</v>
      </c>
      <c r="J615" s="449">
        <f t="shared" si="60"/>
        <v>0</v>
      </c>
      <c r="K615" s="469"/>
    </row>
    <row r="616" spans="1:11" s="500" customFormat="1" hidden="1">
      <c r="A616" s="451"/>
      <c r="B616" s="475"/>
      <c r="C616" s="476" t="str">
        <f>'Data information'!C831</f>
        <v xml:space="preserve"> -  MCCB 630 AT. 3P</v>
      </c>
      <c r="D616" s="449"/>
      <c r="E616" s="450" t="str">
        <f>'Data information'!D831</f>
        <v>ตัว</v>
      </c>
      <c r="F616" s="449">
        <f>'Data information'!E831</f>
        <v>18900</v>
      </c>
      <c r="G616" s="449">
        <f t="shared" si="58"/>
        <v>0</v>
      </c>
      <c r="H616" s="449">
        <f>'Data information'!F831</f>
        <v>0</v>
      </c>
      <c r="I616" s="449">
        <f t="shared" si="59"/>
        <v>0</v>
      </c>
      <c r="J616" s="449">
        <f t="shared" si="60"/>
        <v>0</v>
      </c>
      <c r="K616" s="469"/>
    </row>
    <row r="617" spans="1:11" s="500" customFormat="1" hidden="1">
      <c r="A617" s="451"/>
      <c r="B617" s="475"/>
      <c r="C617" s="476" t="str">
        <f>'Data information'!C832</f>
        <v xml:space="preserve"> -  MCCB 500 AT. 3P</v>
      </c>
      <c r="D617" s="449"/>
      <c r="E617" s="450" t="str">
        <f>'Data information'!D832</f>
        <v>ตัว</v>
      </c>
      <c r="F617" s="449">
        <f>'Data information'!E832</f>
        <v>18900</v>
      </c>
      <c r="G617" s="449">
        <f t="shared" si="58"/>
        <v>0</v>
      </c>
      <c r="H617" s="449">
        <f>'Data information'!F832</f>
        <v>0</v>
      </c>
      <c r="I617" s="449">
        <f t="shared" si="59"/>
        <v>0</v>
      </c>
      <c r="J617" s="449">
        <f t="shared" si="60"/>
        <v>0</v>
      </c>
      <c r="K617" s="469"/>
    </row>
    <row r="618" spans="1:11" s="500" customFormat="1" hidden="1">
      <c r="A618" s="451"/>
      <c r="B618" s="475"/>
      <c r="C618" s="476" t="str">
        <f>'Data information'!C833</f>
        <v xml:space="preserve"> -  MCCB 400 AT. 3P</v>
      </c>
      <c r="D618" s="449"/>
      <c r="E618" s="450" t="str">
        <f>'Data information'!D833</f>
        <v>ตัว</v>
      </c>
      <c r="F618" s="449">
        <f>'Data information'!E833</f>
        <v>17800</v>
      </c>
      <c r="G618" s="449">
        <f t="shared" si="58"/>
        <v>0</v>
      </c>
      <c r="H618" s="449">
        <f>'Data information'!F833</f>
        <v>0</v>
      </c>
      <c r="I618" s="449">
        <f t="shared" si="59"/>
        <v>0</v>
      </c>
      <c r="J618" s="449">
        <f t="shared" si="60"/>
        <v>0</v>
      </c>
      <c r="K618" s="469"/>
    </row>
    <row r="619" spans="1:11" s="500" customFormat="1" hidden="1">
      <c r="A619" s="451"/>
      <c r="B619" s="475"/>
      <c r="C619" s="476" t="str">
        <f>'Data information'!C834</f>
        <v xml:space="preserve"> -  MCCB 300 AT. 3P</v>
      </c>
      <c r="D619" s="449"/>
      <c r="E619" s="450" t="str">
        <f>'Data information'!D834</f>
        <v>ตัว</v>
      </c>
      <c r="F619" s="449">
        <f>'Data information'!E834</f>
        <v>17800</v>
      </c>
      <c r="G619" s="449">
        <f t="shared" si="58"/>
        <v>0</v>
      </c>
      <c r="H619" s="449">
        <f>'Data information'!F834</f>
        <v>0</v>
      </c>
      <c r="I619" s="449">
        <f t="shared" si="59"/>
        <v>0</v>
      </c>
      <c r="J619" s="449">
        <f t="shared" si="60"/>
        <v>0</v>
      </c>
      <c r="K619" s="469"/>
    </row>
    <row r="620" spans="1:11" s="500" customFormat="1">
      <c r="A620" s="451"/>
      <c r="B620" s="475"/>
      <c r="C620" s="476" t="str">
        <f>'Data information'!C835</f>
        <v xml:space="preserve"> -  MCCB 150 AT. 3P</v>
      </c>
      <c r="D620" s="449"/>
      <c r="E620" s="450" t="str">
        <f>'Data information'!D835</f>
        <v>ตัว</v>
      </c>
      <c r="F620" s="449">
        <f>'Data information'!E835</f>
        <v>6360</v>
      </c>
      <c r="G620" s="449">
        <f t="shared" si="58"/>
        <v>0</v>
      </c>
      <c r="H620" s="449">
        <f>'Data information'!F835</f>
        <v>0</v>
      </c>
      <c r="I620" s="449">
        <f t="shared" si="59"/>
        <v>0</v>
      </c>
      <c r="J620" s="449">
        <f t="shared" si="60"/>
        <v>0</v>
      </c>
      <c r="K620" s="469"/>
    </row>
    <row r="621" spans="1:11" s="500" customFormat="1" hidden="1">
      <c r="A621" s="451"/>
      <c r="B621" s="475"/>
      <c r="C621" s="476" t="str">
        <f>'Data information'!C836</f>
        <v xml:space="preserve"> -  MCCB 125 AT. 3P</v>
      </c>
      <c r="D621" s="449"/>
      <c r="E621" s="450" t="str">
        <f>'Data information'!D836</f>
        <v>ตัว</v>
      </c>
      <c r="F621" s="449">
        <f>'Data information'!E836</f>
        <v>6360</v>
      </c>
      <c r="G621" s="449">
        <f t="shared" si="58"/>
        <v>0</v>
      </c>
      <c r="H621" s="449">
        <f>'Data information'!F836</f>
        <v>0</v>
      </c>
      <c r="I621" s="449">
        <f t="shared" si="59"/>
        <v>0</v>
      </c>
      <c r="J621" s="449">
        <f t="shared" si="60"/>
        <v>0</v>
      </c>
      <c r="K621" s="469"/>
    </row>
    <row r="622" spans="1:11" s="500" customFormat="1" hidden="1">
      <c r="A622" s="451"/>
      <c r="B622" s="475"/>
      <c r="C622" s="476" t="str">
        <f>'Data information'!C837</f>
        <v xml:space="preserve"> -  MCCB 100 AT. 3P</v>
      </c>
      <c r="D622" s="449"/>
      <c r="E622" s="450" t="str">
        <f>'Data information'!D837</f>
        <v>ตัว</v>
      </c>
      <c r="F622" s="449">
        <f>'Data information'!E837</f>
        <v>4430</v>
      </c>
      <c r="G622" s="449">
        <f t="shared" si="58"/>
        <v>0</v>
      </c>
      <c r="H622" s="449">
        <f>'Data information'!F837</f>
        <v>0</v>
      </c>
      <c r="I622" s="449">
        <f t="shared" si="59"/>
        <v>0</v>
      </c>
      <c r="J622" s="449">
        <f t="shared" si="60"/>
        <v>0</v>
      </c>
      <c r="K622" s="469"/>
    </row>
    <row r="623" spans="1:11" s="500" customFormat="1" hidden="1">
      <c r="A623" s="451"/>
      <c r="B623" s="475"/>
      <c r="C623" s="476" t="str">
        <f>'Data information'!C838</f>
        <v xml:space="preserve"> -  MCCB 90 AT. 3P</v>
      </c>
      <c r="D623" s="449"/>
      <c r="E623" s="450" t="str">
        <f>'Data information'!D838</f>
        <v>ตัว</v>
      </c>
      <c r="F623" s="449">
        <f>'Data information'!E838</f>
        <v>3850</v>
      </c>
      <c r="G623" s="449">
        <f t="shared" si="58"/>
        <v>0</v>
      </c>
      <c r="H623" s="449">
        <f>'Data information'!F838</f>
        <v>0</v>
      </c>
      <c r="I623" s="449">
        <f t="shared" si="59"/>
        <v>0</v>
      </c>
      <c r="J623" s="449">
        <f t="shared" si="60"/>
        <v>0</v>
      </c>
      <c r="K623" s="469"/>
    </row>
    <row r="624" spans="1:11" s="500" customFormat="1">
      <c r="A624" s="451"/>
      <c r="B624" s="475"/>
      <c r="C624" s="476" t="str">
        <f>'Data information'!C839</f>
        <v xml:space="preserve"> -  MCCB 80 AT. 3P</v>
      </c>
      <c r="D624" s="449"/>
      <c r="E624" s="450" t="str">
        <f>'Data information'!D839</f>
        <v>ตัว</v>
      </c>
      <c r="F624" s="449">
        <f>'Data information'!E839</f>
        <v>3850</v>
      </c>
      <c r="G624" s="449">
        <f t="shared" si="58"/>
        <v>0</v>
      </c>
      <c r="H624" s="449">
        <f>'Data information'!F839</f>
        <v>0</v>
      </c>
      <c r="I624" s="449">
        <f t="shared" si="59"/>
        <v>0</v>
      </c>
      <c r="J624" s="449">
        <f t="shared" si="60"/>
        <v>0</v>
      </c>
      <c r="K624" s="469"/>
    </row>
    <row r="625" spans="1:11" s="500" customFormat="1" hidden="1">
      <c r="A625" s="451"/>
      <c r="B625" s="475"/>
      <c r="C625" s="476" t="str">
        <f>'Data information'!C840</f>
        <v xml:space="preserve"> -  MCCB 60 AT. 3P</v>
      </c>
      <c r="D625" s="449"/>
      <c r="E625" s="450" t="str">
        <f>'Data information'!D840</f>
        <v>ตัว</v>
      </c>
      <c r="F625" s="449">
        <f>'Data information'!E840</f>
        <v>3850</v>
      </c>
      <c r="G625" s="449">
        <f t="shared" si="58"/>
        <v>0</v>
      </c>
      <c r="H625" s="449">
        <f>'Data information'!F840</f>
        <v>0</v>
      </c>
      <c r="I625" s="449">
        <f t="shared" si="59"/>
        <v>0</v>
      </c>
      <c r="J625" s="449">
        <f t="shared" si="60"/>
        <v>0</v>
      </c>
      <c r="K625" s="469"/>
    </row>
    <row r="626" spans="1:11" s="500" customFormat="1">
      <c r="A626" s="451"/>
      <c r="B626" s="475"/>
      <c r="C626" s="476" t="str">
        <f>'Data information'!C841</f>
        <v xml:space="preserve"> -  MCCB 50 AT. 3P</v>
      </c>
      <c r="D626" s="449"/>
      <c r="E626" s="450" t="str">
        <f>'Data information'!D841</f>
        <v>ตัว</v>
      </c>
      <c r="F626" s="449">
        <f>'Data information'!E841</f>
        <v>3850</v>
      </c>
      <c r="G626" s="449">
        <f t="shared" si="58"/>
        <v>0</v>
      </c>
      <c r="H626" s="449">
        <f>'Data information'!F841</f>
        <v>0</v>
      </c>
      <c r="I626" s="449">
        <f t="shared" si="59"/>
        <v>0</v>
      </c>
      <c r="J626" s="449">
        <f t="shared" si="60"/>
        <v>0</v>
      </c>
      <c r="K626" s="469"/>
    </row>
    <row r="627" spans="1:11" s="500" customFormat="1" hidden="1">
      <c r="A627" s="451"/>
      <c r="B627" s="475"/>
      <c r="C627" s="476" t="str">
        <f>'Data information'!C842</f>
        <v xml:space="preserve"> -  MCCB 40 AT. 3P</v>
      </c>
      <c r="D627" s="449"/>
      <c r="E627" s="450" t="str">
        <f>'Data information'!D842</f>
        <v>ตัว</v>
      </c>
      <c r="F627" s="449">
        <f>'Data information'!E842</f>
        <v>3850</v>
      </c>
      <c r="G627" s="449">
        <f t="shared" si="58"/>
        <v>0</v>
      </c>
      <c r="H627" s="449">
        <f>'Data information'!F842</f>
        <v>0</v>
      </c>
      <c r="I627" s="449">
        <f t="shared" si="59"/>
        <v>0</v>
      </c>
      <c r="J627" s="449">
        <f t="shared" si="60"/>
        <v>0</v>
      </c>
      <c r="K627" s="469"/>
    </row>
    <row r="628" spans="1:11" s="500" customFormat="1" hidden="1">
      <c r="A628" s="451"/>
      <c r="B628" s="475"/>
      <c r="C628" s="476" t="str">
        <f>'Data information'!C843</f>
        <v xml:space="preserve"> -  MCCB 30 AT. 3P</v>
      </c>
      <c r="D628" s="449"/>
      <c r="E628" s="450" t="str">
        <f>'Data information'!D843</f>
        <v>ตัว</v>
      </c>
      <c r="F628" s="449">
        <f>'Data information'!E843</f>
        <v>3850</v>
      </c>
      <c r="G628" s="449">
        <f t="shared" si="58"/>
        <v>0</v>
      </c>
      <c r="H628" s="449">
        <f>'Data information'!F843</f>
        <v>0</v>
      </c>
      <c r="I628" s="449">
        <f t="shared" si="59"/>
        <v>0</v>
      </c>
      <c r="J628" s="449">
        <f t="shared" si="60"/>
        <v>0</v>
      </c>
      <c r="K628" s="469"/>
    </row>
    <row r="629" spans="1:11" s="500" customFormat="1">
      <c r="A629" s="451"/>
      <c r="B629" s="475"/>
      <c r="C629" s="476" t="str">
        <f>'Data information'!C844</f>
        <v xml:space="preserve"> -  ตู้ DBA พร้อมอุปกรณ์ประกอบตู้</v>
      </c>
      <c r="D629" s="449"/>
      <c r="E629" s="450" t="str">
        <f>'Data information'!D844</f>
        <v>ตู้</v>
      </c>
      <c r="F629" s="449">
        <f>'Data information'!E844</f>
        <v>92280</v>
      </c>
      <c r="G629" s="449">
        <f t="shared" si="58"/>
        <v>0</v>
      </c>
      <c r="H629" s="449">
        <f>'Data information'!F844</f>
        <v>3000</v>
      </c>
      <c r="I629" s="449">
        <f t="shared" si="59"/>
        <v>0</v>
      </c>
      <c r="J629" s="449">
        <f t="shared" si="60"/>
        <v>0</v>
      </c>
      <c r="K629" s="469"/>
    </row>
    <row r="630" spans="1:11" s="500" customFormat="1" hidden="1">
      <c r="A630" s="451"/>
      <c r="B630" s="475"/>
      <c r="C630" s="476" t="str">
        <f>'Data information'!C845</f>
        <v xml:space="preserve"> -  DB - LIFT</v>
      </c>
      <c r="D630" s="449"/>
      <c r="E630" s="450" t="str">
        <f>'Data information'!D845</f>
        <v>ตู้</v>
      </c>
      <c r="F630" s="449">
        <f>'Data information'!E845</f>
        <v>5365</v>
      </c>
      <c r="G630" s="449">
        <f t="shared" si="58"/>
        <v>0</v>
      </c>
      <c r="H630" s="449">
        <f>'Data information'!F845</f>
        <v>1000</v>
      </c>
      <c r="I630" s="449">
        <f t="shared" si="59"/>
        <v>0</v>
      </c>
      <c r="J630" s="449">
        <f t="shared" si="60"/>
        <v>0</v>
      </c>
      <c r="K630" s="469"/>
    </row>
    <row r="631" spans="1:11" s="500" customFormat="1" hidden="1">
      <c r="A631" s="451"/>
      <c r="B631" s="475"/>
      <c r="C631" s="476" t="str">
        <f>'Data information'!C846</f>
        <v xml:space="preserve"> -  DB - SAN</v>
      </c>
      <c r="D631" s="449"/>
      <c r="E631" s="450" t="str">
        <f>'Data information'!D846</f>
        <v>ตู้</v>
      </c>
      <c r="F631" s="449">
        <f>'Data information'!E846</f>
        <v>5365</v>
      </c>
      <c r="G631" s="449">
        <f t="shared" si="58"/>
        <v>0</v>
      </c>
      <c r="H631" s="449">
        <f>'Data information'!F846</f>
        <v>1000</v>
      </c>
      <c r="I631" s="449">
        <f t="shared" si="59"/>
        <v>0</v>
      </c>
      <c r="J631" s="449">
        <f t="shared" si="60"/>
        <v>0</v>
      </c>
      <c r="K631" s="469"/>
    </row>
    <row r="632" spans="1:11" s="500" customFormat="1" hidden="1">
      <c r="A632" s="451"/>
      <c r="B632" s="475"/>
      <c r="C632" s="476" t="str">
        <f>'Data information'!C847</f>
        <v xml:space="preserve"> -  ตู้ DBW พร้อมอุปกรณ์ประกอบตู้</v>
      </c>
      <c r="D632" s="449"/>
      <c r="E632" s="450" t="str">
        <f>'Data information'!D847</f>
        <v>ตู้</v>
      </c>
      <c r="F632" s="449">
        <f>'Data information'!E847</f>
        <v>0</v>
      </c>
      <c r="G632" s="449">
        <f t="shared" si="58"/>
        <v>0</v>
      </c>
      <c r="H632" s="449">
        <f>'Data information'!F847</f>
        <v>0</v>
      </c>
      <c r="I632" s="449">
        <f t="shared" si="59"/>
        <v>0</v>
      </c>
      <c r="J632" s="449">
        <f t="shared" si="60"/>
        <v>0</v>
      </c>
      <c r="K632" s="469"/>
    </row>
    <row r="633" spans="1:11" s="500" customFormat="1" hidden="1">
      <c r="A633" s="451"/>
      <c r="B633" s="475"/>
      <c r="C633" s="476" t="str">
        <f>'Data information'!C848</f>
        <v xml:space="preserve"> - ตู้โหลดเซนเตอร์ 42 ช่อง</v>
      </c>
      <c r="D633" s="449"/>
      <c r="E633" s="450" t="str">
        <f>'Data information'!D848</f>
        <v>ตู้</v>
      </c>
      <c r="F633" s="449">
        <f>'Data information'!E848</f>
        <v>13200</v>
      </c>
      <c r="G633" s="449">
        <f t="shared" si="58"/>
        <v>0</v>
      </c>
      <c r="H633" s="449">
        <f>'Data information'!F848</f>
        <v>1000</v>
      </c>
      <c r="I633" s="449">
        <f t="shared" si="59"/>
        <v>0</v>
      </c>
      <c r="J633" s="449">
        <f t="shared" si="60"/>
        <v>0</v>
      </c>
      <c r="K633" s="469"/>
    </row>
    <row r="634" spans="1:11" s="500" customFormat="1" hidden="1">
      <c r="A634" s="451"/>
      <c r="B634" s="475"/>
      <c r="C634" s="476" t="str">
        <f>'Data information'!C849</f>
        <v xml:space="preserve"> - ตู้โหลดเซนเตอร์ 36 ช่อง</v>
      </c>
      <c r="D634" s="449"/>
      <c r="E634" s="450" t="str">
        <f>'Data information'!D849</f>
        <v>ตู้</v>
      </c>
      <c r="F634" s="449">
        <f>'Data information'!E849</f>
        <v>12200</v>
      </c>
      <c r="G634" s="449">
        <f t="shared" si="58"/>
        <v>0</v>
      </c>
      <c r="H634" s="449">
        <f>'Data information'!F849</f>
        <v>1000</v>
      </c>
      <c r="I634" s="449">
        <f t="shared" si="59"/>
        <v>0</v>
      </c>
      <c r="J634" s="449">
        <f t="shared" si="60"/>
        <v>0</v>
      </c>
      <c r="K634" s="469"/>
    </row>
    <row r="635" spans="1:11" s="500" customFormat="1" hidden="1">
      <c r="A635" s="451"/>
      <c r="B635" s="475"/>
      <c r="C635" s="476" t="str">
        <f>'Data information'!C850</f>
        <v xml:space="preserve"> - ตู้โหลดเซนเตอร์ 30 ช่อง</v>
      </c>
      <c r="D635" s="449"/>
      <c r="E635" s="450" t="str">
        <f>'Data information'!D850</f>
        <v>ตู้</v>
      </c>
      <c r="F635" s="449">
        <f>'Data information'!E850</f>
        <v>10900</v>
      </c>
      <c r="G635" s="449">
        <f t="shared" si="58"/>
        <v>0</v>
      </c>
      <c r="H635" s="449">
        <f>'Data information'!F850</f>
        <v>1000</v>
      </c>
      <c r="I635" s="449">
        <f t="shared" si="59"/>
        <v>0</v>
      </c>
      <c r="J635" s="449">
        <f t="shared" si="60"/>
        <v>0</v>
      </c>
      <c r="K635" s="469"/>
    </row>
    <row r="636" spans="1:11" s="500" customFormat="1">
      <c r="A636" s="451"/>
      <c r="B636" s="475"/>
      <c r="C636" s="476" t="str">
        <f>'Data information'!C851</f>
        <v xml:space="preserve"> - ตู้โหลดเซนเตอร์ 24 ช่อง</v>
      </c>
      <c r="D636" s="449"/>
      <c r="E636" s="450" t="str">
        <f>'Data information'!D851</f>
        <v>ตู้</v>
      </c>
      <c r="F636" s="449">
        <f>'Data information'!E851</f>
        <v>10100</v>
      </c>
      <c r="G636" s="449">
        <f t="shared" si="58"/>
        <v>0</v>
      </c>
      <c r="H636" s="449">
        <f>'Data information'!F851</f>
        <v>1000</v>
      </c>
      <c r="I636" s="449">
        <f t="shared" si="59"/>
        <v>0</v>
      </c>
      <c r="J636" s="449">
        <f t="shared" si="60"/>
        <v>0</v>
      </c>
      <c r="K636" s="469"/>
    </row>
    <row r="637" spans="1:11" s="500" customFormat="1">
      <c r="A637" s="451"/>
      <c r="B637" s="475"/>
      <c r="C637" s="476" t="str">
        <f>'Data information'!C852</f>
        <v xml:space="preserve"> - ตู้โหลดเซนเตอร์ 18 ช่อง</v>
      </c>
      <c r="D637" s="449"/>
      <c r="E637" s="450" t="str">
        <f>'Data information'!D852</f>
        <v>ตู้</v>
      </c>
      <c r="F637" s="449">
        <f>'Data information'!E852</f>
        <v>9370</v>
      </c>
      <c r="G637" s="449">
        <f t="shared" si="58"/>
        <v>0</v>
      </c>
      <c r="H637" s="449">
        <f>'Data information'!F852</f>
        <v>1000</v>
      </c>
      <c r="I637" s="449">
        <f t="shared" si="59"/>
        <v>0</v>
      </c>
      <c r="J637" s="449">
        <f t="shared" si="60"/>
        <v>0</v>
      </c>
      <c r="K637" s="469"/>
    </row>
    <row r="638" spans="1:11" s="500" customFormat="1">
      <c r="A638" s="451"/>
      <c r="B638" s="475"/>
      <c r="C638" s="476" t="str">
        <f>'Data information'!C853</f>
        <v xml:space="preserve"> - ตู้โหลดเซนเตอร์ 12 ช่อง</v>
      </c>
      <c r="D638" s="449"/>
      <c r="E638" s="450" t="str">
        <f>'Data information'!D853</f>
        <v>ตู้</v>
      </c>
      <c r="F638" s="449">
        <f>'Data information'!E853</f>
        <v>7930</v>
      </c>
      <c r="G638" s="449">
        <f t="shared" si="58"/>
        <v>0</v>
      </c>
      <c r="H638" s="449">
        <f>'Data information'!F853</f>
        <v>1000</v>
      </c>
      <c r="I638" s="449">
        <f t="shared" si="59"/>
        <v>0</v>
      </c>
      <c r="J638" s="449">
        <f t="shared" si="60"/>
        <v>0</v>
      </c>
      <c r="K638" s="469"/>
    </row>
    <row r="639" spans="1:11" s="500" customFormat="1" hidden="1">
      <c r="A639" s="451"/>
      <c r="B639" s="475"/>
      <c r="C639" s="476" t="str">
        <f>'Data information'!C854</f>
        <v xml:space="preserve"> - ตู้โหลดเซนเตอร์ 4 ช่อง</v>
      </c>
      <c r="D639" s="449"/>
      <c r="E639" s="450" t="str">
        <f>'Data information'!D854</f>
        <v>ตู้</v>
      </c>
      <c r="F639" s="449">
        <f>'Data information'!E854</f>
        <v>1170</v>
      </c>
      <c r="G639" s="449">
        <f t="shared" si="58"/>
        <v>0</v>
      </c>
      <c r="H639" s="449">
        <f>'Data information'!F854</f>
        <v>500</v>
      </c>
      <c r="I639" s="449">
        <f t="shared" si="59"/>
        <v>0</v>
      </c>
      <c r="J639" s="449">
        <f t="shared" si="60"/>
        <v>0</v>
      </c>
      <c r="K639" s="469"/>
    </row>
    <row r="640" spans="1:11" s="500" customFormat="1" hidden="1">
      <c r="A640" s="451"/>
      <c r="B640" s="475"/>
      <c r="C640" s="476" t="str">
        <f>'Data information'!C855</f>
        <v xml:space="preserve"> - เมนเบรกเกอร์ 3 เฟส 125 A</v>
      </c>
      <c r="D640" s="449"/>
      <c r="E640" s="450" t="str">
        <f>'Data information'!D855</f>
        <v>ตัว</v>
      </c>
      <c r="F640" s="449">
        <f>'Data information'!E855</f>
        <v>10400</v>
      </c>
      <c r="G640" s="449">
        <f t="shared" si="58"/>
        <v>0</v>
      </c>
      <c r="H640" s="449">
        <f>'Data information'!F855</f>
        <v>0</v>
      </c>
      <c r="I640" s="449">
        <f t="shared" si="59"/>
        <v>0</v>
      </c>
      <c r="J640" s="449">
        <f t="shared" si="60"/>
        <v>0</v>
      </c>
      <c r="K640" s="469"/>
    </row>
    <row r="641" spans="1:11" s="500" customFormat="1" hidden="1">
      <c r="A641" s="451"/>
      <c r="B641" s="475"/>
      <c r="C641" s="476" t="str">
        <f>'Data information'!C856</f>
        <v xml:space="preserve"> - เมนเบรกเกอร์ 3 เฟส 100 A</v>
      </c>
      <c r="D641" s="449"/>
      <c r="E641" s="450" t="str">
        <f>'Data information'!D856</f>
        <v>ตัว</v>
      </c>
      <c r="F641" s="449">
        <f>'Data information'!E856</f>
        <v>4560</v>
      </c>
      <c r="G641" s="449">
        <f t="shared" si="58"/>
        <v>0</v>
      </c>
      <c r="H641" s="449">
        <f>'Data information'!F856</f>
        <v>0</v>
      </c>
      <c r="I641" s="449">
        <f t="shared" si="59"/>
        <v>0</v>
      </c>
      <c r="J641" s="449">
        <f t="shared" si="60"/>
        <v>0</v>
      </c>
      <c r="K641" s="469"/>
    </row>
    <row r="642" spans="1:11" s="500" customFormat="1" hidden="1">
      <c r="A642" s="451"/>
      <c r="B642" s="475"/>
      <c r="C642" s="476" t="str">
        <f>'Data information'!C857</f>
        <v xml:space="preserve"> - เมนเบรกเกอร์ 3 เฟส 90 A</v>
      </c>
      <c r="D642" s="449"/>
      <c r="E642" s="450" t="str">
        <f>'Data information'!D857</f>
        <v>ตัว</v>
      </c>
      <c r="F642" s="449">
        <f>'Data information'!E857</f>
        <v>4560</v>
      </c>
      <c r="G642" s="449">
        <f t="shared" si="58"/>
        <v>0</v>
      </c>
      <c r="H642" s="449">
        <f>'Data information'!F857</f>
        <v>0</v>
      </c>
      <c r="I642" s="449">
        <f t="shared" si="59"/>
        <v>0</v>
      </c>
      <c r="J642" s="449">
        <f t="shared" si="60"/>
        <v>0</v>
      </c>
      <c r="K642" s="469"/>
    </row>
    <row r="643" spans="1:11" s="500" customFormat="1">
      <c r="A643" s="451"/>
      <c r="B643" s="475"/>
      <c r="C643" s="476" t="str">
        <f>'Data information'!C858</f>
        <v xml:space="preserve"> - เมนเบรกเกอร์ 3 เฟส 80 A</v>
      </c>
      <c r="D643" s="449"/>
      <c r="E643" s="450" t="str">
        <f>'Data information'!D858</f>
        <v>ตัว</v>
      </c>
      <c r="F643" s="449">
        <f>'Data information'!E858</f>
        <v>4360</v>
      </c>
      <c r="G643" s="449">
        <f t="shared" si="58"/>
        <v>0</v>
      </c>
      <c r="H643" s="449">
        <f>'Data information'!F858</f>
        <v>0</v>
      </c>
      <c r="I643" s="449">
        <f t="shared" si="59"/>
        <v>0</v>
      </c>
      <c r="J643" s="449">
        <f t="shared" si="60"/>
        <v>0</v>
      </c>
      <c r="K643" s="469"/>
    </row>
    <row r="644" spans="1:11" s="500" customFormat="1" hidden="1">
      <c r="A644" s="451"/>
      <c r="B644" s="475"/>
      <c r="C644" s="476" t="str">
        <f>'Data information'!C859</f>
        <v xml:space="preserve"> - เมนเบรกเกอร์ 3 เฟส 60 A</v>
      </c>
      <c r="D644" s="449"/>
      <c r="E644" s="450" t="str">
        <f>'Data information'!D859</f>
        <v>ตัว</v>
      </c>
      <c r="F644" s="449">
        <f>'Data information'!E859</f>
        <v>4350</v>
      </c>
      <c r="G644" s="449">
        <f t="shared" si="58"/>
        <v>0</v>
      </c>
      <c r="H644" s="449">
        <f>'Data information'!F859</f>
        <v>0</v>
      </c>
      <c r="I644" s="449">
        <f t="shared" si="59"/>
        <v>0</v>
      </c>
      <c r="J644" s="449">
        <f t="shared" si="60"/>
        <v>0</v>
      </c>
      <c r="K644" s="469"/>
    </row>
    <row r="645" spans="1:11" s="500" customFormat="1">
      <c r="A645" s="451"/>
      <c r="B645" s="475"/>
      <c r="C645" s="476" t="str">
        <f>'Data information'!C860</f>
        <v xml:space="preserve"> - เมนเบรกเกอร์ 3 เฟส 50 A</v>
      </c>
      <c r="D645" s="449"/>
      <c r="E645" s="450" t="str">
        <f>'Data information'!D860</f>
        <v>ตัว</v>
      </c>
      <c r="F645" s="449">
        <f>'Data information'!E860</f>
        <v>3290</v>
      </c>
      <c r="G645" s="449">
        <f t="shared" si="58"/>
        <v>0</v>
      </c>
      <c r="H645" s="449">
        <f>'Data information'!F860</f>
        <v>0</v>
      </c>
      <c r="I645" s="449">
        <f t="shared" si="59"/>
        <v>0</v>
      </c>
      <c r="J645" s="449">
        <f t="shared" si="60"/>
        <v>0</v>
      </c>
      <c r="K645" s="469"/>
    </row>
    <row r="646" spans="1:11" s="500" customFormat="1" hidden="1">
      <c r="A646" s="451"/>
      <c r="B646" s="475"/>
      <c r="C646" s="476" t="str">
        <f>'Data information'!C861</f>
        <v xml:space="preserve"> - เมนเบรกเกอร์ 3 เฟส 40 A</v>
      </c>
      <c r="D646" s="449"/>
      <c r="E646" s="450" t="str">
        <f>'Data information'!D861</f>
        <v>ตัว</v>
      </c>
      <c r="F646" s="449">
        <f>'Data information'!E861</f>
        <v>3290</v>
      </c>
      <c r="G646" s="449">
        <f t="shared" si="58"/>
        <v>0</v>
      </c>
      <c r="H646" s="449">
        <f>'Data information'!F861</f>
        <v>0</v>
      </c>
      <c r="I646" s="449">
        <f t="shared" si="59"/>
        <v>0</v>
      </c>
      <c r="J646" s="449">
        <f t="shared" si="60"/>
        <v>0</v>
      </c>
      <c r="K646" s="469"/>
    </row>
    <row r="647" spans="1:11" s="500" customFormat="1" hidden="1">
      <c r="A647" s="451"/>
      <c r="B647" s="475"/>
      <c r="C647" s="476" t="str">
        <f>'Data information'!C862</f>
        <v xml:space="preserve"> - เมนเบรกเกอร์ 1 เฟส 50 A</v>
      </c>
      <c r="D647" s="449"/>
      <c r="E647" s="450" t="str">
        <f>'Data information'!D862</f>
        <v>ตัว</v>
      </c>
      <c r="F647" s="449">
        <f>'Data information'!E862</f>
        <v>525</v>
      </c>
      <c r="G647" s="449">
        <f t="shared" si="58"/>
        <v>0</v>
      </c>
      <c r="H647" s="449">
        <f>'Data information'!F862</f>
        <v>0</v>
      </c>
      <c r="I647" s="449">
        <f t="shared" si="59"/>
        <v>0</v>
      </c>
      <c r="J647" s="449">
        <f t="shared" si="60"/>
        <v>0</v>
      </c>
      <c r="K647" s="469"/>
    </row>
    <row r="648" spans="1:11" s="500" customFormat="1" hidden="1">
      <c r="A648" s="451"/>
      <c r="B648" s="475"/>
      <c r="C648" s="476" t="str">
        <f>'Data information'!C863</f>
        <v xml:space="preserve"> - เมนเบรกเกอร์ 1 เฟส 40 A</v>
      </c>
      <c r="D648" s="449"/>
      <c r="E648" s="450" t="str">
        <f>'Data information'!D863</f>
        <v>ตัว</v>
      </c>
      <c r="F648" s="449">
        <f>'Data information'!E863</f>
        <v>525</v>
      </c>
      <c r="G648" s="449">
        <f t="shared" si="58"/>
        <v>0</v>
      </c>
      <c r="H648" s="449">
        <f>'Data information'!F863</f>
        <v>0</v>
      </c>
      <c r="I648" s="449">
        <f t="shared" si="59"/>
        <v>0</v>
      </c>
      <c r="J648" s="449">
        <f t="shared" si="60"/>
        <v>0</v>
      </c>
      <c r="K648" s="469"/>
    </row>
    <row r="649" spans="1:11" s="500" customFormat="1" hidden="1">
      <c r="A649" s="451"/>
      <c r="B649" s="475"/>
      <c r="C649" s="476" t="str">
        <f>'Data information'!C864</f>
        <v xml:space="preserve"> - ลูกเซอร์กิต 1 P 50 A</v>
      </c>
      <c r="D649" s="449"/>
      <c r="E649" s="450" t="str">
        <f>'Data information'!D864</f>
        <v>ตัว</v>
      </c>
      <c r="F649" s="449">
        <f>'Data information'!E864</f>
        <v>200</v>
      </c>
      <c r="G649" s="449">
        <f t="shared" si="58"/>
        <v>0</v>
      </c>
      <c r="H649" s="449">
        <f>'Data information'!F864</f>
        <v>30</v>
      </c>
      <c r="I649" s="449">
        <f t="shared" si="59"/>
        <v>0</v>
      </c>
      <c r="J649" s="449">
        <f t="shared" si="60"/>
        <v>0</v>
      </c>
      <c r="K649" s="469"/>
    </row>
    <row r="650" spans="1:11" s="500" customFormat="1" hidden="1">
      <c r="A650" s="451"/>
      <c r="B650" s="475"/>
      <c r="C650" s="476" t="str">
        <f>'Data information'!C865</f>
        <v xml:space="preserve"> - ลูกเซอร์กิต 1 P 40 A</v>
      </c>
      <c r="D650" s="449"/>
      <c r="E650" s="450" t="str">
        <f>'Data information'!D865</f>
        <v>ตัว</v>
      </c>
      <c r="F650" s="449">
        <f>'Data information'!E865</f>
        <v>200</v>
      </c>
      <c r="G650" s="449">
        <f t="shared" si="58"/>
        <v>0</v>
      </c>
      <c r="H650" s="449">
        <f>'Data information'!F865</f>
        <v>30</v>
      </c>
      <c r="I650" s="449">
        <f t="shared" si="59"/>
        <v>0</v>
      </c>
      <c r="J650" s="449">
        <f t="shared" si="60"/>
        <v>0</v>
      </c>
      <c r="K650" s="469"/>
    </row>
    <row r="651" spans="1:11" s="500" customFormat="1">
      <c r="A651" s="451"/>
      <c r="B651" s="475"/>
      <c r="C651" s="476" t="str">
        <f>'Data information'!C866</f>
        <v xml:space="preserve"> - ลูกเซอร์กิต 1 P 20 A</v>
      </c>
      <c r="D651" s="449"/>
      <c r="E651" s="450" t="str">
        <f>'Data information'!D866</f>
        <v>ตัว</v>
      </c>
      <c r="F651" s="449">
        <f>'Data information'!E866</f>
        <v>100</v>
      </c>
      <c r="G651" s="449">
        <f t="shared" si="58"/>
        <v>0</v>
      </c>
      <c r="H651" s="449">
        <f>'Data information'!F866</f>
        <v>30</v>
      </c>
      <c r="I651" s="449">
        <f t="shared" si="59"/>
        <v>0</v>
      </c>
      <c r="J651" s="449">
        <f t="shared" si="60"/>
        <v>0</v>
      </c>
      <c r="K651" s="469"/>
    </row>
    <row r="652" spans="1:11" s="500" customFormat="1">
      <c r="A652" s="451"/>
      <c r="B652" s="475"/>
      <c r="C652" s="476" t="str">
        <f>'Data information'!C867</f>
        <v xml:space="preserve"> - ลูกเซอร์กิต 1 P 16 A</v>
      </c>
      <c r="D652" s="449"/>
      <c r="E652" s="450" t="str">
        <f>'Data information'!D867</f>
        <v>ตัว</v>
      </c>
      <c r="F652" s="449">
        <f>'Data information'!E867</f>
        <v>100</v>
      </c>
      <c r="G652" s="449">
        <f t="shared" si="58"/>
        <v>0</v>
      </c>
      <c r="H652" s="449">
        <f>'Data information'!F867</f>
        <v>30</v>
      </c>
      <c r="I652" s="449">
        <f t="shared" si="59"/>
        <v>0</v>
      </c>
      <c r="J652" s="449">
        <f t="shared" si="60"/>
        <v>0</v>
      </c>
      <c r="K652" s="469"/>
    </row>
    <row r="653" spans="1:11" s="500" customFormat="1">
      <c r="A653" s="451"/>
      <c r="B653" s="475"/>
      <c r="C653" s="476" t="str">
        <f>'Data information'!C868</f>
        <v xml:space="preserve"> - ลูกเซอร์กิต 1 P 16 A (RCBO)</v>
      </c>
      <c r="D653" s="449"/>
      <c r="E653" s="450" t="str">
        <f>'Data information'!D868</f>
        <v>ตัว</v>
      </c>
      <c r="F653" s="449">
        <f>'Data information'!E868</f>
        <v>1000</v>
      </c>
      <c r="G653" s="449">
        <f t="shared" si="58"/>
        <v>0</v>
      </c>
      <c r="H653" s="449">
        <f>'Data information'!F868</f>
        <v>30</v>
      </c>
      <c r="I653" s="449">
        <f t="shared" si="59"/>
        <v>0</v>
      </c>
      <c r="J653" s="449">
        <f t="shared" si="60"/>
        <v>0</v>
      </c>
      <c r="K653" s="469"/>
    </row>
    <row r="654" spans="1:11" s="500" customFormat="1" hidden="1">
      <c r="A654" s="451"/>
      <c r="B654" s="475"/>
      <c r="C654" s="476" t="str">
        <f>'Data information'!C869</f>
        <v xml:space="preserve">  -ตู้มิเตอร์พร้อมมิเตอร์ไฟฟ้า 1 เฟส (15/45)ยี่ห้อ มิตซู </v>
      </c>
      <c r="D654" s="449"/>
      <c r="E654" s="450" t="str">
        <f>'Data information'!D869</f>
        <v>ตู้</v>
      </c>
      <c r="F654" s="449">
        <f>'Data information'!E869</f>
        <v>21000</v>
      </c>
      <c r="G654" s="449">
        <f t="shared" si="58"/>
        <v>0</v>
      </c>
      <c r="H654" s="449">
        <f>'Data information'!F869</f>
        <v>1000</v>
      </c>
      <c r="I654" s="449">
        <f t="shared" si="59"/>
        <v>0</v>
      </c>
      <c r="J654" s="449">
        <f t="shared" si="60"/>
        <v>0</v>
      </c>
      <c r="K654" s="469"/>
    </row>
    <row r="655" spans="1:11" s="500" customFormat="1">
      <c r="A655" s="451"/>
      <c r="B655" s="475"/>
      <c r="C655" s="485" t="str">
        <f>'Data information'!C870</f>
        <v xml:space="preserve"> ท่อ และ ราง</v>
      </c>
      <c r="D655" s="449"/>
      <c r="E655" s="450"/>
      <c r="F655" s="449"/>
      <c r="G655" s="449"/>
      <c r="H655" s="449"/>
      <c r="I655" s="449"/>
      <c r="J655" s="449"/>
      <c r="K655" s="469"/>
    </row>
    <row r="656" spans="1:11" s="500" customFormat="1" hidden="1">
      <c r="A656" s="451"/>
      <c r="B656" s="475"/>
      <c r="C656" s="476" t="str">
        <f>'Data information'!C871</f>
        <v xml:space="preserve"> -  ท่อ IMC 4 "</v>
      </c>
      <c r="D656" s="449"/>
      <c r="E656" s="450" t="str">
        <f>'Data information'!D871</f>
        <v>ม.</v>
      </c>
      <c r="F656" s="449">
        <f>'Data information'!E871</f>
        <v>734.95</v>
      </c>
      <c r="G656" s="449">
        <f t="shared" si="58"/>
        <v>0</v>
      </c>
      <c r="H656" s="449">
        <f>'Data information'!F871</f>
        <v>85</v>
      </c>
      <c r="I656" s="449">
        <f t="shared" si="59"/>
        <v>0</v>
      </c>
      <c r="J656" s="449">
        <f t="shared" si="60"/>
        <v>0</v>
      </c>
      <c r="K656" s="469"/>
    </row>
    <row r="657" spans="1:11" s="500" customFormat="1" hidden="1">
      <c r="A657" s="451"/>
      <c r="B657" s="475"/>
      <c r="C657" s="476" t="str">
        <f>'Data information'!C872</f>
        <v xml:space="preserve"> -  ท่อ IMC 3 1/2 "</v>
      </c>
      <c r="D657" s="449"/>
      <c r="E657" s="450" t="str">
        <f>'Data information'!D872</f>
        <v>ม.</v>
      </c>
      <c r="F657" s="449">
        <f>'Data information'!E872</f>
        <v>640</v>
      </c>
      <c r="G657" s="449">
        <f t="shared" si="58"/>
        <v>0</v>
      </c>
      <c r="H657" s="449">
        <f>'Data information'!F872</f>
        <v>75</v>
      </c>
      <c r="I657" s="449">
        <f t="shared" si="59"/>
        <v>0</v>
      </c>
      <c r="J657" s="449">
        <f t="shared" si="60"/>
        <v>0</v>
      </c>
      <c r="K657" s="469"/>
    </row>
    <row r="658" spans="1:11" s="500" customFormat="1" hidden="1">
      <c r="A658" s="451"/>
      <c r="B658" s="475"/>
      <c r="C658" s="476" t="str">
        <f>'Data information'!C873</f>
        <v xml:space="preserve"> -  ท่อ IMC 3 "</v>
      </c>
      <c r="D658" s="449"/>
      <c r="E658" s="450" t="str">
        <f>'Data information'!D873</f>
        <v>ม.</v>
      </c>
      <c r="F658" s="449">
        <f>'Data information'!E873</f>
        <v>556.59</v>
      </c>
      <c r="G658" s="449">
        <f t="shared" si="58"/>
        <v>0</v>
      </c>
      <c r="H658" s="449">
        <f>'Data information'!F873</f>
        <v>65</v>
      </c>
      <c r="I658" s="449">
        <f t="shared" si="59"/>
        <v>0</v>
      </c>
      <c r="J658" s="449">
        <f t="shared" si="60"/>
        <v>0</v>
      </c>
      <c r="K658" s="469"/>
    </row>
    <row r="659" spans="1:11" s="500" customFormat="1" hidden="1">
      <c r="A659" s="451"/>
      <c r="B659" s="475"/>
      <c r="C659" s="476" t="str">
        <f>'Data information'!C874</f>
        <v xml:space="preserve"> -  ท่อ IMC 2 1/2 "</v>
      </c>
      <c r="D659" s="449"/>
      <c r="E659" s="450" t="str">
        <f>'Data information'!D874</f>
        <v>ม.</v>
      </c>
      <c r="F659" s="449">
        <f>'Data information'!E874</f>
        <v>449.57</v>
      </c>
      <c r="G659" s="449">
        <f t="shared" si="58"/>
        <v>0</v>
      </c>
      <c r="H659" s="449">
        <f>'Data information'!F874</f>
        <v>55</v>
      </c>
      <c r="I659" s="449">
        <f t="shared" si="59"/>
        <v>0</v>
      </c>
      <c r="J659" s="449">
        <f t="shared" si="60"/>
        <v>0</v>
      </c>
      <c r="K659" s="469"/>
    </row>
    <row r="660" spans="1:11" s="500" customFormat="1" hidden="1">
      <c r="A660" s="451"/>
      <c r="B660" s="475"/>
      <c r="C660" s="476" t="str">
        <f>'Data information'!C875</f>
        <v xml:space="preserve"> -  ท่อ IMC 2 "</v>
      </c>
      <c r="D660" s="449"/>
      <c r="E660" s="450" t="str">
        <f>'Data information'!D875</f>
        <v>ม.</v>
      </c>
      <c r="F660" s="449">
        <f>'Data information'!E875</f>
        <v>287.48</v>
      </c>
      <c r="G660" s="449">
        <f t="shared" si="58"/>
        <v>0</v>
      </c>
      <c r="H660" s="449">
        <f>'Data information'!F875</f>
        <v>48</v>
      </c>
      <c r="I660" s="449">
        <f t="shared" si="59"/>
        <v>0</v>
      </c>
      <c r="J660" s="449">
        <f t="shared" si="60"/>
        <v>0</v>
      </c>
      <c r="K660" s="469"/>
    </row>
    <row r="661" spans="1:11" s="500" customFormat="1" hidden="1">
      <c r="A661" s="451"/>
      <c r="B661" s="475"/>
      <c r="C661" s="476" t="str">
        <f>'Data information'!C876</f>
        <v xml:space="preserve"> -  ท่อ IMC 1 1/2 "</v>
      </c>
      <c r="D661" s="449"/>
      <c r="E661" s="450" t="str">
        <f>'Data information'!D876</f>
        <v>ม.</v>
      </c>
      <c r="F661" s="449">
        <f>'Data information'!E876</f>
        <v>210.36</v>
      </c>
      <c r="G661" s="449">
        <f t="shared" si="58"/>
        <v>0</v>
      </c>
      <c r="H661" s="449">
        <f>'Data information'!F876</f>
        <v>42</v>
      </c>
      <c r="I661" s="449">
        <f t="shared" si="59"/>
        <v>0</v>
      </c>
      <c r="J661" s="449">
        <f t="shared" si="60"/>
        <v>0</v>
      </c>
      <c r="K661" s="469"/>
    </row>
    <row r="662" spans="1:11" s="500" customFormat="1" hidden="1">
      <c r="A662" s="451"/>
      <c r="B662" s="475"/>
      <c r="C662" s="476" t="str">
        <f>'Data information'!C877</f>
        <v xml:space="preserve"> -  ท่อ IMC 1 1/4 "</v>
      </c>
      <c r="D662" s="449"/>
      <c r="E662" s="450" t="str">
        <f>'Data information'!D877</f>
        <v>ม.</v>
      </c>
      <c r="F662" s="449">
        <f>'Data information'!E877</f>
        <v>171.28</v>
      </c>
      <c r="G662" s="449">
        <f t="shared" si="58"/>
        <v>0</v>
      </c>
      <c r="H662" s="449">
        <f>'Data information'!F877</f>
        <v>38</v>
      </c>
      <c r="I662" s="449">
        <f t="shared" si="59"/>
        <v>0</v>
      </c>
      <c r="J662" s="449">
        <f t="shared" si="60"/>
        <v>0</v>
      </c>
      <c r="K662" s="469"/>
    </row>
    <row r="663" spans="1:11" s="500" customFormat="1" hidden="1">
      <c r="A663" s="451"/>
      <c r="B663" s="475"/>
      <c r="C663" s="476" t="str">
        <f>'Data information'!C878</f>
        <v xml:space="preserve"> -  ท่อ IMC 1 "</v>
      </c>
      <c r="D663" s="449"/>
      <c r="E663" s="450" t="str">
        <f>'Data information'!D878</f>
        <v>ม.</v>
      </c>
      <c r="F663" s="449">
        <f>'Data information'!E878</f>
        <v>132.72</v>
      </c>
      <c r="G663" s="449">
        <f t="shared" si="58"/>
        <v>0</v>
      </c>
      <c r="H663" s="449">
        <f>'Data information'!F878</f>
        <v>32</v>
      </c>
      <c r="I663" s="449">
        <f t="shared" si="59"/>
        <v>0</v>
      </c>
      <c r="J663" s="449">
        <f t="shared" si="60"/>
        <v>0</v>
      </c>
      <c r="K663" s="469"/>
    </row>
    <row r="664" spans="1:11" s="500" customFormat="1" hidden="1">
      <c r="A664" s="451"/>
      <c r="B664" s="475"/>
      <c r="C664" s="476" t="str">
        <f>'Data information'!C879</f>
        <v xml:space="preserve"> -  ท่อ IMC 1/2 "</v>
      </c>
      <c r="D664" s="449"/>
      <c r="E664" s="450" t="str">
        <f>'Data information'!D879</f>
        <v>ม.</v>
      </c>
      <c r="F664" s="449">
        <f>'Data information'!E879</f>
        <v>60.85</v>
      </c>
      <c r="G664" s="449">
        <f t="shared" si="58"/>
        <v>0</v>
      </c>
      <c r="H664" s="449">
        <f>'Data information'!F879</f>
        <v>26</v>
      </c>
      <c r="I664" s="449">
        <f t="shared" si="59"/>
        <v>0</v>
      </c>
      <c r="J664" s="449">
        <f t="shared" si="60"/>
        <v>0</v>
      </c>
      <c r="K664" s="469"/>
    </row>
    <row r="665" spans="1:11" s="500" customFormat="1" hidden="1">
      <c r="A665" s="451"/>
      <c r="B665" s="475"/>
      <c r="C665" s="476" t="str">
        <f>'Data information'!C880</f>
        <v xml:space="preserve"> - ท่อ EMT.   2 "</v>
      </c>
      <c r="D665" s="449"/>
      <c r="E665" s="450" t="str">
        <f>'Data information'!D880</f>
        <v>ม.</v>
      </c>
      <c r="F665" s="449">
        <f>'Data information'!E880</f>
        <v>0</v>
      </c>
      <c r="G665" s="449">
        <f t="shared" ref="G665:G722" si="61">D665*F665</f>
        <v>0</v>
      </c>
      <c r="H665" s="449">
        <f>'Data information'!F880</f>
        <v>0</v>
      </c>
      <c r="I665" s="449">
        <f t="shared" ref="I665:I722" si="62">D665*H665</f>
        <v>0</v>
      </c>
      <c r="J665" s="449">
        <f t="shared" ref="J665:J722" si="63">G665+I665</f>
        <v>0</v>
      </c>
      <c r="K665" s="469"/>
    </row>
    <row r="666" spans="1:11" s="500" customFormat="1">
      <c r="A666" s="451"/>
      <c r="B666" s="475"/>
      <c r="C666" s="476" t="str">
        <f>'Data information'!C881</f>
        <v xml:space="preserve"> - ท่อ EMT.   1 1/2 "</v>
      </c>
      <c r="D666" s="449"/>
      <c r="E666" s="450" t="str">
        <f>'Data information'!D881</f>
        <v>ม.</v>
      </c>
      <c r="F666" s="449">
        <f>'Data information'!E881</f>
        <v>145.57</v>
      </c>
      <c r="G666" s="449">
        <f t="shared" si="61"/>
        <v>0</v>
      </c>
      <c r="H666" s="449">
        <f>'Data information'!F881</f>
        <v>38</v>
      </c>
      <c r="I666" s="449">
        <f t="shared" si="62"/>
        <v>0</v>
      </c>
      <c r="J666" s="449">
        <f t="shared" si="63"/>
        <v>0</v>
      </c>
      <c r="K666" s="469"/>
    </row>
    <row r="667" spans="1:11" s="500" customFormat="1" hidden="1">
      <c r="A667" s="451"/>
      <c r="B667" s="475"/>
      <c r="C667" s="476" t="str">
        <f>'Data information'!C882</f>
        <v xml:space="preserve"> - ท่อ EMT.   1 1/4 "</v>
      </c>
      <c r="D667" s="449"/>
      <c r="E667" s="450" t="str">
        <f>'Data information'!D882</f>
        <v>ม.</v>
      </c>
      <c r="F667" s="449">
        <f>'Data information'!E882</f>
        <v>124.85</v>
      </c>
      <c r="G667" s="449">
        <f t="shared" si="61"/>
        <v>0</v>
      </c>
      <c r="H667" s="449">
        <f>'Data information'!F882</f>
        <v>32</v>
      </c>
      <c r="I667" s="449">
        <f t="shared" si="62"/>
        <v>0</v>
      </c>
      <c r="J667" s="449">
        <f t="shared" si="63"/>
        <v>0</v>
      </c>
      <c r="K667" s="469"/>
    </row>
    <row r="668" spans="1:11" s="500" customFormat="1" hidden="1">
      <c r="A668" s="451"/>
      <c r="B668" s="475"/>
      <c r="C668" s="476" t="str">
        <f>'Data information'!C883</f>
        <v xml:space="preserve"> - ท่อ EMT.    3/4 "</v>
      </c>
      <c r="D668" s="449"/>
      <c r="E668" s="450" t="str">
        <f>'Data information'!D883</f>
        <v>ม.</v>
      </c>
      <c r="F668" s="449">
        <f>'Data information'!E883</f>
        <v>50.36</v>
      </c>
      <c r="G668" s="449">
        <f t="shared" si="61"/>
        <v>0</v>
      </c>
      <c r="H668" s="449">
        <f>'Data information'!F883</f>
        <v>24</v>
      </c>
      <c r="I668" s="449">
        <f t="shared" si="62"/>
        <v>0</v>
      </c>
      <c r="J668" s="449">
        <f t="shared" si="63"/>
        <v>0</v>
      </c>
      <c r="K668" s="469"/>
    </row>
    <row r="669" spans="1:11" s="500" customFormat="1">
      <c r="A669" s="451"/>
      <c r="B669" s="475"/>
      <c r="C669" s="476" t="str">
        <f>'Data information'!C884</f>
        <v xml:space="preserve"> - ท่อ EMT.    1/2 "</v>
      </c>
      <c r="D669" s="449"/>
      <c r="E669" s="450" t="str">
        <f>'Data information'!D884</f>
        <v>ม.</v>
      </c>
      <c r="F669" s="449">
        <f>'Data information'!E884</f>
        <v>34.89</v>
      </c>
      <c r="G669" s="449">
        <f t="shared" si="61"/>
        <v>0</v>
      </c>
      <c r="H669" s="449">
        <f>'Data information'!F884</f>
        <v>22</v>
      </c>
      <c r="I669" s="449">
        <f t="shared" si="62"/>
        <v>0</v>
      </c>
      <c r="J669" s="449">
        <f t="shared" si="63"/>
        <v>0</v>
      </c>
      <c r="K669" s="469"/>
    </row>
    <row r="670" spans="1:11" s="500" customFormat="1">
      <c r="A670" s="451"/>
      <c r="B670" s="475"/>
      <c r="C670" s="476" t="str">
        <f>'Data information'!C885</f>
        <v xml:space="preserve"> -  อุปกรณ์ประกอบท่อไฟฟ้า</v>
      </c>
      <c r="D670" s="449"/>
      <c r="E670" s="450" t="str">
        <f>'Data information'!D885</f>
        <v>รายการ</v>
      </c>
      <c r="F670" s="449">
        <f>(SUM(G655:G669))*0.15</f>
        <v>0</v>
      </c>
      <c r="G670" s="449">
        <f t="shared" si="61"/>
        <v>0</v>
      </c>
      <c r="H670" s="449">
        <v>0</v>
      </c>
      <c r="I670" s="449">
        <f t="shared" si="62"/>
        <v>0</v>
      </c>
      <c r="J670" s="449">
        <f t="shared" si="63"/>
        <v>0</v>
      </c>
      <c r="K670" s="469"/>
    </row>
    <row r="671" spans="1:11" s="500" customFormat="1">
      <c r="A671" s="451"/>
      <c r="B671" s="475"/>
      <c r="C671" s="485" t="str">
        <f>'Data information'!C886</f>
        <v xml:space="preserve"> สายไฟฟ้า</v>
      </c>
      <c r="D671" s="449"/>
      <c r="E671" s="450"/>
      <c r="F671" s="449"/>
      <c r="G671" s="449"/>
      <c r="H671" s="449"/>
      <c r="I671" s="449"/>
      <c r="J671" s="449"/>
      <c r="K671" s="469"/>
    </row>
    <row r="672" spans="1:11" s="500" customFormat="1" hidden="1">
      <c r="A672" s="451"/>
      <c r="B672" s="475"/>
      <c r="C672" s="476" t="str">
        <f>'Data information'!C887</f>
        <v xml:space="preserve"> -  IEC 01 #  300  SQ.MM.</v>
      </c>
      <c r="D672" s="449"/>
      <c r="E672" s="450" t="str">
        <f>'Data information'!D887</f>
        <v>ม.</v>
      </c>
      <c r="F672" s="449">
        <f>'Data information'!E887</f>
        <v>867</v>
      </c>
      <c r="G672" s="449">
        <f t="shared" si="61"/>
        <v>0</v>
      </c>
      <c r="H672" s="449">
        <f>'Data information'!F887</f>
        <v>110</v>
      </c>
      <c r="I672" s="449">
        <f t="shared" si="62"/>
        <v>0</v>
      </c>
      <c r="J672" s="449">
        <f t="shared" si="63"/>
        <v>0</v>
      </c>
      <c r="K672" s="469"/>
    </row>
    <row r="673" spans="1:11" s="500" customFormat="1" hidden="1">
      <c r="A673" s="451"/>
      <c r="B673" s="475"/>
      <c r="C673" s="476" t="str">
        <f>'Data information'!C888</f>
        <v xml:space="preserve"> -  IEC 01 #  240  SQ.MM.</v>
      </c>
      <c r="D673" s="449"/>
      <c r="E673" s="450" t="str">
        <f>'Data information'!D888</f>
        <v>ม.</v>
      </c>
      <c r="F673" s="449">
        <f>'Data information'!E888</f>
        <v>691.8</v>
      </c>
      <c r="G673" s="449">
        <f t="shared" si="61"/>
        <v>0</v>
      </c>
      <c r="H673" s="449">
        <f>'Data information'!F888</f>
        <v>100</v>
      </c>
      <c r="I673" s="449">
        <f t="shared" si="62"/>
        <v>0</v>
      </c>
      <c r="J673" s="449">
        <f t="shared" si="63"/>
        <v>0</v>
      </c>
      <c r="K673" s="469"/>
    </row>
    <row r="674" spans="1:11" s="500" customFormat="1" hidden="1">
      <c r="A674" s="451"/>
      <c r="B674" s="475"/>
      <c r="C674" s="476" t="str">
        <f>'Data information'!C889</f>
        <v xml:space="preserve"> -  IEC 01 #  185  SQ.MM.</v>
      </c>
      <c r="D674" s="449"/>
      <c r="E674" s="450" t="str">
        <f>'Data information'!D889</f>
        <v>ม.</v>
      </c>
      <c r="F674" s="449">
        <f>'Data information'!E889</f>
        <v>527.4</v>
      </c>
      <c r="G674" s="449">
        <f t="shared" si="61"/>
        <v>0</v>
      </c>
      <c r="H674" s="449">
        <f>'Data information'!F889</f>
        <v>85</v>
      </c>
      <c r="I674" s="449">
        <f t="shared" si="62"/>
        <v>0</v>
      </c>
      <c r="J674" s="449">
        <f t="shared" si="63"/>
        <v>0</v>
      </c>
      <c r="K674" s="469"/>
    </row>
    <row r="675" spans="1:11" s="500" customFormat="1" hidden="1">
      <c r="A675" s="451"/>
      <c r="B675" s="475"/>
      <c r="C675" s="476" t="str">
        <f>'Data information'!C890</f>
        <v xml:space="preserve"> -  IEC 01 #  120  SQ.MM.</v>
      </c>
      <c r="D675" s="449"/>
      <c r="E675" s="450" t="str">
        <f>'Data information'!D890</f>
        <v>ม.</v>
      </c>
      <c r="F675" s="449">
        <f>'Data information'!E890</f>
        <v>316.2</v>
      </c>
      <c r="G675" s="449">
        <f t="shared" si="61"/>
        <v>0</v>
      </c>
      <c r="H675" s="449">
        <f>'Data information'!F890</f>
        <v>60</v>
      </c>
      <c r="I675" s="449">
        <f t="shared" si="62"/>
        <v>0</v>
      </c>
      <c r="J675" s="449">
        <f t="shared" si="63"/>
        <v>0</v>
      </c>
      <c r="K675" s="469"/>
    </row>
    <row r="676" spans="1:11" s="500" customFormat="1" hidden="1">
      <c r="A676" s="451"/>
      <c r="B676" s="475"/>
      <c r="C676" s="476" t="str">
        <f>'Data information'!C891</f>
        <v xml:space="preserve"> -  IEC 01 #  95  SQ.MM.</v>
      </c>
      <c r="D676" s="449"/>
      <c r="E676" s="450" t="str">
        <f>'Data information'!D891</f>
        <v>ม.</v>
      </c>
      <c r="F676" s="449">
        <f>'Data information'!E891</f>
        <v>270.89999999999998</v>
      </c>
      <c r="G676" s="449">
        <f t="shared" si="61"/>
        <v>0</v>
      </c>
      <c r="H676" s="449">
        <f>'Data information'!F891</f>
        <v>55</v>
      </c>
      <c r="I676" s="449">
        <f t="shared" si="62"/>
        <v>0</v>
      </c>
      <c r="J676" s="449">
        <f t="shared" si="63"/>
        <v>0</v>
      </c>
      <c r="K676" s="469"/>
    </row>
    <row r="677" spans="1:11" s="500" customFormat="1" hidden="1">
      <c r="A677" s="451"/>
      <c r="B677" s="475"/>
      <c r="C677" s="476" t="str">
        <f>'Data information'!C892</f>
        <v xml:space="preserve"> -  IEC 01 #  70  SQ.MM.</v>
      </c>
      <c r="D677" s="449"/>
      <c r="E677" s="450" t="str">
        <f>'Data information'!D892</f>
        <v>ม.</v>
      </c>
      <c r="F677" s="449">
        <f>'Data information'!E892</f>
        <v>196.62</v>
      </c>
      <c r="G677" s="449">
        <f t="shared" si="61"/>
        <v>0</v>
      </c>
      <c r="H677" s="449">
        <f>'Data information'!F892</f>
        <v>45</v>
      </c>
      <c r="I677" s="449">
        <f t="shared" si="62"/>
        <v>0</v>
      </c>
      <c r="J677" s="449">
        <f t="shared" si="63"/>
        <v>0</v>
      </c>
      <c r="K677" s="469"/>
    </row>
    <row r="678" spans="1:11" s="500" customFormat="1" hidden="1">
      <c r="A678" s="451"/>
      <c r="B678" s="475"/>
      <c r="C678" s="476" t="str">
        <f>'Data information'!C893</f>
        <v xml:space="preserve"> -  IEC 01 #  50  SQ.MM.</v>
      </c>
      <c r="D678" s="449"/>
      <c r="E678" s="450" t="str">
        <f>'Data information'!D893</f>
        <v>ม.</v>
      </c>
      <c r="F678" s="449">
        <f>'Data information'!E893</f>
        <v>137.52000000000001</v>
      </c>
      <c r="G678" s="449">
        <f t="shared" si="61"/>
        <v>0</v>
      </c>
      <c r="H678" s="449">
        <f>'Data information'!F893</f>
        <v>40</v>
      </c>
      <c r="I678" s="449">
        <f t="shared" si="62"/>
        <v>0</v>
      </c>
      <c r="J678" s="449">
        <f t="shared" si="63"/>
        <v>0</v>
      </c>
      <c r="K678" s="469"/>
    </row>
    <row r="679" spans="1:11" s="500" customFormat="1" hidden="1">
      <c r="A679" s="451"/>
      <c r="B679" s="475"/>
      <c r="C679" s="476" t="str">
        <f>'Data information'!C894</f>
        <v xml:space="preserve"> -  IEC 01 #  35  SQ.MM.</v>
      </c>
      <c r="D679" s="449"/>
      <c r="E679" s="450" t="str">
        <f>'Data information'!D894</f>
        <v>ม.</v>
      </c>
      <c r="F679" s="449">
        <f>'Data information'!E894</f>
        <v>102.3</v>
      </c>
      <c r="G679" s="449">
        <f t="shared" si="61"/>
        <v>0</v>
      </c>
      <c r="H679" s="449">
        <f>'Data information'!F894</f>
        <v>30</v>
      </c>
      <c r="I679" s="449">
        <f t="shared" si="62"/>
        <v>0</v>
      </c>
      <c r="J679" s="449">
        <f t="shared" si="63"/>
        <v>0</v>
      </c>
      <c r="K679" s="469"/>
    </row>
    <row r="680" spans="1:11" s="500" customFormat="1" hidden="1">
      <c r="A680" s="451"/>
      <c r="B680" s="475"/>
      <c r="C680" s="476" t="str">
        <f>'Data information'!C895</f>
        <v xml:space="preserve"> -  IEC 01 #  25  SQ.MM.</v>
      </c>
      <c r="D680" s="449"/>
      <c r="E680" s="450" t="str">
        <f>'Data information'!D895</f>
        <v>ม.</v>
      </c>
      <c r="F680" s="449">
        <f>'Data information'!E895</f>
        <v>72</v>
      </c>
      <c r="G680" s="449">
        <f t="shared" si="61"/>
        <v>0</v>
      </c>
      <c r="H680" s="449">
        <f>'Data information'!F895</f>
        <v>25</v>
      </c>
      <c r="I680" s="449">
        <f t="shared" si="62"/>
        <v>0</v>
      </c>
      <c r="J680" s="449">
        <f t="shared" si="63"/>
        <v>0</v>
      </c>
      <c r="K680" s="469"/>
    </row>
    <row r="681" spans="1:11" s="500" customFormat="1">
      <c r="A681" s="451"/>
      <c r="B681" s="475"/>
      <c r="C681" s="476" t="str">
        <f>'Data information'!C896</f>
        <v xml:space="preserve"> -  IEC 01 #  16  SQ.MM.</v>
      </c>
      <c r="D681" s="449"/>
      <c r="E681" s="450" t="str">
        <f>'Data information'!D896</f>
        <v>ม.</v>
      </c>
      <c r="F681" s="449">
        <f>'Data information'!E896</f>
        <v>45.9</v>
      </c>
      <c r="G681" s="449">
        <f t="shared" si="61"/>
        <v>0</v>
      </c>
      <c r="H681" s="449">
        <f>'Data information'!F896</f>
        <v>20</v>
      </c>
      <c r="I681" s="449">
        <f t="shared" si="62"/>
        <v>0</v>
      </c>
      <c r="J681" s="449">
        <f t="shared" si="63"/>
        <v>0</v>
      </c>
      <c r="K681" s="469"/>
    </row>
    <row r="682" spans="1:11" s="500" customFormat="1">
      <c r="A682" s="451"/>
      <c r="B682" s="475"/>
      <c r="C682" s="476" t="str">
        <f>'Data information'!C897</f>
        <v xml:space="preserve"> -  IEC 01 #  10  SQ.MM.</v>
      </c>
      <c r="D682" s="449"/>
      <c r="E682" s="450" t="str">
        <f>'Data information'!D897</f>
        <v>ม.</v>
      </c>
      <c r="F682" s="449">
        <f>'Data information'!E897</f>
        <v>29.58</v>
      </c>
      <c r="G682" s="449">
        <f t="shared" si="61"/>
        <v>0</v>
      </c>
      <c r="H682" s="449">
        <f>'Data information'!F897</f>
        <v>16</v>
      </c>
      <c r="I682" s="449">
        <f t="shared" si="62"/>
        <v>0</v>
      </c>
      <c r="J682" s="449">
        <f t="shared" si="63"/>
        <v>0</v>
      </c>
      <c r="K682" s="469"/>
    </row>
    <row r="683" spans="1:11" s="500" customFormat="1" hidden="1">
      <c r="A683" s="451"/>
      <c r="B683" s="475"/>
      <c r="C683" s="476" t="str">
        <f>'Data information'!C898</f>
        <v xml:space="preserve"> -  IEC 01 #  6  SQ.MM.</v>
      </c>
      <c r="D683" s="449"/>
      <c r="E683" s="450" t="str">
        <f>'Data information'!D898</f>
        <v>ม.</v>
      </c>
      <c r="F683" s="449">
        <f>'Data information'!E898</f>
        <v>18</v>
      </c>
      <c r="G683" s="449">
        <f t="shared" si="61"/>
        <v>0</v>
      </c>
      <c r="H683" s="449">
        <f>'Data information'!F898</f>
        <v>12</v>
      </c>
      <c r="I683" s="449">
        <f t="shared" si="62"/>
        <v>0</v>
      </c>
      <c r="J683" s="449">
        <f t="shared" si="63"/>
        <v>0</v>
      </c>
      <c r="K683" s="469"/>
    </row>
    <row r="684" spans="1:11" s="500" customFormat="1" hidden="1">
      <c r="A684" s="451"/>
      <c r="B684" s="475"/>
      <c r="C684" s="476" t="str">
        <f>'Data information'!C899</f>
        <v xml:space="preserve"> -  IEC 01 #  4  SQ.MM.</v>
      </c>
      <c r="D684" s="449"/>
      <c r="E684" s="450" t="str">
        <f>'Data information'!D899</f>
        <v>ม.</v>
      </c>
      <c r="F684" s="449">
        <f>'Data information'!E899</f>
        <v>11.22</v>
      </c>
      <c r="G684" s="449">
        <f t="shared" si="61"/>
        <v>0</v>
      </c>
      <c r="H684" s="449">
        <f>'Data information'!F899</f>
        <v>10</v>
      </c>
      <c r="I684" s="449">
        <f t="shared" si="62"/>
        <v>0</v>
      </c>
      <c r="J684" s="449">
        <f t="shared" si="63"/>
        <v>0</v>
      </c>
      <c r="K684" s="469"/>
    </row>
    <row r="685" spans="1:11" s="500" customFormat="1">
      <c r="A685" s="451"/>
      <c r="B685" s="475"/>
      <c r="C685" s="476" t="str">
        <f>'Data information'!C900</f>
        <v xml:space="preserve"> -  IEC 01 #  2.5  SQ.MM.</v>
      </c>
      <c r="D685" s="449"/>
      <c r="E685" s="450" t="str">
        <f>'Data information'!D900</f>
        <v>ม.</v>
      </c>
      <c r="F685" s="449">
        <f>'Data information'!E900</f>
        <v>7.44</v>
      </c>
      <c r="G685" s="449">
        <f t="shared" si="61"/>
        <v>0</v>
      </c>
      <c r="H685" s="449">
        <f>'Data information'!F900</f>
        <v>7</v>
      </c>
      <c r="I685" s="449">
        <f t="shared" si="62"/>
        <v>0</v>
      </c>
      <c r="J685" s="449">
        <f t="shared" si="63"/>
        <v>0</v>
      </c>
      <c r="K685" s="469"/>
    </row>
    <row r="686" spans="1:11" s="500" customFormat="1">
      <c r="A686" s="451"/>
      <c r="B686" s="475"/>
      <c r="C686" s="476" t="str">
        <f>'Data information'!C901</f>
        <v xml:space="preserve"> -  อุปกรณ์ประกอบสายไฟฟ้า</v>
      </c>
      <c r="D686" s="449"/>
      <c r="E686" s="450" t="str">
        <f>'Data information'!D901</f>
        <v>รายการ</v>
      </c>
      <c r="F686" s="449">
        <f>(SUM(G671:G685))*0.1</f>
        <v>0</v>
      </c>
      <c r="G686" s="449">
        <f t="shared" si="61"/>
        <v>0</v>
      </c>
      <c r="H686" s="449">
        <v>0</v>
      </c>
      <c r="I686" s="449">
        <f t="shared" si="62"/>
        <v>0</v>
      </c>
      <c r="J686" s="449">
        <f t="shared" si="63"/>
        <v>0</v>
      </c>
      <c r="K686" s="469"/>
    </row>
    <row r="687" spans="1:11" s="500" customFormat="1">
      <c r="A687" s="451"/>
      <c r="B687" s="475"/>
      <c r="C687" s="485" t="str">
        <f>'Data information'!C902</f>
        <v xml:space="preserve"> โคมไฟ</v>
      </c>
      <c r="D687" s="449"/>
      <c r="E687" s="450"/>
      <c r="F687" s="449"/>
      <c r="G687" s="449"/>
      <c r="H687" s="449"/>
      <c r="I687" s="449"/>
      <c r="J687" s="449"/>
      <c r="K687" s="469" t="s">
        <v>967</v>
      </c>
    </row>
    <row r="688" spans="1:11" s="500" customFormat="1">
      <c r="A688" s="451"/>
      <c r="B688" s="475"/>
      <c r="C688" s="476" t="str">
        <f>'Data information'!C903</f>
        <v xml:space="preserve"> -  โคมไฟ FL-1</v>
      </c>
      <c r="D688" s="449"/>
      <c r="E688" s="450" t="str">
        <f>'Data information'!D903</f>
        <v>ชุด</v>
      </c>
      <c r="F688" s="449" t="e">
        <f>'Data information'!E903</f>
        <v>#REF!</v>
      </c>
      <c r="G688" s="449" t="e">
        <f t="shared" si="61"/>
        <v>#REF!</v>
      </c>
      <c r="H688" s="449">
        <f>'Data information'!F903</f>
        <v>115</v>
      </c>
      <c r="I688" s="449">
        <f t="shared" si="62"/>
        <v>0</v>
      </c>
      <c r="J688" s="449" t="e">
        <f t="shared" si="63"/>
        <v>#REF!</v>
      </c>
      <c r="K688" s="469"/>
    </row>
    <row r="689" spans="1:11" s="500" customFormat="1">
      <c r="A689" s="451"/>
      <c r="B689" s="475"/>
      <c r="C689" s="476" t="str">
        <f>'Data information'!C904</f>
        <v xml:space="preserve"> -  โคมไฟ FL-2</v>
      </c>
      <c r="D689" s="449"/>
      <c r="E689" s="450" t="str">
        <f>'Data information'!D904</f>
        <v>ชุด</v>
      </c>
      <c r="F689" s="449" t="e">
        <f>'Data information'!E904</f>
        <v>#REF!</v>
      </c>
      <c r="G689" s="449" t="e">
        <f t="shared" si="61"/>
        <v>#REF!</v>
      </c>
      <c r="H689" s="449">
        <f>'Data information'!F904</f>
        <v>115</v>
      </c>
      <c r="I689" s="449">
        <f t="shared" si="62"/>
        <v>0</v>
      </c>
      <c r="J689" s="449" t="e">
        <f t="shared" si="63"/>
        <v>#REF!</v>
      </c>
      <c r="K689" s="469"/>
    </row>
    <row r="690" spans="1:11" s="500" customFormat="1" hidden="1">
      <c r="A690" s="451"/>
      <c r="B690" s="475"/>
      <c r="C690" s="476" t="str">
        <f>'Data information'!C905</f>
        <v xml:space="preserve"> -  โคมไฟ FL-3</v>
      </c>
      <c r="D690" s="449"/>
      <c r="E690" s="450" t="str">
        <f>'Data information'!D905</f>
        <v>ชุด</v>
      </c>
      <c r="F690" s="449" t="e">
        <f>'Data information'!E905</f>
        <v>#REF!</v>
      </c>
      <c r="G690" s="449" t="e">
        <f t="shared" si="61"/>
        <v>#REF!</v>
      </c>
      <c r="H690" s="449">
        <f>'Data information'!F905</f>
        <v>150</v>
      </c>
      <c r="I690" s="449">
        <f t="shared" si="62"/>
        <v>0</v>
      </c>
      <c r="J690" s="449" t="e">
        <f t="shared" si="63"/>
        <v>#REF!</v>
      </c>
      <c r="K690" s="469"/>
    </row>
    <row r="691" spans="1:11" s="500" customFormat="1" hidden="1">
      <c r="A691" s="451"/>
      <c r="B691" s="475"/>
      <c r="C691" s="476" t="str">
        <f>'Data information'!C906</f>
        <v xml:space="preserve"> -  โคมไฟ LED</v>
      </c>
      <c r="D691" s="449"/>
      <c r="E691" s="450" t="str">
        <f>'Data information'!D906</f>
        <v>ชุด</v>
      </c>
      <c r="F691" s="449" t="e">
        <f>'Data information'!E906</f>
        <v>#REF!</v>
      </c>
      <c r="G691" s="449" t="e">
        <f t="shared" si="61"/>
        <v>#REF!</v>
      </c>
      <c r="H691" s="449">
        <f>'Data information'!F906</f>
        <v>115</v>
      </c>
      <c r="I691" s="449">
        <f t="shared" si="62"/>
        <v>0</v>
      </c>
      <c r="J691" s="449" t="e">
        <f t="shared" si="63"/>
        <v>#REF!</v>
      </c>
      <c r="K691" s="469"/>
    </row>
    <row r="692" spans="1:11" s="500" customFormat="1">
      <c r="A692" s="451"/>
      <c r="B692" s="475"/>
      <c r="C692" s="476" t="str">
        <f>'Data information'!C907</f>
        <v xml:space="preserve"> -  โคมไฟ DL-1</v>
      </c>
      <c r="D692" s="449"/>
      <c r="E692" s="450" t="str">
        <f>'Data information'!D907</f>
        <v>ชุด</v>
      </c>
      <c r="F692" s="449" t="e">
        <f>'Data information'!E907</f>
        <v>#REF!</v>
      </c>
      <c r="G692" s="449" t="e">
        <f t="shared" si="61"/>
        <v>#REF!</v>
      </c>
      <c r="H692" s="449">
        <f>'Data information'!F907</f>
        <v>115</v>
      </c>
      <c r="I692" s="449">
        <f t="shared" si="62"/>
        <v>0</v>
      </c>
      <c r="J692" s="449" t="e">
        <f t="shared" si="63"/>
        <v>#REF!</v>
      </c>
      <c r="K692" s="469"/>
    </row>
    <row r="693" spans="1:11" s="500" customFormat="1" hidden="1">
      <c r="A693" s="451"/>
      <c r="B693" s="475"/>
      <c r="C693" s="476" t="str">
        <f>'Data information'!C908</f>
        <v xml:space="preserve"> -  โคมไฟ DL-1A</v>
      </c>
      <c r="D693" s="449"/>
      <c r="E693" s="450" t="str">
        <f>'Data information'!D908</f>
        <v>ชุด</v>
      </c>
      <c r="F693" s="449" t="e">
        <f>'Data information'!E908</f>
        <v>#REF!</v>
      </c>
      <c r="G693" s="449" t="e">
        <f t="shared" si="61"/>
        <v>#REF!</v>
      </c>
      <c r="H693" s="449">
        <f>'Data information'!F908</f>
        <v>115</v>
      </c>
      <c r="I693" s="449">
        <f t="shared" si="62"/>
        <v>0</v>
      </c>
      <c r="J693" s="449" t="e">
        <f t="shared" si="63"/>
        <v>#REF!</v>
      </c>
      <c r="K693" s="469"/>
    </row>
    <row r="694" spans="1:11" s="500" customFormat="1">
      <c r="A694" s="451"/>
      <c r="B694" s="475"/>
      <c r="C694" s="476" t="str">
        <f>'Data information'!C909</f>
        <v xml:space="preserve"> -  โคมไฟ DL-2</v>
      </c>
      <c r="D694" s="449"/>
      <c r="E694" s="450" t="str">
        <f>'Data information'!D909</f>
        <v>ชุด</v>
      </c>
      <c r="F694" s="449" t="e">
        <f>'Data information'!E909</f>
        <v>#REF!</v>
      </c>
      <c r="G694" s="449" t="e">
        <f t="shared" si="61"/>
        <v>#REF!</v>
      </c>
      <c r="H694" s="449">
        <f>'Data information'!F909</f>
        <v>115</v>
      </c>
      <c r="I694" s="449">
        <f t="shared" si="62"/>
        <v>0</v>
      </c>
      <c r="J694" s="449" t="e">
        <f t="shared" si="63"/>
        <v>#REF!</v>
      </c>
      <c r="K694" s="469"/>
    </row>
    <row r="695" spans="1:11" s="500" customFormat="1">
      <c r="A695" s="451"/>
      <c r="B695" s="475"/>
      <c r="C695" s="476" t="str">
        <f>'Data information'!C910</f>
        <v xml:space="preserve"> -  โคมไฟ WL-1</v>
      </c>
      <c r="D695" s="449"/>
      <c r="E695" s="450" t="str">
        <f>'Data information'!D910</f>
        <v>ชุด</v>
      </c>
      <c r="F695" s="449" t="e">
        <f>'Data information'!E910</f>
        <v>#REF!</v>
      </c>
      <c r="G695" s="449" t="e">
        <f t="shared" si="61"/>
        <v>#REF!</v>
      </c>
      <c r="H695" s="449">
        <f>'Data information'!F910</f>
        <v>165</v>
      </c>
      <c r="I695" s="449">
        <f t="shared" si="62"/>
        <v>0</v>
      </c>
      <c r="J695" s="449" t="e">
        <f t="shared" si="63"/>
        <v>#REF!</v>
      </c>
      <c r="K695" s="469"/>
    </row>
    <row r="696" spans="1:11" s="500" customFormat="1" hidden="1">
      <c r="A696" s="451"/>
      <c r="B696" s="475"/>
      <c r="C696" s="476" t="str">
        <f>'Data information'!C911</f>
        <v xml:space="preserve"> -  โคมไฟ UL-1</v>
      </c>
      <c r="D696" s="449"/>
      <c r="E696" s="450" t="str">
        <f>'Data information'!D911</f>
        <v>ชุด</v>
      </c>
      <c r="F696" s="449" t="e">
        <f>'Data information'!E911</f>
        <v>#REF!</v>
      </c>
      <c r="G696" s="449" t="e">
        <f t="shared" si="61"/>
        <v>#REF!</v>
      </c>
      <c r="H696" s="449">
        <f>'Data information'!F911</f>
        <v>165</v>
      </c>
      <c r="I696" s="449">
        <f t="shared" si="62"/>
        <v>0</v>
      </c>
      <c r="J696" s="449" t="e">
        <f t="shared" si="63"/>
        <v>#REF!</v>
      </c>
      <c r="K696" s="469"/>
    </row>
    <row r="697" spans="1:11" s="500" customFormat="1" hidden="1">
      <c r="A697" s="451"/>
      <c r="B697" s="475"/>
      <c r="C697" s="476" t="str">
        <f>'Data information'!C912</f>
        <v xml:space="preserve"> -  โคมไฟ SL-1</v>
      </c>
      <c r="D697" s="449"/>
      <c r="E697" s="450" t="str">
        <f>'Data information'!D912</f>
        <v>ชุด</v>
      </c>
      <c r="F697" s="449" t="e">
        <f>'Data information'!E912</f>
        <v>#REF!</v>
      </c>
      <c r="G697" s="449" t="e">
        <f t="shared" si="61"/>
        <v>#REF!</v>
      </c>
      <c r="H697" s="449">
        <f>'Data information'!F912</f>
        <v>150</v>
      </c>
      <c r="I697" s="449">
        <f t="shared" si="62"/>
        <v>0</v>
      </c>
      <c r="J697" s="449" t="e">
        <f t="shared" si="63"/>
        <v>#REF!</v>
      </c>
      <c r="K697" s="469"/>
    </row>
    <row r="698" spans="1:11" s="500" customFormat="1">
      <c r="A698" s="451"/>
      <c r="B698" s="475"/>
      <c r="C698" s="485" t="str">
        <f>'Data information'!C913</f>
        <v xml:space="preserve"> สวิตซ์ และ เต้ารับ</v>
      </c>
      <c r="D698" s="449"/>
      <c r="E698" s="450"/>
      <c r="F698" s="449"/>
      <c r="G698" s="449"/>
      <c r="H698" s="449"/>
      <c r="I698" s="449"/>
      <c r="J698" s="449"/>
      <c r="K698" s="469"/>
    </row>
    <row r="699" spans="1:11" s="500" customFormat="1">
      <c r="A699" s="451"/>
      <c r="B699" s="475"/>
      <c r="C699" s="476" t="str">
        <f>'Data information'!C914</f>
        <v xml:space="preserve"> -  สวิตซ์ทางเดียว 1 ช่อง</v>
      </c>
      <c r="D699" s="449"/>
      <c r="E699" s="450" t="str">
        <f>'Data information'!D914</f>
        <v>ชุด</v>
      </c>
      <c r="F699" s="449">
        <f>'Data information'!E914</f>
        <v>43</v>
      </c>
      <c r="G699" s="449">
        <f t="shared" si="61"/>
        <v>0</v>
      </c>
      <c r="H699" s="449">
        <f>'Data information'!F914</f>
        <v>80</v>
      </c>
      <c r="I699" s="449">
        <f t="shared" si="62"/>
        <v>0</v>
      </c>
      <c r="J699" s="449">
        <f t="shared" si="63"/>
        <v>0</v>
      </c>
      <c r="K699" s="469"/>
    </row>
    <row r="700" spans="1:11" s="500" customFormat="1">
      <c r="A700" s="451"/>
      <c r="B700" s="475"/>
      <c r="C700" s="476" t="str">
        <f>'Data information'!C915</f>
        <v xml:space="preserve"> -  สวิตซ์ทางเดียว 2 ช่อง</v>
      </c>
      <c r="D700" s="449"/>
      <c r="E700" s="450" t="str">
        <f>'Data information'!D915</f>
        <v>ชุด</v>
      </c>
      <c r="F700" s="449">
        <f>'Data information'!E915</f>
        <v>70</v>
      </c>
      <c r="G700" s="449">
        <f t="shared" si="61"/>
        <v>0</v>
      </c>
      <c r="H700" s="449">
        <f>'Data information'!F915</f>
        <v>90</v>
      </c>
      <c r="I700" s="449">
        <f t="shared" si="62"/>
        <v>0</v>
      </c>
      <c r="J700" s="449">
        <f t="shared" si="63"/>
        <v>0</v>
      </c>
      <c r="K700" s="469"/>
    </row>
    <row r="701" spans="1:11" s="500" customFormat="1">
      <c r="A701" s="451"/>
      <c r="B701" s="475"/>
      <c r="C701" s="476" t="str">
        <f>'Data information'!C916</f>
        <v xml:space="preserve"> -  สวิตซ์ทางเดียว 3 ช่อง</v>
      </c>
      <c r="D701" s="449"/>
      <c r="E701" s="450" t="str">
        <f>'Data information'!D916</f>
        <v>ชุด</v>
      </c>
      <c r="F701" s="449">
        <f>'Data information'!E916</f>
        <v>98</v>
      </c>
      <c r="G701" s="449">
        <f t="shared" si="61"/>
        <v>0</v>
      </c>
      <c r="H701" s="449">
        <f>'Data information'!F916</f>
        <v>100</v>
      </c>
      <c r="I701" s="449">
        <f t="shared" si="62"/>
        <v>0</v>
      </c>
      <c r="J701" s="449">
        <f t="shared" si="63"/>
        <v>0</v>
      </c>
      <c r="K701" s="469"/>
    </row>
    <row r="702" spans="1:11" s="500" customFormat="1">
      <c r="A702" s="451"/>
      <c r="B702" s="475"/>
      <c r="C702" s="476" t="str">
        <f>'Data information'!C917</f>
        <v xml:space="preserve"> -  สวิตซ์สองทาง 1 ช่อง</v>
      </c>
      <c r="D702" s="449"/>
      <c r="E702" s="450" t="str">
        <f>'Data information'!D917</f>
        <v>ชุด</v>
      </c>
      <c r="F702" s="449">
        <f>'Data information'!E917</f>
        <v>66</v>
      </c>
      <c r="G702" s="449">
        <f t="shared" si="61"/>
        <v>0</v>
      </c>
      <c r="H702" s="449">
        <f>'Data information'!F917</f>
        <v>85</v>
      </c>
      <c r="I702" s="449">
        <f t="shared" si="62"/>
        <v>0</v>
      </c>
      <c r="J702" s="449">
        <f t="shared" si="63"/>
        <v>0</v>
      </c>
      <c r="K702" s="469"/>
    </row>
    <row r="703" spans="1:11" s="500" customFormat="1">
      <c r="A703" s="451"/>
      <c r="B703" s="475"/>
      <c r="C703" s="476" t="str">
        <f>'Data information'!C918</f>
        <v xml:space="preserve"> -  สวิตซ์ทางเดียว 2 ช่อง</v>
      </c>
      <c r="D703" s="449"/>
      <c r="E703" s="450" t="str">
        <f>'Data information'!D918</f>
        <v>ชุด</v>
      </c>
      <c r="F703" s="449">
        <f>'Data information'!E918</f>
        <v>116</v>
      </c>
      <c r="G703" s="449">
        <f t="shared" si="61"/>
        <v>0</v>
      </c>
      <c r="H703" s="449">
        <f>'Data information'!F918</f>
        <v>90</v>
      </c>
      <c r="I703" s="449">
        <f t="shared" si="62"/>
        <v>0</v>
      </c>
      <c r="J703" s="449">
        <f t="shared" si="63"/>
        <v>0</v>
      </c>
      <c r="K703" s="469"/>
    </row>
    <row r="704" spans="1:11" s="500" customFormat="1">
      <c r="A704" s="451"/>
      <c r="B704" s="475"/>
      <c r="C704" s="476" t="str">
        <f>'Data information'!C919</f>
        <v xml:space="preserve"> -  ปลั๊กกราว์ดคู่กันน้ำ</v>
      </c>
      <c r="D704" s="449"/>
      <c r="E704" s="450" t="str">
        <f>'Data information'!D919</f>
        <v>ชุด</v>
      </c>
      <c r="F704" s="449">
        <f>'Data information'!E919</f>
        <v>400</v>
      </c>
      <c r="G704" s="449">
        <f t="shared" si="61"/>
        <v>0</v>
      </c>
      <c r="H704" s="449">
        <f>'Data information'!F919</f>
        <v>115</v>
      </c>
      <c r="I704" s="449">
        <f t="shared" si="62"/>
        <v>0</v>
      </c>
      <c r="J704" s="449">
        <f t="shared" si="63"/>
        <v>0</v>
      </c>
      <c r="K704" s="469"/>
    </row>
    <row r="705" spans="1:11" s="500" customFormat="1">
      <c r="A705" s="451"/>
      <c r="B705" s="475"/>
      <c r="C705" s="476" t="str">
        <f>'Data information'!C920</f>
        <v xml:space="preserve"> -  ปลั๊กกราว์ดคู่ติดตั้งพื้น</v>
      </c>
      <c r="D705" s="449"/>
      <c r="E705" s="450" t="str">
        <f>'Data information'!D920</f>
        <v>ชุด</v>
      </c>
      <c r="F705" s="449">
        <f>'Data information'!E920</f>
        <v>1100</v>
      </c>
      <c r="G705" s="449">
        <f t="shared" si="61"/>
        <v>0</v>
      </c>
      <c r="H705" s="449">
        <f>'Data information'!F920</f>
        <v>265</v>
      </c>
      <c r="I705" s="449">
        <f t="shared" si="62"/>
        <v>0</v>
      </c>
      <c r="J705" s="449">
        <f t="shared" si="63"/>
        <v>0</v>
      </c>
      <c r="K705" s="469"/>
    </row>
    <row r="706" spans="1:11" s="500" customFormat="1">
      <c r="A706" s="451"/>
      <c r="B706" s="475"/>
      <c r="C706" s="476" t="str">
        <f>'Data information'!C921</f>
        <v xml:space="preserve"> -  ปลั๊กกราว์ดคู่</v>
      </c>
      <c r="D706" s="449"/>
      <c r="E706" s="450" t="str">
        <f>'Data information'!D921</f>
        <v>ชุด</v>
      </c>
      <c r="F706" s="449">
        <f>'Data information'!E921</f>
        <v>130</v>
      </c>
      <c r="G706" s="449">
        <f t="shared" si="61"/>
        <v>0</v>
      </c>
      <c r="H706" s="449">
        <f>'Data information'!F921</f>
        <v>90</v>
      </c>
      <c r="I706" s="449">
        <f t="shared" si="62"/>
        <v>0</v>
      </c>
      <c r="J706" s="449">
        <f t="shared" si="63"/>
        <v>0</v>
      </c>
      <c r="K706" s="469"/>
    </row>
    <row r="707" spans="1:11" s="500" customFormat="1">
      <c r="A707" s="451"/>
      <c r="B707" s="475"/>
      <c r="C707" s="485" t="str">
        <f>'Data information'!C922</f>
        <v>ระบบแจ้งเหตุเพลิงไหม้</v>
      </c>
      <c r="D707" s="449"/>
      <c r="E707" s="450"/>
      <c r="F707" s="449"/>
      <c r="G707" s="449"/>
      <c r="H707" s="449"/>
      <c r="I707" s="449"/>
      <c r="J707" s="449"/>
      <c r="K707" s="469"/>
    </row>
    <row r="708" spans="1:11" s="500" customFormat="1">
      <c r="A708" s="451"/>
      <c r="B708" s="475"/>
      <c r="C708" s="476" t="str">
        <f>'Data information'!C923</f>
        <v xml:space="preserve"> -  ตู้ Fire  Alarm  Control  Panel </v>
      </c>
      <c r="D708" s="449"/>
      <c r="E708" s="450" t="str">
        <f>'Data information'!D923</f>
        <v>ตู้</v>
      </c>
      <c r="F708" s="449">
        <f>'Data information'!E923</f>
        <v>80350</v>
      </c>
      <c r="G708" s="449">
        <f t="shared" si="61"/>
        <v>0</v>
      </c>
      <c r="H708" s="449">
        <f>'Data information'!F923</f>
        <v>1000</v>
      </c>
      <c r="I708" s="449">
        <f t="shared" si="62"/>
        <v>0</v>
      </c>
      <c r="J708" s="449">
        <f t="shared" si="63"/>
        <v>0</v>
      </c>
      <c r="K708" s="469"/>
    </row>
    <row r="709" spans="1:11" s="500" customFormat="1">
      <c r="A709" s="451"/>
      <c r="B709" s="475"/>
      <c r="C709" s="476" t="str">
        <f>'Data information'!C924</f>
        <v xml:space="preserve"> -  ตู้ Annunciator </v>
      </c>
      <c r="D709" s="449"/>
      <c r="E709" s="450" t="str">
        <f>'Data information'!D924</f>
        <v>ตู้</v>
      </c>
      <c r="F709" s="449">
        <f>'Data information'!E924</f>
        <v>32140</v>
      </c>
      <c r="G709" s="449">
        <f t="shared" si="61"/>
        <v>0</v>
      </c>
      <c r="H709" s="449">
        <f>'Data information'!F924</f>
        <v>1000</v>
      </c>
      <c r="I709" s="449">
        <f t="shared" si="62"/>
        <v>0</v>
      </c>
      <c r="J709" s="449">
        <f t="shared" si="63"/>
        <v>0</v>
      </c>
      <c r="K709" s="469"/>
    </row>
    <row r="710" spans="1:11" s="500" customFormat="1">
      <c r="A710" s="451"/>
      <c r="B710" s="475"/>
      <c r="C710" s="476" t="str">
        <f>'Data information'!C925</f>
        <v xml:space="preserve"> -  LED Lamp</v>
      </c>
      <c r="D710" s="449"/>
      <c r="E710" s="450" t="str">
        <f>'Data information'!D925</f>
        <v>ชุด</v>
      </c>
      <c r="F710" s="449">
        <f>'Data information'!E925</f>
        <v>260</v>
      </c>
      <c r="G710" s="449">
        <f t="shared" si="61"/>
        <v>0</v>
      </c>
      <c r="H710" s="449">
        <f>'Data information'!F925</f>
        <v>115</v>
      </c>
      <c r="I710" s="449">
        <f t="shared" si="62"/>
        <v>0</v>
      </c>
      <c r="J710" s="449">
        <f t="shared" si="63"/>
        <v>0</v>
      </c>
      <c r="K710" s="469"/>
    </row>
    <row r="711" spans="1:11" s="500" customFormat="1">
      <c r="A711" s="451"/>
      <c r="B711" s="475"/>
      <c r="C711" s="476" t="str">
        <f>'Data information'!C926</f>
        <v xml:space="preserve"> -  Heat  Detector</v>
      </c>
      <c r="D711" s="449"/>
      <c r="E711" s="450" t="str">
        <f>'Data information'!D926</f>
        <v>ตัว</v>
      </c>
      <c r="F711" s="449">
        <f>'Data information'!E926</f>
        <v>535</v>
      </c>
      <c r="G711" s="449">
        <f t="shared" si="61"/>
        <v>0</v>
      </c>
      <c r="H711" s="449">
        <f>'Data information'!F926</f>
        <v>115</v>
      </c>
      <c r="I711" s="449">
        <f t="shared" si="62"/>
        <v>0</v>
      </c>
      <c r="J711" s="449">
        <f t="shared" si="63"/>
        <v>0</v>
      </c>
      <c r="K711" s="469"/>
    </row>
    <row r="712" spans="1:11" s="500" customFormat="1">
      <c r="A712" s="451"/>
      <c r="B712" s="475"/>
      <c r="C712" s="476" t="str">
        <f>'Data information'!C927</f>
        <v xml:space="preserve"> -  Smoke  Detector</v>
      </c>
      <c r="D712" s="449"/>
      <c r="E712" s="450" t="str">
        <f>'Data information'!D927</f>
        <v>ตัว</v>
      </c>
      <c r="F712" s="449">
        <f>'Data information'!E927</f>
        <v>1670</v>
      </c>
      <c r="G712" s="449">
        <f t="shared" si="61"/>
        <v>0</v>
      </c>
      <c r="H712" s="449">
        <f>'Data information'!F927</f>
        <v>115</v>
      </c>
      <c r="I712" s="449">
        <f t="shared" si="62"/>
        <v>0</v>
      </c>
      <c r="J712" s="449">
        <f t="shared" si="63"/>
        <v>0</v>
      </c>
      <c r="K712" s="469"/>
    </row>
    <row r="713" spans="1:11" s="500" customFormat="1">
      <c r="A713" s="451"/>
      <c r="B713" s="475"/>
      <c r="C713" s="476" t="str">
        <f>'Data information'!C928</f>
        <v xml:space="preserve"> -  MANUAL STATION WITH KEY SWITCH</v>
      </c>
      <c r="D713" s="449"/>
      <c r="E713" s="450" t="str">
        <f>'Data information'!D928</f>
        <v>ชุด</v>
      </c>
      <c r="F713" s="449">
        <f>'Data information'!E928</f>
        <v>1785</v>
      </c>
      <c r="G713" s="449">
        <f t="shared" si="61"/>
        <v>0</v>
      </c>
      <c r="H713" s="449">
        <f>'Data information'!F928</f>
        <v>80</v>
      </c>
      <c r="I713" s="449">
        <f t="shared" si="62"/>
        <v>0</v>
      </c>
      <c r="J713" s="449">
        <f t="shared" si="63"/>
        <v>0</v>
      </c>
      <c r="K713" s="469"/>
    </row>
    <row r="714" spans="1:11" s="500" customFormat="1">
      <c r="A714" s="451"/>
      <c r="B714" s="475"/>
      <c r="C714" s="476" t="str">
        <f>'Data information'!C929</f>
        <v xml:space="preserve"> -  ALARM  BELL 6 INCH</v>
      </c>
      <c r="D714" s="449"/>
      <c r="E714" s="450" t="str">
        <f>'Data information'!D929</f>
        <v>ชุด</v>
      </c>
      <c r="F714" s="449">
        <f>'Data information'!E929</f>
        <v>1070</v>
      </c>
      <c r="G714" s="449">
        <f t="shared" si="61"/>
        <v>0</v>
      </c>
      <c r="H714" s="449">
        <f>'Data information'!F929</f>
        <v>90</v>
      </c>
      <c r="I714" s="449">
        <f t="shared" si="62"/>
        <v>0</v>
      </c>
      <c r="J714" s="449">
        <f t="shared" si="63"/>
        <v>0</v>
      </c>
      <c r="K714" s="469"/>
    </row>
    <row r="715" spans="1:11" s="500" customFormat="1">
      <c r="A715" s="451"/>
      <c r="B715" s="475"/>
      <c r="C715" s="476" t="str">
        <f>'Data information'!C930</f>
        <v xml:space="preserve"> -  FRC #  2.5  SQ.MM.</v>
      </c>
      <c r="D715" s="449"/>
      <c r="E715" s="450" t="str">
        <f>'Data information'!D930</f>
        <v>ม.</v>
      </c>
      <c r="F715" s="449">
        <f>'Data information'!E930</f>
        <v>24.6</v>
      </c>
      <c r="G715" s="449">
        <f t="shared" si="61"/>
        <v>0</v>
      </c>
      <c r="H715" s="449">
        <f>'Data information'!F930</f>
        <v>12</v>
      </c>
      <c r="I715" s="449">
        <f t="shared" si="62"/>
        <v>0</v>
      </c>
      <c r="J715" s="449">
        <f t="shared" si="63"/>
        <v>0</v>
      </c>
      <c r="K715" s="469"/>
    </row>
    <row r="716" spans="1:11" s="500" customFormat="1">
      <c r="A716" s="451"/>
      <c r="B716" s="475"/>
      <c r="C716" s="476" t="str">
        <f>'Data information'!C931</f>
        <v xml:space="preserve"> -  IEC 01 #  1.5  SQ.MM.</v>
      </c>
      <c r="D716" s="449"/>
      <c r="E716" s="450" t="str">
        <f>'Data information'!D931</f>
        <v>ม.</v>
      </c>
      <c r="F716" s="449">
        <f>'Data information'!E931</f>
        <v>3.39</v>
      </c>
      <c r="G716" s="449">
        <f t="shared" si="61"/>
        <v>0</v>
      </c>
      <c r="H716" s="449">
        <f>'Data information'!F931</f>
        <v>5</v>
      </c>
      <c r="I716" s="449">
        <f t="shared" si="62"/>
        <v>0</v>
      </c>
      <c r="J716" s="449">
        <f t="shared" si="63"/>
        <v>0</v>
      </c>
      <c r="K716" s="469"/>
    </row>
    <row r="717" spans="1:11" s="500" customFormat="1">
      <c r="A717" s="451"/>
      <c r="B717" s="475"/>
      <c r="C717" s="476" t="str">
        <f>'Data information'!C932</f>
        <v xml:space="preserve"> -  Tiev #  4C - 0.65  SQ.MM.</v>
      </c>
      <c r="D717" s="449"/>
      <c r="E717" s="450" t="str">
        <f>'Data information'!D932</f>
        <v>ม.</v>
      </c>
      <c r="F717" s="449">
        <f>'Data information'!E932</f>
        <v>9.35</v>
      </c>
      <c r="G717" s="449">
        <f t="shared" si="61"/>
        <v>0</v>
      </c>
      <c r="H717" s="449">
        <f>'Data information'!F932</f>
        <v>6</v>
      </c>
      <c r="I717" s="449">
        <f t="shared" si="62"/>
        <v>0</v>
      </c>
      <c r="J717" s="449">
        <f t="shared" si="63"/>
        <v>0</v>
      </c>
      <c r="K717" s="469"/>
    </row>
    <row r="718" spans="1:11" s="500" customFormat="1">
      <c r="A718" s="451"/>
      <c r="B718" s="475"/>
      <c r="C718" s="476" t="str">
        <f>'Data information'!C933</f>
        <v xml:space="preserve"> - ท่อ IMC.    3/4"</v>
      </c>
      <c r="D718" s="449"/>
      <c r="E718" s="450" t="str">
        <f>'Data information'!D933</f>
        <v>ม.</v>
      </c>
      <c r="F718" s="449">
        <f>'Data information'!E933</f>
        <v>50.36</v>
      </c>
      <c r="G718" s="449">
        <f t="shared" si="61"/>
        <v>0</v>
      </c>
      <c r="H718" s="449">
        <f>'Data information'!F933</f>
        <v>24</v>
      </c>
      <c r="I718" s="449">
        <f t="shared" si="62"/>
        <v>0</v>
      </c>
      <c r="J718" s="449">
        <f t="shared" si="63"/>
        <v>0</v>
      </c>
      <c r="K718" s="469"/>
    </row>
    <row r="719" spans="1:11" s="500" customFormat="1">
      <c r="A719" s="451"/>
      <c r="B719" s="475"/>
      <c r="C719" s="476" t="str">
        <f>'Data information'!C934</f>
        <v xml:space="preserve"> - ท่อ EMT.    1/2"</v>
      </c>
      <c r="D719" s="449"/>
      <c r="E719" s="450" t="str">
        <f>'Data information'!D934</f>
        <v>ม.</v>
      </c>
      <c r="F719" s="449">
        <f>'Data information'!E934</f>
        <v>34.89</v>
      </c>
      <c r="G719" s="449">
        <f t="shared" si="61"/>
        <v>0</v>
      </c>
      <c r="H719" s="449">
        <f>'Data information'!F934</f>
        <v>22</v>
      </c>
      <c r="I719" s="449">
        <f t="shared" si="62"/>
        <v>0</v>
      </c>
      <c r="J719" s="449">
        <f t="shared" si="63"/>
        <v>0</v>
      </c>
      <c r="K719" s="469"/>
    </row>
    <row r="720" spans="1:11" s="500" customFormat="1">
      <c r="A720" s="451"/>
      <c r="B720" s="475"/>
      <c r="C720" s="476" t="str">
        <f>'Data information'!C935</f>
        <v xml:space="preserve"> - รางวายเวย์</v>
      </c>
      <c r="D720" s="449"/>
      <c r="E720" s="450" t="str">
        <f>'Data information'!D935</f>
        <v>ม.</v>
      </c>
      <c r="F720" s="449">
        <f>'Data information'!E935</f>
        <v>133</v>
      </c>
      <c r="G720" s="449">
        <f t="shared" si="61"/>
        <v>0</v>
      </c>
      <c r="H720" s="449">
        <f>'Data information'!F935</f>
        <v>35</v>
      </c>
      <c r="I720" s="449">
        <f t="shared" si="62"/>
        <v>0</v>
      </c>
      <c r="J720" s="449">
        <f t="shared" si="63"/>
        <v>0</v>
      </c>
      <c r="K720" s="469"/>
    </row>
    <row r="721" spans="1:11" s="500" customFormat="1">
      <c r="A721" s="451"/>
      <c r="B721" s="475"/>
      <c r="C721" s="476" t="str">
        <f>'Data information'!C936</f>
        <v xml:space="preserve"> -  อุปกรณ์ประกอบสายไฟฟ้า</v>
      </c>
      <c r="D721" s="449"/>
      <c r="E721" s="450" t="str">
        <f>'Data information'!D936</f>
        <v>รายการ</v>
      </c>
      <c r="F721" s="449">
        <f>(SUM(G715:G717))*0.1</f>
        <v>0</v>
      </c>
      <c r="G721" s="449">
        <f t="shared" si="61"/>
        <v>0</v>
      </c>
      <c r="H721" s="449">
        <f>'Data information'!F936</f>
        <v>0</v>
      </c>
      <c r="I721" s="449">
        <f t="shared" si="62"/>
        <v>0</v>
      </c>
      <c r="J721" s="449">
        <f t="shared" si="63"/>
        <v>0</v>
      </c>
      <c r="K721" s="469"/>
    </row>
    <row r="722" spans="1:11" s="500" customFormat="1">
      <c r="A722" s="451"/>
      <c r="B722" s="475"/>
      <c r="C722" s="476" t="str">
        <f>'Data information'!C937</f>
        <v xml:space="preserve"> -  อุปกรณ์ประกอบท่อไฟฟ้า</v>
      </c>
      <c r="D722" s="449"/>
      <c r="E722" s="450" t="str">
        <f>'Data information'!D937</f>
        <v>รายการ</v>
      </c>
      <c r="F722" s="449">
        <f>(SUM(G718:G720))*0.15</f>
        <v>0</v>
      </c>
      <c r="G722" s="449">
        <f t="shared" si="61"/>
        <v>0</v>
      </c>
      <c r="H722" s="449">
        <f>'Data information'!F937</f>
        <v>0</v>
      </c>
      <c r="I722" s="449">
        <f t="shared" si="62"/>
        <v>0</v>
      </c>
      <c r="J722" s="449">
        <f t="shared" si="63"/>
        <v>0</v>
      </c>
      <c r="K722" s="469"/>
    </row>
    <row r="723" spans="1:11" s="500" customFormat="1" hidden="1">
      <c r="A723" s="451"/>
      <c r="B723" s="475"/>
      <c r="C723" s="485" t="str">
        <f>'Data information'!C938</f>
        <v>ระบบ SANITARY</v>
      </c>
      <c r="D723" s="449"/>
      <c r="E723" s="450"/>
      <c r="F723" s="449"/>
      <c r="G723" s="449"/>
      <c r="H723" s="449"/>
      <c r="I723" s="449"/>
      <c r="J723" s="449"/>
      <c r="K723" s="469"/>
    </row>
    <row r="724" spans="1:11" s="500" customFormat="1" hidden="1">
      <c r="A724" s="451"/>
      <c r="B724" s="475"/>
      <c r="C724" s="476" t="str">
        <f>'Data information'!C939</f>
        <v xml:space="preserve"> -  IEC 01 #  16  SQ.MM.</v>
      </c>
      <c r="D724" s="449"/>
      <c r="E724" s="450" t="str">
        <f>'Data information'!D939</f>
        <v>ม.</v>
      </c>
      <c r="F724" s="449">
        <f>'Data information'!E939</f>
        <v>45.9</v>
      </c>
      <c r="G724" s="449">
        <f t="shared" ref="G724:G759" si="64">D724*F724</f>
        <v>0</v>
      </c>
      <c r="H724" s="449">
        <f>'Data information'!F939</f>
        <v>20</v>
      </c>
      <c r="I724" s="449">
        <f t="shared" ref="I724:I759" si="65">D724*H724</f>
        <v>0</v>
      </c>
      <c r="J724" s="449">
        <f t="shared" ref="J724:J759" si="66">G724+I724</f>
        <v>0</v>
      </c>
      <c r="K724" s="469"/>
    </row>
    <row r="725" spans="1:11" s="500" customFormat="1" hidden="1">
      <c r="A725" s="451"/>
      <c r="B725" s="475"/>
      <c r="C725" s="476" t="str">
        <f>'Data information'!C940</f>
        <v xml:space="preserve"> -  IEC 01 #  6  SQ.MM.</v>
      </c>
      <c r="D725" s="449"/>
      <c r="E725" s="450" t="str">
        <f>'Data information'!D940</f>
        <v>ม.</v>
      </c>
      <c r="F725" s="449">
        <f>'Data information'!E940</f>
        <v>18</v>
      </c>
      <c r="G725" s="449">
        <f t="shared" si="64"/>
        <v>0</v>
      </c>
      <c r="H725" s="449">
        <f>'Data information'!F940</f>
        <v>12</v>
      </c>
      <c r="I725" s="449">
        <f t="shared" si="65"/>
        <v>0</v>
      </c>
      <c r="J725" s="449">
        <f t="shared" si="66"/>
        <v>0</v>
      </c>
      <c r="K725" s="469"/>
    </row>
    <row r="726" spans="1:11" s="500" customFormat="1" hidden="1">
      <c r="A726" s="451"/>
      <c r="B726" s="475"/>
      <c r="C726" s="476" t="str">
        <f>'Data information'!C941</f>
        <v xml:space="preserve"> -  ท่อ IMC 1  1/4  "</v>
      </c>
      <c r="D726" s="449"/>
      <c r="E726" s="450" t="str">
        <f>'Data information'!D941</f>
        <v>ม.</v>
      </c>
      <c r="F726" s="449">
        <f>'Data information'!E941</f>
        <v>171.28</v>
      </c>
      <c r="G726" s="449">
        <f t="shared" si="64"/>
        <v>0</v>
      </c>
      <c r="H726" s="449">
        <f>'Data information'!F941</f>
        <v>38</v>
      </c>
      <c r="I726" s="449">
        <f t="shared" si="65"/>
        <v>0</v>
      </c>
      <c r="J726" s="449">
        <f t="shared" si="66"/>
        <v>0</v>
      </c>
      <c r="K726" s="469"/>
    </row>
    <row r="727" spans="1:11" s="500" customFormat="1" hidden="1">
      <c r="A727" s="451"/>
      <c r="B727" s="475"/>
      <c r="C727" s="476" t="str">
        <f>'Data information'!C942</f>
        <v xml:space="preserve"> -  อุปกรณ์ประกอบสายไฟฟ้า</v>
      </c>
      <c r="D727" s="449"/>
      <c r="E727" s="450" t="str">
        <f>'Data information'!D942</f>
        <v>รายการ</v>
      </c>
      <c r="F727" s="449">
        <f>(SUM(G724:G725))*0.1</f>
        <v>0</v>
      </c>
      <c r="G727" s="449">
        <f t="shared" si="64"/>
        <v>0</v>
      </c>
      <c r="H727" s="449">
        <f>'Data information'!F942</f>
        <v>0</v>
      </c>
      <c r="I727" s="449">
        <f t="shared" si="65"/>
        <v>0</v>
      </c>
      <c r="J727" s="449">
        <f t="shared" si="66"/>
        <v>0</v>
      </c>
      <c r="K727" s="469"/>
    </row>
    <row r="728" spans="1:11" s="500" customFormat="1" hidden="1">
      <c r="A728" s="451"/>
      <c r="B728" s="475"/>
      <c r="C728" s="476" t="str">
        <f>'Data information'!C943</f>
        <v xml:space="preserve"> -  อุปกรณ์ประกอบท่อไฟฟ้า</v>
      </c>
      <c r="D728" s="449"/>
      <c r="E728" s="450" t="str">
        <f>'Data information'!D943</f>
        <v>รายการ</v>
      </c>
      <c r="F728" s="449">
        <f>(SUM(G726))*0.15</f>
        <v>0</v>
      </c>
      <c r="G728" s="449">
        <f t="shared" si="64"/>
        <v>0</v>
      </c>
      <c r="H728" s="449">
        <f>'Data information'!F943</f>
        <v>0</v>
      </c>
      <c r="I728" s="449">
        <f t="shared" si="65"/>
        <v>0</v>
      </c>
      <c r="J728" s="449">
        <f t="shared" si="66"/>
        <v>0</v>
      </c>
      <c r="K728" s="469"/>
    </row>
    <row r="729" spans="1:11" s="500" customFormat="1">
      <c r="A729" s="451"/>
      <c r="B729" s="475"/>
      <c r="C729" s="485" t="str">
        <f>'Data information'!C944</f>
        <v>ระบบเครื่องปรับอากาศ และพัดลมดูดอากาศ</v>
      </c>
      <c r="D729" s="449"/>
      <c r="E729" s="450"/>
      <c r="F729" s="449"/>
      <c r="G729" s="449"/>
      <c r="H729" s="449"/>
      <c r="I729" s="449"/>
      <c r="J729" s="449"/>
      <c r="K729" s="469"/>
    </row>
    <row r="730" spans="1:11" s="500" customFormat="1">
      <c r="A730" s="451"/>
      <c r="B730" s="475"/>
      <c r="C730" s="476" t="str">
        <f>'Data information'!C945</f>
        <v xml:space="preserve"> -  ตู้ CDU</v>
      </c>
      <c r="D730" s="449"/>
      <c r="E730" s="450" t="str">
        <f>'Data information'!D945</f>
        <v>ตู้</v>
      </c>
      <c r="F730" s="449">
        <f>'Data information'!E945</f>
        <v>4290</v>
      </c>
      <c r="G730" s="449">
        <f t="shared" si="64"/>
        <v>0</v>
      </c>
      <c r="H730" s="449">
        <f>'Data information'!F945</f>
        <v>500</v>
      </c>
      <c r="I730" s="449">
        <f t="shared" si="65"/>
        <v>0</v>
      </c>
      <c r="J730" s="449">
        <f t="shared" si="66"/>
        <v>0</v>
      </c>
      <c r="K730" s="469"/>
    </row>
    <row r="731" spans="1:11" s="500" customFormat="1" hidden="1">
      <c r="A731" s="451"/>
      <c r="B731" s="475"/>
      <c r="C731" s="476" t="str">
        <f>'Data information'!C946</f>
        <v xml:space="preserve"> -  IEC 01 #  70  SQ.MM.</v>
      </c>
      <c r="D731" s="449"/>
      <c r="E731" s="450" t="str">
        <f>'Data information'!D946</f>
        <v>ม.</v>
      </c>
      <c r="F731" s="449">
        <f>'Data information'!E946</f>
        <v>196.62</v>
      </c>
      <c r="G731" s="449">
        <f t="shared" si="64"/>
        <v>0</v>
      </c>
      <c r="H731" s="449">
        <f>'Data information'!F946</f>
        <v>45</v>
      </c>
      <c r="I731" s="449">
        <f t="shared" si="65"/>
        <v>0</v>
      </c>
      <c r="J731" s="449">
        <f t="shared" si="66"/>
        <v>0</v>
      </c>
      <c r="K731" s="469"/>
    </row>
    <row r="732" spans="1:11" s="500" customFormat="1" hidden="1">
      <c r="A732" s="451"/>
      <c r="B732" s="475"/>
      <c r="C732" s="476" t="str">
        <f>'Data information'!C947</f>
        <v xml:space="preserve"> -  IEC 01 #  50  SQ.MM.</v>
      </c>
      <c r="D732" s="449"/>
      <c r="E732" s="450" t="str">
        <f>'Data information'!D947</f>
        <v>ม.</v>
      </c>
      <c r="F732" s="449">
        <f>'Data information'!E947</f>
        <v>137.52000000000001</v>
      </c>
      <c r="G732" s="449">
        <f t="shared" si="64"/>
        <v>0</v>
      </c>
      <c r="H732" s="449">
        <f>'Data information'!F947</f>
        <v>40</v>
      </c>
      <c r="I732" s="449">
        <f t="shared" si="65"/>
        <v>0</v>
      </c>
      <c r="J732" s="449">
        <f t="shared" si="66"/>
        <v>0</v>
      </c>
      <c r="K732" s="469"/>
    </row>
    <row r="733" spans="1:11" s="500" customFormat="1">
      <c r="A733" s="451"/>
      <c r="B733" s="475"/>
      <c r="C733" s="476" t="str">
        <f>'Data information'!C948</f>
        <v xml:space="preserve"> -  IEC 01 #  35  SQ.MM.</v>
      </c>
      <c r="D733" s="449"/>
      <c r="E733" s="450" t="str">
        <f>'Data information'!D948</f>
        <v>ม.</v>
      </c>
      <c r="F733" s="449">
        <f>'Data information'!E948</f>
        <v>102.3</v>
      </c>
      <c r="G733" s="449">
        <f t="shared" si="64"/>
        <v>0</v>
      </c>
      <c r="H733" s="449">
        <f>'Data information'!F948</f>
        <v>30</v>
      </c>
      <c r="I733" s="449">
        <f t="shared" si="65"/>
        <v>0</v>
      </c>
      <c r="J733" s="449">
        <f t="shared" si="66"/>
        <v>0</v>
      </c>
      <c r="K733" s="469"/>
    </row>
    <row r="734" spans="1:11" s="500" customFormat="1" hidden="1">
      <c r="A734" s="451"/>
      <c r="B734" s="475"/>
      <c r="C734" s="476" t="str">
        <f>'Data information'!C949</f>
        <v xml:space="preserve"> -  IEC 01 #  25  SQ.MM.</v>
      </c>
      <c r="D734" s="449"/>
      <c r="E734" s="450" t="str">
        <f>'Data information'!D949</f>
        <v>ม.</v>
      </c>
      <c r="F734" s="449">
        <f>'Data information'!E949</f>
        <v>72</v>
      </c>
      <c r="G734" s="449">
        <f t="shared" si="64"/>
        <v>0</v>
      </c>
      <c r="H734" s="449">
        <f>'Data information'!F949</f>
        <v>25</v>
      </c>
      <c r="I734" s="449">
        <f t="shared" si="65"/>
        <v>0</v>
      </c>
      <c r="J734" s="449">
        <f t="shared" si="66"/>
        <v>0</v>
      </c>
      <c r="K734" s="469"/>
    </row>
    <row r="735" spans="1:11" s="500" customFormat="1" hidden="1">
      <c r="A735" s="451"/>
      <c r="B735" s="475"/>
      <c r="C735" s="476" t="str">
        <f>'Data information'!C950</f>
        <v xml:space="preserve"> -  IEC 01 #  16  SQ.MM.</v>
      </c>
      <c r="D735" s="449"/>
      <c r="E735" s="450" t="str">
        <f>'Data information'!D950</f>
        <v>ม.</v>
      </c>
      <c r="F735" s="449">
        <f>'Data information'!E950</f>
        <v>45.9</v>
      </c>
      <c r="G735" s="449">
        <f t="shared" si="64"/>
        <v>0</v>
      </c>
      <c r="H735" s="449">
        <f>'Data information'!F950</f>
        <v>20</v>
      </c>
      <c r="I735" s="449">
        <f t="shared" si="65"/>
        <v>0</v>
      </c>
      <c r="J735" s="449">
        <f t="shared" si="66"/>
        <v>0</v>
      </c>
      <c r="K735" s="469"/>
    </row>
    <row r="736" spans="1:11" s="500" customFormat="1">
      <c r="A736" s="451"/>
      <c r="B736" s="475"/>
      <c r="C736" s="476" t="str">
        <f>'Data information'!C951</f>
        <v xml:space="preserve"> -  IEC 01 #  10  SQ.MM.</v>
      </c>
      <c r="D736" s="449"/>
      <c r="E736" s="450" t="str">
        <f>'Data information'!D951</f>
        <v>ม.</v>
      </c>
      <c r="F736" s="449">
        <f>'Data information'!E951</f>
        <v>29.58</v>
      </c>
      <c r="G736" s="449">
        <f t="shared" si="64"/>
        <v>0</v>
      </c>
      <c r="H736" s="449">
        <f>'Data information'!F951</f>
        <v>16</v>
      </c>
      <c r="I736" s="449">
        <f t="shared" si="65"/>
        <v>0</v>
      </c>
      <c r="J736" s="449">
        <f t="shared" si="66"/>
        <v>0</v>
      </c>
      <c r="K736" s="469"/>
    </row>
    <row r="737" spans="1:11" s="500" customFormat="1" hidden="1">
      <c r="A737" s="451"/>
      <c r="B737" s="475"/>
      <c r="C737" s="476" t="str">
        <f>'Data information'!C952</f>
        <v xml:space="preserve"> -  IEC 01 #  6  SQ.MM.</v>
      </c>
      <c r="D737" s="449"/>
      <c r="E737" s="450" t="str">
        <f>'Data information'!D952</f>
        <v>ม.</v>
      </c>
      <c r="F737" s="449">
        <f>'Data information'!E952</f>
        <v>18</v>
      </c>
      <c r="G737" s="449">
        <f t="shared" si="64"/>
        <v>0</v>
      </c>
      <c r="H737" s="449">
        <f>'Data information'!F952</f>
        <v>12</v>
      </c>
      <c r="I737" s="449">
        <f t="shared" si="65"/>
        <v>0</v>
      </c>
      <c r="J737" s="449">
        <f t="shared" si="66"/>
        <v>0</v>
      </c>
      <c r="K737" s="469"/>
    </row>
    <row r="738" spans="1:11" s="500" customFormat="1">
      <c r="A738" s="451"/>
      <c r="B738" s="475"/>
      <c r="C738" s="476" t="str">
        <f>'Data information'!C953</f>
        <v xml:space="preserve"> -  IEC 01 #  4  SQ.MM.</v>
      </c>
      <c r="D738" s="449"/>
      <c r="E738" s="450" t="str">
        <f>'Data information'!D953</f>
        <v>ม.</v>
      </c>
      <c r="F738" s="449">
        <f>'Data information'!E953</f>
        <v>11.22</v>
      </c>
      <c r="G738" s="449">
        <f t="shared" si="64"/>
        <v>0</v>
      </c>
      <c r="H738" s="449">
        <f>'Data information'!F953</f>
        <v>10</v>
      </c>
      <c r="I738" s="449">
        <f t="shared" si="65"/>
        <v>0</v>
      </c>
      <c r="J738" s="449">
        <f t="shared" si="66"/>
        <v>0</v>
      </c>
      <c r="K738" s="469"/>
    </row>
    <row r="739" spans="1:11" s="500" customFormat="1">
      <c r="A739" s="451"/>
      <c r="B739" s="475"/>
      <c r="C739" s="476" t="str">
        <f>'Data information'!C954</f>
        <v xml:space="preserve"> -  IEC 01 #  2.5  SQ.MM.</v>
      </c>
      <c r="D739" s="449"/>
      <c r="E739" s="450" t="str">
        <f>'Data information'!D954</f>
        <v>ม.</v>
      </c>
      <c r="F739" s="449">
        <f>'Data information'!E954</f>
        <v>7.44</v>
      </c>
      <c r="G739" s="449">
        <f t="shared" si="64"/>
        <v>0</v>
      </c>
      <c r="H739" s="449">
        <f>'Data information'!F954</f>
        <v>7</v>
      </c>
      <c r="I739" s="449">
        <f t="shared" si="65"/>
        <v>0</v>
      </c>
      <c r="J739" s="449">
        <f t="shared" si="66"/>
        <v>0</v>
      </c>
      <c r="K739" s="469"/>
    </row>
    <row r="740" spans="1:11" s="500" customFormat="1">
      <c r="A740" s="451"/>
      <c r="B740" s="475"/>
      <c r="C740" s="476" t="str">
        <f>'Data information'!C955</f>
        <v xml:space="preserve"> -  Transmission cable size : 0.33 mm (22AWG) 2Core</v>
      </c>
      <c r="D740" s="449"/>
      <c r="E740" s="450" t="str">
        <f>'Data information'!D955</f>
        <v>ม.</v>
      </c>
      <c r="F740" s="449">
        <f>'Data information'!E955</f>
        <v>15</v>
      </c>
      <c r="G740" s="449">
        <f t="shared" si="64"/>
        <v>0</v>
      </c>
      <c r="H740" s="449">
        <f>'Data information'!F955</f>
        <v>5</v>
      </c>
      <c r="I740" s="449">
        <f t="shared" si="65"/>
        <v>0</v>
      </c>
      <c r="J740" s="449">
        <f t="shared" si="66"/>
        <v>0</v>
      </c>
      <c r="K740" s="469"/>
    </row>
    <row r="741" spans="1:11" s="500" customFormat="1" hidden="1">
      <c r="A741" s="451"/>
      <c r="B741" s="475"/>
      <c r="C741" s="476" t="str">
        <f>'Data information'!C956</f>
        <v xml:space="preserve"> -  ท่อ IMC 2  1/2  "</v>
      </c>
      <c r="D741" s="449"/>
      <c r="E741" s="450" t="str">
        <f>'Data information'!D956</f>
        <v>ม.</v>
      </c>
      <c r="F741" s="449">
        <f>'Data information'!E956</f>
        <v>449.57</v>
      </c>
      <c r="G741" s="449">
        <f t="shared" si="64"/>
        <v>0</v>
      </c>
      <c r="H741" s="449">
        <f>'Data information'!F956</f>
        <v>55</v>
      </c>
      <c r="I741" s="449">
        <f t="shared" si="65"/>
        <v>0</v>
      </c>
      <c r="J741" s="449">
        <f t="shared" si="66"/>
        <v>0</v>
      </c>
      <c r="K741" s="469"/>
    </row>
    <row r="742" spans="1:11" s="500" customFormat="1" hidden="1">
      <c r="A742" s="451"/>
      <c r="B742" s="475"/>
      <c r="C742" s="476" t="str">
        <f>'Data information'!C957</f>
        <v xml:space="preserve"> -  ท่อ IMC 2  "</v>
      </c>
      <c r="D742" s="449"/>
      <c r="E742" s="450" t="str">
        <f>'Data information'!D957</f>
        <v>ม.</v>
      </c>
      <c r="F742" s="449">
        <f>'Data information'!E957</f>
        <v>287.48</v>
      </c>
      <c r="G742" s="449">
        <f t="shared" si="64"/>
        <v>0</v>
      </c>
      <c r="H742" s="449">
        <f>'Data information'!F957</f>
        <v>48</v>
      </c>
      <c r="I742" s="449">
        <f t="shared" si="65"/>
        <v>0</v>
      </c>
      <c r="J742" s="449">
        <f t="shared" si="66"/>
        <v>0</v>
      </c>
      <c r="K742" s="469"/>
    </row>
    <row r="743" spans="1:11" s="500" customFormat="1">
      <c r="A743" s="451"/>
      <c r="B743" s="475"/>
      <c r="C743" s="476" t="str">
        <f>'Data information'!C958</f>
        <v xml:space="preserve"> -  ท่อ IMC 1  1/2  "</v>
      </c>
      <c r="D743" s="449"/>
      <c r="E743" s="450" t="str">
        <f>'Data information'!D958</f>
        <v>ม.</v>
      </c>
      <c r="F743" s="449">
        <f>'Data information'!E958</f>
        <v>210.36</v>
      </c>
      <c r="G743" s="449">
        <f t="shared" si="64"/>
        <v>0</v>
      </c>
      <c r="H743" s="449">
        <f>'Data information'!F958</f>
        <v>42</v>
      </c>
      <c r="I743" s="449">
        <f t="shared" si="65"/>
        <v>0</v>
      </c>
      <c r="J743" s="449">
        <f t="shared" si="66"/>
        <v>0</v>
      </c>
      <c r="K743" s="469"/>
    </row>
    <row r="744" spans="1:11" s="500" customFormat="1" hidden="1">
      <c r="A744" s="451"/>
      <c r="B744" s="475"/>
      <c r="C744" s="476" t="str">
        <f>'Data information'!C959</f>
        <v xml:space="preserve"> - ท่อ EMT.   1 1/4 "</v>
      </c>
      <c r="D744" s="449"/>
      <c r="E744" s="450" t="str">
        <f>'Data information'!D959</f>
        <v>ม.</v>
      </c>
      <c r="F744" s="449">
        <f>'Data information'!E959</f>
        <v>124.85</v>
      </c>
      <c r="G744" s="449">
        <f t="shared" si="64"/>
        <v>0</v>
      </c>
      <c r="H744" s="449">
        <f>'Data information'!F959</f>
        <v>38</v>
      </c>
      <c r="I744" s="449">
        <f t="shared" si="65"/>
        <v>0</v>
      </c>
      <c r="J744" s="449">
        <f t="shared" si="66"/>
        <v>0</v>
      </c>
      <c r="K744" s="469"/>
    </row>
    <row r="745" spans="1:11" s="500" customFormat="1">
      <c r="A745" s="451"/>
      <c r="B745" s="475"/>
      <c r="C745" s="476" t="str">
        <f>'Data information'!C960</f>
        <v xml:space="preserve">  - ท่อ EMT.    1/2 "</v>
      </c>
      <c r="D745" s="449"/>
      <c r="E745" s="450" t="str">
        <f>'Data information'!D960</f>
        <v>ม.</v>
      </c>
      <c r="F745" s="449">
        <f>'Data information'!E960</f>
        <v>34.89</v>
      </c>
      <c r="G745" s="449">
        <f t="shared" si="64"/>
        <v>0</v>
      </c>
      <c r="H745" s="449">
        <f>'Data information'!F960</f>
        <v>22</v>
      </c>
      <c r="I745" s="449">
        <f t="shared" si="65"/>
        <v>0</v>
      </c>
      <c r="J745" s="449">
        <f t="shared" si="66"/>
        <v>0</v>
      </c>
      <c r="K745" s="469"/>
    </row>
    <row r="746" spans="1:11" s="500" customFormat="1">
      <c r="A746" s="451"/>
      <c r="B746" s="475"/>
      <c r="C746" s="476" t="str">
        <f>'Data information'!C961</f>
        <v xml:space="preserve"> -  อุปกรณ์ประกอบสายไฟฟ้า</v>
      </c>
      <c r="D746" s="449"/>
      <c r="E746" s="450" t="str">
        <f>'Data information'!D961</f>
        <v>รายการ</v>
      </c>
      <c r="F746" s="449">
        <f>(SUM(G731:G740))*0.1</f>
        <v>0</v>
      </c>
      <c r="G746" s="449">
        <f t="shared" si="64"/>
        <v>0</v>
      </c>
      <c r="H746" s="449">
        <f>'Data information'!F961</f>
        <v>0</v>
      </c>
      <c r="I746" s="449">
        <f t="shared" si="65"/>
        <v>0</v>
      </c>
      <c r="J746" s="449">
        <f t="shared" si="66"/>
        <v>0</v>
      </c>
      <c r="K746" s="469"/>
    </row>
    <row r="747" spans="1:11" s="500" customFormat="1">
      <c r="A747" s="451"/>
      <c r="B747" s="475"/>
      <c r="C747" s="476" t="str">
        <f>'Data information'!C962</f>
        <v xml:space="preserve"> -  อุปกรณ์ประกอบท่อไฟฟ้า</v>
      </c>
      <c r="D747" s="449"/>
      <c r="E747" s="450" t="str">
        <f>'Data information'!D962</f>
        <v>รายการ</v>
      </c>
      <c r="F747" s="449">
        <f>(SUM(G741:G745))*0.15</f>
        <v>0</v>
      </c>
      <c r="G747" s="449">
        <f t="shared" si="64"/>
        <v>0</v>
      </c>
      <c r="H747" s="449">
        <f>'Data information'!F962</f>
        <v>0</v>
      </c>
      <c r="I747" s="449">
        <f t="shared" si="65"/>
        <v>0</v>
      </c>
      <c r="J747" s="449">
        <f t="shared" si="66"/>
        <v>0</v>
      </c>
      <c r="K747" s="469"/>
    </row>
    <row r="748" spans="1:11" s="500" customFormat="1">
      <c r="A748" s="451"/>
      <c r="B748" s="475"/>
      <c r="C748" s="485" t="str">
        <f>'Data information'!C963</f>
        <v>ระบบไฟฉุกเฉินและป้ายทางออก</v>
      </c>
      <c r="D748" s="449"/>
      <c r="E748" s="450"/>
      <c r="F748" s="449"/>
      <c r="G748" s="449"/>
      <c r="H748" s="449"/>
      <c r="I748" s="449"/>
      <c r="J748" s="449"/>
      <c r="K748" s="469"/>
    </row>
    <row r="749" spans="1:11" s="500" customFormat="1">
      <c r="A749" s="451"/>
      <c r="B749" s="475"/>
      <c r="C749" s="476" t="str">
        <f>'Data information'!C964</f>
        <v xml:space="preserve"> -  ปลั๊กกราว์ดเดี่ยว</v>
      </c>
      <c r="D749" s="449"/>
      <c r="E749" s="450" t="str">
        <f>'Data information'!D964</f>
        <v>ชุด</v>
      </c>
      <c r="F749" s="449">
        <f>'Data information'!E964</f>
        <v>80</v>
      </c>
      <c r="G749" s="449">
        <f t="shared" si="64"/>
        <v>0</v>
      </c>
      <c r="H749" s="449">
        <f>'Data information'!F964</f>
        <v>90</v>
      </c>
      <c r="I749" s="449">
        <f t="shared" si="65"/>
        <v>0</v>
      </c>
      <c r="J749" s="449">
        <f t="shared" si="66"/>
        <v>0</v>
      </c>
      <c r="K749" s="469"/>
    </row>
    <row r="750" spans="1:11" s="500" customFormat="1">
      <c r="A750" s="451"/>
      <c r="B750" s="475"/>
      <c r="C750" s="476" t="str">
        <f>'Data information'!C965</f>
        <v xml:space="preserve"> -  IEC 01 #  2.5  SQ.MM.</v>
      </c>
      <c r="D750" s="449"/>
      <c r="E750" s="450" t="str">
        <f>'Data information'!D965</f>
        <v>ม.</v>
      </c>
      <c r="F750" s="449">
        <f>'Data information'!E965</f>
        <v>7.44</v>
      </c>
      <c r="G750" s="449">
        <f t="shared" si="64"/>
        <v>0</v>
      </c>
      <c r="H750" s="449">
        <f>'Data information'!F965</f>
        <v>7</v>
      </c>
      <c r="I750" s="449">
        <f t="shared" si="65"/>
        <v>0</v>
      </c>
      <c r="J750" s="449">
        <f t="shared" si="66"/>
        <v>0</v>
      </c>
      <c r="K750" s="469"/>
    </row>
    <row r="751" spans="1:11" s="500" customFormat="1">
      <c r="A751" s="451"/>
      <c r="B751" s="475"/>
      <c r="C751" s="476" t="str">
        <f>'Data information'!C966</f>
        <v xml:space="preserve"> - ท่อ EMT.   1/2"</v>
      </c>
      <c r="D751" s="449"/>
      <c r="E751" s="450" t="str">
        <f>'Data information'!D966</f>
        <v>ม.</v>
      </c>
      <c r="F751" s="449">
        <f>'Data information'!E966</f>
        <v>34.89</v>
      </c>
      <c r="G751" s="449">
        <f t="shared" si="64"/>
        <v>0</v>
      </c>
      <c r="H751" s="449">
        <f>'Data information'!F966</f>
        <v>22</v>
      </c>
      <c r="I751" s="449">
        <f t="shared" si="65"/>
        <v>0</v>
      </c>
      <c r="J751" s="449">
        <f t="shared" si="66"/>
        <v>0</v>
      </c>
      <c r="K751" s="469"/>
    </row>
    <row r="752" spans="1:11" s="500" customFormat="1">
      <c r="A752" s="451"/>
      <c r="B752" s="475"/>
      <c r="C752" s="476" t="str">
        <f>'Data information'!C967</f>
        <v xml:space="preserve"> -  อุปกรณ์ประกอบสายไฟฟ้า</v>
      </c>
      <c r="D752" s="449"/>
      <c r="E752" s="450" t="str">
        <f>'Data information'!D967</f>
        <v>รายการ</v>
      </c>
      <c r="F752" s="449">
        <f>(SUM(G750))*0.1</f>
        <v>0</v>
      </c>
      <c r="G752" s="449">
        <f t="shared" si="64"/>
        <v>0</v>
      </c>
      <c r="H752" s="449">
        <f>'Data information'!F967</f>
        <v>0</v>
      </c>
      <c r="I752" s="449">
        <f t="shared" si="65"/>
        <v>0</v>
      </c>
      <c r="J752" s="449">
        <f t="shared" si="66"/>
        <v>0</v>
      </c>
      <c r="K752" s="469"/>
    </row>
    <row r="753" spans="1:11" s="500" customFormat="1">
      <c r="A753" s="451"/>
      <c r="B753" s="475"/>
      <c r="C753" s="476" t="str">
        <f>'Data information'!C968</f>
        <v xml:space="preserve"> -  อุปกรณ์ประกอบท่อไฟฟ้า</v>
      </c>
      <c r="D753" s="449"/>
      <c r="E753" s="450" t="str">
        <f>'Data information'!D968</f>
        <v>รายการ</v>
      </c>
      <c r="F753" s="449">
        <f>(SUM(G751))*0.15</f>
        <v>0</v>
      </c>
      <c r="G753" s="449">
        <f t="shared" si="64"/>
        <v>0</v>
      </c>
      <c r="H753" s="449">
        <f>'Data information'!F968</f>
        <v>0</v>
      </c>
      <c r="I753" s="449">
        <f t="shared" si="65"/>
        <v>0</v>
      </c>
      <c r="J753" s="449">
        <f t="shared" si="66"/>
        <v>0</v>
      </c>
      <c r="K753" s="469"/>
    </row>
    <row r="754" spans="1:11" s="500" customFormat="1">
      <c r="A754" s="451"/>
      <c r="B754" s="475"/>
      <c r="C754" s="485" t="str">
        <f>'Data information'!C969</f>
        <v>ระบบ LIFT</v>
      </c>
      <c r="D754" s="449"/>
      <c r="E754" s="450"/>
      <c r="F754" s="449"/>
      <c r="G754" s="449"/>
      <c r="H754" s="449"/>
      <c r="I754" s="449"/>
      <c r="J754" s="449"/>
      <c r="K754" s="469"/>
    </row>
    <row r="755" spans="1:11" s="500" customFormat="1" hidden="1">
      <c r="A755" s="451"/>
      <c r="B755" s="475"/>
      <c r="C755" s="476" t="str">
        <f>'Data information'!C970</f>
        <v xml:space="preserve"> -  FRC #  16  SQ.MM.</v>
      </c>
      <c r="D755" s="449"/>
      <c r="E755" s="450" t="str">
        <f>'Data information'!D970</f>
        <v>ม.</v>
      </c>
      <c r="F755" s="449">
        <f>'Data information'!E970</f>
        <v>84</v>
      </c>
      <c r="G755" s="449">
        <f t="shared" si="64"/>
        <v>0</v>
      </c>
      <c r="H755" s="449">
        <f>'Data information'!F970</f>
        <v>30</v>
      </c>
      <c r="I755" s="449">
        <f t="shared" si="65"/>
        <v>0</v>
      </c>
      <c r="J755" s="449">
        <f t="shared" si="66"/>
        <v>0</v>
      </c>
      <c r="K755" s="469"/>
    </row>
    <row r="756" spans="1:11" s="500" customFormat="1" hidden="1">
      <c r="A756" s="451"/>
      <c r="B756" s="475"/>
      <c r="C756" s="476" t="str">
        <f>'Data information'!C971</f>
        <v xml:space="preserve"> -  FRC #  6  SQ.MM.</v>
      </c>
      <c r="D756" s="449"/>
      <c r="E756" s="450" t="str">
        <f>'Data information'!D971</f>
        <v>ม.</v>
      </c>
      <c r="F756" s="449">
        <f>'Data information'!E971</f>
        <v>43.2</v>
      </c>
      <c r="G756" s="449">
        <f t="shared" si="64"/>
        <v>0</v>
      </c>
      <c r="H756" s="449">
        <f>'Data information'!F971</f>
        <v>16</v>
      </c>
      <c r="I756" s="449">
        <f t="shared" si="65"/>
        <v>0</v>
      </c>
      <c r="J756" s="449">
        <f t="shared" si="66"/>
        <v>0</v>
      </c>
      <c r="K756" s="469"/>
    </row>
    <row r="757" spans="1:11" s="500" customFormat="1" hidden="1">
      <c r="A757" s="451"/>
      <c r="B757" s="475"/>
      <c r="C757" s="476" t="str">
        <f>'Data information'!C972</f>
        <v xml:space="preserve"> - ท่อ IMC.  2  "</v>
      </c>
      <c r="D757" s="449"/>
      <c r="E757" s="450" t="str">
        <f>'Data information'!D972</f>
        <v>ม.</v>
      </c>
      <c r="F757" s="449">
        <f>'Data information'!E972</f>
        <v>287.48</v>
      </c>
      <c r="G757" s="449">
        <f t="shared" si="64"/>
        <v>0</v>
      </c>
      <c r="H757" s="449">
        <f>'Data information'!F972</f>
        <v>48</v>
      </c>
      <c r="I757" s="449">
        <f t="shared" si="65"/>
        <v>0</v>
      </c>
      <c r="J757" s="449">
        <f t="shared" si="66"/>
        <v>0</v>
      </c>
      <c r="K757" s="469"/>
    </row>
    <row r="758" spans="1:11" s="500" customFormat="1" hidden="1">
      <c r="A758" s="451"/>
      <c r="B758" s="475"/>
      <c r="C758" s="476" t="str">
        <f>'Data information'!C973</f>
        <v xml:space="preserve"> -  อุปกรณ์ประกอบสายไฟฟ้า</v>
      </c>
      <c r="D758" s="449"/>
      <c r="E758" s="450" t="str">
        <f>'Data information'!D973</f>
        <v>รายการ</v>
      </c>
      <c r="F758" s="449">
        <f>(SUM(G755:G756))*0.1</f>
        <v>0</v>
      </c>
      <c r="G758" s="449">
        <f t="shared" si="64"/>
        <v>0</v>
      </c>
      <c r="H758" s="449">
        <f>'Data information'!F973</f>
        <v>0</v>
      </c>
      <c r="I758" s="449">
        <f t="shared" si="65"/>
        <v>0</v>
      </c>
      <c r="J758" s="449">
        <f t="shared" si="66"/>
        <v>0</v>
      </c>
      <c r="K758" s="469"/>
    </row>
    <row r="759" spans="1:11" s="500" customFormat="1" hidden="1">
      <c r="A759" s="451"/>
      <c r="B759" s="475"/>
      <c r="C759" s="476" t="str">
        <f>'Data information'!C974</f>
        <v xml:space="preserve"> -  อุปกรณ์ประกอบท่อไฟฟ้า</v>
      </c>
      <c r="D759" s="449"/>
      <c r="E759" s="450" t="str">
        <f>'Data information'!D974</f>
        <v>รายการ</v>
      </c>
      <c r="F759" s="449">
        <f>(SUM(G757))*0.15</f>
        <v>0</v>
      </c>
      <c r="G759" s="449">
        <f t="shared" si="64"/>
        <v>0</v>
      </c>
      <c r="H759" s="449">
        <f>'Data information'!F974</f>
        <v>0</v>
      </c>
      <c r="I759" s="449">
        <f t="shared" si="65"/>
        <v>0</v>
      </c>
      <c r="J759" s="449">
        <f t="shared" si="66"/>
        <v>0</v>
      </c>
      <c r="K759" s="469"/>
    </row>
    <row r="760" spans="1:11" s="500" customFormat="1">
      <c r="A760" s="451"/>
      <c r="B760" s="475"/>
      <c r="C760" s="485" t="str">
        <f>'Data information'!C975</f>
        <v>ระบบป้องกันฟ้าผ่า</v>
      </c>
      <c r="D760" s="449"/>
      <c r="E760" s="450"/>
      <c r="F760" s="449"/>
      <c r="G760" s="449"/>
      <c r="H760" s="449"/>
      <c r="I760" s="449"/>
      <c r="J760" s="449"/>
      <c r="K760" s="469"/>
    </row>
    <row r="761" spans="1:11" s="500" customFormat="1">
      <c r="A761" s="451"/>
      <c r="B761" s="475"/>
      <c r="C761" s="476" t="str">
        <f>'Data information'!C976</f>
        <v xml:space="preserve"> -  Air Terminal ( h 60 cm. )</v>
      </c>
      <c r="D761" s="449"/>
      <c r="E761" s="450" t="str">
        <f>'Data information'!D976</f>
        <v>แท่ง</v>
      </c>
      <c r="F761" s="449">
        <f>'Data information'!E976</f>
        <v>1135</v>
      </c>
      <c r="G761" s="449">
        <f t="shared" ref="G761:G768" si="67">D761*F761</f>
        <v>0</v>
      </c>
      <c r="H761" s="449">
        <f>'Data information'!F976</f>
        <v>100</v>
      </c>
      <c r="I761" s="449">
        <f t="shared" ref="I761:I768" si="68">D761*H761</f>
        <v>0</v>
      </c>
      <c r="J761" s="449">
        <f t="shared" ref="J761:J768" si="69">G761+I761</f>
        <v>0</v>
      </c>
      <c r="K761" s="469"/>
    </row>
    <row r="762" spans="1:11" s="500" customFormat="1">
      <c r="A762" s="451"/>
      <c r="B762" s="475"/>
      <c r="C762" s="476" t="str">
        <f>'Data information'!C977</f>
        <v xml:space="preserve"> -  Ground  Test  Box</v>
      </c>
      <c r="D762" s="449"/>
      <c r="E762" s="450" t="str">
        <f>'Data information'!D977</f>
        <v>กล่อง</v>
      </c>
      <c r="F762" s="449">
        <f>'Data information'!E977</f>
        <v>2000</v>
      </c>
      <c r="G762" s="449">
        <f t="shared" si="67"/>
        <v>0</v>
      </c>
      <c r="H762" s="449">
        <f>'Data information'!F977</f>
        <v>100</v>
      </c>
      <c r="I762" s="449">
        <f t="shared" si="68"/>
        <v>0</v>
      </c>
      <c r="J762" s="449">
        <f t="shared" si="69"/>
        <v>0</v>
      </c>
      <c r="K762" s="469"/>
    </row>
    <row r="763" spans="1:11" s="500" customFormat="1">
      <c r="A763" s="451"/>
      <c r="B763" s="475"/>
      <c r="C763" s="476" t="str">
        <f>'Data information'!C978</f>
        <v xml:space="preserve"> -  Ground  PIT</v>
      </c>
      <c r="D763" s="449"/>
      <c r="E763" s="450" t="str">
        <f>'Data information'!D978</f>
        <v>บ่อ</v>
      </c>
      <c r="F763" s="449">
        <f>'Data information'!E978</f>
        <v>1050</v>
      </c>
      <c r="G763" s="449">
        <f t="shared" si="67"/>
        <v>0</v>
      </c>
      <c r="H763" s="449">
        <f>'Data information'!F978</f>
        <v>100</v>
      </c>
      <c r="I763" s="449">
        <f t="shared" si="68"/>
        <v>0</v>
      </c>
      <c r="J763" s="449">
        <f t="shared" si="69"/>
        <v>0</v>
      </c>
      <c r="K763" s="469"/>
    </row>
    <row r="764" spans="1:11" s="500" customFormat="1">
      <c r="A764" s="451"/>
      <c r="B764" s="475"/>
      <c r="C764" s="476" t="str">
        <f>'Data information'!C979</f>
        <v xml:space="preserve"> - Cabel Coppre  70  sq.mm.</v>
      </c>
      <c r="D764" s="449"/>
      <c r="E764" s="450" t="str">
        <f>'Data information'!D979</f>
        <v>ม.</v>
      </c>
      <c r="F764" s="449">
        <f>'Data information'!E979</f>
        <v>196.62</v>
      </c>
      <c r="G764" s="449">
        <f t="shared" si="67"/>
        <v>0</v>
      </c>
      <c r="H764" s="449">
        <f>'Data information'!F979</f>
        <v>45</v>
      </c>
      <c r="I764" s="449">
        <f t="shared" si="68"/>
        <v>0</v>
      </c>
      <c r="J764" s="449">
        <f t="shared" si="69"/>
        <v>0</v>
      </c>
      <c r="K764" s="469"/>
    </row>
    <row r="765" spans="1:11" s="500" customFormat="1">
      <c r="A765" s="451"/>
      <c r="B765" s="475"/>
      <c r="C765" s="476" t="str">
        <f>'Data information'!C980</f>
        <v xml:space="preserve"> - ท่อ PVC  1   " </v>
      </c>
      <c r="D765" s="449"/>
      <c r="E765" s="450" t="str">
        <f>'Data information'!D980</f>
        <v>ม.</v>
      </c>
      <c r="F765" s="449">
        <f>'Data information'!E980</f>
        <v>14.45</v>
      </c>
      <c r="G765" s="449">
        <f t="shared" si="67"/>
        <v>0</v>
      </c>
      <c r="H765" s="449">
        <f>'Data information'!F980</f>
        <v>25</v>
      </c>
      <c r="I765" s="449">
        <f t="shared" si="68"/>
        <v>0</v>
      </c>
      <c r="J765" s="449">
        <f t="shared" si="69"/>
        <v>0</v>
      </c>
      <c r="K765" s="469"/>
    </row>
    <row r="766" spans="1:11" s="500" customFormat="1">
      <c r="A766" s="451"/>
      <c r="B766" s="475"/>
      <c r="C766" s="476" t="str">
        <f>'Data information'!C981</f>
        <v xml:space="preserve"> - ชุดแท่งกราวด์</v>
      </c>
      <c r="D766" s="449"/>
      <c r="E766" s="450" t="str">
        <f>'Data information'!D981</f>
        <v>แท่ง</v>
      </c>
      <c r="F766" s="449">
        <f>'Data information'!E981</f>
        <v>930</v>
      </c>
      <c r="G766" s="449">
        <f t="shared" si="67"/>
        <v>0</v>
      </c>
      <c r="H766" s="449">
        <f>'Data information'!F981</f>
        <v>100</v>
      </c>
      <c r="I766" s="449">
        <f t="shared" si="68"/>
        <v>0</v>
      </c>
      <c r="J766" s="449">
        <f t="shared" si="69"/>
        <v>0</v>
      </c>
      <c r="K766" s="469"/>
    </row>
    <row r="767" spans="1:11" s="500" customFormat="1">
      <c r="A767" s="451"/>
      <c r="B767" s="475"/>
      <c r="C767" s="476" t="str">
        <f>'Data information'!C982</f>
        <v xml:space="preserve"> -  อุปกรณ์ประกอบสายไฟฟ้า</v>
      </c>
      <c r="D767" s="449"/>
      <c r="E767" s="450" t="str">
        <f>'Data information'!D982</f>
        <v>รายการ</v>
      </c>
      <c r="F767" s="449">
        <f>(SUM(G764))*0.1</f>
        <v>0</v>
      </c>
      <c r="G767" s="449">
        <f t="shared" si="67"/>
        <v>0</v>
      </c>
      <c r="H767" s="449">
        <f>'Data information'!F982</f>
        <v>0</v>
      </c>
      <c r="I767" s="449">
        <f t="shared" si="68"/>
        <v>0</v>
      </c>
      <c r="J767" s="449">
        <f t="shared" si="69"/>
        <v>0</v>
      </c>
      <c r="K767" s="469"/>
    </row>
    <row r="768" spans="1:11" s="500" customFormat="1">
      <c r="A768" s="451"/>
      <c r="B768" s="475"/>
      <c r="C768" s="476" t="str">
        <f>'Data information'!C983</f>
        <v xml:space="preserve"> -  อุปกรณ์ประกอบท่อไฟฟ้า</v>
      </c>
      <c r="D768" s="449"/>
      <c r="E768" s="450" t="str">
        <f>'Data information'!D983</f>
        <v>รายการ</v>
      </c>
      <c r="F768" s="449">
        <f>(SUM(G765))*0.15</f>
        <v>0</v>
      </c>
      <c r="G768" s="449">
        <f t="shared" si="67"/>
        <v>0</v>
      </c>
      <c r="H768" s="449">
        <f>'Data information'!F983</f>
        <v>0</v>
      </c>
      <c r="I768" s="449">
        <f t="shared" si="68"/>
        <v>0</v>
      </c>
      <c r="J768" s="449">
        <f t="shared" si="69"/>
        <v>0</v>
      </c>
      <c r="K768" s="469"/>
    </row>
    <row r="769" spans="1:11" s="500" customFormat="1">
      <c r="A769" s="451"/>
      <c r="B769" s="475"/>
      <c r="C769" s="485" t="str">
        <f>'Data information'!C984</f>
        <v>TELEPHONE SYSTEM</v>
      </c>
      <c r="D769" s="449"/>
      <c r="E769" s="450"/>
      <c r="F769" s="449"/>
      <c r="G769" s="449"/>
      <c r="H769" s="449"/>
      <c r="I769" s="449"/>
      <c r="J769" s="449"/>
      <c r="K769" s="469"/>
    </row>
    <row r="770" spans="1:11" s="500" customFormat="1" hidden="1">
      <c r="A770" s="451"/>
      <c r="B770" s="475"/>
      <c r="C770" s="476" t="str">
        <f>'Data information'!C985</f>
        <v xml:space="preserve"> - MDF 100/100P (Steel) with Arrester</v>
      </c>
      <c r="D770" s="449"/>
      <c r="E770" s="450" t="str">
        <f>'Data information'!D985</f>
        <v>ชุด</v>
      </c>
      <c r="F770" s="449">
        <f>'Data information'!E985</f>
        <v>13410</v>
      </c>
      <c r="G770" s="449">
        <f t="shared" ref="G770:G817" si="70">D770*F770</f>
        <v>0</v>
      </c>
      <c r="H770" s="449">
        <f>'Data information'!F985</f>
        <v>4023</v>
      </c>
      <c r="I770" s="449">
        <f t="shared" ref="I770:I817" si="71">D770*H770</f>
        <v>0</v>
      </c>
      <c r="J770" s="449">
        <f t="shared" ref="J770:J817" si="72">G770+I770</f>
        <v>0</v>
      </c>
      <c r="K770" s="469"/>
    </row>
    <row r="771" spans="1:11" s="500" customFormat="1" hidden="1">
      <c r="A771" s="451"/>
      <c r="B771" s="475"/>
      <c r="C771" s="476" t="str">
        <f>'Data information'!C986</f>
        <v xml:space="preserve"> - MDF 30/30P (Steel) with Arrester</v>
      </c>
      <c r="D771" s="449"/>
      <c r="E771" s="450" t="str">
        <f>'Data information'!D986</f>
        <v>ชุด</v>
      </c>
      <c r="F771" s="449">
        <f>'Data information'!E986</f>
        <v>4351</v>
      </c>
      <c r="G771" s="449">
        <f t="shared" si="70"/>
        <v>0</v>
      </c>
      <c r="H771" s="449">
        <f>'Data information'!F986</f>
        <v>1305.3</v>
      </c>
      <c r="I771" s="449">
        <f t="shared" si="71"/>
        <v>0</v>
      </c>
      <c r="J771" s="449">
        <f t="shared" si="72"/>
        <v>0</v>
      </c>
      <c r="K771" s="469"/>
    </row>
    <row r="772" spans="1:11" s="500" customFormat="1">
      <c r="A772" s="451"/>
      <c r="B772" s="475"/>
      <c r="C772" s="476" t="str">
        <f>'Data information'!C987</f>
        <v xml:space="preserve"> - MDF 20/20P (Steel) with Arrester</v>
      </c>
      <c r="D772" s="449"/>
      <c r="E772" s="450" t="str">
        <f>'Data information'!D987</f>
        <v>ชุด</v>
      </c>
      <c r="F772" s="449">
        <f>'Data information'!E987</f>
        <v>3139</v>
      </c>
      <c r="G772" s="449">
        <f t="shared" si="70"/>
        <v>0</v>
      </c>
      <c r="H772" s="449">
        <f>'Data information'!F987</f>
        <v>941.7</v>
      </c>
      <c r="I772" s="449">
        <f t="shared" si="71"/>
        <v>0</v>
      </c>
      <c r="J772" s="449">
        <f t="shared" si="72"/>
        <v>0</v>
      </c>
      <c r="K772" s="469"/>
    </row>
    <row r="773" spans="1:11" s="500" customFormat="1" hidden="1">
      <c r="A773" s="451"/>
      <c r="B773" s="475"/>
      <c r="C773" s="476" t="str">
        <f>'Data information'!C988</f>
        <v xml:space="preserve"> - TC 15P (Steel) With Connector</v>
      </c>
      <c r="D773" s="449"/>
      <c r="E773" s="450" t="str">
        <f>'Data information'!D988</f>
        <v>ชุด</v>
      </c>
      <c r="F773" s="449">
        <f>'Data information'!E988</f>
        <v>1003</v>
      </c>
      <c r="G773" s="449">
        <f t="shared" si="70"/>
        <v>0</v>
      </c>
      <c r="H773" s="449">
        <f>'Data information'!F988</f>
        <v>300.89999999999998</v>
      </c>
      <c r="I773" s="449">
        <f t="shared" si="71"/>
        <v>0</v>
      </c>
      <c r="J773" s="449">
        <f t="shared" si="72"/>
        <v>0</v>
      </c>
      <c r="K773" s="469"/>
    </row>
    <row r="774" spans="1:11" s="500" customFormat="1" hidden="1">
      <c r="A774" s="451"/>
      <c r="B774" s="475"/>
      <c r="C774" s="476" t="str">
        <f>'Data information'!C989</f>
        <v xml:space="preserve"> - TC 10P (Steel) With Connector</v>
      </c>
      <c r="D774" s="449"/>
      <c r="E774" s="450" t="str">
        <f>'Data information'!D989</f>
        <v>ชุด</v>
      </c>
      <c r="F774" s="449">
        <f>'Data information'!E989</f>
        <v>851</v>
      </c>
      <c r="G774" s="449">
        <f t="shared" si="70"/>
        <v>0</v>
      </c>
      <c r="H774" s="449">
        <f>'Data information'!F989</f>
        <v>255.3</v>
      </c>
      <c r="I774" s="449">
        <f t="shared" si="71"/>
        <v>0</v>
      </c>
      <c r="J774" s="449">
        <f t="shared" si="72"/>
        <v>0</v>
      </c>
      <c r="K774" s="469"/>
    </row>
    <row r="775" spans="1:11" s="500" customFormat="1">
      <c r="A775" s="451"/>
      <c r="B775" s="475"/>
      <c r="C775" s="476" t="str">
        <f>'Data information'!C990</f>
        <v xml:space="preserve"> - TC 5P (Steel) With Connector</v>
      </c>
      <c r="D775" s="449"/>
      <c r="E775" s="450" t="str">
        <f>'Data information'!D990</f>
        <v>ชุด</v>
      </c>
      <c r="F775" s="449">
        <f>'Data information'!E990</f>
        <v>851</v>
      </c>
      <c r="G775" s="449">
        <f t="shared" si="70"/>
        <v>0</v>
      </c>
      <c r="H775" s="449">
        <f>'Data information'!F990</f>
        <v>255.3</v>
      </c>
      <c r="I775" s="449">
        <f t="shared" si="71"/>
        <v>0</v>
      </c>
      <c r="J775" s="449">
        <f t="shared" si="72"/>
        <v>0</v>
      </c>
      <c r="K775" s="469"/>
    </row>
    <row r="776" spans="1:11" s="500" customFormat="1">
      <c r="A776" s="451"/>
      <c r="B776" s="475"/>
      <c r="C776" s="476" t="str">
        <f>'Data information'!C991</f>
        <v xml:space="preserve"> - AP 20Px0.65 mm.</v>
      </c>
      <c r="D776" s="449"/>
      <c r="E776" s="450" t="str">
        <f>'Data information'!D991</f>
        <v>ม.</v>
      </c>
      <c r="F776" s="449">
        <f>'Data information'!E991</f>
        <v>132</v>
      </c>
      <c r="G776" s="449">
        <f t="shared" si="70"/>
        <v>0</v>
      </c>
      <c r="H776" s="449">
        <f>'Data information'!F991</f>
        <v>22</v>
      </c>
      <c r="I776" s="449">
        <f t="shared" si="71"/>
        <v>0</v>
      </c>
      <c r="J776" s="449">
        <f t="shared" si="72"/>
        <v>0</v>
      </c>
      <c r="K776" s="469"/>
    </row>
    <row r="777" spans="1:11" s="500" customFormat="1" hidden="1">
      <c r="A777" s="451"/>
      <c r="B777" s="475"/>
      <c r="C777" s="476" t="str">
        <f>'Data information'!C992</f>
        <v xml:space="preserve"> - TPEV 15Px0.65 mm.</v>
      </c>
      <c r="D777" s="449"/>
      <c r="E777" s="450" t="str">
        <f>'Data information'!D992</f>
        <v>ม.</v>
      </c>
      <c r="F777" s="449">
        <f>'Data information'!E992</f>
        <v>55</v>
      </c>
      <c r="G777" s="449">
        <f t="shared" si="70"/>
        <v>0</v>
      </c>
      <c r="H777" s="449">
        <f>'Data information'!F992</f>
        <v>22</v>
      </c>
      <c r="I777" s="449">
        <f t="shared" si="71"/>
        <v>0</v>
      </c>
      <c r="J777" s="449">
        <f t="shared" si="72"/>
        <v>0</v>
      </c>
      <c r="K777" s="469"/>
    </row>
    <row r="778" spans="1:11" s="500" customFormat="1" hidden="1">
      <c r="A778" s="451"/>
      <c r="B778" s="475"/>
      <c r="C778" s="476" t="str">
        <f>'Data information'!C993</f>
        <v xml:space="preserve"> - TPEV 10Px0.65 mm.</v>
      </c>
      <c r="D778" s="449"/>
      <c r="E778" s="450" t="str">
        <f>'Data information'!D993</f>
        <v>ม.</v>
      </c>
      <c r="F778" s="449">
        <f>'Data information'!E993</f>
        <v>55</v>
      </c>
      <c r="G778" s="449">
        <f t="shared" si="70"/>
        <v>0</v>
      </c>
      <c r="H778" s="449">
        <f>'Data information'!F993</f>
        <v>16</v>
      </c>
      <c r="I778" s="449">
        <f t="shared" si="71"/>
        <v>0</v>
      </c>
      <c r="J778" s="449">
        <f t="shared" si="72"/>
        <v>0</v>
      </c>
      <c r="K778" s="469"/>
    </row>
    <row r="779" spans="1:11" s="500" customFormat="1">
      <c r="A779" s="451"/>
      <c r="B779" s="475"/>
      <c r="C779" s="476" t="str">
        <f>'Data information'!C994</f>
        <v xml:space="preserve"> - TPEV 5Px0.65 mm.</v>
      </c>
      <c r="D779" s="449"/>
      <c r="E779" s="450" t="str">
        <f>'Data information'!D994</f>
        <v>ม.</v>
      </c>
      <c r="F779" s="449">
        <f>'Data information'!E994</f>
        <v>31</v>
      </c>
      <c r="G779" s="449">
        <f t="shared" si="70"/>
        <v>0</v>
      </c>
      <c r="H779" s="449">
        <f>'Data information'!F994</f>
        <v>8</v>
      </c>
      <c r="I779" s="449">
        <f t="shared" si="71"/>
        <v>0</v>
      </c>
      <c r="J779" s="449">
        <f t="shared" si="72"/>
        <v>0</v>
      </c>
      <c r="K779" s="469"/>
    </row>
    <row r="780" spans="1:11" s="500" customFormat="1" hidden="1">
      <c r="A780" s="451"/>
      <c r="B780" s="475"/>
      <c r="C780" s="476" t="str">
        <f>'Data information'!C995</f>
        <v xml:space="preserve"> - TIEV  4Cx0.65 mm.</v>
      </c>
      <c r="D780" s="449"/>
      <c r="E780" s="450" t="str">
        <f>'Data information'!D995</f>
        <v>ม.</v>
      </c>
      <c r="F780" s="449">
        <f>'Data information'!E995</f>
        <v>9.35</v>
      </c>
      <c r="G780" s="449">
        <f t="shared" si="70"/>
        <v>0</v>
      </c>
      <c r="H780" s="449">
        <f>'Data information'!F995</f>
        <v>6</v>
      </c>
      <c r="I780" s="449">
        <f t="shared" si="71"/>
        <v>0</v>
      </c>
      <c r="J780" s="449">
        <f t="shared" si="72"/>
        <v>0</v>
      </c>
      <c r="K780" s="469"/>
    </row>
    <row r="781" spans="1:11" s="500" customFormat="1" hidden="1">
      <c r="A781" s="451"/>
      <c r="B781" s="475"/>
      <c r="C781" s="476" t="str">
        <f>'Data information'!C996</f>
        <v xml:space="preserve"> - TELEHPHONE OUTLET INSTALLATION</v>
      </c>
      <c r="D781" s="449"/>
      <c r="E781" s="450" t="str">
        <f>'Data information'!D996</f>
        <v>ชุด</v>
      </c>
      <c r="F781" s="449">
        <f>'Data information'!E996</f>
        <v>216</v>
      </c>
      <c r="G781" s="449">
        <f t="shared" si="70"/>
        <v>0</v>
      </c>
      <c r="H781" s="449">
        <f>'Data information'!F996</f>
        <v>90</v>
      </c>
      <c r="I781" s="449">
        <f t="shared" si="71"/>
        <v>0</v>
      </c>
      <c r="J781" s="449">
        <f t="shared" si="72"/>
        <v>0</v>
      </c>
      <c r="K781" s="469"/>
    </row>
    <row r="782" spans="1:11" s="500" customFormat="1">
      <c r="A782" s="451"/>
      <c r="B782" s="475"/>
      <c r="C782" s="476" t="str">
        <f>'Data information'!C997</f>
        <v xml:space="preserve"> - EMT 1 "  </v>
      </c>
      <c r="D782" s="449"/>
      <c r="E782" s="450" t="str">
        <f>'Data information'!D997</f>
        <v>ม.</v>
      </c>
      <c r="F782" s="449">
        <f>'Data information'!E997</f>
        <v>71.61</v>
      </c>
      <c r="G782" s="449">
        <f t="shared" si="70"/>
        <v>0</v>
      </c>
      <c r="H782" s="449">
        <f>'Data information'!F997</f>
        <v>28</v>
      </c>
      <c r="I782" s="449">
        <f t="shared" si="71"/>
        <v>0</v>
      </c>
      <c r="J782" s="449">
        <f t="shared" si="72"/>
        <v>0</v>
      </c>
      <c r="K782" s="469"/>
    </row>
    <row r="783" spans="1:11" s="500" customFormat="1" hidden="1">
      <c r="A783" s="451"/>
      <c r="B783" s="475"/>
      <c r="C783" s="476" t="str">
        <f>'Data information'!C998</f>
        <v xml:space="preserve"> - EMT 1/2 "  </v>
      </c>
      <c r="D783" s="449"/>
      <c r="E783" s="450" t="str">
        <f>'Data information'!D998</f>
        <v>ม.</v>
      </c>
      <c r="F783" s="449">
        <f>'Data information'!E998</f>
        <v>34.89</v>
      </c>
      <c r="G783" s="449">
        <f t="shared" si="70"/>
        <v>0</v>
      </c>
      <c r="H783" s="449">
        <f>'Data information'!F998</f>
        <v>22</v>
      </c>
      <c r="I783" s="449">
        <f t="shared" si="71"/>
        <v>0</v>
      </c>
      <c r="J783" s="449">
        <f t="shared" si="72"/>
        <v>0</v>
      </c>
      <c r="K783" s="469"/>
    </row>
    <row r="784" spans="1:11" s="500" customFormat="1">
      <c r="A784" s="451"/>
      <c r="B784" s="475"/>
      <c r="C784" s="476" t="str">
        <f>'Data information'!C999</f>
        <v xml:space="preserve"> - WIRE WAY SIZE  3" x 4"</v>
      </c>
      <c r="D784" s="449"/>
      <c r="E784" s="450" t="str">
        <f>'Data information'!D999</f>
        <v>ม.</v>
      </c>
      <c r="F784" s="449">
        <f>'Data information'!E999</f>
        <v>133</v>
      </c>
      <c r="G784" s="449">
        <f t="shared" si="70"/>
        <v>0</v>
      </c>
      <c r="H784" s="449">
        <f>'Data information'!F999</f>
        <v>35</v>
      </c>
      <c r="I784" s="449">
        <f t="shared" si="71"/>
        <v>0</v>
      </c>
      <c r="J784" s="449">
        <f t="shared" si="72"/>
        <v>0</v>
      </c>
      <c r="K784" s="469"/>
    </row>
    <row r="785" spans="1:11" s="500" customFormat="1" hidden="1">
      <c r="A785" s="451"/>
      <c r="B785" s="475"/>
      <c r="C785" s="476" t="str">
        <f>'Data information'!C1000</f>
        <v xml:space="preserve"> - GROUNDING</v>
      </c>
      <c r="D785" s="449"/>
      <c r="E785" s="450" t="str">
        <f>'Data information'!D1000</f>
        <v>ชุด</v>
      </c>
      <c r="F785" s="449">
        <f>'Data information'!E1000</f>
        <v>7500</v>
      </c>
      <c r="G785" s="449">
        <f t="shared" si="70"/>
        <v>0</v>
      </c>
      <c r="H785" s="449">
        <f>'Data information'!F1000</f>
        <v>2250</v>
      </c>
      <c r="I785" s="449">
        <f t="shared" si="71"/>
        <v>0</v>
      </c>
      <c r="J785" s="449">
        <f t="shared" si="72"/>
        <v>0</v>
      </c>
      <c r="K785" s="469"/>
    </row>
    <row r="786" spans="1:11" s="500" customFormat="1" hidden="1">
      <c r="A786" s="451"/>
      <c r="B786" s="475"/>
      <c r="C786" s="476" t="str">
        <f>'Data information'!C1001</f>
        <v xml:space="preserve"> - ACCESSORIES &amp; SUPPORT (Cable)</v>
      </c>
      <c r="D786" s="449"/>
      <c r="E786" s="450" t="str">
        <f>'Data information'!D1001</f>
        <v>รายการ</v>
      </c>
      <c r="F786" s="449">
        <f>(SUM(G783))*0.1</f>
        <v>0</v>
      </c>
      <c r="G786" s="449">
        <f t="shared" si="70"/>
        <v>0</v>
      </c>
      <c r="H786" s="449">
        <f>'Data information'!F1001</f>
        <v>0</v>
      </c>
      <c r="I786" s="449">
        <f t="shared" si="71"/>
        <v>0</v>
      </c>
      <c r="J786" s="449">
        <f t="shared" si="72"/>
        <v>0</v>
      </c>
      <c r="K786" s="469"/>
    </row>
    <row r="787" spans="1:11" s="500" customFormat="1">
      <c r="A787" s="451"/>
      <c r="B787" s="475"/>
      <c r="C787" s="485" t="str">
        <f>'Data information'!C1002</f>
        <v>COMPUTER  SYSTEM</v>
      </c>
      <c r="D787" s="449"/>
      <c r="E787" s="450"/>
      <c r="F787" s="449"/>
      <c r="G787" s="449"/>
      <c r="H787" s="449"/>
      <c r="I787" s="449"/>
      <c r="J787" s="449"/>
      <c r="K787" s="469"/>
    </row>
    <row r="788" spans="1:11" s="500" customFormat="1">
      <c r="A788" s="451"/>
      <c r="B788" s="475"/>
      <c r="C788" s="476" t="str">
        <f>'Data information'!C1003</f>
        <v xml:space="preserve"> - RACK 19"  27U (60*90*139) With AC&amp;FAN</v>
      </c>
      <c r="D788" s="449"/>
      <c r="E788" s="450" t="str">
        <f>'Data information'!D1003</f>
        <v>ชุด</v>
      </c>
      <c r="F788" s="449">
        <f>'Data information'!E1003</f>
        <v>19100</v>
      </c>
      <c r="G788" s="449">
        <f t="shared" si="70"/>
        <v>0</v>
      </c>
      <c r="H788" s="449">
        <f>'Data information'!F1003</f>
        <v>3500</v>
      </c>
      <c r="I788" s="449">
        <f t="shared" si="71"/>
        <v>0</v>
      </c>
      <c r="J788" s="449">
        <f t="shared" si="72"/>
        <v>0</v>
      </c>
      <c r="K788" s="469"/>
    </row>
    <row r="789" spans="1:11" s="500" customFormat="1" hidden="1">
      <c r="A789" s="451"/>
      <c r="B789" s="475"/>
      <c r="C789" s="476" t="str">
        <f>'Data information'!C1004</f>
        <v xml:space="preserve"> - Cat6 PATCH PANEL 48 PORT</v>
      </c>
      <c r="D789" s="449"/>
      <c r="E789" s="450" t="str">
        <f>'Data information'!D1004</f>
        <v>ชุด</v>
      </c>
      <c r="F789" s="449">
        <f>'Data information'!E1004</f>
        <v>3100</v>
      </c>
      <c r="G789" s="449">
        <f t="shared" si="70"/>
        <v>0</v>
      </c>
      <c r="H789" s="449">
        <f>'Data information'!F1004</f>
        <v>930</v>
      </c>
      <c r="I789" s="449">
        <f t="shared" si="71"/>
        <v>0</v>
      </c>
      <c r="J789" s="449">
        <f t="shared" si="72"/>
        <v>0</v>
      </c>
      <c r="K789" s="469"/>
    </row>
    <row r="790" spans="1:11" s="500" customFormat="1">
      <c r="A790" s="451"/>
      <c r="B790" s="475"/>
      <c r="C790" s="476" t="str">
        <f>'Data information'!C1005</f>
        <v xml:space="preserve"> - Cat6 PATCH PANEL 24 PORT</v>
      </c>
      <c r="D790" s="449"/>
      <c r="E790" s="450" t="str">
        <f>'Data information'!D1005</f>
        <v>ชุด</v>
      </c>
      <c r="F790" s="449">
        <f>'Data information'!E1005</f>
        <v>1740</v>
      </c>
      <c r="G790" s="449">
        <f t="shared" si="70"/>
        <v>0</v>
      </c>
      <c r="H790" s="449">
        <f>'Data information'!F1005</f>
        <v>522</v>
      </c>
      <c r="I790" s="449">
        <f t="shared" si="71"/>
        <v>0</v>
      </c>
      <c r="J790" s="449">
        <f t="shared" si="72"/>
        <v>0</v>
      </c>
      <c r="K790" s="469"/>
    </row>
    <row r="791" spans="1:11" s="500" customFormat="1">
      <c r="A791" s="451"/>
      <c r="B791" s="475"/>
      <c r="C791" s="476" t="str">
        <f>'Data information'!C1006</f>
        <v xml:space="preserve"> - ODF RACK FIBER OPTIC (1U 12 Core 6 SC Duplex)</v>
      </c>
      <c r="D791" s="449"/>
      <c r="E791" s="450" t="str">
        <f>'Data information'!D1006</f>
        <v>ชุด</v>
      </c>
      <c r="F791" s="449">
        <f>'Data information'!E1006</f>
        <v>3561</v>
      </c>
      <c r="G791" s="449">
        <f t="shared" si="70"/>
        <v>0</v>
      </c>
      <c r="H791" s="449">
        <f>'Data information'!F1006</f>
        <v>1068.3</v>
      </c>
      <c r="I791" s="449">
        <f t="shared" si="71"/>
        <v>0</v>
      </c>
      <c r="J791" s="449">
        <f t="shared" si="72"/>
        <v>0</v>
      </c>
      <c r="K791" s="469"/>
    </row>
    <row r="792" spans="1:11" s="500" customFormat="1" hidden="1">
      <c r="A792" s="451"/>
      <c r="B792" s="475"/>
      <c r="C792" s="476" t="str">
        <f>'Data information'!C1007</f>
        <v xml:space="preserve"> - FIBER OPTIC CLOSURE OUTDOOR 12 CORE</v>
      </c>
      <c r="D792" s="449"/>
      <c r="E792" s="450" t="str">
        <f>'Data information'!D1007</f>
        <v>ม.</v>
      </c>
      <c r="F792" s="449">
        <f>'Data information'!E1007</f>
        <v>1135</v>
      </c>
      <c r="G792" s="449">
        <f t="shared" si="70"/>
        <v>0</v>
      </c>
      <c r="H792" s="449">
        <f>'Data information'!F1007</f>
        <v>340.5</v>
      </c>
      <c r="I792" s="449">
        <f t="shared" si="71"/>
        <v>0</v>
      </c>
      <c r="J792" s="449">
        <f t="shared" si="72"/>
        <v>0</v>
      </c>
      <c r="K792" s="469"/>
    </row>
    <row r="793" spans="1:11" s="500" customFormat="1">
      <c r="A793" s="451"/>
      <c r="B793" s="475"/>
      <c r="C793" s="476" t="str">
        <f>'Data information'!C1008</f>
        <v xml:space="preserve"> - EMT 1/2"</v>
      </c>
      <c r="D793" s="449"/>
      <c r="E793" s="450" t="str">
        <f>'Data information'!D1008</f>
        <v>ม.</v>
      </c>
      <c r="F793" s="449">
        <f>'Data information'!E1008</f>
        <v>34.89</v>
      </c>
      <c r="G793" s="449">
        <f t="shared" si="70"/>
        <v>0</v>
      </c>
      <c r="H793" s="449">
        <f>'Data information'!F1008</f>
        <v>22</v>
      </c>
      <c r="I793" s="449">
        <f t="shared" si="71"/>
        <v>0</v>
      </c>
      <c r="J793" s="449">
        <f t="shared" si="72"/>
        <v>0</v>
      </c>
      <c r="K793" s="469"/>
    </row>
    <row r="794" spans="1:11" s="500" customFormat="1">
      <c r="A794" s="451"/>
      <c r="B794" s="475"/>
      <c r="C794" s="476" t="str">
        <f>'Data information'!C1009</f>
        <v xml:space="preserve"> - EMT 3/4"</v>
      </c>
      <c r="D794" s="449"/>
      <c r="E794" s="450" t="str">
        <f>'Data information'!D1009</f>
        <v>ม.</v>
      </c>
      <c r="F794" s="449">
        <f>'Data information'!E1009</f>
        <v>50.36</v>
      </c>
      <c r="G794" s="449">
        <f t="shared" si="70"/>
        <v>0</v>
      </c>
      <c r="H794" s="449">
        <f>'Data information'!F1009</f>
        <v>24</v>
      </c>
      <c r="I794" s="449">
        <f t="shared" si="71"/>
        <v>0</v>
      </c>
      <c r="J794" s="449">
        <f t="shared" si="72"/>
        <v>0</v>
      </c>
      <c r="K794" s="469"/>
    </row>
    <row r="795" spans="1:11" s="500" customFormat="1" hidden="1">
      <c r="A795" s="451"/>
      <c r="B795" s="475"/>
      <c r="C795" s="476" t="str">
        <f>'Data information'!C1010</f>
        <v xml:space="preserve"> - EMT 1"</v>
      </c>
      <c r="D795" s="449"/>
      <c r="E795" s="450" t="str">
        <f>'Data information'!D1010</f>
        <v>ม.</v>
      </c>
      <c r="F795" s="449">
        <f>'Data information'!E1010</f>
        <v>71.61</v>
      </c>
      <c r="G795" s="449">
        <f t="shared" si="70"/>
        <v>0</v>
      </c>
      <c r="H795" s="449">
        <f>'Data information'!F1010</f>
        <v>28</v>
      </c>
      <c r="I795" s="449">
        <f t="shared" si="71"/>
        <v>0</v>
      </c>
      <c r="J795" s="449">
        <f t="shared" si="72"/>
        <v>0</v>
      </c>
      <c r="K795" s="469"/>
    </row>
    <row r="796" spans="1:11" s="500" customFormat="1" hidden="1">
      <c r="A796" s="451"/>
      <c r="B796" s="475"/>
      <c r="C796" s="476" t="str">
        <f>'Data information'!C1011</f>
        <v xml:space="preserve"> - WIRE WAY SIZE  3" x 4"</v>
      </c>
      <c r="D796" s="449"/>
      <c r="E796" s="450" t="str">
        <f>'Data information'!D1011</f>
        <v>ม.</v>
      </c>
      <c r="F796" s="449">
        <f>'Data information'!E1011</f>
        <v>133</v>
      </c>
      <c r="G796" s="449">
        <f t="shared" si="70"/>
        <v>0</v>
      </c>
      <c r="H796" s="449">
        <f>'Data information'!F1011</f>
        <v>35</v>
      </c>
      <c r="I796" s="449">
        <f t="shared" si="71"/>
        <v>0</v>
      </c>
      <c r="J796" s="449">
        <f t="shared" si="72"/>
        <v>0</v>
      </c>
      <c r="K796" s="469"/>
    </row>
    <row r="797" spans="1:11" s="500" customFormat="1">
      <c r="A797" s="451"/>
      <c r="B797" s="475"/>
      <c r="C797" s="476" t="str">
        <f>'Data information'!C1012</f>
        <v xml:space="preserve"> - F.O. Armored 12 Core SM</v>
      </c>
      <c r="D797" s="449"/>
      <c r="E797" s="450" t="str">
        <f>'Data information'!D1012</f>
        <v>ม.</v>
      </c>
      <c r="F797" s="449">
        <f>'Data information'!E1012</f>
        <v>38</v>
      </c>
      <c r="G797" s="449">
        <f t="shared" si="70"/>
        <v>0</v>
      </c>
      <c r="H797" s="449">
        <f>'Data information'!F1012</f>
        <v>18</v>
      </c>
      <c r="I797" s="449">
        <f t="shared" si="71"/>
        <v>0</v>
      </c>
      <c r="J797" s="449">
        <f t="shared" si="72"/>
        <v>0</v>
      </c>
      <c r="K797" s="469"/>
    </row>
    <row r="798" spans="1:11" s="500" customFormat="1">
      <c r="A798" s="451"/>
      <c r="B798" s="475"/>
      <c r="C798" s="476" t="str">
        <f>'Data information'!C1013</f>
        <v xml:space="preserve"> - Cat6 UTC Cable</v>
      </c>
      <c r="D798" s="449"/>
      <c r="E798" s="450" t="str">
        <f>'Data information'!D1013</f>
        <v>ม.</v>
      </c>
      <c r="F798" s="449">
        <f>'Data information'!E1013</f>
        <v>19.21</v>
      </c>
      <c r="G798" s="449">
        <f t="shared" si="70"/>
        <v>0</v>
      </c>
      <c r="H798" s="449">
        <f>'Data information'!F1013</f>
        <v>7</v>
      </c>
      <c r="I798" s="449">
        <f t="shared" si="71"/>
        <v>0</v>
      </c>
      <c r="J798" s="449">
        <f t="shared" si="72"/>
        <v>0</v>
      </c>
      <c r="K798" s="469"/>
    </row>
    <row r="799" spans="1:11" s="500" customFormat="1">
      <c r="A799" s="451"/>
      <c r="B799" s="475"/>
      <c r="C799" s="476" t="str">
        <f>'Data information'!C1014</f>
        <v xml:space="preserve"> - Cat6 OUTLET INSTALLATION</v>
      </c>
      <c r="D799" s="449"/>
      <c r="E799" s="450" t="str">
        <f>'Data information'!D1014</f>
        <v>ชุด</v>
      </c>
      <c r="F799" s="449">
        <f>'Data information'!E1014</f>
        <v>195</v>
      </c>
      <c r="G799" s="449">
        <f t="shared" si="70"/>
        <v>0</v>
      </c>
      <c r="H799" s="449">
        <f>'Data information'!F1014</f>
        <v>110</v>
      </c>
      <c r="I799" s="449">
        <f t="shared" si="71"/>
        <v>0</v>
      </c>
      <c r="J799" s="449">
        <f t="shared" si="72"/>
        <v>0</v>
      </c>
      <c r="K799" s="469"/>
    </row>
    <row r="800" spans="1:11" s="500" customFormat="1" hidden="1">
      <c r="A800" s="451"/>
      <c r="B800" s="475"/>
      <c r="C800" s="476" t="str">
        <f>'Data information'!C1015</f>
        <v xml:space="preserve"> - Cat6 OUTLET INSTALLATION 2 PORT OUTLET POPUP</v>
      </c>
      <c r="D800" s="449"/>
      <c r="E800" s="450" t="str">
        <f>'Data information'!D1015</f>
        <v>ชุด</v>
      </c>
      <c r="F800" s="449">
        <f>'Data information'!E1015</f>
        <v>1440</v>
      </c>
      <c r="G800" s="449">
        <f t="shared" si="70"/>
        <v>0</v>
      </c>
      <c r="H800" s="449">
        <f>'Data information'!F1015</f>
        <v>265</v>
      </c>
      <c r="I800" s="449">
        <f t="shared" si="71"/>
        <v>0</v>
      </c>
      <c r="J800" s="449">
        <f t="shared" si="72"/>
        <v>0</v>
      </c>
      <c r="K800" s="469"/>
    </row>
    <row r="801" spans="1:11" s="500" customFormat="1">
      <c r="A801" s="451"/>
      <c r="B801" s="475"/>
      <c r="C801" s="476" t="str">
        <f>'Data information'!C1016</f>
        <v xml:space="preserve"> - GROUNDING</v>
      </c>
      <c r="D801" s="449"/>
      <c r="E801" s="450" t="str">
        <f>'Data information'!D1016</f>
        <v>ชุด</v>
      </c>
      <c r="F801" s="449">
        <f>'Data information'!E1016</f>
        <v>7500</v>
      </c>
      <c r="G801" s="449">
        <f t="shared" si="70"/>
        <v>0</v>
      </c>
      <c r="H801" s="449">
        <f>'Data information'!F1016</f>
        <v>2250</v>
      </c>
      <c r="I801" s="449">
        <f t="shared" si="71"/>
        <v>0</v>
      </c>
      <c r="J801" s="449">
        <f t="shared" si="72"/>
        <v>0</v>
      </c>
      <c r="K801" s="469"/>
    </row>
    <row r="802" spans="1:11" s="500" customFormat="1">
      <c r="A802" s="451"/>
      <c r="B802" s="475"/>
      <c r="C802" s="476" t="str">
        <f>'Data information'!C1017</f>
        <v xml:space="preserve"> - ACCESSORIES &amp; SUPPORT (Cable)</v>
      </c>
      <c r="D802" s="449"/>
      <c r="E802" s="450" t="str">
        <f>'Data information'!D1017</f>
        <v>รายการ</v>
      </c>
      <c r="F802" s="449">
        <f>(SUM(G797:G798))*0.1</f>
        <v>0</v>
      </c>
      <c r="G802" s="449">
        <f t="shared" si="70"/>
        <v>0</v>
      </c>
      <c r="H802" s="449">
        <f>'Data information'!F1017</f>
        <v>0</v>
      </c>
      <c r="I802" s="449">
        <f t="shared" si="71"/>
        <v>0</v>
      </c>
      <c r="J802" s="449">
        <f t="shared" si="72"/>
        <v>0</v>
      </c>
      <c r="K802" s="469"/>
    </row>
    <row r="803" spans="1:11" s="500" customFormat="1">
      <c r="A803" s="451"/>
      <c r="B803" s="475"/>
      <c r="C803" s="485" t="str">
        <f>'Data information'!C1018</f>
        <v>CCTV SYSTEM</v>
      </c>
      <c r="D803" s="449"/>
      <c r="E803" s="450"/>
      <c r="F803" s="449"/>
      <c r="G803" s="449"/>
      <c r="H803" s="449"/>
      <c r="I803" s="449"/>
      <c r="J803" s="449"/>
      <c r="K803" s="469"/>
    </row>
    <row r="804" spans="1:11" s="500" customFormat="1">
      <c r="A804" s="451"/>
      <c r="B804" s="475"/>
      <c r="C804" s="476" t="str">
        <f>'Data information'!C1019</f>
        <v>- RACK 19"  12U (60*60*59) With AC&amp;FAN</v>
      </c>
      <c r="D804" s="449"/>
      <c r="E804" s="450" t="str">
        <f>'Data information'!D1019</f>
        <v>ชุด</v>
      </c>
      <c r="F804" s="449">
        <f>'Data information'!E1019</f>
        <v>7260</v>
      </c>
      <c r="G804" s="449">
        <f t="shared" si="70"/>
        <v>0</v>
      </c>
      <c r="H804" s="449">
        <f>'Data information'!F1019</f>
        <v>2178</v>
      </c>
      <c r="I804" s="449">
        <f t="shared" si="71"/>
        <v>0</v>
      </c>
      <c r="J804" s="449">
        <f t="shared" si="72"/>
        <v>0</v>
      </c>
      <c r="K804" s="469"/>
    </row>
    <row r="805" spans="1:11" s="500" customFormat="1">
      <c r="A805" s="451"/>
      <c r="B805" s="475"/>
      <c r="C805" s="476" t="str">
        <f>'Data information'!C1020</f>
        <v>- Cat6 UTC Cable</v>
      </c>
      <c r="D805" s="449"/>
      <c r="E805" s="450" t="str">
        <f>'Data information'!D1020</f>
        <v>ม.</v>
      </c>
      <c r="F805" s="449">
        <f>'Data information'!E1020</f>
        <v>10.49</v>
      </c>
      <c r="G805" s="449">
        <f t="shared" si="70"/>
        <v>0</v>
      </c>
      <c r="H805" s="449">
        <f>'Data information'!F1020</f>
        <v>7</v>
      </c>
      <c r="I805" s="449">
        <f t="shared" si="71"/>
        <v>0</v>
      </c>
      <c r="J805" s="449">
        <f t="shared" si="72"/>
        <v>0</v>
      </c>
      <c r="K805" s="469"/>
    </row>
    <row r="806" spans="1:11" s="500" customFormat="1">
      <c r="A806" s="451"/>
      <c r="B806" s="475"/>
      <c r="C806" s="476" t="str">
        <f>'Data information'!C1021</f>
        <v>- Cat6 OUTLET INSTALLATION</v>
      </c>
      <c r="D806" s="449"/>
      <c r="E806" s="450" t="str">
        <f>'Data information'!D1021</f>
        <v>ชุด</v>
      </c>
      <c r="F806" s="449">
        <f>'Data information'!E1021</f>
        <v>163</v>
      </c>
      <c r="G806" s="449">
        <f t="shared" si="70"/>
        <v>0</v>
      </c>
      <c r="H806" s="449">
        <f>'Data information'!F1021</f>
        <v>110</v>
      </c>
      <c r="I806" s="449">
        <f t="shared" si="71"/>
        <v>0</v>
      </c>
      <c r="J806" s="449">
        <f t="shared" si="72"/>
        <v>0</v>
      </c>
      <c r="K806" s="469"/>
    </row>
    <row r="807" spans="1:11" s="500" customFormat="1">
      <c r="A807" s="451"/>
      <c r="B807" s="475"/>
      <c r="C807" s="476" t="str">
        <f>'Data information'!C1022</f>
        <v xml:space="preserve">- EMT 1/2"  </v>
      </c>
      <c r="D807" s="449"/>
      <c r="E807" s="450" t="str">
        <f>'Data information'!D1022</f>
        <v>ม.</v>
      </c>
      <c r="F807" s="449">
        <f>'Data information'!E1022</f>
        <v>34.89</v>
      </c>
      <c r="G807" s="449">
        <f t="shared" si="70"/>
        <v>0</v>
      </c>
      <c r="H807" s="449">
        <f>'Data information'!F1022</f>
        <v>22</v>
      </c>
      <c r="I807" s="449">
        <f t="shared" si="71"/>
        <v>0</v>
      </c>
      <c r="J807" s="449">
        <f t="shared" si="72"/>
        <v>0</v>
      </c>
      <c r="K807" s="469"/>
    </row>
    <row r="808" spans="1:11" s="500" customFormat="1">
      <c r="A808" s="451"/>
      <c r="B808" s="475"/>
      <c r="C808" s="476" t="str">
        <f>'Data information'!C1023</f>
        <v>- ACCESSORIES &amp; SUPPORT (Cable)</v>
      </c>
      <c r="D808" s="449"/>
      <c r="E808" s="450" t="str">
        <f>'Data information'!D1023</f>
        <v>รายการ</v>
      </c>
      <c r="F808" s="449">
        <f>(SUM(G805))*0.1</f>
        <v>0</v>
      </c>
      <c r="G808" s="449">
        <f t="shared" si="70"/>
        <v>0</v>
      </c>
      <c r="H808" s="449">
        <f>'Data information'!F1023</f>
        <v>0</v>
      </c>
      <c r="I808" s="449">
        <f t="shared" si="71"/>
        <v>0</v>
      </c>
      <c r="J808" s="449">
        <f t="shared" si="72"/>
        <v>0</v>
      </c>
      <c r="K808" s="469"/>
    </row>
    <row r="809" spans="1:11" s="500" customFormat="1" hidden="1">
      <c r="A809" s="451"/>
      <c r="B809" s="475"/>
      <c r="C809" s="485" t="str">
        <f>'Data information'!C1024</f>
        <v>MATV SYSTEM</v>
      </c>
      <c r="D809" s="449"/>
      <c r="E809" s="450"/>
      <c r="F809" s="449"/>
      <c r="G809" s="449"/>
      <c r="H809" s="449"/>
      <c r="I809" s="449"/>
      <c r="J809" s="449"/>
      <c r="K809" s="469"/>
    </row>
    <row r="810" spans="1:11" s="500" customFormat="1" hidden="1">
      <c r="A810" s="451"/>
      <c r="B810" s="475"/>
      <c r="C810" s="476" t="str">
        <f>'Data information'!C1025</f>
        <v xml:space="preserve"> - RACK 19"  12U (60*60*59) With AC&amp;FAN</v>
      </c>
      <c r="D810" s="449"/>
      <c r="E810" s="450" t="str">
        <f>'Data information'!D1025</f>
        <v>ชุด</v>
      </c>
      <c r="F810" s="449">
        <f>'Data information'!E1025</f>
        <v>7260</v>
      </c>
      <c r="G810" s="449">
        <f t="shared" si="70"/>
        <v>0</v>
      </c>
      <c r="H810" s="449">
        <f>'Data information'!F1025</f>
        <v>2178</v>
      </c>
      <c r="I810" s="449">
        <f t="shared" si="71"/>
        <v>0</v>
      </c>
      <c r="J810" s="449">
        <f t="shared" si="72"/>
        <v>0</v>
      </c>
      <c r="K810" s="469"/>
    </row>
    <row r="811" spans="1:11" s="500" customFormat="1" hidden="1">
      <c r="A811" s="451"/>
      <c r="B811" s="475"/>
      <c r="C811" s="476" t="str">
        <f>'Data information'!C1026</f>
        <v xml:space="preserve"> - Muti Switch 5x8</v>
      </c>
      <c r="D811" s="449"/>
      <c r="E811" s="450" t="str">
        <f>'Data information'!D1026</f>
        <v>ชุด</v>
      </c>
      <c r="F811" s="449">
        <f>'Data information'!E1026</f>
        <v>1500</v>
      </c>
      <c r="G811" s="449">
        <f t="shared" si="70"/>
        <v>0</v>
      </c>
      <c r="H811" s="449">
        <f>'Data information'!F1026</f>
        <v>450</v>
      </c>
      <c r="I811" s="449">
        <f t="shared" si="71"/>
        <v>0</v>
      </c>
      <c r="J811" s="449">
        <f t="shared" si="72"/>
        <v>0</v>
      </c>
      <c r="K811" s="469"/>
    </row>
    <row r="812" spans="1:11" s="500" customFormat="1" hidden="1">
      <c r="A812" s="451"/>
      <c r="B812" s="475"/>
      <c r="C812" s="476" t="str">
        <f>'Data information'!C1027</f>
        <v xml:space="preserve"> - 5x5 1 TAP-OFF </v>
      </c>
      <c r="D812" s="449"/>
      <c r="E812" s="450" t="str">
        <f>'Data information'!D1027</f>
        <v>ชุด</v>
      </c>
      <c r="F812" s="449">
        <f>'Data information'!E1027</f>
        <v>120</v>
      </c>
      <c r="G812" s="449">
        <f t="shared" si="70"/>
        <v>0</v>
      </c>
      <c r="H812" s="449">
        <f>'Data information'!F1027</f>
        <v>36</v>
      </c>
      <c r="I812" s="449">
        <f t="shared" si="71"/>
        <v>0</v>
      </c>
      <c r="J812" s="449">
        <f t="shared" si="72"/>
        <v>0</v>
      </c>
      <c r="K812" s="469"/>
    </row>
    <row r="813" spans="1:11" s="500" customFormat="1" hidden="1">
      <c r="A813" s="451"/>
      <c r="B813" s="475"/>
      <c r="C813" s="476" t="str">
        <f>'Data information'!C1028</f>
        <v xml:space="preserve"> - EMT 1/2"  </v>
      </c>
      <c r="D813" s="449"/>
      <c r="E813" s="450" t="str">
        <f>'Data information'!D1028</f>
        <v>ม.</v>
      </c>
      <c r="F813" s="449">
        <f>'Data information'!E1028</f>
        <v>34.89</v>
      </c>
      <c r="G813" s="449">
        <f t="shared" si="70"/>
        <v>0</v>
      </c>
      <c r="H813" s="449">
        <f>'Data information'!F1028</f>
        <v>22</v>
      </c>
      <c r="I813" s="449">
        <f t="shared" si="71"/>
        <v>0</v>
      </c>
      <c r="J813" s="449">
        <f t="shared" si="72"/>
        <v>0</v>
      </c>
      <c r="K813" s="469"/>
    </row>
    <row r="814" spans="1:11" s="500" customFormat="1" hidden="1">
      <c r="A814" s="451"/>
      <c r="B814" s="475"/>
      <c r="C814" s="476" t="str">
        <f>'Data information'!C1029</f>
        <v xml:space="preserve"> - EMT 1"  </v>
      </c>
      <c r="D814" s="449"/>
      <c r="E814" s="450" t="str">
        <f>'Data information'!D1029</f>
        <v>ม.</v>
      </c>
      <c r="F814" s="449">
        <f>'Data information'!E1029</f>
        <v>71.61</v>
      </c>
      <c r="G814" s="449">
        <f t="shared" si="70"/>
        <v>0</v>
      </c>
      <c r="H814" s="449">
        <f>'Data information'!F1029</f>
        <v>28</v>
      </c>
      <c r="I814" s="449">
        <f t="shared" si="71"/>
        <v>0</v>
      </c>
      <c r="J814" s="449">
        <f t="shared" si="72"/>
        <v>0</v>
      </c>
      <c r="K814" s="469"/>
    </row>
    <row r="815" spans="1:11" s="500" customFormat="1" hidden="1">
      <c r="A815" s="451"/>
      <c r="B815" s="475"/>
      <c r="C815" s="476" t="str">
        <f>'Data information'!C1030</f>
        <v xml:space="preserve"> - TV OUTLET</v>
      </c>
      <c r="D815" s="449"/>
      <c r="E815" s="450" t="str">
        <f>'Data information'!D1030</f>
        <v>ชุด</v>
      </c>
      <c r="F815" s="449">
        <f>'Data information'!E1030</f>
        <v>266</v>
      </c>
      <c r="G815" s="449">
        <f t="shared" si="70"/>
        <v>0</v>
      </c>
      <c r="H815" s="449">
        <f>'Data information'!F1030</f>
        <v>90</v>
      </c>
      <c r="I815" s="449">
        <f t="shared" si="71"/>
        <v>0</v>
      </c>
      <c r="J815" s="449">
        <f t="shared" si="72"/>
        <v>0</v>
      </c>
      <c r="K815" s="469"/>
    </row>
    <row r="816" spans="1:11" s="500" customFormat="1" hidden="1">
      <c r="A816" s="451"/>
      <c r="B816" s="475"/>
      <c r="C816" s="476" t="str">
        <f>'Data information'!C1031</f>
        <v xml:space="preserve"> - RG6/U Cable W/shield 80%-90%</v>
      </c>
      <c r="D816" s="449"/>
      <c r="E816" s="450" t="str">
        <f>'Data information'!D1031</f>
        <v>ม.</v>
      </c>
      <c r="F816" s="449">
        <f>'Data information'!E1031</f>
        <v>25.4</v>
      </c>
      <c r="G816" s="449">
        <f t="shared" si="70"/>
        <v>0</v>
      </c>
      <c r="H816" s="449">
        <f>'Data information'!F1031</f>
        <v>7</v>
      </c>
      <c r="I816" s="449">
        <f t="shared" si="71"/>
        <v>0</v>
      </c>
      <c r="J816" s="449">
        <f t="shared" si="72"/>
        <v>0</v>
      </c>
      <c r="K816" s="469"/>
    </row>
    <row r="817" spans="1:11" s="500" customFormat="1" hidden="1">
      <c r="A817" s="451"/>
      <c r="B817" s="475"/>
      <c r="C817" s="476" t="str">
        <f>'Data information'!C1032</f>
        <v>- ACCESSORIES &amp; SUPPORT (Cable)</v>
      </c>
      <c r="D817" s="449"/>
      <c r="E817" s="450" t="str">
        <f>'Data information'!D1032</f>
        <v>รายการ</v>
      </c>
      <c r="F817" s="449">
        <f>(SUM(G816))*0.1</f>
        <v>0</v>
      </c>
      <c r="G817" s="449">
        <f t="shared" si="70"/>
        <v>0</v>
      </c>
      <c r="H817" s="449">
        <f>'Data information'!F1032</f>
        <v>0</v>
      </c>
      <c r="I817" s="449">
        <f t="shared" si="71"/>
        <v>0</v>
      </c>
      <c r="J817" s="449">
        <f t="shared" si="72"/>
        <v>0</v>
      </c>
      <c r="K817" s="469"/>
    </row>
    <row r="818" spans="1:11" s="500" customFormat="1">
      <c r="A818" s="454"/>
      <c r="B818" s="477"/>
      <c r="C818" s="478"/>
      <c r="D818" s="452"/>
      <c r="E818" s="453"/>
      <c r="F818" s="452"/>
      <c r="G818" s="452"/>
      <c r="H818" s="452"/>
      <c r="I818" s="452"/>
      <c r="J818" s="452"/>
      <c r="K818" s="454"/>
    </row>
    <row r="819" spans="1:11" s="500" customFormat="1">
      <c r="A819" s="464"/>
      <c r="B819" s="700" t="str">
        <f>"รวม"&amp;B598</f>
        <v>รวมหมวดงานวิศวกรรมไฟฟ้าและสื่อสาร</v>
      </c>
      <c r="C819" s="701"/>
      <c r="D819" s="462"/>
      <c r="E819" s="463"/>
      <c r="F819" s="462"/>
      <c r="G819" s="462" t="e">
        <f>SUM(G598:G818)</f>
        <v>#REF!</v>
      </c>
      <c r="H819" s="462"/>
      <c r="I819" s="462">
        <f>SUM(I598:I818)</f>
        <v>0</v>
      </c>
      <c r="J819" s="462" t="e">
        <f>SUM(J598:J818)</f>
        <v>#REF!</v>
      </c>
      <c r="K819" s="464"/>
    </row>
    <row r="820" spans="1:11" s="500" customFormat="1">
      <c r="A820" s="480">
        <v>5.5</v>
      </c>
      <c r="B820" s="481" t="str">
        <f>B14</f>
        <v>หมวดงานวิศวกรรมสุขาภิบาล</v>
      </c>
      <c r="C820" s="476"/>
      <c r="D820" s="451"/>
      <c r="E820" s="458"/>
      <c r="F820" s="451"/>
      <c r="G820" s="451"/>
      <c r="H820" s="451"/>
      <c r="I820" s="451"/>
      <c r="J820" s="451"/>
      <c r="K820" s="504"/>
    </row>
    <row r="821" spans="1:11" s="500" customFormat="1">
      <c r="A821" s="480"/>
      <c r="B821" s="481"/>
      <c r="C821" s="485" t="str">
        <f>'Data information'!C1034</f>
        <v>งานระบบท่อจ่ายน้ำประปาภายในอาคาร</v>
      </c>
      <c r="D821" s="451"/>
      <c r="E821" s="458"/>
      <c r="F821" s="451"/>
      <c r="G821" s="451"/>
      <c r="H821" s="451"/>
      <c r="I821" s="451"/>
      <c r="J821" s="451"/>
      <c r="K821" s="451"/>
    </row>
    <row r="822" spans="1:11" s="500" customFormat="1" hidden="1">
      <c r="A822" s="451"/>
      <c r="B822" s="475"/>
      <c r="C822" s="476" t="str">
        <f>'Data information'!C1035</f>
        <v xml:space="preserve"> - ท่อ PP-R SDR11 PN10 CLASS DIN 8077/78  ขนาด 6" </v>
      </c>
      <c r="D822" s="449"/>
      <c r="E822" s="450" t="str">
        <f>'Data information'!D1035</f>
        <v>ม.</v>
      </c>
      <c r="F822" s="449">
        <f>'Data information'!E1035</f>
        <v>2450</v>
      </c>
      <c r="G822" s="449">
        <f>D822*F822</f>
        <v>0</v>
      </c>
      <c r="H822" s="449">
        <f>'Data information'!F1035</f>
        <v>250</v>
      </c>
      <c r="I822" s="449">
        <f>D822*H822</f>
        <v>0</v>
      </c>
      <c r="J822" s="449">
        <f>G822+I822</f>
        <v>0</v>
      </c>
      <c r="K822" s="469"/>
    </row>
    <row r="823" spans="1:11" s="500" customFormat="1" hidden="1">
      <c r="A823" s="451"/>
      <c r="B823" s="475"/>
      <c r="C823" s="476" t="str">
        <f>'Data information'!C1036</f>
        <v xml:space="preserve"> - ท่อ PP-R SDR11 PN10 CLASS DIN 8077/78  ขนาด 4" </v>
      </c>
      <c r="D823" s="449"/>
      <c r="E823" s="450" t="str">
        <f>'Data information'!D1036</f>
        <v>ม.</v>
      </c>
      <c r="F823" s="449">
        <f>'Data information'!E1036</f>
        <v>834</v>
      </c>
      <c r="G823" s="449">
        <f t="shared" ref="G823:G870" si="73">D823*F823</f>
        <v>0</v>
      </c>
      <c r="H823" s="449">
        <f>'Data information'!F1036</f>
        <v>150</v>
      </c>
      <c r="I823" s="449">
        <f t="shared" ref="I823:I870" si="74">D823*H823</f>
        <v>0</v>
      </c>
      <c r="J823" s="449">
        <f t="shared" ref="J823:J870" si="75">G823+I823</f>
        <v>0</v>
      </c>
      <c r="K823" s="469"/>
    </row>
    <row r="824" spans="1:11" s="500" customFormat="1" hidden="1">
      <c r="A824" s="451"/>
      <c r="B824" s="475"/>
      <c r="C824" s="476" t="str">
        <f>'Data information'!C1037</f>
        <v xml:space="preserve"> - ท่อ PP-R SDR11 PN10 CLASS DIN 8077/78  ขนาด 3" </v>
      </c>
      <c r="D824" s="449"/>
      <c r="E824" s="450" t="str">
        <f>'Data information'!D1037</f>
        <v>ม.</v>
      </c>
      <c r="F824" s="449">
        <f>'Data information'!E1037</f>
        <v>562</v>
      </c>
      <c r="G824" s="449">
        <f t="shared" si="73"/>
        <v>0</v>
      </c>
      <c r="H824" s="449">
        <f>'Data information'!F1037</f>
        <v>120</v>
      </c>
      <c r="I824" s="449">
        <f t="shared" si="74"/>
        <v>0</v>
      </c>
      <c r="J824" s="449">
        <f t="shared" si="75"/>
        <v>0</v>
      </c>
      <c r="K824" s="469"/>
    </row>
    <row r="825" spans="1:11" s="500" customFormat="1">
      <c r="A825" s="451"/>
      <c r="B825" s="475"/>
      <c r="C825" s="476" t="str">
        <f>'Data information'!C1038</f>
        <v xml:space="preserve"> - ท่อ PP-R SDR11 PN10 CLASS DIN 8077/78  ขนาด 2 1/2" </v>
      </c>
      <c r="D825" s="449"/>
      <c r="E825" s="450" t="str">
        <f>'Data information'!D1038</f>
        <v>ม.</v>
      </c>
      <c r="F825" s="449">
        <f>'Data information'!E1038</f>
        <v>402</v>
      </c>
      <c r="G825" s="449">
        <f t="shared" si="73"/>
        <v>0</v>
      </c>
      <c r="H825" s="449">
        <f>'Data information'!F1038</f>
        <v>100</v>
      </c>
      <c r="I825" s="449">
        <f t="shared" si="74"/>
        <v>0</v>
      </c>
      <c r="J825" s="449">
        <f t="shared" si="75"/>
        <v>0</v>
      </c>
      <c r="K825" s="469"/>
    </row>
    <row r="826" spans="1:11" s="500" customFormat="1" hidden="1">
      <c r="A826" s="451"/>
      <c r="B826" s="475"/>
      <c r="C826" s="476" t="str">
        <f>'Data information'!C1039</f>
        <v xml:space="preserve"> - ท่อ PP-R SDR11 PN10 CLASS DIN 8077/78  ขนาด 2" </v>
      </c>
      <c r="D826" s="449"/>
      <c r="E826" s="450" t="str">
        <f>'Data information'!D1039</f>
        <v>ม.</v>
      </c>
      <c r="F826" s="449">
        <f>'Data information'!E1039</f>
        <v>287</v>
      </c>
      <c r="G826" s="449">
        <f t="shared" si="73"/>
        <v>0</v>
      </c>
      <c r="H826" s="449">
        <f>'Data information'!F1039</f>
        <v>75</v>
      </c>
      <c r="I826" s="449">
        <f t="shared" si="74"/>
        <v>0</v>
      </c>
      <c r="J826" s="449">
        <f t="shared" si="75"/>
        <v>0</v>
      </c>
      <c r="K826" s="469"/>
    </row>
    <row r="827" spans="1:11" s="500" customFormat="1">
      <c r="A827" s="451"/>
      <c r="B827" s="475"/>
      <c r="C827" s="476" t="str">
        <f>'Data information'!C1040</f>
        <v xml:space="preserve"> - ท่อ PP-R SDR11 PN10 CLASS DIN 8077/78  ขนาด 1 1/2" </v>
      </c>
      <c r="D827" s="449"/>
      <c r="E827" s="450" t="str">
        <f>'Data information'!D1040</f>
        <v>ม.</v>
      </c>
      <c r="F827" s="449">
        <f>'Data information'!E1040</f>
        <v>180</v>
      </c>
      <c r="G827" s="449">
        <f t="shared" si="73"/>
        <v>0</v>
      </c>
      <c r="H827" s="449">
        <f>'Data information'!F1040</f>
        <v>50</v>
      </c>
      <c r="I827" s="449">
        <f t="shared" si="74"/>
        <v>0</v>
      </c>
      <c r="J827" s="449">
        <f t="shared" si="75"/>
        <v>0</v>
      </c>
      <c r="K827" s="469"/>
    </row>
    <row r="828" spans="1:11" s="500" customFormat="1">
      <c r="A828" s="451"/>
      <c r="B828" s="475"/>
      <c r="C828" s="476" t="str">
        <f>'Data information'!C1041</f>
        <v xml:space="preserve"> - ท่อ PP-R SDR11 PN10 CLASS DIN 8077/78  ขนาด 1 1/4" </v>
      </c>
      <c r="D828" s="449"/>
      <c r="E828" s="450" t="str">
        <f>'Data information'!D1041</f>
        <v>ม.</v>
      </c>
      <c r="F828" s="449">
        <f>'Data information'!E1041</f>
        <v>113</v>
      </c>
      <c r="G828" s="449">
        <f t="shared" si="73"/>
        <v>0</v>
      </c>
      <c r="H828" s="449">
        <f>'Data information'!F1041</f>
        <v>30</v>
      </c>
      <c r="I828" s="449">
        <f t="shared" si="74"/>
        <v>0</v>
      </c>
      <c r="J828" s="449">
        <f t="shared" si="75"/>
        <v>0</v>
      </c>
      <c r="K828" s="469"/>
    </row>
    <row r="829" spans="1:11" s="500" customFormat="1">
      <c r="A829" s="451"/>
      <c r="B829" s="475"/>
      <c r="C829" s="476" t="str">
        <f>'Data information'!C1042</f>
        <v xml:space="preserve"> - ท่อ PP-R SDR11 PN10 CLASS DIN 8077/78  ขนาด 1" </v>
      </c>
      <c r="D829" s="449"/>
      <c r="E829" s="450" t="str">
        <f>'Data information'!D1042</f>
        <v>ม.</v>
      </c>
      <c r="F829" s="449">
        <f>'Data information'!E1042</f>
        <v>76</v>
      </c>
      <c r="G829" s="449">
        <f t="shared" si="73"/>
        <v>0</v>
      </c>
      <c r="H829" s="449">
        <f>'Data information'!F1042</f>
        <v>30</v>
      </c>
      <c r="I829" s="449">
        <f t="shared" si="74"/>
        <v>0</v>
      </c>
      <c r="J829" s="449">
        <f t="shared" si="75"/>
        <v>0</v>
      </c>
      <c r="K829" s="469"/>
    </row>
    <row r="830" spans="1:11" s="500" customFormat="1">
      <c r="A830" s="451"/>
      <c r="B830" s="475"/>
      <c r="C830" s="476" t="str">
        <f>'Data information'!C1043</f>
        <v xml:space="preserve"> - ท่อ PP-R SDR11 PN10 CLASS DIN 8077/78  ขนาด 3/4" </v>
      </c>
      <c r="D830" s="449"/>
      <c r="E830" s="450" t="str">
        <f>'Data information'!D1043</f>
        <v>ม.</v>
      </c>
      <c r="F830" s="449">
        <f>'Data information'!E1043</f>
        <v>46</v>
      </c>
      <c r="G830" s="449">
        <f t="shared" si="73"/>
        <v>0</v>
      </c>
      <c r="H830" s="449">
        <f>'Data information'!F1043</f>
        <v>30</v>
      </c>
      <c r="I830" s="449">
        <f t="shared" si="74"/>
        <v>0</v>
      </c>
      <c r="J830" s="449">
        <f t="shared" si="75"/>
        <v>0</v>
      </c>
      <c r="K830" s="469"/>
    </row>
    <row r="831" spans="1:11" s="500" customFormat="1">
      <c r="A831" s="451"/>
      <c r="B831" s="475"/>
      <c r="C831" s="476" t="str">
        <f>'Data information'!C1044</f>
        <v xml:space="preserve"> - ท่อ PP-R SDR11 PN10 CLASS DIN 8077/78  ขนาด 1/2" </v>
      </c>
      <c r="D831" s="449"/>
      <c r="E831" s="450" t="str">
        <f>'Data information'!D1044</f>
        <v>ม.</v>
      </c>
      <c r="F831" s="449">
        <f>'Data information'!E1044</f>
        <v>35</v>
      </c>
      <c r="G831" s="449">
        <f t="shared" si="73"/>
        <v>0</v>
      </c>
      <c r="H831" s="449">
        <f>'Data information'!F1044</f>
        <v>30</v>
      </c>
      <c r="I831" s="449">
        <f t="shared" si="74"/>
        <v>0</v>
      </c>
      <c r="J831" s="449">
        <f t="shared" si="75"/>
        <v>0</v>
      </c>
      <c r="K831" s="469"/>
    </row>
    <row r="832" spans="1:11" s="500" customFormat="1">
      <c r="A832" s="451"/>
      <c r="B832" s="475"/>
      <c r="C832" s="476" t="str">
        <f>'Data information'!C1045</f>
        <v xml:space="preserve"> - ข้อต่อและอุปกรณ์ประกอบท่อ</v>
      </c>
      <c r="D832" s="449"/>
      <c r="E832" s="450" t="str">
        <f>'Data information'!D1045</f>
        <v>รายการ</v>
      </c>
      <c r="F832" s="449">
        <f>(SUM(G822:G831))*0.5</f>
        <v>0</v>
      </c>
      <c r="G832" s="449">
        <f t="shared" si="73"/>
        <v>0</v>
      </c>
      <c r="H832" s="449">
        <f>F832*0.3</f>
        <v>0</v>
      </c>
      <c r="I832" s="449">
        <f t="shared" si="74"/>
        <v>0</v>
      </c>
      <c r="J832" s="449">
        <f t="shared" si="75"/>
        <v>0</v>
      </c>
      <c r="K832" s="469"/>
    </row>
    <row r="833" spans="1:11" s="500" customFormat="1">
      <c r="A833" s="451"/>
      <c r="B833" s="475"/>
      <c r="C833" s="476" t="str">
        <f>'Data information'!C1046</f>
        <v xml:space="preserve"> - อุปกรณ์แขวนท่อ ยึดรองรับท่อ และปลอกท่อ</v>
      </c>
      <c r="D833" s="449"/>
      <c r="E833" s="450" t="str">
        <f>'Data information'!D1046</f>
        <v>รายการ</v>
      </c>
      <c r="F833" s="449">
        <f>(SUM(G822:G831))*0.2</f>
        <v>0</v>
      </c>
      <c r="G833" s="449">
        <f t="shared" si="73"/>
        <v>0</v>
      </c>
      <c r="H833" s="449">
        <f>F833*0.3</f>
        <v>0</v>
      </c>
      <c r="I833" s="449">
        <f t="shared" si="74"/>
        <v>0</v>
      </c>
      <c r="J833" s="449">
        <f t="shared" si="75"/>
        <v>0</v>
      </c>
      <c r="K833" s="469"/>
    </row>
    <row r="834" spans="1:11" s="500" customFormat="1">
      <c r="A834" s="451"/>
      <c r="B834" s="475"/>
      <c r="C834" s="476" t="str">
        <f>'Data information'!C1047</f>
        <v xml:space="preserve"> - งานทดสอบ ทำความสะอาด และทาสีทำสัญลักษณ์ท่อ</v>
      </c>
      <c r="D834" s="449"/>
      <c r="E834" s="450" t="str">
        <f>'Data information'!D1047</f>
        <v>รายการ</v>
      </c>
      <c r="F834" s="449">
        <f>(SUM(G822:G831))*0.1</f>
        <v>0</v>
      </c>
      <c r="G834" s="449">
        <f t="shared" si="73"/>
        <v>0</v>
      </c>
      <c r="H834" s="449">
        <f>F834*0.3</f>
        <v>0</v>
      </c>
      <c r="I834" s="449">
        <f t="shared" si="74"/>
        <v>0</v>
      </c>
      <c r="J834" s="449">
        <f t="shared" si="75"/>
        <v>0</v>
      </c>
      <c r="K834" s="469"/>
    </row>
    <row r="835" spans="1:11" s="500" customFormat="1" hidden="1">
      <c r="A835" s="451"/>
      <c r="B835" s="475"/>
      <c r="C835" s="476" t="str">
        <f>'Data information'!C1048</f>
        <v xml:space="preserve"> - ประตูน้ำชนิด Gate Valve ขนาด 4" </v>
      </c>
      <c r="D835" s="449"/>
      <c r="E835" s="450" t="str">
        <f>'Data information'!D1048</f>
        <v>ชุด</v>
      </c>
      <c r="F835" s="449">
        <f>'Data information'!E1048</f>
        <v>16340</v>
      </c>
      <c r="G835" s="449">
        <f t="shared" si="73"/>
        <v>0</v>
      </c>
      <c r="H835" s="449">
        <f>'Data information'!F1048</f>
        <v>800</v>
      </c>
      <c r="I835" s="449">
        <f t="shared" si="74"/>
        <v>0</v>
      </c>
      <c r="J835" s="449">
        <f t="shared" si="75"/>
        <v>0</v>
      </c>
      <c r="K835" s="469"/>
    </row>
    <row r="836" spans="1:11" s="500" customFormat="1" hidden="1">
      <c r="A836" s="451"/>
      <c r="B836" s="475"/>
      <c r="C836" s="476" t="str">
        <f>'Data information'!C1049</f>
        <v xml:space="preserve"> - ประตูน้ำชนิด Gate Valve ขนาด 3" </v>
      </c>
      <c r="D836" s="449"/>
      <c r="E836" s="450" t="str">
        <f>'Data information'!D1049</f>
        <v>ชุด</v>
      </c>
      <c r="F836" s="449">
        <f>'Data information'!E1049</f>
        <v>11415</v>
      </c>
      <c r="G836" s="449">
        <f t="shared" si="73"/>
        <v>0</v>
      </c>
      <c r="H836" s="449">
        <f>'Data information'!F1049</f>
        <v>600</v>
      </c>
      <c r="I836" s="449">
        <f t="shared" si="74"/>
        <v>0</v>
      </c>
      <c r="J836" s="449">
        <f t="shared" si="75"/>
        <v>0</v>
      </c>
      <c r="K836" s="469"/>
    </row>
    <row r="837" spans="1:11" s="500" customFormat="1" hidden="1">
      <c r="A837" s="451"/>
      <c r="B837" s="475"/>
      <c r="C837" s="476" t="str">
        <f>'Data information'!C1050</f>
        <v xml:space="preserve"> - ประตูน้ำชนิด Gate Valve ขนาด 2-1/2" </v>
      </c>
      <c r="D837" s="449"/>
      <c r="E837" s="450" t="str">
        <f>'Data information'!D1050</f>
        <v>ชุด</v>
      </c>
      <c r="F837" s="449">
        <f>'Data information'!E1050</f>
        <v>8140</v>
      </c>
      <c r="G837" s="449">
        <f t="shared" si="73"/>
        <v>0</v>
      </c>
      <c r="H837" s="449">
        <f>'Data information'!F1050</f>
        <v>500</v>
      </c>
      <c r="I837" s="449">
        <f t="shared" si="74"/>
        <v>0</v>
      </c>
      <c r="J837" s="449">
        <f t="shared" si="75"/>
        <v>0</v>
      </c>
      <c r="K837" s="469"/>
    </row>
    <row r="838" spans="1:11" s="500" customFormat="1" hidden="1">
      <c r="A838" s="451"/>
      <c r="B838" s="475"/>
      <c r="C838" s="476" t="str">
        <f>'Data information'!C1051</f>
        <v xml:space="preserve"> - ประตูน้ำชนิด Gate Valve ขนาด 2" </v>
      </c>
      <c r="D838" s="449"/>
      <c r="E838" s="450" t="str">
        <f>'Data information'!D1051</f>
        <v>ชุด</v>
      </c>
      <c r="F838" s="449">
        <f>'Data information'!E1051</f>
        <v>1550</v>
      </c>
      <c r="G838" s="449">
        <f t="shared" si="73"/>
        <v>0</v>
      </c>
      <c r="H838" s="449">
        <f>'Data information'!F1051</f>
        <v>400</v>
      </c>
      <c r="I838" s="449">
        <f t="shared" si="74"/>
        <v>0</v>
      </c>
      <c r="J838" s="449">
        <f t="shared" si="75"/>
        <v>0</v>
      </c>
      <c r="K838" s="469"/>
    </row>
    <row r="839" spans="1:11" s="500" customFormat="1">
      <c r="A839" s="451"/>
      <c r="B839" s="475"/>
      <c r="C839" s="476" t="str">
        <f>'Data information'!C1052</f>
        <v xml:space="preserve"> - ประตูน้ำชนิด Gate Valve ขนาด 1-1/2" </v>
      </c>
      <c r="D839" s="449"/>
      <c r="E839" s="450" t="str">
        <f>'Data information'!D1052</f>
        <v>ชุด</v>
      </c>
      <c r="F839" s="449">
        <f>'Data information'!E1052</f>
        <v>690</v>
      </c>
      <c r="G839" s="449">
        <f t="shared" si="73"/>
        <v>0</v>
      </c>
      <c r="H839" s="449">
        <f>'Data information'!F1052</f>
        <v>300</v>
      </c>
      <c r="I839" s="449">
        <f t="shared" si="74"/>
        <v>0</v>
      </c>
      <c r="J839" s="449">
        <f t="shared" si="75"/>
        <v>0</v>
      </c>
      <c r="K839" s="469"/>
    </row>
    <row r="840" spans="1:11" s="500" customFormat="1" hidden="1">
      <c r="A840" s="451"/>
      <c r="B840" s="475"/>
      <c r="C840" s="476" t="str">
        <f>'Data information'!C1053</f>
        <v xml:space="preserve"> - ประตูน้ำชนิด Gate Valve ขนาด 3/4" </v>
      </c>
      <c r="D840" s="449"/>
      <c r="E840" s="450" t="str">
        <f>'Data information'!D1053</f>
        <v>ชุด</v>
      </c>
      <c r="F840" s="449">
        <f>'Data information'!E1053</f>
        <v>365</v>
      </c>
      <c r="G840" s="449">
        <f t="shared" si="73"/>
        <v>0</v>
      </c>
      <c r="H840" s="449">
        <f>'Data information'!F1053</f>
        <v>150</v>
      </c>
      <c r="I840" s="449">
        <f t="shared" si="74"/>
        <v>0</v>
      </c>
      <c r="J840" s="449">
        <f t="shared" si="75"/>
        <v>0</v>
      </c>
      <c r="K840" s="469"/>
    </row>
    <row r="841" spans="1:11" s="500" customFormat="1" hidden="1">
      <c r="A841" s="451"/>
      <c r="B841" s="475"/>
      <c r="C841" s="476" t="str">
        <f>'Data information'!C1054</f>
        <v xml:space="preserve"> - ประตูน้ำชนิด Stop Valve ขนาด 1/2" </v>
      </c>
      <c r="D841" s="449"/>
      <c r="E841" s="450" t="str">
        <f>'Data information'!D1054</f>
        <v>ชุด</v>
      </c>
      <c r="F841" s="449">
        <f>'Data information'!E1054</f>
        <v>285</v>
      </c>
      <c r="G841" s="449">
        <f t="shared" si="73"/>
        <v>0</v>
      </c>
      <c r="H841" s="449">
        <f>'Data information'!F1054</f>
        <v>100</v>
      </c>
      <c r="I841" s="449">
        <f t="shared" si="74"/>
        <v>0</v>
      </c>
      <c r="J841" s="449">
        <f t="shared" si="75"/>
        <v>0</v>
      </c>
      <c r="K841" s="469"/>
    </row>
    <row r="842" spans="1:11" s="500" customFormat="1" hidden="1">
      <c r="A842" s="451"/>
      <c r="B842" s="475"/>
      <c r="C842" s="476" t="str">
        <f>'Data information'!C1055</f>
        <v xml:space="preserve"> - วาล์วควบคุมระดับน้ำ (Modulating Float Valve) ขนาด 2" </v>
      </c>
      <c r="D842" s="449"/>
      <c r="E842" s="450" t="str">
        <f>'Data information'!D1055</f>
        <v>ชุด</v>
      </c>
      <c r="F842" s="449">
        <f>'Data information'!E1055</f>
        <v>12000</v>
      </c>
      <c r="G842" s="449">
        <f t="shared" si="73"/>
        <v>0</v>
      </c>
      <c r="H842" s="449">
        <f>'Data information'!F1055</f>
        <v>400</v>
      </c>
      <c r="I842" s="449">
        <f t="shared" si="74"/>
        <v>0</v>
      </c>
      <c r="J842" s="449">
        <f t="shared" si="75"/>
        <v>0</v>
      </c>
      <c r="K842" s="469"/>
    </row>
    <row r="843" spans="1:11" s="500" customFormat="1" hidden="1">
      <c r="A843" s="451"/>
      <c r="B843" s="475"/>
      <c r="C843" s="476" t="str">
        <f>'Data information'!C1056</f>
        <v xml:space="preserve"> - วาล์วปลายท่อดูด (Foot Vavle) ขนาด 4" </v>
      </c>
      <c r="D843" s="449"/>
      <c r="E843" s="450" t="str">
        <f>'Data information'!D1056</f>
        <v>ชุด</v>
      </c>
      <c r="F843" s="449">
        <f>'Data information'!E1056</f>
        <v>6000</v>
      </c>
      <c r="G843" s="449">
        <f t="shared" si="73"/>
        <v>0</v>
      </c>
      <c r="H843" s="449">
        <f>'Data information'!F1056</f>
        <v>800</v>
      </c>
      <c r="I843" s="449">
        <f t="shared" si="74"/>
        <v>0</v>
      </c>
      <c r="J843" s="449">
        <f t="shared" si="75"/>
        <v>0</v>
      </c>
      <c r="K843" s="469"/>
    </row>
    <row r="844" spans="1:11" s="500" customFormat="1" hidden="1">
      <c r="A844" s="451"/>
      <c r="B844" s="475"/>
      <c r="C844" s="476" t="str">
        <f>'Data information'!C1057</f>
        <v xml:space="preserve"> - ประตูน้ำชนิด Check Valve ขนาด 4" </v>
      </c>
      <c r="D844" s="449"/>
      <c r="E844" s="450" t="str">
        <f>'Data information'!D1057</f>
        <v>ชุด</v>
      </c>
      <c r="F844" s="449">
        <f>'Data information'!E1057</f>
        <v>13500</v>
      </c>
      <c r="G844" s="449">
        <f t="shared" si="73"/>
        <v>0</v>
      </c>
      <c r="H844" s="449">
        <f>'Data information'!F1057</f>
        <v>800</v>
      </c>
      <c r="I844" s="449">
        <f t="shared" si="74"/>
        <v>0</v>
      </c>
      <c r="J844" s="449">
        <f t="shared" si="75"/>
        <v>0</v>
      </c>
      <c r="K844" s="469"/>
    </row>
    <row r="845" spans="1:11" s="500" customFormat="1" hidden="1">
      <c r="A845" s="451"/>
      <c r="B845" s="475"/>
      <c r="C845" s="476" t="str">
        <f>'Data information'!C1058</f>
        <v xml:space="preserve"> - ประตูน้ำชนิด Check Valve ขนาด 3" </v>
      </c>
      <c r="D845" s="449"/>
      <c r="E845" s="450" t="str">
        <f>'Data information'!D1058</f>
        <v>ชุด</v>
      </c>
      <c r="F845" s="449">
        <f>'Data information'!E1058</f>
        <v>9150</v>
      </c>
      <c r="G845" s="449">
        <f t="shared" si="73"/>
        <v>0</v>
      </c>
      <c r="H845" s="449">
        <f>'Data information'!F1058</f>
        <v>600</v>
      </c>
      <c r="I845" s="449">
        <f t="shared" si="74"/>
        <v>0</v>
      </c>
      <c r="J845" s="449">
        <f t="shared" si="75"/>
        <v>0</v>
      </c>
      <c r="K845" s="469"/>
    </row>
    <row r="846" spans="1:11" s="500" customFormat="1">
      <c r="A846" s="451"/>
      <c r="B846" s="475"/>
      <c r="C846" s="476" t="str">
        <f>'Data information'!C1059</f>
        <v xml:space="preserve"> - หัวระบายอากาศอัตโนมัติ (Automatic Air Vent) ขนาด 1"</v>
      </c>
      <c r="D846" s="449"/>
      <c r="E846" s="450" t="str">
        <f>'Data information'!D1059</f>
        <v>ชุด</v>
      </c>
      <c r="F846" s="449">
        <f>'Data information'!E1059</f>
        <v>4600</v>
      </c>
      <c r="G846" s="449">
        <f t="shared" si="73"/>
        <v>0</v>
      </c>
      <c r="H846" s="449">
        <f>'Data information'!F1059</f>
        <v>200</v>
      </c>
      <c r="I846" s="449">
        <f t="shared" si="74"/>
        <v>0</v>
      </c>
      <c r="J846" s="449">
        <f t="shared" si="75"/>
        <v>0</v>
      </c>
      <c r="K846" s="469"/>
    </row>
    <row r="847" spans="1:11" s="500" customFormat="1">
      <c r="A847" s="451"/>
      <c r="B847" s="475"/>
      <c r="C847" s="476" t="str">
        <f>'Data information'!C1060</f>
        <v xml:space="preserve"> - หัวระบายอากาศอัตโนมัติ (Automatic Air Vent) ขนาด 3/4"</v>
      </c>
      <c r="D847" s="449"/>
      <c r="E847" s="450" t="str">
        <f>'Data information'!D1060</f>
        <v>ชุด</v>
      </c>
      <c r="F847" s="449">
        <f>'Data information'!E1060</f>
        <v>4000</v>
      </c>
      <c r="G847" s="449">
        <f t="shared" si="73"/>
        <v>0</v>
      </c>
      <c r="H847" s="449">
        <f>'Data information'!F1060</f>
        <v>200</v>
      </c>
      <c r="I847" s="449">
        <f t="shared" si="74"/>
        <v>0</v>
      </c>
      <c r="J847" s="449">
        <f t="shared" si="75"/>
        <v>0</v>
      </c>
      <c r="K847" s="469"/>
    </row>
    <row r="848" spans="1:11" s="500" customFormat="1" hidden="1">
      <c r="A848" s="451"/>
      <c r="B848" s="475"/>
      <c r="C848" s="476" t="str">
        <f>'Data information'!C1061</f>
        <v xml:space="preserve"> - ถังเก็บน้ำชนิดตั้งพื้น  ขนาดความจุ 80 ลบ.ม. </v>
      </c>
      <c r="D848" s="449"/>
      <c r="E848" s="450" t="str">
        <f>'Data information'!D1061</f>
        <v>ชุด</v>
      </c>
      <c r="F848" s="449">
        <f>'Data information'!E1061</f>
        <v>431750</v>
      </c>
      <c r="G848" s="449">
        <f t="shared" si="73"/>
        <v>0</v>
      </c>
      <c r="H848" s="449">
        <f>'Data information'!F1061</f>
        <v>43175</v>
      </c>
      <c r="I848" s="449">
        <f t="shared" si="74"/>
        <v>0</v>
      </c>
      <c r="J848" s="449">
        <f t="shared" si="75"/>
        <v>0</v>
      </c>
      <c r="K848" s="469"/>
    </row>
    <row r="849" spans="1:11" s="500" customFormat="1" hidden="1">
      <c r="A849" s="451"/>
      <c r="B849" s="475"/>
      <c r="C849" s="476" t="str">
        <f>'Data information'!C1062</f>
        <v xml:space="preserve"> - ถังเก็บน้ำชนิดตั้งพื้น  ขนาดความจุ 100 ลบ.ม. </v>
      </c>
      <c r="D849" s="449"/>
      <c r="E849" s="450" t="str">
        <f>'Data information'!D1062</f>
        <v>ชุด</v>
      </c>
      <c r="F849" s="449">
        <f>'Data information'!E1062</f>
        <v>486350</v>
      </c>
      <c r="G849" s="449">
        <f t="shared" si="73"/>
        <v>0</v>
      </c>
      <c r="H849" s="449">
        <f>'Data information'!F1062</f>
        <v>48635</v>
      </c>
      <c r="I849" s="449">
        <f t="shared" si="74"/>
        <v>0</v>
      </c>
      <c r="J849" s="449">
        <f t="shared" si="75"/>
        <v>0</v>
      </c>
      <c r="K849" s="469"/>
    </row>
    <row r="850" spans="1:11" s="500" customFormat="1" hidden="1">
      <c r="A850" s="451"/>
      <c r="B850" s="475"/>
      <c r="C850" s="476" t="str">
        <f>'Data information'!C1063</f>
        <v xml:space="preserve"> - งานโครงสร้างรองรับถัง</v>
      </c>
      <c r="D850" s="449"/>
      <c r="E850" s="450" t="str">
        <f>'Data information'!D1063</f>
        <v>ตร.ม.</v>
      </c>
      <c r="F850" s="449">
        <f>'Data information'!E1063</f>
        <v>1500</v>
      </c>
      <c r="G850" s="449">
        <f t="shared" si="73"/>
        <v>0</v>
      </c>
      <c r="H850" s="449">
        <f>'Data information'!F1063</f>
        <v>0</v>
      </c>
      <c r="I850" s="449">
        <f t="shared" si="74"/>
        <v>0</v>
      </c>
      <c r="J850" s="449">
        <f t="shared" si="75"/>
        <v>0</v>
      </c>
      <c r="K850" s="469"/>
    </row>
    <row r="851" spans="1:11" s="500" customFormat="1">
      <c r="A851" s="451"/>
      <c r="B851" s="475"/>
      <c r="C851" s="476" t="str">
        <f>'Data information'!C1064</f>
        <v xml:space="preserve"> - ก๊อกสนาม/ก๊อกล้างพื้น ขนาด 3/4" </v>
      </c>
      <c r="D851" s="449"/>
      <c r="E851" s="450" t="str">
        <f>'Data information'!D1064</f>
        <v>ชุด</v>
      </c>
      <c r="F851" s="449">
        <f>'Data information'!E1064</f>
        <v>177</v>
      </c>
      <c r="G851" s="449">
        <f t="shared" si="73"/>
        <v>0</v>
      </c>
      <c r="H851" s="449">
        <f>'Data information'!F1064</f>
        <v>50</v>
      </c>
      <c r="I851" s="449">
        <f t="shared" si="74"/>
        <v>0</v>
      </c>
      <c r="J851" s="449">
        <f t="shared" si="75"/>
        <v>0</v>
      </c>
      <c r="K851" s="469"/>
    </row>
    <row r="852" spans="1:11" s="500" customFormat="1">
      <c r="A852" s="451"/>
      <c r="B852" s="475"/>
      <c r="C852" s="476" t="str">
        <f>'Data information'!C1065</f>
        <v xml:space="preserve"> - ก๊อกสนาม/ก๊อกล้างพื้น ขนาด 1/2" </v>
      </c>
      <c r="D852" s="449"/>
      <c r="E852" s="450" t="str">
        <f>'Data information'!D1065</f>
        <v>ชุด</v>
      </c>
      <c r="F852" s="449">
        <f>'Data information'!E1065</f>
        <v>102.8</v>
      </c>
      <c r="G852" s="449">
        <f t="shared" si="73"/>
        <v>0</v>
      </c>
      <c r="H852" s="449">
        <f>'Data information'!F1065</f>
        <v>50</v>
      </c>
      <c r="I852" s="449">
        <f t="shared" si="74"/>
        <v>0</v>
      </c>
      <c r="J852" s="449">
        <f t="shared" si="75"/>
        <v>0</v>
      </c>
      <c r="K852" s="469"/>
    </row>
    <row r="853" spans="1:11" s="500" customFormat="1">
      <c r="A853" s="451"/>
      <c r="B853" s="475"/>
      <c r="C853" s="485" t="str">
        <f>'Data information'!C1066</f>
        <v>งานระบบท่อน้ำโสโครก(S) ท่อน้ำทิ้ง(W) ท่ออากาศ(V) และท่อน้ำทิ้งจากห้องครัว (K)</v>
      </c>
      <c r="D853" s="449"/>
      <c r="E853" s="450"/>
      <c r="F853" s="449"/>
      <c r="G853" s="449"/>
      <c r="H853" s="449"/>
      <c r="I853" s="449"/>
      <c r="J853" s="449"/>
      <c r="K853" s="469"/>
    </row>
    <row r="854" spans="1:11" s="500" customFormat="1">
      <c r="A854" s="451"/>
      <c r="B854" s="475"/>
      <c r="C854" s="476" t="str">
        <f>'Data information'!C1067</f>
        <v xml:space="preserve"> - ท่อ PVC ชั้นคุณภาพ 8.5 ขนาดเส้นผ่าศูนย์กลาง 6" </v>
      </c>
      <c r="D854" s="449"/>
      <c r="E854" s="450" t="str">
        <f>'Data information'!D1067</f>
        <v>ม.</v>
      </c>
      <c r="F854" s="449">
        <f>'Data information'!E1067</f>
        <v>345.15</v>
      </c>
      <c r="G854" s="449">
        <f t="shared" si="73"/>
        <v>0</v>
      </c>
      <c r="H854" s="449">
        <f>'Data information'!F1067</f>
        <v>200</v>
      </c>
      <c r="I854" s="449">
        <f t="shared" si="74"/>
        <v>0</v>
      </c>
      <c r="J854" s="449">
        <f t="shared" si="75"/>
        <v>0</v>
      </c>
      <c r="K854" s="469"/>
    </row>
    <row r="855" spans="1:11" s="500" customFormat="1">
      <c r="A855" s="451"/>
      <c r="B855" s="475"/>
      <c r="C855" s="476" t="str">
        <f>'Data information'!C1068</f>
        <v xml:space="preserve"> - ท่อ PVC ชั้นคุณภาพ 8.5 ขนาดเส้นผ่าศูนย์กลาง 4" </v>
      </c>
      <c r="D855" s="449"/>
      <c r="E855" s="450" t="str">
        <f>'Data information'!D1068</f>
        <v>ม.</v>
      </c>
      <c r="F855" s="449">
        <f>'Data information'!E1068</f>
        <v>153.38</v>
      </c>
      <c r="G855" s="449">
        <f t="shared" si="73"/>
        <v>0</v>
      </c>
      <c r="H855" s="449">
        <f>'Data information'!F1068</f>
        <v>100</v>
      </c>
      <c r="I855" s="449">
        <f t="shared" si="74"/>
        <v>0</v>
      </c>
      <c r="J855" s="449">
        <f t="shared" si="75"/>
        <v>0</v>
      </c>
      <c r="K855" s="469"/>
    </row>
    <row r="856" spans="1:11" s="500" customFormat="1">
      <c r="A856" s="451"/>
      <c r="B856" s="475"/>
      <c r="C856" s="476" t="str">
        <f>'Data information'!C1069</f>
        <v xml:space="preserve"> - ท่อ PVC ชั้นคุณภาพ 8.5 ขนาดเส้นผ่าศูนย์กลาง 3" </v>
      </c>
      <c r="D856" s="449"/>
      <c r="E856" s="450" t="str">
        <f>'Data information'!D1069</f>
        <v>ม.</v>
      </c>
      <c r="F856" s="449">
        <f>'Data information'!E1069</f>
        <v>94.97</v>
      </c>
      <c r="G856" s="449">
        <f t="shared" si="73"/>
        <v>0</v>
      </c>
      <c r="H856" s="449">
        <f>'Data information'!F1069</f>
        <v>75</v>
      </c>
      <c r="I856" s="449">
        <f t="shared" si="74"/>
        <v>0</v>
      </c>
      <c r="J856" s="449">
        <f t="shared" si="75"/>
        <v>0</v>
      </c>
      <c r="K856" s="469"/>
    </row>
    <row r="857" spans="1:11" s="500" customFormat="1">
      <c r="A857" s="451"/>
      <c r="B857" s="475"/>
      <c r="C857" s="476" t="str">
        <f>'Data information'!C1070</f>
        <v xml:space="preserve"> - ท่อ PVC ชั้นคุณภาพ 8.5 ขนาดเส้นผ่าศูนย์กลาง 2-1/2" </v>
      </c>
      <c r="D857" s="449"/>
      <c r="E857" s="450" t="str">
        <f>'Data information'!D1070</f>
        <v>ม.</v>
      </c>
      <c r="F857" s="449">
        <f>'Data information'!E1070</f>
        <v>67.75</v>
      </c>
      <c r="G857" s="449">
        <f t="shared" si="73"/>
        <v>0</v>
      </c>
      <c r="H857" s="449">
        <f>'Data information'!F1070</f>
        <v>50</v>
      </c>
      <c r="I857" s="449">
        <f t="shared" si="74"/>
        <v>0</v>
      </c>
      <c r="J857" s="449">
        <f t="shared" si="75"/>
        <v>0</v>
      </c>
      <c r="K857" s="469"/>
    </row>
    <row r="858" spans="1:11" s="500" customFormat="1">
      <c r="A858" s="451"/>
      <c r="B858" s="475"/>
      <c r="C858" s="476" t="str">
        <f>'Data information'!C1071</f>
        <v xml:space="preserve"> - ท่อ PVC ชั้นคุณภาพ 8.5 ขนาดเส้นผ่าศูนย์กลาง 2" </v>
      </c>
      <c r="D858" s="449"/>
      <c r="E858" s="450" t="str">
        <f>'Data information'!D1071</f>
        <v>ม.</v>
      </c>
      <c r="F858" s="449">
        <f>'Data information'!E1071</f>
        <v>42.99</v>
      </c>
      <c r="G858" s="449">
        <f t="shared" si="73"/>
        <v>0</v>
      </c>
      <c r="H858" s="449">
        <f>'Data information'!F1071</f>
        <v>40</v>
      </c>
      <c r="I858" s="449">
        <f t="shared" si="74"/>
        <v>0</v>
      </c>
      <c r="J858" s="449">
        <f t="shared" si="75"/>
        <v>0</v>
      </c>
      <c r="K858" s="469"/>
    </row>
    <row r="859" spans="1:11" s="500" customFormat="1">
      <c r="A859" s="451"/>
      <c r="B859" s="475"/>
      <c r="C859" s="476" t="str">
        <f>'Data information'!C1072</f>
        <v xml:space="preserve"> - ท่อ PVC ชั้นคุณภาพ 8.5 ขนาดเส้นผ่าศูนย์กลาง 1-1/2" </v>
      </c>
      <c r="D859" s="449"/>
      <c r="E859" s="450" t="str">
        <f>'Data information'!D1072</f>
        <v>ม.</v>
      </c>
      <c r="F859" s="449">
        <f>'Data information'!E1072</f>
        <v>27.33</v>
      </c>
      <c r="G859" s="449">
        <f t="shared" si="73"/>
        <v>0</v>
      </c>
      <c r="H859" s="449">
        <f>'Data information'!F1072</f>
        <v>30</v>
      </c>
      <c r="I859" s="449">
        <f t="shared" si="74"/>
        <v>0</v>
      </c>
      <c r="J859" s="449">
        <f t="shared" si="75"/>
        <v>0</v>
      </c>
      <c r="K859" s="469"/>
    </row>
    <row r="860" spans="1:11" s="500" customFormat="1">
      <c r="A860" s="451"/>
      <c r="B860" s="475"/>
      <c r="C860" s="476" t="str">
        <f>'Data information'!C1073</f>
        <v xml:space="preserve"> - ข้อต่อและอุปกรณ์ประกอบท่อ</v>
      </c>
      <c r="D860" s="449"/>
      <c r="E860" s="450" t="str">
        <f>'Data information'!D1073</f>
        <v>รายการ</v>
      </c>
      <c r="F860" s="449">
        <f>(SUM(G854:G859))*0.4</f>
        <v>0</v>
      </c>
      <c r="G860" s="449">
        <f t="shared" si="73"/>
        <v>0</v>
      </c>
      <c r="H860" s="449">
        <f>F860*0.3</f>
        <v>0</v>
      </c>
      <c r="I860" s="449">
        <f t="shared" si="74"/>
        <v>0</v>
      </c>
      <c r="J860" s="449">
        <f t="shared" si="75"/>
        <v>0</v>
      </c>
      <c r="K860" s="469"/>
    </row>
    <row r="861" spans="1:11" s="500" customFormat="1">
      <c r="A861" s="451"/>
      <c r="B861" s="475"/>
      <c r="C861" s="476" t="str">
        <f>'Data information'!C1074</f>
        <v xml:space="preserve"> - อุปกรณ์แขวนท่อ ยึดรองรับท่อ และปลอกท่อ</v>
      </c>
      <c r="D861" s="449"/>
      <c r="E861" s="450" t="str">
        <f>'Data information'!D1074</f>
        <v>รายการ</v>
      </c>
      <c r="F861" s="449">
        <f>(SUM(G854:G859))*0.3</f>
        <v>0</v>
      </c>
      <c r="G861" s="449">
        <f t="shared" si="73"/>
        <v>0</v>
      </c>
      <c r="H861" s="449">
        <f>F861*0.3</f>
        <v>0</v>
      </c>
      <c r="I861" s="449">
        <f t="shared" si="74"/>
        <v>0</v>
      </c>
      <c r="J861" s="449">
        <f t="shared" si="75"/>
        <v>0</v>
      </c>
      <c r="K861" s="469"/>
    </row>
    <row r="862" spans="1:11" s="500" customFormat="1">
      <c r="A862" s="451"/>
      <c r="B862" s="475"/>
      <c r="C862" s="476" t="str">
        <f>'Data information'!C1075</f>
        <v xml:space="preserve"> - งานทดสอบ ทำความสะอาด และทาสีทำสัญลักษณ์ท่อ</v>
      </c>
      <c r="D862" s="449"/>
      <c r="E862" s="450" t="str">
        <f>'Data information'!D1075</f>
        <v>รายการ</v>
      </c>
      <c r="F862" s="449">
        <f>(SUM(G854:G859))*0.1</f>
        <v>0</v>
      </c>
      <c r="G862" s="449">
        <f t="shared" si="73"/>
        <v>0</v>
      </c>
      <c r="H862" s="449">
        <f>F862*0.3</f>
        <v>0</v>
      </c>
      <c r="I862" s="449">
        <f t="shared" si="74"/>
        <v>0</v>
      </c>
      <c r="J862" s="449">
        <f t="shared" si="75"/>
        <v>0</v>
      </c>
      <c r="K862" s="469"/>
    </row>
    <row r="863" spans="1:11" s="500" customFormat="1">
      <c r="A863" s="451"/>
      <c r="B863" s="475"/>
      <c r="C863" s="476" t="str">
        <f>'Data information'!C1076</f>
        <v xml:space="preserve"> - หัวระบายน้ำที่พื้น (FD) ขนาด 2" </v>
      </c>
      <c r="D863" s="449"/>
      <c r="E863" s="450" t="str">
        <f>'Data information'!D1076</f>
        <v>ชุด</v>
      </c>
      <c r="F863" s="449">
        <f>'Data information'!E1076</f>
        <v>635.51</v>
      </c>
      <c r="G863" s="449">
        <f t="shared" si="73"/>
        <v>0</v>
      </c>
      <c r="H863" s="449">
        <f>'Data information'!F1076</f>
        <v>75</v>
      </c>
      <c r="I863" s="449">
        <f t="shared" si="74"/>
        <v>0</v>
      </c>
      <c r="J863" s="449">
        <f t="shared" si="75"/>
        <v>0</v>
      </c>
      <c r="K863" s="469"/>
    </row>
    <row r="864" spans="1:11" s="500" customFormat="1">
      <c r="A864" s="451"/>
      <c r="B864" s="475"/>
      <c r="C864" s="476" t="str">
        <f>'Data information'!C1077</f>
        <v xml:space="preserve"> - ช่องล้างท่อที่พื้น (FCO) ขนาด 6" </v>
      </c>
      <c r="D864" s="449"/>
      <c r="E864" s="450" t="str">
        <f>'Data information'!D1077</f>
        <v>ชุด</v>
      </c>
      <c r="F864" s="449">
        <f>'Data information'!E1077</f>
        <v>1200</v>
      </c>
      <c r="G864" s="449">
        <f t="shared" si="73"/>
        <v>0</v>
      </c>
      <c r="H864" s="449">
        <f>'Data information'!F1077</f>
        <v>600</v>
      </c>
      <c r="I864" s="449">
        <f t="shared" si="74"/>
        <v>0</v>
      </c>
      <c r="J864" s="449">
        <f t="shared" si="75"/>
        <v>0</v>
      </c>
      <c r="K864" s="469"/>
    </row>
    <row r="865" spans="1:11" s="500" customFormat="1">
      <c r="A865" s="451"/>
      <c r="B865" s="475"/>
      <c r="C865" s="476" t="str">
        <f>'Data information'!C1078</f>
        <v xml:space="preserve"> - ช่องล้างท่อที่พื้น (FCO) ขนาด 4" </v>
      </c>
      <c r="D865" s="449"/>
      <c r="E865" s="450" t="str">
        <f>'Data information'!D1078</f>
        <v>ชุด</v>
      </c>
      <c r="F865" s="449">
        <f>'Data information'!E1078</f>
        <v>520</v>
      </c>
      <c r="G865" s="449">
        <f t="shared" si="73"/>
        <v>0</v>
      </c>
      <c r="H865" s="449">
        <f>'Data information'!F1078</f>
        <v>400</v>
      </c>
      <c r="I865" s="449">
        <f t="shared" si="74"/>
        <v>0</v>
      </c>
      <c r="J865" s="449">
        <f t="shared" si="75"/>
        <v>0</v>
      </c>
      <c r="K865" s="469"/>
    </row>
    <row r="866" spans="1:11" s="500" customFormat="1" hidden="1">
      <c r="A866" s="451"/>
      <c r="B866" s="475"/>
      <c r="C866" s="476" t="str">
        <f>'Data information'!C1079</f>
        <v xml:space="preserve"> - ช่องล้างท่อที่พื้น (FCO) ขนาด 3" </v>
      </c>
      <c r="D866" s="449"/>
      <c r="E866" s="450" t="str">
        <f>'Data information'!D1079</f>
        <v>ชุด</v>
      </c>
      <c r="F866" s="449">
        <f>'Data information'!E1079</f>
        <v>410</v>
      </c>
      <c r="G866" s="449">
        <f t="shared" si="73"/>
        <v>0</v>
      </c>
      <c r="H866" s="449">
        <f>'Data information'!F1079</f>
        <v>300</v>
      </c>
      <c r="I866" s="449">
        <f t="shared" si="74"/>
        <v>0</v>
      </c>
      <c r="J866" s="449">
        <f t="shared" si="75"/>
        <v>0</v>
      </c>
      <c r="K866" s="469"/>
    </row>
    <row r="867" spans="1:11" s="500" customFormat="1" hidden="1">
      <c r="A867" s="451"/>
      <c r="B867" s="475"/>
      <c r="C867" s="476" t="str">
        <f>'Data information'!C1080</f>
        <v xml:space="preserve"> - ช่องล้างท่อที่พื้น (FCO) ขนาด  2-1/2" </v>
      </c>
      <c r="D867" s="449"/>
      <c r="E867" s="450" t="str">
        <f>'Data information'!D1080</f>
        <v>ชุด</v>
      </c>
      <c r="F867" s="449">
        <f>'Data information'!E1080</f>
        <v>380</v>
      </c>
      <c r="G867" s="449">
        <f t="shared" si="73"/>
        <v>0</v>
      </c>
      <c r="H867" s="449">
        <f>'Data information'!F1080</f>
        <v>250</v>
      </c>
      <c r="I867" s="449">
        <f t="shared" si="74"/>
        <v>0</v>
      </c>
      <c r="J867" s="449">
        <f t="shared" si="75"/>
        <v>0</v>
      </c>
      <c r="K867" s="469"/>
    </row>
    <row r="868" spans="1:11" s="500" customFormat="1">
      <c r="A868" s="451"/>
      <c r="B868" s="475"/>
      <c r="C868" s="476" t="str">
        <f>'Data information'!C1081</f>
        <v xml:space="preserve"> - ช่องล้างท่อที่พื้น (FCO) ขนาด  2" </v>
      </c>
      <c r="D868" s="449"/>
      <c r="E868" s="450" t="str">
        <f>'Data information'!D1081</f>
        <v>ชุด</v>
      </c>
      <c r="F868" s="449">
        <f>'Data information'!E1081</f>
        <v>300</v>
      </c>
      <c r="G868" s="449">
        <f t="shared" si="73"/>
        <v>0</v>
      </c>
      <c r="H868" s="449">
        <f>'Data information'!F1081</f>
        <v>200</v>
      </c>
      <c r="I868" s="449">
        <f t="shared" si="74"/>
        <v>0</v>
      </c>
      <c r="J868" s="449">
        <f t="shared" si="75"/>
        <v>0</v>
      </c>
      <c r="K868" s="469"/>
    </row>
    <row r="869" spans="1:11" s="500" customFormat="1" hidden="1">
      <c r="A869" s="451"/>
      <c r="B869" s="475"/>
      <c r="C869" s="476" t="str">
        <f>'Data information'!C1082</f>
        <v xml:space="preserve"> - ฝาครอบพร้อมตะแกรงกันแมลงท่ออากาศ (Vent Cap) ขนาด 4" </v>
      </c>
      <c r="D869" s="449"/>
      <c r="E869" s="450" t="str">
        <f>'Data information'!D1082</f>
        <v>ชุด</v>
      </c>
      <c r="F869" s="449">
        <f>'Data information'!E1082</f>
        <v>675</v>
      </c>
      <c r="G869" s="449">
        <f t="shared" si="73"/>
        <v>0</v>
      </c>
      <c r="H869" s="449">
        <f>'Data information'!F1082</f>
        <v>400</v>
      </c>
      <c r="I869" s="449">
        <f t="shared" si="74"/>
        <v>0</v>
      </c>
      <c r="J869" s="449">
        <f t="shared" si="75"/>
        <v>0</v>
      </c>
      <c r="K869" s="469"/>
    </row>
    <row r="870" spans="1:11" s="500" customFormat="1">
      <c r="A870" s="451"/>
      <c r="B870" s="475"/>
      <c r="C870" s="476" t="str">
        <f>'Data information'!C1083</f>
        <v xml:space="preserve"> - บ่อดักกลิ่น</v>
      </c>
      <c r="D870" s="449"/>
      <c r="E870" s="450" t="str">
        <f>'Data information'!D1083</f>
        <v>ชุด</v>
      </c>
      <c r="F870" s="449">
        <f>'Data information'!E1083</f>
        <v>3500</v>
      </c>
      <c r="G870" s="449">
        <f t="shared" si="73"/>
        <v>0</v>
      </c>
      <c r="H870" s="449">
        <f>'Data information'!F1083</f>
        <v>1050</v>
      </c>
      <c r="I870" s="449">
        <f t="shared" si="74"/>
        <v>0</v>
      </c>
      <c r="J870" s="449">
        <f t="shared" si="75"/>
        <v>0</v>
      </c>
      <c r="K870" s="469"/>
    </row>
    <row r="871" spans="1:11" s="500" customFormat="1">
      <c r="A871" s="451"/>
      <c r="B871" s="475"/>
      <c r="C871" s="485" t="str">
        <f>'Data information'!C1084</f>
        <v>งานระบบท่อระบายน้ำและระบบระบายน้ำภายในอาคาร</v>
      </c>
      <c r="D871" s="449"/>
      <c r="E871" s="450"/>
      <c r="F871" s="449"/>
      <c r="G871" s="449"/>
      <c r="H871" s="449"/>
      <c r="I871" s="449"/>
      <c r="J871" s="449"/>
      <c r="K871" s="469"/>
    </row>
    <row r="872" spans="1:11" s="500" customFormat="1" hidden="1">
      <c r="A872" s="451"/>
      <c r="B872" s="475"/>
      <c r="C872" s="476" t="str">
        <f>'Data information'!C1085</f>
        <v xml:space="preserve"> - ท่อ PVC ชั้นคุณภาพ 8.5  ขนาดเส้นผ่าศูนย์กลาง 6" </v>
      </c>
      <c r="D872" s="449"/>
      <c r="E872" s="450" t="str">
        <f>'Data information'!D1085</f>
        <v>ม.</v>
      </c>
      <c r="F872" s="449">
        <f>'Data information'!E1085</f>
        <v>345.15</v>
      </c>
      <c r="G872" s="449">
        <f t="shared" ref="G872:G902" si="76">D872*F872</f>
        <v>0</v>
      </c>
      <c r="H872" s="449">
        <f>'Data information'!F1085</f>
        <v>200</v>
      </c>
      <c r="I872" s="449">
        <f t="shared" ref="I872:I902" si="77">D872*H872</f>
        <v>0</v>
      </c>
      <c r="J872" s="449">
        <f t="shared" ref="J872:J902" si="78">G872+I872</f>
        <v>0</v>
      </c>
      <c r="K872" s="469"/>
    </row>
    <row r="873" spans="1:11" s="500" customFormat="1">
      <c r="A873" s="451"/>
      <c r="B873" s="475"/>
      <c r="C873" s="476" t="str">
        <f>'Data information'!C1086</f>
        <v xml:space="preserve"> - ท่อ PVC ชั้นคุณภาพ 8.5  ขนาดเส้นผ่าศูนย์กลาง 4" </v>
      </c>
      <c r="D873" s="449"/>
      <c r="E873" s="450" t="str">
        <f>'Data information'!D1086</f>
        <v>ม.</v>
      </c>
      <c r="F873" s="449">
        <f>'Data information'!E1086</f>
        <v>153.38</v>
      </c>
      <c r="G873" s="449">
        <f t="shared" si="76"/>
        <v>0</v>
      </c>
      <c r="H873" s="449">
        <f>'Data information'!F1086</f>
        <v>100</v>
      </c>
      <c r="I873" s="449">
        <f t="shared" si="77"/>
        <v>0</v>
      </c>
      <c r="J873" s="449">
        <f t="shared" si="78"/>
        <v>0</v>
      </c>
      <c r="K873" s="469"/>
    </row>
    <row r="874" spans="1:11" s="500" customFormat="1">
      <c r="A874" s="451"/>
      <c r="B874" s="475"/>
      <c r="C874" s="476" t="str">
        <f>'Data information'!C1087</f>
        <v xml:space="preserve"> - ข้อต่อและอุปกรณ์ประกอบท่อ</v>
      </c>
      <c r="D874" s="449"/>
      <c r="E874" s="450" t="str">
        <f>'Data information'!D1087</f>
        <v>รายการ</v>
      </c>
      <c r="F874" s="449">
        <f>(SUM(G872:G873))*0.4</f>
        <v>0</v>
      </c>
      <c r="G874" s="449">
        <f t="shared" si="76"/>
        <v>0</v>
      </c>
      <c r="H874" s="449">
        <f>F874*0.3</f>
        <v>0</v>
      </c>
      <c r="I874" s="449">
        <f t="shared" si="77"/>
        <v>0</v>
      </c>
      <c r="J874" s="449">
        <f t="shared" si="78"/>
        <v>0</v>
      </c>
      <c r="K874" s="469"/>
    </row>
    <row r="875" spans="1:11" s="500" customFormat="1">
      <c r="A875" s="451"/>
      <c r="B875" s="475"/>
      <c r="C875" s="476" t="str">
        <f>'Data information'!C1088</f>
        <v xml:space="preserve"> - อุปกรณ์แขวนท่อ ยึดรองรับท่อ และปลอกท่อ</v>
      </c>
      <c r="D875" s="449"/>
      <c r="E875" s="450" t="str">
        <f>'Data information'!D1088</f>
        <v>รายการ</v>
      </c>
      <c r="F875" s="449">
        <f>(SUM(G872:G873))*0.3</f>
        <v>0</v>
      </c>
      <c r="G875" s="449">
        <f t="shared" si="76"/>
        <v>0</v>
      </c>
      <c r="H875" s="449">
        <f>F875*0.3</f>
        <v>0</v>
      </c>
      <c r="I875" s="449">
        <f t="shared" si="77"/>
        <v>0</v>
      </c>
      <c r="J875" s="449">
        <f t="shared" si="78"/>
        <v>0</v>
      </c>
      <c r="K875" s="469"/>
    </row>
    <row r="876" spans="1:11" s="500" customFormat="1">
      <c r="A876" s="451"/>
      <c r="B876" s="475"/>
      <c r="C876" s="476" t="str">
        <f>'Data information'!C1089</f>
        <v xml:space="preserve"> - งานทดสอบ ทำความสะอาด และทาสีทำสัญลักษณ์ท่อ</v>
      </c>
      <c r="D876" s="449"/>
      <c r="E876" s="450" t="str">
        <f>'Data information'!D1089</f>
        <v>รายการ</v>
      </c>
      <c r="F876" s="449">
        <f>(SUM(G872:G873))*0.1</f>
        <v>0</v>
      </c>
      <c r="G876" s="449">
        <f t="shared" si="76"/>
        <v>0</v>
      </c>
      <c r="H876" s="449">
        <f>F876*0.3</f>
        <v>0</v>
      </c>
      <c r="I876" s="449">
        <f t="shared" si="77"/>
        <v>0</v>
      </c>
      <c r="J876" s="449">
        <f t="shared" si="78"/>
        <v>0</v>
      </c>
      <c r="K876" s="469"/>
    </row>
    <row r="877" spans="1:11" s="500" customFormat="1">
      <c r="A877" s="451"/>
      <c r="B877" s="475"/>
      <c r="C877" s="476" t="str">
        <f>'Data information'!C1090</f>
        <v xml:space="preserve"> - หัวรับน้ำฝน ขนาดเส้นผ่าศูนย์กลาง 4" (RD)</v>
      </c>
      <c r="D877" s="449"/>
      <c r="E877" s="450" t="str">
        <f>'Data information'!D1090</f>
        <v>ชุด</v>
      </c>
      <c r="F877" s="449">
        <f>'Data information'!E1090</f>
        <v>605</v>
      </c>
      <c r="G877" s="449">
        <f t="shared" si="76"/>
        <v>0</v>
      </c>
      <c r="H877" s="449">
        <f>'Data information'!F1090</f>
        <v>400</v>
      </c>
      <c r="I877" s="449">
        <f t="shared" si="77"/>
        <v>0</v>
      </c>
      <c r="J877" s="449">
        <f t="shared" si="78"/>
        <v>0</v>
      </c>
      <c r="K877" s="469"/>
    </row>
    <row r="878" spans="1:11" s="500" customFormat="1" hidden="1">
      <c r="A878" s="451"/>
      <c r="B878" s="475"/>
      <c r="C878" s="476" t="str">
        <f>'Data information'!C1091</f>
        <v xml:space="preserve"> - ข้อต่อยืดหยุ่น (Flexible Connector) ขนาดเส้นผ่าศูนย์กลาง 6"</v>
      </c>
      <c r="D878" s="449"/>
      <c r="E878" s="450" t="str">
        <f>'Data information'!D1091</f>
        <v>ชุด</v>
      </c>
      <c r="F878" s="449">
        <f>'Data information'!E1091</f>
        <v>800</v>
      </c>
      <c r="G878" s="449">
        <f t="shared" si="76"/>
        <v>0</v>
      </c>
      <c r="H878" s="449">
        <f>'Data information'!F1091</f>
        <v>300</v>
      </c>
      <c r="I878" s="449">
        <f t="shared" si="77"/>
        <v>0</v>
      </c>
      <c r="J878" s="449">
        <f t="shared" si="78"/>
        <v>0</v>
      </c>
      <c r="K878" s="469"/>
    </row>
    <row r="879" spans="1:11" s="500" customFormat="1">
      <c r="A879" s="451"/>
      <c r="B879" s="475"/>
      <c r="C879" s="476" t="str">
        <f>'Data information'!C1092</f>
        <v xml:space="preserve"> - ข้อต่อยืดหยุ่น (Flexible Connector) ขนาดเส้นผ่าศูนย์กลาง 4"</v>
      </c>
      <c r="D879" s="449"/>
      <c r="E879" s="450" t="str">
        <f>'Data information'!D1092</f>
        <v>ชุด</v>
      </c>
      <c r="F879" s="449">
        <f>'Data information'!E1092</f>
        <v>600</v>
      </c>
      <c r="G879" s="449">
        <f t="shared" si="76"/>
        <v>0</v>
      </c>
      <c r="H879" s="449">
        <f>'Data information'!F1092</f>
        <v>200</v>
      </c>
      <c r="I879" s="449">
        <f t="shared" si="77"/>
        <v>0</v>
      </c>
      <c r="J879" s="449">
        <f t="shared" si="78"/>
        <v>0</v>
      </c>
      <c r="K879" s="469"/>
    </row>
    <row r="880" spans="1:11" s="500" customFormat="1">
      <c r="A880" s="451"/>
      <c r="B880" s="475"/>
      <c r="C880" s="485" t="str">
        <f>'Data information'!C1093</f>
        <v>ระบบบำบัดน้ำเสีย</v>
      </c>
      <c r="D880" s="449"/>
      <c r="E880" s="450"/>
      <c r="F880" s="449"/>
      <c r="G880" s="449"/>
      <c r="H880" s="449"/>
      <c r="I880" s="449"/>
      <c r="J880" s="449"/>
      <c r="K880" s="469"/>
    </row>
    <row r="881" spans="1:11" s="500" customFormat="1">
      <c r="A881" s="451"/>
      <c r="B881" s="475"/>
      <c r="C881" s="476" t="str">
        <f>'Data information'!C1094</f>
        <v xml:space="preserve"> - ถังดักไขมัน ชนิดฝังดิน ความจุ 6 ลบ.ม.</v>
      </c>
      <c r="D881" s="449"/>
      <c r="E881" s="450" t="str">
        <f>'Data information'!D1094</f>
        <v>ชุด</v>
      </c>
      <c r="F881" s="449">
        <f>'Data information'!E1094</f>
        <v>43000</v>
      </c>
      <c r="G881" s="449">
        <f t="shared" si="76"/>
        <v>0</v>
      </c>
      <c r="H881" s="449">
        <f>'Data information'!F1094</f>
        <v>4300</v>
      </c>
      <c r="I881" s="449">
        <f t="shared" si="77"/>
        <v>0</v>
      </c>
      <c r="J881" s="449">
        <f t="shared" si="78"/>
        <v>0</v>
      </c>
      <c r="K881" s="469"/>
    </row>
    <row r="882" spans="1:11" s="500" customFormat="1" hidden="1">
      <c r="A882" s="451"/>
      <c r="B882" s="475"/>
      <c r="C882" s="476" t="str">
        <f>'Data information'!C1095</f>
        <v xml:space="preserve"> - ถังบำบัดน้ำเสีย ชนิดเกรอะ-กรองเติมอากาศ ขนาดรองรับน้ำเสีย 12 ลบ.ม./วัน</v>
      </c>
      <c r="D882" s="449"/>
      <c r="E882" s="450" t="str">
        <f>'Data information'!D1095</f>
        <v>ชุด</v>
      </c>
      <c r="F882" s="449">
        <f>'Data information'!E1095</f>
        <v>157400</v>
      </c>
      <c r="G882" s="449">
        <f t="shared" si="76"/>
        <v>0</v>
      </c>
      <c r="H882" s="449">
        <f>'Data information'!F1095</f>
        <v>15740</v>
      </c>
      <c r="I882" s="449">
        <f t="shared" si="77"/>
        <v>0</v>
      </c>
      <c r="J882" s="449">
        <f t="shared" si="78"/>
        <v>0</v>
      </c>
      <c r="K882" s="469"/>
    </row>
    <row r="883" spans="1:11" s="500" customFormat="1" hidden="1">
      <c r="A883" s="451"/>
      <c r="B883" s="475"/>
      <c r="C883" s="476" t="str">
        <f>'Data information'!C1096</f>
        <v xml:space="preserve"> - ถังบำบัดน้ำเสีย ชนิดเกรอะ-กรองเติมอากาศ ขนาดรองรับน้ำเสีย 20 ลบ.ม./วัน</v>
      </c>
      <c r="D883" s="449"/>
      <c r="E883" s="450" t="str">
        <f>'Data information'!D1096</f>
        <v>ชุด</v>
      </c>
      <c r="F883" s="449">
        <f>'Data information'!E1096</f>
        <v>217600</v>
      </c>
      <c r="G883" s="449">
        <f t="shared" si="76"/>
        <v>0</v>
      </c>
      <c r="H883" s="449">
        <f>'Data information'!F1096</f>
        <v>21760</v>
      </c>
      <c r="I883" s="449">
        <f t="shared" si="77"/>
        <v>0</v>
      </c>
      <c r="J883" s="449">
        <f t="shared" si="78"/>
        <v>0</v>
      </c>
      <c r="K883" s="469"/>
    </row>
    <row r="884" spans="1:11" s="500" customFormat="1" ht="48">
      <c r="A884" s="451"/>
      <c r="B884" s="475"/>
      <c r="C884" s="490" t="str">
        <f>'Data information'!C1097</f>
        <v xml:space="preserve"> - ถังบำบัดน้ำเสีย ชนิดเกรอะ-กรองเติมอากาศ ขนาดรองรับน้ำเสีย 22 ลบ.ม./วัน</v>
      </c>
      <c r="D884" s="449"/>
      <c r="E884" s="450" t="str">
        <f>'Data information'!D1097</f>
        <v>ชุด</v>
      </c>
      <c r="F884" s="449">
        <f>'Data information'!E1097</f>
        <v>462000</v>
      </c>
      <c r="G884" s="449">
        <f t="shared" si="76"/>
        <v>0</v>
      </c>
      <c r="H884" s="449">
        <f>'Data information'!F1097</f>
        <v>46200</v>
      </c>
      <c r="I884" s="449">
        <f t="shared" si="77"/>
        <v>0</v>
      </c>
      <c r="J884" s="449">
        <f t="shared" si="78"/>
        <v>0</v>
      </c>
      <c r="K884" s="469"/>
    </row>
    <row r="885" spans="1:11" s="500" customFormat="1" hidden="1">
      <c r="A885" s="451"/>
      <c r="B885" s="475"/>
      <c r="C885" s="476" t="str">
        <f>'Data information'!C1098</f>
        <v xml:space="preserve"> - ถังบำบัดน้ำเสีย ชนิดเกรอะ-กรองเติมอากาศ ขนาดรองรับน้ำเสีย 25 ลบ.ม./วัน</v>
      </c>
      <c r="D885" s="449"/>
      <c r="E885" s="450" t="str">
        <f>'Data information'!D1098</f>
        <v>ชุด</v>
      </c>
      <c r="F885" s="449">
        <f>'Data information'!E1098</f>
        <v>260500</v>
      </c>
      <c r="G885" s="449">
        <f t="shared" si="76"/>
        <v>0</v>
      </c>
      <c r="H885" s="449">
        <f>'Data information'!F1098</f>
        <v>26050</v>
      </c>
      <c r="I885" s="449">
        <f t="shared" si="77"/>
        <v>0</v>
      </c>
      <c r="J885" s="449">
        <f t="shared" si="78"/>
        <v>0</v>
      </c>
      <c r="K885" s="469"/>
    </row>
    <row r="886" spans="1:11" s="500" customFormat="1" hidden="1">
      <c r="A886" s="451"/>
      <c r="B886" s="475"/>
      <c r="C886" s="476" t="str">
        <f>'Data information'!C1099</f>
        <v xml:space="preserve"> - ถังบำบัดน้ำเสีย ชนิดเกรอะ-กรองเติมอากาศ ขนาดรองรับน้ำเสีย 30 ลบ.ม./วัน</v>
      </c>
      <c r="D886" s="449"/>
      <c r="E886" s="450" t="str">
        <f>'Data information'!D1099</f>
        <v>ชุด</v>
      </c>
      <c r="F886" s="449">
        <f>'Data information'!E1099</f>
        <v>309500</v>
      </c>
      <c r="G886" s="449">
        <f t="shared" si="76"/>
        <v>0</v>
      </c>
      <c r="H886" s="449">
        <f>'Data information'!F1099</f>
        <v>30950</v>
      </c>
      <c r="I886" s="449">
        <f t="shared" si="77"/>
        <v>0</v>
      </c>
      <c r="J886" s="449">
        <f t="shared" si="78"/>
        <v>0</v>
      </c>
      <c r="K886" s="469"/>
    </row>
    <row r="887" spans="1:11" s="500" customFormat="1" hidden="1">
      <c r="A887" s="451"/>
      <c r="B887" s="475"/>
      <c r="C887" s="476" t="str">
        <f>'Data information'!C1100</f>
        <v xml:space="preserve"> - ถังบำบัดน้ำเสีย ชนิดเกรอะ-กรองเติมอากาศ ขนาดรองรับน้ำเสีย 50 ลบ.ม./วัน</v>
      </c>
      <c r="D887" s="449"/>
      <c r="E887" s="450" t="str">
        <f>'Data information'!D1100</f>
        <v>ชุด</v>
      </c>
      <c r="F887" s="449">
        <f>'Data information'!E1100</f>
        <v>465500</v>
      </c>
      <c r="G887" s="449">
        <f t="shared" si="76"/>
        <v>0</v>
      </c>
      <c r="H887" s="449">
        <f>'Data information'!F1100</f>
        <v>46550</v>
      </c>
      <c r="I887" s="449">
        <f t="shared" si="77"/>
        <v>0</v>
      </c>
      <c r="J887" s="449">
        <f t="shared" si="78"/>
        <v>0</v>
      </c>
      <c r="K887" s="469"/>
    </row>
    <row r="888" spans="1:11" s="500" customFormat="1" hidden="1">
      <c r="A888" s="451"/>
      <c r="B888" s="475"/>
      <c r="C888" s="476" t="str">
        <f>'Data information'!C1101</f>
        <v xml:space="preserve"> - ถังบำบัดน้ำเสีย ชนิดเกรอะ-กรองเติมอากาศ ขนาดรองรับน้ำเสีย 85 ลบ.ม./วัน</v>
      </c>
      <c r="D888" s="449"/>
      <c r="E888" s="450" t="str">
        <f>'Data information'!D1101</f>
        <v>ชุด</v>
      </c>
      <c r="F888" s="449">
        <f>'Data information'!E1101</f>
        <v>888000</v>
      </c>
      <c r="G888" s="449">
        <f t="shared" si="76"/>
        <v>0</v>
      </c>
      <c r="H888" s="449">
        <f>'Data information'!F1101</f>
        <v>88800</v>
      </c>
      <c r="I888" s="449">
        <f t="shared" si="77"/>
        <v>0</v>
      </c>
      <c r="J888" s="449">
        <f t="shared" si="78"/>
        <v>0</v>
      </c>
      <c r="K888" s="469"/>
    </row>
    <row r="889" spans="1:11" s="500" customFormat="1">
      <c r="A889" s="451"/>
      <c r="B889" s="475"/>
      <c r="C889" s="476" t="str">
        <f>'Data information'!C1102</f>
        <v xml:space="preserve"> - งานโครงสร้างรองรับถังบำบัดน้ำเสีย</v>
      </c>
      <c r="D889" s="449"/>
      <c r="E889" s="450" t="str">
        <f>'Data information'!D1102</f>
        <v>ตร.ม.</v>
      </c>
      <c r="F889" s="449">
        <f>'Data information'!E1102</f>
        <v>1500</v>
      </c>
      <c r="G889" s="449">
        <f t="shared" si="76"/>
        <v>0</v>
      </c>
      <c r="H889" s="449">
        <f>'Data information'!F1102</f>
        <v>0</v>
      </c>
      <c r="I889" s="449">
        <f t="shared" si="77"/>
        <v>0</v>
      </c>
      <c r="J889" s="449">
        <f t="shared" si="78"/>
        <v>0</v>
      </c>
      <c r="K889" s="469"/>
    </row>
    <row r="890" spans="1:11" s="500" customFormat="1">
      <c r="A890" s="451"/>
      <c r="B890" s="475"/>
      <c r="C890" s="485" t="str">
        <f>'Data information'!C1103</f>
        <v>ระบบดับเพลิง</v>
      </c>
      <c r="D890" s="449"/>
      <c r="E890" s="450"/>
      <c r="F890" s="449"/>
      <c r="G890" s="449"/>
      <c r="H890" s="449"/>
      <c r="I890" s="449"/>
      <c r="J890" s="449"/>
      <c r="K890" s="469"/>
    </row>
    <row r="891" spans="1:11" s="500" customFormat="1">
      <c r="A891" s="451"/>
      <c r="B891" s="475"/>
      <c r="C891" s="476" t="str">
        <f>'Data information'!C1104</f>
        <v xml:space="preserve"> - ท่อเหล็กดำชนิดมีตะเข็บ (ชั้น  SCH. 40) ขนาด 4" </v>
      </c>
      <c r="D891" s="449"/>
      <c r="E891" s="450" t="str">
        <f>'Data information'!D1104</f>
        <v>ม.</v>
      </c>
      <c r="F891" s="449">
        <f>'Data information'!E1104</f>
        <v>523</v>
      </c>
      <c r="G891" s="449">
        <f t="shared" si="76"/>
        <v>0</v>
      </c>
      <c r="H891" s="449">
        <f>'Data information'!F1104</f>
        <v>280</v>
      </c>
      <c r="I891" s="449">
        <f t="shared" si="77"/>
        <v>0</v>
      </c>
      <c r="J891" s="449">
        <f t="shared" si="78"/>
        <v>0</v>
      </c>
      <c r="K891" s="469"/>
    </row>
    <row r="892" spans="1:11" s="500" customFormat="1">
      <c r="A892" s="451"/>
      <c r="B892" s="475"/>
      <c r="C892" s="476" t="str">
        <f>'Data information'!C1105</f>
        <v xml:space="preserve"> - ท่อเหล็กดำชนิดมีตะเข็บ (ชั้น  SCH. 40) ขนาด 2-1/2" </v>
      </c>
      <c r="D892" s="449"/>
      <c r="E892" s="450" t="str">
        <f>'Data information'!D1105</f>
        <v>ม.</v>
      </c>
      <c r="F892" s="449">
        <f>'Data information'!E1105</f>
        <v>271</v>
      </c>
      <c r="G892" s="449">
        <f t="shared" si="76"/>
        <v>0</v>
      </c>
      <c r="H892" s="449">
        <f>'Data information'!F1105</f>
        <v>150</v>
      </c>
      <c r="I892" s="449">
        <f t="shared" si="77"/>
        <v>0</v>
      </c>
      <c r="J892" s="449">
        <f t="shared" si="78"/>
        <v>0</v>
      </c>
      <c r="K892" s="469"/>
    </row>
    <row r="893" spans="1:11" s="500" customFormat="1">
      <c r="A893" s="451"/>
      <c r="B893" s="475"/>
      <c r="C893" s="476" t="str">
        <f>'Data information'!C1106</f>
        <v xml:space="preserve"> - ข้อต่อและอุปกรณ์ประกอบท่อ</v>
      </c>
      <c r="D893" s="449"/>
      <c r="E893" s="450" t="str">
        <f>'Data information'!D1106</f>
        <v>รายการ</v>
      </c>
      <c r="F893" s="449">
        <f>(SUM(G891:G892))*0.4</f>
        <v>0</v>
      </c>
      <c r="G893" s="449">
        <f t="shared" si="76"/>
        <v>0</v>
      </c>
      <c r="H893" s="449">
        <f>F893*0.3</f>
        <v>0</v>
      </c>
      <c r="I893" s="449">
        <f t="shared" si="77"/>
        <v>0</v>
      </c>
      <c r="J893" s="449">
        <f t="shared" si="78"/>
        <v>0</v>
      </c>
      <c r="K893" s="469"/>
    </row>
    <row r="894" spans="1:11" s="500" customFormat="1">
      <c r="A894" s="451"/>
      <c r="B894" s="475"/>
      <c r="C894" s="476" t="str">
        <f>'Data information'!C1107</f>
        <v xml:space="preserve"> - อุปกรณ์แขวนท่อ ยึดรองรับท่อ และปลอกท่อ</v>
      </c>
      <c r="D894" s="449"/>
      <c r="E894" s="450" t="str">
        <f>'Data information'!D1107</f>
        <v>รายการ</v>
      </c>
      <c r="F894" s="449">
        <f>(SUM(G891:G892))*0.2</f>
        <v>0</v>
      </c>
      <c r="G894" s="449">
        <f t="shared" si="76"/>
        <v>0</v>
      </c>
      <c r="H894" s="449">
        <f>F894*0.3</f>
        <v>0</v>
      </c>
      <c r="I894" s="449">
        <f t="shared" si="77"/>
        <v>0</v>
      </c>
      <c r="J894" s="449">
        <f t="shared" si="78"/>
        <v>0</v>
      </c>
      <c r="K894" s="469"/>
    </row>
    <row r="895" spans="1:11" s="500" customFormat="1">
      <c r="A895" s="451"/>
      <c r="B895" s="475"/>
      <c r="C895" s="476" t="str">
        <f>'Data information'!C1108</f>
        <v xml:space="preserve"> - งานทดสอบ ทำความสะอาด และทาสีทำสัญลักษณ์ท่อ</v>
      </c>
      <c r="D895" s="449"/>
      <c r="E895" s="450" t="str">
        <f>'Data information'!D1108</f>
        <v>รายการ</v>
      </c>
      <c r="F895" s="449">
        <f>(SUM(G891:G892))*0.1</f>
        <v>0</v>
      </c>
      <c r="G895" s="449">
        <f t="shared" si="76"/>
        <v>0</v>
      </c>
      <c r="H895" s="449">
        <f>F895*0.3</f>
        <v>0</v>
      </c>
      <c r="I895" s="449">
        <f t="shared" si="77"/>
        <v>0</v>
      </c>
      <c r="J895" s="449">
        <f t="shared" si="78"/>
        <v>0</v>
      </c>
      <c r="K895" s="469"/>
    </row>
    <row r="896" spans="1:11" s="500" customFormat="1">
      <c r="A896" s="451"/>
      <c r="B896" s="475"/>
      <c r="C896" s="476" t="str">
        <f>'Data information'!C1109</f>
        <v xml:space="preserve"> - งานทาสีท่อดับเพลิง</v>
      </c>
      <c r="D896" s="449"/>
      <c r="E896" s="450" t="str">
        <f>'Data information'!D1109</f>
        <v>รายการ</v>
      </c>
      <c r="F896" s="449">
        <f>(SUM(G891:G892))*0.3</f>
        <v>0</v>
      </c>
      <c r="G896" s="449">
        <f t="shared" si="76"/>
        <v>0</v>
      </c>
      <c r="H896" s="449">
        <f>F896*0.3</f>
        <v>0</v>
      </c>
      <c r="I896" s="449">
        <f t="shared" si="77"/>
        <v>0</v>
      </c>
      <c r="J896" s="449">
        <f t="shared" si="78"/>
        <v>0</v>
      </c>
      <c r="K896" s="469"/>
    </row>
    <row r="897" spans="1:11" s="500" customFormat="1" hidden="1">
      <c r="A897" s="451"/>
      <c r="B897" s="475"/>
      <c r="C897" s="476" t="str">
        <f>'Data information'!C1110</f>
        <v xml:space="preserve"> - วาล์วควบคุมการไหลของน้ำ ขนาด 4" (Gate Valve)</v>
      </c>
      <c r="D897" s="449"/>
      <c r="E897" s="450" t="str">
        <f>'Data information'!D1110</f>
        <v>ชุด</v>
      </c>
      <c r="F897" s="449">
        <f>'Data information'!E1110</f>
        <v>16340</v>
      </c>
      <c r="G897" s="449">
        <f t="shared" si="76"/>
        <v>0</v>
      </c>
      <c r="H897" s="449">
        <f>'Data information'!F1110</f>
        <v>800</v>
      </c>
      <c r="I897" s="449">
        <f t="shared" si="77"/>
        <v>0</v>
      </c>
      <c r="J897" s="449">
        <f t="shared" si="78"/>
        <v>0</v>
      </c>
      <c r="K897" s="469"/>
    </row>
    <row r="898" spans="1:11" s="500" customFormat="1">
      <c r="A898" s="451"/>
      <c r="B898" s="475"/>
      <c r="C898" s="476" t="str">
        <f>'Data information'!C1111</f>
        <v xml:space="preserve"> - วาล์วควบคุมการไหลของน้ำ ขนาด 2-1/2" (Gate Valve)</v>
      </c>
      <c r="D898" s="449"/>
      <c r="E898" s="450" t="str">
        <f>'Data information'!D1111</f>
        <v>ชุด</v>
      </c>
      <c r="F898" s="449">
        <f>'Data information'!E1111</f>
        <v>8140</v>
      </c>
      <c r="G898" s="449">
        <f t="shared" si="76"/>
        <v>0</v>
      </c>
      <c r="H898" s="449">
        <f>'Data information'!F1111</f>
        <v>500</v>
      </c>
      <c r="I898" s="449">
        <f t="shared" si="77"/>
        <v>0</v>
      </c>
      <c r="J898" s="449">
        <f t="shared" si="78"/>
        <v>0</v>
      </c>
      <c r="K898" s="469"/>
    </row>
    <row r="899" spans="1:11" s="500" customFormat="1" hidden="1">
      <c r="A899" s="451"/>
      <c r="B899" s="475"/>
      <c r="C899" s="476" t="str">
        <f>'Data information'!C1112</f>
        <v xml:space="preserve"> - วาล์วควบคุมการไหลของน้ำ ขนาด 1" (Gate Valve)</v>
      </c>
      <c r="D899" s="449"/>
      <c r="E899" s="450" t="str">
        <f>'Data information'!D1112</f>
        <v>ชุด</v>
      </c>
      <c r="F899" s="449">
        <f>'Data information'!E1112</f>
        <v>1145</v>
      </c>
      <c r="G899" s="449">
        <f t="shared" si="76"/>
        <v>0</v>
      </c>
      <c r="H899" s="449">
        <f>'Data information'!F1112</f>
        <v>200</v>
      </c>
      <c r="I899" s="449">
        <f t="shared" si="77"/>
        <v>0</v>
      </c>
      <c r="J899" s="449">
        <f t="shared" si="78"/>
        <v>0</v>
      </c>
      <c r="K899" s="469"/>
    </row>
    <row r="900" spans="1:11" s="500" customFormat="1" hidden="1">
      <c r="A900" s="451"/>
      <c r="B900" s="475"/>
      <c r="C900" s="476" t="str">
        <f>'Data information'!C1113</f>
        <v xml:space="preserve"> - วาล์วควบคุมการไหลของน้ำ ขนาด 4" (Check Valve)</v>
      </c>
      <c r="D900" s="449"/>
      <c r="E900" s="450" t="str">
        <f>'Data information'!D1113</f>
        <v>ชุด</v>
      </c>
      <c r="F900" s="449">
        <f>'Data information'!E1113</f>
        <v>15695</v>
      </c>
      <c r="G900" s="449">
        <f t="shared" si="76"/>
        <v>0</v>
      </c>
      <c r="H900" s="449">
        <f>'Data information'!F1113</f>
        <v>800</v>
      </c>
      <c r="I900" s="449">
        <f t="shared" si="77"/>
        <v>0</v>
      </c>
      <c r="J900" s="449">
        <f t="shared" si="78"/>
        <v>0</v>
      </c>
      <c r="K900" s="469"/>
    </row>
    <row r="901" spans="1:11" s="500" customFormat="1">
      <c r="A901" s="451"/>
      <c r="B901" s="475"/>
      <c r="C901" s="476" t="str">
        <f>'Data information'!C1114</f>
        <v xml:space="preserve"> - ตู้สายฉีดดับเพลิงพร้อมอุปกรณ์ประกอบครบชุด (FHC)</v>
      </c>
      <c r="D901" s="449"/>
      <c r="E901" s="450" t="str">
        <f>'Data information'!D1114</f>
        <v>ชุด</v>
      </c>
      <c r="F901" s="449">
        <f>'Data information'!E1114</f>
        <v>16000</v>
      </c>
      <c r="G901" s="449">
        <f t="shared" si="76"/>
        <v>0</v>
      </c>
      <c r="H901" s="449">
        <f>'Data information'!F1114</f>
        <v>1200</v>
      </c>
      <c r="I901" s="449">
        <f t="shared" si="77"/>
        <v>0</v>
      </c>
      <c r="J901" s="449">
        <f t="shared" si="78"/>
        <v>0</v>
      </c>
      <c r="K901" s="469"/>
    </row>
    <row r="902" spans="1:11" s="500" customFormat="1">
      <c r="A902" s="451"/>
      <c r="B902" s="475"/>
      <c r="C902" s="476" t="str">
        <f>'Data information'!C1115</f>
        <v xml:space="preserve"> - หัวรับน้ำดับเพลิง </v>
      </c>
      <c r="D902" s="449"/>
      <c r="E902" s="450" t="str">
        <f>'Data information'!D1115</f>
        <v>ชุด</v>
      </c>
      <c r="F902" s="449">
        <f>'Data information'!E1115</f>
        <v>7500</v>
      </c>
      <c r="G902" s="449">
        <f t="shared" si="76"/>
        <v>0</v>
      </c>
      <c r="H902" s="449">
        <f>'Data information'!F1115</f>
        <v>800</v>
      </c>
      <c r="I902" s="449">
        <f t="shared" si="77"/>
        <v>0</v>
      </c>
      <c r="J902" s="449">
        <f t="shared" si="78"/>
        <v>0</v>
      </c>
      <c r="K902" s="469"/>
    </row>
    <row r="903" spans="1:11" s="500" customFormat="1">
      <c r="A903" s="454"/>
      <c r="B903" s="477"/>
      <c r="C903" s="478"/>
      <c r="D903" s="452"/>
      <c r="E903" s="453"/>
      <c r="F903" s="452"/>
      <c r="G903" s="452"/>
      <c r="H903" s="452"/>
      <c r="I903" s="452"/>
      <c r="J903" s="452"/>
      <c r="K903" s="454"/>
    </row>
    <row r="904" spans="1:11" s="500" customFormat="1">
      <c r="A904" s="464"/>
      <c r="B904" s="700" t="str">
        <f>"รวม"&amp;B131</f>
        <v>รวม</v>
      </c>
      <c r="C904" s="701"/>
      <c r="D904" s="462"/>
      <c r="E904" s="463"/>
      <c r="F904" s="462"/>
      <c r="G904" s="462">
        <f>SUM(G820:G903)</f>
        <v>0</v>
      </c>
      <c r="H904" s="462"/>
      <c r="I904" s="462">
        <f>SUM(I820:I903)</f>
        <v>0</v>
      </c>
      <c r="J904" s="462">
        <f>SUM(J820:J903)</f>
        <v>0</v>
      </c>
      <c r="K904" s="464"/>
    </row>
    <row r="905" spans="1:11" s="500" customFormat="1">
      <c r="A905" s="480">
        <v>5.6</v>
      </c>
      <c r="B905" s="481" t="str">
        <f>B15</f>
        <v>หมวดงานวิศวกรรมเครื่องกล ระบายอากาศ</v>
      </c>
      <c r="C905" s="476"/>
      <c r="D905" s="451"/>
      <c r="E905" s="458"/>
      <c r="F905" s="451"/>
      <c r="G905" s="451"/>
      <c r="H905" s="451"/>
      <c r="I905" s="451"/>
      <c r="J905" s="451"/>
      <c r="K905" s="451"/>
    </row>
    <row r="906" spans="1:11" s="500" customFormat="1" hidden="1">
      <c r="A906" s="480"/>
      <c r="B906" s="481"/>
      <c r="C906" s="485" t="str">
        <f>'Data information'!C1117</f>
        <v xml:space="preserve">งานระบบท่อน้ำยาพร้อมหุ้มฉนวน </v>
      </c>
      <c r="D906" s="451"/>
      <c r="E906" s="458"/>
      <c r="F906" s="451"/>
      <c r="G906" s="451"/>
      <c r="H906" s="451"/>
      <c r="I906" s="451"/>
      <c r="J906" s="451"/>
      <c r="K906" s="451"/>
    </row>
    <row r="907" spans="1:11" s="500" customFormat="1" hidden="1">
      <c r="A907" s="451"/>
      <c r="B907" s="475"/>
      <c r="C907" s="476" t="str">
        <f>'Data information'!C1118</f>
        <v xml:space="preserve"> - ท่อน้ำยา (COPPER TUBE TYPE "L")  DIA 1/4"</v>
      </c>
      <c r="D907" s="449"/>
      <c r="E907" s="450" t="str">
        <f>'Data information'!D1118</f>
        <v>ม.</v>
      </c>
      <c r="F907" s="449">
        <f>'Data information'!E1118</f>
        <v>80</v>
      </c>
      <c r="G907" s="449">
        <f>D907*F907</f>
        <v>0</v>
      </c>
      <c r="H907" s="449">
        <f>'Data information'!F1118</f>
        <v>25</v>
      </c>
      <c r="I907" s="449">
        <f>D907*H907</f>
        <v>0</v>
      </c>
      <c r="J907" s="449">
        <f>G907+I907</f>
        <v>0</v>
      </c>
      <c r="K907" s="469"/>
    </row>
    <row r="908" spans="1:11" s="500" customFormat="1" hidden="1">
      <c r="A908" s="460"/>
      <c r="B908" s="482"/>
      <c r="C908" s="476" t="str">
        <f>'Data information'!C1119</f>
        <v xml:space="preserve"> - ท่อน้ำยา (COPPER TUBE TYPE "L")  DIA 3/8"</v>
      </c>
      <c r="D908" s="449"/>
      <c r="E908" s="450" t="str">
        <f>'Data information'!D1119</f>
        <v>ม.</v>
      </c>
      <c r="F908" s="449">
        <f>'Data information'!E1119</f>
        <v>90</v>
      </c>
      <c r="G908" s="449">
        <f t="shared" ref="G908:G954" si="79">D908*F908</f>
        <v>0</v>
      </c>
      <c r="H908" s="449">
        <f>'Data information'!F1119</f>
        <v>30</v>
      </c>
      <c r="I908" s="449">
        <f t="shared" ref="I908:I954" si="80">D908*H908</f>
        <v>0</v>
      </c>
      <c r="J908" s="449">
        <f t="shared" ref="J908:J954" si="81">G908+I908</f>
        <v>0</v>
      </c>
      <c r="K908" s="470"/>
    </row>
    <row r="909" spans="1:11" s="500" customFormat="1" hidden="1">
      <c r="A909" s="460"/>
      <c r="B909" s="482"/>
      <c r="C909" s="476" t="str">
        <f>'Data information'!C1120</f>
        <v xml:space="preserve"> - ท่อน้ำยา (COPPER TUBE TYPE "L")  DIA 1/2"</v>
      </c>
      <c r="D909" s="449"/>
      <c r="E909" s="450" t="str">
        <f>'Data information'!D1120</f>
        <v>ม.</v>
      </c>
      <c r="F909" s="449">
        <f>'Data information'!E1120</f>
        <v>140</v>
      </c>
      <c r="G909" s="449">
        <f t="shared" si="79"/>
        <v>0</v>
      </c>
      <c r="H909" s="449">
        <f>'Data information'!F1120</f>
        <v>50</v>
      </c>
      <c r="I909" s="449">
        <f t="shared" si="80"/>
        <v>0</v>
      </c>
      <c r="J909" s="449">
        <f t="shared" si="81"/>
        <v>0</v>
      </c>
      <c r="K909" s="470"/>
    </row>
    <row r="910" spans="1:11" s="500" customFormat="1" hidden="1">
      <c r="A910" s="460"/>
      <c r="B910" s="482"/>
      <c r="C910" s="476" t="str">
        <f>'Data information'!C1121</f>
        <v xml:space="preserve"> - ท่อน้ำยา (COPPER TUBE TYPE "L")  DIA 5/8"</v>
      </c>
      <c r="D910" s="449"/>
      <c r="E910" s="450" t="str">
        <f>'Data information'!D1121</f>
        <v>ม.</v>
      </c>
      <c r="F910" s="449">
        <f>'Data information'!E1121</f>
        <v>209</v>
      </c>
      <c r="G910" s="449">
        <f t="shared" si="79"/>
        <v>0</v>
      </c>
      <c r="H910" s="449">
        <f>'Data information'!F1121</f>
        <v>65</v>
      </c>
      <c r="I910" s="449">
        <f t="shared" si="80"/>
        <v>0</v>
      </c>
      <c r="J910" s="449">
        <f t="shared" si="81"/>
        <v>0</v>
      </c>
      <c r="K910" s="470"/>
    </row>
    <row r="911" spans="1:11" s="500" customFormat="1" hidden="1">
      <c r="A911" s="460"/>
      <c r="B911" s="482"/>
      <c r="C911" s="476" t="str">
        <f>'Data information'!C1122</f>
        <v xml:space="preserve"> - ท่อน้ำยา (COPPER TUBE TYPE "L")  DIA 3/4"</v>
      </c>
      <c r="D911" s="449"/>
      <c r="E911" s="450" t="str">
        <f>'Data information'!D1122</f>
        <v>ม.</v>
      </c>
      <c r="F911" s="449">
        <f>'Data information'!E1122</f>
        <v>269</v>
      </c>
      <c r="G911" s="449">
        <f t="shared" si="79"/>
        <v>0</v>
      </c>
      <c r="H911" s="449">
        <f>'Data information'!F1122</f>
        <v>80</v>
      </c>
      <c r="I911" s="449">
        <f t="shared" si="80"/>
        <v>0</v>
      </c>
      <c r="J911" s="449">
        <f t="shared" si="81"/>
        <v>0</v>
      </c>
      <c r="K911" s="470"/>
    </row>
    <row r="912" spans="1:11" s="500" customFormat="1" hidden="1">
      <c r="A912" s="460"/>
      <c r="B912" s="482"/>
      <c r="C912" s="476" t="str">
        <f>'Data information'!C1123</f>
        <v xml:space="preserve"> - ท่อน้ำยา (COPPER TUBE TYPE "L")  DIA 7/8"</v>
      </c>
      <c r="D912" s="449"/>
      <c r="E912" s="450" t="str">
        <f>'Data information'!D1123</f>
        <v>ม.</v>
      </c>
      <c r="F912" s="449">
        <f>'Data information'!E1123</f>
        <v>334</v>
      </c>
      <c r="G912" s="449">
        <f t="shared" si="79"/>
        <v>0</v>
      </c>
      <c r="H912" s="449">
        <f>'Data information'!F1123</f>
        <v>110</v>
      </c>
      <c r="I912" s="449">
        <f t="shared" si="80"/>
        <v>0</v>
      </c>
      <c r="J912" s="449">
        <f t="shared" si="81"/>
        <v>0</v>
      </c>
      <c r="K912" s="470"/>
    </row>
    <row r="913" spans="1:11" s="500" customFormat="1" hidden="1">
      <c r="A913" s="460"/>
      <c r="B913" s="482"/>
      <c r="C913" s="476" t="str">
        <f>'Data information'!C1124</f>
        <v xml:space="preserve"> - ท่อน้ำยา (COPPER TUBE TYPE "L")  DIA 1-1/8"</v>
      </c>
      <c r="D913" s="449"/>
      <c r="E913" s="450" t="str">
        <f>'Data information'!D1124</f>
        <v>ม.</v>
      </c>
      <c r="F913" s="449">
        <f>'Data information'!E1124</f>
        <v>469</v>
      </c>
      <c r="G913" s="449">
        <f t="shared" si="79"/>
        <v>0</v>
      </c>
      <c r="H913" s="449">
        <f>'Data information'!F1124</f>
        <v>150</v>
      </c>
      <c r="I913" s="449">
        <f t="shared" si="80"/>
        <v>0</v>
      </c>
      <c r="J913" s="449">
        <f t="shared" si="81"/>
        <v>0</v>
      </c>
      <c r="K913" s="470"/>
    </row>
    <row r="914" spans="1:11" s="500" customFormat="1" hidden="1">
      <c r="A914" s="460"/>
      <c r="B914" s="482"/>
      <c r="C914" s="476" t="str">
        <f>'Data information'!C1125</f>
        <v xml:space="preserve"> - ท่อน้ำยา (COPPER TUBE TYPE "L")  DIA 1-1/4"</v>
      </c>
      <c r="D914" s="449"/>
      <c r="E914" s="450" t="str">
        <f>'Data information'!D1125</f>
        <v>ม.</v>
      </c>
      <c r="F914" s="449">
        <f>'Data information'!E1125</f>
        <v>580</v>
      </c>
      <c r="G914" s="449">
        <f t="shared" si="79"/>
        <v>0</v>
      </c>
      <c r="H914" s="449">
        <f>'Data information'!F1125</f>
        <v>167</v>
      </c>
      <c r="I914" s="449">
        <f t="shared" si="80"/>
        <v>0</v>
      </c>
      <c r="J914" s="449">
        <f t="shared" si="81"/>
        <v>0</v>
      </c>
      <c r="K914" s="470"/>
    </row>
    <row r="915" spans="1:11" s="500" customFormat="1" hidden="1">
      <c r="A915" s="460"/>
      <c r="B915" s="482"/>
      <c r="C915" s="476" t="str">
        <f>'Data information'!C1126</f>
        <v xml:space="preserve"> - ท่อน้ำยา (COPPER TUBE TYPE "L")  DIA 1-3/8"</v>
      </c>
      <c r="D915" s="449"/>
      <c r="E915" s="450" t="str">
        <f>'Data information'!D1126</f>
        <v>ม.</v>
      </c>
      <c r="F915" s="449">
        <f>'Data information'!E1126</f>
        <v>622</v>
      </c>
      <c r="G915" s="449">
        <f t="shared" si="79"/>
        <v>0</v>
      </c>
      <c r="H915" s="449">
        <f>'Data information'!F1126</f>
        <v>200</v>
      </c>
      <c r="I915" s="449">
        <f t="shared" si="80"/>
        <v>0</v>
      </c>
      <c r="J915" s="449">
        <f t="shared" si="81"/>
        <v>0</v>
      </c>
      <c r="K915" s="470"/>
    </row>
    <row r="916" spans="1:11" s="500" customFormat="1" hidden="1">
      <c r="A916" s="460"/>
      <c r="B916" s="482"/>
      <c r="C916" s="476" t="str">
        <f>'Data information'!C1127</f>
        <v xml:space="preserve"> - ท่อน้ำยา (COPPER TUBE TYPE "L")  DIA 1-1/2"</v>
      </c>
      <c r="D916" s="449"/>
      <c r="E916" s="450" t="str">
        <f>'Data information'!D1127</f>
        <v>ม.</v>
      </c>
      <c r="F916" s="449">
        <f>'Data information'!E1127</f>
        <v>760</v>
      </c>
      <c r="G916" s="449">
        <f t="shared" si="79"/>
        <v>0</v>
      </c>
      <c r="H916" s="449">
        <f>'Data information'!F1127</f>
        <v>218</v>
      </c>
      <c r="I916" s="449">
        <f t="shared" si="80"/>
        <v>0</v>
      </c>
      <c r="J916" s="449">
        <f t="shared" si="81"/>
        <v>0</v>
      </c>
      <c r="K916" s="470"/>
    </row>
    <row r="917" spans="1:11" s="500" customFormat="1" hidden="1">
      <c r="A917" s="460"/>
      <c r="B917" s="482"/>
      <c r="C917" s="476" t="str">
        <f>'Data information'!C1128</f>
        <v xml:space="preserve"> - ท่อน้ำยา (COPPER TUBE TYPE "L")  DIA 1-5/8"</v>
      </c>
      <c r="D917" s="449"/>
      <c r="E917" s="450" t="str">
        <f>'Data information'!D1128</f>
        <v>ม.</v>
      </c>
      <c r="F917" s="449">
        <f>'Data information'!E1128</f>
        <v>800</v>
      </c>
      <c r="G917" s="449">
        <f t="shared" si="79"/>
        <v>0</v>
      </c>
      <c r="H917" s="449">
        <f>'Data information'!F1128</f>
        <v>255</v>
      </c>
      <c r="I917" s="449">
        <f t="shared" si="80"/>
        <v>0</v>
      </c>
      <c r="J917" s="449">
        <f t="shared" si="81"/>
        <v>0</v>
      </c>
      <c r="K917" s="470"/>
    </row>
    <row r="918" spans="1:11" s="500" customFormat="1" hidden="1">
      <c r="A918" s="460"/>
      <c r="B918" s="482"/>
      <c r="C918" s="476" t="str">
        <f>'Data information'!C1129</f>
        <v xml:space="preserve"> - ท่อน้ำยา (COPPER TUBE TYPE "L")  DIA 2-1/8"</v>
      </c>
      <c r="D918" s="449"/>
      <c r="E918" s="450" t="str">
        <f>'Data information'!D1129</f>
        <v>ม.</v>
      </c>
      <c r="F918" s="449">
        <f>'Data information'!E1129</f>
        <v>1225</v>
      </c>
      <c r="G918" s="449">
        <f t="shared" si="79"/>
        <v>0</v>
      </c>
      <c r="H918" s="449">
        <f>'Data information'!F1129</f>
        <v>380</v>
      </c>
      <c r="I918" s="449">
        <f t="shared" si="80"/>
        <v>0</v>
      </c>
      <c r="J918" s="449">
        <f t="shared" si="81"/>
        <v>0</v>
      </c>
      <c r="K918" s="470"/>
    </row>
    <row r="919" spans="1:11" s="500" customFormat="1" hidden="1">
      <c r="A919" s="460"/>
      <c r="B919" s="482"/>
      <c r="C919" s="476" t="str">
        <f>'Data information'!C1130</f>
        <v xml:space="preserve"> - FITTING</v>
      </c>
      <c r="D919" s="449"/>
      <c r="E919" s="450" t="str">
        <f>'Data information'!D1130</f>
        <v>รายการ</v>
      </c>
      <c r="F919" s="449">
        <f>(SUM(G907:G918))*0.15</f>
        <v>0</v>
      </c>
      <c r="G919" s="449">
        <f t="shared" si="79"/>
        <v>0</v>
      </c>
      <c r="H919" s="449">
        <v>0</v>
      </c>
      <c r="I919" s="449">
        <f t="shared" si="80"/>
        <v>0</v>
      </c>
      <c r="J919" s="449">
        <f t="shared" si="81"/>
        <v>0</v>
      </c>
      <c r="K919" s="470"/>
    </row>
    <row r="920" spans="1:11" s="500" customFormat="1" hidden="1">
      <c r="A920" s="460"/>
      <c r="B920" s="482"/>
      <c r="C920" s="476" t="str">
        <f>'Data information'!C1131</f>
        <v xml:space="preserve"> - HANGER &amp; SUPPORT</v>
      </c>
      <c r="D920" s="449"/>
      <c r="E920" s="450" t="str">
        <f>'Data information'!D1131</f>
        <v>รายการ</v>
      </c>
      <c r="F920" s="449">
        <f>(SUM(G907:G918))*0.1</f>
        <v>0</v>
      </c>
      <c r="G920" s="449">
        <f t="shared" si="79"/>
        <v>0</v>
      </c>
      <c r="H920" s="449">
        <v>0</v>
      </c>
      <c r="I920" s="449">
        <f t="shared" si="80"/>
        <v>0</v>
      </c>
      <c r="J920" s="449">
        <f t="shared" si="81"/>
        <v>0</v>
      </c>
      <c r="K920" s="470"/>
    </row>
    <row r="921" spans="1:11" s="500" customFormat="1" hidden="1">
      <c r="A921" s="460"/>
      <c r="B921" s="482"/>
      <c r="C921" s="476" t="str">
        <f>'Data information'!C1132</f>
        <v xml:space="preserve"> - ฉนวนหุ้มท่อน้ำยา หนา 3/4"  DIA 1/4"</v>
      </c>
      <c r="D921" s="449"/>
      <c r="E921" s="450" t="str">
        <f>'Data information'!D1132</f>
        <v>ม.</v>
      </c>
      <c r="F921" s="449">
        <f>'Data information'!E1132</f>
        <v>58</v>
      </c>
      <c r="G921" s="449">
        <f t="shared" si="79"/>
        <v>0</v>
      </c>
      <c r="H921" s="449">
        <f>'Data information'!F1132</f>
        <v>15</v>
      </c>
      <c r="I921" s="449">
        <f t="shared" si="80"/>
        <v>0</v>
      </c>
      <c r="J921" s="449">
        <f t="shared" si="81"/>
        <v>0</v>
      </c>
      <c r="K921" s="470"/>
    </row>
    <row r="922" spans="1:11" s="500" customFormat="1" hidden="1">
      <c r="A922" s="460"/>
      <c r="B922" s="482"/>
      <c r="C922" s="476" t="str">
        <f>'Data information'!C1133</f>
        <v xml:space="preserve"> - ฉนวนหุ้มท่อน้ำยา หนา 3/4"  DIA 3/8"</v>
      </c>
      <c r="D922" s="449"/>
      <c r="E922" s="450" t="str">
        <f>'Data information'!D1133</f>
        <v>ม.</v>
      </c>
      <c r="F922" s="449">
        <f>'Data information'!E1133</f>
        <v>62</v>
      </c>
      <c r="G922" s="449">
        <f t="shared" si="79"/>
        <v>0</v>
      </c>
      <c r="H922" s="449">
        <f>'Data information'!F1133</f>
        <v>15</v>
      </c>
      <c r="I922" s="449">
        <f t="shared" si="80"/>
        <v>0</v>
      </c>
      <c r="J922" s="449">
        <f t="shared" si="81"/>
        <v>0</v>
      </c>
      <c r="K922" s="470"/>
    </row>
    <row r="923" spans="1:11" s="500" customFormat="1" hidden="1">
      <c r="A923" s="460"/>
      <c r="B923" s="482"/>
      <c r="C923" s="476" t="str">
        <f>'Data information'!C1134</f>
        <v xml:space="preserve"> - ฉนวนหุ้มท่อน้ำยา หนา 3/4"  DIA 1/2"</v>
      </c>
      <c r="D923" s="449"/>
      <c r="E923" s="450" t="str">
        <f>'Data information'!D1134</f>
        <v>ม.</v>
      </c>
      <c r="F923" s="449">
        <f>'Data information'!E1134</f>
        <v>67</v>
      </c>
      <c r="G923" s="449">
        <f t="shared" si="79"/>
        <v>0</v>
      </c>
      <c r="H923" s="449">
        <f>'Data information'!F1134</f>
        <v>15</v>
      </c>
      <c r="I923" s="449">
        <f t="shared" si="80"/>
        <v>0</v>
      </c>
      <c r="J923" s="449">
        <f t="shared" si="81"/>
        <v>0</v>
      </c>
      <c r="K923" s="470"/>
    </row>
    <row r="924" spans="1:11" s="500" customFormat="1" hidden="1">
      <c r="A924" s="460"/>
      <c r="B924" s="482"/>
      <c r="C924" s="476" t="str">
        <f>'Data information'!C1135</f>
        <v xml:space="preserve"> - ฉนวนหุ้มท่อน้ำยา หนา 3/4"  DIA 5/8"</v>
      </c>
      <c r="D924" s="449"/>
      <c r="E924" s="450" t="str">
        <f>'Data information'!D1135</f>
        <v>ม.</v>
      </c>
      <c r="F924" s="449">
        <f>'Data information'!E1135</f>
        <v>72</v>
      </c>
      <c r="G924" s="449">
        <f t="shared" si="79"/>
        <v>0</v>
      </c>
      <c r="H924" s="449">
        <f>'Data information'!F1135</f>
        <v>16</v>
      </c>
      <c r="I924" s="449">
        <f t="shared" si="80"/>
        <v>0</v>
      </c>
      <c r="J924" s="449">
        <f t="shared" si="81"/>
        <v>0</v>
      </c>
      <c r="K924" s="470"/>
    </row>
    <row r="925" spans="1:11" s="500" customFormat="1" hidden="1">
      <c r="A925" s="460"/>
      <c r="B925" s="482"/>
      <c r="C925" s="476" t="str">
        <f>'Data information'!C1136</f>
        <v xml:space="preserve"> - ฉนวนหุ้มท่อน้ำยา หนา 3/4"  DIA 3/4"</v>
      </c>
      <c r="D925" s="449"/>
      <c r="E925" s="450" t="str">
        <f>'Data information'!D1136</f>
        <v>ม.</v>
      </c>
      <c r="F925" s="449">
        <f>'Data information'!E1136</f>
        <v>77</v>
      </c>
      <c r="G925" s="449">
        <f t="shared" si="79"/>
        <v>0</v>
      </c>
      <c r="H925" s="449">
        <f>'Data information'!F1136</f>
        <v>18</v>
      </c>
      <c r="I925" s="449">
        <f t="shared" si="80"/>
        <v>0</v>
      </c>
      <c r="J925" s="449">
        <f t="shared" si="81"/>
        <v>0</v>
      </c>
      <c r="K925" s="470"/>
    </row>
    <row r="926" spans="1:11" s="500" customFormat="1" hidden="1">
      <c r="A926" s="460"/>
      <c r="B926" s="482"/>
      <c r="C926" s="476" t="str">
        <f>'Data information'!C1137</f>
        <v xml:space="preserve"> - ฉนวนหุ้มท่อน้ำยา หนา 3/4"  DIA 7/8"</v>
      </c>
      <c r="D926" s="449"/>
      <c r="E926" s="450" t="str">
        <f>'Data information'!D1137</f>
        <v>ม.</v>
      </c>
      <c r="F926" s="449">
        <f>'Data information'!E1137</f>
        <v>81</v>
      </c>
      <c r="G926" s="449">
        <f t="shared" si="79"/>
        <v>0</v>
      </c>
      <c r="H926" s="449">
        <f>'Data information'!F1137</f>
        <v>20</v>
      </c>
      <c r="I926" s="449">
        <f t="shared" si="80"/>
        <v>0</v>
      </c>
      <c r="J926" s="449">
        <f t="shared" si="81"/>
        <v>0</v>
      </c>
      <c r="K926" s="470"/>
    </row>
    <row r="927" spans="1:11" s="500" customFormat="1" hidden="1">
      <c r="A927" s="460"/>
      <c r="B927" s="482"/>
      <c r="C927" s="476" t="str">
        <f>'Data information'!C1138</f>
        <v xml:space="preserve"> - ฉนวนหุ้มท่อน้ำยา หนา 3/4"  DIA 1-1/8"</v>
      </c>
      <c r="D927" s="449"/>
      <c r="E927" s="450" t="str">
        <f>'Data information'!D1138</f>
        <v>ม.</v>
      </c>
      <c r="F927" s="449">
        <f>'Data information'!E1138</f>
        <v>96</v>
      </c>
      <c r="G927" s="449">
        <f t="shared" si="79"/>
        <v>0</v>
      </c>
      <c r="H927" s="449">
        <f>'Data information'!F1138</f>
        <v>25</v>
      </c>
      <c r="I927" s="449">
        <f t="shared" si="80"/>
        <v>0</v>
      </c>
      <c r="J927" s="449">
        <f t="shared" si="81"/>
        <v>0</v>
      </c>
      <c r="K927" s="470"/>
    </row>
    <row r="928" spans="1:11" s="500" customFormat="1" hidden="1">
      <c r="A928" s="460"/>
      <c r="B928" s="482"/>
      <c r="C928" s="476" t="str">
        <f>'Data information'!C1139</f>
        <v xml:space="preserve"> - ฉนวนหุ้มท่อน้ำยา หนา 3/4"  DIA 1-1/4"</v>
      </c>
      <c r="D928" s="449"/>
      <c r="E928" s="450" t="str">
        <f>'Data information'!D1139</f>
        <v>ม.</v>
      </c>
      <c r="F928" s="449">
        <f>'Data information'!E1139</f>
        <v>106</v>
      </c>
      <c r="G928" s="449">
        <f t="shared" si="79"/>
        <v>0</v>
      </c>
      <c r="H928" s="449">
        <f>'Data information'!F1139</f>
        <v>25</v>
      </c>
      <c r="I928" s="449">
        <f t="shared" si="80"/>
        <v>0</v>
      </c>
      <c r="J928" s="449">
        <f t="shared" si="81"/>
        <v>0</v>
      </c>
      <c r="K928" s="470"/>
    </row>
    <row r="929" spans="1:11" s="500" customFormat="1" hidden="1">
      <c r="A929" s="460"/>
      <c r="B929" s="482"/>
      <c r="C929" s="476" t="str">
        <f>'Data information'!C1140</f>
        <v xml:space="preserve"> - ฉนวนหุ้มท่อน้ำยา หนา 3/4"  DIA 1-3/8"</v>
      </c>
      <c r="D929" s="449"/>
      <c r="E929" s="450" t="str">
        <f>'Data information'!D1140</f>
        <v>ม.</v>
      </c>
      <c r="F929" s="449">
        <f>'Data information'!E1140</f>
        <v>110</v>
      </c>
      <c r="G929" s="449">
        <f t="shared" si="79"/>
        <v>0</v>
      </c>
      <c r="H929" s="449">
        <f>'Data information'!F1140</f>
        <v>25</v>
      </c>
      <c r="I929" s="449">
        <f t="shared" si="80"/>
        <v>0</v>
      </c>
      <c r="J929" s="449">
        <f t="shared" si="81"/>
        <v>0</v>
      </c>
      <c r="K929" s="470"/>
    </row>
    <row r="930" spans="1:11" s="500" customFormat="1" hidden="1">
      <c r="A930" s="460"/>
      <c r="B930" s="482"/>
      <c r="C930" s="476" t="str">
        <f>'Data information'!C1141</f>
        <v xml:space="preserve"> - ฉนวนหุ้มท่อน้ำยา หนา 3/4"  DIA 1-1/2"</v>
      </c>
      <c r="D930" s="449"/>
      <c r="E930" s="450" t="str">
        <f>'Data information'!D1141</f>
        <v>ม.</v>
      </c>
      <c r="F930" s="449">
        <f>'Data information'!E1141</f>
        <v>129</v>
      </c>
      <c r="G930" s="449">
        <f t="shared" si="79"/>
        <v>0</v>
      </c>
      <c r="H930" s="449">
        <f>'Data information'!F1141</f>
        <v>27</v>
      </c>
      <c r="I930" s="449">
        <f t="shared" si="80"/>
        <v>0</v>
      </c>
      <c r="J930" s="449">
        <f t="shared" si="81"/>
        <v>0</v>
      </c>
      <c r="K930" s="470"/>
    </row>
    <row r="931" spans="1:11" s="500" customFormat="1" hidden="1">
      <c r="A931" s="460"/>
      <c r="B931" s="482"/>
      <c r="C931" s="476" t="str">
        <f>'Data information'!C1142</f>
        <v xml:space="preserve"> - ฉนวนหุ้มท่อน้ำยา หนา 3/4"  DIA 1-5/8"</v>
      </c>
      <c r="D931" s="449"/>
      <c r="E931" s="450" t="str">
        <f>'Data information'!D1142</f>
        <v>ม.</v>
      </c>
      <c r="F931" s="449">
        <f>'Data information'!E1142</f>
        <v>143</v>
      </c>
      <c r="G931" s="449">
        <f t="shared" si="79"/>
        <v>0</v>
      </c>
      <c r="H931" s="449">
        <f>'Data information'!F1142</f>
        <v>35</v>
      </c>
      <c r="I931" s="449">
        <f t="shared" si="80"/>
        <v>0</v>
      </c>
      <c r="J931" s="449">
        <f t="shared" si="81"/>
        <v>0</v>
      </c>
      <c r="K931" s="470"/>
    </row>
    <row r="932" spans="1:11" s="500" customFormat="1" hidden="1">
      <c r="A932" s="460"/>
      <c r="B932" s="482"/>
      <c r="C932" s="476" t="str">
        <f>'Data information'!C1143</f>
        <v xml:space="preserve"> - ฉนวนหุ้มท่อน้ำยา หนา 3/4"  DIA 2-1/8"</v>
      </c>
      <c r="D932" s="449"/>
      <c r="E932" s="450" t="str">
        <f>'Data information'!D1143</f>
        <v>ม.</v>
      </c>
      <c r="F932" s="449">
        <f>'Data information'!E1143</f>
        <v>182</v>
      </c>
      <c r="G932" s="449">
        <f t="shared" si="79"/>
        <v>0</v>
      </c>
      <c r="H932" s="449">
        <f>'Data information'!F1143</f>
        <v>45</v>
      </c>
      <c r="I932" s="449">
        <f t="shared" si="80"/>
        <v>0</v>
      </c>
      <c r="J932" s="449">
        <f t="shared" si="81"/>
        <v>0</v>
      </c>
      <c r="K932" s="470"/>
    </row>
    <row r="933" spans="1:11" s="500" customFormat="1" hidden="1">
      <c r="A933" s="460"/>
      <c r="B933" s="482"/>
      <c r="C933" s="476" t="str">
        <f>'Data information'!C1144</f>
        <v xml:space="preserve"> - NEO-BOND TAPE &amp; ACCESSORIES</v>
      </c>
      <c r="D933" s="449"/>
      <c r="E933" s="450" t="str">
        <f>'Data information'!D1144</f>
        <v>รายการ</v>
      </c>
      <c r="F933" s="449">
        <f>(SUM(G921:G932))*0.15</f>
        <v>0</v>
      </c>
      <c r="G933" s="449">
        <f t="shared" si="79"/>
        <v>0</v>
      </c>
      <c r="H933" s="449">
        <v>0</v>
      </c>
      <c r="I933" s="449">
        <f t="shared" si="80"/>
        <v>0</v>
      </c>
      <c r="J933" s="449">
        <f t="shared" si="81"/>
        <v>0</v>
      </c>
      <c r="K933" s="470"/>
    </row>
    <row r="934" spans="1:11" s="500" customFormat="1" hidden="1">
      <c r="A934" s="460"/>
      <c r="B934" s="482"/>
      <c r="C934" s="476" t="str">
        <f>'Data information'!C1145</f>
        <v xml:space="preserve"> - ไนโตรเจน</v>
      </c>
      <c r="D934" s="449"/>
      <c r="E934" s="450" t="str">
        <f>'Data information'!D1145</f>
        <v>รายการ</v>
      </c>
      <c r="F934" s="449">
        <f>(SUM(G922:G933))*0.03</f>
        <v>0</v>
      </c>
      <c r="G934" s="449">
        <f t="shared" si="79"/>
        <v>0</v>
      </c>
      <c r="H934" s="449">
        <v>0</v>
      </c>
      <c r="I934" s="449">
        <f t="shared" si="80"/>
        <v>0</v>
      </c>
      <c r="J934" s="449">
        <f t="shared" si="81"/>
        <v>0</v>
      </c>
      <c r="K934" s="470"/>
    </row>
    <row r="935" spans="1:11" s="500" customFormat="1" hidden="1">
      <c r="A935" s="460"/>
      <c r="B935" s="482"/>
      <c r="C935" s="476" t="str">
        <f>'Data information'!C1146</f>
        <v xml:space="preserve"> - สารทำความเย็น R410A</v>
      </c>
      <c r="D935" s="449"/>
      <c r="E935" s="450" t="str">
        <f>'Data information'!D1146</f>
        <v>กก.</v>
      </c>
      <c r="F935" s="449">
        <f>'Data information'!E1146</f>
        <v>245</v>
      </c>
      <c r="G935" s="449">
        <f t="shared" si="79"/>
        <v>0</v>
      </c>
      <c r="H935" s="449">
        <f>'Data information'!F1146</f>
        <v>20</v>
      </c>
      <c r="I935" s="449">
        <f t="shared" si="80"/>
        <v>0</v>
      </c>
      <c r="J935" s="449">
        <f t="shared" si="81"/>
        <v>0</v>
      </c>
      <c r="K935" s="470"/>
    </row>
    <row r="936" spans="1:11" s="500" customFormat="1" hidden="1">
      <c r="A936" s="460"/>
      <c r="B936" s="482"/>
      <c r="C936" s="485" t="str">
        <f>'Data information'!C1147</f>
        <v xml:space="preserve">งานระบบท่อน้ำทิ้งพร้อมฉนวนหุ้ม </v>
      </c>
      <c r="D936" s="449"/>
      <c r="E936" s="450"/>
      <c r="F936" s="449"/>
      <c r="G936" s="449"/>
      <c r="H936" s="449"/>
      <c r="I936" s="449"/>
      <c r="J936" s="449"/>
      <c r="K936" s="470"/>
    </row>
    <row r="937" spans="1:11" s="500" customFormat="1" hidden="1">
      <c r="A937" s="460"/>
      <c r="B937" s="482"/>
      <c r="C937" s="476" t="str">
        <f>'Data information'!C1148</f>
        <v xml:space="preserve"> - ท่อระบายน้ำทิ้ง (PVC.8.5)  DIA 3/4"</v>
      </c>
      <c r="D937" s="449"/>
      <c r="E937" s="450" t="str">
        <f>'Data information'!D1148</f>
        <v>ม.</v>
      </c>
      <c r="F937" s="449">
        <f>'Data information'!E1148</f>
        <v>12</v>
      </c>
      <c r="G937" s="449">
        <f t="shared" si="79"/>
        <v>0</v>
      </c>
      <c r="H937" s="449">
        <f>'Data information'!F1148</f>
        <v>25</v>
      </c>
      <c r="I937" s="449">
        <f t="shared" si="80"/>
        <v>0</v>
      </c>
      <c r="J937" s="449">
        <f t="shared" si="81"/>
        <v>0</v>
      </c>
      <c r="K937" s="470"/>
    </row>
    <row r="938" spans="1:11" s="500" customFormat="1" hidden="1">
      <c r="A938" s="460"/>
      <c r="B938" s="482"/>
      <c r="C938" s="476" t="str">
        <f>'Data information'!C1149</f>
        <v xml:space="preserve"> - ท่อระบายน้ำทิ้ง (PVC.8.5)  DIA 1-1/4"</v>
      </c>
      <c r="D938" s="449"/>
      <c r="E938" s="450" t="str">
        <f>'Data information'!D1149</f>
        <v>ม.</v>
      </c>
      <c r="F938" s="449">
        <f>'Data information'!E1149</f>
        <v>19</v>
      </c>
      <c r="G938" s="449">
        <f t="shared" si="79"/>
        <v>0</v>
      </c>
      <c r="H938" s="449">
        <f>'Data information'!F1149</f>
        <v>25</v>
      </c>
      <c r="I938" s="449">
        <f t="shared" si="80"/>
        <v>0</v>
      </c>
      <c r="J938" s="449">
        <f t="shared" si="81"/>
        <v>0</v>
      </c>
      <c r="K938" s="470"/>
    </row>
    <row r="939" spans="1:11" s="500" customFormat="1" hidden="1">
      <c r="A939" s="460"/>
      <c r="B939" s="482"/>
      <c r="C939" s="476" t="str">
        <f>'Data information'!C1150</f>
        <v xml:space="preserve"> - ท่อระบายน้ำทิ้ง (PVC.8.5)  DIA 2"</v>
      </c>
      <c r="D939" s="449"/>
      <c r="E939" s="450" t="str">
        <f>'Data information'!D1150</f>
        <v>ม.</v>
      </c>
      <c r="F939" s="449">
        <f>'Data information'!E1150</f>
        <v>38</v>
      </c>
      <c r="G939" s="449">
        <f t="shared" si="79"/>
        <v>0</v>
      </c>
      <c r="H939" s="449">
        <f>'Data information'!F1150</f>
        <v>25</v>
      </c>
      <c r="I939" s="449">
        <f t="shared" si="80"/>
        <v>0</v>
      </c>
      <c r="J939" s="449">
        <f t="shared" si="81"/>
        <v>0</v>
      </c>
      <c r="K939" s="470"/>
    </row>
    <row r="940" spans="1:11" s="500" customFormat="1" hidden="1">
      <c r="A940" s="460"/>
      <c r="B940" s="482"/>
      <c r="C940" s="476" t="str">
        <f>'Data information'!C1151</f>
        <v xml:space="preserve"> - FITTING</v>
      </c>
      <c r="D940" s="449"/>
      <c r="E940" s="450" t="str">
        <f>'Data information'!D1151</f>
        <v>รายการ</v>
      </c>
      <c r="F940" s="449">
        <f>(SUM(G937:G939))*0.4</f>
        <v>0</v>
      </c>
      <c r="G940" s="449">
        <f t="shared" si="79"/>
        <v>0</v>
      </c>
      <c r="H940" s="449">
        <f>F940*0.3</f>
        <v>0</v>
      </c>
      <c r="I940" s="449">
        <f t="shared" si="80"/>
        <v>0</v>
      </c>
      <c r="J940" s="449">
        <f t="shared" si="81"/>
        <v>0</v>
      </c>
      <c r="K940" s="470"/>
    </row>
    <row r="941" spans="1:11" s="500" customFormat="1" hidden="1">
      <c r="A941" s="460"/>
      <c r="B941" s="482"/>
      <c r="C941" s="476" t="str">
        <f>'Data information'!C1152</f>
        <v xml:space="preserve"> - HANGER &amp; SUPPORT</v>
      </c>
      <c r="D941" s="449"/>
      <c r="E941" s="450" t="str">
        <f>'Data information'!D1152</f>
        <v>รายการ</v>
      </c>
      <c r="F941" s="449">
        <f>(SUM(G937:G939))*0.1</f>
        <v>0</v>
      </c>
      <c r="G941" s="449">
        <f t="shared" si="79"/>
        <v>0</v>
      </c>
      <c r="H941" s="449">
        <f>F941*0.3</f>
        <v>0</v>
      </c>
      <c r="I941" s="449">
        <f t="shared" si="80"/>
        <v>0</v>
      </c>
      <c r="J941" s="449">
        <f t="shared" si="81"/>
        <v>0</v>
      </c>
      <c r="K941" s="470"/>
    </row>
    <row r="942" spans="1:11" s="500" customFormat="1" hidden="1">
      <c r="A942" s="460"/>
      <c r="B942" s="482"/>
      <c r="C942" s="476" t="str">
        <f>'Data information'!C1153</f>
        <v xml:space="preserve"> - ฉนวนหุ้มท่อน้ำทิ้ง หนา 1/2"  DIA 3/4"</v>
      </c>
      <c r="D942" s="449"/>
      <c r="E942" s="450" t="str">
        <f>'Data information'!D1153</f>
        <v>ม.</v>
      </c>
      <c r="F942" s="449">
        <f>'Data information'!E1153</f>
        <v>45</v>
      </c>
      <c r="G942" s="449">
        <f t="shared" si="79"/>
        <v>0</v>
      </c>
      <c r="H942" s="449">
        <f>'Data information'!F1153</f>
        <v>14</v>
      </c>
      <c r="I942" s="449">
        <f t="shared" si="80"/>
        <v>0</v>
      </c>
      <c r="J942" s="449">
        <f t="shared" si="81"/>
        <v>0</v>
      </c>
      <c r="K942" s="470"/>
    </row>
    <row r="943" spans="1:11" s="500" customFormat="1" hidden="1">
      <c r="A943" s="460"/>
      <c r="B943" s="482"/>
      <c r="C943" s="476" t="str">
        <f>'Data information'!C1154</f>
        <v xml:space="preserve"> - ฉนวนหุ้มท่อน้ำทิ้ง หนา 1/2"  DIA 1-1/4"</v>
      </c>
      <c r="D943" s="449"/>
      <c r="E943" s="450" t="str">
        <f>'Data information'!D1154</f>
        <v>ม.</v>
      </c>
      <c r="F943" s="449">
        <f>'Data information'!E1154</f>
        <v>55</v>
      </c>
      <c r="G943" s="449">
        <f t="shared" si="79"/>
        <v>0</v>
      </c>
      <c r="H943" s="449">
        <f>'Data information'!F1154</f>
        <v>18</v>
      </c>
      <c r="I943" s="449">
        <f t="shared" si="80"/>
        <v>0</v>
      </c>
      <c r="J943" s="449">
        <f t="shared" si="81"/>
        <v>0</v>
      </c>
      <c r="K943" s="470"/>
    </row>
    <row r="944" spans="1:11" s="500" customFormat="1" hidden="1">
      <c r="A944" s="460"/>
      <c r="B944" s="482"/>
      <c r="C944" s="476" t="str">
        <f>'Data information'!C1155</f>
        <v xml:space="preserve"> - ฉนวนหุ้มท่อน้ำทิ้ง หนา 1/2"  DIA 2"</v>
      </c>
      <c r="D944" s="449"/>
      <c r="E944" s="450" t="str">
        <f>'Data information'!D1155</f>
        <v>ม.</v>
      </c>
      <c r="F944" s="449">
        <f>'Data information'!E1155</f>
        <v>80</v>
      </c>
      <c r="G944" s="449">
        <f t="shared" si="79"/>
        <v>0</v>
      </c>
      <c r="H944" s="449">
        <f>'Data information'!F1155</f>
        <v>45</v>
      </c>
      <c r="I944" s="449">
        <f t="shared" si="80"/>
        <v>0</v>
      </c>
      <c r="J944" s="449">
        <f t="shared" si="81"/>
        <v>0</v>
      </c>
      <c r="K944" s="470"/>
    </row>
    <row r="945" spans="1:11" s="500" customFormat="1" hidden="1">
      <c r="A945" s="460"/>
      <c r="B945" s="482"/>
      <c r="C945" s="476" t="str">
        <f>'Data information'!C1156</f>
        <v xml:space="preserve"> - NEO-BOND TAPE &amp; ACCESSORIES</v>
      </c>
      <c r="D945" s="449"/>
      <c r="E945" s="450" t="str">
        <f>'Data information'!D1156</f>
        <v>รายการ</v>
      </c>
      <c r="F945" s="449">
        <f>(SUM(G942:G944))*0.15</f>
        <v>0</v>
      </c>
      <c r="G945" s="449">
        <f t="shared" si="79"/>
        <v>0</v>
      </c>
      <c r="H945" s="449">
        <v>0</v>
      </c>
      <c r="I945" s="449">
        <f t="shared" si="80"/>
        <v>0</v>
      </c>
      <c r="J945" s="449">
        <f t="shared" si="81"/>
        <v>0</v>
      </c>
      <c r="K945" s="470"/>
    </row>
    <row r="946" spans="1:11" s="500" customFormat="1">
      <c r="A946" s="460"/>
      <c r="B946" s="482"/>
      <c r="C946" s="485" t="str">
        <f>'Data information'!C1157</f>
        <v>งานระบบท่อลม</v>
      </c>
      <c r="D946" s="449"/>
      <c r="E946" s="450"/>
      <c r="F946" s="449"/>
      <c r="G946" s="449"/>
      <c r="H946" s="449"/>
      <c r="I946" s="449"/>
      <c r="J946" s="449"/>
      <c r="K946" s="470"/>
    </row>
    <row r="947" spans="1:11" s="500" customFormat="1">
      <c r="A947" s="460"/>
      <c r="B947" s="482"/>
      <c r="C947" s="476" t="str">
        <f>'Data information'!C1158</f>
        <v xml:space="preserve"> -  PVC CLASS 5 ขนาดท่อ 4"</v>
      </c>
      <c r="D947" s="449"/>
      <c r="E947" s="450" t="str">
        <f>'Data information'!D1158</f>
        <v>ม.</v>
      </c>
      <c r="F947" s="449">
        <f>'Data information'!E1158</f>
        <v>91</v>
      </c>
      <c r="G947" s="449">
        <f t="shared" si="79"/>
        <v>0</v>
      </c>
      <c r="H947" s="449">
        <f>'Data information'!F1158</f>
        <v>100</v>
      </c>
      <c r="I947" s="449">
        <f t="shared" si="80"/>
        <v>0</v>
      </c>
      <c r="J947" s="449">
        <f t="shared" si="81"/>
        <v>0</v>
      </c>
      <c r="K947" s="470"/>
    </row>
    <row r="948" spans="1:11" s="500" customFormat="1" hidden="1">
      <c r="A948" s="460"/>
      <c r="B948" s="482"/>
      <c r="C948" s="476" t="str">
        <f>'Data information'!C1159</f>
        <v xml:space="preserve"> -  PVC CLASS 5 ขนาดท่อ 6"</v>
      </c>
      <c r="D948" s="449"/>
      <c r="E948" s="450" t="str">
        <f>'Data information'!D1159</f>
        <v>ม.</v>
      </c>
      <c r="F948" s="449">
        <f>'Data information'!E1159</f>
        <v>139</v>
      </c>
      <c r="G948" s="449">
        <f t="shared" si="79"/>
        <v>0</v>
      </c>
      <c r="H948" s="449">
        <f>'Data information'!F1159</f>
        <v>200</v>
      </c>
      <c r="I948" s="449">
        <f t="shared" si="80"/>
        <v>0</v>
      </c>
      <c r="J948" s="449">
        <f t="shared" si="81"/>
        <v>0</v>
      </c>
      <c r="K948" s="470"/>
    </row>
    <row r="949" spans="1:11" s="500" customFormat="1">
      <c r="A949" s="460"/>
      <c r="B949" s="482"/>
      <c r="C949" s="476" t="str">
        <f>'Data information'!C1160</f>
        <v xml:space="preserve"> -  EAG. DUCT CAP 4"  W/INS.</v>
      </c>
      <c r="D949" s="449"/>
      <c r="E949" s="450" t="str">
        <f>'Data information'!D1160</f>
        <v>ชุด</v>
      </c>
      <c r="F949" s="449">
        <f>'Data information'!E1160</f>
        <v>450</v>
      </c>
      <c r="G949" s="449">
        <f t="shared" si="79"/>
        <v>0</v>
      </c>
      <c r="H949" s="449">
        <f>'Data information'!F1160</f>
        <v>125</v>
      </c>
      <c r="I949" s="449">
        <f t="shared" si="80"/>
        <v>0</v>
      </c>
      <c r="J949" s="449">
        <f t="shared" si="81"/>
        <v>0</v>
      </c>
      <c r="K949" s="470"/>
    </row>
    <row r="950" spans="1:11" s="500" customFormat="1" hidden="1">
      <c r="A950" s="460"/>
      <c r="B950" s="482"/>
      <c r="C950" s="476" t="str">
        <f>'Data information'!C1161</f>
        <v xml:space="preserve"> -  EAG. DUCT CAP 6"  W/INS.</v>
      </c>
      <c r="D950" s="449"/>
      <c r="E950" s="450" t="str">
        <f>'Data information'!D1161</f>
        <v>ชุด</v>
      </c>
      <c r="F950" s="449">
        <f>'Data information'!E1161</f>
        <v>680</v>
      </c>
      <c r="G950" s="449">
        <f t="shared" si="79"/>
        <v>0</v>
      </c>
      <c r="H950" s="449">
        <f>'Data information'!F1161</f>
        <v>125</v>
      </c>
      <c r="I950" s="449">
        <f t="shared" si="80"/>
        <v>0</v>
      </c>
      <c r="J950" s="449">
        <f t="shared" si="81"/>
        <v>0</v>
      </c>
      <c r="K950" s="470"/>
    </row>
    <row r="951" spans="1:11" s="500" customFormat="1">
      <c r="A951" s="460"/>
      <c r="B951" s="482"/>
      <c r="C951" s="476" t="str">
        <f>'Data information'!C1162</f>
        <v xml:space="preserve"> - FLEXIBLE DUCT ø 4" </v>
      </c>
      <c r="D951" s="449"/>
      <c r="E951" s="450" t="str">
        <f>'Data information'!D1162</f>
        <v>ม.</v>
      </c>
      <c r="F951" s="449">
        <f>'Data information'!E1162</f>
        <v>45</v>
      </c>
      <c r="G951" s="449">
        <f t="shared" si="79"/>
        <v>0</v>
      </c>
      <c r="H951" s="449">
        <f>'Data information'!F1162</f>
        <v>25</v>
      </c>
      <c r="I951" s="449">
        <f t="shared" si="80"/>
        <v>0</v>
      </c>
      <c r="J951" s="449">
        <f t="shared" si="81"/>
        <v>0</v>
      </c>
      <c r="K951" s="470"/>
    </row>
    <row r="952" spans="1:11" s="500" customFormat="1" hidden="1">
      <c r="A952" s="460"/>
      <c r="B952" s="482"/>
      <c r="C952" s="476" t="str">
        <f>'Data information'!C1163</f>
        <v xml:space="preserve"> - FLEXIBLE DUCT ø 6" </v>
      </c>
      <c r="D952" s="449"/>
      <c r="E952" s="450" t="str">
        <f>'Data information'!D1163</f>
        <v>ม.</v>
      </c>
      <c r="F952" s="449">
        <f>'Data information'!E1163</f>
        <v>56</v>
      </c>
      <c r="G952" s="449">
        <f t="shared" si="79"/>
        <v>0</v>
      </c>
      <c r="H952" s="449">
        <f>'Data information'!F1163</f>
        <v>30</v>
      </c>
      <c r="I952" s="449">
        <f t="shared" si="80"/>
        <v>0</v>
      </c>
      <c r="J952" s="449">
        <f t="shared" si="81"/>
        <v>0</v>
      </c>
      <c r="K952" s="470"/>
    </row>
    <row r="953" spans="1:11" s="500" customFormat="1">
      <c r="A953" s="460"/>
      <c r="B953" s="482"/>
      <c r="C953" s="476" t="str">
        <f>'Data information'!C1164</f>
        <v xml:space="preserve"> - FITTING</v>
      </c>
      <c r="D953" s="449"/>
      <c r="E953" s="450" t="str">
        <f>'Data information'!D1164</f>
        <v>รายการ</v>
      </c>
      <c r="F953" s="449">
        <f>(SUM(G947:G948))*0.4</f>
        <v>0</v>
      </c>
      <c r="G953" s="449">
        <f t="shared" si="79"/>
        <v>0</v>
      </c>
      <c r="H953" s="449">
        <f>F953*0.3</f>
        <v>0</v>
      </c>
      <c r="I953" s="449">
        <f t="shared" si="80"/>
        <v>0</v>
      </c>
      <c r="J953" s="449">
        <f t="shared" si="81"/>
        <v>0</v>
      </c>
      <c r="K953" s="470"/>
    </row>
    <row r="954" spans="1:11" s="500" customFormat="1">
      <c r="A954" s="460"/>
      <c r="B954" s="482"/>
      <c r="C954" s="476" t="str">
        <f>'Data information'!C1165</f>
        <v xml:space="preserve"> - HANGER &amp; SUPPORT</v>
      </c>
      <c r="D954" s="449"/>
      <c r="E954" s="450" t="str">
        <f>'Data information'!D1165</f>
        <v>รายการ</v>
      </c>
      <c r="F954" s="449">
        <f>(SUM(G947:G948))*0.1</f>
        <v>0</v>
      </c>
      <c r="G954" s="449">
        <f t="shared" si="79"/>
        <v>0</v>
      </c>
      <c r="H954" s="449">
        <f>F954*0.3</f>
        <v>0</v>
      </c>
      <c r="I954" s="449">
        <f t="shared" si="80"/>
        <v>0</v>
      </c>
      <c r="J954" s="449">
        <f t="shared" si="81"/>
        <v>0</v>
      </c>
      <c r="K954" s="470"/>
    </row>
    <row r="955" spans="1:11" s="500" customFormat="1">
      <c r="A955" s="460"/>
      <c r="B955" s="482"/>
      <c r="C955" s="476"/>
      <c r="D955" s="449"/>
      <c r="E955" s="450"/>
      <c r="F955" s="449"/>
      <c r="G955" s="449"/>
      <c r="H955" s="449"/>
      <c r="I955" s="449"/>
      <c r="J955" s="449"/>
      <c r="K955" s="460"/>
    </row>
    <row r="956" spans="1:11" s="500" customFormat="1">
      <c r="A956" s="464"/>
      <c r="B956" s="700" t="str">
        <f>"รวม"&amp;B136</f>
        <v>รวม</v>
      </c>
      <c r="C956" s="701"/>
      <c r="D956" s="462"/>
      <c r="E956" s="463"/>
      <c r="F956" s="462"/>
      <c r="G956" s="462">
        <f>SUM(G905:G955)</f>
        <v>0</v>
      </c>
      <c r="H956" s="462"/>
      <c r="I956" s="462">
        <f>SUM(I905:I955)</f>
        <v>0</v>
      </c>
      <c r="J956" s="462">
        <f>SUM(J905:J955)</f>
        <v>0</v>
      </c>
      <c r="K956" s="464"/>
    </row>
  </sheetData>
  <mergeCells count="18">
    <mergeCell ref="F6:H6"/>
    <mergeCell ref="A1:K1"/>
    <mergeCell ref="K2:K5"/>
    <mergeCell ref="D5:F5"/>
    <mergeCell ref="A7:A8"/>
    <mergeCell ref="B7:C8"/>
    <mergeCell ref="D7:D8"/>
    <mergeCell ref="E7:E8"/>
    <mergeCell ref="F7:G7"/>
    <mergeCell ref="B904:C904"/>
    <mergeCell ref="B956:C956"/>
    <mergeCell ref="K7:K8"/>
    <mergeCell ref="B28:C28"/>
    <mergeCell ref="B35:C35"/>
    <mergeCell ref="B120:C120"/>
    <mergeCell ref="B597:C597"/>
    <mergeCell ref="B819:C819"/>
    <mergeCell ref="H7:I7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ปร.4.2.5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 5.อาคารเรียนการท่องเที่ยวและการโรงแรม</oddFooter>
  </headerFooter>
  <rowBreaks count="24" manualBreakCount="24">
    <brk id="28" max="16383" man="1"/>
    <brk id="35" max="16383" man="1"/>
    <brk id="55" max="16383" man="1"/>
    <brk id="74" max="16383" man="1"/>
    <brk id="120" max="10" man="1"/>
    <brk id="141" max="10" man="1"/>
    <brk id="165" max="16383" man="1"/>
    <brk id="186" max="16383" man="1"/>
    <brk id="219" max="16383" man="1"/>
    <brk id="265" max="16383" man="1"/>
    <brk id="276" max="16383" man="1"/>
    <brk id="443" max="16383" man="1"/>
    <brk id="458" max="16383" man="1"/>
    <brk id="597" max="16383" man="1"/>
    <brk id="670" max="16383" man="1"/>
    <brk id="706" max="10" man="1"/>
    <brk id="722" max="16383" man="1"/>
    <brk id="759" max="16383" man="1"/>
    <brk id="784" max="16383" man="1"/>
    <brk id="819" max="16383" man="1"/>
    <brk id="852" max="16383" man="1"/>
    <brk id="870" max="16383" man="1"/>
    <brk id="890" max="16383" man="1"/>
    <brk id="904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view="pageBreakPreview" topLeftCell="A4" zoomScaleNormal="100" zoomScaleSheetLayoutView="100" workbookViewId="0">
      <selection activeCell="A25" sqref="A25:H42"/>
    </sheetView>
  </sheetViews>
  <sheetFormatPr defaultColWidth="9.140625" defaultRowHeight="24"/>
  <cols>
    <col min="1" max="1" width="7.140625" style="1" customWidth="1"/>
    <col min="2" max="2" width="2.7109375" style="1" customWidth="1"/>
    <col min="3" max="3" width="30.85546875" style="1" customWidth="1"/>
    <col min="4" max="4" width="17.140625" style="1" customWidth="1"/>
    <col min="5" max="5" width="10" style="1" customWidth="1"/>
    <col min="6" max="6" width="17.140625" style="1" customWidth="1"/>
    <col min="7" max="7" width="13.5703125" style="1" customWidth="1"/>
    <col min="8" max="8" width="9.28515625" style="1" customWidth="1"/>
    <col min="9" max="16384" width="9.140625" style="1"/>
  </cols>
  <sheetData>
    <row r="1" spans="1:8" ht="75" customHeight="1">
      <c r="D1" s="682"/>
      <c r="E1" s="682"/>
    </row>
    <row r="2" spans="1:8" ht="24.75" thickBot="1">
      <c r="A2" s="683" t="s">
        <v>903</v>
      </c>
      <c r="B2" s="683"/>
      <c r="C2" s="683"/>
      <c r="D2" s="683"/>
      <c r="E2" s="683"/>
      <c r="F2" s="683"/>
      <c r="G2" s="683"/>
      <c r="H2" s="683"/>
    </row>
    <row r="3" spans="1:8">
      <c r="A3" s="95" t="str">
        <f>"รายการค่างานก่อสร้าง  "&amp;'6'!C20</f>
        <v>รายการค่างานก่อสร้าง  อาคารเรียนศิลปกรรม</v>
      </c>
      <c r="B3" s="95"/>
      <c r="C3" s="96"/>
      <c r="D3" s="96"/>
      <c r="E3" s="96"/>
      <c r="F3" s="96"/>
      <c r="G3" s="96"/>
      <c r="H3" s="96"/>
    </row>
    <row r="4" spans="1:8">
      <c r="A4" s="56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56"/>
      <c r="C4" s="57"/>
      <c r="D4" s="57"/>
      <c r="E4" s="57"/>
      <c r="F4" s="57"/>
      <c r="G4" s="57"/>
      <c r="H4" s="57"/>
    </row>
    <row r="5" spans="1:8">
      <c r="A5" s="56" t="s">
        <v>886</v>
      </c>
      <c r="B5" s="56"/>
      <c r="C5" s="57"/>
      <c r="D5" s="57"/>
      <c r="E5" s="57"/>
      <c r="F5" s="57"/>
      <c r="G5" s="57"/>
      <c r="H5" s="57"/>
    </row>
    <row r="6" spans="1:8">
      <c r="A6" s="56" t="s">
        <v>887</v>
      </c>
      <c r="B6" s="56"/>
      <c r="C6" s="57"/>
      <c r="D6" s="57"/>
      <c r="E6" s="57"/>
      <c r="F6" s="57"/>
      <c r="G6" s="57"/>
      <c r="H6" s="57"/>
    </row>
    <row r="7" spans="1:8">
      <c r="A7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56"/>
      <c r="C7" s="57"/>
      <c r="D7" s="57"/>
      <c r="E7" s="57"/>
      <c r="F7" s="57"/>
      <c r="G7" s="57"/>
      <c r="H7" s="57"/>
    </row>
    <row r="8" spans="1:8">
      <c r="A8" s="56" t="str">
        <f>"คณะกรรมการกำหนดราคากลาง   "&amp;ปก!E10</f>
        <v xml:space="preserve">คณะกรรมการกำหนดราคากลาง   </v>
      </c>
      <c r="B8" s="56"/>
      <c r="C8" s="57"/>
      <c r="D8" s="57"/>
      <c r="E8" s="57"/>
      <c r="F8" s="57"/>
      <c r="G8" s="57"/>
      <c r="H8" s="57"/>
    </row>
    <row r="9" spans="1:8">
      <c r="A9" s="56" t="s">
        <v>904</v>
      </c>
      <c r="B9" s="56"/>
      <c r="C9" s="56"/>
      <c r="D9" s="93">
        <v>24</v>
      </c>
      <c r="E9" s="56" t="s">
        <v>889</v>
      </c>
      <c r="F9" s="56"/>
      <c r="G9" s="56"/>
      <c r="H9" s="56"/>
    </row>
    <row r="10" spans="1:8" ht="24.75" thickBot="1">
      <c r="A10" s="58" t="s">
        <v>891</v>
      </c>
      <c r="B10" s="58"/>
      <c r="C10" s="58"/>
      <c r="D10" s="563">
        <f>ปก!D12</f>
        <v>0</v>
      </c>
      <c r="E10" s="563"/>
      <c r="F10" s="563"/>
      <c r="G10" s="58"/>
      <c r="H10" s="94" t="s">
        <v>892</v>
      </c>
    </row>
    <row r="11" spans="1:8" ht="42" customHeight="1" thickTop="1" thickBot="1">
      <c r="A11" s="312" t="s">
        <v>905</v>
      </c>
      <c r="B11" s="684" t="s">
        <v>2</v>
      </c>
      <c r="C11" s="685"/>
      <c r="D11" s="446" t="s">
        <v>854</v>
      </c>
      <c r="E11" s="446" t="s">
        <v>906</v>
      </c>
      <c r="F11" s="446" t="s">
        <v>907</v>
      </c>
      <c r="G11" s="564" t="s">
        <v>894</v>
      </c>
      <c r="H11" s="565"/>
    </row>
    <row r="12" spans="1:8" ht="24.75" thickTop="1">
      <c r="A12" s="97"/>
      <c r="B12" s="686" t="s">
        <v>962</v>
      </c>
      <c r="C12" s="686"/>
      <c r="D12" s="97"/>
      <c r="E12" s="97"/>
      <c r="F12" s="97"/>
      <c r="G12" s="687"/>
      <c r="H12" s="687"/>
    </row>
    <row r="13" spans="1:8">
      <c r="A13" s="65">
        <v>7</v>
      </c>
      <c r="B13" s="98" t="str">
        <f>'6'!C20</f>
        <v>อาคารเรียนศิลปกรรม</v>
      </c>
      <c r="C13" s="65"/>
      <c r="D13" s="65"/>
      <c r="E13" s="65"/>
      <c r="F13" s="65"/>
      <c r="G13" s="688" t="s">
        <v>909</v>
      </c>
      <c r="H13" s="688"/>
    </row>
    <row r="14" spans="1:8">
      <c r="A14" s="65">
        <v>7.1</v>
      </c>
      <c r="B14" s="219" t="s">
        <v>23</v>
      </c>
      <c r="C14" s="219"/>
      <c r="D14" s="99">
        <f>'4.2.07'!J10</f>
        <v>0</v>
      </c>
      <c r="E14" s="100" t="e">
        <f t="shared" ref="E14:E19" si="0">$E$23</f>
        <v>#REF!</v>
      </c>
      <c r="F14" s="99" t="e">
        <f t="shared" ref="F14:F19" si="1">D14*E14</f>
        <v>#REF!</v>
      </c>
      <c r="G14" s="688" t="s">
        <v>910</v>
      </c>
      <c r="H14" s="688"/>
    </row>
    <row r="15" spans="1:8">
      <c r="A15" s="65">
        <v>7.2</v>
      </c>
      <c r="B15" s="219" t="s">
        <v>47</v>
      </c>
      <c r="C15" s="219"/>
      <c r="D15" s="99">
        <f>'4.2.07'!J11</f>
        <v>0</v>
      </c>
      <c r="E15" s="100" t="e">
        <f t="shared" si="0"/>
        <v>#REF!</v>
      </c>
      <c r="F15" s="99" t="e">
        <f t="shared" si="1"/>
        <v>#REF!</v>
      </c>
      <c r="G15" s="688" t="s">
        <v>911</v>
      </c>
      <c r="H15" s="688"/>
    </row>
    <row r="16" spans="1:8">
      <c r="A16" s="65">
        <v>7.3</v>
      </c>
      <c r="B16" s="219" t="s">
        <v>8</v>
      </c>
      <c r="C16" s="219"/>
      <c r="D16" s="99">
        <f>'4.2.07'!J12</f>
        <v>0</v>
      </c>
      <c r="E16" s="100" t="e">
        <f t="shared" si="0"/>
        <v>#REF!</v>
      </c>
      <c r="F16" s="99" t="e">
        <f t="shared" si="1"/>
        <v>#REF!</v>
      </c>
      <c r="G16" s="688" t="s">
        <v>1258</v>
      </c>
      <c r="H16" s="688"/>
    </row>
    <row r="17" spans="1:8">
      <c r="A17" s="65">
        <v>7.4</v>
      </c>
      <c r="B17" s="219" t="s">
        <v>963</v>
      </c>
      <c r="C17" s="219"/>
      <c r="D17" s="99" t="e">
        <f>'4.2.07'!J13</f>
        <v>#REF!</v>
      </c>
      <c r="E17" s="100" t="e">
        <f t="shared" si="0"/>
        <v>#REF!</v>
      </c>
      <c r="F17" s="99" t="e">
        <f t="shared" si="1"/>
        <v>#REF!</v>
      </c>
      <c r="G17" s="688" t="s">
        <v>913</v>
      </c>
      <c r="H17" s="688"/>
    </row>
    <row r="18" spans="1:8">
      <c r="A18" s="65">
        <v>7.5</v>
      </c>
      <c r="B18" s="219" t="s">
        <v>49</v>
      </c>
      <c r="C18" s="219"/>
      <c r="D18" s="99">
        <f>'4.2.07'!J14</f>
        <v>0</v>
      </c>
      <c r="E18" s="100" t="e">
        <f t="shared" si="0"/>
        <v>#REF!</v>
      </c>
      <c r="F18" s="99" t="e">
        <f t="shared" si="1"/>
        <v>#REF!</v>
      </c>
      <c r="G18" s="677"/>
      <c r="H18" s="677"/>
    </row>
    <row r="19" spans="1:8">
      <c r="A19" s="65">
        <v>7.6</v>
      </c>
      <c r="B19" s="219" t="s">
        <v>964</v>
      </c>
      <c r="C19" s="219"/>
      <c r="D19" s="99">
        <f>'4.2.07'!J15</f>
        <v>0</v>
      </c>
      <c r="E19" s="100" t="e">
        <f t="shared" si="0"/>
        <v>#REF!</v>
      </c>
      <c r="F19" s="99" t="e">
        <f t="shared" si="1"/>
        <v>#REF!</v>
      </c>
      <c r="G19" s="677"/>
      <c r="H19" s="677"/>
    </row>
    <row r="20" spans="1:8">
      <c r="A20" s="65"/>
      <c r="B20" s="104"/>
      <c r="C20" s="68"/>
      <c r="D20" s="99"/>
      <c r="E20" s="100"/>
      <c r="F20" s="99"/>
      <c r="G20" s="677"/>
      <c r="H20" s="677"/>
    </row>
    <row r="21" spans="1:8">
      <c r="A21" s="65"/>
      <c r="B21" s="104"/>
      <c r="C21" s="68"/>
      <c r="D21" s="99"/>
      <c r="E21" s="100"/>
      <c r="F21" s="99"/>
      <c r="G21" s="677"/>
      <c r="H21" s="677"/>
    </row>
    <row r="22" spans="1:8" ht="24.75" thickBot="1">
      <c r="A22" s="101"/>
      <c r="B22" s="102"/>
      <c r="C22" s="103"/>
      <c r="D22" s="101"/>
      <c r="E22" s="101"/>
      <c r="F22" s="101"/>
      <c r="G22" s="678"/>
      <c r="H22" s="678"/>
    </row>
    <row r="23" spans="1:8" ht="24.75" thickTop="1">
      <c r="A23" s="679" t="str">
        <f>"รวม"&amp;B12</f>
        <v>รวมส่วนที่ 2 ค่างานก่อสร้างตัวอาคาร</v>
      </c>
      <c r="B23" s="680"/>
      <c r="C23" s="680"/>
      <c r="D23" s="313" t="e">
        <f>SUM(D12:D22)</f>
        <v>#REF!</v>
      </c>
      <c r="E23" s="314" t="e">
        <f>สูตรF!N26</f>
        <v>#REF!</v>
      </c>
      <c r="F23" s="313" t="e">
        <f>SUM(F12:F22)</f>
        <v>#REF!</v>
      </c>
      <c r="G23" s="680"/>
      <c r="H23" s="681"/>
    </row>
    <row r="24" spans="1:8" ht="24.75" thickBot="1">
      <c r="A24" s="674" t="s">
        <v>915</v>
      </c>
      <c r="B24" s="675"/>
      <c r="C24" s="675"/>
      <c r="D24" s="675"/>
      <c r="E24" s="675"/>
      <c r="F24" s="315" t="e">
        <f>F23</f>
        <v>#REF!</v>
      </c>
      <c r="G24" s="675"/>
      <c r="H24" s="676"/>
    </row>
    <row r="25" spans="1:8" ht="13.5" customHeight="1" thickTop="1"/>
    <row r="26" spans="1:8">
      <c r="A26" s="208"/>
      <c r="B26" s="208"/>
      <c r="C26" s="208"/>
      <c r="D26" s="581"/>
      <c r="E26" s="581"/>
      <c r="F26" s="208"/>
      <c r="G26" s="208"/>
      <c r="H26" s="208"/>
    </row>
    <row r="27" spans="1:8">
      <c r="A27" s="208"/>
      <c r="B27" s="208"/>
      <c r="C27" s="208"/>
      <c r="D27" s="581"/>
      <c r="E27" s="581"/>
      <c r="F27" s="208"/>
      <c r="G27" s="208"/>
      <c r="H27" s="208"/>
    </row>
    <row r="28" spans="1:8">
      <c r="A28" s="208"/>
      <c r="B28" s="208"/>
      <c r="C28" s="208"/>
      <c r="D28" s="208"/>
      <c r="E28" s="208"/>
      <c r="F28" s="208"/>
      <c r="G28" s="208"/>
      <c r="H28" s="208"/>
    </row>
    <row r="29" spans="1:8" ht="10.5" customHeight="1">
      <c r="A29" s="208"/>
      <c r="B29" s="208"/>
      <c r="C29" s="208"/>
      <c r="D29" s="208"/>
      <c r="E29" s="208"/>
      <c r="F29" s="208"/>
      <c r="G29" s="208"/>
      <c r="H29" s="208"/>
    </row>
    <row r="30" spans="1:8">
      <c r="A30" s="581"/>
      <c r="B30" s="581"/>
      <c r="C30" s="581"/>
      <c r="D30" s="581"/>
      <c r="E30" s="581"/>
      <c r="F30" s="208"/>
      <c r="G30" s="248"/>
      <c r="H30" s="208"/>
    </row>
    <row r="31" spans="1:8">
      <c r="A31" s="581"/>
      <c r="B31" s="581"/>
      <c r="C31" s="581"/>
      <c r="D31" s="581"/>
      <c r="E31" s="581"/>
      <c r="F31" s="208"/>
      <c r="G31" s="248"/>
      <c r="H31" s="208"/>
    </row>
    <row r="32" spans="1:8" ht="10.5" customHeight="1">
      <c r="A32" s="208"/>
      <c r="B32" s="208"/>
      <c r="C32" s="208"/>
      <c r="D32" s="208"/>
      <c r="E32" s="208"/>
      <c r="F32" s="208"/>
      <c r="G32" s="208"/>
      <c r="H32" s="208"/>
    </row>
    <row r="33" spans="1:8">
      <c r="A33" s="581"/>
      <c r="B33" s="581"/>
      <c r="C33" s="581"/>
      <c r="D33" s="581"/>
      <c r="E33" s="581"/>
      <c r="F33" s="208"/>
      <c r="G33" s="248"/>
      <c r="H33" s="208"/>
    </row>
    <row r="34" spans="1:8">
      <c r="A34" s="581"/>
      <c r="B34" s="581"/>
      <c r="C34" s="581"/>
      <c r="D34" s="581"/>
      <c r="E34" s="581"/>
      <c r="F34" s="208"/>
      <c r="G34" s="248"/>
      <c r="H34" s="208"/>
    </row>
    <row r="35" spans="1:8" ht="10.5" customHeight="1">
      <c r="A35" s="208"/>
      <c r="B35" s="208"/>
      <c r="C35" s="208"/>
      <c r="D35" s="208"/>
      <c r="E35" s="208"/>
      <c r="F35" s="208"/>
      <c r="G35" s="208"/>
      <c r="H35" s="208"/>
    </row>
    <row r="36" spans="1:8">
      <c r="A36" s="581"/>
      <c r="B36" s="581"/>
      <c r="C36" s="581"/>
      <c r="D36" s="581"/>
      <c r="E36" s="581"/>
      <c r="F36" s="208"/>
      <c r="G36" s="248"/>
      <c r="H36" s="208"/>
    </row>
    <row r="37" spans="1:8">
      <c r="A37" s="581"/>
      <c r="B37" s="581"/>
      <c r="C37" s="581"/>
      <c r="D37" s="581"/>
      <c r="E37" s="581"/>
      <c r="F37" s="208"/>
      <c r="G37" s="248"/>
      <c r="H37" s="208"/>
    </row>
    <row r="38" spans="1:8" ht="10.5" customHeight="1">
      <c r="A38" s="208"/>
      <c r="B38" s="208"/>
      <c r="C38" s="208"/>
      <c r="D38" s="208"/>
      <c r="E38" s="208"/>
      <c r="F38" s="208"/>
      <c r="G38" s="208"/>
      <c r="H38" s="208"/>
    </row>
    <row r="39" spans="1:8">
      <c r="A39" s="581"/>
      <c r="B39" s="581"/>
      <c r="C39" s="581"/>
      <c r="D39" s="581"/>
      <c r="E39" s="581"/>
      <c r="F39" s="208"/>
      <c r="G39" s="248"/>
      <c r="H39" s="208"/>
    </row>
    <row r="40" spans="1:8">
      <c r="A40" s="581"/>
      <c r="B40" s="581"/>
      <c r="C40" s="581"/>
      <c r="D40" s="581"/>
      <c r="E40" s="581"/>
      <c r="F40" s="208"/>
      <c r="G40" s="248"/>
      <c r="H40" s="208"/>
    </row>
    <row r="41" spans="1:8" ht="10.5" customHeight="1">
      <c r="A41" s="208"/>
      <c r="B41" s="208"/>
      <c r="C41" s="208"/>
      <c r="D41" s="208"/>
      <c r="E41" s="208"/>
      <c r="F41" s="208"/>
      <c r="G41" s="208"/>
      <c r="H41" s="208"/>
    </row>
    <row r="42" spans="1:8">
      <c r="A42" s="208"/>
      <c r="B42" s="208"/>
      <c r="C42" s="581"/>
      <c r="D42" s="581"/>
      <c r="E42" s="581"/>
      <c r="F42" s="581"/>
      <c r="G42" s="581"/>
      <c r="H42" s="208"/>
    </row>
    <row r="43" spans="1:8">
      <c r="C43" s="682"/>
      <c r="D43" s="682"/>
      <c r="E43" s="682"/>
      <c r="F43" s="682"/>
      <c r="G43" s="682"/>
    </row>
  </sheetData>
  <mergeCells count="43">
    <mergeCell ref="A40:C40"/>
    <mergeCell ref="D40:E40"/>
    <mergeCell ref="C42:D42"/>
    <mergeCell ref="E42:G42"/>
    <mergeCell ref="C43:D43"/>
    <mergeCell ref="E43:G43"/>
    <mergeCell ref="A36:C36"/>
    <mergeCell ref="D36:E36"/>
    <mergeCell ref="A37:C37"/>
    <mergeCell ref="D37:E37"/>
    <mergeCell ref="A39:C39"/>
    <mergeCell ref="D39:E39"/>
    <mergeCell ref="A31:C31"/>
    <mergeCell ref="D31:E31"/>
    <mergeCell ref="A33:C33"/>
    <mergeCell ref="D33:E33"/>
    <mergeCell ref="A34:C34"/>
    <mergeCell ref="D34:E34"/>
    <mergeCell ref="A24:E24"/>
    <mergeCell ref="G24:H24"/>
    <mergeCell ref="D26:E26"/>
    <mergeCell ref="D27:E27"/>
    <mergeCell ref="A30:C30"/>
    <mergeCell ref="D30:E30"/>
    <mergeCell ref="G19:H19"/>
    <mergeCell ref="G20:H20"/>
    <mergeCell ref="G21:H21"/>
    <mergeCell ref="G22:H22"/>
    <mergeCell ref="A23:C23"/>
    <mergeCell ref="G23:H23"/>
    <mergeCell ref="G18:H18"/>
    <mergeCell ref="D1:E1"/>
    <mergeCell ref="A2:H2"/>
    <mergeCell ref="D10:F10"/>
    <mergeCell ref="B11:C11"/>
    <mergeCell ref="G11:H11"/>
    <mergeCell ref="B12:C12"/>
    <mergeCell ref="G12:H12"/>
    <mergeCell ref="G13:H13"/>
    <mergeCell ref="G14:H14"/>
    <mergeCell ref="G15:H15"/>
    <mergeCell ref="G16:H16"/>
    <mergeCell ref="G17:H17"/>
  </mergeCells>
  <printOptions horizontalCentered="1"/>
  <pageMargins left="0.47244094488188981" right="0.19685039370078741" top="0.19685039370078741" bottom="0" header="0.31496062992125984" footer="0.31496062992125984"/>
  <pageSetup paperSize="9" scale="83" orientation="portrait" r:id="rId1"/>
  <headerFooter>
    <oddHeader>&amp;R&amp;"TH Sarabun New,Regular"&amp;12ปร.5.2.7</oddHeader>
    <oddFooter xml:space="preserve">&amp;L&amp;"TH Sarabun New,Regular"&amp;12กลุ่มอาคารมนุษย์ศาสตร์และสังคมศาสตร์ (อาคารเรียนรวมและปฏิบัติกลาง)&amp;C&amp;"TH Sarabun New,Regular"&amp;12ส่วนที่ 2 ค่างานก่อสร้างตัวอาคาร&amp;R&amp;"TH Sarabun New,Regular"&amp;12 7.อาคารเรียนศิลปกรรม 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6"/>
  <sheetViews>
    <sheetView view="pageBreakPreview" zoomScaleNormal="100" zoomScaleSheetLayoutView="100" workbookViewId="0">
      <selection activeCell="D9" sqref="D9:D956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2 ค่างานก่อสร้างตัวอาคาร     "&amp;'6'!C20</f>
        <v>ส่วนที่ 2 ค่างานก่อสร้างตัวอาคาร     อาคารเรียนศิลปกรรม</v>
      </c>
      <c r="B2" s="95"/>
      <c r="C2" s="96"/>
      <c r="D2" s="250"/>
      <c r="E2" s="438"/>
      <c r="F2" s="439"/>
      <c r="G2" s="441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4"/>
      <c r="E3" s="524"/>
      <c r="F3" s="521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519"/>
      <c r="E4" s="520"/>
      <c r="F4" s="520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s="500" customFormat="1" ht="24.75" thickTop="1">
      <c r="A9" s="492">
        <v>7</v>
      </c>
      <c r="B9" s="493"/>
      <c r="C9" s="494" t="str">
        <f>'5.2.07'!B13</f>
        <v>อาคารเรียนศิลปกรรม</v>
      </c>
      <c r="D9" s="495"/>
      <c r="E9" s="496"/>
      <c r="F9" s="495"/>
      <c r="G9" s="495"/>
      <c r="H9" s="495"/>
      <c r="I9" s="495"/>
      <c r="J9" s="495"/>
      <c r="K9" s="495"/>
    </row>
    <row r="10" spans="1:11" s="500" customFormat="1">
      <c r="A10" s="474">
        <v>7.1</v>
      </c>
      <c r="B10" s="475" t="s">
        <v>23</v>
      </c>
      <c r="C10" s="476"/>
      <c r="D10" s="449"/>
      <c r="E10" s="450"/>
      <c r="F10" s="449"/>
      <c r="G10" s="449">
        <f>G35</f>
        <v>0</v>
      </c>
      <c r="H10" s="449"/>
      <c r="I10" s="449">
        <f>I35</f>
        <v>0</v>
      </c>
      <c r="J10" s="449">
        <f t="shared" ref="J10:J15" si="0">G10+I10</f>
        <v>0</v>
      </c>
      <c r="K10" s="451"/>
    </row>
    <row r="11" spans="1:11" s="500" customFormat="1">
      <c r="A11" s="451">
        <v>7.2</v>
      </c>
      <c r="B11" s="475" t="s">
        <v>47</v>
      </c>
      <c r="C11" s="476"/>
      <c r="D11" s="449"/>
      <c r="E11" s="450"/>
      <c r="F11" s="449"/>
      <c r="G11" s="449">
        <f>G120</f>
        <v>0</v>
      </c>
      <c r="H11" s="449"/>
      <c r="I11" s="449">
        <f>I120</f>
        <v>0</v>
      </c>
      <c r="J11" s="449">
        <f t="shared" si="0"/>
        <v>0</v>
      </c>
      <c r="K11" s="451"/>
    </row>
    <row r="12" spans="1:11" s="500" customFormat="1">
      <c r="A12" s="474">
        <v>7.3</v>
      </c>
      <c r="B12" s="475" t="s">
        <v>8</v>
      </c>
      <c r="C12" s="476"/>
      <c r="D12" s="449"/>
      <c r="E12" s="450"/>
      <c r="F12" s="449"/>
      <c r="G12" s="449">
        <f>G597</f>
        <v>0</v>
      </c>
      <c r="H12" s="449"/>
      <c r="I12" s="449">
        <f>I597</f>
        <v>0</v>
      </c>
      <c r="J12" s="449">
        <f t="shared" si="0"/>
        <v>0</v>
      </c>
      <c r="K12" s="451"/>
    </row>
    <row r="13" spans="1:11" s="500" customFormat="1">
      <c r="A13" s="451">
        <v>7.4</v>
      </c>
      <c r="B13" s="475" t="s">
        <v>963</v>
      </c>
      <c r="C13" s="476"/>
      <c r="D13" s="449"/>
      <c r="E13" s="450"/>
      <c r="F13" s="449"/>
      <c r="G13" s="449" t="e">
        <f>G819</f>
        <v>#REF!</v>
      </c>
      <c r="H13" s="449"/>
      <c r="I13" s="449">
        <f>I819</f>
        <v>0</v>
      </c>
      <c r="J13" s="449" t="e">
        <f t="shared" si="0"/>
        <v>#REF!</v>
      </c>
      <c r="K13" s="451"/>
    </row>
    <row r="14" spans="1:11" s="500" customFormat="1">
      <c r="A14" s="474">
        <v>7.5</v>
      </c>
      <c r="B14" s="475" t="s">
        <v>49</v>
      </c>
      <c r="C14" s="476"/>
      <c r="D14" s="449"/>
      <c r="E14" s="450"/>
      <c r="F14" s="449"/>
      <c r="G14" s="449">
        <f>G904</f>
        <v>0</v>
      </c>
      <c r="H14" s="449"/>
      <c r="I14" s="449">
        <f>I904</f>
        <v>0</v>
      </c>
      <c r="J14" s="449">
        <f t="shared" si="0"/>
        <v>0</v>
      </c>
      <c r="K14" s="451"/>
    </row>
    <row r="15" spans="1:11" s="500" customFormat="1">
      <c r="A15" s="451">
        <v>7.6</v>
      </c>
      <c r="B15" s="475" t="s">
        <v>964</v>
      </c>
      <c r="C15" s="476"/>
      <c r="D15" s="449"/>
      <c r="E15" s="450"/>
      <c r="F15" s="449"/>
      <c r="G15" s="449">
        <f>G956</f>
        <v>0</v>
      </c>
      <c r="H15" s="449"/>
      <c r="I15" s="449">
        <f>I956</f>
        <v>0</v>
      </c>
      <c r="J15" s="449">
        <f t="shared" si="0"/>
        <v>0</v>
      </c>
      <c r="K15" s="451"/>
    </row>
    <row r="16" spans="1:11" s="500" customFormat="1">
      <c r="A16" s="451"/>
      <c r="B16" s="475"/>
      <c r="C16" s="476"/>
      <c r="D16" s="449"/>
      <c r="E16" s="450"/>
      <c r="F16" s="449"/>
      <c r="G16" s="449"/>
      <c r="H16" s="449"/>
      <c r="I16" s="449"/>
      <c r="J16" s="449"/>
      <c r="K16" s="451"/>
    </row>
    <row r="17" spans="1:11" s="500" customFormat="1">
      <c r="A17" s="451"/>
      <c r="B17" s="475"/>
      <c r="C17" s="476"/>
      <c r="D17" s="449"/>
      <c r="E17" s="450"/>
      <c r="F17" s="449"/>
      <c r="G17" s="449"/>
      <c r="H17" s="449"/>
      <c r="I17" s="449"/>
      <c r="J17" s="449"/>
      <c r="K17" s="451"/>
    </row>
    <row r="18" spans="1:11" s="500" customFormat="1">
      <c r="A18" s="451"/>
      <c r="B18" s="475"/>
      <c r="C18" s="476"/>
      <c r="D18" s="449"/>
      <c r="E18" s="450"/>
      <c r="F18" s="449"/>
      <c r="G18" s="449"/>
      <c r="H18" s="449"/>
      <c r="I18" s="449"/>
      <c r="J18" s="449"/>
      <c r="K18" s="451"/>
    </row>
    <row r="19" spans="1:11" s="500" customFormat="1">
      <c r="A19" s="451"/>
      <c r="B19" s="475"/>
      <c r="C19" s="476"/>
      <c r="D19" s="449"/>
      <c r="E19" s="450"/>
      <c r="F19" s="449"/>
      <c r="G19" s="449"/>
      <c r="H19" s="449"/>
      <c r="I19" s="449"/>
      <c r="J19" s="449"/>
      <c r="K19" s="451"/>
    </row>
    <row r="20" spans="1:11" s="500" customFormat="1">
      <c r="A20" s="451"/>
      <c r="B20" s="475"/>
      <c r="C20" s="476"/>
      <c r="D20" s="449"/>
      <c r="E20" s="450"/>
      <c r="F20" s="449"/>
      <c r="G20" s="449"/>
      <c r="H20" s="449"/>
      <c r="I20" s="449"/>
      <c r="J20" s="449"/>
      <c r="K20" s="451"/>
    </row>
    <row r="21" spans="1:11" s="500" customFormat="1">
      <c r="A21" s="451"/>
      <c r="B21" s="475"/>
      <c r="C21" s="476"/>
      <c r="D21" s="449"/>
      <c r="E21" s="450"/>
      <c r="F21" s="449"/>
      <c r="G21" s="449"/>
      <c r="H21" s="449"/>
      <c r="I21" s="449"/>
      <c r="J21" s="449"/>
      <c r="K21" s="451"/>
    </row>
    <row r="22" spans="1:11" s="500" customFormat="1">
      <c r="A22" s="451"/>
      <c r="B22" s="475"/>
      <c r="C22" s="476"/>
      <c r="D22" s="449"/>
      <c r="E22" s="450"/>
      <c r="F22" s="449"/>
      <c r="G22" s="449"/>
      <c r="H22" s="449"/>
      <c r="I22" s="449"/>
      <c r="J22" s="449"/>
      <c r="K22" s="451"/>
    </row>
    <row r="23" spans="1:11" s="500" customFormat="1">
      <c r="A23" s="451"/>
      <c r="B23" s="475"/>
      <c r="C23" s="476"/>
      <c r="D23" s="449"/>
      <c r="E23" s="450"/>
      <c r="F23" s="449"/>
      <c r="G23" s="449"/>
      <c r="H23" s="449"/>
      <c r="I23" s="449"/>
      <c r="J23" s="449"/>
      <c r="K23" s="451"/>
    </row>
    <row r="24" spans="1:11" s="500" customFormat="1">
      <c r="A24" s="451"/>
      <c r="B24" s="475"/>
      <c r="C24" s="476"/>
      <c r="D24" s="449"/>
      <c r="E24" s="450"/>
      <c r="F24" s="449"/>
      <c r="G24" s="449"/>
      <c r="H24" s="449"/>
      <c r="I24" s="449"/>
      <c r="J24" s="449"/>
      <c r="K24" s="451"/>
    </row>
    <row r="25" spans="1:11" s="500" customFormat="1">
      <c r="A25" s="451"/>
      <c r="B25" s="475"/>
      <c r="C25" s="476"/>
      <c r="D25" s="449"/>
      <c r="E25" s="450"/>
      <c r="F25" s="449"/>
      <c r="G25" s="449"/>
      <c r="H25" s="449"/>
      <c r="I25" s="449"/>
      <c r="J25" s="449"/>
      <c r="K25" s="451"/>
    </row>
    <row r="26" spans="1:11" s="500" customFormat="1">
      <c r="A26" s="451"/>
      <c r="B26" s="475"/>
      <c r="C26" s="476"/>
      <c r="D26" s="449"/>
      <c r="E26" s="450"/>
      <c r="F26" s="449"/>
      <c r="G26" s="449"/>
      <c r="H26" s="449"/>
      <c r="I26" s="449"/>
      <c r="J26" s="449"/>
      <c r="K26" s="451"/>
    </row>
    <row r="27" spans="1:11" s="500" customFormat="1">
      <c r="A27" s="454"/>
      <c r="B27" s="477"/>
      <c r="C27" s="478"/>
      <c r="D27" s="452"/>
      <c r="E27" s="453"/>
      <c r="F27" s="452"/>
      <c r="G27" s="452"/>
      <c r="H27" s="452"/>
      <c r="I27" s="452"/>
      <c r="J27" s="452"/>
      <c r="K27" s="454"/>
    </row>
    <row r="28" spans="1:11" s="500" customFormat="1" ht="24.75" thickBot="1">
      <c r="A28" s="479"/>
      <c r="B28" s="702" t="str">
        <f>"รวม "&amp;C9</f>
        <v>รวม อาคารเรียนศิลปกรรม</v>
      </c>
      <c r="C28" s="702"/>
      <c r="D28" s="455"/>
      <c r="E28" s="456"/>
      <c r="F28" s="455"/>
      <c r="G28" s="455" t="e">
        <f>SUM(G9:G27)</f>
        <v>#REF!</v>
      </c>
      <c r="H28" s="455"/>
      <c r="I28" s="455">
        <f>SUM(I9:I27)</f>
        <v>0</v>
      </c>
      <c r="J28" s="455" t="e">
        <f>SUM(J9:J27)</f>
        <v>#REF!</v>
      </c>
      <c r="K28" s="457"/>
    </row>
    <row r="29" spans="1:11" s="500" customFormat="1" ht="24.75" thickTop="1">
      <c r="A29" s="480">
        <v>7.1</v>
      </c>
      <c r="B29" s="481" t="str">
        <f>B10</f>
        <v>หมวดเตรียมงานวิศวกรรม</v>
      </c>
      <c r="C29" s="476"/>
      <c r="D29" s="451"/>
      <c r="E29" s="458"/>
      <c r="F29" s="451"/>
      <c r="G29" s="451"/>
      <c r="H29" s="451"/>
      <c r="I29" s="451"/>
      <c r="J29" s="451"/>
      <c r="K29" s="451"/>
    </row>
    <row r="30" spans="1:11" s="500" customFormat="1" hidden="1">
      <c r="A30" s="451"/>
      <c r="B30" s="475"/>
      <c r="C30" s="476" t="str">
        <f>'Data information'!C120</f>
        <v xml:space="preserve"> - งานทดสอบชั้นดิน Soil Boring Test</v>
      </c>
      <c r="D30" s="459"/>
      <c r="E30" s="450" t="str">
        <f>'Data information'!D120</f>
        <v>จุด</v>
      </c>
      <c r="F30" s="449">
        <f>'Data information'!E120</f>
        <v>0</v>
      </c>
      <c r="G30" s="449">
        <f>D30*F30</f>
        <v>0</v>
      </c>
      <c r="H30" s="449">
        <f>'Data information'!F120</f>
        <v>12500</v>
      </c>
      <c r="I30" s="449">
        <f>D30*H30</f>
        <v>0</v>
      </c>
      <c r="J30" s="449">
        <f>G30+I30</f>
        <v>0</v>
      </c>
      <c r="K30" s="449"/>
    </row>
    <row r="31" spans="1:11" s="500" customFormat="1">
      <c r="A31" s="451"/>
      <c r="B31" s="475"/>
      <c r="C31" s="476" t="str">
        <f>'Data information'!C121</f>
        <v xml:space="preserve"> - งานขุดดินฐานรากและถมคืน</v>
      </c>
      <c r="D31" s="449"/>
      <c r="E31" s="450" t="str">
        <f>'Data information'!D121</f>
        <v>ลบ.ม.</v>
      </c>
      <c r="F31" s="449">
        <f>'Data information'!E121</f>
        <v>0</v>
      </c>
      <c r="G31" s="449">
        <f>D31*F31</f>
        <v>0</v>
      </c>
      <c r="H31" s="449">
        <f>'Data information'!F121</f>
        <v>112</v>
      </c>
      <c r="I31" s="449">
        <f>D31*H31</f>
        <v>0</v>
      </c>
      <c r="J31" s="449">
        <f>G31+I31</f>
        <v>0</v>
      </c>
      <c r="K31" s="451"/>
    </row>
    <row r="32" spans="1:11" s="500" customFormat="1">
      <c r="A32" s="451"/>
      <c r="B32" s="475"/>
      <c r="C32" s="476" t="str">
        <f>'Data information'!C122</f>
        <v xml:space="preserve"> - งานทรายหยาบรองพื้น</v>
      </c>
      <c r="D32" s="449"/>
      <c r="E32" s="450" t="str">
        <f>'Data information'!D122</f>
        <v>ลบ.ม.</v>
      </c>
      <c r="F32" s="449">
        <f>'Data information'!E122</f>
        <v>514.02</v>
      </c>
      <c r="G32" s="449">
        <f>D32*F32</f>
        <v>0</v>
      </c>
      <c r="H32" s="449">
        <f>'Data information'!F122</f>
        <v>104</v>
      </c>
      <c r="I32" s="449">
        <f>D32*H32</f>
        <v>0</v>
      </c>
      <c r="J32" s="449">
        <f>G32+I32</f>
        <v>0</v>
      </c>
      <c r="K32" s="451"/>
    </row>
    <row r="33" spans="1:11" s="500" customFormat="1">
      <c r="A33" s="451"/>
      <c r="B33" s="475"/>
      <c r="C33" s="476" t="str">
        <f>'Data information'!C123</f>
        <v xml:space="preserve"> - งานคอนกรีตหยาบรองพื้น fc'=180 ksc.</v>
      </c>
      <c r="D33" s="449"/>
      <c r="E33" s="450" t="str">
        <f>'Data information'!D123</f>
        <v>ลบ.ม.</v>
      </c>
      <c r="F33" s="449">
        <f>'Data information'!E123</f>
        <v>1827.1</v>
      </c>
      <c r="G33" s="449">
        <f>D33*F33</f>
        <v>0</v>
      </c>
      <c r="H33" s="449">
        <f>'Data information'!F123</f>
        <v>327</v>
      </c>
      <c r="I33" s="449">
        <f>D33*H33</f>
        <v>0</v>
      </c>
      <c r="J33" s="449">
        <f>G33+I33</f>
        <v>0</v>
      </c>
      <c r="K33" s="451"/>
    </row>
    <row r="34" spans="1:11" s="500" customFormat="1">
      <c r="A34" s="460"/>
      <c r="B34" s="482"/>
      <c r="C34" s="483"/>
      <c r="D34" s="460"/>
      <c r="E34" s="461"/>
      <c r="F34" s="460"/>
      <c r="G34" s="460"/>
      <c r="H34" s="460"/>
      <c r="I34" s="460"/>
      <c r="J34" s="460"/>
      <c r="K34" s="460"/>
    </row>
    <row r="35" spans="1:11" s="500" customFormat="1">
      <c r="A35" s="464"/>
      <c r="B35" s="703" t="str">
        <f>"รวม"&amp;B29</f>
        <v>รวมหมวดเตรียมงานวิศวกรรม</v>
      </c>
      <c r="C35" s="703"/>
      <c r="D35" s="462"/>
      <c r="E35" s="463"/>
      <c r="F35" s="462"/>
      <c r="G35" s="462">
        <f>SUM(G29:G34)</f>
        <v>0</v>
      </c>
      <c r="H35" s="462"/>
      <c r="I35" s="462">
        <f>SUM(I29:I34)</f>
        <v>0</v>
      </c>
      <c r="J35" s="462">
        <f>SUM(J29:J34)</f>
        <v>0</v>
      </c>
      <c r="K35" s="464"/>
    </row>
    <row r="36" spans="1:11" s="500" customFormat="1">
      <c r="A36" s="480">
        <v>7.2</v>
      </c>
      <c r="B36" s="481" t="str">
        <f>B11</f>
        <v>หมวดงานวิศวกรรมโครงสร้าง</v>
      </c>
      <c r="C36" s="476"/>
      <c r="D36" s="451"/>
      <c r="E36" s="458"/>
      <c r="F36" s="451"/>
      <c r="G36" s="451"/>
      <c r="H36" s="451"/>
      <c r="I36" s="451"/>
      <c r="J36" s="451"/>
      <c r="K36" s="451"/>
    </row>
    <row r="37" spans="1:11" s="500" customFormat="1">
      <c r="A37" s="480"/>
      <c r="B37" s="481"/>
      <c r="C37" s="484" t="str">
        <f>'Data information'!C126</f>
        <v>งานโครงสร้างเสาเข็มเจาะ</v>
      </c>
      <c r="D37" s="451"/>
      <c r="E37" s="458"/>
      <c r="F37" s="451"/>
      <c r="G37" s="451"/>
      <c r="H37" s="451"/>
      <c r="I37" s="451"/>
      <c r="J37" s="451"/>
      <c r="K37" s="451"/>
    </row>
    <row r="38" spans="1:11" s="500" customFormat="1" hidden="1">
      <c r="A38" s="451"/>
      <c r="B38" s="475"/>
      <c r="C38" s="476" t="str">
        <f>'Data information'!C127</f>
        <v xml:space="preserve"> - งานเสาเข็มเจาะ Dia.0.35 x 6.00 ม.</v>
      </c>
      <c r="D38" s="449"/>
      <c r="E38" s="450" t="str">
        <f>'Data information'!D127</f>
        <v>ต้น</v>
      </c>
      <c r="F38" s="449">
        <f>'Data information'!E127</f>
        <v>6720</v>
      </c>
      <c r="G38" s="449">
        <f>D38*F38</f>
        <v>0</v>
      </c>
      <c r="H38" s="449">
        <f>'Data information'!F127</f>
        <v>0</v>
      </c>
      <c r="I38" s="449">
        <f>D38*H38</f>
        <v>0</v>
      </c>
      <c r="J38" s="449">
        <f>G38+I38</f>
        <v>0</v>
      </c>
      <c r="K38" s="449"/>
    </row>
    <row r="39" spans="1:11" s="500" customFormat="1">
      <c r="A39" s="451"/>
      <c r="B39" s="475"/>
      <c r="C39" s="476" t="str">
        <f>'Data information'!C128</f>
        <v xml:space="preserve"> - งานเสาเข็มเจาะ Dia.0.60 x 6.00 ม.</v>
      </c>
      <c r="D39" s="449"/>
      <c r="E39" s="450" t="str">
        <f>'Data information'!D128</f>
        <v>ต้น</v>
      </c>
      <c r="F39" s="449">
        <f>'Data information'!E128</f>
        <v>12240</v>
      </c>
      <c r="G39" s="449">
        <f t="shared" ref="G39:G46" si="1">D39*F39</f>
        <v>0</v>
      </c>
      <c r="H39" s="449">
        <f>'Data information'!F128</f>
        <v>0</v>
      </c>
      <c r="I39" s="449">
        <f t="shared" ref="I39:I46" si="2">D39*H39</f>
        <v>0</v>
      </c>
      <c r="J39" s="449">
        <f t="shared" ref="J39:J46" si="3">G39+I39</f>
        <v>0</v>
      </c>
      <c r="K39" s="451"/>
    </row>
    <row r="40" spans="1:11" s="500" customFormat="1" hidden="1">
      <c r="A40" s="451"/>
      <c r="B40" s="475"/>
      <c r="C40" s="476" t="str">
        <f>'Data information'!C129</f>
        <v xml:space="preserve"> - ค่าสกัดหัวเสาเข็มเจาะ  (Dia.0.35 m.)</v>
      </c>
      <c r="D40" s="449"/>
      <c r="E40" s="450" t="str">
        <f>'Data information'!D129</f>
        <v>ต้น</v>
      </c>
      <c r="F40" s="449">
        <f>'Data information'!E129</f>
        <v>0</v>
      </c>
      <c r="G40" s="449">
        <f t="shared" si="1"/>
        <v>0</v>
      </c>
      <c r="H40" s="449">
        <f>'Data information'!F129</f>
        <v>350</v>
      </c>
      <c r="I40" s="449">
        <f t="shared" si="2"/>
        <v>0</v>
      </c>
      <c r="J40" s="449">
        <f t="shared" si="3"/>
        <v>0</v>
      </c>
      <c r="K40" s="451"/>
    </row>
    <row r="41" spans="1:11" s="500" customFormat="1">
      <c r="A41" s="451"/>
      <c r="B41" s="475"/>
      <c r="C41" s="476" t="str">
        <f>'Data information'!C130</f>
        <v xml:space="preserve"> - ค่าสกัดหัวเสาเข็มเจาะ  (Dia.0.60 m.)</v>
      </c>
      <c r="D41" s="449"/>
      <c r="E41" s="450" t="str">
        <f>'Data information'!D130</f>
        <v>ต้น</v>
      </c>
      <c r="F41" s="449">
        <f>'Data information'!E130</f>
        <v>0</v>
      </c>
      <c r="G41" s="449">
        <f t="shared" si="1"/>
        <v>0</v>
      </c>
      <c r="H41" s="449">
        <f>'Data information'!F130</f>
        <v>600</v>
      </c>
      <c r="I41" s="449">
        <f t="shared" si="2"/>
        <v>0</v>
      </c>
      <c r="J41" s="449">
        <f t="shared" si="3"/>
        <v>0</v>
      </c>
      <c r="K41" s="451"/>
    </row>
    <row r="42" spans="1:11" s="500" customFormat="1">
      <c r="A42" s="451"/>
      <c r="B42" s="475"/>
      <c r="C42" s="484" t="str">
        <f>'Data information'!C131</f>
        <v>งานทดสอบการรับน้ำหนักเสาเข็ม</v>
      </c>
      <c r="D42" s="449"/>
      <c r="E42" s="450"/>
      <c r="F42" s="449"/>
      <c r="G42" s="449"/>
      <c r="H42" s="449"/>
      <c r="I42" s="449"/>
      <c r="J42" s="449"/>
      <c r="K42" s="451"/>
    </row>
    <row r="43" spans="1:11" s="500" customFormat="1" hidden="1">
      <c r="A43" s="451"/>
      <c r="B43" s="475"/>
      <c r="C43" s="476" t="str">
        <f>'Data information'!C132</f>
        <v xml:space="preserve"> - งานทดสอบการรับน้ำหนักเสาเข็มโดยวิธี Dynamic Load Test  (Dia.0.35 m.=23 Ton)</v>
      </c>
      <c r="D43" s="449"/>
      <c r="E43" s="450" t="str">
        <f>'Data information'!D132</f>
        <v>ต้น</v>
      </c>
      <c r="F43" s="449">
        <f>'Data information'!E132</f>
        <v>0</v>
      </c>
      <c r="G43" s="449">
        <f t="shared" si="1"/>
        <v>0</v>
      </c>
      <c r="H43" s="449">
        <f>'Data information'!F132</f>
        <v>10000</v>
      </c>
      <c r="I43" s="449">
        <f t="shared" si="2"/>
        <v>0</v>
      </c>
      <c r="J43" s="449">
        <f t="shared" si="3"/>
        <v>0</v>
      </c>
      <c r="K43" s="451"/>
    </row>
    <row r="44" spans="1:11" s="500" customFormat="1" ht="48">
      <c r="A44" s="451"/>
      <c r="B44" s="475"/>
      <c r="C44" s="490" t="str">
        <f>'Data information'!C133</f>
        <v xml:space="preserve"> - งานทดสอบการรับน้ำหนักเสาเข็มโดยวิธี Dynamic Load Test  (Dia.0.60 m.=54 Ton)</v>
      </c>
      <c r="D44" s="449"/>
      <c r="E44" s="450" t="str">
        <f>'Data information'!D133</f>
        <v>ต้น</v>
      </c>
      <c r="F44" s="449">
        <f>'Data information'!E133</f>
        <v>0</v>
      </c>
      <c r="G44" s="449">
        <f t="shared" si="1"/>
        <v>0</v>
      </c>
      <c r="H44" s="449">
        <f>'Data information'!F133</f>
        <v>10000</v>
      </c>
      <c r="I44" s="449">
        <f t="shared" si="2"/>
        <v>0</v>
      </c>
      <c r="J44" s="449">
        <f t="shared" si="3"/>
        <v>0</v>
      </c>
      <c r="K44" s="451"/>
    </row>
    <row r="45" spans="1:11" s="500" customFormat="1" hidden="1">
      <c r="A45" s="451"/>
      <c r="B45" s="475"/>
      <c r="C45" s="476" t="str">
        <f>'Data information'!C134</f>
        <v xml:space="preserve"> - งานทดสอบการรับน้ำหนักเสาเข็มโดยวิธี Static Load Test</v>
      </c>
      <c r="D45" s="449"/>
      <c r="E45" s="450">
        <f>'Data information'!D134</f>
        <v>0</v>
      </c>
      <c r="F45" s="449">
        <f>'Data information'!E134</f>
        <v>0</v>
      </c>
      <c r="G45" s="449">
        <f t="shared" si="1"/>
        <v>0</v>
      </c>
      <c r="H45" s="449">
        <f>'Data information'!F134</f>
        <v>0</v>
      </c>
      <c r="I45" s="449">
        <f t="shared" si="2"/>
        <v>0</v>
      </c>
      <c r="J45" s="449">
        <f t="shared" si="3"/>
        <v>0</v>
      </c>
      <c r="K45" s="451"/>
    </row>
    <row r="46" spans="1:11" s="500" customFormat="1">
      <c r="A46" s="451"/>
      <c r="B46" s="475"/>
      <c r="C46" s="476" t="str">
        <f>'Data information'!C135</f>
        <v xml:space="preserve"> - งานทดสอบความสมบูรณ์ของเสาเข็มโดยวิธี Seismic Test</v>
      </c>
      <c r="D46" s="449"/>
      <c r="E46" s="450" t="str">
        <f>'Data information'!D135</f>
        <v>ต้น</v>
      </c>
      <c r="F46" s="449">
        <f>'Data information'!E135</f>
        <v>0</v>
      </c>
      <c r="G46" s="449">
        <f t="shared" si="1"/>
        <v>0</v>
      </c>
      <c r="H46" s="449">
        <f>'Data information'!F135</f>
        <v>250</v>
      </c>
      <c r="I46" s="449">
        <f t="shared" si="2"/>
        <v>0</v>
      </c>
      <c r="J46" s="449">
        <f t="shared" si="3"/>
        <v>0</v>
      </c>
      <c r="K46" s="451"/>
    </row>
    <row r="47" spans="1:11" s="500" customFormat="1">
      <c r="A47" s="451"/>
      <c r="B47" s="475"/>
      <c r="C47" s="485" t="str">
        <f>'Data information'!C136</f>
        <v>งานคอนกรีตโครงสร้าง</v>
      </c>
      <c r="D47" s="449"/>
      <c r="E47" s="450"/>
      <c r="F47" s="449"/>
      <c r="G47" s="449"/>
      <c r="H47" s="449"/>
      <c r="I47" s="449"/>
      <c r="J47" s="449"/>
      <c r="K47" s="451"/>
    </row>
    <row r="48" spans="1:11" s="500" customFormat="1">
      <c r="A48" s="451"/>
      <c r="B48" s="475"/>
      <c r="C48" s="476" t="str">
        <f>'Data information'!C137</f>
        <v xml:space="preserve"> - คอนกรีตโครงสร้าง  fc'= 280 ksc. ทรงกระบอก</v>
      </c>
      <c r="D48" s="449"/>
      <c r="E48" s="450" t="str">
        <f>'Data information'!D137</f>
        <v>ลบ.ม.</v>
      </c>
      <c r="F48" s="449">
        <f>'Data information'!E137</f>
        <v>2046.73</v>
      </c>
      <c r="G48" s="449">
        <f t="shared" ref="G48:G65" si="4">D48*F48</f>
        <v>0</v>
      </c>
      <c r="H48" s="449">
        <f>'Data information'!F137</f>
        <v>519</v>
      </c>
      <c r="I48" s="449">
        <f t="shared" ref="I48:I65" si="5">D48*H48</f>
        <v>0</v>
      </c>
      <c r="J48" s="449">
        <f t="shared" ref="J48:J65" si="6">G48+I48</f>
        <v>0</v>
      </c>
      <c r="K48" s="451"/>
    </row>
    <row r="49" spans="1:11" s="500" customFormat="1">
      <c r="A49" s="451"/>
      <c r="B49" s="475"/>
      <c r="C49" s="476" t="str">
        <f>'Data information'!C138</f>
        <v xml:space="preserve"> - คอนกรีตโครงสร้าง  fc'=320 ksc. ทรงกระบอก</v>
      </c>
      <c r="D49" s="449"/>
      <c r="E49" s="450" t="str">
        <f>'Data information'!D138</f>
        <v>ลบ.ม.</v>
      </c>
      <c r="F49" s="449">
        <f>'Data information'!E138</f>
        <v>2149.5300000000002</v>
      </c>
      <c r="G49" s="449">
        <f t="shared" si="4"/>
        <v>0</v>
      </c>
      <c r="H49" s="449">
        <f>'Data information'!F138</f>
        <v>519</v>
      </c>
      <c r="I49" s="449">
        <f t="shared" si="5"/>
        <v>0</v>
      </c>
      <c r="J49" s="449">
        <f t="shared" si="6"/>
        <v>0</v>
      </c>
      <c r="K49" s="451"/>
    </row>
    <row r="50" spans="1:11" s="500" customFormat="1">
      <c r="A50" s="451"/>
      <c r="B50" s="475"/>
      <c r="C50" s="484" t="str">
        <f>'Data information'!C139</f>
        <v>งานแบบหล่อคอนกรีต</v>
      </c>
      <c r="D50" s="449"/>
      <c r="E50" s="450"/>
      <c r="F50" s="449"/>
      <c r="G50" s="449"/>
      <c r="H50" s="449"/>
      <c r="I50" s="449"/>
      <c r="J50" s="449"/>
      <c r="K50" s="451"/>
    </row>
    <row r="51" spans="1:11" s="500" customFormat="1">
      <c r="A51" s="451"/>
      <c r="B51" s="475"/>
      <c r="C51" s="476" t="str">
        <f>'Data information'!C140</f>
        <v xml:space="preserve"> - ไม้แบบทั่วไป  </v>
      </c>
      <c r="D51" s="449"/>
      <c r="E51" s="450" t="str">
        <f>'Data information'!D140</f>
        <v>ตร.ม.</v>
      </c>
      <c r="F51" s="449">
        <f>'Data information'!E140</f>
        <v>300</v>
      </c>
      <c r="G51" s="449">
        <f t="shared" si="4"/>
        <v>0</v>
      </c>
      <c r="H51" s="449">
        <f>'Data information'!F140</f>
        <v>0</v>
      </c>
      <c r="I51" s="449">
        <f t="shared" si="5"/>
        <v>0</v>
      </c>
      <c r="J51" s="449">
        <f t="shared" si="6"/>
        <v>0</v>
      </c>
      <c r="K51" s="451"/>
    </row>
    <row r="52" spans="1:11" s="500" customFormat="1">
      <c r="A52" s="451"/>
      <c r="B52" s="475"/>
      <c r="C52" s="476" t="str">
        <f>'Data information'!C141</f>
        <v xml:space="preserve"> - ค่าแรงไม้แบบ</v>
      </c>
      <c r="D52" s="449"/>
      <c r="E52" s="450" t="str">
        <f>'Data information'!D141</f>
        <v>ตร.ม.</v>
      </c>
      <c r="F52" s="449">
        <f>'Data information'!E141</f>
        <v>0</v>
      </c>
      <c r="G52" s="449">
        <f t="shared" si="4"/>
        <v>0</v>
      </c>
      <c r="H52" s="449">
        <f>'Data information'!F141</f>
        <v>121</v>
      </c>
      <c r="I52" s="449">
        <f t="shared" si="5"/>
        <v>0</v>
      </c>
      <c r="J52" s="449">
        <f t="shared" si="6"/>
        <v>0</v>
      </c>
      <c r="K52" s="451"/>
    </row>
    <row r="53" spans="1:11" s="500" customFormat="1">
      <c r="A53" s="451"/>
      <c r="B53" s="475"/>
      <c r="C53" s="476" t="str">
        <f>'Data information'!C142</f>
        <v xml:space="preserve"> - ไม้คร่าวยึดแบบหล่อคอนกรีต </v>
      </c>
      <c r="D53" s="449"/>
      <c r="E53" s="450" t="str">
        <f>'Data information'!D142</f>
        <v>ตร.ม.</v>
      </c>
      <c r="F53" s="449">
        <f>'Data information'!E142</f>
        <v>300</v>
      </c>
      <c r="G53" s="449">
        <f t="shared" si="4"/>
        <v>0</v>
      </c>
      <c r="H53" s="449">
        <f>'Data information'!F142</f>
        <v>0</v>
      </c>
      <c r="I53" s="449">
        <f t="shared" si="5"/>
        <v>0</v>
      </c>
      <c r="J53" s="449">
        <f t="shared" si="6"/>
        <v>0</v>
      </c>
      <c r="K53" s="451"/>
    </row>
    <row r="54" spans="1:11" s="500" customFormat="1">
      <c r="A54" s="451"/>
      <c r="B54" s="475"/>
      <c r="C54" s="476" t="str">
        <f>'Data information'!C143</f>
        <v xml:space="preserve"> - ไม้ค้ำยันแบบหล่อคอนกรีต </v>
      </c>
      <c r="D54" s="449"/>
      <c r="E54" s="450" t="str">
        <f>'Data information'!D143</f>
        <v>ต้น</v>
      </c>
      <c r="F54" s="449">
        <f>'Data information'!E143</f>
        <v>15</v>
      </c>
      <c r="G54" s="449">
        <f t="shared" si="4"/>
        <v>0</v>
      </c>
      <c r="H54" s="449">
        <f>'Data information'!F143</f>
        <v>0</v>
      </c>
      <c r="I54" s="449">
        <f t="shared" si="5"/>
        <v>0</v>
      </c>
      <c r="J54" s="449">
        <f t="shared" si="6"/>
        <v>0</v>
      </c>
      <c r="K54" s="451"/>
    </row>
    <row r="55" spans="1:11" s="500" customFormat="1">
      <c r="A55" s="451"/>
      <c r="B55" s="475"/>
      <c r="C55" s="476" t="str">
        <f>'Data information'!C144</f>
        <v xml:space="preserve"> - ตะปู</v>
      </c>
      <c r="D55" s="449"/>
      <c r="E55" s="450" t="str">
        <f>'Data information'!D144</f>
        <v>กก.</v>
      </c>
      <c r="F55" s="449">
        <f>'Data information'!E144</f>
        <v>58.88</v>
      </c>
      <c r="G55" s="449">
        <f t="shared" si="4"/>
        <v>0</v>
      </c>
      <c r="H55" s="449">
        <f>'Data information'!F144</f>
        <v>0</v>
      </c>
      <c r="I55" s="449">
        <f t="shared" si="5"/>
        <v>0</v>
      </c>
      <c r="J55" s="449">
        <f t="shared" si="6"/>
        <v>0</v>
      </c>
      <c r="K55" s="451"/>
    </row>
    <row r="56" spans="1:11" s="500" customFormat="1">
      <c r="A56" s="451"/>
      <c r="B56" s="475"/>
      <c r="C56" s="485" t="str">
        <f>'Data information'!C145</f>
        <v>งานเหล็กเสริมคอนกรีต</v>
      </c>
      <c r="D56" s="449"/>
      <c r="E56" s="450"/>
      <c r="F56" s="449"/>
      <c r="G56" s="449"/>
      <c r="H56" s="449"/>
      <c r="I56" s="449"/>
      <c r="J56" s="449"/>
      <c r="K56" s="451"/>
    </row>
    <row r="57" spans="1:11" s="500" customFormat="1">
      <c r="A57" s="451"/>
      <c r="B57" s="475"/>
      <c r="C57" s="476" t="str">
        <f>'Data information'!C146</f>
        <v xml:space="preserve"> - เหล็กเส้นกลมผิวเรียบ SR.24 RB6 มม.</v>
      </c>
      <c r="D57" s="449"/>
      <c r="E57" s="450" t="str">
        <f>'Data information'!D146</f>
        <v>กก.</v>
      </c>
      <c r="F57" s="449">
        <f>'Data information'!E146</f>
        <v>21.47</v>
      </c>
      <c r="G57" s="449">
        <f t="shared" si="4"/>
        <v>0</v>
      </c>
      <c r="H57" s="449">
        <f>'Data information'!F146</f>
        <v>4.4000000000000004</v>
      </c>
      <c r="I57" s="449">
        <f t="shared" si="5"/>
        <v>0</v>
      </c>
      <c r="J57" s="449">
        <f t="shared" si="6"/>
        <v>0</v>
      </c>
      <c r="K57" s="451"/>
    </row>
    <row r="58" spans="1:11" s="500" customFormat="1">
      <c r="A58" s="451"/>
      <c r="B58" s="475"/>
      <c r="C58" s="476" t="str">
        <f>'Data information'!C147</f>
        <v xml:space="preserve"> - เหล็กเส้นกลมผิวเรียบ SR.24 RB9 มม.</v>
      </c>
      <c r="D58" s="449"/>
      <c r="E58" s="450" t="str">
        <f>'Data information'!D147</f>
        <v>กก.</v>
      </c>
      <c r="F58" s="449">
        <f>'Data information'!E147</f>
        <v>20.79</v>
      </c>
      <c r="G58" s="449">
        <f t="shared" si="4"/>
        <v>0</v>
      </c>
      <c r="H58" s="449">
        <f>'Data information'!F147</f>
        <v>4.4000000000000004</v>
      </c>
      <c r="I58" s="449">
        <f t="shared" si="5"/>
        <v>0</v>
      </c>
      <c r="J58" s="449">
        <f t="shared" si="6"/>
        <v>0</v>
      </c>
      <c r="K58" s="451"/>
    </row>
    <row r="59" spans="1:11" s="500" customFormat="1">
      <c r="A59" s="451"/>
      <c r="B59" s="475"/>
      <c r="C59" s="476" t="str">
        <f>'Data information'!C148</f>
        <v xml:space="preserve"> - เหล็กเส้นกลมผิวข้ออ้อย SD.40 DB12 มม.</v>
      </c>
      <c r="D59" s="449"/>
      <c r="E59" s="450" t="str">
        <f>'Data information'!D148</f>
        <v>กก.</v>
      </c>
      <c r="F59" s="449">
        <f>'Data information'!E148</f>
        <v>20.2</v>
      </c>
      <c r="G59" s="449">
        <f t="shared" si="4"/>
        <v>0</v>
      </c>
      <c r="H59" s="449">
        <f>'Data information'!F148</f>
        <v>3.6</v>
      </c>
      <c r="I59" s="449">
        <f t="shared" si="5"/>
        <v>0</v>
      </c>
      <c r="J59" s="449">
        <f t="shared" si="6"/>
        <v>0</v>
      </c>
      <c r="K59" s="451"/>
    </row>
    <row r="60" spans="1:11" s="500" customFormat="1">
      <c r="A60" s="451"/>
      <c r="B60" s="475"/>
      <c r="C60" s="476" t="str">
        <f>'Data information'!C149</f>
        <v xml:space="preserve"> - เหล็กเส้นกลมผิวข้ออ้อย SD.40 DB16 มม.</v>
      </c>
      <c r="D60" s="449"/>
      <c r="E60" s="450" t="str">
        <f>'Data information'!D149</f>
        <v>กก.</v>
      </c>
      <c r="F60" s="449">
        <f>'Data information'!E149</f>
        <v>20.14</v>
      </c>
      <c r="G60" s="449">
        <f t="shared" si="4"/>
        <v>0</v>
      </c>
      <c r="H60" s="449">
        <f>'Data information'!F149</f>
        <v>3.6</v>
      </c>
      <c r="I60" s="449">
        <f t="shared" si="5"/>
        <v>0</v>
      </c>
      <c r="J60" s="449">
        <f t="shared" si="6"/>
        <v>0</v>
      </c>
      <c r="K60" s="451"/>
    </row>
    <row r="61" spans="1:11" s="500" customFormat="1">
      <c r="A61" s="451"/>
      <c r="B61" s="475"/>
      <c r="C61" s="476" t="str">
        <f>'Data information'!C150</f>
        <v xml:space="preserve"> - เหล็กเส้นกลมผิวข้ออ้อย SD.40 DB20 มม.</v>
      </c>
      <c r="D61" s="449"/>
      <c r="E61" s="450" t="str">
        <f>'Data information'!D150</f>
        <v>กก.</v>
      </c>
      <c r="F61" s="449">
        <f>'Data information'!E150</f>
        <v>20.18</v>
      </c>
      <c r="G61" s="449">
        <f t="shared" si="4"/>
        <v>0</v>
      </c>
      <c r="H61" s="449">
        <f>'Data information'!F150</f>
        <v>3.1</v>
      </c>
      <c r="I61" s="449">
        <f t="shared" si="5"/>
        <v>0</v>
      </c>
      <c r="J61" s="449">
        <f t="shared" si="6"/>
        <v>0</v>
      </c>
      <c r="K61" s="451"/>
    </row>
    <row r="62" spans="1:11" s="500" customFormat="1">
      <c r="A62" s="451"/>
      <c r="B62" s="475"/>
      <c r="C62" s="476" t="str">
        <f>'Data information'!C151</f>
        <v xml:space="preserve"> - เหล็กเส้นกลมผิวข้ออ้อย SD.40 DB25 มม.</v>
      </c>
      <c r="D62" s="449"/>
      <c r="E62" s="450" t="str">
        <f>'Data information'!D151</f>
        <v>กก.</v>
      </c>
      <c r="F62" s="449">
        <f>'Data information'!E151</f>
        <v>20.41</v>
      </c>
      <c r="G62" s="449">
        <f t="shared" si="4"/>
        <v>0</v>
      </c>
      <c r="H62" s="449">
        <f>'Data information'!F151</f>
        <v>3.1</v>
      </c>
      <c r="I62" s="449">
        <f t="shared" si="5"/>
        <v>0</v>
      </c>
      <c r="J62" s="449">
        <f t="shared" si="6"/>
        <v>0</v>
      </c>
      <c r="K62" s="451"/>
    </row>
    <row r="63" spans="1:11" s="500" customFormat="1" hidden="1">
      <c r="A63" s="451"/>
      <c r="B63" s="475"/>
      <c r="C63" s="476" t="str">
        <f>'Data information'!C152</f>
        <v xml:space="preserve"> - เหล็กเส้นกลมผิวข้ออ้อย SD.40 DB28 มม.</v>
      </c>
      <c r="D63" s="449"/>
      <c r="E63" s="450" t="str">
        <f>'Data information'!D152</f>
        <v>กก.</v>
      </c>
      <c r="F63" s="449">
        <f>'Data information'!E152</f>
        <v>20.41</v>
      </c>
      <c r="G63" s="449">
        <f t="shared" si="4"/>
        <v>0</v>
      </c>
      <c r="H63" s="449">
        <f>'Data information'!F152</f>
        <v>3.1</v>
      </c>
      <c r="I63" s="449">
        <f t="shared" si="5"/>
        <v>0</v>
      </c>
      <c r="J63" s="449">
        <f t="shared" si="6"/>
        <v>0</v>
      </c>
      <c r="K63" s="451"/>
    </row>
    <row r="64" spans="1:11" s="500" customFormat="1" hidden="1">
      <c r="A64" s="451"/>
      <c r="B64" s="475"/>
      <c r="C64" s="476" t="str">
        <f>'Data information'!C153</f>
        <v xml:space="preserve"> - เหล็กเส้นกลมผิวข้ออ้อย SD.40 DB32 มม.</v>
      </c>
      <c r="D64" s="449"/>
      <c r="E64" s="450" t="str">
        <f>'Data information'!D153</f>
        <v>กก.</v>
      </c>
      <c r="F64" s="449">
        <f>'Data information'!E153</f>
        <v>20.41</v>
      </c>
      <c r="G64" s="449">
        <f t="shared" si="4"/>
        <v>0</v>
      </c>
      <c r="H64" s="449">
        <f>'Data information'!F153</f>
        <v>3.1</v>
      </c>
      <c r="I64" s="449">
        <f t="shared" si="5"/>
        <v>0</v>
      </c>
      <c r="J64" s="449">
        <f t="shared" si="6"/>
        <v>0</v>
      </c>
      <c r="K64" s="451"/>
    </row>
    <row r="65" spans="1:11" s="500" customFormat="1">
      <c r="A65" s="451"/>
      <c r="B65" s="475"/>
      <c r="C65" s="476" t="str">
        <f>'Data information'!C154</f>
        <v xml:space="preserve"> - ลวดผูกเหล็ก</v>
      </c>
      <c r="D65" s="449"/>
      <c r="E65" s="450" t="str">
        <f>'Data information'!D154</f>
        <v>กก.</v>
      </c>
      <c r="F65" s="449">
        <f>'Data information'!E154</f>
        <v>34.42</v>
      </c>
      <c r="G65" s="449">
        <f t="shared" si="4"/>
        <v>0</v>
      </c>
      <c r="H65" s="449">
        <f>'Data information'!F154</f>
        <v>0</v>
      </c>
      <c r="I65" s="449">
        <f t="shared" si="5"/>
        <v>0</v>
      </c>
      <c r="J65" s="449">
        <f t="shared" si="6"/>
        <v>0</v>
      </c>
      <c r="K65" s="451"/>
    </row>
    <row r="66" spans="1:11" s="500" customFormat="1">
      <c r="A66" s="451"/>
      <c r="B66" s="475"/>
      <c r="C66" s="485" t="str">
        <f>'Data information'!C155</f>
        <v>งานโครงสร้างสำเร็จรูป ,โครงสร้างอื่นๆ</v>
      </c>
      <c r="D66" s="449"/>
      <c r="E66" s="450"/>
      <c r="F66" s="449"/>
      <c r="G66" s="449"/>
      <c r="H66" s="449"/>
      <c r="I66" s="449"/>
      <c r="J66" s="449"/>
      <c r="K66" s="451"/>
    </row>
    <row r="67" spans="1:11" s="500" customFormat="1">
      <c r="A67" s="451"/>
      <c r="B67" s="475"/>
      <c r="C67" s="476" t="str">
        <f>'Data information'!C156</f>
        <v xml:space="preserve"> - งานระบบพื้น Post - tension</v>
      </c>
      <c r="D67" s="449"/>
      <c r="E67" s="450" t="str">
        <f>'Data information'!D156</f>
        <v>ตร.ม.</v>
      </c>
      <c r="F67" s="449">
        <f>'Data information'!E156</f>
        <v>375</v>
      </c>
      <c r="G67" s="449">
        <f t="shared" ref="G67:G72" si="7">D67*F67</f>
        <v>0</v>
      </c>
      <c r="H67" s="449">
        <f>'Data information'!F156</f>
        <v>0</v>
      </c>
      <c r="I67" s="449">
        <f t="shared" ref="I67:I72" si="8">D67*H67</f>
        <v>0</v>
      </c>
      <c r="J67" s="449">
        <f t="shared" ref="J67:J72" si="9">G67+I67</f>
        <v>0</v>
      </c>
      <c r="K67" s="451"/>
    </row>
    <row r="68" spans="1:11" s="500" customFormat="1" hidden="1">
      <c r="A68" s="451"/>
      <c r="B68" s="475"/>
      <c r="C68" s="476" t="str">
        <f>'Data information'!C157</f>
        <v xml:space="preserve"> - พื้นสำเร็จรูปชนิดกลวง HC 200x1200 mm. LIVE LOAD 300 kg./sq.m.</v>
      </c>
      <c r="D68" s="449"/>
      <c r="E68" s="450" t="str">
        <f>'Data information'!D157</f>
        <v>ตร.ม.</v>
      </c>
      <c r="F68" s="449">
        <f>'Data information'!E157</f>
        <v>785</v>
      </c>
      <c r="G68" s="449">
        <f t="shared" si="7"/>
        <v>0</v>
      </c>
      <c r="H68" s="449">
        <f>'Data information'!F157</f>
        <v>60</v>
      </c>
      <c r="I68" s="449">
        <f t="shared" si="8"/>
        <v>0</v>
      </c>
      <c r="J68" s="449">
        <f t="shared" si="9"/>
        <v>0</v>
      </c>
      <c r="K68" s="451"/>
    </row>
    <row r="69" spans="1:11" s="500" customFormat="1" hidden="1">
      <c r="A69" s="451"/>
      <c r="B69" s="475"/>
      <c r="C69" s="476" t="str">
        <f>'Data information'!C158</f>
        <v xml:space="preserve"> - พื้นสำเร็จรูปชนิดกลวง HC 200x1200 mm. LIVE LOAD 400 kg./sq.m.</v>
      </c>
      <c r="D69" s="449"/>
      <c r="E69" s="450" t="str">
        <f>'Data information'!D158</f>
        <v>ตร.ม.</v>
      </c>
      <c r="F69" s="449">
        <f>'Data information'!E158</f>
        <v>785</v>
      </c>
      <c r="G69" s="449">
        <f t="shared" si="7"/>
        <v>0</v>
      </c>
      <c r="H69" s="449">
        <f>'Data information'!F158</f>
        <v>60</v>
      </c>
      <c r="I69" s="449">
        <f t="shared" si="8"/>
        <v>0</v>
      </c>
      <c r="J69" s="449">
        <f t="shared" si="9"/>
        <v>0</v>
      </c>
      <c r="K69" s="451"/>
    </row>
    <row r="70" spans="1:11" s="500" customFormat="1" hidden="1">
      <c r="A70" s="451"/>
      <c r="B70" s="475"/>
      <c r="C70" s="476" t="str">
        <f>'Data information'!C159</f>
        <v xml:space="preserve"> - Metal Steel Deck</v>
      </c>
      <c r="D70" s="449"/>
      <c r="E70" s="450" t="str">
        <f>'Data information'!D159</f>
        <v>ตร.ม.</v>
      </c>
      <c r="F70" s="449">
        <f>'Data information'!E159</f>
        <v>430.55</v>
      </c>
      <c r="G70" s="449">
        <f t="shared" si="7"/>
        <v>0</v>
      </c>
      <c r="H70" s="449">
        <f>'Data information'!F159</f>
        <v>60</v>
      </c>
      <c r="I70" s="449">
        <f t="shared" si="8"/>
        <v>0</v>
      </c>
      <c r="J70" s="449">
        <f t="shared" si="9"/>
        <v>0</v>
      </c>
      <c r="K70" s="451"/>
    </row>
    <row r="71" spans="1:11" s="500" customFormat="1" hidden="1">
      <c r="A71" s="451"/>
      <c r="B71" s="475"/>
      <c r="C71" s="476" t="str">
        <f>'Data information'!C160</f>
        <v xml:space="preserve"> - ROD Dia. 100 mm.</v>
      </c>
      <c r="D71" s="449"/>
      <c r="E71" s="450" t="str">
        <f>'Data information'!D160</f>
        <v>ม.</v>
      </c>
      <c r="F71" s="449">
        <f>'Data information'!E160</f>
        <v>300</v>
      </c>
      <c r="G71" s="449">
        <f t="shared" si="7"/>
        <v>0</v>
      </c>
      <c r="H71" s="449">
        <f>'Data information'!F160</f>
        <v>0</v>
      </c>
      <c r="I71" s="449">
        <f t="shared" si="8"/>
        <v>0</v>
      </c>
      <c r="J71" s="449">
        <f t="shared" si="9"/>
        <v>0</v>
      </c>
      <c r="K71" s="451"/>
    </row>
    <row r="72" spans="1:11" s="500" customFormat="1" hidden="1">
      <c r="A72" s="451"/>
      <c r="B72" s="475"/>
      <c r="C72" s="476" t="str">
        <f>'Data information'!C161</f>
        <v xml:space="preserve"> - เหล็ก Wire Mesh  Dia 4 มม.@ 0.20x0.20 ม. </v>
      </c>
      <c r="D72" s="449"/>
      <c r="E72" s="450" t="str">
        <f>'Data information'!D161</f>
        <v>ตร.ม.</v>
      </c>
      <c r="F72" s="449">
        <f>'Data information'!E161</f>
        <v>30.84</v>
      </c>
      <c r="G72" s="449">
        <f t="shared" si="7"/>
        <v>0</v>
      </c>
      <c r="H72" s="449">
        <f>'Data information'!F161</f>
        <v>5</v>
      </c>
      <c r="I72" s="449">
        <f t="shared" si="8"/>
        <v>0</v>
      </c>
      <c r="J72" s="449">
        <f t="shared" si="9"/>
        <v>0</v>
      </c>
      <c r="K72" s="451"/>
    </row>
    <row r="73" spans="1:11" s="500" customFormat="1">
      <c r="A73" s="451"/>
      <c r="B73" s="475"/>
      <c r="C73" s="476"/>
      <c r="D73" s="449"/>
      <c r="E73" s="450"/>
      <c r="F73" s="449"/>
      <c r="G73" s="449"/>
      <c r="H73" s="449"/>
      <c r="I73" s="449"/>
      <c r="J73" s="449"/>
      <c r="K73" s="451"/>
    </row>
    <row r="74" spans="1:11" s="500" customFormat="1">
      <c r="A74" s="451"/>
      <c r="B74" s="475"/>
      <c r="C74" s="486" t="s">
        <v>163</v>
      </c>
      <c r="D74" s="467"/>
      <c r="E74" s="468"/>
      <c r="F74" s="467"/>
      <c r="G74" s="467">
        <f>SUM(G37:G73)</f>
        <v>0</v>
      </c>
      <c r="H74" s="467"/>
      <c r="I74" s="467">
        <f>SUM(I37:I73)</f>
        <v>0</v>
      </c>
      <c r="J74" s="467">
        <f>SUM(J37:J73)</f>
        <v>0</v>
      </c>
      <c r="K74" s="451"/>
    </row>
    <row r="75" spans="1:11" s="500" customFormat="1">
      <c r="A75" s="460"/>
      <c r="B75" s="509"/>
      <c r="C75" s="484" t="s">
        <v>965</v>
      </c>
      <c r="D75" s="449"/>
      <c r="E75" s="450"/>
      <c r="F75" s="449"/>
      <c r="G75" s="449"/>
      <c r="H75" s="449"/>
      <c r="I75" s="449"/>
      <c r="J75" s="449"/>
      <c r="K75" s="451"/>
    </row>
    <row r="76" spans="1:11" s="500" customFormat="1" hidden="1">
      <c r="A76" s="460"/>
      <c r="B76" s="482"/>
      <c r="C76" s="476" t="str">
        <f>'Data information'!C163</f>
        <v xml:space="preserve"> - H-800x300x14x26 mm. 210 kg./m.</v>
      </c>
      <c r="D76" s="449"/>
      <c r="E76" s="450" t="str">
        <f>'Data information'!D163</f>
        <v>กก.</v>
      </c>
      <c r="F76" s="449">
        <f>'Data information'!E163</f>
        <v>35.35</v>
      </c>
      <c r="G76" s="449">
        <f t="shared" ref="G76:G116" si="10">D76*F76</f>
        <v>0</v>
      </c>
      <c r="H76" s="449">
        <f>'Data information'!F163</f>
        <v>0</v>
      </c>
      <c r="I76" s="449">
        <f t="shared" ref="I76:I116" si="11">D76*H76</f>
        <v>0</v>
      </c>
      <c r="J76" s="449">
        <f t="shared" ref="J76:J116" si="12">G76+I76</f>
        <v>0</v>
      </c>
      <c r="K76" s="451"/>
    </row>
    <row r="77" spans="1:11" s="500" customFormat="1" hidden="1">
      <c r="A77" s="460"/>
      <c r="B77" s="482"/>
      <c r="C77" s="476" t="str">
        <f>'Data information'!C164</f>
        <v xml:space="preserve"> - H-400x200x8x13 mm.</v>
      </c>
      <c r="D77" s="449"/>
      <c r="E77" s="450" t="str">
        <f>'Data information'!D164</f>
        <v>กก.</v>
      </c>
      <c r="F77" s="449">
        <f>'Data information'!E164</f>
        <v>33.409999999999997</v>
      </c>
      <c r="G77" s="449">
        <f t="shared" si="10"/>
        <v>0</v>
      </c>
      <c r="H77" s="449">
        <f>'Data information'!F164</f>
        <v>0</v>
      </c>
      <c r="I77" s="449">
        <f t="shared" si="11"/>
        <v>0</v>
      </c>
      <c r="J77" s="449">
        <f t="shared" si="12"/>
        <v>0</v>
      </c>
      <c r="K77" s="451"/>
    </row>
    <row r="78" spans="1:11" s="500" customFormat="1">
      <c r="A78" s="451"/>
      <c r="B78" s="475"/>
      <c r="C78" s="476" t="str">
        <f>'Data information'!C165</f>
        <v xml:space="preserve"> - H-350x175x7x11 mm.</v>
      </c>
      <c r="D78" s="449"/>
      <c r="E78" s="450" t="str">
        <f>'Data information'!D165</f>
        <v>กก.</v>
      </c>
      <c r="F78" s="449">
        <f>'Data information'!E165</f>
        <v>33.409999999999997</v>
      </c>
      <c r="G78" s="449">
        <f t="shared" si="10"/>
        <v>0</v>
      </c>
      <c r="H78" s="449">
        <f>'Data information'!F165</f>
        <v>0</v>
      </c>
      <c r="I78" s="449">
        <f t="shared" si="11"/>
        <v>0</v>
      </c>
      <c r="J78" s="449">
        <f t="shared" si="12"/>
        <v>0</v>
      </c>
      <c r="K78" s="451"/>
    </row>
    <row r="79" spans="1:11" s="500" customFormat="1">
      <c r="A79" s="451"/>
      <c r="B79" s="475"/>
      <c r="C79" s="476" t="str">
        <f>'Data information'!C166</f>
        <v xml:space="preserve"> - H-300x150x6.5x9 mm.</v>
      </c>
      <c r="D79" s="449"/>
      <c r="E79" s="450" t="str">
        <f>'Data information'!D166</f>
        <v>กก.</v>
      </c>
      <c r="F79" s="449">
        <f>'Data information'!E166</f>
        <v>35.549999999999997</v>
      </c>
      <c r="G79" s="449">
        <f t="shared" si="10"/>
        <v>0</v>
      </c>
      <c r="H79" s="449">
        <f>'Data information'!F166</f>
        <v>0</v>
      </c>
      <c r="I79" s="449">
        <f t="shared" si="11"/>
        <v>0</v>
      </c>
      <c r="J79" s="449">
        <f t="shared" si="12"/>
        <v>0</v>
      </c>
      <c r="K79" s="451"/>
    </row>
    <row r="80" spans="1:11" s="500" customFormat="1" hidden="1">
      <c r="A80" s="451"/>
      <c r="B80" s="475"/>
      <c r="C80" s="476" t="str">
        <f>'Data information'!C167</f>
        <v xml:space="preserve"> - H-200x200x8x12 mm.</v>
      </c>
      <c r="D80" s="449"/>
      <c r="E80" s="450" t="str">
        <f>'Data information'!D167</f>
        <v>กก.</v>
      </c>
      <c r="F80" s="449">
        <f>'Data information'!E167</f>
        <v>33.409999999999997</v>
      </c>
      <c r="G80" s="449">
        <f t="shared" si="10"/>
        <v>0</v>
      </c>
      <c r="H80" s="449">
        <f>'Data information'!F167</f>
        <v>0</v>
      </c>
      <c r="I80" s="449">
        <f t="shared" si="11"/>
        <v>0</v>
      </c>
      <c r="J80" s="449">
        <f t="shared" si="12"/>
        <v>0</v>
      </c>
      <c r="K80" s="451"/>
    </row>
    <row r="81" spans="1:11" s="500" customFormat="1">
      <c r="A81" s="451"/>
      <c r="B81" s="475"/>
      <c r="C81" s="476" t="str">
        <f>'Data information'!C168</f>
        <v xml:space="preserve"> - H-200x150x6x9 mm.</v>
      </c>
      <c r="D81" s="449"/>
      <c r="E81" s="450" t="str">
        <f>'Data information'!D168</f>
        <v>กก.</v>
      </c>
      <c r="F81" s="449">
        <f>'Data information'!E168</f>
        <v>34.020000000000003</v>
      </c>
      <c r="G81" s="449">
        <f t="shared" si="10"/>
        <v>0</v>
      </c>
      <c r="H81" s="449">
        <f>'Data information'!F168</f>
        <v>0</v>
      </c>
      <c r="I81" s="449">
        <f t="shared" si="11"/>
        <v>0</v>
      </c>
      <c r="J81" s="449">
        <f t="shared" si="12"/>
        <v>0</v>
      </c>
      <c r="K81" s="451"/>
    </row>
    <row r="82" spans="1:11" s="500" customFormat="1" hidden="1">
      <c r="A82" s="451"/>
      <c r="B82" s="475"/>
      <c r="C82" s="476" t="str">
        <f>'Data information'!C169</f>
        <v xml:space="preserve"> - H-194x150x6x9 mm.</v>
      </c>
      <c r="D82" s="449"/>
      <c r="E82" s="450" t="str">
        <f>'Data information'!D169</f>
        <v>กก.</v>
      </c>
      <c r="F82" s="449">
        <f>'Data information'!E169</f>
        <v>34.020000000000003</v>
      </c>
      <c r="G82" s="449">
        <f t="shared" si="10"/>
        <v>0</v>
      </c>
      <c r="H82" s="449">
        <f>'Data information'!F169</f>
        <v>0</v>
      </c>
      <c r="I82" s="449">
        <f t="shared" si="11"/>
        <v>0</v>
      </c>
      <c r="J82" s="449">
        <f t="shared" si="12"/>
        <v>0</v>
      </c>
      <c r="K82" s="451"/>
    </row>
    <row r="83" spans="1:11" s="500" customFormat="1">
      <c r="A83" s="451"/>
      <c r="B83" s="475"/>
      <c r="C83" s="476" t="str">
        <f>'Data information'!C170</f>
        <v xml:space="preserve"> - H-150x150x7x10 mm.</v>
      </c>
      <c r="D83" s="449"/>
      <c r="E83" s="450" t="str">
        <f>'Data information'!D170</f>
        <v>กก.</v>
      </c>
      <c r="F83" s="449">
        <f>'Data information'!E170</f>
        <v>33.409999999999997</v>
      </c>
      <c r="G83" s="449">
        <f t="shared" si="10"/>
        <v>0</v>
      </c>
      <c r="H83" s="449">
        <f>'Data information'!F170</f>
        <v>0</v>
      </c>
      <c r="I83" s="449">
        <f t="shared" si="11"/>
        <v>0</v>
      </c>
      <c r="J83" s="449">
        <f t="shared" si="12"/>
        <v>0</v>
      </c>
      <c r="K83" s="451"/>
    </row>
    <row r="84" spans="1:11" s="500" customFormat="1" hidden="1">
      <c r="A84" s="451"/>
      <c r="B84" s="475"/>
      <c r="C84" s="476" t="str">
        <f>'Data information'!C171</f>
        <v xml:space="preserve"> - H-148x100x6x9 mm.</v>
      </c>
      <c r="D84" s="449"/>
      <c r="E84" s="450" t="str">
        <f>'Data information'!D171</f>
        <v>กก.</v>
      </c>
      <c r="F84" s="449">
        <f>'Data information'!E171</f>
        <v>33.459000000000003</v>
      </c>
      <c r="G84" s="449">
        <f t="shared" si="10"/>
        <v>0</v>
      </c>
      <c r="H84" s="449">
        <f>'Data information'!F171</f>
        <v>0</v>
      </c>
      <c r="I84" s="449">
        <f t="shared" si="11"/>
        <v>0</v>
      </c>
      <c r="J84" s="449">
        <f t="shared" si="12"/>
        <v>0</v>
      </c>
      <c r="K84" s="451"/>
    </row>
    <row r="85" spans="1:11" s="500" customFormat="1" hidden="1">
      <c r="A85" s="451"/>
      <c r="B85" s="475"/>
      <c r="C85" s="476" t="str">
        <f>'Data information'!C172</f>
        <v xml:space="preserve"> - H-125x125x6.5x9 mm.</v>
      </c>
      <c r="D85" s="449"/>
      <c r="E85" s="450" t="str">
        <f>'Data information'!D172</f>
        <v>กก.</v>
      </c>
      <c r="F85" s="449">
        <f>'Data information'!E172</f>
        <v>33.409999999999997</v>
      </c>
      <c r="G85" s="449">
        <f t="shared" si="10"/>
        <v>0</v>
      </c>
      <c r="H85" s="449">
        <f>'Data information'!F172</f>
        <v>0</v>
      </c>
      <c r="I85" s="449">
        <f t="shared" si="11"/>
        <v>0</v>
      </c>
      <c r="J85" s="449">
        <f t="shared" si="12"/>
        <v>0</v>
      </c>
      <c r="K85" s="451"/>
    </row>
    <row r="86" spans="1:11" s="500" customFormat="1" hidden="1">
      <c r="A86" s="451"/>
      <c r="B86" s="475"/>
      <c r="C86" s="476" t="str">
        <f>'Data information'!C173</f>
        <v xml:space="preserve"> - H-100x100x6x8 mm.</v>
      </c>
      <c r="D86" s="449"/>
      <c r="E86" s="450" t="str">
        <f>'Data information'!D173</f>
        <v>กก.</v>
      </c>
      <c r="F86" s="449">
        <f>'Data information'!E173</f>
        <v>33.409999999999997</v>
      </c>
      <c r="G86" s="449">
        <f t="shared" si="10"/>
        <v>0</v>
      </c>
      <c r="H86" s="449">
        <f>'Data information'!F173</f>
        <v>0</v>
      </c>
      <c r="I86" s="449">
        <f t="shared" si="11"/>
        <v>0</v>
      </c>
      <c r="J86" s="449">
        <f t="shared" si="12"/>
        <v>0</v>
      </c>
      <c r="K86" s="451"/>
    </row>
    <row r="87" spans="1:11" s="500" customFormat="1">
      <c r="A87" s="451"/>
      <c r="B87" s="475"/>
      <c r="C87" s="476" t="str">
        <f>'Data information'!C174</f>
        <v xml:space="preserve"> - แปเหล็กรูปตัว Z ชุบกัลวาไนซ์ ขนาด 250x2.4 mm.</v>
      </c>
      <c r="D87" s="449"/>
      <c r="E87" s="450" t="str">
        <f>'Data information'!D174</f>
        <v>ม.</v>
      </c>
      <c r="F87" s="449">
        <f>'Data information'!E174</f>
        <v>366</v>
      </c>
      <c r="G87" s="449">
        <f t="shared" si="10"/>
        <v>0</v>
      </c>
      <c r="H87" s="449">
        <f>'Data information'!F174</f>
        <v>25</v>
      </c>
      <c r="I87" s="449">
        <f t="shared" si="11"/>
        <v>0</v>
      </c>
      <c r="J87" s="449">
        <f t="shared" si="12"/>
        <v>0</v>
      </c>
      <c r="K87" s="451"/>
    </row>
    <row r="88" spans="1:11" s="500" customFormat="1">
      <c r="A88" s="451"/>
      <c r="B88" s="475"/>
      <c r="C88" s="476" t="str">
        <f>'Data information'!C175</f>
        <v xml:space="preserve"> - O-216.3x4.5 mm.</v>
      </c>
      <c r="D88" s="449"/>
      <c r="E88" s="450" t="str">
        <f>'Data information'!D175</f>
        <v>กก.</v>
      </c>
      <c r="F88" s="449">
        <f>'Data information'!E175</f>
        <v>28.94</v>
      </c>
      <c r="G88" s="449">
        <f t="shared" si="10"/>
        <v>0</v>
      </c>
      <c r="H88" s="449">
        <f>'Data information'!F175</f>
        <v>0</v>
      </c>
      <c r="I88" s="449">
        <f t="shared" si="11"/>
        <v>0</v>
      </c>
      <c r="J88" s="449">
        <f t="shared" si="12"/>
        <v>0</v>
      </c>
      <c r="K88" s="451"/>
    </row>
    <row r="89" spans="1:11" s="500" customFormat="1">
      <c r="A89" s="451"/>
      <c r="B89" s="475"/>
      <c r="C89" s="476" t="str">
        <f>'Data information'!C176</f>
        <v xml:space="preserve"> - O-114.3x3.2 mm.</v>
      </c>
      <c r="D89" s="449"/>
      <c r="E89" s="450" t="str">
        <f>'Data information'!D176</f>
        <v>กก.</v>
      </c>
      <c r="F89" s="449">
        <f>'Data information'!E176</f>
        <v>26.34</v>
      </c>
      <c r="G89" s="449">
        <f t="shared" si="10"/>
        <v>0</v>
      </c>
      <c r="H89" s="449">
        <f>'Data information'!F176</f>
        <v>0</v>
      </c>
      <c r="I89" s="449">
        <f t="shared" si="11"/>
        <v>0</v>
      </c>
      <c r="J89" s="449">
        <f t="shared" si="12"/>
        <v>0</v>
      </c>
      <c r="K89" s="451"/>
    </row>
    <row r="90" spans="1:11" s="500" customFormat="1">
      <c r="A90" s="451"/>
      <c r="B90" s="475"/>
      <c r="C90" s="476" t="str">
        <f>'Data information'!C177</f>
        <v xml:space="preserve"> - O-76.3x3.2 mm.</v>
      </c>
      <c r="D90" s="449"/>
      <c r="E90" s="450" t="str">
        <f>'Data information'!D177</f>
        <v>กก.</v>
      </c>
      <c r="F90" s="449">
        <f>'Data information'!E177</f>
        <v>26.35</v>
      </c>
      <c r="G90" s="449">
        <f t="shared" si="10"/>
        <v>0</v>
      </c>
      <c r="H90" s="449">
        <f>'Data information'!F177</f>
        <v>0</v>
      </c>
      <c r="I90" s="449">
        <f t="shared" si="11"/>
        <v>0</v>
      </c>
      <c r="J90" s="449">
        <f t="shared" si="12"/>
        <v>0</v>
      </c>
      <c r="K90" s="451"/>
    </row>
    <row r="91" spans="1:11" s="500" customFormat="1" hidden="1">
      <c r="A91" s="451"/>
      <c r="B91" s="475"/>
      <c r="C91" s="476" t="str">
        <f>'Data information'!C178</f>
        <v xml:space="preserve"> - LG-100x100x3.2 mm.</v>
      </c>
      <c r="D91" s="449"/>
      <c r="E91" s="450" t="str">
        <f>'Data information'!D178</f>
        <v>กก.</v>
      </c>
      <c r="F91" s="449">
        <f>'Data information'!E178</f>
        <v>26.585000000000001</v>
      </c>
      <c r="G91" s="449">
        <f t="shared" si="10"/>
        <v>0</v>
      </c>
      <c r="H91" s="449">
        <f>'Data information'!F178</f>
        <v>0</v>
      </c>
      <c r="I91" s="449">
        <f t="shared" si="11"/>
        <v>0</v>
      </c>
      <c r="J91" s="449">
        <f t="shared" si="12"/>
        <v>0</v>
      </c>
      <c r="K91" s="451"/>
    </row>
    <row r="92" spans="1:11" s="500" customFormat="1" hidden="1">
      <c r="A92" s="451"/>
      <c r="B92" s="475"/>
      <c r="C92" s="476" t="str">
        <f>'Data information'!C179</f>
        <v xml:space="preserve"> - LG-100x50x3.2 mm.</v>
      </c>
      <c r="D92" s="449"/>
      <c r="E92" s="450" t="str">
        <f>'Data information'!D179</f>
        <v>กก.</v>
      </c>
      <c r="F92" s="449">
        <f>'Data information'!E179</f>
        <v>26.55</v>
      </c>
      <c r="G92" s="449">
        <f t="shared" si="10"/>
        <v>0</v>
      </c>
      <c r="H92" s="449">
        <f>'Data information'!F179</f>
        <v>0</v>
      </c>
      <c r="I92" s="449">
        <f t="shared" si="11"/>
        <v>0</v>
      </c>
      <c r="J92" s="449">
        <f t="shared" si="12"/>
        <v>0</v>
      </c>
      <c r="K92" s="451"/>
    </row>
    <row r="93" spans="1:11" s="500" customFormat="1" hidden="1">
      <c r="A93" s="451"/>
      <c r="B93" s="475"/>
      <c r="C93" s="476" t="str">
        <f>'Data information'!C180</f>
        <v xml:space="preserve"> - PL.400x400x25mm.</v>
      </c>
      <c r="D93" s="449"/>
      <c r="E93" s="450" t="str">
        <f>'Data information'!D180</f>
        <v>กก.</v>
      </c>
      <c r="F93" s="449">
        <f>'Data information'!E180</f>
        <v>28.44</v>
      </c>
      <c r="G93" s="449">
        <f t="shared" si="10"/>
        <v>0</v>
      </c>
      <c r="H93" s="449">
        <f>'Data information'!F180</f>
        <v>0</v>
      </c>
      <c r="I93" s="449">
        <f t="shared" si="11"/>
        <v>0</v>
      </c>
      <c r="J93" s="449">
        <f t="shared" si="12"/>
        <v>0</v>
      </c>
      <c r="K93" s="451"/>
    </row>
    <row r="94" spans="1:11" s="500" customFormat="1">
      <c r="A94" s="451"/>
      <c r="B94" s="475"/>
      <c r="C94" s="476" t="str">
        <f>'Data information'!C181</f>
        <v xml:space="preserve"> - PL.500x300x20mm.</v>
      </c>
      <c r="D94" s="449"/>
      <c r="E94" s="450" t="str">
        <f>'Data information'!D181</f>
        <v>กก.</v>
      </c>
      <c r="F94" s="449">
        <f>'Data information'!E181</f>
        <v>28.44</v>
      </c>
      <c r="G94" s="449">
        <f t="shared" si="10"/>
        <v>0</v>
      </c>
      <c r="H94" s="449">
        <f>'Data information'!F181</f>
        <v>0</v>
      </c>
      <c r="I94" s="449">
        <f t="shared" si="11"/>
        <v>0</v>
      </c>
      <c r="J94" s="449">
        <f t="shared" si="12"/>
        <v>0</v>
      </c>
      <c r="K94" s="451"/>
    </row>
    <row r="95" spans="1:11" s="500" customFormat="1" hidden="1">
      <c r="A95" s="451"/>
      <c r="B95" s="475"/>
      <c r="C95" s="476" t="str">
        <f>'Data information'!C182</f>
        <v xml:space="preserve"> - PL.450x350x20mm.</v>
      </c>
      <c r="D95" s="449"/>
      <c r="E95" s="450" t="str">
        <f>'Data information'!D182</f>
        <v>กก.</v>
      </c>
      <c r="F95" s="449">
        <f>'Data information'!E182</f>
        <v>28.44</v>
      </c>
      <c r="G95" s="449">
        <f t="shared" si="10"/>
        <v>0</v>
      </c>
      <c r="H95" s="449">
        <f>'Data information'!F182</f>
        <v>0</v>
      </c>
      <c r="I95" s="449">
        <f t="shared" si="11"/>
        <v>0</v>
      </c>
      <c r="J95" s="449">
        <f t="shared" si="12"/>
        <v>0</v>
      </c>
      <c r="K95" s="451"/>
    </row>
    <row r="96" spans="1:11" s="500" customFormat="1" hidden="1">
      <c r="A96" s="451"/>
      <c r="B96" s="475"/>
      <c r="C96" s="476" t="str">
        <f>'Data information'!C183</f>
        <v xml:space="preserve"> - PL.400x300x20mm.</v>
      </c>
      <c r="D96" s="449"/>
      <c r="E96" s="450" t="str">
        <f>'Data information'!D183</f>
        <v>กก.</v>
      </c>
      <c r="F96" s="449">
        <f>'Data information'!E183</f>
        <v>28.44</v>
      </c>
      <c r="G96" s="449">
        <f t="shared" si="10"/>
        <v>0</v>
      </c>
      <c r="H96" s="449">
        <f>'Data information'!F183</f>
        <v>0</v>
      </c>
      <c r="I96" s="449">
        <f t="shared" si="11"/>
        <v>0</v>
      </c>
      <c r="J96" s="449">
        <f t="shared" si="12"/>
        <v>0</v>
      </c>
      <c r="K96" s="451"/>
    </row>
    <row r="97" spans="1:11" s="500" customFormat="1" hidden="1">
      <c r="A97" s="451"/>
      <c r="B97" s="475"/>
      <c r="C97" s="476" t="str">
        <f>'Data information'!C184</f>
        <v xml:space="preserve"> - PL.350x200x20mm.</v>
      </c>
      <c r="D97" s="449"/>
      <c r="E97" s="450" t="str">
        <f>'Data information'!D184</f>
        <v>กก.</v>
      </c>
      <c r="F97" s="449">
        <f>'Data information'!E184</f>
        <v>28.44</v>
      </c>
      <c r="G97" s="449">
        <f t="shared" si="10"/>
        <v>0</v>
      </c>
      <c r="H97" s="449">
        <f>'Data information'!F184</f>
        <v>0</v>
      </c>
      <c r="I97" s="449">
        <f t="shared" si="11"/>
        <v>0</v>
      </c>
      <c r="J97" s="449">
        <f t="shared" si="12"/>
        <v>0</v>
      </c>
      <c r="K97" s="451"/>
    </row>
    <row r="98" spans="1:11" s="500" customFormat="1" hidden="1">
      <c r="A98" s="451"/>
      <c r="B98" s="475"/>
      <c r="C98" s="476" t="str">
        <f>'Data information'!C185</f>
        <v xml:space="preserve"> - PL.300x300x20mm.</v>
      </c>
      <c r="D98" s="449"/>
      <c r="E98" s="450" t="str">
        <f>'Data information'!D185</f>
        <v>กก.</v>
      </c>
      <c r="F98" s="449">
        <f>'Data information'!E185</f>
        <v>28.44</v>
      </c>
      <c r="G98" s="449">
        <f t="shared" si="10"/>
        <v>0</v>
      </c>
      <c r="H98" s="449">
        <f>'Data information'!F185</f>
        <v>0</v>
      </c>
      <c r="I98" s="449">
        <f t="shared" si="11"/>
        <v>0</v>
      </c>
      <c r="J98" s="449">
        <f t="shared" si="12"/>
        <v>0</v>
      </c>
      <c r="K98" s="451"/>
    </row>
    <row r="99" spans="1:11" s="500" customFormat="1" hidden="1">
      <c r="A99" s="451"/>
      <c r="B99" s="475"/>
      <c r="C99" s="476" t="str">
        <f>'Data information'!C186</f>
        <v xml:space="preserve"> - PL 250x250x20 mm.</v>
      </c>
      <c r="D99" s="449"/>
      <c r="E99" s="450" t="str">
        <f>'Data information'!D186</f>
        <v>กก.</v>
      </c>
      <c r="F99" s="449">
        <f>'Data information'!E186</f>
        <v>28.44</v>
      </c>
      <c r="G99" s="449">
        <f t="shared" si="10"/>
        <v>0</v>
      </c>
      <c r="H99" s="449">
        <f>'Data information'!F186</f>
        <v>0</v>
      </c>
      <c r="I99" s="449">
        <f t="shared" si="11"/>
        <v>0</v>
      </c>
      <c r="J99" s="449">
        <f t="shared" si="12"/>
        <v>0</v>
      </c>
      <c r="K99" s="451"/>
    </row>
    <row r="100" spans="1:11" s="500" customFormat="1" hidden="1">
      <c r="A100" s="451"/>
      <c r="B100" s="475"/>
      <c r="C100" s="476" t="str">
        <f>'Data information'!C187</f>
        <v xml:space="preserve"> - PL 250x250x16 mm.</v>
      </c>
      <c r="D100" s="449"/>
      <c r="E100" s="450" t="str">
        <f>'Data information'!D187</f>
        <v>กก.</v>
      </c>
      <c r="F100" s="449">
        <f>'Data information'!E187</f>
        <v>28.44</v>
      </c>
      <c r="G100" s="449">
        <f t="shared" si="10"/>
        <v>0</v>
      </c>
      <c r="H100" s="449">
        <f>'Data information'!F187</f>
        <v>0</v>
      </c>
      <c r="I100" s="449">
        <f t="shared" si="11"/>
        <v>0</v>
      </c>
      <c r="J100" s="449">
        <f t="shared" si="12"/>
        <v>0</v>
      </c>
      <c r="K100" s="451"/>
    </row>
    <row r="101" spans="1:11" s="500" customFormat="1" hidden="1">
      <c r="A101" s="451"/>
      <c r="B101" s="475"/>
      <c r="C101" s="476" t="str">
        <f>'Data information'!C188</f>
        <v xml:space="preserve"> - PL 200x200x16 mm.</v>
      </c>
      <c r="D101" s="449"/>
      <c r="E101" s="450" t="str">
        <f>'Data information'!D188</f>
        <v>กก.</v>
      </c>
      <c r="F101" s="449">
        <f>'Data information'!E188</f>
        <v>28.44</v>
      </c>
      <c r="G101" s="449">
        <f t="shared" si="10"/>
        <v>0</v>
      </c>
      <c r="H101" s="449">
        <f>'Data information'!F188</f>
        <v>0</v>
      </c>
      <c r="I101" s="449">
        <f t="shared" si="11"/>
        <v>0</v>
      </c>
      <c r="J101" s="449">
        <f t="shared" si="12"/>
        <v>0</v>
      </c>
      <c r="K101" s="451"/>
    </row>
    <row r="102" spans="1:11" s="500" customFormat="1" hidden="1">
      <c r="A102" s="451"/>
      <c r="B102" s="475"/>
      <c r="C102" s="476" t="str">
        <f>'Data information'!C189</f>
        <v xml:space="preserve"> - PL.300x300x12mm.</v>
      </c>
      <c r="D102" s="449"/>
      <c r="E102" s="450" t="str">
        <f>'Data information'!D189</f>
        <v>กก.</v>
      </c>
      <c r="F102" s="449">
        <f>'Data information'!E189</f>
        <v>25.12</v>
      </c>
      <c r="G102" s="449">
        <f t="shared" si="10"/>
        <v>0</v>
      </c>
      <c r="H102" s="449">
        <f>'Data information'!F189</f>
        <v>0</v>
      </c>
      <c r="I102" s="449">
        <f t="shared" si="11"/>
        <v>0</v>
      </c>
      <c r="J102" s="449">
        <f t="shared" si="12"/>
        <v>0</v>
      </c>
      <c r="K102" s="451"/>
    </row>
    <row r="103" spans="1:11" s="500" customFormat="1">
      <c r="A103" s="451"/>
      <c r="B103" s="475"/>
      <c r="C103" s="476" t="str">
        <f>'Data information'!C190</f>
        <v xml:space="preserve"> - PL 200x200x12 mm.</v>
      </c>
      <c r="D103" s="449"/>
      <c r="E103" s="450" t="str">
        <f>'Data information'!D190</f>
        <v>กก.</v>
      </c>
      <c r="F103" s="449">
        <f>'Data information'!E190</f>
        <v>25.12</v>
      </c>
      <c r="G103" s="449">
        <f t="shared" si="10"/>
        <v>0</v>
      </c>
      <c r="H103" s="449">
        <f>'Data information'!F190</f>
        <v>0</v>
      </c>
      <c r="I103" s="449">
        <f t="shared" si="11"/>
        <v>0</v>
      </c>
      <c r="J103" s="449">
        <f t="shared" si="12"/>
        <v>0</v>
      </c>
      <c r="K103" s="451"/>
    </row>
    <row r="104" spans="1:11" s="500" customFormat="1">
      <c r="A104" s="451"/>
      <c r="B104" s="475"/>
      <c r="C104" s="476" t="str">
        <f>'Data information'!C191</f>
        <v xml:space="preserve"> - PL 200x200x9 mm.</v>
      </c>
      <c r="D104" s="449"/>
      <c r="E104" s="450" t="str">
        <f>'Data information'!D191</f>
        <v>กก.</v>
      </c>
      <c r="F104" s="449">
        <f>'Data information'!E191</f>
        <v>25.12</v>
      </c>
      <c r="G104" s="449">
        <f t="shared" si="10"/>
        <v>0</v>
      </c>
      <c r="H104" s="449">
        <f>'Data information'!F191</f>
        <v>0</v>
      </c>
      <c r="I104" s="449">
        <f t="shared" si="11"/>
        <v>0</v>
      </c>
      <c r="J104" s="449">
        <f t="shared" si="12"/>
        <v>0</v>
      </c>
      <c r="K104" s="451"/>
    </row>
    <row r="105" spans="1:11" s="500" customFormat="1" hidden="1">
      <c r="A105" s="451"/>
      <c r="B105" s="475"/>
      <c r="C105" s="476" t="str">
        <f>'Data information'!C192</f>
        <v xml:space="preserve"> - PL 6 mm.</v>
      </c>
      <c r="D105" s="449"/>
      <c r="E105" s="450" t="str">
        <f>'Data information'!D192</f>
        <v>กก.</v>
      </c>
      <c r="F105" s="449">
        <f>'Data information'!E192</f>
        <v>25.12</v>
      </c>
      <c r="G105" s="449">
        <f t="shared" si="10"/>
        <v>0</v>
      </c>
      <c r="H105" s="449">
        <f>'Data information'!F192</f>
        <v>0</v>
      </c>
      <c r="I105" s="449">
        <f t="shared" si="11"/>
        <v>0</v>
      </c>
      <c r="J105" s="449">
        <f t="shared" si="12"/>
        <v>0</v>
      </c>
      <c r="K105" s="451"/>
    </row>
    <row r="106" spans="1:11" s="500" customFormat="1">
      <c r="A106" s="451"/>
      <c r="B106" s="475"/>
      <c r="C106" s="476" t="str">
        <f>'Data information'!C193</f>
        <v xml:space="preserve"> - Bolt M16 (ฝังลึก 0.40 ม.)</v>
      </c>
      <c r="D106" s="449"/>
      <c r="E106" s="450" t="str">
        <f>'Data information'!D193</f>
        <v>ชุด</v>
      </c>
      <c r="F106" s="449">
        <f>'Data information'!E193</f>
        <v>160</v>
      </c>
      <c r="G106" s="449">
        <f t="shared" si="10"/>
        <v>0</v>
      </c>
      <c r="H106" s="449">
        <f>'Data information'!F193</f>
        <v>0</v>
      </c>
      <c r="I106" s="449">
        <f t="shared" si="11"/>
        <v>0</v>
      </c>
      <c r="J106" s="449">
        <f t="shared" si="12"/>
        <v>0</v>
      </c>
      <c r="K106" s="451"/>
    </row>
    <row r="107" spans="1:11" s="500" customFormat="1">
      <c r="A107" s="451"/>
      <c r="B107" s="475"/>
      <c r="C107" s="476" t="str">
        <f>'Data information'!C194</f>
        <v xml:space="preserve"> - Bolt M20 (ฝังลึก 0.40 ม.)</v>
      </c>
      <c r="D107" s="449"/>
      <c r="E107" s="450" t="str">
        <f>'Data information'!D194</f>
        <v>ชุด</v>
      </c>
      <c r="F107" s="449">
        <f>'Data information'!E194</f>
        <v>150</v>
      </c>
      <c r="G107" s="449">
        <f t="shared" si="10"/>
        <v>0</v>
      </c>
      <c r="H107" s="449">
        <f>'Data information'!F194</f>
        <v>0</v>
      </c>
      <c r="I107" s="449">
        <f t="shared" si="11"/>
        <v>0</v>
      </c>
      <c r="J107" s="449">
        <f t="shared" si="12"/>
        <v>0</v>
      </c>
      <c r="K107" s="451"/>
    </row>
    <row r="108" spans="1:11" s="500" customFormat="1" hidden="1">
      <c r="A108" s="451"/>
      <c r="B108" s="475"/>
      <c r="C108" s="476" t="str">
        <f>'Data information'!C195</f>
        <v xml:space="preserve"> - Bolt M25 (ฝังลึก 0.50 ม.)</v>
      </c>
      <c r="D108" s="449"/>
      <c r="E108" s="450" t="str">
        <f>'Data information'!D195</f>
        <v>ชุด</v>
      </c>
      <c r="F108" s="449">
        <f>'Data information'!E195</f>
        <v>175</v>
      </c>
      <c r="G108" s="449">
        <f t="shared" si="10"/>
        <v>0</v>
      </c>
      <c r="H108" s="449">
        <f>'Data information'!F195</f>
        <v>0</v>
      </c>
      <c r="I108" s="449">
        <f t="shared" si="11"/>
        <v>0</v>
      </c>
      <c r="J108" s="449">
        <f t="shared" si="12"/>
        <v>0</v>
      </c>
      <c r="K108" s="451"/>
    </row>
    <row r="109" spans="1:11" s="500" customFormat="1">
      <c r="A109" s="451"/>
      <c r="B109" s="475"/>
      <c r="C109" s="476" t="str">
        <f>'Data information'!C196</f>
        <v xml:space="preserve"> - Dowel DB12 (ฝังลึก 0.30 ม.)</v>
      </c>
      <c r="D109" s="449"/>
      <c r="E109" s="450" t="str">
        <f>'Data information'!D196</f>
        <v>กก.</v>
      </c>
      <c r="F109" s="449">
        <f>'Data information'!E196</f>
        <v>20.2</v>
      </c>
      <c r="G109" s="449">
        <f t="shared" si="10"/>
        <v>0</v>
      </c>
      <c r="H109" s="449">
        <f>'Data information'!F196</f>
        <v>0</v>
      </c>
      <c r="I109" s="449">
        <f t="shared" si="11"/>
        <v>0</v>
      </c>
      <c r="J109" s="449">
        <f t="shared" si="12"/>
        <v>0</v>
      </c>
      <c r="K109" s="451"/>
    </row>
    <row r="110" spans="1:11" s="500" customFormat="1" hidden="1">
      <c r="A110" s="451"/>
      <c r="B110" s="475"/>
      <c r="C110" s="476" t="str">
        <f>'Data information'!C197</f>
        <v xml:space="preserve"> - Dowel DB12 (ฝังลึก 0.40 ม.)</v>
      </c>
      <c r="D110" s="449"/>
      <c r="E110" s="450" t="str">
        <f>'Data information'!D197</f>
        <v>กก.</v>
      </c>
      <c r="F110" s="449">
        <f>'Data information'!E197</f>
        <v>20.2</v>
      </c>
      <c r="G110" s="449">
        <f t="shared" si="10"/>
        <v>0</v>
      </c>
      <c r="H110" s="449">
        <f>'Data information'!F197</f>
        <v>0</v>
      </c>
      <c r="I110" s="449">
        <f t="shared" si="11"/>
        <v>0</v>
      </c>
      <c r="J110" s="449">
        <f t="shared" si="12"/>
        <v>0</v>
      </c>
      <c r="K110" s="451"/>
    </row>
    <row r="111" spans="1:11" s="500" customFormat="1" hidden="1">
      <c r="A111" s="451"/>
      <c r="B111" s="475"/>
      <c r="C111" s="476" t="str">
        <f>'Data information'!C198</f>
        <v xml:space="preserve"> - Dowel DB16 (ฝังลึก 0.40 ม.)</v>
      </c>
      <c r="D111" s="449"/>
      <c r="E111" s="450" t="str">
        <f>'Data information'!D198</f>
        <v>กก.</v>
      </c>
      <c r="F111" s="449">
        <f>'Data information'!E198</f>
        <v>20.14</v>
      </c>
      <c r="G111" s="449">
        <f t="shared" si="10"/>
        <v>0</v>
      </c>
      <c r="H111" s="449">
        <f>'Data information'!F198</f>
        <v>0</v>
      </c>
      <c r="I111" s="449">
        <f t="shared" si="11"/>
        <v>0</v>
      </c>
      <c r="J111" s="449">
        <f t="shared" si="12"/>
        <v>0</v>
      </c>
      <c r="K111" s="451"/>
    </row>
    <row r="112" spans="1:11" s="500" customFormat="1" hidden="1">
      <c r="A112" s="451"/>
      <c r="B112" s="475"/>
      <c r="C112" s="476" t="str">
        <f>'Data information'!C199</f>
        <v xml:space="preserve"> - Dowel DB20 (ฝังลึก 0.40 ม.)</v>
      </c>
      <c r="D112" s="449"/>
      <c r="E112" s="450" t="str">
        <f>'Data information'!D199</f>
        <v>กก.</v>
      </c>
      <c r="F112" s="449">
        <f>'Data information'!E199</f>
        <v>20.18</v>
      </c>
      <c r="G112" s="449">
        <f t="shared" si="10"/>
        <v>0</v>
      </c>
      <c r="H112" s="449">
        <f>'Data information'!F199</f>
        <v>0</v>
      </c>
      <c r="I112" s="449">
        <f t="shared" si="11"/>
        <v>0</v>
      </c>
      <c r="J112" s="449">
        <f t="shared" si="12"/>
        <v>0</v>
      </c>
      <c r="K112" s="451"/>
    </row>
    <row r="113" spans="1:11" s="500" customFormat="1" hidden="1">
      <c r="A113" s="451"/>
      <c r="B113" s="475"/>
      <c r="C113" s="476" t="str">
        <f>'Data information'!C200</f>
        <v xml:space="preserve"> - Dowel DB25 (ฝังลึก 0.40 ม.)</v>
      </c>
      <c r="D113" s="449"/>
      <c r="E113" s="450" t="str">
        <f>'Data information'!D200</f>
        <v>กก.</v>
      </c>
      <c r="F113" s="449">
        <f>'Data information'!E200</f>
        <v>20.41</v>
      </c>
      <c r="G113" s="449">
        <f t="shared" si="10"/>
        <v>0</v>
      </c>
      <c r="H113" s="449">
        <f>'Data information'!F200</f>
        <v>0</v>
      </c>
      <c r="I113" s="449">
        <f t="shared" si="11"/>
        <v>0</v>
      </c>
      <c r="J113" s="449">
        <f t="shared" si="12"/>
        <v>0</v>
      </c>
      <c r="K113" s="451"/>
    </row>
    <row r="114" spans="1:11" s="500" customFormat="1">
      <c r="A114" s="451"/>
      <c r="B114" s="475"/>
      <c r="C114" s="476" t="str">
        <f>'Data information'!C201</f>
        <v xml:space="preserve"> - ค่าแรงเชื่อม ประกอบเหล็กโครงสร้าง</v>
      </c>
      <c r="D114" s="449"/>
      <c r="E114" s="450" t="str">
        <f>'Data information'!D201</f>
        <v>กก.</v>
      </c>
      <c r="F114" s="449">
        <f>'Data information'!E201</f>
        <v>0</v>
      </c>
      <c r="G114" s="449">
        <f t="shared" si="10"/>
        <v>0</v>
      </c>
      <c r="H114" s="449">
        <f>'Data information'!F201</f>
        <v>10</v>
      </c>
      <c r="I114" s="449">
        <f t="shared" si="11"/>
        <v>0</v>
      </c>
      <c r="J114" s="449">
        <f t="shared" si="12"/>
        <v>0</v>
      </c>
      <c r="K114" s="451"/>
    </row>
    <row r="115" spans="1:11" s="500" customFormat="1">
      <c r="A115" s="451"/>
      <c r="B115" s="475"/>
      <c r="C115" s="476" t="str">
        <f>'Data information'!C202</f>
        <v xml:space="preserve"> - ทาสีกันสนิม</v>
      </c>
      <c r="D115" s="449"/>
      <c r="E115" s="450" t="str">
        <f>'Data information'!D202</f>
        <v>ตร.ม.</v>
      </c>
      <c r="F115" s="449">
        <f>'Data information'!E202</f>
        <v>22.42</v>
      </c>
      <c r="G115" s="449">
        <f t="shared" si="10"/>
        <v>0</v>
      </c>
      <c r="H115" s="449">
        <f>'Data information'!F202</f>
        <v>30</v>
      </c>
      <c r="I115" s="449">
        <f t="shared" si="11"/>
        <v>0</v>
      </c>
      <c r="J115" s="449">
        <f t="shared" si="12"/>
        <v>0</v>
      </c>
      <c r="K115" s="451"/>
    </row>
    <row r="116" spans="1:11" s="500" customFormat="1">
      <c r="A116" s="451"/>
      <c r="B116" s="475"/>
      <c r="C116" s="476" t="str">
        <f>'Data information'!C203</f>
        <v xml:space="preserve"> - ทาสีน้ำมัน</v>
      </c>
      <c r="D116" s="449"/>
      <c r="E116" s="450" t="str">
        <f>'Data information'!D203</f>
        <v>ตร.ม.</v>
      </c>
      <c r="F116" s="449">
        <f>'Data information'!E203</f>
        <v>66.12</v>
      </c>
      <c r="G116" s="449">
        <f t="shared" si="10"/>
        <v>0</v>
      </c>
      <c r="H116" s="449">
        <f>'Data information'!F203</f>
        <v>35</v>
      </c>
      <c r="I116" s="449">
        <f t="shared" si="11"/>
        <v>0</v>
      </c>
      <c r="J116" s="449">
        <f t="shared" si="12"/>
        <v>0</v>
      </c>
      <c r="K116" s="451"/>
    </row>
    <row r="117" spans="1:11" s="500" customFormat="1" hidden="1">
      <c r="A117" s="451"/>
      <c r="B117" s="475"/>
      <c r="C117" s="476"/>
      <c r="D117" s="449"/>
      <c r="E117" s="450"/>
      <c r="F117" s="449"/>
      <c r="G117" s="449"/>
      <c r="H117" s="449"/>
      <c r="I117" s="449"/>
      <c r="J117" s="449"/>
      <c r="K117" s="451"/>
    </row>
    <row r="118" spans="1:11" s="500" customFormat="1">
      <c r="A118" s="451"/>
      <c r="B118" s="475"/>
      <c r="C118" s="486" t="s">
        <v>163</v>
      </c>
      <c r="D118" s="467"/>
      <c r="E118" s="468"/>
      <c r="F118" s="467"/>
      <c r="G118" s="467">
        <f>SUM(G75:G117)</f>
        <v>0</v>
      </c>
      <c r="H118" s="467"/>
      <c r="I118" s="467">
        <f>SUM(I75:I117)</f>
        <v>0</v>
      </c>
      <c r="J118" s="467">
        <f>SUM(J75:J117)</f>
        <v>0</v>
      </c>
      <c r="K118" s="451"/>
    </row>
    <row r="119" spans="1:11" s="500" customFormat="1" hidden="1">
      <c r="A119" s="460"/>
      <c r="B119" s="482"/>
      <c r="C119" s="483"/>
      <c r="D119" s="460"/>
      <c r="E119" s="461"/>
      <c r="F119" s="460"/>
      <c r="G119" s="460"/>
      <c r="H119" s="460"/>
      <c r="I119" s="460"/>
      <c r="J119" s="460"/>
      <c r="K119" s="454"/>
    </row>
    <row r="120" spans="1:11" s="500" customFormat="1">
      <c r="A120" s="464"/>
      <c r="B120" s="703" t="str">
        <f>"รวม"&amp;B36</f>
        <v>รวมหมวดงานวิศวกรรมโครงสร้าง</v>
      </c>
      <c r="C120" s="703"/>
      <c r="D120" s="462"/>
      <c r="E120" s="463"/>
      <c r="F120" s="462"/>
      <c r="G120" s="462">
        <f>G74+G118</f>
        <v>0</v>
      </c>
      <c r="H120" s="462"/>
      <c r="I120" s="462">
        <f>I74+I118</f>
        <v>0</v>
      </c>
      <c r="J120" s="462">
        <f>J74+J118</f>
        <v>0</v>
      </c>
      <c r="K120" s="464"/>
    </row>
    <row r="121" spans="1:11" s="500" customFormat="1">
      <c r="A121" s="480">
        <v>7.3</v>
      </c>
      <c r="B121" s="481" t="str">
        <f>B12</f>
        <v>หมวดงานสถาปัตยกรรม</v>
      </c>
      <c r="C121" s="476"/>
      <c r="D121" s="451"/>
      <c r="E121" s="458"/>
      <c r="F121" s="451"/>
      <c r="G121" s="451"/>
      <c r="H121" s="451"/>
      <c r="I121" s="451"/>
      <c r="J121" s="451"/>
      <c r="K121" s="451"/>
    </row>
    <row r="122" spans="1:11" s="500" customFormat="1">
      <c r="A122" s="480"/>
      <c r="B122" s="481"/>
      <c r="C122" s="485" t="str">
        <f>'Data information'!C205</f>
        <v>งานวัสดุมุงหลังคา</v>
      </c>
      <c r="D122" s="451"/>
      <c r="E122" s="458"/>
      <c r="F122" s="451"/>
      <c r="G122" s="451"/>
      <c r="H122" s="451"/>
      <c r="I122" s="451"/>
      <c r="J122" s="451"/>
      <c r="K122" s="451"/>
    </row>
    <row r="123" spans="1:11" s="500" customFormat="1" ht="48">
      <c r="A123" s="451"/>
      <c r="B123" s="475"/>
      <c r="C123" s="490" t="str">
        <f>'Data information'!C206</f>
        <v xml:space="preserve"> - หลังคา METALSHEET+โฟม หนา 5 ซม.พร้อม Flashing ครอบปิด อุปกรณ์การติดตั้ง</v>
      </c>
      <c r="D123" s="449"/>
      <c r="E123" s="450" t="str">
        <f>'Data information'!D206</f>
        <v>ตร.ม.</v>
      </c>
      <c r="F123" s="449">
        <f>'Data information'!E206</f>
        <v>970</v>
      </c>
      <c r="G123" s="449">
        <f>D123*F123</f>
        <v>0</v>
      </c>
      <c r="H123" s="449">
        <f>'Data information'!F206</f>
        <v>70</v>
      </c>
      <c r="I123" s="449">
        <f>D123*H123</f>
        <v>0</v>
      </c>
      <c r="J123" s="449">
        <f>G123+I123</f>
        <v>0</v>
      </c>
      <c r="K123" s="469" t="s">
        <v>967</v>
      </c>
    </row>
    <row r="124" spans="1:11" s="500" customFormat="1" hidden="1">
      <c r="A124" s="451"/>
      <c r="B124" s="475"/>
      <c r="C124" s="476" t="str">
        <f>'Data information'!C207</f>
        <v xml:space="preserve"> - หลังคาอะครีลิคชนิดแผ่นเรียบโปร่งแสงกันความร้อน ขนาด 1.380X4.00 ม. หนา 6 มม.</v>
      </c>
      <c r="D124" s="449"/>
      <c r="E124" s="450" t="str">
        <f>'Data information'!D207</f>
        <v>ตร.ม.</v>
      </c>
      <c r="F124" s="449">
        <f>'Data information'!E207</f>
        <v>997.5</v>
      </c>
      <c r="G124" s="449">
        <f>D124*F124</f>
        <v>0</v>
      </c>
      <c r="H124" s="449">
        <f>'Data information'!F207</f>
        <v>0</v>
      </c>
      <c r="I124" s="449">
        <f>D124*H124</f>
        <v>0</v>
      </c>
      <c r="J124" s="449">
        <f>G124+I124</f>
        <v>0</v>
      </c>
      <c r="K124" s="451"/>
    </row>
    <row r="125" spans="1:11" s="500" customFormat="1">
      <c r="A125" s="451"/>
      <c r="B125" s="475"/>
      <c r="C125" s="476" t="str">
        <f>'Data information'!C208</f>
        <v xml:space="preserve"> - รางน้ำฝน คสล. ผิวภายในรางขัดมันเรียบผสมน้ำยากันซึม </v>
      </c>
      <c r="D125" s="449"/>
      <c r="E125" s="450" t="str">
        <f>'Data information'!D208</f>
        <v>ม.</v>
      </c>
      <c r="F125" s="449">
        <f>'Data information'!E208</f>
        <v>1560</v>
      </c>
      <c r="G125" s="449">
        <f>D125*F125</f>
        <v>0</v>
      </c>
      <c r="H125" s="449">
        <f>'Data information'!F208</f>
        <v>300</v>
      </c>
      <c r="I125" s="449">
        <f>D125*H125</f>
        <v>0</v>
      </c>
      <c r="J125" s="449">
        <f>G125+I125</f>
        <v>0</v>
      </c>
      <c r="K125" s="451"/>
    </row>
    <row r="126" spans="1:11" s="500" customFormat="1">
      <c r="A126" s="480"/>
      <c r="B126" s="481"/>
      <c r="C126" s="485" t="str">
        <f>'Data information'!C209</f>
        <v>งานฝ้าเพดาน</v>
      </c>
      <c r="D126" s="449"/>
      <c r="E126" s="458"/>
      <c r="F126" s="451"/>
      <c r="G126" s="451"/>
      <c r="H126" s="451"/>
      <c r="I126" s="451"/>
      <c r="J126" s="451"/>
      <c r="K126" s="451"/>
    </row>
    <row r="127" spans="1:11" s="500" customFormat="1">
      <c r="A127" s="451"/>
      <c r="B127" s="475"/>
      <c r="C127" s="476" t="str">
        <f>'Data information'!C210</f>
        <v xml:space="preserve"> - C1-ฝ้าเพดานแต่งเรียบ ท้องพื้นคอนกรีตโครงสร้าง </v>
      </c>
      <c r="D127" s="449"/>
      <c r="E127" s="450" t="str">
        <f>'Data information'!D210</f>
        <v>ตร.ม.</v>
      </c>
      <c r="F127" s="449">
        <f>'Data information'!E210</f>
        <v>24</v>
      </c>
      <c r="G127" s="449">
        <f>D127*F127</f>
        <v>0</v>
      </c>
      <c r="H127" s="449">
        <f>'Data information'!F210</f>
        <v>30</v>
      </c>
      <c r="I127" s="449">
        <f>D127*H127</f>
        <v>0</v>
      </c>
      <c r="J127" s="449">
        <f>G127+I127</f>
        <v>0</v>
      </c>
      <c r="K127" s="469"/>
    </row>
    <row r="128" spans="1:11" s="500" customFormat="1" ht="48">
      <c r="A128" s="451"/>
      <c r="B128" s="475"/>
      <c r="C128" s="490" t="str">
        <f>'Data information'!C211</f>
        <v xml:space="preserve"> - C2-ฝ้าเพดานยิบซั่มบอร์ดชนิดขอบลาดหนา 9 มม.โครงเคร่า ซีไลน์เหล็กอาบสังกะสี  @0.60 ม.# </v>
      </c>
      <c r="D128" s="449"/>
      <c r="E128" s="450" t="str">
        <f>'Data information'!D211</f>
        <v>ตร.ม.</v>
      </c>
      <c r="F128" s="449">
        <f>'Data information'!E211</f>
        <v>186.33</v>
      </c>
      <c r="G128" s="449">
        <f>D128*F128</f>
        <v>0</v>
      </c>
      <c r="H128" s="449">
        <f>'Data information'!F211</f>
        <v>75</v>
      </c>
      <c r="I128" s="449">
        <f>D128*H128</f>
        <v>0</v>
      </c>
      <c r="J128" s="449">
        <f>G128+I128</f>
        <v>0</v>
      </c>
      <c r="K128" s="451"/>
    </row>
    <row r="129" spans="1:11" s="500" customFormat="1" ht="48">
      <c r="A129" s="451"/>
      <c r="B129" s="475"/>
      <c r="C129" s="490" t="str">
        <f>'Data information'!C212</f>
        <v xml:space="preserve"> - C3-ฝ้าเพดานยิบซั่มบอร์ดชนิดทนชื้นขอบลาดหนา 9 มม.โครงเคร่า ซีไลน์เหล็กอาบสังกะสี  @0.60 ม.# </v>
      </c>
      <c r="D129" s="449"/>
      <c r="E129" s="450" t="str">
        <f>'Data information'!D212</f>
        <v>ตร.ม.</v>
      </c>
      <c r="F129" s="449">
        <f>'Data information'!E212</f>
        <v>212.5</v>
      </c>
      <c r="G129" s="449">
        <f>D129*F129</f>
        <v>0</v>
      </c>
      <c r="H129" s="449">
        <f>'Data information'!F212</f>
        <v>75</v>
      </c>
      <c r="I129" s="449">
        <f>D129*H129</f>
        <v>0</v>
      </c>
      <c r="J129" s="449">
        <f>G129+I129</f>
        <v>0</v>
      </c>
      <c r="K129" s="451"/>
    </row>
    <row r="130" spans="1:11" s="500" customFormat="1" ht="48" hidden="1">
      <c r="A130" s="451"/>
      <c r="B130" s="475"/>
      <c r="C130" s="490" t="str">
        <f>'Data information'!C213</f>
        <v xml:space="preserve"> - C4-ฝ้าเพดานยิบซั่มบอร์ด ซับเสียงหนา 12 มม. โครงเคร่า ที-บาร์สีขาว @ 0.60 ม.# </v>
      </c>
      <c r="D130" s="449"/>
      <c r="E130" s="450" t="str">
        <f>'Data information'!D213</f>
        <v>ตร.ม.</v>
      </c>
      <c r="F130" s="449">
        <f>'Data information'!E213</f>
        <v>357.55</v>
      </c>
      <c r="G130" s="449">
        <f>D130*F130</f>
        <v>0</v>
      </c>
      <c r="H130" s="449">
        <f>'Data information'!F213</f>
        <v>52</v>
      </c>
      <c r="I130" s="449">
        <f>D130*H130</f>
        <v>0</v>
      </c>
      <c r="J130" s="449">
        <f>G130+I130</f>
        <v>0</v>
      </c>
      <c r="K130" s="451"/>
    </row>
    <row r="131" spans="1:11" s="500" customFormat="1" ht="48" hidden="1">
      <c r="A131" s="451"/>
      <c r="B131" s="475"/>
      <c r="C131" s="490" t="str">
        <f>'Data information'!C214</f>
        <v xml:space="preserve"> - C5-ฝ้าเพดานยิบซั่มบอร์ดชนิดขอบลาดหนา 9 มม.โครงเคร่า ซีไลน์เหล็กอาบสังกะสี  @0.60 ม.# </v>
      </c>
      <c r="D131" s="449"/>
      <c r="E131" s="450" t="str">
        <f>'Data information'!D214</f>
        <v>ตร.ม.</v>
      </c>
      <c r="F131" s="449">
        <f>'Data information'!E214</f>
        <v>186.33</v>
      </c>
      <c r="G131" s="449">
        <f>D131*F131</f>
        <v>0</v>
      </c>
      <c r="H131" s="449">
        <f>'Data information'!F214</f>
        <v>75</v>
      </c>
      <c r="I131" s="449">
        <f>D131*H131</f>
        <v>0</v>
      </c>
      <c r="J131" s="449">
        <f>G131+I131</f>
        <v>0</v>
      </c>
      <c r="K131" s="469" t="s">
        <v>967</v>
      </c>
    </row>
    <row r="132" spans="1:11" s="500" customFormat="1">
      <c r="A132" s="480"/>
      <c r="B132" s="481"/>
      <c r="C132" s="485" t="str">
        <f>'Data information'!C215</f>
        <v>งานผนัง</v>
      </c>
      <c r="D132" s="449"/>
      <c r="E132" s="458"/>
      <c r="F132" s="451"/>
      <c r="G132" s="451"/>
      <c r="H132" s="451"/>
      <c r="I132" s="451"/>
      <c r="J132" s="451"/>
      <c r="K132" s="451"/>
    </row>
    <row r="133" spans="1:11" s="500" customFormat="1">
      <c r="A133" s="451"/>
      <c r="B133" s="475"/>
      <c r="C133" s="476" t="str">
        <f>'Data information'!C216</f>
        <v xml:space="preserve"> - ผ1-ผ4-ผนังก่อคอนกรีตบล็อคขนาด 0.15X0.30ม.หนา 7 ซม.</v>
      </c>
      <c r="D133" s="449"/>
      <c r="E133" s="450" t="str">
        <f>'Data information'!D216</f>
        <v>ตร.ม.</v>
      </c>
      <c r="F133" s="449">
        <f>'Data information'!E216</f>
        <v>202.34</v>
      </c>
      <c r="G133" s="449">
        <f>D133*F133</f>
        <v>0</v>
      </c>
      <c r="H133" s="449">
        <f>'Data information'!F216</f>
        <v>56</v>
      </c>
      <c r="I133" s="449">
        <f>D133*H133</f>
        <v>0</v>
      </c>
      <c r="J133" s="449">
        <f>G133+I133</f>
        <v>0</v>
      </c>
      <c r="K133" s="469" t="s">
        <v>967</v>
      </c>
    </row>
    <row r="134" spans="1:11" s="500" customFormat="1">
      <c r="A134" s="451"/>
      <c r="B134" s="475"/>
      <c r="C134" s="476" t="str">
        <f>'Data information'!C217</f>
        <v xml:space="preserve"> - งานผนังผิวฉาบปูนเรียบ</v>
      </c>
      <c r="D134" s="449"/>
      <c r="E134" s="450" t="str">
        <f>'Data information'!D217</f>
        <v>ตร.ม.</v>
      </c>
      <c r="F134" s="449">
        <f>'Data information'!E217</f>
        <v>75.22</v>
      </c>
      <c r="G134" s="449">
        <f t="shared" ref="G134:G144" si="13">D134*F134</f>
        <v>0</v>
      </c>
      <c r="H134" s="449">
        <f>'Data information'!F217</f>
        <v>87</v>
      </c>
      <c r="I134" s="449">
        <f t="shared" ref="I134:I144" si="14">D134*H134</f>
        <v>0</v>
      </c>
      <c r="J134" s="449">
        <f t="shared" ref="J134:J144" si="15">G134+I134</f>
        <v>0</v>
      </c>
      <c r="K134" s="469" t="s">
        <v>967</v>
      </c>
    </row>
    <row r="135" spans="1:11" s="500" customFormat="1">
      <c r="A135" s="451"/>
      <c r="B135" s="475"/>
      <c r="C135" s="476" t="str">
        <f>'Data information'!C218</f>
        <v xml:space="preserve"> - ผ5-ผนังผิวฉาบปูน กรุกระเบื้องเกรซพอซเลนขนาด 0.30X0.60 ม.</v>
      </c>
      <c r="D135" s="449"/>
      <c r="E135" s="450" t="str">
        <f>'Data information'!D218</f>
        <v>ตร.ม.</v>
      </c>
      <c r="F135" s="449">
        <f>'Data information'!E218</f>
        <v>370</v>
      </c>
      <c r="G135" s="449">
        <f t="shared" si="13"/>
        <v>0</v>
      </c>
      <c r="H135" s="449">
        <f>'Data information'!F218</f>
        <v>189</v>
      </c>
      <c r="I135" s="449">
        <f t="shared" si="14"/>
        <v>0</v>
      </c>
      <c r="J135" s="449">
        <f t="shared" si="15"/>
        <v>0</v>
      </c>
      <c r="K135" s="451"/>
    </row>
    <row r="136" spans="1:11" s="500" customFormat="1" hidden="1">
      <c r="A136" s="451"/>
      <c r="B136" s="475"/>
      <c r="C136" s="476" t="str">
        <f>'Data information'!C219</f>
        <v xml:space="preserve"> - ผ6-ผนังคอนกรีตโครงสร้าง ฉาบปูนเรียบ</v>
      </c>
      <c r="D136" s="449"/>
      <c r="E136" s="450" t="str">
        <f>'Data information'!D219</f>
        <v>ตร.ม.</v>
      </c>
      <c r="F136" s="449">
        <f>'Data information'!E219</f>
        <v>75.22</v>
      </c>
      <c r="G136" s="449">
        <f t="shared" si="13"/>
        <v>0</v>
      </c>
      <c r="H136" s="449">
        <f>'Data information'!F219</f>
        <v>105</v>
      </c>
      <c r="I136" s="449">
        <f t="shared" si="14"/>
        <v>0</v>
      </c>
      <c r="J136" s="449">
        <f t="shared" si="15"/>
        <v>0</v>
      </c>
      <c r="K136" s="451"/>
    </row>
    <row r="137" spans="1:11" s="500" customFormat="1" hidden="1">
      <c r="A137" s="451"/>
      <c r="B137" s="475"/>
      <c r="C137" s="476" t="str">
        <f>'Data information'!C220</f>
        <v xml:space="preserve"> - ผ7-ผนังคอนกรีตโครงสร้างเปลือยผิวเคลือบด้วยน้ำยากันตะไคร่สูตรน้ำมัน</v>
      </c>
      <c r="D137" s="449"/>
      <c r="E137" s="450" t="str">
        <f>'Data information'!D220</f>
        <v>ตร.ม.</v>
      </c>
      <c r="F137" s="449">
        <f>'Data information'!E220</f>
        <v>35</v>
      </c>
      <c r="G137" s="449">
        <f t="shared" si="13"/>
        <v>0</v>
      </c>
      <c r="H137" s="449">
        <f>'Data information'!F220</f>
        <v>30</v>
      </c>
      <c r="I137" s="449">
        <f t="shared" si="14"/>
        <v>0</v>
      </c>
      <c r="J137" s="449">
        <f t="shared" si="15"/>
        <v>0</v>
      </c>
      <c r="K137" s="451"/>
    </row>
    <row r="138" spans="1:11" s="500" customFormat="1" hidden="1">
      <c r="A138" s="451"/>
      <c r="B138" s="475"/>
      <c r="C138" s="476" t="str">
        <f>'Data information'!C221</f>
        <v xml:space="preserve"> - ผ8-ผนังกรุแผ่นเมทัลชีท ลายไม้หน้ากว้าง 8" โครงเคร่าซีไลน์อาบสังกะสี (หน้าลิฟต์)</v>
      </c>
      <c r="D138" s="449"/>
      <c r="E138" s="450" t="str">
        <f>'Data information'!D221</f>
        <v>ตร.ม.</v>
      </c>
      <c r="F138" s="449">
        <f>'Data information'!E221</f>
        <v>500</v>
      </c>
      <c r="G138" s="449">
        <f t="shared" si="13"/>
        <v>0</v>
      </c>
      <c r="H138" s="449">
        <f>'Data information'!F221</f>
        <v>0</v>
      </c>
      <c r="I138" s="449">
        <f t="shared" si="14"/>
        <v>0</v>
      </c>
      <c r="J138" s="449">
        <f t="shared" si="15"/>
        <v>0</v>
      </c>
      <c r="K138" s="451"/>
    </row>
    <row r="139" spans="1:11" s="500" customFormat="1" hidden="1">
      <c r="A139" s="451"/>
      <c r="B139" s="475"/>
      <c r="C139" s="476" t="str">
        <f>'Data information'!C222</f>
        <v xml:space="preserve"> - ผ9-ผนังกรุแผ่นอลูมิเนี่ยม คอมโพสิทชนิดใส้กลางทนไฟ สีเทา</v>
      </c>
      <c r="D139" s="449"/>
      <c r="E139" s="450" t="str">
        <f>'Data information'!D222</f>
        <v>ตร.ม.</v>
      </c>
      <c r="F139" s="449">
        <f>'Data information'!E222</f>
        <v>0</v>
      </c>
      <c r="G139" s="449">
        <f t="shared" si="13"/>
        <v>0</v>
      </c>
      <c r="H139" s="449">
        <f>'Data information'!F222</f>
        <v>0</v>
      </c>
      <c r="I139" s="449">
        <f t="shared" si="14"/>
        <v>0</v>
      </c>
      <c r="J139" s="449">
        <f t="shared" si="15"/>
        <v>0</v>
      </c>
      <c r="K139" s="451"/>
    </row>
    <row r="140" spans="1:11" s="500" customFormat="1" hidden="1">
      <c r="A140" s="451"/>
      <c r="B140" s="475"/>
      <c r="C140" s="476" t="str">
        <f>'Data information'!C223</f>
        <v xml:space="preserve"> - ผ10-ผนังระแนงเหล็กกล่องชุปกาวาไนซ์ขนาด 75X40X2.3mm.@ 0.11 ม.ทาสีดำ</v>
      </c>
      <c r="D140" s="449"/>
      <c r="E140" s="450" t="str">
        <f>'Data information'!D223</f>
        <v>ตร.ม.</v>
      </c>
      <c r="F140" s="449">
        <f>'Data information'!E223</f>
        <v>1270</v>
      </c>
      <c r="G140" s="449">
        <f t="shared" si="13"/>
        <v>0</v>
      </c>
      <c r="H140" s="449">
        <f>'Data information'!F223</f>
        <v>320</v>
      </c>
      <c r="I140" s="449">
        <f t="shared" si="14"/>
        <v>0</v>
      </c>
      <c r="J140" s="449">
        <f t="shared" si="15"/>
        <v>0</v>
      </c>
      <c r="K140" s="451"/>
    </row>
    <row r="141" spans="1:11" s="500" customFormat="1" hidden="1">
      <c r="A141" s="451"/>
      <c r="B141" s="475"/>
      <c r="C141" s="476" t="str">
        <f>'Data information'!C224</f>
        <v xml:space="preserve"> - ผ11-ผนังห้องน้ำสำเร็จรูปความหนา 25 มม.ผิวผนังเป็นไฮเพรสเซอร์ลามิเนทลายไม้บริเวณส่วนหน้าห้องน้ำและประตู</v>
      </c>
      <c r="D141" s="449"/>
      <c r="E141" s="450" t="str">
        <f>'Data information'!D224</f>
        <v>ชุด</v>
      </c>
      <c r="F141" s="449">
        <f>'Data information'!E224</f>
        <v>0</v>
      </c>
      <c r="G141" s="449">
        <f t="shared" si="13"/>
        <v>0</v>
      </c>
      <c r="H141" s="449">
        <f>'Data information'!F224</f>
        <v>0</v>
      </c>
      <c r="I141" s="449">
        <f t="shared" si="14"/>
        <v>0</v>
      </c>
      <c r="J141" s="449">
        <f t="shared" si="15"/>
        <v>0</v>
      </c>
      <c r="K141" s="451"/>
    </row>
    <row r="142" spans="1:11" s="500" customFormat="1" ht="48">
      <c r="A142" s="451"/>
      <c r="B142" s="475"/>
      <c r="C142" s="490" t="str">
        <f>'Data information'!C225</f>
        <v xml:space="preserve"> - ผ12-ผนังกระจกลามิเนตใส (กระจกใส 6 มม.+PVB 0.76 มม.+กระจกใส 6 มม.) กรอบอลูมิเนี่ยม</v>
      </c>
      <c r="D142" s="449"/>
      <c r="E142" s="450" t="str">
        <f>'Data information'!D225</f>
        <v>ตร.ม.</v>
      </c>
      <c r="F142" s="449">
        <f>'Data information'!E225</f>
        <v>2500</v>
      </c>
      <c r="G142" s="449">
        <f t="shared" si="13"/>
        <v>0</v>
      </c>
      <c r="H142" s="449">
        <f>'Data information'!F225</f>
        <v>0</v>
      </c>
      <c r="I142" s="449">
        <f t="shared" si="14"/>
        <v>0</v>
      </c>
      <c r="J142" s="449">
        <f t="shared" si="15"/>
        <v>0</v>
      </c>
      <c r="K142" s="469" t="s">
        <v>967</v>
      </c>
    </row>
    <row r="143" spans="1:11" s="500" customFormat="1">
      <c r="A143" s="451"/>
      <c r="B143" s="475"/>
      <c r="C143" s="476" t="str">
        <f>'Data information'!C226</f>
        <v xml:space="preserve"> - ผ13-ผนังกระจกใส ความหนากระจก 6 มม.กรอบอลูมิเนี่ยม</v>
      </c>
      <c r="D143" s="449"/>
      <c r="E143" s="450" t="str">
        <f>'Data information'!D226</f>
        <v>ตร.ม.</v>
      </c>
      <c r="F143" s="449">
        <f>'Data information'!E226</f>
        <v>1700</v>
      </c>
      <c r="G143" s="449">
        <f t="shared" si="13"/>
        <v>0</v>
      </c>
      <c r="H143" s="449">
        <f>'Data information'!F226</f>
        <v>0</v>
      </c>
      <c r="I143" s="449">
        <f t="shared" si="14"/>
        <v>0</v>
      </c>
      <c r="J143" s="449">
        <f t="shared" si="15"/>
        <v>0</v>
      </c>
      <c r="K143" s="469" t="s">
        <v>967</v>
      </c>
    </row>
    <row r="144" spans="1:11" s="500" customFormat="1" hidden="1">
      <c r="A144" s="451"/>
      <c r="B144" s="475"/>
      <c r="C144" s="476" t="str">
        <f>'Data information'!C227</f>
        <v xml:space="preserve"> - ผ14.ผนังกระจกเงา ความหนากระจก 6 มม.</v>
      </c>
      <c r="D144" s="449"/>
      <c r="E144" s="450" t="str">
        <f>'Data information'!D227</f>
        <v>ตร.ม.</v>
      </c>
      <c r="F144" s="449">
        <f>'Data information'!E227</f>
        <v>444</v>
      </c>
      <c r="G144" s="449">
        <f t="shared" si="13"/>
        <v>0</v>
      </c>
      <c r="H144" s="449">
        <f>'Data information'!F227</f>
        <v>99</v>
      </c>
      <c r="I144" s="449">
        <f t="shared" si="14"/>
        <v>0</v>
      </c>
      <c r="J144" s="449">
        <f t="shared" si="15"/>
        <v>0</v>
      </c>
      <c r="K144" s="451"/>
    </row>
    <row r="145" spans="1:11" s="500" customFormat="1">
      <c r="A145" s="480"/>
      <c r="B145" s="481"/>
      <c r="C145" s="485" t="str">
        <f>'Data information'!C228</f>
        <v>งานวัสดุผิวพื้น</v>
      </c>
      <c r="D145" s="449"/>
      <c r="E145" s="458"/>
      <c r="F145" s="451"/>
      <c r="G145" s="451"/>
      <c r="H145" s="451"/>
      <c r="I145" s="451"/>
      <c r="J145" s="451"/>
      <c r="K145" s="451"/>
    </row>
    <row r="146" spans="1:11" s="500" customFormat="1">
      <c r="A146" s="451"/>
      <c r="B146" s="475"/>
      <c r="C146" s="476" t="str">
        <f>'Data information'!C229</f>
        <v xml:space="preserve"> - F0-พื้นผิวขัดมันเรียบผสมผงขัดหน้าแข็ง ( FLOOR HARDENER )</v>
      </c>
      <c r="D146" s="449"/>
      <c r="E146" s="450" t="str">
        <f>'Data information'!D229</f>
        <v>ตร.ม.</v>
      </c>
      <c r="F146" s="449">
        <f>'Data information'!E229</f>
        <v>32.25</v>
      </c>
      <c r="G146" s="449">
        <f>D146*F146</f>
        <v>0</v>
      </c>
      <c r="H146" s="449">
        <f>'Data information'!F229</f>
        <v>40</v>
      </c>
      <c r="I146" s="449">
        <f>D146*H146</f>
        <v>0</v>
      </c>
      <c r="J146" s="449">
        <f>G146+I146</f>
        <v>0</v>
      </c>
      <c r="K146" s="469" t="s">
        <v>967</v>
      </c>
    </row>
    <row r="147" spans="1:11" s="500" customFormat="1">
      <c r="A147" s="451"/>
      <c r="B147" s="475"/>
      <c r="C147" s="476" t="str">
        <f>'Data information'!C230</f>
        <v xml:space="preserve"> - F1-พื้นปูกระเบื้อง เกรซพอซเลนขนาด 0.60X1.20 ม.</v>
      </c>
      <c r="D147" s="449"/>
      <c r="E147" s="450" t="str">
        <f>'Data information'!D230</f>
        <v>ตร.ม.</v>
      </c>
      <c r="F147" s="449">
        <f>'Data information'!E230</f>
        <v>32.25</v>
      </c>
      <c r="G147" s="449">
        <f t="shared" ref="G147:G156" si="16">D147*F147</f>
        <v>0</v>
      </c>
      <c r="H147" s="449">
        <f>'Data information'!F230</f>
        <v>40</v>
      </c>
      <c r="I147" s="449">
        <f t="shared" ref="I147:I156" si="17">D147*H147</f>
        <v>0</v>
      </c>
      <c r="J147" s="449">
        <f t="shared" ref="J147:J156" si="18">G147+I147</f>
        <v>0</v>
      </c>
      <c r="K147" s="469" t="s">
        <v>967</v>
      </c>
    </row>
    <row r="148" spans="1:11" s="500" customFormat="1">
      <c r="A148" s="451"/>
      <c r="B148" s="475"/>
      <c r="C148" s="476" t="str">
        <f>'Data information'!C231</f>
        <v xml:space="preserve"> - F2-พื้นปูกระเบื้อง เกรซพอซเลนขนาด 0.60X0.60 ม.</v>
      </c>
      <c r="D148" s="449"/>
      <c r="E148" s="450" t="str">
        <f>'Data information'!D231</f>
        <v>ตร.ม.</v>
      </c>
      <c r="F148" s="449">
        <f>'Data information'!E231</f>
        <v>32.25</v>
      </c>
      <c r="G148" s="449">
        <f t="shared" si="16"/>
        <v>0</v>
      </c>
      <c r="H148" s="449">
        <f>'Data information'!F231</f>
        <v>40</v>
      </c>
      <c r="I148" s="449">
        <f t="shared" si="17"/>
        <v>0</v>
      </c>
      <c r="J148" s="449">
        <f t="shared" si="18"/>
        <v>0</v>
      </c>
      <c r="K148" s="469" t="s">
        <v>967</v>
      </c>
    </row>
    <row r="149" spans="1:11" s="500" customFormat="1">
      <c r="A149" s="451"/>
      <c r="B149" s="475"/>
      <c r="C149" s="476" t="str">
        <f>'Data information'!C232</f>
        <v xml:space="preserve"> - F3-พื้นปูกระเบื้อง เกรซพอซเลนขนาด 0.30X0.60 ม. (ชนิดไม่ลื่น)</v>
      </c>
      <c r="D149" s="449"/>
      <c r="E149" s="450" t="str">
        <f>'Data information'!D232</f>
        <v>ตร.ม.</v>
      </c>
      <c r="F149" s="449">
        <f>'Data information'!E232</f>
        <v>398</v>
      </c>
      <c r="G149" s="449">
        <f t="shared" si="16"/>
        <v>0</v>
      </c>
      <c r="H149" s="449">
        <f>'Data information'!F232</f>
        <v>222</v>
      </c>
      <c r="I149" s="449">
        <f t="shared" si="17"/>
        <v>0</v>
      </c>
      <c r="J149" s="449">
        <f t="shared" si="18"/>
        <v>0</v>
      </c>
      <c r="K149" s="451"/>
    </row>
    <row r="150" spans="1:11" s="500" customFormat="1" hidden="1">
      <c r="A150" s="451"/>
      <c r="B150" s="475"/>
      <c r="C150" s="476" t="str">
        <f>'Data information'!C233</f>
        <v xml:space="preserve"> - F4-พื้นปูกระเบื้อง เกรซพอซเลนขนาด 0.20X1.20 ม.</v>
      </c>
      <c r="D150" s="449"/>
      <c r="E150" s="450" t="str">
        <f>'Data information'!D233</f>
        <v>ตร.ม.</v>
      </c>
      <c r="F150" s="449">
        <f>'Data information'!E233</f>
        <v>50</v>
      </c>
      <c r="G150" s="449">
        <f t="shared" si="16"/>
        <v>0</v>
      </c>
      <c r="H150" s="449">
        <f>'Data information'!F233</f>
        <v>87</v>
      </c>
      <c r="I150" s="449">
        <f t="shared" si="17"/>
        <v>0</v>
      </c>
      <c r="J150" s="449">
        <f t="shared" si="18"/>
        <v>0</v>
      </c>
      <c r="K150" s="469" t="s">
        <v>967</v>
      </c>
    </row>
    <row r="151" spans="1:11" s="500" customFormat="1">
      <c r="A151" s="451"/>
      <c r="B151" s="475"/>
      <c r="C151" s="476" t="str">
        <f>'Data information'!C234</f>
        <v xml:space="preserve"> - F5-พื้นปูกระเบื้องยางลายไม้ชนิดคลิ๊กล๊อคความหนาไม่น้อยกว่า 4 มม.</v>
      </c>
      <c r="D151" s="449"/>
      <c r="E151" s="450" t="str">
        <f>'Data information'!D234</f>
        <v>ตร.ม.</v>
      </c>
      <c r="F151" s="449">
        <f>'Data information'!E234</f>
        <v>382.25</v>
      </c>
      <c r="G151" s="449">
        <f t="shared" si="16"/>
        <v>0</v>
      </c>
      <c r="H151" s="449">
        <f>'Data information'!F234</f>
        <v>40</v>
      </c>
      <c r="I151" s="449">
        <f t="shared" si="17"/>
        <v>0</v>
      </c>
      <c r="J151" s="449">
        <f t="shared" si="18"/>
        <v>0</v>
      </c>
      <c r="K151" s="469" t="s">
        <v>967</v>
      </c>
    </row>
    <row r="152" spans="1:11" s="500" customFormat="1">
      <c r="A152" s="451"/>
      <c r="B152" s="475"/>
      <c r="C152" s="476" t="str">
        <f>'Data information'!C235</f>
        <v xml:space="preserve"> - F6-พื้นคอนกรีตทำผิวพิมพ์ลายสีเทาดำ (STAMPED CONCRETE)</v>
      </c>
      <c r="D152" s="449"/>
      <c r="E152" s="450" t="str">
        <f>'Data information'!D235</f>
        <v>ตร.ม.</v>
      </c>
      <c r="F152" s="449">
        <f>'Data information'!E235</f>
        <v>32.25</v>
      </c>
      <c r="G152" s="449">
        <f t="shared" si="16"/>
        <v>0</v>
      </c>
      <c r="H152" s="449">
        <f>'Data information'!F235</f>
        <v>40</v>
      </c>
      <c r="I152" s="449">
        <f t="shared" si="17"/>
        <v>0</v>
      </c>
      <c r="J152" s="449">
        <f t="shared" si="18"/>
        <v>0</v>
      </c>
      <c r="K152" s="469" t="s">
        <v>967</v>
      </c>
    </row>
    <row r="153" spans="1:11" s="500" customFormat="1" hidden="1">
      <c r="A153" s="451"/>
      <c r="B153" s="475"/>
      <c r="C153" s="476" t="str">
        <f>'Data information'!C236</f>
        <v xml:space="preserve"> - F7-พื้นปูพรม(ไนล่อน) สีเทา</v>
      </c>
      <c r="D153" s="449"/>
      <c r="E153" s="450" t="str">
        <f>'Data information'!D236</f>
        <v>ตร.ม.</v>
      </c>
      <c r="F153" s="449">
        <f>'Data information'!E236</f>
        <v>32.25</v>
      </c>
      <c r="G153" s="449">
        <f t="shared" si="16"/>
        <v>0</v>
      </c>
      <c r="H153" s="449">
        <f>'Data information'!F236</f>
        <v>40</v>
      </c>
      <c r="I153" s="449">
        <f t="shared" si="17"/>
        <v>0</v>
      </c>
      <c r="J153" s="449">
        <f t="shared" si="18"/>
        <v>0</v>
      </c>
      <c r="K153" s="469" t="s">
        <v>967</v>
      </c>
    </row>
    <row r="154" spans="1:11" s="500" customFormat="1" hidden="1">
      <c r="A154" s="451"/>
      <c r="B154" s="475"/>
      <c r="C154" s="476" t="str">
        <f>'Data information'!C237</f>
        <v xml:space="preserve"> - F8-</v>
      </c>
      <c r="D154" s="449"/>
      <c r="E154" s="450" t="str">
        <f>'Data information'!D237</f>
        <v>ตร.ม.</v>
      </c>
      <c r="F154" s="449">
        <f>'Data information'!E237</f>
        <v>0</v>
      </c>
      <c r="G154" s="449">
        <f t="shared" si="16"/>
        <v>0</v>
      </c>
      <c r="H154" s="449">
        <f>'Data information'!F237</f>
        <v>0</v>
      </c>
      <c r="I154" s="449">
        <f t="shared" si="17"/>
        <v>0</v>
      </c>
      <c r="J154" s="449">
        <f t="shared" si="18"/>
        <v>0</v>
      </c>
      <c r="K154" s="451"/>
    </row>
    <row r="155" spans="1:11" s="500" customFormat="1" hidden="1">
      <c r="A155" s="451"/>
      <c r="B155" s="475"/>
      <c r="C155" s="476" t="str">
        <f>'Data information'!C238</f>
        <v xml:space="preserve"> - F9-</v>
      </c>
      <c r="D155" s="449"/>
      <c r="E155" s="450" t="str">
        <f>'Data information'!D238</f>
        <v>ตร.ม.</v>
      </c>
      <c r="F155" s="449">
        <f>'Data information'!E238</f>
        <v>0</v>
      </c>
      <c r="G155" s="449">
        <f t="shared" si="16"/>
        <v>0</v>
      </c>
      <c r="H155" s="449">
        <f>'Data information'!F238</f>
        <v>0</v>
      </c>
      <c r="I155" s="449">
        <f t="shared" si="17"/>
        <v>0</v>
      </c>
      <c r="J155" s="449">
        <f t="shared" si="18"/>
        <v>0</v>
      </c>
      <c r="K155" s="451"/>
    </row>
    <row r="156" spans="1:11" s="500" customFormat="1" hidden="1">
      <c r="A156" s="451"/>
      <c r="B156" s="475"/>
      <c r="C156" s="476" t="str">
        <f>'Data information'!C239</f>
        <v xml:space="preserve"> - F10-พื้นคอนกรีตขัดมันเรียบผสมน้ำยากันซึม ทาทับด้วยวัสดุกันซึมชนิดผสมพียู</v>
      </c>
      <c r="D156" s="449"/>
      <c r="E156" s="450" t="str">
        <f>'Data information'!D239</f>
        <v>ตร.ม.</v>
      </c>
      <c r="F156" s="449">
        <f>'Data information'!E239</f>
        <v>50</v>
      </c>
      <c r="G156" s="449">
        <f t="shared" si="16"/>
        <v>0</v>
      </c>
      <c r="H156" s="449">
        <f>'Data information'!F239</f>
        <v>87</v>
      </c>
      <c r="I156" s="449">
        <f t="shared" si="17"/>
        <v>0</v>
      </c>
      <c r="J156" s="449">
        <f t="shared" si="18"/>
        <v>0</v>
      </c>
      <c r="K156" s="469"/>
    </row>
    <row r="157" spans="1:11" s="500" customFormat="1">
      <c r="A157" s="480"/>
      <c r="B157" s="481"/>
      <c r="C157" s="485" t="str">
        <f>'Data information'!C240</f>
        <v>งานประตู-หน้าต่าง</v>
      </c>
      <c r="D157" s="449"/>
      <c r="E157" s="458"/>
      <c r="F157" s="451"/>
      <c r="G157" s="451"/>
      <c r="H157" s="451"/>
      <c r="I157" s="451"/>
      <c r="J157" s="451"/>
      <c r="K157" s="451"/>
    </row>
    <row r="158" spans="1:11" s="500" customFormat="1">
      <c r="A158" s="451"/>
      <c r="B158" s="475"/>
      <c r="C158" s="485" t="str">
        <f>'Data information'!C355</f>
        <v>อาคาร 7</v>
      </c>
      <c r="D158" s="449"/>
      <c r="E158" s="450"/>
      <c r="F158" s="449"/>
      <c r="G158" s="449"/>
      <c r="H158" s="449"/>
      <c r="I158" s="449"/>
      <c r="J158" s="449"/>
      <c r="K158" s="469"/>
    </row>
    <row r="159" spans="1:11" s="500" customFormat="1">
      <c r="A159" s="451"/>
      <c r="B159" s="475"/>
      <c r="C159" s="489" t="str">
        <f>'Data information'!C356</f>
        <v xml:space="preserve"> - D1-ประตูบานเปิดคู่</v>
      </c>
      <c r="D159" s="449"/>
      <c r="E159" s="450" t="str">
        <f>'Data information'!D356</f>
        <v>ชุด</v>
      </c>
      <c r="F159" s="449">
        <f>'Data information'!E356</f>
        <v>27245.9</v>
      </c>
      <c r="G159" s="449">
        <f>D159*F159</f>
        <v>0</v>
      </c>
      <c r="H159" s="449">
        <f>'Data information'!F356</f>
        <v>0</v>
      </c>
      <c r="I159" s="449">
        <f>D159*H159</f>
        <v>0</v>
      </c>
      <c r="J159" s="449">
        <f>G159+I159</f>
        <v>0</v>
      </c>
      <c r="K159" s="451"/>
    </row>
    <row r="160" spans="1:11" s="500" customFormat="1">
      <c r="A160" s="451"/>
      <c r="B160" s="475"/>
      <c r="C160" s="489" t="str">
        <f>'Data information'!C357</f>
        <v xml:space="preserve"> - D2-ประตูบานเปิดคู่</v>
      </c>
      <c r="D160" s="449"/>
      <c r="E160" s="450" t="str">
        <f>'Data information'!D357</f>
        <v>ชุด</v>
      </c>
      <c r="F160" s="449">
        <f>'Data information'!E357</f>
        <v>25245.000000000004</v>
      </c>
      <c r="G160" s="449">
        <f t="shared" ref="G160:G172" si="19">D160*F160</f>
        <v>0</v>
      </c>
      <c r="H160" s="449">
        <f>'Data information'!F357</f>
        <v>0</v>
      </c>
      <c r="I160" s="449">
        <f t="shared" ref="I160:I172" si="20">D160*H160</f>
        <v>0</v>
      </c>
      <c r="J160" s="449">
        <f t="shared" ref="J160:J172" si="21">G160+I160</f>
        <v>0</v>
      </c>
      <c r="K160" s="451"/>
    </row>
    <row r="161" spans="1:11" s="500" customFormat="1">
      <c r="A161" s="451"/>
      <c r="B161" s="475"/>
      <c r="C161" s="489" t="str">
        <f>'Data information'!C358</f>
        <v xml:space="preserve"> - D3-ประตูบานเปิดเดี่ยว ประตูกันไฟ</v>
      </c>
      <c r="D161" s="449"/>
      <c r="E161" s="450" t="str">
        <f>'Data information'!D358</f>
        <v>ชุด</v>
      </c>
      <c r="F161" s="449">
        <f>'Data information'!E358</f>
        <v>16980</v>
      </c>
      <c r="G161" s="449">
        <f t="shared" si="19"/>
        <v>0</v>
      </c>
      <c r="H161" s="449">
        <f>'Data information'!F358</f>
        <v>1000</v>
      </c>
      <c r="I161" s="449">
        <f t="shared" si="20"/>
        <v>0</v>
      </c>
      <c r="J161" s="449">
        <f t="shared" si="21"/>
        <v>0</v>
      </c>
      <c r="K161" s="451"/>
    </row>
    <row r="162" spans="1:11" s="500" customFormat="1">
      <c r="A162" s="451"/>
      <c r="B162" s="475"/>
      <c r="C162" s="489" t="str">
        <f>'Data information'!C359</f>
        <v xml:space="preserve"> - D4-ประตูบานเปิดเดี่ยว</v>
      </c>
      <c r="D162" s="449"/>
      <c r="E162" s="450" t="str">
        <f>'Data information'!D359</f>
        <v>ชุด</v>
      </c>
      <c r="F162" s="449">
        <f>'Data information'!E359</f>
        <v>14000</v>
      </c>
      <c r="G162" s="449">
        <f t="shared" si="19"/>
        <v>0</v>
      </c>
      <c r="H162" s="449">
        <f>'Data information'!F359</f>
        <v>0</v>
      </c>
      <c r="I162" s="449">
        <f t="shared" si="20"/>
        <v>0</v>
      </c>
      <c r="J162" s="449">
        <f t="shared" si="21"/>
        <v>0</v>
      </c>
      <c r="K162" s="451"/>
    </row>
    <row r="163" spans="1:11" s="500" customFormat="1">
      <c r="A163" s="451"/>
      <c r="B163" s="475"/>
      <c r="C163" s="489" t="str">
        <f>'Data information'!C360</f>
        <v xml:space="preserve"> - D5-ประตูบานเปิดเดี่ยว</v>
      </c>
      <c r="D163" s="449"/>
      <c r="E163" s="450" t="str">
        <f>'Data information'!D360</f>
        <v>ชุด</v>
      </c>
      <c r="F163" s="449">
        <f>'Data information'!E360</f>
        <v>4428</v>
      </c>
      <c r="G163" s="449">
        <f t="shared" si="19"/>
        <v>0</v>
      </c>
      <c r="H163" s="449">
        <f>'Data information'!F360</f>
        <v>180</v>
      </c>
      <c r="I163" s="449">
        <f t="shared" si="20"/>
        <v>0</v>
      </c>
      <c r="J163" s="449">
        <f t="shared" si="21"/>
        <v>0</v>
      </c>
      <c r="K163" s="451"/>
    </row>
    <row r="164" spans="1:11" s="500" customFormat="1">
      <c r="A164" s="451"/>
      <c r="B164" s="475"/>
      <c r="C164" s="489" t="str">
        <f>'Data information'!C361</f>
        <v xml:space="preserve"> - D6-ประตูบานเลื่อนเดี่ยว</v>
      </c>
      <c r="D164" s="449"/>
      <c r="E164" s="450" t="str">
        <f>'Data information'!D361</f>
        <v>ชุด</v>
      </c>
      <c r="F164" s="449">
        <f>'Data information'!E361</f>
        <v>5280</v>
      </c>
      <c r="G164" s="449">
        <f t="shared" si="19"/>
        <v>0</v>
      </c>
      <c r="H164" s="449">
        <f>'Data information'!F361</f>
        <v>240</v>
      </c>
      <c r="I164" s="449">
        <f t="shared" si="20"/>
        <v>0</v>
      </c>
      <c r="J164" s="449">
        <f t="shared" si="21"/>
        <v>0</v>
      </c>
      <c r="K164" s="451"/>
    </row>
    <row r="165" spans="1:11" s="500" customFormat="1" hidden="1">
      <c r="A165" s="451"/>
      <c r="B165" s="475"/>
      <c r="C165" s="489" t="str">
        <f>'Data information'!C362</f>
        <v xml:space="preserve"> - D7-ประตูบานเฟี้ยมกันเสียง</v>
      </c>
      <c r="D165" s="449"/>
      <c r="E165" s="450" t="str">
        <f>'Data information'!D362</f>
        <v>ชุด</v>
      </c>
      <c r="F165" s="449">
        <f>'Data information'!E362</f>
        <v>0</v>
      </c>
      <c r="G165" s="449">
        <f t="shared" si="19"/>
        <v>0</v>
      </c>
      <c r="H165" s="449">
        <f>'Data information'!F362</f>
        <v>0</v>
      </c>
      <c r="I165" s="449">
        <f t="shared" si="20"/>
        <v>0</v>
      </c>
      <c r="J165" s="449">
        <f t="shared" si="21"/>
        <v>0</v>
      </c>
      <c r="K165" s="451"/>
    </row>
    <row r="166" spans="1:11" s="500" customFormat="1">
      <c r="A166" s="451"/>
      <c r="B166" s="475"/>
      <c r="C166" s="489" t="str">
        <f>'Data information'!C363</f>
        <v xml:space="preserve"> - Ds-ประตูบานเปิดเดี่ยว</v>
      </c>
      <c r="D166" s="449"/>
      <c r="E166" s="450" t="str">
        <f>'Data information'!D363</f>
        <v>ชุด</v>
      </c>
      <c r="F166" s="449">
        <f>'Data information'!E363</f>
        <v>1650</v>
      </c>
      <c r="G166" s="449">
        <f t="shared" si="19"/>
        <v>0</v>
      </c>
      <c r="H166" s="449">
        <f>'Data information'!F363</f>
        <v>0</v>
      </c>
      <c r="I166" s="449">
        <f t="shared" si="20"/>
        <v>0</v>
      </c>
      <c r="J166" s="449">
        <f t="shared" si="21"/>
        <v>0</v>
      </c>
      <c r="K166" s="451"/>
    </row>
    <row r="167" spans="1:11" s="500" customFormat="1">
      <c r="A167" s="451"/>
      <c r="B167" s="475"/>
      <c r="C167" s="489" t="str">
        <f>'Data information'!C364</f>
        <v xml:space="preserve"> - W1-หน้าต่างบานเปิดเดี่ยว+ช่องแสงติดตาย (รวมกันสาดเหล็กแผ่นเรียบ)</v>
      </c>
      <c r="D167" s="449"/>
      <c r="E167" s="450" t="str">
        <f>'Data information'!D364</f>
        <v>ชุด</v>
      </c>
      <c r="F167" s="449">
        <f>'Data information'!E364</f>
        <v>12062.199999999999</v>
      </c>
      <c r="G167" s="449">
        <f t="shared" si="19"/>
        <v>0</v>
      </c>
      <c r="H167" s="449">
        <f>'Data information'!F364</f>
        <v>0</v>
      </c>
      <c r="I167" s="449">
        <f t="shared" si="20"/>
        <v>0</v>
      </c>
      <c r="J167" s="449">
        <f t="shared" si="21"/>
        <v>0</v>
      </c>
      <c r="K167" s="451"/>
    </row>
    <row r="168" spans="1:11" s="500" customFormat="1" hidden="1">
      <c r="A168" s="451"/>
      <c r="B168" s="475"/>
      <c r="C168" s="489" t="str">
        <f>'Data information'!C365</f>
        <v xml:space="preserve"> - W1A-หน้าต่างบานเปิดเดี่ยว+ช่องแสงติดตาย</v>
      </c>
      <c r="D168" s="449"/>
      <c r="E168" s="450" t="str">
        <f>'Data information'!D365</f>
        <v>ชุด</v>
      </c>
      <c r="F168" s="449">
        <f>'Data information'!E365</f>
        <v>9950.9499999999989</v>
      </c>
      <c r="G168" s="449">
        <f t="shared" si="19"/>
        <v>0</v>
      </c>
      <c r="H168" s="449">
        <f>'Data information'!F365</f>
        <v>0</v>
      </c>
      <c r="I168" s="449">
        <f t="shared" si="20"/>
        <v>0</v>
      </c>
      <c r="J168" s="449">
        <f t="shared" si="21"/>
        <v>0</v>
      </c>
      <c r="K168" s="451"/>
    </row>
    <row r="169" spans="1:11" s="500" customFormat="1">
      <c r="A169" s="451"/>
      <c r="B169" s="475"/>
      <c r="C169" s="489" t="str">
        <f>'Data information'!C366</f>
        <v xml:space="preserve"> - W2-หน้าต่างบานเลื่อนสลับ+ช่องแสงติดตาย (รวมกันสาดเหล็กแผ่นเรียบ)</v>
      </c>
      <c r="D169" s="449"/>
      <c r="E169" s="450" t="str">
        <f>'Data information'!D366</f>
        <v>ชุด</v>
      </c>
      <c r="F169" s="449">
        <f>'Data information'!E366</f>
        <v>17862.5</v>
      </c>
      <c r="G169" s="449">
        <f t="shared" si="19"/>
        <v>0</v>
      </c>
      <c r="H169" s="449">
        <f>'Data information'!F366</f>
        <v>0</v>
      </c>
      <c r="I169" s="449">
        <f t="shared" si="20"/>
        <v>0</v>
      </c>
      <c r="J169" s="449">
        <f t="shared" si="21"/>
        <v>0</v>
      </c>
      <c r="K169" s="451"/>
    </row>
    <row r="170" spans="1:11" s="500" customFormat="1">
      <c r="A170" s="451"/>
      <c r="B170" s="475"/>
      <c r="C170" s="489" t="str">
        <f>'Data information'!C367</f>
        <v xml:space="preserve"> - W2A-หน้าต่างบานเลื่อนสลับ+ช่องแสงติดตาย</v>
      </c>
      <c r="D170" s="449"/>
      <c r="E170" s="450" t="str">
        <f>'Data information'!D367</f>
        <v>ชุด</v>
      </c>
      <c r="F170" s="449">
        <f>'Data information'!E367</f>
        <v>15053.499999999998</v>
      </c>
      <c r="G170" s="449">
        <f t="shared" si="19"/>
        <v>0</v>
      </c>
      <c r="H170" s="449">
        <f>'Data information'!F367</f>
        <v>0</v>
      </c>
      <c r="I170" s="449">
        <f t="shared" si="20"/>
        <v>0</v>
      </c>
      <c r="J170" s="449">
        <f t="shared" si="21"/>
        <v>0</v>
      </c>
      <c r="K170" s="451"/>
    </row>
    <row r="171" spans="1:11" s="500" customFormat="1">
      <c r="A171" s="451"/>
      <c r="B171" s="475"/>
      <c r="C171" s="489" t="str">
        <f>'Data information'!C368</f>
        <v xml:space="preserve"> - W2B-หน้าต่างบานเลื่อนสลับ+ช่องแสงติดตาย</v>
      </c>
      <c r="D171" s="449"/>
      <c r="E171" s="450" t="str">
        <f>'Data information'!D368</f>
        <v>ชุด</v>
      </c>
      <c r="F171" s="449">
        <f>'Data information'!E368</f>
        <v>15688.874999999998</v>
      </c>
      <c r="G171" s="449">
        <f t="shared" si="19"/>
        <v>0</v>
      </c>
      <c r="H171" s="449">
        <f>'Data information'!F368</f>
        <v>0</v>
      </c>
      <c r="I171" s="449">
        <f t="shared" si="20"/>
        <v>0</v>
      </c>
      <c r="J171" s="449">
        <f t="shared" si="21"/>
        <v>0</v>
      </c>
      <c r="K171" s="451"/>
    </row>
    <row r="172" spans="1:11" s="500" customFormat="1">
      <c r="A172" s="451"/>
      <c r="B172" s="475"/>
      <c r="C172" s="489" t="str">
        <f>'Data information'!C369</f>
        <v xml:space="preserve"> - W3-หน้าต่างบานเลื่อนคู่</v>
      </c>
      <c r="D172" s="449"/>
      <c r="E172" s="450" t="str">
        <f>'Data information'!D369</f>
        <v>ชุด</v>
      </c>
      <c r="F172" s="449">
        <f>'Data information'!E369</f>
        <v>8699.75</v>
      </c>
      <c r="G172" s="449">
        <f t="shared" si="19"/>
        <v>0</v>
      </c>
      <c r="H172" s="449">
        <f>'Data information'!F369</f>
        <v>0</v>
      </c>
      <c r="I172" s="449">
        <f t="shared" si="20"/>
        <v>0</v>
      </c>
      <c r="J172" s="449">
        <f t="shared" si="21"/>
        <v>0</v>
      </c>
      <c r="K172" s="451"/>
    </row>
    <row r="173" spans="1:11" s="500" customFormat="1">
      <c r="A173" s="451"/>
      <c r="B173" s="475"/>
      <c r="C173" s="489" t="str">
        <f>'Data information'!C370</f>
        <v xml:space="preserve"> - W4-หน้าต่างบานเลื่อนสลับ</v>
      </c>
      <c r="D173" s="449"/>
      <c r="E173" s="450" t="str">
        <f>'Data information'!D370</f>
        <v>ชุด</v>
      </c>
      <c r="F173" s="449">
        <f>'Data information'!E370</f>
        <v>7135.7499999999991</v>
      </c>
      <c r="G173" s="449">
        <f t="shared" ref="G173:G178" si="22">D173*F173</f>
        <v>0</v>
      </c>
      <c r="H173" s="449">
        <f>'Data information'!F370</f>
        <v>0</v>
      </c>
      <c r="I173" s="449">
        <f t="shared" ref="I173:I178" si="23">D173*H173</f>
        <v>0</v>
      </c>
      <c r="J173" s="449">
        <f t="shared" ref="J173:J178" si="24">G173+I173</f>
        <v>0</v>
      </c>
      <c r="K173" s="451"/>
    </row>
    <row r="174" spans="1:11" s="500" customFormat="1">
      <c r="A174" s="451"/>
      <c r="B174" s="475"/>
      <c r="C174" s="489" t="str">
        <f>'Data information'!C371</f>
        <v xml:space="preserve"> - W5-หน้าต่างบานเลื่อนสลับ</v>
      </c>
      <c r="D174" s="449"/>
      <c r="E174" s="450" t="str">
        <f>'Data information'!D371</f>
        <v>ชุด</v>
      </c>
      <c r="F174" s="449">
        <f>'Data information'!E371</f>
        <v>3968.6499999999996</v>
      </c>
      <c r="G174" s="449">
        <f t="shared" si="22"/>
        <v>0</v>
      </c>
      <c r="H174" s="449">
        <f>'Data information'!F371</f>
        <v>0</v>
      </c>
      <c r="I174" s="449">
        <f t="shared" si="23"/>
        <v>0</v>
      </c>
      <c r="J174" s="449">
        <f t="shared" si="24"/>
        <v>0</v>
      </c>
      <c r="K174" s="451"/>
    </row>
    <row r="175" spans="1:11" s="500" customFormat="1">
      <c r="A175" s="451"/>
      <c r="B175" s="475"/>
      <c r="C175" s="489" t="str">
        <f>'Data information'!C372</f>
        <v xml:space="preserve"> - W6-หน้าต่างบานเกล็ดระบายอากาศ</v>
      </c>
      <c r="D175" s="449"/>
      <c r="E175" s="450" t="str">
        <f>'Data information'!D372</f>
        <v>ชุด</v>
      </c>
      <c r="F175" s="449">
        <f>'Data information'!E372</f>
        <v>2658.7999999999997</v>
      </c>
      <c r="G175" s="449">
        <f t="shared" si="22"/>
        <v>0</v>
      </c>
      <c r="H175" s="449">
        <f>'Data information'!F372</f>
        <v>0</v>
      </c>
      <c r="I175" s="449">
        <f t="shared" si="23"/>
        <v>0</v>
      </c>
      <c r="J175" s="449">
        <f t="shared" si="24"/>
        <v>0</v>
      </c>
      <c r="K175" s="451"/>
    </row>
    <row r="176" spans="1:11" s="500" customFormat="1">
      <c r="A176" s="451"/>
      <c r="B176" s="475"/>
      <c r="C176" s="489" t="str">
        <f>'Data information'!C373</f>
        <v xml:space="preserve"> - W7-หน้าต่างบานเกล็ดระบายอากาศ</v>
      </c>
      <c r="D176" s="449"/>
      <c r="E176" s="450" t="str">
        <f>'Data information'!D373</f>
        <v>ชุด</v>
      </c>
      <c r="F176" s="449">
        <f>'Data information'!E373</f>
        <v>3812.2499999999995</v>
      </c>
      <c r="G176" s="449">
        <f t="shared" si="22"/>
        <v>0</v>
      </c>
      <c r="H176" s="449">
        <f>'Data information'!F373</f>
        <v>0</v>
      </c>
      <c r="I176" s="449">
        <f t="shared" si="23"/>
        <v>0</v>
      </c>
      <c r="J176" s="449">
        <f t="shared" si="24"/>
        <v>0</v>
      </c>
      <c r="K176" s="451"/>
    </row>
    <row r="177" spans="1:11" s="500" customFormat="1">
      <c r="A177" s="451"/>
      <c r="B177" s="475"/>
      <c r="C177" s="489" t="str">
        <f>'Data information'!C374</f>
        <v xml:space="preserve"> - W8-หน้าต่างบานเกล็ดระบายอากาศ</v>
      </c>
      <c r="D177" s="449"/>
      <c r="E177" s="450" t="str">
        <f>'Data information'!D374</f>
        <v>ชุด</v>
      </c>
      <c r="F177" s="449">
        <f>'Data information'!E374</f>
        <v>4301</v>
      </c>
      <c r="G177" s="449">
        <f t="shared" si="22"/>
        <v>0</v>
      </c>
      <c r="H177" s="449">
        <f>'Data information'!F374</f>
        <v>0</v>
      </c>
      <c r="I177" s="449">
        <f t="shared" si="23"/>
        <v>0</v>
      </c>
      <c r="J177" s="449">
        <f t="shared" si="24"/>
        <v>0</v>
      </c>
      <c r="K177" s="451"/>
    </row>
    <row r="178" spans="1:11" s="500" customFormat="1" hidden="1">
      <c r="A178" s="451"/>
      <c r="B178" s="475"/>
      <c r="C178" s="489"/>
      <c r="D178" s="449"/>
      <c r="E178" s="450">
        <f>'Data information'!D375</f>
        <v>0</v>
      </c>
      <c r="F178" s="449">
        <f>'Data information'!E375</f>
        <v>0</v>
      </c>
      <c r="G178" s="449">
        <f t="shared" si="22"/>
        <v>0</v>
      </c>
      <c r="H178" s="449">
        <f>'Data information'!F375</f>
        <v>0</v>
      </c>
      <c r="I178" s="449">
        <f t="shared" si="23"/>
        <v>0</v>
      </c>
      <c r="J178" s="449">
        <f t="shared" si="24"/>
        <v>0</v>
      </c>
      <c r="K178" s="451"/>
    </row>
    <row r="179" spans="1:11" s="500" customFormat="1" hidden="1">
      <c r="A179" s="451"/>
      <c r="B179" s="475"/>
      <c r="C179" s="489"/>
      <c r="D179" s="449"/>
      <c r="E179" s="450"/>
      <c r="F179" s="449"/>
      <c r="G179" s="449"/>
      <c r="H179" s="449"/>
      <c r="I179" s="449"/>
      <c r="J179" s="449"/>
      <c r="K179" s="451"/>
    </row>
    <row r="180" spans="1:11" s="500" customFormat="1" hidden="1">
      <c r="A180" s="451"/>
      <c r="B180" s="475"/>
      <c r="C180" s="489"/>
      <c r="D180" s="449"/>
      <c r="E180" s="450"/>
      <c r="F180" s="449"/>
      <c r="G180" s="449"/>
      <c r="H180" s="449"/>
      <c r="I180" s="449"/>
      <c r="J180" s="449"/>
      <c r="K180" s="451"/>
    </row>
    <row r="181" spans="1:11" s="500" customFormat="1">
      <c r="A181" s="480"/>
      <c r="B181" s="481"/>
      <c r="C181" s="485" t="str">
        <f>'Data information'!C398</f>
        <v>งานสุขภัณฑ์</v>
      </c>
      <c r="D181" s="449"/>
      <c r="E181" s="458"/>
      <c r="F181" s="451"/>
      <c r="G181" s="451"/>
      <c r="H181" s="451"/>
      <c r="I181" s="451"/>
      <c r="J181" s="451"/>
      <c r="K181" s="451"/>
    </row>
    <row r="182" spans="1:11" s="500" customFormat="1">
      <c r="A182" s="451"/>
      <c r="B182" s="475"/>
      <c r="C182" s="489" t="str">
        <f>'Data information'!C399</f>
        <v xml:space="preserve"> - โถส้วมแบบนั่งราบ ชนิดชักโครก พร้อมอุปกรณ์ครบชุด  </v>
      </c>
      <c r="D182" s="449"/>
      <c r="E182" s="450" t="str">
        <f>'Data information'!D399</f>
        <v>ชุด</v>
      </c>
      <c r="F182" s="449">
        <f>'Data information'!E399</f>
        <v>3129.3</v>
      </c>
      <c r="G182" s="449">
        <f>D182*F182</f>
        <v>0</v>
      </c>
      <c r="H182" s="449">
        <f>'Data information'!F399</f>
        <v>450</v>
      </c>
      <c r="I182" s="449">
        <f>D182*H182</f>
        <v>0</v>
      </c>
      <c r="J182" s="449">
        <f>G182+I182</f>
        <v>0</v>
      </c>
      <c r="K182" s="469" t="s">
        <v>967</v>
      </c>
    </row>
    <row r="183" spans="1:11" s="500" customFormat="1">
      <c r="A183" s="451"/>
      <c r="B183" s="475"/>
      <c r="C183" s="489" t="str">
        <f>'Data information'!C400</f>
        <v xml:space="preserve"> - อ่างล้างหน้า ชนิดฝังใต้เคาน์เตอร์ พร้อมอุปกรณ์ครบชุด  </v>
      </c>
      <c r="D183" s="449"/>
      <c r="E183" s="450" t="str">
        <f>'Data information'!D400</f>
        <v>ชุด</v>
      </c>
      <c r="F183" s="449">
        <f>'Data information'!E400</f>
        <v>1762.9</v>
      </c>
      <c r="G183" s="449">
        <f t="shared" ref="G183:G195" si="25">D183*F183</f>
        <v>0</v>
      </c>
      <c r="H183" s="449">
        <f>'Data information'!F400</f>
        <v>450</v>
      </c>
      <c r="I183" s="449">
        <f t="shared" ref="I183:I195" si="26">D183*H183</f>
        <v>0</v>
      </c>
      <c r="J183" s="449">
        <f t="shared" ref="J183:J195" si="27">G183+I183</f>
        <v>0</v>
      </c>
      <c r="K183" s="451"/>
    </row>
    <row r="184" spans="1:11" s="500" customFormat="1" hidden="1">
      <c r="A184" s="451"/>
      <c r="B184" s="475"/>
      <c r="C184" s="489" t="str">
        <f>'Data information'!C401</f>
        <v xml:space="preserve"> - อ่างล้างหน้า ชนิดวางเคาน์เตอร์ พร้อมอุปกรณ์ครบชุด</v>
      </c>
      <c r="D184" s="449"/>
      <c r="E184" s="450" t="str">
        <f>'Data information'!D401</f>
        <v>ชุด</v>
      </c>
      <c r="F184" s="449">
        <f>'Data information'!E401</f>
        <v>1762.9</v>
      </c>
      <c r="G184" s="449">
        <f t="shared" si="25"/>
        <v>0</v>
      </c>
      <c r="H184" s="449">
        <f>'Data information'!F401</f>
        <v>450</v>
      </c>
      <c r="I184" s="449">
        <f t="shared" si="26"/>
        <v>0</v>
      </c>
      <c r="J184" s="449">
        <f t="shared" si="27"/>
        <v>0</v>
      </c>
      <c r="K184" s="451"/>
    </row>
    <row r="185" spans="1:11" s="500" customFormat="1" hidden="1">
      <c r="A185" s="451"/>
      <c r="B185" s="475"/>
      <c r="C185" s="489" t="str">
        <f>'Data information'!C402</f>
        <v xml:space="preserve"> - อ่างล้างหน้า ชนิดวางเคาน์เตอร์ พร้อมอุปกรณ์ครบชุด </v>
      </c>
      <c r="D185" s="449"/>
      <c r="E185" s="450" t="str">
        <f>'Data information'!D402</f>
        <v>ชุด</v>
      </c>
      <c r="F185" s="449">
        <f>'Data information'!E402</f>
        <v>1762.9</v>
      </c>
      <c r="G185" s="449">
        <f t="shared" si="25"/>
        <v>0</v>
      </c>
      <c r="H185" s="449">
        <f>'Data information'!F402</f>
        <v>450</v>
      </c>
      <c r="I185" s="449">
        <f t="shared" si="26"/>
        <v>0</v>
      </c>
      <c r="J185" s="449">
        <f t="shared" si="27"/>
        <v>0</v>
      </c>
      <c r="K185" s="451"/>
    </row>
    <row r="186" spans="1:11" s="500" customFormat="1">
      <c r="A186" s="451"/>
      <c r="B186" s="475"/>
      <c r="C186" s="489" t="str">
        <f>'Data information'!C403</f>
        <v xml:space="preserve"> - อ่างล้างหน้า แบบขาตั้งลอย พร้อมอุปกรณ์ครบชุด  ห้องผู้พิการ</v>
      </c>
      <c r="D186" s="449"/>
      <c r="E186" s="450" t="str">
        <f>'Data information'!D403</f>
        <v>ชุด</v>
      </c>
      <c r="F186" s="449">
        <f>'Data information'!E403</f>
        <v>3312.5</v>
      </c>
      <c r="G186" s="449">
        <f t="shared" si="25"/>
        <v>0</v>
      </c>
      <c r="H186" s="449">
        <f>'Data information'!F403</f>
        <v>450</v>
      </c>
      <c r="I186" s="449">
        <f t="shared" si="26"/>
        <v>0</v>
      </c>
      <c r="J186" s="449">
        <f t="shared" si="27"/>
        <v>0</v>
      </c>
      <c r="K186" s="451"/>
    </row>
    <row r="187" spans="1:11" s="500" customFormat="1">
      <c r="A187" s="451"/>
      <c r="B187" s="475"/>
      <c r="C187" s="489" t="str">
        <f>'Data information'!C404</f>
        <v xml:space="preserve"> - ก๊อกน้ำเย็นอ่างล้างหน้า</v>
      </c>
      <c r="D187" s="449"/>
      <c r="E187" s="450" t="str">
        <f>'Data information'!D404</f>
        <v>ชุด</v>
      </c>
      <c r="F187" s="449">
        <f>'Data information'!E404</f>
        <v>860.1</v>
      </c>
      <c r="G187" s="449">
        <f t="shared" si="25"/>
        <v>0</v>
      </c>
      <c r="H187" s="449">
        <f>'Data information'!F404</f>
        <v>0</v>
      </c>
      <c r="I187" s="449">
        <f t="shared" si="26"/>
        <v>0</v>
      </c>
      <c r="J187" s="449">
        <f t="shared" si="27"/>
        <v>0</v>
      </c>
      <c r="K187" s="451"/>
    </row>
    <row r="188" spans="1:11" s="500" customFormat="1" hidden="1">
      <c r="A188" s="451"/>
      <c r="B188" s="475"/>
      <c r="C188" s="489" t="str">
        <f>'Data information'!C405</f>
        <v xml:space="preserve"> - ก๊อกน้ำเย็นอ่างล้างหน้า</v>
      </c>
      <c r="D188" s="449"/>
      <c r="E188" s="450" t="str">
        <f>'Data information'!D405</f>
        <v>ชุด</v>
      </c>
      <c r="F188" s="449">
        <f>'Data information'!E405</f>
        <v>860.1</v>
      </c>
      <c r="G188" s="449">
        <f t="shared" si="25"/>
        <v>0</v>
      </c>
      <c r="H188" s="449">
        <f>'Data information'!F405</f>
        <v>0</v>
      </c>
      <c r="I188" s="449">
        <f t="shared" si="26"/>
        <v>0</v>
      </c>
      <c r="J188" s="449">
        <f t="shared" si="27"/>
        <v>0</v>
      </c>
      <c r="K188" s="451"/>
    </row>
    <row r="189" spans="1:11" s="500" customFormat="1" hidden="1">
      <c r="A189" s="451"/>
      <c r="B189" s="475"/>
      <c r="C189" s="489" t="str">
        <f>'Data information'!C406</f>
        <v xml:space="preserve"> - ก๊อกน้ำเย็นอ่างล้างหน้า</v>
      </c>
      <c r="D189" s="449"/>
      <c r="E189" s="450" t="str">
        <f>'Data information'!D406</f>
        <v>ชุด</v>
      </c>
      <c r="F189" s="449">
        <f>'Data information'!E406</f>
        <v>860.1</v>
      </c>
      <c r="G189" s="449">
        <f t="shared" si="25"/>
        <v>0</v>
      </c>
      <c r="H189" s="449">
        <f>'Data information'!F406</f>
        <v>0</v>
      </c>
      <c r="I189" s="449">
        <f t="shared" si="26"/>
        <v>0</v>
      </c>
      <c r="J189" s="449">
        <f t="shared" si="27"/>
        <v>0</v>
      </c>
      <c r="K189" s="451"/>
    </row>
    <row r="190" spans="1:11" s="500" customFormat="1">
      <c r="A190" s="451"/>
      <c r="B190" s="475"/>
      <c r="C190" s="489" t="str">
        <f>'Data information'!C407</f>
        <v xml:space="preserve"> - โถปัสสาวะ  พร้อมอุปกรณ์ครบชุด  </v>
      </c>
      <c r="D190" s="449"/>
      <c r="E190" s="450" t="str">
        <f>'Data information'!D407</f>
        <v>ชุด</v>
      </c>
      <c r="F190" s="449">
        <f>'Data information'!E407</f>
        <v>2348.5</v>
      </c>
      <c r="G190" s="449">
        <f t="shared" si="25"/>
        <v>0</v>
      </c>
      <c r="H190" s="449">
        <f>'Data information'!F407</f>
        <v>450</v>
      </c>
      <c r="I190" s="449">
        <f t="shared" si="26"/>
        <v>0</v>
      </c>
      <c r="J190" s="449">
        <f t="shared" si="27"/>
        <v>0</v>
      </c>
      <c r="K190" s="469" t="s">
        <v>967</v>
      </c>
    </row>
    <row r="191" spans="1:11" s="500" customFormat="1">
      <c r="A191" s="451"/>
      <c r="B191" s="475"/>
      <c r="C191" s="489" t="str">
        <f>'Data information'!C408</f>
        <v xml:space="preserve"> - สายชำระ</v>
      </c>
      <c r="D191" s="449"/>
      <c r="E191" s="450" t="str">
        <f>'Data information'!D408</f>
        <v>ชุด</v>
      </c>
      <c r="F191" s="449">
        <f>'Data information'!E408</f>
        <v>488</v>
      </c>
      <c r="G191" s="449">
        <f t="shared" si="25"/>
        <v>0</v>
      </c>
      <c r="H191" s="449">
        <f>'Data information'!F408</f>
        <v>35</v>
      </c>
      <c r="I191" s="449">
        <f t="shared" si="26"/>
        <v>0</v>
      </c>
      <c r="J191" s="449">
        <f t="shared" si="27"/>
        <v>0</v>
      </c>
      <c r="K191" s="451"/>
    </row>
    <row r="192" spans="1:11" s="500" customFormat="1" hidden="1">
      <c r="A192" s="451"/>
      <c r="B192" s="475"/>
      <c r="C192" s="489" t="str">
        <f>'Data information'!C409</f>
        <v xml:space="preserve"> - ตะแกรงดักกลิ่น ขนาด  2 นิ้ว</v>
      </c>
      <c r="D192" s="449"/>
      <c r="E192" s="450" t="str">
        <f>'Data information'!D409</f>
        <v>ชุด</v>
      </c>
      <c r="F192" s="449">
        <f>'Data information'!E409</f>
        <v>353.8</v>
      </c>
      <c r="G192" s="449">
        <f t="shared" si="25"/>
        <v>0</v>
      </c>
      <c r="H192" s="449">
        <f>'Data information'!F409</f>
        <v>0</v>
      </c>
      <c r="I192" s="449">
        <f t="shared" si="26"/>
        <v>0</v>
      </c>
      <c r="J192" s="449">
        <f t="shared" si="27"/>
        <v>0</v>
      </c>
      <c r="K192" s="451"/>
    </row>
    <row r="193" spans="1:11" s="500" customFormat="1" hidden="1">
      <c r="A193" s="451"/>
      <c r="B193" s="475"/>
      <c r="C193" s="489" t="str">
        <f>'Data information'!C410</f>
        <v xml:space="preserve"> - ก๊อกน้ำล้างพื้น  ***ติดใต้ชาวเวอร์ +0.45 ม.</v>
      </c>
      <c r="D193" s="449"/>
      <c r="E193" s="450" t="str">
        <f>'Data information'!D410</f>
        <v>ชุด</v>
      </c>
      <c r="F193" s="449">
        <f>'Data information'!E410</f>
        <v>292.8</v>
      </c>
      <c r="G193" s="449">
        <f t="shared" si="25"/>
        <v>0</v>
      </c>
      <c r="H193" s="449">
        <f>'Data information'!F410</f>
        <v>25</v>
      </c>
      <c r="I193" s="449">
        <f t="shared" si="26"/>
        <v>0</v>
      </c>
      <c r="J193" s="449">
        <f t="shared" si="27"/>
        <v>0</v>
      </c>
      <c r="K193" s="451"/>
    </row>
    <row r="194" spans="1:11" s="500" customFormat="1" hidden="1">
      <c r="A194" s="451"/>
      <c r="B194" s="475"/>
      <c r="C194" s="489" t="str">
        <f>'Data information'!C411</f>
        <v xml:space="preserve"> - ที่ใส่กระดาษชำระสำเร็จรูป JRT</v>
      </c>
      <c r="D194" s="449"/>
      <c r="E194" s="450" t="str">
        <f>'Data information'!D411</f>
        <v>ชุด</v>
      </c>
      <c r="F194" s="449">
        <f>'Data information'!E411</f>
        <v>0</v>
      </c>
      <c r="G194" s="449">
        <f t="shared" si="25"/>
        <v>0</v>
      </c>
      <c r="H194" s="449">
        <f>'Data information'!F411</f>
        <v>0</v>
      </c>
      <c r="I194" s="449">
        <f t="shared" si="26"/>
        <v>0</v>
      </c>
      <c r="J194" s="449">
        <f t="shared" si="27"/>
        <v>0</v>
      </c>
      <c r="K194" s="451"/>
    </row>
    <row r="195" spans="1:11" s="500" customFormat="1">
      <c r="A195" s="451"/>
      <c r="B195" s="475"/>
      <c r="C195" s="489" t="str">
        <f>'Data information'!C412</f>
        <v xml:space="preserve"> - ราวจับสแตนเลส (ราวทรงตัวอ่างล้างหน้า+ราวทรงตัวขวา+ราวทรงตัวซ้าย)</v>
      </c>
      <c r="D195" s="449"/>
      <c r="E195" s="450" t="str">
        <f>'Data information'!D412</f>
        <v>ชุด</v>
      </c>
      <c r="F195" s="449">
        <f>'Data information'!E412</f>
        <v>12419.6</v>
      </c>
      <c r="G195" s="449">
        <f t="shared" si="25"/>
        <v>0</v>
      </c>
      <c r="H195" s="449">
        <f>'Data information'!F412</f>
        <v>105</v>
      </c>
      <c r="I195" s="449">
        <f t="shared" si="26"/>
        <v>0</v>
      </c>
      <c r="J195" s="449">
        <f t="shared" si="27"/>
        <v>0</v>
      </c>
      <c r="K195" s="451"/>
    </row>
    <row r="196" spans="1:11" s="500" customFormat="1" hidden="1">
      <c r="A196" s="451"/>
      <c r="B196" s="475"/>
      <c r="C196" s="489" t="str">
        <f>'Data information'!C413</f>
        <v xml:space="preserve"> - ฝักบัวสายอ่อนพร้อมก๊อกยืนอาบวาวล์ลอย</v>
      </c>
      <c r="D196" s="449"/>
      <c r="E196" s="450" t="str">
        <f>'Data information'!D413</f>
        <v>ชุด</v>
      </c>
      <c r="F196" s="449">
        <f>'Data information'!E413</f>
        <v>2907.5</v>
      </c>
      <c r="G196" s="449">
        <f>D196*F196</f>
        <v>0</v>
      </c>
      <c r="H196" s="449">
        <f>'Data information'!F413</f>
        <v>70</v>
      </c>
      <c r="I196" s="449">
        <f>D196*H196</f>
        <v>0</v>
      </c>
      <c r="J196" s="449">
        <f>G196+I196</f>
        <v>0</v>
      </c>
      <c r="K196" s="451"/>
    </row>
    <row r="197" spans="1:11" s="500" customFormat="1" hidden="1">
      <c r="A197" s="451"/>
      <c r="B197" s="475"/>
      <c r="C197" s="489" t="str">
        <f>'Data information'!C414</f>
        <v xml:space="preserve"> - กระจกเงา ขนาด 5.00x1.00 ม.</v>
      </c>
      <c r="D197" s="449"/>
      <c r="E197" s="450" t="str">
        <f>'Data information'!D414</f>
        <v>ชุด</v>
      </c>
      <c r="F197" s="449">
        <f>'Data information'!E414</f>
        <v>2220</v>
      </c>
      <c r="G197" s="449">
        <f t="shared" ref="G197:G219" si="28">D197*F197</f>
        <v>0</v>
      </c>
      <c r="H197" s="449">
        <f>'Data information'!F414</f>
        <v>495</v>
      </c>
      <c r="I197" s="449">
        <f t="shared" ref="I197:I219" si="29">D197*H197</f>
        <v>0</v>
      </c>
      <c r="J197" s="449">
        <f t="shared" ref="J197:J219" si="30">G197+I197</f>
        <v>0</v>
      </c>
      <c r="K197" s="451"/>
    </row>
    <row r="198" spans="1:11" s="500" customFormat="1" hidden="1">
      <c r="A198" s="451"/>
      <c r="B198" s="475"/>
      <c r="C198" s="489" t="str">
        <f>'Data information'!C415</f>
        <v xml:space="preserve"> - กระจกเงา ขนาด 3.90x1.00 ม.</v>
      </c>
      <c r="D198" s="449"/>
      <c r="E198" s="450" t="str">
        <f>'Data information'!D415</f>
        <v>ชุด</v>
      </c>
      <c r="F198" s="449">
        <f>'Data information'!E415</f>
        <v>1730</v>
      </c>
      <c r="G198" s="449">
        <f t="shared" si="28"/>
        <v>0</v>
      </c>
      <c r="H198" s="449">
        <f>'Data information'!F415</f>
        <v>386</v>
      </c>
      <c r="I198" s="449">
        <f t="shared" si="29"/>
        <v>0</v>
      </c>
      <c r="J198" s="449">
        <f t="shared" si="30"/>
        <v>0</v>
      </c>
      <c r="K198" s="451"/>
    </row>
    <row r="199" spans="1:11" s="500" customFormat="1" hidden="1">
      <c r="A199" s="451"/>
      <c r="B199" s="475"/>
      <c r="C199" s="489" t="str">
        <f>'Data information'!C416</f>
        <v xml:space="preserve"> - กระจกเงา ขนาด 3.70x1.00 ม.</v>
      </c>
      <c r="D199" s="449"/>
      <c r="E199" s="450" t="str">
        <f>'Data information'!D416</f>
        <v>ชุด</v>
      </c>
      <c r="F199" s="449">
        <f>'Data information'!E416</f>
        <v>1640</v>
      </c>
      <c r="G199" s="449">
        <f t="shared" si="28"/>
        <v>0</v>
      </c>
      <c r="H199" s="449">
        <f>'Data information'!F416</f>
        <v>366</v>
      </c>
      <c r="I199" s="449">
        <f t="shared" si="29"/>
        <v>0</v>
      </c>
      <c r="J199" s="449">
        <f t="shared" si="30"/>
        <v>0</v>
      </c>
      <c r="K199" s="451"/>
    </row>
    <row r="200" spans="1:11" s="500" customFormat="1" hidden="1">
      <c r="A200" s="451"/>
      <c r="B200" s="475"/>
      <c r="C200" s="489" t="str">
        <f>'Data information'!C417</f>
        <v xml:space="preserve"> - กระจกเงา ขนาด 3.65x1.00 ม.</v>
      </c>
      <c r="D200" s="449"/>
      <c r="E200" s="450" t="str">
        <f>'Data information'!D417</f>
        <v>ชุด</v>
      </c>
      <c r="F200" s="449">
        <f>'Data information'!E417</f>
        <v>1620</v>
      </c>
      <c r="G200" s="449">
        <f t="shared" si="28"/>
        <v>0</v>
      </c>
      <c r="H200" s="449">
        <f>'Data information'!F417</f>
        <v>361</v>
      </c>
      <c r="I200" s="449">
        <f t="shared" si="29"/>
        <v>0</v>
      </c>
      <c r="J200" s="449">
        <f t="shared" si="30"/>
        <v>0</v>
      </c>
      <c r="K200" s="451"/>
    </row>
    <row r="201" spans="1:11" s="500" customFormat="1" hidden="1">
      <c r="A201" s="451"/>
      <c r="B201" s="475"/>
      <c r="C201" s="489" t="str">
        <f>'Data information'!C418</f>
        <v xml:space="preserve"> - กระจกเงา ขนาด 3.50x1.00 ม.</v>
      </c>
      <c r="D201" s="449"/>
      <c r="E201" s="450" t="str">
        <f>'Data information'!D418</f>
        <v>ชุด</v>
      </c>
      <c r="F201" s="449">
        <f>'Data information'!E418</f>
        <v>1550</v>
      </c>
      <c r="G201" s="449">
        <f t="shared" si="28"/>
        <v>0</v>
      </c>
      <c r="H201" s="449">
        <f>'Data information'!F418</f>
        <v>346</v>
      </c>
      <c r="I201" s="449">
        <f t="shared" si="29"/>
        <v>0</v>
      </c>
      <c r="J201" s="449">
        <f t="shared" si="30"/>
        <v>0</v>
      </c>
      <c r="K201" s="451"/>
    </row>
    <row r="202" spans="1:11" s="500" customFormat="1" hidden="1">
      <c r="A202" s="451"/>
      <c r="B202" s="475"/>
      <c r="C202" s="489" t="str">
        <f>'Data information'!C419</f>
        <v xml:space="preserve"> - กระจกเงา ขนาด 3.35x1.00 ม.</v>
      </c>
      <c r="D202" s="449"/>
      <c r="E202" s="450" t="str">
        <f>'Data information'!D419</f>
        <v>ชุด</v>
      </c>
      <c r="F202" s="449">
        <f>'Data information'!E419</f>
        <v>1490</v>
      </c>
      <c r="G202" s="449">
        <f t="shared" si="28"/>
        <v>0</v>
      </c>
      <c r="H202" s="449">
        <f>'Data information'!F419</f>
        <v>331</v>
      </c>
      <c r="I202" s="449">
        <f t="shared" si="29"/>
        <v>0</v>
      </c>
      <c r="J202" s="449">
        <f t="shared" si="30"/>
        <v>0</v>
      </c>
      <c r="K202" s="451"/>
    </row>
    <row r="203" spans="1:11" s="500" customFormat="1">
      <c r="A203" s="451"/>
      <c r="B203" s="475"/>
      <c r="C203" s="489" t="str">
        <f>'Data information'!C420</f>
        <v xml:space="preserve"> - กระจกเงา ขนาด 3.30x1.00 ม.</v>
      </c>
      <c r="D203" s="449"/>
      <c r="E203" s="450" t="str">
        <f>'Data information'!D420</f>
        <v>ชุด</v>
      </c>
      <c r="F203" s="449">
        <f>'Data information'!E420</f>
        <v>1470</v>
      </c>
      <c r="G203" s="449">
        <f t="shared" si="28"/>
        <v>0</v>
      </c>
      <c r="H203" s="449">
        <f>'Data information'!F420</f>
        <v>326</v>
      </c>
      <c r="I203" s="449">
        <f t="shared" si="29"/>
        <v>0</v>
      </c>
      <c r="J203" s="449">
        <f t="shared" si="30"/>
        <v>0</v>
      </c>
      <c r="K203" s="451"/>
    </row>
    <row r="204" spans="1:11" s="500" customFormat="1" hidden="1">
      <c r="A204" s="451"/>
      <c r="B204" s="475"/>
      <c r="C204" s="489" t="str">
        <f>'Data information'!C421</f>
        <v xml:space="preserve"> - กระจกเงา ขนาด 3.25x1.00 ม.</v>
      </c>
      <c r="D204" s="449"/>
      <c r="E204" s="450" t="str">
        <f>'Data information'!D421</f>
        <v>ชุด</v>
      </c>
      <c r="F204" s="449">
        <f>'Data information'!E421</f>
        <v>1440</v>
      </c>
      <c r="G204" s="449">
        <f t="shared" si="28"/>
        <v>0</v>
      </c>
      <c r="H204" s="449">
        <f>'Data information'!F421</f>
        <v>321</v>
      </c>
      <c r="I204" s="449">
        <f t="shared" si="29"/>
        <v>0</v>
      </c>
      <c r="J204" s="449">
        <f t="shared" si="30"/>
        <v>0</v>
      </c>
      <c r="K204" s="451"/>
    </row>
    <row r="205" spans="1:11" s="500" customFormat="1" hidden="1">
      <c r="A205" s="451"/>
      <c r="B205" s="475"/>
      <c r="C205" s="489" t="str">
        <f>'Data information'!C422</f>
        <v xml:space="preserve"> - กระจกเงา ขนาด 3.20x1.00 ม.</v>
      </c>
      <c r="D205" s="449"/>
      <c r="E205" s="450" t="str">
        <f>'Data information'!D422</f>
        <v>ชุด</v>
      </c>
      <c r="F205" s="449">
        <f>'Data information'!E422</f>
        <v>1420</v>
      </c>
      <c r="G205" s="449">
        <f t="shared" si="28"/>
        <v>0</v>
      </c>
      <c r="H205" s="449">
        <f>'Data information'!F422</f>
        <v>316</v>
      </c>
      <c r="I205" s="449">
        <f t="shared" si="29"/>
        <v>0</v>
      </c>
      <c r="J205" s="449">
        <f t="shared" si="30"/>
        <v>0</v>
      </c>
      <c r="K205" s="451"/>
    </row>
    <row r="206" spans="1:11" s="500" customFormat="1" hidden="1">
      <c r="A206" s="451"/>
      <c r="B206" s="475"/>
      <c r="C206" s="489" t="str">
        <f>'Data information'!C423</f>
        <v xml:space="preserve"> - กระจกเงา ขนาด 3.15x1.00 ม.</v>
      </c>
      <c r="D206" s="449"/>
      <c r="E206" s="450" t="str">
        <f>'Data information'!D423</f>
        <v>ชุด</v>
      </c>
      <c r="F206" s="449">
        <f>'Data information'!E423</f>
        <v>1400</v>
      </c>
      <c r="G206" s="449">
        <f t="shared" si="28"/>
        <v>0</v>
      </c>
      <c r="H206" s="449">
        <f>'Data information'!F423</f>
        <v>311</v>
      </c>
      <c r="I206" s="449">
        <f t="shared" si="29"/>
        <v>0</v>
      </c>
      <c r="J206" s="449">
        <f t="shared" si="30"/>
        <v>0</v>
      </c>
      <c r="K206" s="451"/>
    </row>
    <row r="207" spans="1:11" s="500" customFormat="1" hidden="1">
      <c r="A207" s="451"/>
      <c r="B207" s="475"/>
      <c r="C207" s="489" t="str">
        <f>'Data information'!C424</f>
        <v xml:space="preserve"> - กระจกเงา ขนาด 3.10x1.00 ม.</v>
      </c>
      <c r="D207" s="449"/>
      <c r="E207" s="450" t="str">
        <f>'Data information'!D424</f>
        <v>ชุด</v>
      </c>
      <c r="F207" s="449">
        <f>'Data information'!E424</f>
        <v>1380</v>
      </c>
      <c r="G207" s="449">
        <f t="shared" si="28"/>
        <v>0</v>
      </c>
      <c r="H207" s="449">
        <f>'Data information'!F424</f>
        <v>306</v>
      </c>
      <c r="I207" s="449">
        <f t="shared" si="29"/>
        <v>0</v>
      </c>
      <c r="J207" s="449">
        <f t="shared" si="30"/>
        <v>0</v>
      </c>
      <c r="K207" s="451"/>
    </row>
    <row r="208" spans="1:11" s="500" customFormat="1">
      <c r="A208" s="451"/>
      <c r="B208" s="475"/>
      <c r="C208" s="489" t="str">
        <f>'Data information'!C425</f>
        <v xml:space="preserve"> - กระจกเงา ขนาด 3.00x1.00 ม.</v>
      </c>
      <c r="D208" s="449"/>
      <c r="E208" s="450" t="str">
        <f>'Data information'!D425</f>
        <v>ชุด</v>
      </c>
      <c r="F208" s="449">
        <f>'Data information'!E425</f>
        <v>1330</v>
      </c>
      <c r="G208" s="449">
        <f t="shared" si="28"/>
        <v>0</v>
      </c>
      <c r="H208" s="449">
        <f>'Data information'!F425</f>
        <v>297</v>
      </c>
      <c r="I208" s="449">
        <f t="shared" si="29"/>
        <v>0</v>
      </c>
      <c r="J208" s="449">
        <f t="shared" si="30"/>
        <v>0</v>
      </c>
      <c r="K208" s="451"/>
    </row>
    <row r="209" spans="1:11" s="500" customFormat="1" hidden="1">
      <c r="A209" s="451"/>
      <c r="B209" s="475"/>
      <c r="C209" s="489" t="str">
        <f>'Data information'!C426</f>
        <v xml:space="preserve"> - กระจกเงา ขนาด 2.90x1.00 ม.</v>
      </c>
      <c r="D209" s="449"/>
      <c r="E209" s="450" t="str">
        <f>'Data information'!D426</f>
        <v>ชุด</v>
      </c>
      <c r="F209" s="449">
        <f>'Data information'!E426</f>
        <v>1290</v>
      </c>
      <c r="G209" s="449">
        <f t="shared" si="28"/>
        <v>0</v>
      </c>
      <c r="H209" s="449">
        <f>'Data information'!F426</f>
        <v>287</v>
      </c>
      <c r="I209" s="449">
        <f t="shared" si="29"/>
        <v>0</v>
      </c>
      <c r="J209" s="449">
        <f t="shared" si="30"/>
        <v>0</v>
      </c>
      <c r="K209" s="451"/>
    </row>
    <row r="210" spans="1:11" s="500" customFormat="1" hidden="1">
      <c r="A210" s="451"/>
      <c r="B210" s="475"/>
      <c r="C210" s="489" t="str">
        <f>'Data information'!C427</f>
        <v xml:space="preserve"> - กระจกเงา ขนาด 2.20x1.00 ม.</v>
      </c>
      <c r="D210" s="449"/>
      <c r="E210" s="450" t="str">
        <f>'Data information'!D427</f>
        <v>ชุด</v>
      </c>
      <c r="F210" s="449">
        <f>'Data information'!E427</f>
        <v>980</v>
      </c>
      <c r="G210" s="449">
        <f t="shared" si="28"/>
        <v>0</v>
      </c>
      <c r="H210" s="449">
        <f>'Data information'!F427</f>
        <v>217</v>
      </c>
      <c r="I210" s="449">
        <f t="shared" si="29"/>
        <v>0</v>
      </c>
      <c r="J210" s="449">
        <f t="shared" si="30"/>
        <v>0</v>
      </c>
      <c r="K210" s="451"/>
    </row>
    <row r="211" spans="1:11" s="500" customFormat="1" hidden="1">
      <c r="A211" s="451"/>
      <c r="B211" s="475"/>
      <c r="C211" s="489" t="str">
        <f>'Data information'!C428</f>
        <v xml:space="preserve"> - กระจกเงา ขนาด 1.90x1.00 ม.</v>
      </c>
      <c r="D211" s="449"/>
      <c r="E211" s="450" t="str">
        <f>'Data information'!D428</f>
        <v>ชุด</v>
      </c>
      <c r="F211" s="449">
        <f>'Data information'!E428</f>
        <v>840</v>
      </c>
      <c r="G211" s="449">
        <f t="shared" si="28"/>
        <v>0</v>
      </c>
      <c r="H211" s="449">
        <f>'Data information'!F428</f>
        <v>188</v>
      </c>
      <c r="I211" s="449">
        <f t="shared" si="29"/>
        <v>0</v>
      </c>
      <c r="J211" s="449">
        <f t="shared" si="30"/>
        <v>0</v>
      </c>
      <c r="K211" s="451"/>
    </row>
    <row r="212" spans="1:11" s="500" customFormat="1">
      <c r="A212" s="451"/>
      <c r="B212" s="475"/>
      <c r="C212" s="489" t="str">
        <f>'Data information'!C429</f>
        <v xml:space="preserve"> - กระจกเงา ขนาด 1.60x1.00 ม.</v>
      </c>
      <c r="D212" s="449"/>
      <c r="E212" s="450" t="str">
        <f>'Data information'!D429</f>
        <v>ชุด</v>
      </c>
      <c r="F212" s="449">
        <f>'Data information'!E429</f>
        <v>710</v>
      </c>
      <c r="G212" s="449">
        <f t="shared" si="28"/>
        <v>0</v>
      </c>
      <c r="H212" s="449">
        <f>'Data information'!F429</f>
        <v>158</v>
      </c>
      <c r="I212" s="449">
        <f t="shared" si="29"/>
        <v>0</v>
      </c>
      <c r="J212" s="449">
        <f t="shared" si="30"/>
        <v>0</v>
      </c>
      <c r="K212" s="451"/>
    </row>
    <row r="213" spans="1:11" s="500" customFormat="1" hidden="1">
      <c r="A213" s="451"/>
      <c r="B213" s="475"/>
      <c r="C213" s="489" t="str">
        <f>'Data information'!C430</f>
        <v xml:space="preserve"> - กระจกเงา ขนาด 1.00x1.00 ม.</v>
      </c>
      <c r="D213" s="449"/>
      <c r="E213" s="450" t="str">
        <f>'Data information'!D430</f>
        <v>ชุด</v>
      </c>
      <c r="F213" s="449">
        <f>'Data information'!E430</f>
        <v>440</v>
      </c>
      <c r="G213" s="449">
        <f t="shared" si="28"/>
        <v>0</v>
      </c>
      <c r="H213" s="449">
        <f>'Data information'!F430</f>
        <v>99</v>
      </c>
      <c r="I213" s="449">
        <f t="shared" si="29"/>
        <v>0</v>
      </c>
      <c r="J213" s="449">
        <f t="shared" si="30"/>
        <v>0</v>
      </c>
      <c r="K213" s="451"/>
    </row>
    <row r="214" spans="1:11" s="500" customFormat="1">
      <c r="A214" s="451"/>
      <c r="B214" s="475"/>
      <c r="C214" s="489" t="str">
        <f>'Data information'!C431</f>
        <v xml:space="preserve"> - กระจกเงา ขนาด 0.60x1.00 ม.</v>
      </c>
      <c r="D214" s="449"/>
      <c r="E214" s="450" t="str">
        <f>'Data information'!D431</f>
        <v>ชุด</v>
      </c>
      <c r="F214" s="449">
        <f>'Data information'!E431</f>
        <v>270</v>
      </c>
      <c r="G214" s="449">
        <f t="shared" si="28"/>
        <v>0</v>
      </c>
      <c r="H214" s="449">
        <f>'Data information'!F431</f>
        <v>59</v>
      </c>
      <c r="I214" s="449">
        <f t="shared" si="29"/>
        <v>0</v>
      </c>
      <c r="J214" s="449">
        <f t="shared" si="30"/>
        <v>0</v>
      </c>
      <c r="K214" s="451"/>
    </row>
    <row r="215" spans="1:11" s="500" customFormat="1">
      <c r="A215" s="451"/>
      <c r="B215" s="475"/>
      <c r="C215" s="489" t="str">
        <f>'Data information'!C432</f>
        <v xml:space="preserve"> - ผ11 ผนังห้องน้ำสำเร็จรูป แบบเต็มห้อง</v>
      </c>
      <c r="D215" s="449"/>
      <c r="E215" s="450" t="str">
        <f>'Data information'!D432</f>
        <v>ชุด</v>
      </c>
      <c r="F215" s="449">
        <f>'Data information'!E432</f>
        <v>10700</v>
      </c>
      <c r="G215" s="449">
        <f t="shared" si="28"/>
        <v>0</v>
      </c>
      <c r="H215" s="449">
        <f>'Data information'!F432</f>
        <v>800</v>
      </c>
      <c r="I215" s="449">
        <f t="shared" si="29"/>
        <v>0</v>
      </c>
      <c r="J215" s="449">
        <f t="shared" si="30"/>
        <v>0</v>
      </c>
      <c r="K215" s="451"/>
    </row>
    <row r="216" spans="1:11" s="500" customFormat="1">
      <c r="A216" s="451"/>
      <c r="B216" s="475"/>
      <c r="C216" s="489" t="str">
        <f>'Data information'!C433</f>
        <v xml:space="preserve"> - ผ11 ผนังห้องน้ำสำเร็จรูป แบบครึ่งห้อง</v>
      </c>
      <c r="D216" s="449"/>
      <c r="E216" s="450" t="str">
        <f>'Data information'!D433</f>
        <v>ชุด</v>
      </c>
      <c r="F216" s="449">
        <f>'Data information'!E433</f>
        <v>9800</v>
      </c>
      <c r="G216" s="449">
        <f t="shared" si="28"/>
        <v>0</v>
      </c>
      <c r="H216" s="449">
        <f>'Data information'!F433</f>
        <v>650</v>
      </c>
      <c r="I216" s="449">
        <f t="shared" si="29"/>
        <v>0</v>
      </c>
      <c r="J216" s="449">
        <f t="shared" si="30"/>
        <v>0</v>
      </c>
      <c r="K216" s="451"/>
    </row>
    <row r="217" spans="1:11" s="500" customFormat="1" hidden="1">
      <c r="A217" s="451"/>
      <c r="B217" s="475"/>
      <c r="C217" s="489" t="str">
        <f>'Data information'!C434</f>
        <v xml:space="preserve"> - TOP ปูหินแกรนิตดำจีน กว้าง 0.10 ม. โถปัสสาวะ</v>
      </c>
      <c r="D217" s="449"/>
      <c r="E217" s="450" t="str">
        <f>'Data information'!D434</f>
        <v>ม.</v>
      </c>
      <c r="F217" s="449">
        <f>'Data information'!E434</f>
        <v>0</v>
      </c>
      <c r="G217" s="449">
        <f t="shared" si="28"/>
        <v>0</v>
      </c>
      <c r="H217" s="449">
        <f>'Data information'!F434</f>
        <v>0</v>
      </c>
      <c r="I217" s="449">
        <f t="shared" si="29"/>
        <v>0</v>
      </c>
      <c r="J217" s="449">
        <f t="shared" si="30"/>
        <v>0</v>
      </c>
      <c r="K217" s="469" t="s">
        <v>967</v>
      </c>
    </row>
    <row r="218" spans="1:11" s="500" customFormat="1" hidden="1">
      <c r="A218" s="451"/>
      <c r="B218" s="475"/>
      <c r="C218" s="489" t="str">
        <f>'Data information'!C435</f>
        <v xml:space="preserve"> - TOP ปูหินแกรนิตดำจีน กว้าง 0.15 ม. โถส้วม</v>
      </c>
      <c r="D218" s="449"/>
      <c r="E218" s="450" t="str">
        <f>'Data information'!D435</f>
        <v>ม.</v>
      </c>
      <c r="F218" s="449">
        <f>'Data information'!E435</f>
        <v>0</v>
      </c>
      <c r="G218" s="449">
        <f t="shared" si="28"/>
        <v>0</v>
      </c>
      <c r="H218" s="449">
        <f>'Data information'!F435</f>
        <v>0</v>
      </c>
      <c r="I218" s="449">
        <f t="shared" si="29"/>
        <v>0</v>
      </c>
      <c r="J218" s="449">
        <f t="shared" si="30"/>
        <v>0</v>
      </c>
      <c r="K218" s="469" t="s">
        <v>967</v>
      </c>
    </row>
    <row r="219" spans="1:11" s="500" customFormat="1">
      <c r="A219" s="451"/>
      <c r="B219" s="475"/>
      <c r="C219" s="489" t="str">
        <f>'Data information'!C436</f>
        <v xml:space="preserve"> - เคาน์เตอร์ อ่างล้างหน้า กว้าง 0.60 ม.อ่างล้างหน้า</v>
      </c>
      <c r="D219" s="449"/>
      <c r="E219" s="450" t="str">
        <f>'Data information'!D436</f>
        <v>ม.</v>
      </c>
      <c r="F219" s="449">
        <f>'Data information'!E436</f>
        <v>1440</v>
      </c>
      <c r="G219" s="449">
        <f t="shared" si="28"/>
        <v>0</v>
      </c>
      <c r="H219" s="449">
        <f>'Data information'!F436</f>
        <v>175</v>
      </c>
      <c r="I219" s="449">
        <f t="shared" si="29"/>
        <v>0</v>
      </c>
      <c r="J219" s="449">
        <f t="shared" si="30"/>
        <v>0</v>
      </c>
      <c r="K219" s="451"/>
    </row>
    <row r="220" spans="1:11" s="500" customFormat="1">
      <c r="A220" s="480"/>
      <c r="B220" s="481"/>
      <c r="C220" s="485" t="str">
        <f>'Data information'!C437</f>
        <v>งานบันได</v>
      </c>
      <c r="D220" s="451"/>
      <c r="E220" s="458"/>
      <c r="F220" s="451"/>
      <c r="G220" s="451"/>
      <c r="H220" s="451"/>
      <c r="I220" s="451"/>
      <c r="J220" s="451"/>
      <c r="K220" s="451"/>
    </row>
    <row r="221" spans="1:11" s="500" customFormat="1" hidden="1">
      <c r="A221" s="451"/>
      <c r="B221" s="475"/>
      <c r="C221" s="485" t="str">
        <f>'Data information'!C438</f>
        <v>งานบันได ST.1-A อาคาร 1</v>
      </c>
      <c r="D221" s="449"/>
      <c r="E221" s="450"/>
      <c r="F221" s="449"/>
      <c r="G221" s="449"/>
      <c r="H221" s="449"/>
      <c r="I221" s="449"/>
      <c r="J221" s="449"/>
      <c r="K221" s="469"/>
    </row>
    <row r="222" spans="1:11" s="500" customFormat="1" hidden="1">
      <c r="A222" s="451"/>
      <c r="B222" s="475"/>
      <c r="C222" s="489" t="str">
        <f>'Data information'!C439</f>
        <v xml:space="preserve"> - H-390X300X10X16 mm.( แม่บันได )</v>
      </c>
      <c r="D222" s="449"/>
      <c r="E222" s="450" t="str">
        <f>'Data information'!D439</f>
        <v>กก.</v>
      </c>
      <c r="F222" s="449">
        <f>'Data information'!E439</f>
        <v>34.64</v>
      </c>
      <c r="G222" s="449">
        <f t="shared" ref="G222:G235" si="31">D222*F222</f>
        <v>0</v>
      </c>
      <c r="H222" s="449">
        <f>'Data information'!F439</f>
        <v>0</v>
      </c>
      <c r="I222" s="449">
        <f t="shared" ref="I222:I235" si="32">D222*H222</f>
        <v>0</v>
      </c>
      <c r="J222" s="449">
        <f t="shared" ref="J222:J235" si="33">G222+I222</f>
        <v>0</v>
      </c>
      <c r="K222" s="451"/>
    </row>
    <row r="223" spans="1:11" s="500" customFormat="1" hidden="1">
      <c r="A223" s="451"/>
      <c r="B223" s="475"/>
      <c r="C223" s="489" t="str">
        <f>'Data information'!C440</f>
        <v xml:space="preserve"> - แผ่นเหล็กเรียบดำหนา 6 มม. (ลูกตั้ง-ลูกนอน)</v>
      </c>
      <c r="D223" s="449"/>
      <c r="E223" s="450" t="str">
        <f>'Data information'!D440</f>
        <v>กก.</v>
      </c>
      <c r="F223" s="449">
        <f>'Data information'!E440</f>
        <v>25.12</v>
      </c>
      <c r="G223" s="449">
        <f t="shared" si="31"/>
        <v>0</v>
      </c>
      <c r="H223" s="449">
        <f>'Data information'!F440</f>
        <v>0</v>
      </c>
      <c r="I223" s="449">
        <f t="shared" si="32"/>
        <v>0</v>
      </c>
      <c r="J223" s="449">
        <f t="shared" si="33"/>
        <v>0</v>
      </c>
      <c r="K223" s="451"/>
    </row>
    <row r="224" spans="1:11" s="500" customFormat="1" hidden="1">
      <c r="A224" s="451"/>
      <c r="B224" s="475"/>
      <c r="C224" s="489" t="str">
        <f>'Data information'!C441</f>
        <v xml:space="preserve"> - แผ่นเหล็กขนาด 1000X400X25mm. </v>
      </c>
      <c r="D224" s="449"/>
      <c r="E224" s="450" t="str">
        <f>'Data information'!D441</f>
        <v>กก.</v>
      </c>
      <c r="F224" s="449">
        <f>'Data information'!E441</f>
        <v>28.44</v>
      </c>
      <c r="G224" s="449">
        <f t="shared" si="31"/>
        <v>0</v>
      </c>
      <c r="H224" s="449">
        <f>'Data information'!F441</f>
        <v>0</v>
      </c>
      <c r="I224" s="449">
        <f t="shared" si="32"/>
        <v>0</v>
      </c>
      <c r="J224" s="449">
        <f t="shared" si="33"/>
        <v>0</v>
      </c>
      <c r="K224" s="451"/>
    </row>
    <row r="225" spans="1:11" s="500" customFormat="1" hidden="1">
      <c r="A225" s="451"/>
      <c r="B225" s="475"/>
      <c r="C225" s="489" t="str">
        <f>'Data information'!C442</f>
        <v xml:space="preserve"> - แผ่นเหล็กขนาด 400X400X25mm. </v>
      </c>
      <c r="D225" s="449"/>
      <c r="E225" s="450" t="str">
        <f>'Data information'!D442</f>
        <v>กก.</v>
      </c>
      <c r="F225" s="449">
        <f>'Data information'!E442</f>
        <v>28.44</v>
      </c>
      <c r="G225" s="449">
        <f t="shared" si="31"/>
        <v>0</v>
      </c>
      <c r="H225" s="449">
        <f>'Data information'!F442</f>
        <v>0</v>
      </c>
      <c r="I225" s="449">
        <f t="shared" si="32"/>
        <v>0</v>
      </c>
      <c r="J225" s="449">
        <f t="shared" si="33"/>
        <v>0</v>
      </c>
      <c r="K225" s="451"/>
    </row>
    <row r="226" spans="1:11" s="500" customFormat="1" hidden="1">
      <c r="A226" s="451"/>
      <c r="B226" s="475"/>
      <c r="C226" s="489" t="str">
        <f>'Data information'!C443</f>
        <v xml:space="preserve"> - ค่าแรงเชื่อม ประกอบเหล็กโครงสร้าง</v>
      </c>
      <c r="D226" s="449"/>
      <c r="E226" s="450" t="str">
        <f>'Data information'!D443</f>
        <v>กก.</v>
      </c>
      <c r="F226" s="449">
        <f>'Data information'!E443</f>
        <v>0</v>
      </c>
      <c r="G226" s="449">
        <f t="shared" si="31"/>
        <v>0</v>
      </c>
      <c r="H226" s="449">
        <f>'Data information'!F443</f>
        <v>10</v>
      </c>
      <c r="I226" s="449">
        <f t="shared" si="32"/>
        <v>0</v>
      </c>
      <c r="J226" s="449">
        <f t="shared" si="33"/>
        <v>0</v>
      </c>
      <c r="K226" s="451"/>
    </row>
    <row r="227" spans="1:11" s="500" customFormat="1" hidden="1">
      <c r="A227" s="451"/>
      <c r="B227" s="475"/>
      <c r="C227" s="489" t="str">
        <f>'Data information'!C444</f>
        <v xml:space="preserve"> - Dowel DB25 </v>
      </c>
      <c r="D227" s="449"/>
      <c r="E227" s="450" t="str">
        <f>'Data information'!D444</f>
        <v>กก.</v>
      </c>
      <c r="F227" s="449">
        <f>'Data information'!E444</f>
        <v>20.41</v>
      </c>
      <c r="G227" s="449">
        <f t="shared" si="31"/>
        <v>0</v>
      </c>
      <c r="H227" s="449">
        <f>'Data information'!F444</f>
        <v>0</v>
      </c>
      <c r="I227" s="449">
        <f t="shared" si="32"/>
        <v>0</v>
      </c>
      <c r="J227" s="449">
        <f t="shared" si="33"/>
        <v>0</v>
      </c>
      <c r="K227" s="451"/>
    </row>
    <row r="228" spans="1:11" s="500" customFormat="1" hidden="1">
      <c r="A228" s="451"/>
      <c r="B228" s="475"/>
      <c r="C228" s="489" t="str">
        <f>'Data information'!C445</f>
        <v xml:space="preserve"> - คอนกรีต ขัดมันเรียบ (ลูกนอนบันได)</v>
      </c>
      <c r="D228" s="449"/>
      <c r="E228" s="450" t="str">
        <f>'Data information'!D445</f>
        <v>ลบ.ม.</v>
      </c>
      <c r="F228" s="449">
        <f>'Data information'!E445</f>
        <v>1971.96</v>
      </c>
      <c r="G228" s="449">
        <f t="shared" si="31"/>
        <v>0</v>
      </c>
      <c r="H228" s="449">
        <f>'Data information'!F445</f>
        <v>519</v>
      </c>
      <c r="I228" s="449">
        <f t="shared" si="32"/>
        <v>0</v>
      </c>
      <c r="J228" s="449">
        <f t="shared" si="33"/>
        <v>0</v>
      </c>
      <c r="K228" s="451"/>
    </row>
    <row r="229" spans="1:11" s="500" customFormat="1" hidden="1">
      <c r="A229" s="451"/>
      <c r="B229" s="475"/>
      <c r="C229" s="489" t="str">
        <f>'Data information'!C446</f>
        <v xml:space="preserve"> - เหล็กเสริม RB 9 มม.</v>
      </c>
      <c r="D229" s="449"/>
      <c r="E229" s="450" t="str">
        <f>'Data information'!D446</f>
        <v>กก.</v>
      </c>
      <c r="F229" s="449">
        <f>'Data information'!E446</f>
        <v>20.79</v>
      </c>
      <c r="G229" s="449">
        <f t="shared" si="31"/>
        <v>0</v>
      </c>
      <c r="H229" s="449">
        <f>'Data information'!F446</f>
        <v>4.4000000000000004</v>
      </c>
      <c r="I229" s="449">
        <f t="shared" si="32"/>
        <v>0</v>
      </c>
      <c r="J229" s="449">
        <f t="shared" si="33"/>
        <v>0</v>
      </c>
      <c r="K229" s="451"/>
    </row>
    <row r="230" spans="1:11" s="500" customFormat="1" hidden="1">
      <c r="A230" s="451"/>
      <c r="B230" s="475"/>
      <c r="C230" s="489" t="str">
        <f>'Data information'!C447</f>
        <v xml:space="preserve"> - เหล็กเสริม DB 12 มม.</v>
      </c>
      <c r="D230" s="449"/>
      <c r="E230" s="450" t="str">
        <f>'Data information'!D447</f>
        <v>กก.</v>
      </c>
      <c r="F230" s="449">
        <f>'Data information'!E447</f>
        <v>20.2</v>
      </c>
      <c r="G230" s="449">
        <f t="shared" si="31"/>
        <v>0</v>
      </c>
      <c r="H230" s="449">
        <f>'Data information'!F447</f>
        <v>3.6</v>
      </c>
      <c r="I230" s="449">
        <f t="shared" si="32"/>
        <v>0</v>
      </c>
      <c r="J230" s="449">
        <f t="shared" si="33"/>
        <v>0</v>
      </c>
      <c r="K230" s="451"/>
    </row>
    <row r="231" spans="1:11" s="500" customFormat="1" hidden="1">
      <c r="A231" s="451"/>
      <c r="B231" s="475"/>
      <c r="C231" s="489" t="str">
        <f>'Data information'!C448</f>
        <v xml:space="preserve"> - ลวดผูกเหล็ก</v>
      </c>
      <c r="D231" s="449"/>
      <c r="E231" s="450" t="str">
        <f>'Data information'!D448</f>
        <v>กก.</v>
      </c>
      <c r="F231" s="449">
        <f>'Data information'!E448</f>
        <v>34.42</v>
      </c>
      <c r="G231" s="449">
        <f t="shared" si="31"/>
        <v>0</v>
      </c>
      <c r="H231" s="449">
        <f>'Data information'!F448</f>
        <v>0</v>
      </c>
      <c r="I231" s="449">
        <f t="shared" si="32"/>
        <v>0</v>
      </c>
      <c r="J231" s="449">
        <f t="shared" si="33"/>
        <v>0</v>
      </c>
      <c r="K231" s="451"/>
    </row>
    <row r="232" spans="1:11" s="500" customFormat="1" hidden="1">
      <c r="A232" s="451"/>
      <c r="B232" s="475"/>
      <c r="C232" s="489" t="str">
        <f>'Data information'!C449</f>
        <v xml:space="preserve"> - เหล็กสี่เหลี่ยมตัน 1 x 1 ซม.(จมูกบันได)</v>
      </c>
      <c r="D232" s="449"/>
      <c r="E232" s="450" t="str">
        <f>'Data information'!D449</f>
        <v>ม.</v>
      </c>
      <c r="F232" s="449">
        <f>'Data information'!E449</f>
        <v>30</v>
      </c>
      <c r="G232" s="449">
        <f t="shared" si="31"/>
        <v>0</v>
      </c>
      <c r="H232" s="449">
        <f>'Data information'!F449</f>
        <v>0</v>
      </c>
      <c r="I232" s="449">
        <f t="shared" si="32"/>
        <v>0</v>
      </c>
      <c r="J232" s="449">
        <f t="shared" si="33"/>
        <v>0</v>
      </c>
      <c r="K232" s="451"/>
    </row>
    <row r="233" spans="1:11" s="500" customFormat="1" hidden="1">
      <c r="A233" s="451"/>
      <c r="B233" s="475"/>
      <c r="C233" s="489" t="str">
        <f>'Data information'!C450</f>
        <v xml:space="preserve"> - ทาสีกันสนิม</v>
      </c>
      <c r="D233" s="449"/>
      <c r="E233" s="450" t="str">
        <f>'Data information'!D450</f>
        <v>ตร.ม.</v>
      </c>
      <c r="F233" s="449">
        <f>'Data information'!E450</f>
        <v>22.42</v>
      </c>
      <c r="G233" s="449">
        <f t="shared" si="31"/>
        <v>0</v>
      </c>
      <c r="H233" s="449">
        <f>'Data information'!F450</f>
        <v>30</v>
      </c>
      <c r="I233" s="449">
        <f t="shared" si="32"/>
        <v>0</v>
      </c>
      <c r="J233" s="449">
        <f t="shared" si="33"/>
        <v>0</v>
      </c>
      <c r="K233" s="451"/>
    </row>
    <row r="234" spans="1:11" s="500" customFormat="1" hidden="1">
      <c r="A234" s="451"/>
      <c r="B234" s="475"/>
      <c r="C234" s="489" t="str">
        <f>'Data information'!C451</f>
        <v xml:space="preserve"> - ทาสีน้ำมัน</v>
      </c>
      <c r="D234" s="449"/>
      <c r="E234" s="450" t="str">
        <f>'Data information'!D451</f>
        <v>ตร.ม.</v>
      </c>
      <c r="F234" s="449">
        <f>'Data information'!E451</f>
        <v>66.12</v>
      </c>
      <c r="G234" s="449">
        <f t="shared" si="31"/>
        <v>0</v>
      </c>
      <c r="H234" s="449">
        <f>'Data information'!F451</f>
        <v>35</v>
      </c>
      <c r="I234" s="449">
        <f t="shared" si="32"/>
        <v>0</v>
      </c>
      <c r="J234" s="449">
        <f t="shared" si="33"/>
        <v>0</v>
      </c>
      <c r="K234" s="451"/>
    </row>
    <row r="235" spans="1:11" s="500" customFormat="1" hidden="1">
      <c r="A235" s="451"/>
      <c r="B235" s="475"/>
      <c r="C235" s="489" t="str">
        <f>'Data information'!C452</f>
        <v xml:space="preserve"> - งานราวเหล็ก ราวบันได ST.1</v>
      </c>
      <c r="D235" s="449"/>
      <c r="E235" s="450" t="str">
        <f>'Data information'!D452</f>
        <v>ม.</v>
      </c>
      <c r="F235" s="449">
        <f>'Data information'!E452</f>
        <v>1838.53</v>
      </c>
      <c r="G235" s="449">
        <f t="shared" si="31"/>
        <v>0</v>
      </c>
      <c r="H235" s="449">
        <f>'Data information'!F452</f>
        <v>560</v>
      </c>
      <c r="I235" s="449">
        <f t="shared" si="32"/>
        <v>0</v>
      </c>
      <c r="J235" s="449">
        <f t="shared" si="33"/>
        <v>0</v>
      </c>
      <c r="K235" s="451"/>
    </row>
    <row r="236" spans="1:11" s="500" customFormat="1">
      <c r="A236" s="451"/>
      <c r="B236" s="475"/>
      <c r="C236" s="485" t="str">
        <f>'Data information'!C453</f>
        <v>งานบันได ST.1 อาคาร 1,2,3,4,5,6,7,ราว8</v>
      </c>
      <c r="D236" s="449"/>
      <c r="E236" s="450"/>
      <c r="F236" s="449"/>
      <c r="G236" s="449"/>
      <c r="H236" s="449"/>
      <c r="I236" s="449"/>
      <c r="J236" s="449"/>
      <c r="K236" s="451"/>
    </row>
    <row r="237" spans="1:11" s="500" customFormat="1">
      <c r="A237" s="451"/>
      <c r="B237" s="475"/>
      <c r="C237" s="489" t="str">
        <f>'Data information'!C454</f>
        <v xml:space="preserve"> - H-390X300X10X16 mm.( แม่บันได )</v>
      </c>
      <c r="D237" s="449"/>
      <c r="E237" s="450" t="str">
        <f>'Data information'!D454</f>
        <v>กก.</v>
      </c>
      <c r="F237" s="449">
        <f>'Data information'!E454</f>
        <v>34.64</v>
      </c>
      <c r="G237" s="449">
        <f t="shared" ref="G237:G300" si="34">D237*F237</f>
        <v>0</v>
      </c>
      <c r="H237" s="449">
        <f>'Data information'!F454</f>
        <v>0</v>
      </c>
      <c r="I237" s="449">
        <f t="shared" ref="I237:I300" si="35">D237*H237</f>
        <v>0</v>
      </c>
      <c r="J237" s="449">
        <f t="shared" ref="J237:J300" si="36">G237+I237</f>
        <v>0</v>
      </c>
      <c r="K237" s="451"/>
    </row>
    <row r="238" spans="1:11" s="500" customFormat="1">
      <c r="A238" s="451"/>
      <c r="B238" s="475"/>
      <c r="C238" s="489" t="str">
        <f>'Data information'!C455</f>
        <v xml:space="preserve"> - แผ่นเหล็กเรียบดำหนา 6 มม. (ลูกตั้ง-ลูกนอน)</v>
      </c>
      <c r="D238" s="449"/>
      <c r="E238" s="450" t="str">
        <f>'Data information'!D455</f>
        <v>กก.</v>
      </c>
      <c r="F238" s="449">
        <f>'Data information'!E455</f>
        <v>25.12</v>
      </c>
      <c r="G238" s="449">
        <f t="shared" si="34"/>
        <v>0</v>
      </c>
      <c r="H238" s="449">
        <f>'Data information'!F455</f>
        <v>0</v>
      </c>
      <c r="I238" s="449">
        <f t="shared" si="35"/>
        <v>0</v>
      </c>
      <c r="J238" s="449">
        <f t="shared" si="36"/>
        <v>0</v>
      </c>
      <c r="K238" s="451"/>
    </row>
    <row r="239" spans="1:11" s="500" customFormat="1">
      <c r="A239" s="451"/>
      <c r="B239" s="475"/>
      <c r="C239" s="489" t="str">
        <f>'Data information'!C456</f>
        <v xml:space="preserve"> - แผ่นเหล็กขนาด 1000X400X25mm. </v>
      </c>
      <c r="D239" s="449"/>
      <c r="E239" s="450" t="str">
        <f>'Data information'!D456</f>
        <v>กก.</v>
      </c>
      <c r="F239" s="449">
        <f>'Data information'!E456</f>
        <v>28.44</v>
      </c>
      <c r="G239" s="449">
        <f t="shared" si="34"/>
        <v>0</v>
      </c>
      <c r="H239" s="449">
        <f>'Data information'!F456</f>
        <v>0</v>
      </c>
      <c r="I239" s="449">
        <f t="shared" si="35"/>
        <v>0</v>
      </c>
      <c r="J239" s="449">
        <f t="shared" si="36"/>
        <v>0</v>
      </c>
      <c r="K239" s="451"/>
    </row>
    <row r="240" spans="1:11" s="500" customFormat="1">
      <c r="A240" s="451"/>
      <c r="B240" s="475"/>
      <c r="C240" s="489" t="str">
        <f>'Data information'!C457</f>
        <v xml:space="preserve"> - แผ่นเหล็กขนาด 400X400X25mm. </v>
      </c>
      <c r="D240" s="449"/>
      <c r="E240" s="450" t="str">
        <f>'Data information'!D457</f>
        <v>กก.</v>
      </c>
      <c r="F240" s="449">
        <f>'Data information'!E457</f>
        <v>28.44</v>
      </c>
      <c r="G240" s="449">
        <f t="shared" si="34"/>
        <v>0</v>
      </c>
      <c r="H240" s="449">
        <f>'Data information'!F457</f>
        <v>0</v>
      </c>
      <c r="I240" s="449">
        <f t="shared" si="35"/>
        <v>0</v>
      </c>
      <c r="J240" s="449">
        <f t="shared" si="36"/>
        <v>0</v>
      </c>
      <c r="K240" s="451"/>
    </row>
    <row r="241" spans="1:11" s="500" customFormat="1">
      <c r="A241" s="451"/>
      <c r="B241" s="475"/>
      <c r="C241" s="489" t="str">
        <f>'Data information'!C458</f>
        <v xml:space="preserve"> - ค่าแรงเชื่อม ประกอบเหล็กโครงสร้าง</v>
      </c>
      <c r="D241" s="449"/>
      <c r="E241" s="450" t="str">
        <f>'Data information'!D458</f>
        <v>กก.</v>
      </c>
      <c r="F241" s="449">
        <f>'Data information'!E458</f>
        <v>0</v>
      </c>
      <c r="G241" s="449">
        <f t="shared" si="34"/>
        <v>0</v>
      </c>
      <c r="H241" s="449">
        <f>'Data information'!F458</f>
        <v>10</v>
      </c>
      <c r="I241" s="449">
        <f t="shared" si="35"/>
        <v>0</v>
      </c>
      <c r="J241" s="449">
        <f t="shared" si="36"/>
        <v>0</v>
      </c>
      <c r="K241" s="451"/>
    </row>
    <row r="242" spans="1:11" s="500" customFormat="1">
      <c r="A242" s="451"/>
      <c r="B242" s="475"/>
      <c r="C242" s="489" t="str">
        <f>'Data information'!C459</f>
        <v xml:space="preserve"> - Dowel DB25 </v>
      </c>
      <c r="D242" s="449"/>
      <c r="E242" s="450" t="str">
        <f>'Data information'!D459</f>
        <v>กก.</v>
      </c>
      <c r="F242" s="449">
        <f>'Data information'!E459</f>
        <v>20.41</v>
      </c>
      <c r="G242" s="449">
        <f t="shared" si="34"/>
        <v>0</v>
      </c>
      <c r="H242" s="449">
        <f>'Data information'!F459</f>
        <v>0</v>
      </c>
      <c r="I242" s="449">
        <f t="shared" si="35"/>
        <v>0</v>
      </c>
      <c r="J242" s="449">
        <f t="shared" si="36"/>
        <v>0</v>
      </c>
      <c r="K242" s="451"/>
    </row>
    <row r="243" spans="1:11" s="500" customFormat="1">
      <c r="A243" s="451"/>
      <c r="B243" s="475"/>
      <c r="C243" s="489" t="str">
        <f>'Data information'!C460</f>
        <v xml:space="preserve"> - คอนกรีต ขัดมันเรียบ (ลูกนอนบันได)</v>
      </c>
      <c r="D243" s="449"/>
      <c r="E243" s="450" t="str">
        <f>'Data information'!D460</f>
        <v>ลบ.ม.</v>
      </c>
      <c r="F243" s="449">
        <f>'Data information'!E460</f>
        <v>1971.96</v>
      </c>
      <c r="G243" s="449">
        <f t="shared" si="34"/>
        <v>0</v>
      </c>
      <c r="H243" s="449">
        <f>'Data information'!F460</f>
        <v>519</v>
      </c>
      <c r="I243" s="449">
        <f t="shared" si="35"/>
        <v>0</v>
      </c>
      <c r="J243" s="449">
        <f t="shared" si="36"/>
        <v>0</v>
      </c>
      <c r="K243" s="451"/>
    </row>
    <row r="244" spans="1:11" s="500" customFormat="1">
      <c r="A244" s="451"/>
      <c r="B244" s="475"/>
      <c r="C244" s="489" t="str">
        <f>'Data information'!C461</f>
        <v xml:space="preserve"> - เหล็กเสริม RB 9 มม.</v>
      </c>
      <c r="D244" s="449"/>
      <c r="E244" s="450" t="str">
        <f>'Data information'!D461</f>
        <v>กก.</v>
      </c>
      <c r="F244" s="449">
        <f>'Data information'!E461</f>
        <v>20.79</v>
      </c>
      <c r="G244" s="449">
        <f t="shared" si="34"/>
        <v>0</v>
      </c>
      <c r="H244" s="449">
        <f>'Data information'!F461</f>
        <v>4.4000000000000004</v>
      </c>
      <c r="I244" s="449">
        <f t="shared" si="35"/>
        <v>0</v>
      </c>
      <c r="J244" s="449">
        <f t="shared" si="36"/>
        <v>0</v>
      </c>
      <c r="K244" s="451"/>
    </row>
    <row r="245" spans="1:11" s="500" customFormat="1">
      <c r="A245" s="451"/>
      <c r="B245" s="475"/>
      <c r="C245" s="489" t="str">
        <f>'Data information'!C462</f>
        <v xml:space="preserve"> - เหล็กเสริม DB 12 มม.</v>
      </c>
      <c r="D245" s="449"/>
      <c r="E245" s="450" t="str">
        <f>'Data information'!D462</f>
        <v>กก.</v>
      </c>
      <c r="F245" s="449">
        <f>'Data information'!E462</f>
        <v>20.2</v>
      </c>
      <c r="G245" s="449">
        <f t="shared" si="34"/>
        <v>0</v>
      </c>
      <c r="H245" s="449">
        <f>'Data information'!F462</f>
        <v>3.6</v>
      </c>
      <c r="I245" s="449">
        <f t="shared" si="35"/>
        <v>0</v>
      </c>
      <c r="J245" s="449">
        <f t="shared" si="36"/>
        <v>0</v>
      </c>
      <c r="K245" s="451"/>
    </row>
    <row r="246" spans="1:11" s="500" customFormat="1">
      <c r="A246" s="451"/>
      <c r="B246" s="475"/>
      <c r="C246" s="489" t="str">
        <f>'Data information'!C463</f>
        <v xml:space="preserve"> - ลวดผูกเหล็ก</v>
      </c>
      <c r="D246" s="449"/>
      <c r="E246" s="450" t="str">
        <f>'Data information'!D463</f>
        <v>กก.</v>
      </c>
      <c r="F246" s="449">
        <f>'Data information'!E463</f>
        <v>34.42</v>
      </c>
      <c r="G246" s="449">
        <f t="shared" si="34"/>
        <v>0</v>
      </c>
      <c r="H246" s="449">
        <f>'Data information'!F463</f>
        <v>0</v>
      </c>
      <c r="I246" s="449">
        <f t="shared" si="35"/>
        <v>0</v>
      </c>
      <c r="J246" s="449">
        <f t="shared" si="36"/>
        <v>0</v>
      </c>
      <c r="K246" s="451"/>
    </row>
    <row r="247" spans="1:11" s="500" customFormat="1">
      <c r="A247" s="451"/>
      <c r="B247" s="475"/>
      <c r="C247" s="489" t="str">
        <f>'Data information'!C464</f>
        <v xml:space="preserve"> - เหล็กสี่เหลี่ยมตัน 1 x 1 ซม.(จมูกบันได)</v>
      </c>
      <c r="D247" s="449"/>
      <c r="E247" s="450" t="str">
        <f>'Data information'!D464</f>
        <v>ม.</v>
      </c>
      <c r="F247" s="449">
        <f>'Data information'!E464</f>
        <v>30</v>
      </c>
      <c r="G247" s="449">
        <f t="shared" si="34"/>
        <v>0</v>
      </c>
      <c r="H247" s="449">
        <f>'Data information'!F464</f>
        <v>0</v>
      </c>
      <c r="I247" s="449">
        <f t="shared" si="35"/>
        <v>0</v>
      </c>
      <c r="J247" s="449">
        <f t="shared" si="36"/>
        <v>0</v>
      </c>
      <c r="K247" s="451"/>
    </row>
    <row r="248" spans="1:11" s="500" customFormat="1">
      <c r="A248" s="451"/>
      <c r="B248" s="475"/>
      <c r="C248" s="489" t="str">
        <f>'Data information'!C465</f>
        <v xml:space="preserve"> - ทาสีกันสนิม</v>
      </c>
      <c r="D248" s="449"/>
      <c r="E248" s="450" t="str">
        <f>'Data information'!D465</f>
        <v>ตร.ม.</v>
      </c>
      <c r="F248" s="449">
        <f>'Data information'!E465</f>
        <v>22.42</v>
      </c>
      <c r="G248" s="449">
        <f t="shared" si="34"/>
        <v>0</v>
      </c>
      <c r="H248" s="449">
        <f>'Data information'!F465</f>
        <v>30</v>
      </c>
      <c r="I248" s="449">
        <f t="shared" si="35"/>
        <v>0</v>
      </c>
      <c r="J248" s="449">
        <f t="shared" si="36"/>
        <v>0</v>
      </c>
      <c r="K248" s="451"/>
    </row>
    <row r="249" spans="1:11" s="500" customFormat="1">
      <c r="A249" s="451"/>
      <c r="B249" s="475"/>
      <c r="C249" s="489" t="str">
        <f>'Data information'!C466</f>
        <v xml:space="preserve"> - ทาสีน้ำมัน</v>
      </c>
      <c r="D249" s="449"/>
      <c r="E249" s="450" t="str">
        <f>'Data information'!D466</f>
        <v>ตร.ม.</v>
      </c>
      <c r="F249" s="449">
        <f>'Data information'!E466</f>
        <v>66.12</v>
      </c>
      <c r="G249" s="449">
        <f t="shared" si="34"/>
        <v>0</v>
      </c>
      <c r="H249" s="449">
        <f>'Data information'!F466</f>
        <v>35</v>
      </c>
      <c r="I249" s="449">
        <f t="shared" si="35"/>
        <v>0</v>
      </c>
      <c r="J249" s="449">
        <f t="shared" si="36"/>
        <v>0</v>
      </c>
      <c r="K249" s="451"/>
    </row>
    <row r="250" spans="1:11" s="500" customFormat="1">
      <c r="A250" s="451"/>
      <c r="B250" s="475"/>
      <c r="C250" s="489" t="str">
        <f>'Data information'!C467</f>
        <v xml:space="preserve"> - งานราวเหล็ก ราวบันได ST.1</v>
      </c>
      <c r="D250" s="449"/>
      <c r="E250" s="450" t="str">
        <f>'Data information'!D467</f>
        <v>ม.</v>
      </c>
      <c r="F250" s="449">
        <f>'Data information'!E467</f>
        <v>1838.53</v>
      </c>
      <c r="G250" s="449">
        <f t="shared" si="34"/>
        <v>0</v>
      </c>
      <c r="H250" s="449">
        <f>'Data information'!F467</f>
        <v>560</v>
      </c>
      <c r="I250" s="449">
        <f t="shared" si="35"/>
        <v>0</v>
      </c>
      <c r="J250" s="449">
        <f t="shared" si="36"/>
        <v>0</v>
      </c>
      <c r="K250" s="451"/>
    </row>
    <row r="251" spans="1:11" s="500" customFormat="1" hidden="1">
      <c r="A251" s="451"/>
      <c r="B251" s="475"/>
      <c r="C251" s="485" t="str">
        <f>'Data information'!C468</f>
        <v>งานบันได ST.2 อาคาร 3,8</v>
      </c>
      <c r="D251" s="449"/>
      <c r="E251" s="450"/>
      <c r="F251" s="449"/>
      <c r="G251" s="449"/>
      <c r="H251" s="449"/>
      <c r="I251" s="449"/>
      <c r="J251" s="449"/>
      <c r="K251" s="451"/>
    </row>
    <row r="252" spans="1:11" s="500" customFormat="1" hidden="1">
      <c r="A252" s="451"/>
      <c r="B252" s="475"/>
      <c r="C252" s="489" t="str">
        <f>'Data information'!C469</f>
        <v xml:space="preserve"> - H-390X300X10X16 mm.( แม่บันได )</v>
      </c>
      <c r="D252" s="449"/>
      <c r="E252" s="450" t="str">
        <f>'Data information'!D469</f>
        <v>กก.</v>
      </c>
      <c r="F252" s="449">
        <f>'Data information'!E469</f>
        <v>34.64</v>
      </c>
      <c r="G252" s="449">
        <f t="shared" si="34"/>
        <v>0</v>
      </c>
      <c r="H252" s="449">
        <f>'Data information'!F469</f>
        <v>0</v>
      </c>
      <c r="I252" s="449">
        <f t="shared" si="35"/>
        <v>0</v>
      </c>
      <c r="J252" s="449">
        <f t="shared" si="36"/>
        <v>0</v>
      </c>
      <c r="K252" s="451"/>
    </row>
    <row r="253" spans="1:11" s="500" customFormat="1" hidden="1">
      <c r="A253" s="451"/>
      <c r="B253" s="475"/>
      <c r="C253" s="489" t="str">
        <f>'Data information'!C470</f>
        <v xml:space="preserve"> - แผ่นเหล็กเรียบดำหนา 6 มม. (ลูกตั้ง-ลูกนอน)</v>
      </c>
      <c r="D253" s="449"/>
      <c r="E253" s="450" t="str">
        <f>'Data information'!D470</f>
        <v>กก.</v>
      </c>
      <c r="F253" s="449">
        <f>'Data information'!E470</f>
        <v>25.12</v>
      </c>
      <c r="G253" s="449">
        <f t="shared" si="34"/>
        <v>0</v>
      </c>
      <c r="H253" s="449">
        <f>'Data information'!F470</f>
        <v>0</v>
      </c>
      <c r="I253" s="449">
        <f t="shared" si="35"/>
        <v>0</v>
      </c>
      <c r="J253" s="449">
        <f t="shared" si="36"/>
        <v>0</v>
      </c>
      <c r="K253" s="451"/>
    </row>
    <row r="254" spans="1:11" s="500" customFormat="1" hidden="1">
      <c r="A254" s="451"/>
      <c r="B254" s="475"/>
      <c r="C254" s="489" t="str">
        <f>'Data information'!C471</f>
        <v xml:space="preserve"> - แผ่นเหล็กขนาด 1000X400X25mm. </v>
      </c>
      <c r="D254" s="449"/>
      <c r="E254" s="450" t="str">
        <f>'Data information'!D471</f>
        <v>กก.</v>
      </c>
      <c r="F254" s="449">
        <f>'Data information'!E471</f>
        <v>28.44</v>
      </c>
      <c r="G254" s="449">
        <f t="shared" si="34"/>
        <v>0</v>
      </c>
      <c r="H254" s="449">
        <f>'Data information'!F471</f>
        <v>0</v>
      </c>
      <c r="I254" s="449">
        <f t="shared" si="35"/>
        <v>0</v>
      </c>
      <c r="J254" s="449">
        <f t="shared" si="36"/>
        <v>0</v>
      </c>
      <c r="K254" s="451"/>
    </row>
    <row r="255" spans="1:11" s="500" customFormat="1" hidden="1">
      <c r="A255" s="451"/>
      <c r="B255" s="475"/>
      <c r="C255" s="489" t="str">
        <f>'Data information'!C472</f>
        <v xml:space="preserve"> - แผ่นเหล็กขนาด 400X400X25mm. </v>
      </c>
      <c r="D255" s="449"/>
      <c r="E255" s="450" t="str">
        <f>'Data information'!D472</f>
        <v>กก.</v>
      </c>
      <c r="F255" s="449">
        <f>'Data information'!E472</f>
        <v>28.44</v>
      </c>
      <c r="G255" s="449">
        <f t="shared" si="34"/>
        <v>0</v>
      </c>
      <c r="H255" s="449">
        <f>'Data information'!F472</f>
        <v>0</v>
      </c>
      <c r="I255" s="449">
        <f t="shared" si="35"/>
        <v>0</v>
      </c>
      <c r="J255" s="449">
        <f t="shared" si="36"/>
        <v>0</v>
      </c>
      <c r="K255" s="451"/>
    </row>
    <row r="256" spans="1:11" s="500" customFormat="1" hidden="1">
      <c r="A256" s="451"/>
      <c r="B256" s="475"/>
      <c r="C256" s="489" t="str">
        <f>'Data information'!C473</f>
        <v xml:space="preserve"> - ค่าแรงเชื่อม ประกอบเหล็กโครงสร้าง</v>
      </c>
      <c r="D256" s="449"/>
      <c r="E256" s="450" t="str">
        <f>'Data information'!D473</f>
        <v>กก.</v>
      </c>
      <c r="F256" s="449">
        <f>'Data information'!E473</f>
        <v>0</v>
      </c>
      <c r="G256" s="449">
        <f t="shared" si="34"/>
        <v>0</v>
      </c>
      <c r="H256" s="449">
        <f>'Data information'!F473</f>
        <v>10</v>
      </c>
      <c r="I256" s="449">
        <f t="shared" si="35"/>
        <v>0</v>
      </c>
      <c r="J256" s="449">
        <f t="shared" si="36"/>
        <v>0</v>
      </c>
      <c r="K256" s="451"/>
    </row>
    <row r="257" spans="1:11" s="500" customFormat="1" hidden="1">
      <c r="A257" s="451"/>
      <c r="B257" s="475"/>
      <c r="C257" s="489" t="str">
        <f>'Data information'!C474</f>
        <v xml:space="preserve"> - Dowel DB25 </v>
      </c>
      <c r="D257" s="449"/>
      <c r="E257" s="450" t="str">
        <f>'Data information'!D474</f>
        <v>กก.</v>
      </c>
      <c r="F257" s="449">
        <f>'Data information'!E474</f>
        <v>20.41</v>
      </c>
      <c r="G257" s="449">
        <f t="shared" si="34"/>
        <v>0</v>
      </c>
      <c r="H257" s="449">
        <f>'Data information'!F474</f>
        <v>0</v>
      </c>
      <c r="I257" s="449">
        <f t="shared" si="35"/>
        <v>0</v>
      </c>
      <c r="J257" s="449">
        <f t="shared" si="36"/>
        <v>0</v>
      </c>
      <c r="K257" s="451"/>
    </row>
    <row r="258" spans="1:11" s="500" customFormat="1" hidden="1">
      <c r="A258" s="451"/>
      <c r="B258" s="475"/>
      <c r="C258" s="489" t="str">
        <f>'Data information'!C475</f>
        <v xml:space="preserve"> - คอนกรีต ขัดมันเรียบ (ลูกนอนบันได)</v>
      </c>
      <c r="D258" s="449"/>
      <c r="E258" s="450" t="str">
        <f>'Data information'!D475</f>
        <v>ลบ.ม.</v>
      </c>
      <c r="F258" s="449">
        <f>'Data information'!E475</f>
        <v>1971.96</v>
      </c>
      <c r="G258" s="449">
        <f t="shared" si="34"/>
        <v>0</v>
      </c>
      <c r="H258" s="449">
        <f>'Data information'!F475</f>
        <v>519</v>
      </c>
      <c r="I258" s="449">
        <f t="shared" si="35"/>
        <v>0</v>
      </c>
      <c r="J258" s="449">
        <f t="shared" si="36"/>
        <v>0</v>
      </c>
      <c r="K258" s="451"/>
    </row>
    <row r="259" spans="1:11" s="500" customFormat="1" hidden="1">
      <c r="A259" s="451"/>
      <c r="B259" s="475"/>
      <c r="C259" s="489" t="str">
        <f>'Data information'!C476</f>
        <v xml:space="preserve"> - เหล็กเสริม RB 9 มม.</v>
      </c>
      <c r="D259" s="449"/>
      <c r="E259" s="450" t="str">
        <f>'Data information'!D476</f>
        <v>กก.</v>
      </c>
      <c r="F259" s="449">
        <f>'Data information'!E476</f>
        <v>20.79</v>
      </c>
      <c r="G259" s="449">
        <f t="shared" si="34"/>
        <v>0</v>
      </c>
      <c r="H259" s="449">
        <f>'Data information'!F476</f>
        <v>4.4000000000000004</v>
      </c>
      <c r="I259" s="449">
        <f t="shared" si="35"/>
        <v>0</v>
      </c>
      <c r="J259" s="449">
        <f t="shared" si="36"/>
        <v>0</v>
      </c>
      <c r="K259" s="451"/>
    </row>
    <row r="260" spans="1:11" s="500" customFormat="1" hidden="1">
      <c r="A260" s="451"/>
      <c r="B260" s="475"/>
      <c r="C260" s="489" t="str">
        <f>'Data information'!C477</f>
        <v xml:space="preserve"> - เหล็กเสริม DB 12 มม.</v>
      </c>
      <c r="D260" s="449"/>
      <c r="E260" s="450" t="str">
        <f>'Data information'!D477</f>
        <v>กก.</v>
      </c>
      <c r="F260" s="449">
        <f>'Data information'!E477</f>
        <v>20.2</v>
      </c>
      <c r="G260" s="449">
        <f t="shared" si="34"/>
        <v>0</v>
      </c>
      <c r="H260" s="449">
        <f>'Data information'!F477</f>
        <v>3.6</v>
      </c>
      <c r="I260" s="449">
        <f t="shared" si="35"/>
        <v>0</v>
      </c>
      <c r="J260" s="449">
        <f t="shared" si="36"/>
        <v>0</v>
      </c>
      <c r="K260" s="451"/>
    </row>
    <row r="261" spans="1:11" s="500" customFormat="1" hidden="1">
      <c r="A261" s="451"/>
      <c r="B261" s="475"/>
      <c r="C261" s="489" t="str">
        <f>'Data information'!C478</f>
        <v xml:space="preserve"> - ลวดผูกเหล็ก</v>
      </c>
      <c r="D261" s="449"/>
      <c r="E261" s="450" t="str">
        <f>'Data information'!D478</f>
        <v>กก.</v>
      </c>
      <c r="F261" s="449">
        <f>'Data information'!E478</f>
        <v>34.42</v>
      </c>
      <c r="G261" s="449">
        <f t="shared" si="34"/>
        <v>0</v>
      </c>
      <c r="H261" s="449">
        <f>'Data information'!F478</f>
        <v>0</v>
      </c>
      <c r="I261" s="449">
        <f t="shared" si="35"/>
        <v>0</v>
      </c>
      <c r="J261" s="449">
        <f t="shared" si="36"/>
        <v>0</v>
      </c>
      <c r="K261" s="451"/>
    </row>
    <row r="262" spans="1:11" s="500" customFormat="1" hidden="1">
      <c r="A262" s="451"/>
      <c r="B262" s="475"/>
      <c r="C262" s="489" t="str">
        <f>'Data information'!C479</f>
        <v xml:space="preserve"> - เหล็กสี่เหลี่ยมตัน 1 x 1 ซม.(จมูกบันได)</v>
      </c>
      <c r="D262" s="449"/>
      <c r="E262" s="450" t="str">
        <f>'Data information'!D479</f>
        <v>ม.</v>
      </c>
      <c r="F262" s="449">
        <f>'Data information'!E479</f>
        <v>30</v>
      </c>
      <c r="G262" s="449">
        <f t="shared" si="34"/>
        <v>0</v>
      </c>
      <c r="H262" s="449">
        <f>'Data information'!F479</f>
        <v>0</v>
      </c>
      <c r="I262" s="449">
        <f t="shared" si="35"/>
        <v>0</v>
      </c>
      <c r="J262" s="449">
        <f t="shared" si="36"/>
        <v>0</v>
      </c>
      <c r="K262" s="451"/>
    </row>
    <row r="263" spans="1:11" s="500" customFormat="1" hidden="1">
      <c r="A263" s="451"/>
      <c r="B263" s="475"/>
      <c r="C263" s="489" t="str">
        <f>'Data information'!C480</f>
        <v xml:space="preserve"> - ทาสีกันสนิม</v>
      </c>
      <c r="D263" s="449"/>
      <c r="E263" s="450" t="str">
        <f>'Data information'!D480</f>
        <v>ตร.ม.</v>
      </c>
      <c r="F263" s="449">
        <f>'Data information'!E480</f>
        <v>22.42</v>
      </c>
      <c r="G263" s="449">
        <f t="shared" si="34"/>
        <v>0</v>
      </c>
      <c r="H263" s="449">
        <f>'Data information'!F480</f>
        <v>30</v>
      </c>
      <c r="I263" s="449">
        <f t="shared" si="35"/>
        <v>0</v>
      </c>
      <c r="J263" s="449">
        <f t="shared" si="36"/>
        <v>0</v>
      </c>
      <c r="K263" s="451"/>
    </row>
    <row r="264" spans="1:11" s="500" customFormat="1" hidden="1">
      <c r="A264" s="451"/>
      <c r="B264" s="475"/>
      <c r="C264" s="489" t="str">
        <f>'Data information'!C481</f>
        <v xml:space="preserve"> - ทาสีน้ำมัน</v>
      </c>
      <c r="D264" s="449"/>
      <c r="E264" s="450" t="str">
        <f>'Data information'!D481</f>
        <v>ตร.ม.</v>
      </c>
      <c r="F264" s="449">
        <f>'Data information'!E481</f>
        <v>66.12</v>
      </c>
      <c r="G264" s="449">
        <f t="shared" si="34"/>
        <v>0</v>
      </c>
      <c r="H264" s="449">
        <f>'Data information'!F481</f>
        <v>35</v>
      </c>
      <c r="I264" s="449">
        <f t="shared" si="35"/>
        <v>0</v>
      </c>
      <c r="J264" s="449">
        <f t="shared" si="36"/>
        <v>0</v>
      </c>
      <c r="K264" s="451"/>
    </row>
    <row r="265" spans="1:11" s="500" customFormat="1" hidden="1">
      <c r="A265" s="451"/>
      <c r="B265" s="475"/>
      <c r="C265" s="489" t="str">
        <f>'Data information'!C482</f>
        <v xml:space="preserve"> - งานราวเหล็ก ราวบันได ST.2</v>
      </c>
      <c r="D265" s="449"/>
      <c r="E265" s="450" t="str">
        <f>'Data information'!D482</f>
        <v>ม.</v>
      </c>
      <c r="F265" s="449">
        <f>'Data information'!E482</f>
        <v>1838.53</v>
      </c>
      <c r="G265" s="449">
        <f t="shared" si="34"/>
        <v>0</v>
      </c>
      <c r="H265" s="449">
        <f>'Data information'!F482</f>
        <v>560</v>
      </c>
      <c r="I265" s="449">
        <f t="shared" si="35"/>
        <v>0</v>
      </c>
      <c r="J265" s="449">
        <f t="shared" si="36"/>
        <v>0</v>
      </c>
      <c r="K265" s="451"/>
    </row>
    <row r="266" spans="1:11" s="500" customFormat="1" hidden="1">
      <c r="A266" s="451"/>
      <c r="B266" s="475"/>
      <c r="C266" s="485" t="str">
        <f>'Data information'!C483</f>
        <v>งานบันได ST.2 อาคาร 5</v>
      </c>
      <c r="D266" s="449"/>
      <c r="E266" s="450"/>
      <c r="F266" s="449"/>
      <c r="G266" s="449"/>
      <c r="H266" s="449"/>
      <c r="I266" s="449"/>
      <c r="J266" s="449"/>
      <c r="K266" s="451"/>
    </row>
    <row r="267" spans="1:11" s="500" customFormat="1" hidden="1">
      <c r="A267" s="451"/>
      <c r="B267" s="475"/>
      <c r="C267" s="489" t="str">
        <f>'Data information'!C484</f>
        <v xml:space="preserve"> - คอนกรีตโครงสร้าง  fc'= 280 ksc. ทรงกระบอก</v>
      </c>
      <c r="D267" s="449"/>
      <c r="E267" s="450" t="str">
        <f>'Data information'!D484</f>
        <v>ลบ.ม.</v>
      </c>
      <c r="F267" s="449">
        <f>'Data information'!E484</f>
        <v>1971.96</v>
      </c>
      <c r="G267" s="449">
        <f t="shared" si="34"/>
        <v>0</v>
      </c>
      <c r="H267" s="449">
        <f>'Data information'!F484</f>
        <v>519</v>
      </c>
      <c r="I267" s="449">
        <f t="shared" si="35"/>
        <v>0</v>
      </c>
      <c r="J267" s="449">
        <f t="shared" si="36"/>
        <v>0</v>
      </c>
      <c r="K267" s="451"/>
    </row>
    <row r="268" spans="1:11" s="500" customFormat="1" hidden="1">
      <c r="A268" s="451"/>
      <c r="B268" s="475"/>
      <c r="C268" s="489" t="str">
        <f>'Data information'!C485</f>
        <v xml:space="preserve">  - ไม้แบบทั่วไป  50%</v>
      </c>
      <c r="D268" s="449"/>
      <c r="E268" s="450" t="str">
        <f>'Data information'!D485</f>
        <v>ตร.ม.</v>
      </c>
      <c r="F268" s="449">
        <f>'Data information'!E485</f>
        <v>300</v>
      </c>
      <c r="G268" s="449">
        <f t="shared" si="34"/>
        <v>0</v>
      </c>
      <c r="H268" s="449">
        <f>'Data information'!F485</f>
        <v>0</v>
      </c>
      <c r="I268" s="449">
        <f t="shared" si="35"/>
        <v>0</v>
      </c>
      <c r="J268" s="449">
        <f t="shared" si="36"/>
        <v>0</v>
      </c>
      <c r="K268" s="451"/>
    </row>
    <row r="269" spans="1:11" s="500" customFormat="1" hidden="1">
      <c r="A269" s="451"/>
      <c r="B269" s="475"/>
      <c r="C269" s="489" t="str">
        <f>'Data information'!C486</f>
        <v xml:space="preserve">  - ค่าแรงไม้แบบ</v>
      </c>
      <c r="D269" s="449"/>
      <c r="E269" s="450" t="str">
        <f>'Data information'!D486</f>
        <v>ตร.ม.</v>
      </c>
      <c r="F269" s="449">
        <f>'Data information'!E486</f>
        <v>0</v>
      </c>
      <c r="G269" s="449">
        <f t="shared" si="34"/>
        <v>0</v>
      </c>
      <c r="H269" s="449">
        <f>'Data information'!F486</f>
        <v>115</v>
      </c>
      <c r="I269" s="449">
        <f t="shared" si="35"/>
        <v>0</v>
      </c>
      <c r="J269" s="449">
        <f t="shared" si="36"/>
        <v>0</v>
      </c>
      <c r="K269" s="451"/>
    </row>
    <row r="270" spans="1:11" s="500" customFormat="1" hidden="1">
      <c r="A270" s="451"/>
      <c r="B270" s="475"/>
      <c r="C270" s="489" t="str">
        <f>'Data information'!C487</f>
        <v xml:space="preserve">  - ไม้คร่าวยึดแบบหล่อคอนกรีต </v>
      </c>
      <c r="D270" s="449"/>
      <c r="E270" s="450" t="str">
        <f>'Data information'!D487</f>
        <v>ตร.ม.</v>
      </c>
      <c r="F270" s="449">
        <f>'Data information'!E487</f>
        <v>300</v>
      </c>
      <c r="G270" s="449">
        <f t="shared" si="34"/>
        <v>0</v>
      </c>
      <c r="H270" s="449">
        <f>'Data information'!F487</f>
        <v>0</v>
      </c>
      <c r="I270" s="449">
        <f t="shared" si="35"/>
        <v>0</v>
      </c>
      <c r="J270" s="449">
        <f t="shared" si="36"/>
        <v>0</v>
      </c>
      <c r="K270" s="451"/>
    </row>
    <row r="271" spans="1:11" s="500" customFormat="1" hidden="1">
      <c r="A271" s="451"/>
      <c r="B271" s="475"/>
      <c r="C271" s="489" t="str">
        <f>'Data information'!C488</f>
        <v xml:space="preserve">  - ตะปู</v>
      </c>
      <c r="D271" s="449"/>
      <c r="E271" s="450" t="str">
        <f>'Data information'!D488</f>
        <v>กก.</v>
      </c>
      <c r="F271" s="449">
        <f>'Data information'!E488</f>
        <v>58.88</v>
      </c>
      <c r="G271" s="449">
        <f t="shared" si="34"/>
        <v>0</v>
      </c>
      <c r="H271" s="449">
        <f>'Data information'!F488</f>
        <v>0</v>
      </c>
      <c r="I271" s="449">
        <f t="shared" si="35"/>
        <v>0</v>
      </c>
      <c r="J271" s="449">
        <f t="shared" si="36"/>
        <v>0</v>
      </c>
      <c r="K271" s="451"/>
    </row>
    <row r="272" spans="1:11" s="500" customFormat="1" hidden="1">
      <c r="A272" s="451"/>
      <c r="B272" s="475"/>
      <c r="C272" s="489" t="str">
        <f>'Data information'!C489</f>
        <v xml:space="preserve">  - เหล็กเส้นกลมผิวเรียบ SR.24 RB9 มม.</v>
      </c>
      <c r="D272" s="449"/>
      <c r="E272" s="450" t="str">
        <f>'Data information'!D489</f>
        <v>กก.</v>
      </c>
      <c r="F272" s="449">
        <f>'Data information'!E489</f>
        <v>20.79</v>
      </c>
      <c r="G272" s="449">
        <f t="shared" si="34"/>
        <v>0</v>
      </c>
      <c r="H272" s="449">
        <f>'Data information'!F489</f>
        <v>4.4000000000000004</v>
      </c>
      <c r="I272" s="449">
        <f t="shared" si="35"/>
        <v>0</v>
      </c>
      <c r="J272" s="449">
        <f t="shared" si="36"/>
        <v>0</v>
      </c>
      <c r="K272" s="451"/>
    </row>
    <row r="273" spans="1:11" s="500" customFormat="1" hidden="1">
      <c r="A273" s="451"/>
      <c r="B273" s="475"/>
      <c r="C273" s="489" t="str">
        <f>'Data information'!C490</f>
        <v xml:space="preserve">  - เหล็กเส้นกลมผิวข้ออ้อย SD.40 DB12 มม.</v>
      </c>
      <c r="D273" s="449"/>
      <c r="E273" s="450" t="str">
        <f>'Data information'!D490</f>
        <v>กก.</v>
      </c>
      <c r="F273" s="449">
        <f>'Data information'!E490</f>
        <v>20.2</v>
      </c>
      <c r="G273" s="449">
        <f t="shared" si="34"/>
        <v>0</v>
      </c>
      <c r="H273" s="449">
        <f>'Data information'!F490</f>
        <v>3.6</v>
      </c>
      <c r="I273" s="449">
        <f t="shared" si="35"/>
        <v>0</v>
      </c>
      <c r="J273" s="449">
        <f t="shared" si="36"/>
        <v>0</v>
      </c>
      <c r="K273" s="451"/>
    </row>
    <row r="274" spans="1:11" s="500" customFormat="1" hidden="1">
      <c r="A274" s="451"/>
      <c r="B274" s="475"/>
      <c r="C274" s="489" t="str">
        <f>'Data information'!C491</f>
        <v xml:space="preserve"> - ลวดผูกเหล็ก</v>
      </c>
      <c r="D274" s="449"/>
      <c r="E274" s="450" t="str">
        <f>'Data information'!D491</f>
        <v>กก.</v>
      </c>
      <c r="F274" s="449">
        <f>'Data information'!E491</f>
        <v>34.42</v>
      </c>
      <c r="G274" s="449">
        <f t="shared" si="34"/>
        <v>0</v>
      </c>
      <c r="H274" s="449">
        <f>'Data information'!F491</f>
        <v>0</v>
      </c>
      <c r="I274" s="449">
        <f t="shared" si="35"/>
        <v>0</v>
      </c>
      <c r="J274" s="449">
        <f t="shared" si="36"/>
        <v>0</v>
      </c>
      <c r="K274" s="451"/>
    </row>
    <row r="275" spans="1:11" s="500" customFormat="1" hidden="1">
      <c r="A275" s="451"/>
      <c r="B275" s="475"/>
      <c r="C275" s="489" t="str">
        <f>'Data information'!C492</f>
        <v xml:space="preserve"> - กันลื่นเหล็กสี่เหลี่ยมตัน ขนาด 1x1 ซม.(จมูกบันได)</v>
      </c>
      <c r="D275" s="449"/>
      <c r="E275" s="450" t="str">
        <f>'Data information'!D492</f>
        <v>กก.</v>
      </c>
      <c r="F275" s="449">
        <f>'Data information'!E492</f>
        <v>30</v>
      </c>
      <c r="G275" s="449">
        <f t="shared" si="34"/>
        <v>0</v>
      </c>
      <c r="H275" s="449">
        <f>'Data information'!F492</f>
        <v>0</v>
      </c>
      <c r="I275" s="449">
        <f t="shared" si="35"/>
        <v>0</v>
      </c>
      <c r="J275" s="449">
        <f t="shared" si="36"/>
        <v>0</v>
      </c>
      <c r="K275" s="451"/>
    </row>
    <row r="276" spans="1:11" s="500" customFormat="1" hidden="1">
      <c r="A276" s="451"/>
      <c r="B276" s="475"/>
      <c r="C276" s="489" t="str">
        <f>'Data information'!C493</f>
        <v xml:space="preserve"> - งานราวเหล็ก ราวบันได ST2</v>
      </c>
      <c r="D276" s="449"/>
      <c r="E276" s="450" t="str">
        <f>'Data information'!D493</f>
        <v>ม.</v>
      </c>
      <c r="F276" s="449">
        <f>'Data information'!E493</f>
        <v>303.774</v>
      </c>
      <c r="G276" s="449">
        <f t="shared" si="34"/>
        <v>0</v>
      </c>
      <c r="H276" s="449">
        <f>'Data information'!F493</f>
        <v>114</v>
      </c>
      <c r="I276" s="449">
        <f t="shared" si="35"/>
        <v>0</v>
      </c>
      <c r="J276" s="449">
        <f t="shared" si="36"/>
        <v>0</v>
      </c>
      <c r="K276" s="451"/>
    </row>
    <row r="277" spans="1:11" s="500" customFormat="1">
      <c r="A277" s="451"/>
      <c r="B277" s="475"/>
      <c r="C277" s="485" t="str">
        <f>'Data information'!C494</f>
        <v>งานบันได ST.2-1 อาคาร1,2, 6,7</v>
      </c>
      <c r="D277" s="449"/>
      <c r="E277" s="450"/>
      <c r="F277" s="449"/>
      <c r="G277" s="449"/>
      <c r="H277" s="449"/>
      <c r="I277" s="449"/>
      <c r="J277" s="449"/>
      <c r="K277" s="451"/>
    </row>
    <row r="278" spans="1:11" s="500" customFormat="1">
      <c r="A278" s="451"/>
      <c r="B278" s="475"/>
      <c r="C278" s="489" t="str">
        <f>'Data information'!C495</f>
        <v xml:space="preserve"> -  H-200X200X8X12mm. </v>
      </c>
      <c r="D278" s="449"/>
      <c r="E278" s="450" t="str">
        <f>'Data information'!D495</f>
        <v>กก.</v>
      </c>
      <c r="F278" s="449">
        <f>'Data information'!E495</f>
        <v>33.409999999999997</v>
      </c>
      <c r="G278" s="449">
        <f t="shared" si="34"/>
        <v>0</v>
      </c>
      <c r="H278" s="449">
        <f>'Data information'!F495</f>
        <v>0</v>
      </c>
      <c r="I278" s="449">
        <f t="shared" si="35"/>
        <v>0</v>
      </c>
      <c r="J278" s="449">
        <f t="shared" si="36"/>
        <v>0</v>
      </c>
      <c r="K278" s="451"/>
    </row>
    <row r="279" spans="1:11" s="500" customFormat="1">
      <c r="A279" s="451"/>
      <c r="B279" s="475"/>
      <c r="C279" s="489" t="str">
        <f>'Data information'!C496</f>
        <v xml:space="preserve">  - H-194X150X6X9mm.</v>
      </c>
      <c r="D279" s="449"/>
      <c r="E279" s="450" t="str">
        <f>'Data information'!D496</f>
        <v>กก.</v>
      </c>
      <c r="F279" s="449">
        <f>'Data information'!E496</f>
        <v>34.020000000000003</v>
      </c>
      <c r="G279" s="449">
        <f t="shared" si="34"/>
        <v>0</v>
      </c>
      <c r="H279" s="449">
        <f>'Data information'!F496</f>
        <v>0</v>
      </c>
      <c r="I279" s="449">
        <f t="shared" si="35"/>
        <v>0</v>
      </c>
      <c r="J279" s="449">
        <f t="shared" si="36"/>
        <v>0</v>
      </c>
      <c r="K279" s="451"/>
    </row>
    <row r="280" spans="1:11" s="500" customFormat="1">
      <c r="A280" s="451"/>
      <c r="B280" s="475"/>
      <c r="C280" s="489" t="str">
        <f>'Data information'!C497</f>
        <v xml:space="preserve"> - C-CHANNELS 200X80X7.5X11.0mm.</v>
      </c>
      <c r="D280" s="449"/>
      <c r="E280" s="450" t="str">
        <f>'Data information'!D497</f>
        <v>กก.</v>
      </c>
      <c r="F280" s="449">
        <f>'Data information'!E497</f>
        <v>35.840000000000003</v>
      </c>
      <c r="G280" s="449">
        <f t="shared" si="34"/>
        <v>0</v>
      </c>
      <c r="H280" s="449">
        <f>'Data information'!F497</f>
        <v>0</v>
      </c>
      <c r="I280" s="449">
        <f t="shared" si="35"/>
        <v>0</v>
      </c>
      <c r="J280" s="449">
        <f t="shared" si="36"/>
        <v>0</v>
      </c>
      <c r="K280" s="451"/>
    </row>
    <row r="281" spans="1:11" s="500" customFormat="1">
      <c r="A281" s="451"/>
      <c r="B281" s="475"/>
      <c r="C281" s="489" t="str">
        <f>'Data information'!C498</f>
        <v xml:space="preserve"> - แผ่นเหล็กลายตีนไก่  หนา 6 มม.พับ (ลูกนอนบันได)</v>
      </c>
      <c r="D281" s="449"/>
      <c r="E281" s="450" t="str">
        <f>'Data information'!D498</f>
        <v>กก.</v>
      </c>
      <c r="F281" s="449">
        <f>'Data information'!E498</f>
        <v>39.79</v>
      </c>
      <c r="G281" s="449">
        <f t="shared" si="34"/>
        <v>0</v>
      </c>
      <c r="H281" s="449">
        <f>'Data information'!F498</f>
        <v>0</v>
      </c>
      <c r="I281" s="449">
        <f t="shared" si="35"/>
        <v>0</v>
      </c>
      <c r="J281" s="449">
        <f t="shared" si="36"/>
        <v>0</v>
      </c>
      <c r="K281" s="451"/>
    </row>
    <row r="282" spans="1:11" s="500" customFormat="1">
      <c r="A282" s="451"/>
      <c r="B282" s="475"/>
      <c r="C282" s="489" t="str">
        <f>'Data information'!C499</f>
        <v xml:space="preserve"> - แผ่นเหล็กขนาด 250X400X20mm. </v>
      </c>
      <c r="D282" s="449"/>
      <c r="E282" s="450" t="str">
        <f>'Data information'!D499</f>
        <v>กก.</v>
      </c>
      <c r="F282" s="449">
        <f>'Data information'!E499</f>
        <v>28.692401372212689</v>
      </c>
      <c r="G282" s="449">
        <f t="shared" si="34"/>
        <v>0</v>
      </c>
      <c r="H282" s="449">
        <f>'Data information'!F499</f>
        <v>0</v>
      </c>
      <c r="I282" s="449">
        <f t="shared" si="35"/>
        <v>0</v>
      </c>
      <c r="J282" s="449">
        <f t="shared" si="36"/>
        <v>0</v>
      </c>
      <c r="K282" s="451"/>
    </row>
    <row r="283" spans="1:11" s="500" customFormat="1">
      <c r="A283" s="451"/>
      <c r="B283" s="475"/>
      <c r="C283" s="489" t="str">
        <f>'Data information'!C500</f>
        <v xml:space="preserve"> - แผ่นเหล็กขนาด 250X250X20mm. </v>
      </c>
      <c r="D283" s="449"/>
      <c r="E283" s="450" t="str">
        <f>'Data information'!D500</f>
        <v>กก.</v>
      </c>
      <c r="F283" s="449">
        <f>'Data information'!E500</f>
        <v>28.692401372212689</v>
      </c>
      <c r="G283" s="449">
        <f t="shared" si="34"/>
        <v>0</v>
      </c>
      <c r="H283" s="449">
        <f>'Data information'!F500</f>
        <v>0</v>
      </c>
      <c r="I283" s="449">
        <f t="shared" si="35"/>
        <v>0</v>
      </c>
      <c r="J283" s="449">
        <f t="shared" si="36"/>
        <v>0</v>
      </c>
      <c r="K283" s="451"/>
    </row>
    <row r="284" spans="1:11" s="500" customFormat="1">
      <c r="A284" s="451"/>
      <c r="B284" s="475"/>
      <c r="C284" s="489" t="str">
        <f>'Data information'!C501</f>
        <v xml:space="preserve"> - แผ่นเหล็กขนาด 200X350X20mm. </v>
      </c>
      <c r="D284" s="449"/>
      <c r="E284" s="450" t="str">
        <f>'Data information'!D501</f>
        <v>กก.</v>
      </c>
      <c r="F284" s="449">
        <f>'Data information'!E501</f>
        <v>28.692401372212689</v>
      </c>
      <c r="G284" s="449">
        <f t="shared" si="34"/>
        <v>0</v>
      </c>
      <c r="H284" s="449">
        <f>'Data information'!F501</f>
        <v>0</v>
      </c>
      <c r="I284" s="449">
        <f t="shared" si="35"/>
        <v>0</v>
      </c>
      <c r="J284" s="449">
        <f t="shared" si="36"/>
        <v>0</v>
      </c>
      <c r="K284" s="451"/>
    </row>
    <row r="285" spans="1:11" s="500" customFormat="1">
      <c r="A285" s="451"/>
      <c r="B285" s="475"/>
      <c r="C285" s="489" t="str">
        <f>'Data information'!C502</f>
        <v xml:space="preserve"> - Dowel DB20 ยาว 0.40 ม. (DETAIL-1)</v>
      </c>
      <c r="D285" s="449"/>
      <c r="E285" s="450" t="str">
        <f>'Data information'!D502</f>
        <v>กก.</v>
      </c>
      <c r="F285" s="449">
        <f>'Data information'!E502</f>
        <v>20.18</v>
      </c>
      <c r="G285" s="449">
        <f t="shared" si="34"/>
        <v>0</v>
      </c>
      <c r="H285" s="449">
        <f>'Data information'!F502</f>
        <v>0</v>
      </c>
      <c r="I285" s="449">
        <f t="shared" si="35"/>
        <v>0</v>
      </c>
      <c r="J285" s="449">
        <f t="shared" si="36"/>
        <v>0</v>
      </c>
      <c r="K285" s="451"/>
    </row>
    <row r="286" spans="1:11" s="500" customFormat="1">
      <c r="A286" s="451"/>
      <c r="B286" s="475"/>
      <c r="C286" s="489" t="str">
        <f>'Data information'!C503</f>
        <v xml:space="preserve"> - Dowel DB20 ยาว 0.40 ม.  (DETAIL-2)</v>
      </c>
      <c r="D286" s="449"/>
      <c r="E286" s="450" t="str">
        <f>'Data information'!D503</f>
        <v>กก.</v>
      </c>
      <c r="F286" s="449">
        <f>'Data information'!E503</f>
        <v>20.18</v>
      </c>
      <c r="G286" s="449">
        <f t="shared" si="34"/>
        <v>0</v>
      </c>
      <c r="H286" s="449">
        <f>'Data information'!F503</f>
        <v>0</v>
      </c>
      <c r="I286" s="449">
        <f t="shared" si="35"/>
        <v>0</v>
      </c>
      <c r="J286" s="449">
        <f t="shared" si="36"/>
        <v>0</v>
      </c>
      <c r="K286" s="451"/>
    </row>
    <row r="287" spans="1:11" s="500" customFormat="1">
      <c r="A287" s="451"/>
      <c r="B287" s="475"/>
      <c r="C287" s="489" t="str">
        <f>'Data information'!C504</f>
        <v xml:space="preserve"> - Dowel DB16 ยาว 0.40 ม.  (DETAIL-3)</v>
      </c>
      <c r="D287" s="449"/>
      <c r="E287" s="450" t="str">
        <f>'Data information'!D504</f>
        <v>กก.</v>
      </c>
      <c r="F287" s="449">
        <f>'Data information'!E504</f>
        <v>20.14</v>
      </c>
      <c r="G287" s="449">
        <f t="shared" si="34"/>
        <v>0</v>
      </c>
      <c r="H287" s="449">
        <f>'Data information'!F504</f>
        <v>0</v>
      </c>
      <c r="I287" s="449">
        <f t="shared" si="35"/>
        <v>0</v>
      </c>
      <c r="J287" s="449">
        <f t="shared" si="36"/>
        <v>0</v>
      </c>
      <c r="K287" s="451"/>
    </row>
    <row r="288" spans="1:11" s="500" customFormat="1">
      <c r="A288" s="451"/>
      <c r="B288" s="475"/>
      <c r="C288" s="489" t="str">
        <f>'Data information'!C505</f>
        <v xml:space="preserve"> - ค่าแรงเชื่อม ประกอบเหล็กโครงสร้าง</v>
      </c>
      <c r="D288" s="449"/>
      <c r="E288" s="450" t="str">
        <f>'Data information'!D505</f>
        <v>กก.</v>
      </c>
      <c r="F288" s="449">
        <f>'Data information'!E505</f>
        <v>0</v>
      </c>
      <c r="G288" s="449">
        <f t="shared" si="34"/>
        <v>0</v>
      </c>
      <c r="H288" s="449">
        <f>'Data information'!F505</f>
        <v>10</v>
      </c>
      <c r="I288" s="449">
        <f t="shared" si="35"/>
        <v>0</v>
      </c>
      <c r="J288" s="449">
        <f t="shared" si="36"/>
        <v>0</v>
      </c>
      <c r="K288" s="451"/>
    </row>
    <row r="289" spans="1:11" s="500" customFormat="1">
      <c r="A289" s="451"/>
      <c r="B289" s="475"/>
      <c r="C289" s="489" t="str">
        <f>'Data information'!C506</f>
        <v xml:space="preserve"> - ทาสีกันสนิม</v>
      </c>
      <c r="D289" s="449"/>
      <c r="E289" s="450" t="str">
        <f>'Data information'!D506</f>
        <v>ตร.ม.</v>
      </c>
      <c r="F289" s="449">
        <f>'Data information'!E506</f>
        <v>22.42</v>
      </c>
      <c r="G289" s="449">
        <f t="shared" si="34"/>
        <v>0</v>
      </c>
      <c r="H289" s="449">
        <f>'Data information'!F506</f>
        <v>30</v>
      </c>
      <c r="I289" s="449">
        <f t="shared" si="35"/>
        <v>0</v>
      </c>
      <c r="J289" s="449">
        <f t="shared" si="36"/>
        <v>0</v>
      </c>
      <c r="K289" s="451"/>
    </row>
    <row r="290" spans="1:11" s="500" customFormat="1">
      <c r="A290" s="451"/>
      <c r="B290" s="475"/>
      <c r="C290" s="489" t="str">
        <f>'Data information'!C507</f>
        <v xml:space="preserve"> - ทาสีน้ำมัน</v>
      </c>
      <c r="D290" s="449"/>
      <c r="E290" s="450" t="str">
        <f>'Data information'!D507</f>
        <v>ตร.ม.</v>
      </c>
      <c r="F290" s="449">
        <f>'Data information'!E507</f>
        <v>66.12</v>
      </c>
      <c r="G290" s="449">
        <f t="shared" si="34"/>
        <v>0</v>
      </c>
      <c r="H290" s="449">
        <f>'Data information'!F507</f>
        <v>35</v>
      </c>
      <c r="I290" s="449">
        <f t="shared" si="35"/>
        <v>0</v>
      </c>
      <c r="J290" s="449">
        <f t="shared" si="36"/>
        <v>0</v>
      </c>
      <c r="K290" s="451"/>
    </row>
    <row r="291" spans="1:11" s="500" customFormat="1">
      <c r="A291" s="451"/>
      <c r="B291" s="475"/>
      <c r="C291" s="489" t="str">
        <f>'Data information'!C508</f>
        <v xml:space="preserve"> - งานราวเหล็ก ราวบันได ST.2-1</v>
      </c>
      <c r="D291" s="449"/>
      <c r="E291" s="450" t="str">
        <f>'Data information'!D508</f>
        <v>ม.</v>
      </c>
      <c r="F291" s="449">
        <f>'Data information'!E508</f>
        <v>303.774</v>
      </c>
      <c r="G291" s="449">
        <f t="shared" si="34"/>
        <v>0</v>
      </c>
      <c r="H291" s="449">
        <f>'Data information'!F508</f>
        <v>114</v>
      </c>
      <c r="I291" s="449">
        <f t="shared" si="35"/>
        <v>0</v>
      </c>
      <c r="J291" s="449">
        <f t="shared" si="36"/>
        <v>0</v>
      </c>
      <c r="K291" s="451"/>
    </row>
    <row r="292" spans="1:11" s="500" customFormat="1" hidden="1">
      <c r="A292" s="451"/>
      <c r="B292" s="475"/>
      <c r="C292" s="485" t="str">
        <f>'Data information'!C509</f>
        <v>งานบันได ST.2-1 อาคาร 4</v>
      </c>
      <c r="D292" s="449"/>
      <c r="E292" s="450"/>
      <c r="F292" s="449"/>
      <c r="G292" s="449"/>
      <c r="H292" s="449"/>
      <c r="I292" s="449"/>
      <c r="J292" s="449"/>
      <c r="K292" s="451"/>
    </row>
    <row r="293" spans="1:11" s="500" customFormat="1" hidden="1">
      <c r="A293" s="451"/>
      <c r="B293" s="475"/>
      <c r="C293" s="489" t="str">
        <f>'Data information'!C510</f>
        <v xml:space="preserve"> - H-390X300X10X16 mm.( แม่บันได )</v>
      </c>
      <c r="D293" s="449"/>
      <c r="E293" s="450" t="str">
        <f>'Data information'!D510</f>
        <v>กก.</v>
      </c>
      <c r="F293" s="449">
        <f>'Data information'!E510</f>
        <v>34.64</v>
      </c>
      <c r="G293" s="449">
        <f t="shared" si="34"/>
        <v>0</v>
      </c>
      <c r="H293" s="449">
        <f>'Data information'!F510</f>
        <v>0</v>
      </c>
      <c r="I293" s="449">
        <f t="shared" si="35"/>
        <v>0</v>
      </c>
      <c r="J293" s="449">
        <f t="shared" si="36"/>
        <v>0</v>
      </c>
      <c r="K293" s="451"/>
    </row>
    <row r="294" spans="1:11" s="500" customFormat="1" hidden="1">
      <c r="A294" s="451"/>
      <c r="B294" s="475"/>
      <c r="C294" s="489" t="str">
        <f>'Data information'!C511</f>
        <v xml:space="preserve"> - แผ่นเหล็กเรียบดำหนา 6 มม. (ลูกตั้ง-ลูกนอน)</v>
      </c>
      <c r="D294" s="449"/>
      <c r="E294" s="450" t="str">
        <f>'Data information'!D511</f>
        <v>กก.</v>
      </c>
      <c r="F294" s="449">
        <f>'Data information'!E511</f>
        <v>25.12</v>
      </c>
      <c r="G294" s="449">
        <f t="shared" si="34"/>
        <v>0</v>
      </c>
      <c r="H294" s="449">
        <f>'Data information'!F511</f>
        <v>0</v>
      </c>
      <c r="I294" s="449">
        <f t="shared" si="35"/>
        <v>0</v>
      </c>
      <c r="J294" s="449">
        <f t="shared" si="36"/>
        <v>0</v>
      </c>
      <c r="K294" s="451"/>
    </row>
    <row r="295" spans="1:11" s="500" customFormat="1" hidden="1">
      <c r="A295" s="451"/>
      <c r="B295" s="475"/>
      <c r="C295" s="489" t="str">
        <f>'Data information'!C512</f>
        <v xml:space="preserve"> - แผ่นเหล็กขนาด 1000X400X25mm. </v>
      </c>
      <c r="D295" s="449"/>
      <c r="E295" s="450" t="str">
        <f>'Data information'!D512</f>
        <v>กก.</v>
      </c>
      <c r="F295" s="449">
        <f>'Data information'!E512</f>
        <v>28.44</v>
      </c>
      <c r="G295" s="449">
        <f t="shared" si="34"/>
        <v>0</v>
      </c>
      <c r="H295" s="449">
        <f>'Data information'!F512</f>
        <v>0</v>
      </c>
      <c r="I295" s="449">
        <f t="shared" si="35"/>
        <v>0</v>
      </c>
      <c r="J295" s="449">
        <f t="shared" si="36"/>
        <v>0</v>
      </c>
      <c r="K295" s="451"/>
    </row>
    <row r="296" spans="1:11" s="500" customFormat="1" hidden="1">
      <c r="A296" s="451"/>
      <c r="B296" s="475"/>
      <c r="C296" s="489" t="str">
        <f>'Data information'!C513</f>
        <v xml:space="preserve"> - แผ่นเหล็กขนาด 400X400X25mm. </v>
      </c>
      <c r="D296" s="449"/>
      <c r="E296" s="450" t="str">
        <f>'Data information'!D513</f>
        <v>กก.</v>
      </c>
      <c r="F296" s="449">
        <f>'Data information'!E513</f>
        <v>28.44</v>
      </c>
      <c r="G296" s="449">
        <f t="shared" si="34"/>
        <v>0</v>
      </c>
      <c r="H296" s="449">
        <f>'Data information'!F513</f>
        <v>0</v>
      </c>
      <c r="I296" s="449">
        <f t="shared" si="35"/>
        <v>0</v>
      </c>
      <c r="J296" s="449">
        <f t="shared" si="36"/>
        <v>0</v>
      </c>
      <c r="K296" s="451"/>
    </row>
    <row r="297" spans="1:11" s="500" customFormat="1" hidden="1">
      <c r="A297" s="451"/>
      <c r="B297" s="475"/>
      <c r="C297" s="489" t="str">
        <f>'Data information'!C514</f>
        <v xml:space="preserve"> - ค่าแรงเชื่อม ประกอบเหล็กโครงสร้าง</v>
      </c>
      <c r="D297" s="449"/>
      <c r="E297" s="450" t="str">
        <f>'Data information'!D514</f>
        <v>กก.</v>
      </c>
      <c r="F297" s="449">
        <f>'Data information'!E514</f>
        <v>0</v>
      </c>
      <c r="G297" s="449">
        <f t="shared" si="34"/>
        <v>0</v>
      </c>
      <c r="H297" s="449">
        <f>'Data information'!F514</f>
        <v>10</v>
      </c>
      <c r="I297" s="449">
        <f t="shared" si="35"/>
        <v>0</v>
      </c>
      <c r="J297" s="449">
        <f t="shared" si="36"/>
        <v>0</v>
      </c>
      <c r="K297" s="451"/>
    </row>
    <row r="298" spans="1:11" s="500" customFormat="1" hidden="1">
      <c r="A298" s="451"/>
      <c r="B298" s="475"/>
      <c r="C298" s="489" t="str">
        <f>'Data information'!C515</f>
        <v xml:space="preserve"> - Dowel DB25 </v>
      </c>
      <c r="D298" s="449"/>
      <c r="E298" s="450" t="str">
        <f>'Data information'!D515</f>
        <v>กก.</v>
      </c>
      <c r="F298" s="449">
        <f>'Data information'!E515</f>
        <v>20.41</v>
      </c>
      <c r="G298" s="449">
        <f t="shared" si="34"/>
        <v>0</v>
      </c>
      <c r="H298" s="449">
        <f>'Data information'!F515</f>
        <v>0</v>
      </c>
      <c r="I298" s="449">
        <f t="shared" si="35"/>
        <v>0</v>
      </c>
      <c r="J298" s="449">
        <f t="shared" si="36"/>
        <v>0</v>
      </c>
      <c r="K298" s="451"/>
    </row>
    <row r="299" spans="1:11" s="500" customFormat="1" hidden="1">
      <c r="A299" s="451"/>
      <c r="B299" s="475"/>
      <c r="C299" s="489" t="str">
        <f>'Data information'!C516</f>
        <v xml:space="preserve"> - คอนกรีต ขัดมันเรียบ (ลูกนอนบันได)</v>
      </c>
      <c r="D299" s="449"/>
      <c r="E299" s="450" t="str">
        <f>'Data information'!D516</f>
        <v>ลบ.ม.</v>
      </c>
      <c r="F299" s="449">
        <f>'Data information'!E516</f>
        <v>1971.96</v>
      </c>
      <c r="G299" s="449">
        <f t="shared" si="34"/>
        <v>0</v>
      </c>
      <c r="H299" s="449">
        <f>'Data information'!F516</f>
        <v>519</v>
      </c>
      <c r="I299" s="449">
        <f t="shared" si="35"/>
        <v>0</v>
      </c>
      <c r="J299" s="449">
        <f t="shared" si="36"/>
        <v>0</v>
      </c>
      <c r="K299" s="451"/>
    </row>
    <row r="300" spans="1:11" s="500" customFormat="1" hidden="1">
      <c r="A300" s="451"/>
      <c r="B300" s="475"/>
      <c r="C300" s="489" t="str">
        <f>'Data information'!C517</f>
        <v xml:space="preserve"> - เหล็กเสริม RB 9 มม.</v>
      </c>
      <c r="D300" s="449"/>
      <c r="E300" s="450" t="str">
        <f>'Data information'!D517</f>
        <v>กก.</v>
      </c>
      <c r="F300" s="449">
        <f>'Data information'!E517</f>
        <v>20.79</v>
      </c>
      <c r="G300" s="449">
        <f t="shared" si="34"/>
        <v>0</v>
      </c>
      <c r="H300" s="449">
        <f>'Data information'!F517</f>
        <v>4.4000000000000004</v>
      </c>
      <c r="I300" s="449">
        <f t="shared" si="35"/>
        <v>0</v>
      </c>
      <c r="J300" s="449">
        <f t="shared" si="36"/>
        <v>0</v>
      </c>
      <c r="K300" s="451"/>
    </row>
    <row r="301" spans="1:11" s="500" customFormat="1" hidden="1">
      <c r="A301" s="451"/>
      <c r="B301" s="475"/>
      <c r="C301" s="489" t="str">
        <f>'Data information'!C518</f>
        <v xml:space="preserve"> - เหล็กเสริม DB 12 มม.</v>
      </c>
      <c r="D301" s="449"/>
      <c r="E301" s="450" t="str">
        <f>'Data information'!D518</f>
        <v>กก.</v>
      </c>
      <c r="F301" s="449">
        <f>'Data information'!E518</f>
        <v>20.2</v>
      </c>
      <c r="G301" s="449">
        <f t="shared" ref="G301:G364" si="37">D301*F301</f>
        <v>0</v>
      </c>
      <c r="H301" s="449">
        <f>'Data information'!F518</f>
        <v>3.6</v>
      </c>
      <c r="I301" s="449">
        <f t="shared" ref="I301:I364" si="38">D301*H301</f>
        <v>0</v>
      </c>
      <c r="J301" s="449">
        <f t="shared" ref="J301:J364" si="39">G301+I301</f>
        <v>0</v>
      </c>
      <c r="K301" s="451"/>
    </row>
    <row r="302" spans="1:11" s="500" customFormat="1" hidden="1">
      <c r="A302" s="451"/>
      <c r="B302" s="475"/>
      <c r="C302" s="489" t="str">
        <f>'Data information'!C519</f>
        <v xml:space="preserve"> - ลวดผูกเหล็ก</v>
      </c>
      <c r="D302" s="449"/>
      <c r="E302" s="450" t="str">
        <f>'Data information'!D519</f>
        <v>กก.</v>
      </c>
      <c r="F302" s="449">
        <f>'Data information'!E519</f>
        <v>34.42</v>
      </c>
      <c r="G302" s="449">
        <f t="shared" si="37"/>
        <v>0</v>
      </c>
      <c r="H302" s="449">
        <f>'Data information'!F519</f>
        <v>0</v>
      </c>
      <c r="I302" s="449">
        <f t="shared" si="38"/>
        <v>0</v>
      </c>
      <c r="J302" s="449">
        <f t="shared" si="39"/>
        <v>0</v>
      </c>
      <c r="K302" s="451"/>
    </row>
    <row r="303" spans="1:11" s="500" customFormat="1" hidden="1">
      <c r="A303" s="451"/>
      <c r="B303" s="475"/>
      <c r="C303" s="489" t="str">
        <f>'Data information'!C520</f>
        <v xml:space="preserve"> - เหล็กสี่เหลี่ยมตัน 1 x 1 ซม.(จมูกบันได)</v>
      </c>
      <c r="D303" s="449"/>
      <c r="E303" s="450" t="str">
        <f>'Data information'!D520</f>
        <v>ม.</v>
      </c>
      <c r="F303" s="449">
        <f>'Data information'!E520</f>
        <v>30</v>
      </c>
      <c r="G303" s="449">
        <f t="shared" si="37"/>
        <v>0</v>
      </c>
      <c r="H303" s="449">
        <f>'Data information'!F520</f>
        <v>0</v>
      </c>
      <c r="I303" s="449">
        <f t="shared" si="38"/>
        <v>0</v>
      </c>
      <c r="J303" s="449">
        <f t="shared" si="39"/>
        <v>0</v>
      </c>
      <c r="K303" s="451"/>
    </row>
    <row r="304" spans="1:11" s="500" customFormat="1" hidden="1">
      <c r="A304" s="451"/>
      <c r="B304" s="475"/>
      <c r="C304" s="489" t="str">
        <f>'Data information'!C521</f>
        <v xml:space="preserve"> - ทาสีกันสนิม</v>
      </c>
      <c r="D304" s="449"/>
      <c r="E304" s="450" t="str">
        <f>'Data information'!D521</f>
        <v>ตร.ม.</v>
      </c>
      <c r="F304" s="449">
        <f>'Data information'!E521</f>
        <v>22.42</v>
      </c>
      <c r="G304" s="449">
        <f t="shared" si="37"/>
        <v>0</v>
      </c>
      <c r="H304" s="449">
        <f>'Data information'!F521</f>
        <v>30</v>
      </c>
      <c r="I304" s="449">
        <f t="shared" si="38"/>
        <v>0</v>
      </c>
      <c r="J304" s="449">
        <f t="shared" si="39"/>
        <v>0</v>
      </c>
      <c r="K304" s="451"/>
    </row>
    <row r="305" spans="1:11" s="500" customFormat="1" hidden="1">
      <c r="A305" s="451"/>
      <c r="B305" s="475"/>
      <c r="C305" s="489" t="str">
        <f>'Data information'!C522</f>
        <v xml:space="preserve"> - ทาสีน้ำมัน</v>
      </c>
      <c r="D305" s="449"/>
      <c r="E305" s="450" t="str">
        <f>'Data information'!D522</f>
        <v>ตร.ม.</v>
      </c>
      <c r="F305" s="449">
        <f>'Data information'!E522</f>
        <v>66.12</v>
      </c>
      <c r="G305" s="449">
        <f t="shared" si="37"/>
        <v>0</v>
      </c>
      <c r="H305" s="449">
        <f>'Data information'!F522</f>
        <v>35</v>
      </c>
      <c r="I305" s="449">
        <f t="shared" si="38"/>
        <v>0</v>
      </c>
      <c r="J305" s="449">
        <f t="shared" si="39"/>
        <v>0</v>
      </c>
      <c r="K305" s="451"/>
    </row>
    <row r="306" spans="1:11" s="500" customFormat="1" hidden="1">
      <c r="A306" s="451"/>
      <c r="B306" s="475"/>
      <c r="C306" s="489" t="str">
        <f>'Data information'!C523</f>
        <v xml:space="preserve"> - งานราวเหล็ก ราวบันได ST.2-1</v>
      </c>
      <c r="D306" s="449"/>
      <c r="E306" s="450" t="str">
        <f>'Data information'!D523</f>
        <v>ม.</v>
      </c>
      <c r="F306" s="449">
        <f>'Data information'!E523</f>
        <v>1838.53</v>
      </c>
      <c r="G306" s="449">
        <f t="shared" si="37"/>
        <v>0</v>
      </c>
      <c r="H306" s="449">
        <f>'Data information'!F523</f>
        <v>560</v>
      </c>
      <c r="I306" s="449">
        <f t="shared" si="38"/>
        <v>0</v>
      </c>
      <c r="J306" s="449">
        <f t="shared" si="39"/>
        <v>0</v>
      </c>
      <c r="K306" s="451"/>
    </row>
    <row r="307" spans="1:11" s="500" customFormat="1" hidden="1">
      <c r="A307" s="451"/>
      <c r="B307" s="475"/>
      <c r="C307" s="485" t="str">
        <f>'Data information'!C524</f>
        <v>งานบันได ST.2-2 อาคาร 1,6</v>
      </c>
      <c r="D307" s="449"/>
      <c r="E307" s="450"/>
      <c r="F307" s="449"/>
      <c r="G307" s="449"/>
      <c r="H307" s="449"/>
      <c r="I307" s="449"/>
      <c r="J307" s="449"/>
      <c r="K307" s="451"/>
    </row>
    <row r="308" spans="1:11" s="500" customFormat="1" hidden="1">
      <c r="A308" s="451"/>
      <c r="B308" s="475"/>
      <c r="C308" s="489" t="str">
        <f>'Data information'!C525</f>
        <v xml:space="preserve"> - H-200X200X8X12mm. </v>
      </c>
      <c r="D308" s="449"/>
      <c r="E308" s="450" t="str">
        <f>'Data information'!D525</f>
        <v>กก.</v>
      </c>
      <c r="F308" s="449">
        <f>'Data information'!E525</f>
        <v>33.409999999999997</v>
      </c>
      <c r="G308" s="449">
        <f t="shared" si="37"/>
        <v>0</v>
      </c>
      <c r="H308" s="449">
        <f>'Data information'!F525</f>
        <v>0</v>
      </c>
      <c r="I308" s="449">
        <f t="shared" si="38"/>
        <v>0</v>
      </c>
      <c r="J308" s="449">
        <f t="shared" si="39"/>
        <v>0</v>
      </c>
      <c r="K308" s="451"/>
    </row>
    <row r="309" spans="1:11" s="500" customFormat="1" hidden="1">
      <c r="A309" s="451"/>
      <c r="B309" s="475"/>
      <c r="C309" s="489" t="str">
        <f>'Data information'!C526</f>
        <v xml:space="preserve"> - H-194X150X6X9mm.</v>
      </c>
      <c r="D309" s="449"/>
      <c r="E309" s="450" t="str">
        <f>'Data information'!D526</f>
        <v>กก.</v>
      </c>
      <c r="F309" s="449">
        <f>'Data information'!E526</f>
        <v>34.020000000000003</v>
      </c>
      <c r="G309" s="449">
        <f t="shared" si="37"/>
        <v>0</v>
      </c>
      <c r="H309" s="449">
        <f>'Data information'!F526</f>
        <v>0</v>
      </c>
      <c r="I309" s="449">
        <f t="shared" si="38"/>
        <v>0</v>
      </c>
      <c r="J309" s="449">
        <f t="shared" si="39"/>
        <v>0</v>
      </c>
      <c r="K309" s="451"/>
    </row>
    <row r="310" spans="1:11" s="500" customFormat="1" hidden="1">
      <c r="A310" s="451"/>
      <c r="B310" s="475"/>
      <c r="C310" s="489" t="str">
        <f>'Data information'!C527</f>
        <v xml:space="preserve"> - C-CHANNELS 200X80X7.5X11.0mm.</v>
      </c>
      <c r="D310" s="449"/>
      <c r="E310" s="450" t="str">
        <f>'Data information'!D527</f>
        <v>กก.</v>
      </c>
      <c r="F310" s="449">
        <f>'Data information'!E527</f>
        <v>35.840000000000003</v>
      </c>
      <c r="G310" s="449">
        <f t="shared" si="37"/>
        <v>0</v>
      </c>
      <c r="H310" s="449">
        <f>'Data information'!F527</f>
        <v>0</v>
      </c>
      <c r="I310" s="449">
        <f t="shared" si="38"/>
        <v>0</v>
      </c>
      <c r="J310" s="449">
        <f t="shared" si="39"/>
        <v>0</v>
      </c>
      <c r="K310" s="451"/>
    </row>
    <row r="311" spans="1:11" s="500" customFormat="1" hidden="1">
      <c r="A311" s="451"/>
      <c r="B311" s="475"/>
      <c r="C311" s="489" t="str">
        <f>'Data information'!C528</f>
        <v xml:space="preserve"> - ลูกนอนบันไดแผ่นเหล็กลายตีนไก่  หนา 6 มม.พับ</v>
      </c>
      <c r="D311" s="449"/>
      <c r="E311" s="450" t="str">
        <f>'Data information'!D528</f>
        <v>กก.</v>
      </c>
      <c r="F311" s="449">
        <f>'Data information'!E528</f>
        <v>39.79</v>
      </c>
      <c r="G311" s="449">
        <f t="shared" si="37"/>
        <v>0</v>
      </c>
      <c r="H311" s="449">
        <f>'Data information'!F528</f>
        <v>0</v>
      </c>
      <c r="I311" s="449">
        <f t="shared" si="38"/>
        <v>0</v>
      </c>
      <c r="J311" s="449">
        <f t="shared" si="39"/>
        <v>0</v>
      </c>
      <c r="K311" s="451"/>
    </row>
    <row r="312" spans="1:11" s="500" customFormat="1" hidden="1">
      <c r="A312" s="451"/>
      <c r="B312" s="475"/>
      <c r="C312" s="489" t="str">
        <f>'Data information'!C529</f>
        <v xml:space="preserve"> - แผ่นเหล็กขนาด 250X400X20mm. </v>
      </c>
      <c r="D312" s="449"/>
      <c r="E312" s="450" t="str">
        <f>'Data information'!D529</f>
        <v>กก.</v>
      </c>
      <c r="F312" s="449">
        <f>'Data information'!E529</f>
        <v>28.44</v>
      </c>
      <c r="G312" s="449">
        <f t="shared" si="37"/>
        <v>0</v>
      </c>
      <c r="H312" s="449">
        <f>'Data information'!F529</f>
        <v>0</v>
      </c>
      <c r="I312" s="449">
        <f t="shared" si="38"/>
        <v>0</v>
      </c>
      <c r="J312" s="449">
        <f t="shared" si="39"/>
        <v>0</v>
      </c>
      <c r="K312" s="451"/>
    </row>
    <row r="313" spans="1:11" s="500" customFormat="1" hidden="1">
      <c r="A313" s="451"/>
      <c r="B313" s="475"/>
      <c r="C313" s="489" t="str">
        <f>'Data information'!C530</f>
        <v xml:space="preserve"> - แผ่นเหล็กขนาด 250X250X20mm. </v>
      </c>
      <c r="D313" s="449"/>
      <c r="E313" s="450" t="str">
        <f>'Data information'!D530</f>
        <v>กก.</v>
      </c>
      <c r="F313" s="449">
        <f>'Data information'!E530</f>
        <v>28.44</v>
      </c>
      <c r="G313" s="449">
        <f t="shared" si="37"/>
        <v>0</v>
      </c>
      <c r="H313" s="449">
        <f>'Data information'!F530</f>
        <v>0</v>
      </c>
      <c r="I313" s="449">
        <f t="shared" si="38"/>
        <v>0</v>
      </c>
      <c r="J313" s="449">
        <f t="shared" si="39"/>
        <v>0</v>
      </c>
      <c r="K313" s="451"/>
    </row>
    <row r="314" spans="1:11" s="500" customFormat="1" hidden="1">
      <c r="A314" s="451"/>
      <c r="B314" s="475"/>
      <c r="C314" s="489" t="str">
        <f>'Data information'!C531</f>
        <v xml:space="preserve"> - แผ่นเหล็กขนาด 200X350X20mm. </v>
      </c>
      <c r="D314" s="449"/>
      <c r="E314" s="450" t="str">
        <f>'Data information'!D531</f>
        <v>กก.</v>
      </c>
      <c r="F314" s="449">
        <f>'Data information'!E531</f>
        <v>28.44</v>
      </c>
      <c r="G314" s="449">
        <f t="shared" si="37"/>
        <v>0</v>
      </c>
      <c r="H314" s="449">
        <f>'Data information'!F531</f>
        <v>0</v>
      </c>
      <c r="I314" s="449">
        <f t="shared" si="38"/>
        <v>0</v>
      </c>
      <c r="J314" s="449">
        <f t="shared" si="39"/>
        <v>0</v>
      </c>
      <c r="K314" s="451"/>
    </row>
    <row r="315" spans="1:11" s="500" customFormat="1" hidden="1">
      <c r="A315" s="451"/>
      <c r="B315" s="475"/>
      <c r="C315" s="489" t="str">
        <f>'Data information'!C532</f>
        <v xml:space="preserve"> - Dowel DB20 ยาว 0.40 ม. (DETAIL-1)</v>
      </c>
      <c r="D315" s="449"/>
      <c r="E315" s="450" t="str">
        <f>'Data information'!D532</f>
        <v>กก.</v>
      </c>
      <c r="F315" s="449">
        <f>'Data information'!E532</f>
        <v>20.18</v>
      </c>
      <c r="G315" s="449">
        <f t="shared" si="37"/>
        <v>0</v>
      </c>
      <c r="H315" s="449">
        <f>'Data information'!F532</f>
        <v>0</v>
      </c>
      <c r="I315" s="449">
        <f t="shared" si="38"/>
        <v>0</v>
      </c>
      <c r="J315" s="449">
        <f t="shared" si="39"/>
        <v>0</v>
      </c>
      <c r="K315" s="451"/>
    </row>
    <row r="316" spans="1:11" s="500" customFormat="1" hidden="1">
      <c r="A316" s="451"/>
      <c r="B316" s="475"/>
      <c r="C316" s="489" t="str">
        <f>'Data information'!C533</f>
        <v xml:space="preserve"> - Dowel DB20 ยาว 0.40 ม.  (DETAIL-2)</v>
      </c>
      <c r="D316" s="449"/>
      <c r="E316" s="450" t="str">
        <f>'Data information'!D533</f>
        <v>กก.</v>
      </c>
      <c r="F316" s="449">
        <f>'Data information'!E533</f>
        <v>20.18</v>
      </c>
      <c r="G316" s="449">
        <f t="shared" si="37"/>
        <v>0</v>
      </c>
      <c r="H316" s="449">
        <f>'Data information'!F533</f>
        <v>0</v>
      </c>
      <c r="I316" s="449">
        <f t="shared" si="38"/>
        <v>0</v>
      </c>
      <c r="J316" s="449">
        <f t="shared" si="39"/>
        <v>0</v>
      </c>
      <c r="K316" s="451"/>
    </row>
    <row r="317" spans="1:11" s="500" customFormat="1" hidden="1">
      <c r="A317" s="451"/>
      <c r="B317" s="475"/>
      <c r="C317" s="489" t="str">
        <f>'Data information'!C534</f>
        <v xml:space="preserve"> - Dowel DB16 ยาว 0.40 ม.  (DETAIL-3)</v>
      </c>
      <c r="D317" s="449"/>
      <c r="E317" s="450" t="str">
        <f>'Data information'!D534</f>
        <v>กก.</v>
      </c>
      <c r="F317" s="449">
        <f>'Data information'!E534</f>
        <v>20.14</v>
      </c>
      <c r="G317" s="449">
        <f t="shared" si="37"/>
        <v>0</v>
      </c>
      <c r="H317" s="449">
        <f>'Data information'!F534</f>
        <v>0</v>
      </c>
      <c r="I317" s="449">
        <f t="shared" si="38"/>
        <v>0</v>
      </c>
      <c r="J317" s="449">
        <f t="shared" si="39"/>
        <v>0</v>
      </c>
      <c r="K317" s="451"/>
    </row>
    <row r="318" spans="1:11" s="500" customFormat="1" hidden="1">
      <c r="A318" s="451"/>
      <c r="B318" s="475"/>
      <c r="C318" s="489" t="str">
        <f>'Data information'!C535</f>
        <v xml:space="preserve"> - ค่าแรงเชื่อม ประกอบเหล็กโครงสร้าง</v>
      </c>
      <c r="D318" s="449"/>
      <c r="E318" s="450" t="str">
        <f>'Data information'!D535</f>
        <v>กก.</v>
      </c>
      <c r="F318" s="449">
        <f>'Data information'!E535</f>
        <v>0</v>
      </c>
      <c r="G318" s="449">
        <f t="shared" si="37"/>
        <v>0</v>
      </c>
      <c r="H318" s="449">
        <f>'Data information'!F535</f>
        <v>10</v>
      </c>
      <c r="I318" s="449">
        <f t="shared" si="38"/>
        <v>0</v>
      </c>
      <c r="J318" s="449">
        <f t="shared" si="39"/>
        <v>0</v>
      </c>
      <c r="K318" s="451"/>
    </row>
    <row r="319" spans="1:11" s="500" customFormat="1" hidden="1">
      <c r="A319" s="451"/>
      <c r="B319" s="475"/>
      <c r="C319" s="489" t="str">
        <f>'Data information'!C536</f>
        <v xml:space="preserve"> - ทาสีกันสนิม</v>
      </c>
      <c r="D319" s="449"/>
      <c r="E319" s="450" t="str">
        <f>'Data information'!D536</f>
        <v>ตร.ม.</v>
      </c>
      <c r="F319" s="449">
        <f>'Data information'!E536</f>
        <v>22.42</v>
      </c>
      <c r="G319" s="449">
        <f t="shared" si="37"/>
        <v>0</v>
      </c>
      <c r="H319" s="449">
        <f>'Data information'!F536</f>
        <v>30</v>
      </c>
      <c r="I319" s="449">
        <f t="shared" si="38"/>
        <v>0</v>
      </c>
      <c r="J319" s="449">
        <f t="shared" si="39"/>
        <v>0</v>
      </c>
      <c r="K319" s="451"/>
    </row>
    <row r="320" spans="1:11" s="500" customFormat="1" hidden="1">
      <c r="A320" s="451"/>
      <c r="B320" s="475"/>
      <c r="C320" s="489" t="str">
        <f>'Data information'!C537</f>
        <v xml:space="preserve"> - ทาสีน้ำมัน</v>
      </c>
      <c r="D320" s="449"/>
      <c r="E320" s="450" t="str">
        <f>'Data information'!D537</f>
        <v>ตร.ม.</v>
      </c>
      <c r="F320" s="449">
        <f>'Data information'!E537</f>
        <v>66.12</v>
      </c>
      <c r="G320" s="449">
        <f t="shared" si="37"/>
        <v>0</v>
      </c>
      <c r="H320" s="449">
        <f>'Data information'!F537</f>
        <v>35</v>
      </c>
      <c r="I320" s="449">
        <f t="shared" si="38"/>
        <v>0</v>
      </c>
      <c r="J320" s="449">
        <f t="shared" si="39"/>
        <v>0</v>
      </c>
      <c r="K320" s="451"/>
    </row>
    <row r="321" spans="1:11" s="500" customFormat="1" hidden="1">
      <c r="A321" s="451"/>
      <c r="B321" s="475"/>
      <c r="C321" s="489" t="str">
        <f>'Data information'!C538</f>
        <v xml:space="preserve"> - งานราวเหล็ก ราวบันได ST.2-2</v>
      </c>
      <c r="D321" s="449"/>
      <c r="E321" s="450" t="str">
        <f>'Data information'!D538</f>
        <v>ม.</v>
      </c>
      <c r="F321" s="449">
        <f>'Data information'!E538</f>
        <v>303.774</v>
      </c>
      <c r="G321" s="449">
        <f t="shared" si="37"/>
        <v>0</v>
      </c>
      <c r="H321" s="449">
        <f>'Data information'!F538</f>
        <v>114</v>
      </c>
      <c r="I321" s="449">
        <f t="shared" si="38"/>
        <v>0</v>
      </c>
      <c r="J321" s="449">
        <f t="shared" si="39"/>
        <v>0</v>
      </c>
      <c r="K321" s="451"/>
    </row>
    <row r="322" spans="1:11" s="500" customFormat="1" hidden="1">
      <c r="A322" s="451"/>
      <c r="B322" s="475"/>
      <c r="C322" s="485" t="str">
        <f>'Data information'!C539</f>
        <v>งานบันได ST.2-2 อาคาร 4</v>
      </c>
      <c r="D322" s="449"/>
      <c r="E322" s="450"/>
      <c r="F322" s="449"/>
      <c r="G322" s="449"/>
      <c r="H322" s="449"/>
      <c r="I322" s="449"/>
      <c r="J322" s="449"/>
      <c r="K322" s="451"/>
    </row>
    <row r="323" spans="1:11" s="500" customFormat="1" hidden="1">
      <c r="A323" s="451"/>
      <c r="B323" s="475"/>
      <c r="C323" s="489" t="str">
        <f>'Data information'!C540</f>
        <v xml:space="preserve"> - H-390X300X10X16 mm.( แม่บันได )</v>
      </c>
      <c r="D323" s="449"/>
      <c r="E323" s="450" t="str">
        <f>'Data information'!D540</f>
        <v>กก.</v>
      </c>
      <c r="F323" s="449">
        <f>'Data information'!E540</f>
        <v>34.64</v>
      </c>
      <c r="G323" s="449">
        <f t="shared" si="37"/>
        <v>0</v>
      </c>
      <c r="H323" s="449">
        <f>'Data information'!F540</f>
        <v>0</v>
      </c>
      <c r="I323" s="449">
        <f t="shared" si="38"/>
        <v>0</v>
      </c>
      <c r="J323" s="449">
        <f t="shared" si="39"/>
        <v>0</v>
      </c>
      <c r="K323" s="451"/>
    </row>
    <row r="324" spans="1:11" s="500" customFormat="1" hidden="1">
      <c r="A324" s="451"/>
      <c r="B324" s="475"/>
      <c r="C324" s="489" t="str">
        <f>'Data information'!C541</f>
        <v xml:space="preserve"> - แผ่นเหล็กเรียบดำหนา 6 มม. (ลูกตั้ง-ลูกนอน)</v>
      </c>
      <c r="D324" s="449"/>
      <c r="E324" s="450" t="str">
        <f>'Data information'!D541</f>
        <v>กก.</v>
      </c>
      <c r="F324" s="449">
        <f>'Data information'!E541</f>
        <v>25.12</v>
      </c>
      <c r="G324" s="449">
        <f t="shared" si="37"/>
        <v>0</v>
      </c>
      <c r="H324" s="449">
        <f>'Data information'!F541</f>
        <v>0</v>
      </c>
      <c r="I324" s="449">
        <f t="shared" si="38"/>
        <v>0</v>
      </c>
      <c r="J324" s="449">
        <f t="shared" si="39"/>
        <v>0</v>
      </c>
      <c r="K324" s="451"/>
    </row>
    <row r="325" spans="1:11" s="500" customFormat="1" hidden="1">
      <c r="A325" s="451"/>
      <c r="B325" s="475"/>
      <c r="C325" s="489" t="str">
        <f>'Data information'!C542</f>
        <v xml:space="preserve"> - แผ่นเหล็กขนาด 1000X400X25mm. </v>
      </c>
      <c r="D325" s="449"/>
      <c r="E325" s="450" t="str">
        <f>'Data information'!D542</f>
        <v>กก.</v>
      </c>
      <c r="F325" s="449">
        <f>'Data information'!E542</f>
        <v>28.44</v>
      </c>
      <c r="G325" s="449">
        <f t="shared" si="37"/>
        <v>0</v>
      </c>
      <c r="H325" s="449">
        <f>'Data information'!F542</f>
        <v>0</v>
      </c>
      <c r="I325" s="449">
        <f t="shared" si="38"/>
        <v>0</v>
      </c>
      <c r="J325" s="449">
        <f t="shared" si="39"/>
        <v>0</v>
      </c>
      <c r="K325" s="451"/>
    </row>
    <row r="326" spans="1:11" s="500" customFormat="1" hidden="1">
      <c r="A326" s="451"/>
      <c r="B326" s="475"/>
      <c r="C326" s="489" t="str">
        <f>'Data information'!C543</f>
        <v xml:space="preserve"> - แผ่นเหล็กขนาด 400X400X25mm. </v>
      </c>
      <c r="D326" s="449"/>
      <c r="E326" s="450" t="str">
        <f>'Data information'!D543</f>
        <v>กก.</v>
      </c>
      <c r="F326" s="449">
        <f>'Data information'!E543</f>
        <v>28.44</v>
      </c>
      <c r="G326" s="449">
        <f t="shared" si="37"/>
        <v>0</v>
      </c>
      <c r="H326" s="449">
        <f>'Data information'!F543</f>
        <v>0</v>
      </c>
      <c r="I326" s="449">
        <f t="shared" si="38"/>
        <v>0</v>
      </c>
      <c r="J326" s="449">
        <f t="shared" si="39"/>
        <v>0</v>
      </c>
      <c r="K326" s="451"/>
    </row>
    <row r="327" spans="1:11" s="500" customFormat="1" hidden="1">
      <c r="A327" s="451"/>
      <c r="B327" s="475"/>
      <c r="C327" s="489" t="str">
        <f>'Data information'!C544</f>
        <v xml:space="preserve"> - ค่าแรงเชื่อม ประกอบเหล็กโครงสร้าง</v>
      </c>
      <c r="D327" s="449"/>
      <c r="E327" s="450" t="str">
        <f>'Data information'!D544</f>
        <v>กก.</v>
      </c>
      <c r="F327" s="449">
        <f>'Data information'!E544</f>
        <v>0</v>
      </c>
      <c r="G327" s="449">
        <f t="shared" si="37"/>
        <v>0</v>
      </c>
      <c r="H327" s="449">
        <f>'Data information'!F544</f>
        <v>10</v>
      </c>
      <c r="I327" s="449">
        <f t="shared" si="38"/>
        <v>0</v>
      </c>
      <c r="J327" s="449">
        <f t="shared" si="39"/>
        <v>0</v>
      </c>
      <c r="K327" s="451"/>
    </row>
    <row r="328" spans="1:11" s="500" customFormat="1" hidden="1">
      <c r="A328" s="451"/>
      <c r="B328" s="475"/>
      <c r="C328" s="489" t="str">
        <f>'Data information'!C545</f>
        <v xml:space="preserve"> - Dowel DB25 </v>
      </c>
      <c r="D328" s="449"/>
      <c r="E328" s="450" t="str">
        <f>'Data information'!D545</f>
        <v>กก.</v>
      </c>
      <c r="F328" s="449">
        <f>'Data information'!E545</f>
        <v>20.41</v>
      </c>
      <c r="G328" s="449">
        <f t="shared" si="37"/>
        <v>0</v>
      </c>
      <c r="H328" s="449">
        <f>'Data information'!F545</f>
        <v>0</v>
      </c>
      <c r="I328" s="449">
        <f t="shared" si="38"/>
        <v>0</v>
      </c>
      <c r="J328" s="449">
        <f t="shared" si="39"/>
        <v>0</v>
      </c>
      <c r="K328" s="451"/>
    </row>
    <row r="329" spans="1:11" s="500" customFormat="1" hidden="1">
      <c r="A329" s="451"/>
      <c r="B329" s="475"/>
      <c r="C329" s="489" t="str">
        <f>'Data information'!C546</f>
        <v xml:space="preserve"> - คอนกรีต ขัดมันเรียบ (ลูกนอนบันได)</v>
      </c>
      <c r="D329" s="449"/>
      <c r="E329" s="450" t="str">
        <f>'Data information'!D546</f>
        <v>ลบ.ม.</v>
      </c>
      <c r="F329" s="449">
        <f>'Data information'!E546</f>
        <v>1971.96</v>
      </c>
      <c r="G329" s="449">
        <f t="shared" si="37"/>
        <v>0</v>
      </c>
      <c r="H329" s="449">
        <f>'Data information'!F546</f>
        <v>519</v>
      </c>
      <c r="I329" s="449">
        <f t="shared" si="38"/>
        <v>0</v>
      </c>
      <c r="J329" s="449">
        <f t="shared" si="39"/>
        <v>0</v>
      </c>
      <c r="K329" s="451"/>
    </row>
    <row r="330" spans="1:11" s="500" customFormat="1" hidden="1">
      <c r="A330" s="451"/>
      <c r="B330" s="475"/>
      <c r="C330" s="489" t="str">
        <f>'Data information'!C547</f>
        <v xml:space="preserve"> - เหล็กเสริม RB 9 มม.</v>
      </c>
      <c r="D330" s="449"/>
      <c r="E330" s="450" t="str">
        <f>'Data information'!D547</f>
        <v>กก.</v>
      </c>
      <c r="F330" s="449">
        <f>'Data information'!E547</f>
        <v>20.79</v>
      </c>
      <c r="G330" s="449">
        <f t="shared" si="37"/>
        <v>0</v>
      </c>
      <c r="H330" s="449">
        <f>'Data information'!F547</f>
        <v>4.4000000000000004</v>
      </c>
      <c r="I330" s="449">
        <f t="shared" si="38"/>
        <v>0</v>
      </c>
      <c r="J330" s="449">
        <f t="shared" si="39"/>
        <v>0</v>
      </c>
      <c r="K330" s="451"/>
    </row>
    <row r="331" spans="1:11" s="500" customFormat="1" hidden="1">
      <c r="A331" s="451"/>
      <c r="B331" s="475"/>
      <c r="C331" s="489" t="str">
        <f>'Data information'!C548</f>
        <v xml:space="preserve"> - เหล็กเสริม DB 12 มม.</v>
      </c>
      <c r="D331" s="449"/>
      <c r="E331" s="450" t="str">
        <f>'Data information'!D548</f>
        <v>กก.</v>
      </c>
      <c r="F331" s="449">
        <f>'Data information'!E548</f>
        <v>20.2</v>
      </c>
      <c r="G331" s="449">
        <f t="shared" si="37"/>
        <v>0</v>
      </c>
      <c r="H331" s="449">
        <f>'Data information'!F548</f>
        <v>3.6</v>
      </c>
      <c r="I331" s="449">
        <f t="shared" si="38"/>
        <v>0</v>
      </c>
      <c r="J331" s="449">
        <f t="shared" si="39"/>
        <v>0</v>
      </c>
      <c r="K331" s="451"/>
    </row>
    <row r="332" spans="1:11" s="500" customFormat="1" hidden="1">
      <c r="A332" s="451"/>
      <c r="B332" s="475"/>
      <c r="C332" s="489" t="str">
        <f>'Data information'!C549</f>
        <v xml:space="preserve"> - ลวดผูกเหล็ก</v>
      </c>
      <c r="D332" s="449"/>
      <c r="E332" s="450" t="str">
        <f>'Data information'!D549</f>
        <v>กก.</v>
      </c>
      <c r="F332" s="449">
        <f>'Data information'!E549</f>
        <v>34.42</v>
      </c>
      <c r="G332" s="449">
        <f t="shared" si="37"/>
        <v>0</v>
      </c>
      <c r="H332" s="449">
        <f>'Data information'!F549</f>
        <v>0</v>
      </c>
      <c r="I332" s="449">
        <f t="shared" si="38"/>
        <v>0</v>
      </c>
      <c r="J332" s="449">
        <f t="shared" si="39"/>
        <v>0</v>
      </c>
      <c r="K332" s="451"/>
    </row>
    <row r="333" spans="1:11" s="500" customFormat="1" hidden="1">
      <c r="A333" s="451"/>
      <c r="B333" s="475"/>
      <c r="C333" s="489" t="str">
        <f>'Data information'!C550</f>
        <v xml:space="preserve"> - เหล็กสี่เหลี่ยมตัน 1 x 1 ซม.(จมูกบันได)</v>
      </c>
      <c r="D333" s="449"/>
      <c r="E333" s="450" t="str">
        <f>'Data information'!D550</f>
        <v>ม.</v>
      </c>
      <c r="F333" s="449">
        <f>'Data information'!E550</f>
        <v>30</v>
      </c>
      <c r="G333" s="449">
        <f t="shared" si="37"/>
        <v>0</v>
      </c>
      <c r="H333" s="449">
        <f>'Data information'!F550</f>
        <v>0</v>
      </c>
      <c r="I333" s="449">
        <f t="shared" si="38"/>
        <v>0</v>
      </c>
      <c r="J333" s="449">
        <f t="shared" si="39"/>
        <v>0</v>
      </c>
      <c r="K333" s="451"/>
    </row>
    <row r="334" spans="1:11" s="500" customFormat="1" hidden="1">
      <c r="A334" s="451"/>
      <c r="B334" s="475"/>
      <c r="C334" s="489" t="str">
        <f>'Data information'!C551</f>
        <v xml:space="preserve"> - ทาสีกันสนิม</v>
      </c>
      <c r="D334" s="449"/>
      <c r="E334" s="450" t="str">
        <f>'Data information'!D551</f>
        <v>ตร.ม.</v>
      </c>
      <c r="F334" s="449">
        <f>'Data information'!E551</f>
        <v>22.42</v>
      </c>
      <c r="G334" s="449">
        <f t="shared" si="37"/>
        <v>0</v>
      </c>
      <c r="H334" s="449">
        <f>'Data information'!F551</f>
        <v>30</v>
      </c>
      <c r="I334" s="449">
        <f t="shared" si="38"/>
        <v>0</v>
      </c>
      <c r="J334" s="449">
        <f t="shared" si="39"/>
        <v>0</v>
      </c>
      <c r="K334" s="451"/>
    </row>
    <row r="335" spans="1:11" s="500" customFormat="1" hidden="1">
      <c r="A335" s="451"/>
      <c r="B335" s="475"/>
      <c r="C335" s="489" t="str">
        <f>'Data information'!C552</f>
        <v xml:space="preserve"> - ทาสีน้ำมัน</v>
      </c>
      <c r="D335" s="449"/>
      <c r="E335" s="450" t="str">
        <f>'Data information'!D552</f>
        <v>ตร.ม.</v>
      </c>
      <c r="F335" s="449">
        <f>'Data information'!E552</f>
        <v>66.12</v>
      </c>
      <c r="G335" s="449">
        <f t="shared" si="37"/>
        <v>0</v>
      </c>
      <c r="H335" s="449">
        <f>'Data information'!F552</f>
        <v>35</v>
      </c>
      <c r="I335" s="449">
        <f t="shared" si="38"/>
        <v>0</v>
      </c>
      <c r="J335" s="449">
        <f t="shared" si="39"/>
        <v>0</v>
      </c>
      <c r="K335" s="451"/>
    </row>
    <row r="336" spans="1:11" s="500" customFormat="1" hidden="1">
      <c r="A336" s="451"/>
      <c r="B336" s="475"/>
      <c r="C336" s="489" t="str">
        <f>'Data information'!C553</f>
        <v xml:space="preserve"> - งานราวเหล็ก ราวบันได ST.2-2</v>
      </c>
      <c r="D336" s="449"/>
      <c r="E336" s="450" t="str">
        <f>'Data information'!D553</f>
        <v>ม.</v>
      </c>
      <c r="F336" s="449">
        <f>'Data information'!E553</f>
        <v>1838.53</v>
      </c>
      <c r="G336" s="449">
        <f t="shared" si="37"/>
        <v>0</v>
      </c>
      <c r="H336" s="449">
        <f>'Data information'!F553</f>
        <v>560</v>
      </c>
      <c r="I336" s="449">
        <f t="shared" si="38"/>
        <v>0</v>
      </c>
      <c r="J336" s="449">
        <f t="shared" si="39"/>
        <v>0</v>
      </c>
      <c r="K336" s="451"/>
    </row>
    <row r="337" spans="1:11" s="500" customFormat="1" hidden="1">
      <c r="A337" s="451"/>
      <c r="B337" s="475"/>
      <c r="C337" s="485" t="str">
        <f>'Data information'!C554</f>
        <v>งานบันได ST.2-3 อาคาร 1</v>
      </c>
      <c r="D337" s="449"/>
      <c r="E337" s="450"/>
      <c r="F337" s="449"/>
      <c r="G337" s="449"/>
      <c r="H337" s="449"/>
      <c r="I337" s="449"/>
      <c r="J337" s="449"/>
      <c r="K337" s="451"/>
    </row>
    <row r="338" spans="1:11" s="500" customFormat="1" hidden="1">
      <c r="A338" s="451"/>
      <c r="B338" s="475"/>
      <c r="C338" s="489" t="str">
        <f>'Data information'!C555</f>
        <v xml:space="preserve"> - H-200X200X8X12mm. </v>
      </c>
      <c r="D338" s="449"/>
      <c r="E338" s="450" t="str">
        <f>'Data information'!D555</f>
        <v>กก.</v>
      </c>
      <c r="F338" s="449">
        <f>'Data information'!E555</f>
        <v>33.409999999999997</v>
      </c>
      <c r="G338" s="449">
        <f t="shared" si="37"/>
        <v>0</v>
      </c>
      <c r="H338" s="449">
        <f>'Data information'!F555</f>
        <v>0</v>
      </c>
      <c r="I338" s="449">
        <f t="shared" si="38"/>
        <v>0</v>
      </c>
      <c r="J338" s="449">
        <f t="shared" si="39"/>
        <v>0</v>
      </c>
      <c r="K338" s="451"/>
    </row>
    <row r="339" spans="1:11" s="500" customFormat="1" hidden="1">
      <c r="A339" s="451"/>
      <c r="B339" s="475"/>
      <c r="C339" s="489" t="str">
        <f>'Data information'!C556</f>
        <v xml:space="preserve"> - H-194X150X6X9mm.</v>
      </c>
      <c r="D339" s="449"/>
      <c r="E339" s="450" t="str">
        <f>'Data information'!D556</f>
        <v>กก.</v>
      </c>
      <c r="F339" s="449">
        <f>'Data information'!E556</f>
        <v>34.020000000000003</v>
      </c>
      <c r="G339" s="449">
        <f t="shared" si="37"/>
        <v>0</v>
      </c>
      <c r="H339" s="449">
        <f>'Data information'!F556</f>
        <v>0</v>
      </c>
      <c r="I339" s="449">
        <f t="shared" si="38"/>
        <v>0</v>
      </c>
      <c r="J339" s="449">
        <f t="shared" si="39"/>
        <v>0</v>
      </c>
      <c r="K339" s="451"/>
    </row>
    <row r="340" spans="1:11" s="500" customFormat="1" hidden="1">
      <c r="A340" s="451"/>
      <c r="B340" s="475"/>
      <c r="C340" s="489" t="str">
        <f>'Data information'!C557</f>
        <v xml:space="preserve"> - C-CHANNELS 200X80X7.5X11.0mm.</v>
      </c>
      <c r="D340" s="449"/>
      <c r="E340" s="450" t="str">
        <f>'Data information'!D557</f>
        <v>กก.</v>
      </c>
      <c r="F340" s="449">
        <f>'Data information'!E557</f>
        <v>35.840000000000003</v>
      </c>
      <c r="G340" s="449">
        <f t="shared" si="37"/>
        <v>0</v>
      </c>
      <c r="H340" s="449">
        <f>'Data information'!F557</f>
        <v>0</v>
      </c>
      <c r="I340" s="449">
        <f t="shared" si="38"/>
        <v>0</v>
      </c>
      <c r="J340" s="449">
        <f t="shared" si="39"/>
        <v>0</v>
      </c>
      <c r="K340" s="451"/>
    </row>
    <row r="341" spans="1:11" s="500" customFormat="1" hidden="1">
      <c r="A341" s="451"/>
      <c r="B341" s="475"/>
      <c r="C341" s="489" t="str">
        <f>'Data information'!C558</f>
        <v xml:space="preserve"> - ลูกนอนบันไดแผ่นเหล็กลายตีนไก่  หนา 6 มม.พับ</v>
      </c>
      <c r="D341" s="449"/>
      <c r="E341" s="450" t="str">
        <f>'Data information'!D558</f>
        <v>กก.</v>
      </c>
      <c r="F341" s="449">
        <f>'Data information'!E558</f>
        <v>39.79</v>
      </c>
      <c r="G341" s="449">
        <f t="shared" si="37"/>
        <v>0</v>
      </c>
      <c r="H341" s="449">
        <f>'Data information'!F558</f>
        <v>0</v>
      </c>
      <c r="I341" s="449">
        <f t="shared" si="38"/>
        <v>0</v>
      </c>
      <c r="J341" s="449">
        <f t="shared" si="39"/>
        <v>0</v>
      </c>
      <c r="K341" s="451"/>
    </row>
    <row r="342" spans="1:11" s="500" customFormat="1" hidden="1">
      <c r="A342" s="451"/>
      <c r="B342" s="475"/>
      <c r="C342" s="489" t="str">
        <f>'Data information'!C559</f>
        <v xml:space="preserve"> - แผ่นเหล็กขนาด 250X400X20mm. </v>
      </c>
      <c r="D342" s="449"/>
      <c r="E342" s="450" t="str">
        <f>'Data information'!D559</f>
        <v>กก.</v>
      </c>
      <c r="F342" s="449">
        <f>'Data information'!E559</f>
        <v>28.44</v>
      </c>
      <c r="G342" s="449">
        <f t="shared" si="37"/>
        <v>0</v>
      </c>
      <c r="H342" s="449">
        <f>'Data information'!F559</f>
        <v>0</v>
      </c>
      <c r="I342" s="449">
        <f t="shared" si="38"/>
        <v>0</v>
      </c>
      <c r="J342" s="449">
        <f t="shared" si="39"/>
        <v>0</v>
      </c>
      <c r="K342" s="451"/>
    </row>
    <row r="343" spans="1:11" s="500" customFormat="1" hidden="1">
      <c r="A343" s="451"/>
      <c r="B343" s="475"/>
      <c r="C343" s="489" t="str">
        <f>'Data information'!C560</f>
        <v xml:space="preserve"> - แผ่นเหล็กขนาด 250X250X20mm. </v>
      </c>
      <c r="D343" s="449"/>
      <c r="E343" s="450" t="str">
        <f>'Data information'!D560</f>
        <v>กก.</v>
      </c>
      <c r="F343" s="449">
        <f>'Data information'!E560</f>
        <v>28.44</v>
      </c>
      <c r="G343" s="449">
        <f t="shared" si="37"/>
        <v>0</v>
      </c>
      <c r="H343" s="449">
        <f>'Data information'!F560</f>
        <v>0</v>
      </c>
      <c r="I343" s="449">
        <f t="shared" si="38"/>
        <v>0</v>
      </c>
      <c r="J343" s="449">
        <f t="shared" si="39"/>
        <v>0</v>
      </c>
      <c r="K343" s="451"/>
    </row>
    <row r="344" spans="1:11" s="500" customFormat="1" hidden="1">
      <c r="A344" s="451"/>
      <c r="B344" s="475"/>
      <c r="C344" s="489" t="str">
        <f>'Data information'!C561</f>
        <v xml:space="preserve"> - แผ่นเหล็กขนาด 200X350X20mm. </v>
      </c>
      <c r="D344" s="449"/>
      <c r="E344" s="450" t="str">
        <f>'Data information'!D561</f>
        <v>กก.</v>
      </c>
      <c r="F344" s="449">
        <f>'Data information'!E561</f>
        <v>28.44</v>
      </c>
      <c r="G344" s="449">
        <f t="shared" si="37"/>
        <v>0</v>
      </c>
      <c r="H344" s="449">
        <f>'Data information'!F561</f>
        <v>0</v>
      </c>
      <c r="I344" s="449">
        <f t="shared" si="38"/>
        <v>0</v>
      </c>
      <c r="J344" s="449">
        <f t="shared" si="39"/>
        <v>0</v>
      </c>
      <c r="K344" s="451"/>
    </row>
    <row r="345" spans="1:11" s="500" customFormat="1" hidden="1">
      <c r="A345" s="451"/>
      <c r="B345" s="475"/>
      <c r="C345" s="489" t="str">
        <f>'Data information'!C562</f>
        <v xml:space="preserve"> - Dowel DB20 ยาว 0.40 ม. (DETAIL-1)</v>
      </c>
      <c r="D345" s="449"/>
      <c r="E345" s="450" t="str">
        <f>'Data information'!D562</f>
        <v>กก.</v>
      </c>
      <c r="F345" s="449">
        <f>'Data information'!E562</f>
        <v>20.18</v>
      </c>
      <c r="G345" s="449">
        <f t="shared" si="37"/>
        <v>0</v>
      </c>
      <c r="H345" s="449">
        <f>'Data information'!F562</f>
        <v>0</v>
      </c>
      <c r="I345" s="449">
        <f t="shared" si="38"/>
        <v>0</v>
      </c>
      <c r="J345" s="449">
        <f t="shared" si="39"/>
        <v>0</v>
      </c>
      <c r="K345" s="451"/>
    </row>
    <row r="346" spans="1:11" s="500" customFormat="1" hidden="1">
      <c r="A346" s="451"/>
      <c r="B346" s="475"/>
      <c r="C346" s="489" t="str">
        <f>'Data information'!C563</f>
        <v xml:space="preserve"> - Dowel DB20 ยาว 0.40 ม.  (DETAIL-2)</v>
      </c>
      <c r="D346" s="449"/>
      <c r="E346" s="450" t="str">
        <f>'Data information'!D563</f>
        <v>กก.</v>
      </c>
      <c r="F346" s="449">
        <f>'Data information'!E563</f>
        <v>20.18</v>
      </c>
      <c r="G346" s="449">
        <f t="shared" si="37"/>
        <v>0</v>
      </c>
      <c r="H346" s="449">
        <f>'Data information'!F563</f>
        <v>0</v>
      </c>
      <c r="I346" s="449">
        <f t="shared" si="38"/>
        <v>0</v>
      </c>
      <c r="J346" s="449">
        <f t="shared" si="39"/>
        <v>0</v>
      </c>
      <c r="K346" s="451"/>
    </row>
    <row r="347" spans="1:11" s="500" customFormat="1" hidden="1">
      <c r="A347" s="451"/>
      <c r="B347" s="475"/>
      <c r="C347" s="489" t="str">
        <f>'Data information'!C564</f>
        <v xml:space="preserve"> - Dowel DB16 ยาว 0.40 ม.  (DETAIL-3)</v>
      </c>
      <c r="D347" s="449"/>
      <c r="E347" s="450" t="str">
        <f>'Data information'!D564</f>
        <v>กก.</v>
      </c>
      <c r="F347" s="449">
        <f>'Data information'!E564</f>
        <v>20.14</v>
      </c>
      <c r="G347" s="449">
        <f t="shared" si="37"/>
        <v>0</v>
      </c>
      <c r="H347" s="449">
        <f>'Data information'!F564</f>
        <v>0</v>
      </c>
      <c r="I347" s="449">
        <f t="shared" si="38"/>
        <v>0</v>
      </c>
      <c r="J347" s="449">
        <f t="shared" si="39"/>
        <v>0</v>
      </c>
      <c r="K347" s="451"/>
    </row>
    <row r="348" spans="1:11" s="500" customFormat="1" hidden="1">
      <c r="A348" s="451"/>
      <c r="B348" s="475"/>
      <c r="C348" s="489" t="str">
        <f>'Data information'!C565</f>
        <v xml:space="preserve"> - ค่าแรงเชื่อม ประกอบเหล็กโครงสร้าง</v>
      </c>
      <c r="D348" s="449"/>
      <c r="E348" s="450" t="str">
        <f>'Data information'!D565</f>
        <v>กก.</v>
      </c>
      <c r="F348" s="449">
        <f>'Data information'!E565</f>
        <v>0</v>
      </c>
      <c r="G348" s="449">
        <f t="shared" si="37"/>
        <v>0</v>
      </c>
      <c r="H348" s="449">
        <f>'Data information'!F565</f>
        <v>10</v>
      </c>
      <c r="I348" s="449">
        <f t="shared" si="38"/>
        <v>0</v>
      </c>
      <c r="J348" s="449">
        <f t="shared" si="39"/>
        <v>0</v>
      </c>
      <c r="K348" s="451"/>
    </row>
    <row r="349" spans="1:11" s="500" customFormat="1" hidden="1">
      <c r="A349" s="451"/>
      <c r="B349" s="475"/>
      <c r="C349" s="489" t="str">
        <f>'Data information'!C566</f>
        <v xml:space="preserve"> - ทาสีกันสนิม</v>
      </c>
      <c r="D349" s="449"/>
      <c r="E349" s="450" t="str">
        <f>'Data information'!D566</f>
        <v>ตร.ม.</v>
      </c>
      <c r="F349" s="449">
        <f>'Data information'!E566</f>
        <v>22.42</v>
      </c>
      <c r="G349" s="449">
        <f t="shared" si="37"/>
        <v>0</v>
      </c>
      <c r="H349" s="449">
        <f>'Data information'!F566</f>
        <v>30</v>
      </c>
      <c r="I349" s="449">
        <f t="shared" si="38"/>
        <v>0</v>
      </c>
      <c r="J349" s="449">
        <f t="shared" si="39"/>
        <v>0</v>
      </c>
      <c r="K349" s="451"/>
    </row>
    <row r="350" spans="1:11" s="500" customFormat="1" hidden="1">
      <c r="A350" s="451"/>
      <c r="B350" s="475"/>
      <c r="C350" s="489" t="str">
        <f>'Data information'!C567</f>
        <v xml:space="preserve"> - ทาสีน้ำมัน</v>
      </c>
      <c r="D350" s="449"/>
      <c r="E350" s="450" t="str">
        <f>'Data information'!D567</f>
        <v>ตร.ม.</v>
      </c>
      <c r="F350" s="449">
        <f>'Data information'!E567</f>
        <v>66.12</v>
      </c>
      <c r="G350" s="449">
        <f t="shared" si="37"/>
        <v>0</v>
      </c>
      <c r="H350" s="449">
        <f>'Data information'!F567</f>
        <v>35</v>
      </c>
      <c r="I350" s="449">
        <f t="shared" si="38"/>
        <v>0</v>
      </c>
      <c r="J350" s="449">
        <f t="shared" si="39"/>
        <v>0</v>
      </c>
      <c r="K350" s="451"/>
    </row>
    <row r="351" spans="1:11" s="500" customFormat="1" hidden="1">
      <c r="A351" s="451"/>
      <c r="B351" s="475"/>
      <c r="C351" s="489" t="str">
        <f>'Data information'!C568</f>
        <v xml:space="preserve"> - งานราวเหล็ก ราวบันได ST.2-3</v>
      </c>
      <c r="D351" s="449"/>
      <c r="E351" s="450" t="str">
        <f>'Data information'!D568</f>
        <v>ม.</v>
      </c>
      <c r="F351" s="449">
        <f>'Data information'!E568</f>
        <v>303.774</v>
      </c>
      <c r="G351" s="449">
        <f t="shared" si="37"/>
        <v>0</v>
      </c>
      <c r="H351" s="449">
        <f>'Data information'!F568</f>
        <v>114</v>
      </c>
      <c r="I351" s="449">
        <f t="shared" si="38"/>
        <v>0</v>
      </c>
      <c r="J351" s="449">
        <f t="shared" si="39"/>
        <v>0</v>
      </c>
      <c r="K351" s="451"/>
    </row>
    <row r="352" spans="1:11" s="500" customFormat="1" hidden="1">
      <c r="A352" s="451"/>
      <c r="B352" s="475"/>
      <c r="C352" s="485" t="str">
        <f>'Data information'!C569</f>
        <v>งานบันได ST.2-4 อาคาร 1</v>
      </c>
      <c r="D352" s="449"/>
      <c r="E352" s="450">
        <f>'Data information'!D569</f>
        <v>0</v>
      </c>
      <c r="F352" s="449">
        <f>'Data information'!E569</f>
        <v>0</v>
      </c>
      <c r="G352" s="449">
        <f t="shared" si="37"/>
        <v>0</v>
      </c>
      <c r="H352" s="449">
        <f>'Data information'!F569</f>
        <v>0</v>
      </c>
      <c r="I352" s="449">
        <f t="shared" si="38"/>
        <v>0</v>
      </c>
      <c r="J352" s="449">
        <f t="shared" si="39"/>
        <v>0</v>
      </c>
      <c r="K352" s="451"/>
    </row>
    <row r="353" spans="1:11" s="500" customFormat="1" hidden="1">
      <c r="A353" s="451"/>
      <c r="B353" s="475"/>
      <c r="C353" s="489" t="str">
        <f>'Data information'!C570</f>
        <v xml:space="preserve"> - H-200X200X8X12mm. </v>
      </c>
      <c r="D353" s="449"/>
      <c r="E353" s="450" t="str">
        <f>'Data information'!D570</f>
        <v>กก.</v>
      </c>
      <c r="F353" s="449">
        <f>'Data information'!E570</f>
        <v>33.409999999999997</v>
      </c>
      <c r="G353" s="449">
        <f t="shared" si="37"/>
        <v>0</v>
      </c>
      <c r="H353" s="449">
        <f>'Data information'!F570</f>
        <v>0</v>
      </c>
      <c r="I353" s="449">
        <f t="shared" si="38"/>
        <v>0</v>
      </c>
      <c r="J353" s="449">
        <f t="shared" si="39"/>
        <v>0</v>
      </c>
      <c r="K353" s="451"/>
    </row>
    <row r="354" spans="1:11" s="500" customFormat="1" hidden="1">
      <c r="A354" s="451"/>
      <c r="B354" s="475"/>
      <c r="C354" s="489" t="str">
        <f>'Data information'!C571</f>
        <v xml:space="preserve"> - H-194X150X6X9mm.</v>
      </c>
      <c r="D354" s="449"/>
      <c r="E354" s="450" t="str">
        <f>'Data information'!D571</f>
        <v>กก.</v>
      </c>
      <c r="F354" s="449">
        <f>'Data information'!E571</f>
        <v>34.020000000000003</v>
      </c>
      <c r="G354" s="449">
        <f t="shared" si="37"/>
        <v>0</v>
      </c>
      <c r="H354" s="449">
        <f>'Data information'!F571</f>
        <v>0</v>
      </c>
      <c r="I354" s="449">
        <f t="shared" si="38"/>
        <v>0</v>
      </c>
      <c r="J354" s="449">
        <f t="shared" si="39"/>
        <v>0</v>
      </c>
      <c r="K354" s="451"/>
    </row>
    <row r="355" spans="1:11" s="500" customFormat="1" hidden="1">
      <c r="A355" s="451"/>
      <c r="B355" s="475"/>
      <c r="C355" s="489" t="str">
        <f>'Data information'!C572</f>
        <v xml:space="preserve"> - C-CHANNELS 200X80X7.5X11.0mm.</v>
      </c>
      <c r="D355" s="449"/>
      <c r="E355" s="450" t="str">
        <f>'Data information'!D572</f>
        <v>กก.</v>
      </c>
      <c r="F355" s="449">
        <f>'Data information'!E572</f>
        <v>35.840000000000003</v>
      </c>
      <c r="G355" s="449">
        <f t="shared" si="37"/>
        <v>0</v>
      </c>
      <c r="H355" s="449">
        <f>'Data information'!F572</f>
        <v>0</v>
      </c>
      <c r="I355" s="449">
        <f t="shared" si="38"/>
        <v>0</v>
      </c>
      <c r="J355" s="449">
        <f t="shared" si="39"/>
        <v>0</v>
      </c>
      <c r="K355" s="451"/>
    </row>
    <row r="356" spans="1:11" s="500" customFormat="1" hidden="1">
      <c r="A356" s="451"/>
      <c r="B356" s="475"/>
      <c r="C356" s="489" t="str">
        <f>'Data information'!C573</f>
        <v xml:space="preserve"> - ลูกนอนบันไดแผ่นเหล็กลายตีนไก่  หนา 6 มม.พับ</v>
      </c>
      <c r="D356" s="449"/>
      <c r="E356" s="450" t="str">
        <f>'Data information'!D573</f>
        <v>กก.</v>
      </c>
      <c r="F356" s="449">
        <f>'Data information'!E573</f>
        <v>39.79</v>
      </c>
      <c r="G356" s="449">
        <f t="shared" si="37"/>
        <v>0</v>
      </c>
      <c r="H356" s="449">
        <f>'Data information'!F573</f>
        <v>0</v>
      </c>
      <c r="I356" s="449">
        <f t="shared" si="38"/>
        <v>0</v>
      </c>
      <c r="J356" s="449">
        <f t="shared" si="39"/>
        <v>0</v>
      </c>
      <c r="K356" s="451"/>
    </row>
    <row r="357" spans="1:11" s="500" customFormat="1" hidden="1">
      <c r="A357" s="451"/>
      <c r="B357" s="475"/>
      <c r="C357" s="489" t="str">
        <f>'Data information'!C574</f>
        <v xml:space="preserve"> - แผ่นเหล็กขนาด 250X400X20mm. </v>
      </c>
      <c r="D357" s="449"/>
      <c r="E357" s="450" t="str">
        <f>'Data information'!D574</f>
        <v>กก.</v>
      </c>
      <c r="F357" s="449">
        <f>'Data information'!E574</f>
        <v>28.44</v>
      </c>
      <c r="G357" s="449">
        <f t="shared" si="37"/>
        <v>0</v>
      </c>
      <c r="H357" s="449">
        <f>'Data information'!F574</f>
        <v>0</v>
      </c>
      <c r="I357" s="449">
        <f t="shared" si="38"/>
        <v>0</v>
      </c>
      <c r="J357" s="449">
        <f t="shared" si="39"/>
        <v>0</v>
      </c>
      <c r="K357" s="451"/>
    </row>
    <row r="358" spans="1:11" s="500" customFormat="1" hidden="1">
      <c r="A358" s="451"/>
      <c r="B358" s="475"/>
      <c r="C358" s="489" t="str">
        <f>'Data information'!C575</f>
        <v xml:space="preserve"> - แผ่นเหล็กขนาด 250X250X20mm. </v>
      </c>
      <c r="D358" s="449"/>
      <c r="E358" s="450" t="str">
        <f>'Data information'!D575</f>
        <v>กก.</v>
      </c>
      <c r="F358" s="449">
        <f>'Data information'!E575</f>
        <v>28.44</v>
      </c>
      <c r="G358" s="449">
        <f t="shared" si="37"/>
        <v>0</v>
      </c>
      <c r="H358" s="449">
        <f>'Data information'!F575</f>
        <v>0</v>
      </c>
      <c r="I358" s="449">
        <f t="shared" si="38"/>
        <v>0</v>
      </c>
      <c r="J358" s="449">
        <f t="shared" si="39"/>
        <v>0</v>
      </c>
      <c r="K358" s="451"/>
    </row>
    <row r="359" spans="1:11" s="500" customFormat="1" hidden="1">
      <c r="A359" s="451"/>
      <c r="B359" s="475"/>
      <c r="C359" s="489" t="str">
        <f>'Data information'!C576</f>
        <v xml:space="preserve"> - แผ่นเหล็กขนาด 200X350X20mm. </v>
      </c>
      <c r="D359" s="449"/>
      <c r="E359" s="450" t="str">
        <f>'Data information'!D576</f>
        <v>กก.</v>
      </c>
      <c r="F359" s="449">
        <f>'Data information'!E576</f>
        <v>28.44</v>
      </c>
      <c r="G359" s="449">
        <f t="shared" si="37"/>
        <v>0</v>
      </c>
      <c r="H359" s="449">
        <f>'Data information'!F576</f>
        <v>0</v>
      </c>
      <c r="I359" s="449">
        <f t="shared" si="38"/>
        <v>0</v>
      </c>
      <c r="J359" s="449">
        <f t="shared" si="39"/>
        <v>0</v>
      </c>
      <c r="K359" s="451"/>
    </row>
    <row r="360" spans="1:11" s="500" customFormat="1" hidden="1">
      <c r="A360" s="451"/>
      <c r="B360" s="475"/>
      <c r="C360" s="489" t="str">
        <f>'Data information'!C577</f>
        <v xml:space="preserve"> - Dowel DB20 ยาว 0.40 ม. (DETAIL-1)</v>
      </c>
      <c r="D360" s="449"/>
      <c r="E360" s="450" t="str">
        <f>'Data information'!D577</f>
        <v>กก.</v>
      </c>
      <c r="F360" s="449">
        <f>'Data information'!E577</f>
        <v>20.18</v>
      </c>
      <c r="G360" s="449">
        <f t="shared" si="37"/>
        <v>0</v>
      </c>
      <c r="H360" s="449">
        <f>'Data information'!F577</f>
        <v>0</v>
      </c>
      <c r="I360" s="449">
        <f t="shared" si="38"/>
        <v>0</v>
      </c>
      <c r="J360" s="449">
        <f t="shared" si="39"/>
        <v>0</v>
      </c>
      <c r="K360" s="451"/>
    </row>
    <row r="361" spans="1:11" s="500" customFormat="1" hidden="1">
      <c r="A361" s="451"/>
      <c r="B361" s="475"/>
      <c r="C361" s="489" t="str">
        <f>'Data information'!C578</f>
        <v xml:space="preserve"> - Dowel DB20 ยาว 0.40 ม.  (DETAIL-2)</v>
      </c>
      <c r="D361" s="449"/>
      <c r="E361" s="450" t="str">
        <f>'Data information'!D578</f>
        <v>กก.</v>
      </c>
      <c r="F361" s="449">
        <f>'Data information'!E578</f>
        <v>20.18</v>
      </c>
      <c r="G361" s="449">
        <f t="shared" si="37"/>
        <v>0</v>
      </c>
      <c r="H361" s="449">
        <f>'Data information'!F578</f>
        <v>0</v>
      </c>
      <c r="I361" s="449">
        <f t="shared" si="38"/>
        <v>0</v>
      </c>
      <c r="J361" s="449">
        <f t="shared" si="39"/>
        <v>0</v>
      </c>
      <c r="K361" s="451"/>
    </row>
    <row r="362" spans="1:11" s="500" customFormat="1" hidden="1">
      <c r="A362" s="451"/>
      <c r="B362" s="475"/>
      <c r="C362" s="489" t="str">
        <f>'Data information'!C579</f>
        <v xml:space="preserve"> - Dowel DB16 ยาว 0.40 ม.  (DETAIL-3)</v>
      </c>
      <c r="D362" s="449"/>
      <c r="E362" s="450" t="str">
        <f>'Data information'!D579</f>
        <v>กก.</v>
      </c>
      <c r="F362" s="449">
        <f>'Data information'!E579</f>
        <v>20.14</v>
      </c>
      <c r="G362" s="449">
        <f t="shared" si="37"/>
        <v>0</v>
      </c>
      <c r="H362" s="449">
        <f>'Data information'!F579</f>
        <v>0</v>
      </c>
      <c r="I362" s="449">
        <f t="shared" si="38"/>
        <v>0</v>
      </c>
      <c r="J362" s="449">
        <f t="shared" si="39"/>
        <v>0</v>
      </c>
      <c r="K362" s="451"/>
    </row>
    <row r="363" spans="1:11" s="500" customFormat="1" hidden="1">
      <c r="A363" s="451"/>
      <c r="B363" s="475"/>
      <c r="C363" s="489" t="str">
        <f>'Data information'!C580</f>
        <v xml:space="preserve"> - ค่าแรงเชื่อม ประกอบเหล็กโครงสร้าง</v>
      </c>
      <c r="D363" s="449"/>
      <c r="E363" s="450" t="str">
        <f>'Data information'!D580</f>
        <v>กก.</v>
      </c>
      <c r="F363" s="449">
        <f>'Data information'!E580</f>
        <v>0</v>
      </c>
      <c r="G363" s="449">
        <f t="shared" si="37"/>
        <v>0</v>
      </c>
      <c r="H363" s="449">
        <f>'Data information'!F580</f>
        <v>10</v>
      </c>
      <c r="I363" s="449">
        <f t="shared" si="38"/>
        <v>0</v>
      </c>
      <c r="J363" s="449">
        <f t="shared" si="39"/>
        <v>0</v>
      </c>
      <c r="K363" s="451"/>
    </row>
    <row r="364" spans="1:11" s="500" customFormat="1" hidden="1">
      <c r="A364" s="451"/>
      <c r="B364" s="475"/>
      <c r="C364" s="489" t="str">
        <f>'Data information'!C581</f>
        <v xml:space="preserve"> - ทาสีกันสนิม</v>
      </c>
      <c r="D364" s="449"/>
      <c r="E364" s="450" t="str">
        <f>'Data information'!D581</f>
        <v>ตร.ม.</v>
      </c>
      <c r="F364" s="449">
        <f>'Data information'!E581</f>
        <v>22.42</v>
      </c>
      <c r="G364" s="449">
        <f t="shared" si="37"/>
        <v>0</v>
      </c>
      <c r="H364" s="449">
        <f>'Data information'!F581</f>
        <v>30</v>
      </c>
      <c r="I364" s="449">
        <f t="shared" si="38"/>
        <v>0</v>
      </c>
      <c r="J364" s="449">
        <f t="shared" si="39"/>
        <v>0</v>
      </c>
      <c r="K364" s="451"/>
    </row>
    <row r="365" spans="1:11" s="500" customFormat="1" hidden="1">
      <c r="A365" s="451"/>
      <c r="B365" s="475"/>
      <c r="C365" s="489" t="str">
        <f>'Data information'!C582</f>
        <v xml:space="preserve"> - ทาสีน้ำมัน</v>
      </c>
      <c r="D365" s="449"/>
      <c r="E365" s="450" t="str">
        <f>'Data information'!D582</f>
        <v>ตร.ม.</v>
      </c>
      <c r="F365" s="449">
        <f>'Data information'!E582</f>
        <v>66.12</v>
      </c>
      <c r="G365" s="449">
        <f t="shared" ref="G365:G428" si="40">D365*F365</f>
        <v>0</v>
      </c>
      <c r="H365" s="449">
        <f>'Data information'!F582</f>
        <v>35</v>
      </c>
      <c r="I365" s="449">
        <f t="shared" ref="I365:I428" si="41">D365*H365</f>
        <v>0</v>
      </c>
      <c r="J365" s="449">
        <f t="shared" ref="J365:J428" si="42">G365+I365</f>
        <v>0</v>
      </c>
      <c r="K365" s="451"/>
    </row>
    <row r="366" spans="1:11" s="500" customFormat="1" hidden="1">
      <c r="A366" s="451"/>
      <c r="B366" s="475"/>
      <c r="C366" s="489" t="str">
        <f>'Data information'!C583</f>
        <v xml:space="preserve"> - งานราวเหล็ก ราวบันได ST.2-4</v>
      </c>
      <c r="D366" s="449"/>
      <c r="E366" s="450" t="str">
        <f>'Data information'!D583</f>
        <v>ม.</v>
      </c>
      <c r="F366" s="449">
        <f>'Data information'!E583</f>
        <v>303.774</v>
      </c>
      <c r="G366" s="449">
        <f t="shared" si="40"/>
        <v>0</v>
      </c>
      <c r="H366" s="449">
        <f>'Data information'!F583</f>
        <v>114</v>
      </c>
      <c r="I366" s="449">
        <f t="shared" si="41"/>
        <v>0</v>
      </c>
      <c r="J366" s="449">
        <f t="shared" si="42"/>
        <v>0</v>
      </c>
      <c r="K366" s="451"/>
    </row>
    <row r="367" spans="1:11" s="500" customFormat="1">
      <c r="A367" s="451"/>
      <c r="B367" s="475"/>
      <c r="C367" s="485" t="str">
        <f>'Data information'!C584</f>
        <v>งานบันได ST.3 อาคาร 2,4,8</v>
      </c>
      <c r="D367" s="449"/>
      <c r="E367" s="450"/>
      <c r="F367" s="449"/>
      <c r="G367" s="449"/>
      <c r="H367" s="449"/>
      <c r="I367" s="449"/>
      <c r="J367" s="449"/>
      <c r="K367" s="451"/>
    </row>
    <row r="368" spans="1:11" s="500" customFormat="1">
      <c r="A368" s="451"/>
      <c r="B368" s="475"/>
      <c r="C368" s="489" t="str">
        <f>'Data information'!C585</f>
        <v xml:space="preserve"> - H-200X200X8X12mm. </v>
      </c>
      <c r="D368" s="449"/>
      <c r="E368" s="450" t="str">
        <f>'Data information'!D585</f>
        <v>กก.</v>
      </c>
      <c r="F368" s="449">
        <f>'Data information'!E585</f>
        <v>33.409999999999997</v>
      </c>
      <c r="G368" s="449">
        <f t="shared" si="40"/>
        <v>0</v>
      </c>
      <c r="H368" s="449">
        <f>'Data information'!F585</f>
        <v>0</v>
      </c>
      <c r="I368" s="449">
        <f t="shared" si="41"/>
        <v>0</v>
      </c>
      <c r="J368" s="449">
        <f t="shared" si="42"/>
        <v>0</v>
      </c>
      <c r="K368" s="451"/>
    </row>
    <row r="369" spans="1:11" s="500" customFormat="1">
      <c r="A369" s="451"/>
      <c r="B369" s="475"/>
      <c r="C369" s="489" t="str">
        <f>'Data information'!C586</f>
        <v xml:space="preserve"> - H-194X150X6X9mm.</v>
      </c>
      <c r="D369" s="449"/>
      <c r="E369" s="450" t="str">
        <f>'Data information'!D586</f>
        <v>กก.</v>
      </c>
      <c r="F369" s="449">
        <f>'Data information'!E586</f>
        <v>34.020000000000003</v>
      </c>
      <c r="G369" s="449">
        <f t="shared" si="40"/>
        <v>0</v>
      </c>
      <c r="H369" s="449">
        <f>'Data information'!F586</f>
        <v>0</v>
      </c>
      <c r="I369" s="449">
        <f t="shared" si="41"/>
        <v>0</v>
      </c>
      <c r="J369" s="449">
        <f t="shared" si="42"/>
        <v>0</v>
      </c>
      <c r="K369" s="451"/>
    </row>
    <row r="370" spans="1:11" s="500" customFormat="1">
      <c r="A370" s="451"/>
      <c r="B370" s="475"/>
      <c r="C370" s="489" t="str">
        <f>'Data information'!C587</f>
        <v xml:space="preserve"> - C-CHANNELS 200X80X7.5X11.0mm.</v>
      </c>
      <c r="D370" s="449"/>
      <c r="E370" s="450" t="str">
        <f>'Data information'!D587</f>
        <v>กก.</v>
      </c>
      <c r="F370" s="449">
        <f>'Data information'!E587</f>
        <v>35.840000000000003</v>
      </c>
      <c r="G370" s="449">
        <f t="shared" si="40"/>
        <v>0</v>
      </c>
      <c r="H370" s="449">
        <f>'Data information'!F587</f>
        <v>0</v>
      </c>
      <c r="I370" s="449">
        <f t="shared" si="41"/>
        <v>0</v>
      </c>
      <c r="J370" s="449">
        <f t="shared" si="42"/>
        <v>0</v>
      </c>
      <c r="K370" s="451"/>
    </row>
    <row r="371" spans="1:11" s="500" customFormat="1" hidden="1">
      <c r="A371" s="451"/>
      <c r="B371" s="475"/>
      <c r="C371" s="489" t="str">
        <f>'Data information'!C588</f>
        <v xml:space="preserve"> - L-50x50x3mm.</v>
      </c>
      <c r="D371" s="449"/>
      <c r="E371" s="450" t="str">
        <f>'Data information'!D588</f>
        <v>กก.</v>
      </c>
      <c r="F371" s="449">
        <f>'Data information'!E588</f>
        <v>22.85</v>
      </c>
      <c r="G371" s="449">
        <f t="shared" si="40"/>
        <v>0</v>
      </c>
      <c r="H371" s="449">
        <f>'Data information'!F588</f>
        <v>0</v>
      </c>
      <c r="I371" s="449">
        <f t="shared" si="41"/>
        <v>0</v>
      </c>
      <c r="J371" s="449">
        <f t="shared" si="42"/>
        <v>0</v>
      </c>
      <c r="K371" s="451"/>
    </row>
    <row r="372" spans="1:11" s="500" customFormat="1">
      <c r="A372" s="451"/>
      <c r="B372" s="475"/>
      <c r="C372" s="489" t="str">
        <f>'Data information'!C589</f>
        <v xml:space="preserve"> - ลูกนอนบันไดแผ่นเหล็กลายตีนไก่  หนา 6 มม.พับ</v>
      </c>
      <c r="D372" s="449"/>
      <c r="E372" s="450" t="str">
        <f>'Data information'!D589</f>
        <v>กก.</v>
      </c>
      <c r="F372" s="449">
        <f>'Data information'!E589</f>
        <v>39.79</v>
      </c>
      <c r="G372" s="449">
        <f t="shared" si="40"/>
        <v>0</v>
      </c>
      <c r="H372" s="449">
        <f>'Data information'!F589</f>
        <v>0</v>
      </c>
      <c r="I372" s="449">
        <f t="shared" si="41"/>
        <v>0</v>
      </c>
      <c r="J372" s="449">
        <f t="shared" si="42"/>
        <v>0</v>
      </c>
      <c r="K372" s="451"/>
    </row>
    <row r="373" spans="1:11" s="500" customFormat="1">
      <c r="A373" s="451"/>
      <c r="B373" s="475"/>
      <c r="C373" s="489" t="str">
        <f>'Data information'!C590</f>
        <v xml:space="preserve"> - แผ่นเหล็กขนาด 250X400X20mm. </v>
      </c>
      <c r="D373" s="449"/>
      <c r="E373" s="450" t="str">
        <f>'Data information'!D590</f>
        <v>กก.</v>
      </c>
      <c r="F373" s="449">
        <f>'Data information'!E590</f>
        <v>28.44</v>
      </c>
      <c r="G373" s="449">
        <f t="shared" si="40"/>
        <v>0</v>
      </c>
      <c r="H373" s="449">
        <f>'Data information'!F590</f>
        <v>0</v>
      </c>
      <c r="I373" s="449">
        <f t="shared" si="41"/>
        <v>0</v>
      </c>
      <c r="J373" s="449">
        <f t="shared" si="42"/>
        <v>0</v>
      </c>
      <c r="K373" s="451"/>
    </row>
    <row r="374" spans="1:11" s="500" customFormat="1">
      <c r="A374" s="451"/>
      <c r="B374" s="475"/>
      <c r="C374" s="489" t="str">
        <f>'Data information'!C591</f>
        <v xml:space="preserve"> - แผ่นเหล็กขนาด 250X250X20mm. </v>
      </c>
      <c r="D374" s="449"/>
      <c r="E374" s="450" t="str">
        <f>'Data information'!D591</f>
        <v>กก.</v>
      </c>
      <c r="F374" s="449">
        <f>'Data information'!E591</f>
        <v>28.44</v>
      </c>
      <c r="G374" s="449">
        <f t="shared" si="40"/>
        <v>0</v>
      </c>
      <c r="H374" s="449">
        <f>'Data information'!F591</f>
        <v>0</v>
      </c>
      <c r="I374" s="449">
        <f t="shared" si="41"/>
        <v>0</v>
      </c>
      <c r="J374" s="449">
        <f t="shared" si="42"/>
        <v>0</v>
      </c>
      <c r="K374" s="451"/>
    </row>
    <row r="375" spans="1:11" s="500" customFormat="1">
      <c r="A375" s="451"/>
      <c r="B375" s="475"/>
      <c r="C375" s="489" t="str">
        <f>'Data information'!C592</f>
        <v xml:space="preserve"> - แผ่นเหล็กขนาด 200X350X20mm. </v>
      </c>
      <c r="D375" s="449"/>
      <c r="E375" s="450" t="str">
        <f>'Data information'!D592</f>
        <v>กก.</v>
      </c>
      <c r="F375" s="449">
        <f>'Data information'!E592</f>
        <v>28.44</v>
      </c>
      <c r="G375" s="449">
        <f t="shared" si="40"/>
        <v>0</v>
      </c>
      <c r="H375" s="449">
        <f>'Data information'!F592</f>
        <v>0</v>
      </c>
      <c r="I375" s="449">
        <f t="shared" si="41"/>
        <v>0</v>
      </c>
      <c r="J375" s="449">
        <f t="shared" si="42"/>
        <v>0</v>
      </c>
      <c r="K375" s="451"/>
    </row>
    <row r="376" spans="1:11" s="500" customFormat="1">
      <c r="A376" s="451"/>
      <c r="B376" s="475"/>
      <c r="C376" s="489" t="str">
        <f>'Data information'!C593</f>
        <v xml:space="preserve"> - Dowel DB20 ยาว 0.40 ม. (DETAIL-1,2)</v>
      </c>
      <c r="D376" s="449"/>
      <c r="E376" s="450" t="str">
        <f>'Data information'!D593</f>
        <v>กก.</v>
      </c>
      <c r="F376" s="449">
        <f>'Data information'!E593</f>
        <v>20.18</v>
      </c>
      <c r="G376" s="449">
        <f t="shared" si="40"/>
        <v>0</v>
      </c>
      <c r="H376" s="449">
        <f>'Data information'!F593</f>
        <v>0</v>
      </c>
      <c r="I376" s="449">
        <f t="shared" si="41"/>
        <v>0</v>
      </c>
      <c r="J376" s="449">
        <f t="shared" si="42"/>
        <v>0</v>
      </c>
      <c r="K376" s="451"/>
    </row>
    <row r="377" spans="1:11" s="500" customFormat="1">
      <c r="A377" s="451"/>
      <c r="B377" s="475"/>
      <c r="C377" s="489" t="str">
        <f>'Data information'!C594</f>
        <v xml:space="preserve"> - Dowel DB16 ยาว 0.40 ม.  (DETAIL-3)</v>
      </c>
      <c r="D377" s="449"/>
      <c r="E377" s="450" t="str">
        <f>'Data information'!D594</f>
        <v>กก.</v>
      </c>
      <c r="F377" s="449">
        <f>'Data information'!E594</f>
        <v>20.14</v>
      </c>
      <c r="G377" s="449">
        <f t="shared" si="40"/>
        <v>0</v>
      </c>
      <c r="H377" s="449">
        <f>'Data information'!F594</f>
        <v>0</v>
      </c>
      <c r="I377" s="449">
        <f t="shared" si="41"/>
        <v>0</v>
      </c>
      <c r="J377" s="449">
        <f t="shared" si="42"/>
        <v>0</v>
      </c>
      <c r="K377" s="451"/>
    </row>
    <row r="378" spans="1:11" s="500" customFormat="1">
      <c r="A378" s="451"/>
      <c r="B378" s="475"/>
      <c r="C378" s="489" t="str">
        <f>'Data information'!C595</f>
        <v xml:space="preserve"> - ค่าแรงเชื่อม ประกอบเหล็กโครงสร้าง</v>
      </c>
      <c r="D378" s="449"/>
      <c r="E378" s="450" t="str">
        <f>'Data information'!D595</f>
        <v>กก.</v>
      </c>
      <c r="F378" s="449">
        <f>'Data information'!E595</f>
        <v>0</v>
      </c>
      <c r="G378" s="449">
        <f t="shared" si="40"/>
        <v>0</v>
      </c>
      <c r="H378" s="449">
        <f>'Data information'!F595</f>
        <v>10</v>
      </c>
      <c r="I378" s="449">
        <f t="shared" si="41"/>
        <v>0</v>
      </c>
      <c r="J378" s="449">
        <f t="shared" si="42"/>
        <v>0</v>
      </c>
      <c r="K378" s="451"/>
    </row>
    <row r="379" spans="1:11" s="500" customFormat="1">
      <c r="A379" s="451"/>
      <c r="B379" s="475"/>
      <c r="C379" s="489" t="str">
        <f>'Data information'!C596</f>
        <v xml:space="preserve"> - ทาสีกันสนิม</v>
      </c>
      <c r="D379" s="449"/>
      <c r="E379" s="450" t="str">
        <f>'Data information'!D596</f>
        <v>ตร.ม.</v>
      </c>
      <c r="F379" s="449">
        <f>'Data information'!E596</f>
        <v>22.42</v>
      </c>
      <c r="G379" s="449">
        <f t="shared" si="40"/>
        <v>0</v>
      </c>
      <c r="H379" s="449">
        <f>'Data information'!F596</f>
        <v>30</v>
      </c>
      <c r="I379" s="449">
        <f t="shared" si="41"/>
        <v>0</v>
      </c>
      <c r="J379" s="449">
        <f t="shared" si="42"/>
        <v>0</v>
      </c>
      <c r="K379" s="451"/>
    </row>
    <row r="380" spans="1:11" s="500" customFormat="1">
      <c r="A380" s="451"/>
      <c r="B380" s="475"/>
      <c r="C380" s="489" t="str">
        <f>'Data information'!C597</f>
        <v xml:space="preserve"> - ทาสีน้ำมัน</v>
      </c>
      <c r="D380" s="449"/>
      <c r="E380" s="450" t="str">
        <f>'Data information'!D597</f>
        <v>ตร.ม.</v>
      </c>
      <c r="F380" s="449">
        <f>'Data information'!E597</f>
        <v>66.12</v>
      </c>
      <c r="G380" s="449">
        <f t="shared" si="40"/>
        <v>0</v>
      </c>
      <c r="H380" s="449">
        <f>'Data information'!F597</f>
        <v>35</v>
      </c>
      <c r="I380" s="449">
        <f t="shared" si="41"/>
        <v>0</v>
      </c>
      <c r="J380" s="449">
        <f t="shared" si="42"/>
        <v>0</v>
      </c>
      <c r="K380" s="451"/>
    </row>
    <row r="381" spans="1:11" s="500" customFormat="1">
      <c r="A381" s="451"/>
      <c r="B381" s="475"/>
      <c r="C381" s="489" t="str">
        <f>'Data information'!C598</f>
        <v xml:space="preserve"> - งานราวเหล็ก ราวบันได ST.3</v>
      </c>
      <c r="D381" s="449"/>
      <c r="E381" s="450" t="str">
        <f>'Data information'!D598</f>
        <v>ม.</v>
      </c>
      <c r="F381" s="449">
        <f>'Data information'!E598</f>
        <v>303.774</v>
      </c>
      <c r="G381" s="449">
        <f t="shared" si="40"/>
        <v>0</v>
      </c>
      <c r="H381" s="449">
        <f>'Data information'!F598</f>
        <v>114</v>
      </c>
      <c r="I381" s="449">
        <f t="shared" si="41"/>
        <v>0</v>
      </c>
      <c r="J381" s="449">
        <f t="shared" si="42"/>
        <v>0</v>
      </c>
      <c r="K381" s="451"/>
    </row>
    <row r="382" spans="1:11" s="500" customFormat="1" hidden="1">
      <c r="A382" s="451"/>
      <c r="B382" s="475"/>
      <c r="C382" s="485" t="str">
        <f>'Data information'!C599</f>
        <v>งานบันได ST.3 อาคาร 3</v>
      </c>
      <c r="D382" s="449"/>
      <c r="E382" s="450"/>
      <c r="F382" s="449"/>
      <c r="G382" s="449"/>
      <c r="H382" s="449"/>
      <c r="I382" s="449"/>
      <c r="J382" s="449"/>
      <c r="K382" s="451"/>
    </row>
    <row r="383" spans="1:11" s="500" customFormat="1" hidden="1">
      <c r="A383" s="451"/>
      <c r="B383" s="475"/>
      <c r="C383" s="489" t="str">
        <f>'Data information'!C600</f>
        <v xml:space="preserve"> - CX- H-200X200X8X12mm.</v>
      </c>
      <c r="D383" s="449"/>
      <c r="E383" s="450" t="str">
        <f>'Data information'!D600</f>
        <v>กก.</v>
      </c>
      <c r="F383" s="449">
        <f>'Data information'!E600</f>
        <v>33.409999999999997</v>
      </c>
      <c r="G383" s="449">
        <f t="shared" si="40"/>
        <v>0</v>
      </c>
      <c r="H383" s="449">
        <f>'Data information'!F600</f>
        <v>0</v>
      </c>
      <c r="I383" s="449">
        <f t="shared" si="41"/>
        <v>0</v>
      </c>
      <c r="J383" s="449">
        <f t="shared" si="42"/>
        <v>0</v>
      </c>
      <c r="K383" s="451"/>
    </row>
    <row r="384" spans="1:11" s="500" customFormat="1" hidden="1">
      <c r="A384" s="451"/>
      <c r="B384" s="475"/>
      <c r="C384" s="489" t="str">
        <f>'Data information'!C601</f>
        <v xml:space="preserve"> - แม่บันได H-200X200X8X12mm.</v>
      </c>
      <c r="D384" s="449"/>
      <c r="E384" s="450" t="str">
        <f>'Data information'!D601</f>
        <v>กก.</v>
      </c>
      <c r="F384" s="449">
        <f>'Data information'!E601</f>
        <v>33.409999999999997</v>
      </c>
      <c r="G384" s="449">
        <f t="shared" si="40"/>
        <v>0</v>
      </c>
      <c r="H384" s="449">
        <f>'Data information'!F601</f>
        <v>0</v>
      </c>
      <c r="I384" s="449">
        <f t="shared" si="41"/>
        <v>0</v>
      </c>
      <c r="J384" s="449">
        <f t="shared" si="42"/>
        <v>0</v>
      </c>
      <c r="K384" s="451"/>
    </row>
    <row r="385" spans="1:11" s="500" customFormat="1" hidden="1">
      <c r="A385" s="451"/>
      <c r="B385" s="475"/>
      <c r="C385" s="489" t="str">
        <f>'Data information'!C602</f>
        <v xml:space="preserve"> - H-194X150X6X9mm.</v>
      </c>
      <c r="D385" s="449"/>
      <c r="E385" s="450" t="str">
        <f>'Data information'!D602</f>
        <v>กก.</v>
      </c>
      <c r="F385" s="449">
        <f>'Data information'!E602</f>
        <v>34.020000000000003</v>
      </c>
      <c r="G385" s="449">
        <f t="shared" si="40"/>
        <v>0</v>
      </c>
      <c r="H385" s="449">
        <f>'Data information'!F602</f>
        <v>0</v>
      </c>
      <c r="I385" s="449">
        <f t="shared" si="41"/>
        <v>0</v>
      </c>
      <c r="J385" s="449">
        <f t="shared" si="42"/>
        <v>0</v>
      </c>
      <c r="K385" s="451"/>
    </row>
    <row r="386" spans="1:11" s="500" customFormat="1" hidden="1">
      <c r="A386" s="451"/>
      <c r="B386" s="475"/>
      <c r="C386" s="489" t="str">
        <f>'Data information'!C603</f>
        <v xml:space="preserve"> - C-CHANNELS 200X80X7.5X11.0mm.</v>
      </c>
      <c r="D386" s="449"/>
      <c r="E386" s="450" t="str">
        <f>'Data information'!D603</f>
        <v>กก.</v>
      </c>
      <c r="F386" s="449">
        <f>'Data information'!E603</f>
        <v>35.840000000000003</v>
      </c>
      <c r="G386" s="449">
        <f t="shared" si="40"/>
        <v>0</v>
      </c>
      <c r="H386" s="449">
        <f>'Data information'!F603</f>
        <v>0</v>
      </c>
      <c r="I386" s="449">
        <f t="shared" si="41"/>
        <v>0</v>
      </c>
      <c r="J386" s="449">
        <f t="shared" si="42"/>
        <v>0</v>
      </c>
      <c r="K386" s="451"/>
    </row>
    <row r="387" spans="1:11" s="500" customFormat="1" hidden="1">
      <c r="A387" s="451"/>
      <c r="B387" s="475"/>
      <c r="C387" s="489" t="str">
        <f>'Data information'!C604</f>
        <v xml:space="preserve"> - ลูกนอนบันไดแผ่นเหล็กลายตีนไก่  หนา 6 มม.พับ</v>
      </c>
      <c r="D387" s="449"/>
      <c r="E387" s="450" t="str">
        <f>'Data information'!D604</f>
        <v>กก.</v>
      </c>
      <c r="F387" s="449">
        <f>'Data information'!E604</f>
        <v>39.79</v>
      </c>
      <c r="G387" s="449">
        <f t="shared" si="40"/>
        <v>0</v>
      </c>
      <c r="H387" s="449">
        <f>'Data information'!F604</f>
        <v>0</v>
      </c>
      <c r="I387" s="449">
        <f t="shared" si="41"/>
        <v>0</v>
      </c>
      <c r="J387" s="449">
        <f t="shared" si="42"/>
        <v>0</v>
      </c>
      <c r="K387" s="451"/>
    </row>
    <row r="388" spans="1:11" s="500" customFormat="1" hidden="1">
      <c r="A388" s="451"/>
      <c r="B388" s="475"/>
      <c r="C388" s="489" t="str">
        <f>'Data information'!C605</f>
        <v xml:space="preserve"> - ชานพักบันไดแผ่นเหล็กลายตีนไก่  หนา 6 มม.</v>
      </c>
      <c r="D388" s="449"/>
      <c r="E388" s="450" t="str">
        <f>'Data information'!D605</f>
        <v>กก.</v>
      </c>
      <c r="F388" s="449">
        <f>'Data information'!E605</f>
        <v>39.79</v>
      </c>
      <c r="G388" s="449">
        <f t="shared" si="40"/>
        <v>0</v>
      </c>
      <c r="H388" s="449">
        <f>'Data information'!F605</f>
        <v>0</v>
      </c>
      <c r="I388" s="449">
        <f t="shared" si="41"/>
        <v>0</v>
      </c>
      <c r="J388" s="449">
        <f t="shared" si="42"/>
        <v>0</v>
      </c>
      <c r="K388" s="451"/>
    </row>
    <row r="389" spans="1:11" s="500" customFormat="1" hidden="1">
      <c r="A389" s="451"/>
      <c r="B389" s="475"/>
      <c r="C389" s="489" t="str">
        <f>'Data information'!C606</f>
        <v xml:space="preserve"> - L 50x50x3mm </v>
      </c>
      <c r="D389" s="449"/>
      <c r="E389" s="450" t="str">
        <f>'Data information'!D606</f>
        <v>กก.</v>
      </c>
      <c r="F389" s="449">
        <f>'Data information'!E606</f>
        <v>22.85</v>
      </c>
      <c r="G389" s="449">
        <f t="shared" si="40"/>
        <v>0</v>
      </c>
      <c r="H389" s="449">
        <f>'Data information'!F606</f>
        <v>0</v>
      </c>
      <c r="I389" s="449">
        <f t="shared" si="41"/>
        <v>0</v>
      </c>
      <c r="J389" s="449">
        <f t="shared" si="42"/>
        <v>0</v>
      </c>
      <c r="K389" s="451"/>
    </row>
    <row r="390" spans="1:11" s="500" customFormat="1" hidden="1">
      <c r="A390" s="451"/>
      <c r="B390" s="475"/>
      <c r="C390" s="489" t="str">
        <f>'Data information'!C607</f>
        <v xml:space="preserve"> - แผ่นเหล็กขนาด 250X400X20mm. </v>
      </c>
      <c r="D390" s="449"/>
      <c r="E390" s="450" t="str">
        <f>'Data information'!D607</f>
        <v>กก.</v>
      </c>
      <c r="F390" s="449">
        <f>'Data information'!E607</f>
        <v>28.44</v>
      </c>
      <c r="G390" s="449">
        <f t="shared" si="40"/>
        <v>0</v>
      </c>
      <c r="H390" s="449">
        <f>'Data information'!F607</f>
        <v>0</v>
      </c>
      <c r="I390" s="449">
        <f t="shared" si="41"/>
        <v>0</v>
      </c>
      <c r="J390" s="449">
        <f t="shared" si="42"/>
        <v>0</v>
      </c>
      <c r="K390" s="451"/>
    </row>
    <row r="391" spans="1:11" s="500" customFormat="1" hidden="1">
      <c r="A391" s="451"/>
      <c r="B391" s="475"/>
      <c r="C391" s="489" t="str">
        <f>'Data information'!C608</f>
        <v xml:space="preserve"> - แผ่นเหล็กขนาด 250X250X20mm. Detail ST-E</v>
      </c>
      <c r="D391" s="449"/>
      <c r="E391" s="450" t="str">
        <f>'Data information'!D608</f>
        <v>กก.</v>
      </c>
      <c r="F391" s="449">
        <f>'Data information'!E608</f>
        <v>28.44</v>
      </c>
      <c r="G391" s="449">
        <f t="shared" si="40"/>
        <v>0</v>
      </c>
      <c r="H391" s="449">
        <f>'Data information'!F608</f>
        <v>0</v>
      </c>
      <c r="I391" s="449">
        <f t="shared" si="41"/>
        <v>0</v>
      </c>
      <c r="J391" s="449">
        <f t="shared" si="42"/>
        <v>0</v>
      </c>
      <c r="K391" s="451"/>
    </row>
    <row r="392" spans="1:11" s="500" customFormat="1" hidden="1">
      <c r="A392" s="451"/>
      <c r="B392" s="475"/>
      <c r="C392" s="489" t="str">
        <f>'Data information'!C609</f>
        <v xml:space="preserve"> - แผ่นเหล็กขนาด 250X350X20mm. Detail 3A</v>
      </c>
      <c r="D392" s="449"/>
      <c r="E392" s="450" t="str">
        <f>'Data information'!D609</f>
        <v>กก.</v>
      </c>
      <c r="F392" s="449">
        <f>'Data information'!E609</f>
        <v>28.44</v>
      </c>
      <c r="G392" s="449">
        <f t="shared" si="40"/>
        <v>0</v>
      </c>
      <c r="H392" s="449">
        <f>'Data information'!F609</f>
        <v>0</v>
      </c>
      <c r="I392" s="449">
        <f t="shared" si="41"/>
        <v>0</v>
      </c>
      <c r="J392" s="449">
        <f t="shared" si="42"/>
        <v>0</v>
      </c>
      <c r="K392" s="451"/>
    </row>
    <row r="393" spans="1:11" s="500" customFormat="1" hidden="1">
      <c r="A393" s="451"/>
      <c r="B393" s="475"/>
      <c r="C393" s="489" t="str">
        <f>'Data information'!C610</f>
        <v xml:space="preserve"> - Dowel 6-DB20 ยาว 0.40 ม. (DETAIL-1)</v>
      </c>
      <c r="D393" s="449"/>
      <c r="E393" s="450" t="str">
        <f>'Data information'!D610</f>
        <v>กก.</v>
      </c>
      <c r="F393" s="449">
        <f>'Data information'!E610</f>
        <v>20.18</v>
      </c>
      <c r="G393" s="449">
        <f t="shared" si="40"/>
        <v>0</v>
      </c>
      <c r="H393" s="449">
        <f>'Data information'!F610</f>
        <v>0</v>
      </c>
      <c r="I393" s="449">
        <f t="shared" si="41"/>
        <v>0</v>
      </c>
      <c r="J393" s="449">
        <f t="shared" si="42"/>
        <v>0</v>
      </c>
      <c r="K393" s="451"/>
    </row>
    <row r="394" spans="1:11" s="500" customFormat="1" hidden="1">
      <c r="A394" s="451"/>
      <c r="B394" s="475"/>
      <c r="C394" s="489" t="str">
        <f>'Data information'!C611</f>
        <v xml:space="preserve"> - Dowel 4-DB20 ยาว 0.40 ม.  (DETAIL-2)</v>
      </c>
      <c r="D394" s="449"/>
      <c r="E394" s="450" t="str">
        <f>'Data information'!D611</f>
        <v>กก.</v>
      </c>
      <c r="F394" s="449">
        <f>'Data information'!E611</f>
        <v>20.18</v>
      </c>
      <c r="G394" s="449">
        <f t="shared" si="40"/>
        <v>0</v>
      </c>
      <c r="H394" s="449">
        <f>'Data information'!F611</f>
        <v>0</v>
      </c>
      <c r="I394" s="449">
        <f t="shared" si="41"/>
        <v>0</v>
      </c>
      <c r="J394" s="449">
        <f t="shared" si="42"/>
        <v>0</v>
      </c>
      <c r="K394" s="451"/>
    </row>
    <row r="395" spans="1:11" s="500" customFormat="1" hidden="1">
      <c r="A395" s="451"/>
      <c r="B395" s="475"/>
      <c r="C395" s="489" t="str">
        <f>'Data information'!C612</f>
        <v xml:space="preserve"> - Dowel 8-DB16 ยาว 0.40 ม.  (DETAIL-3A)</v>
      </c>
      <c r="D395" s="449"/>
      <c r="E395" s="450" t="str">
        <f>'Data information'!D612</f>
        <v>กก.</v>
      </c>
      <c r="F395" s="449">
        <f>'Data information'!E612</f>
        <v>20.14</v>
      </c>
      <c r="G395" s="449">
        <f t="shared" si="40"/>
        <v>0</v>
      </c>
      <c r="H395" s="449">
        <f>'Data information'!F612</f>
        <v>0</v>
      </c>
      <c r="I395" s="449">
        <f t="shared" si="41"/>
        <v>0</v>
      </c>
      <c r="J395" s="449">
        <f t="shared" si="42"/>
        <v>0</v>
      </c>
      <c r="K395" s="451"/>
    </row>
    <row r="396" spans="1:11" s="500" customFormat="1" hidden="1">
      <c r="A396" s="451"/>
      <c r="B396" s="475"/>
      <c r="C396" s="489" t="str">
        <f>'Data information'!C613</f>
        <v xml:space="preserve"> - ค่าแรงเชื่อม ประกอบเหล็ก</v>
      </c>
      <c r="D396" s="449"/>
      <c r="E396" s="450" t="str">
        <f>'Data information'!D613</f>
        <v>กก.</v>
      </c>
      <c r="F396" s="449">
        <f>'Data information'!E613</f>
        <v>0</v>
      </c>
      <c r="G396" s="449">
        <f t="shared" si="40"/>
        <v>0</v>
      </c>
      <c r="H396" s="449">
        <f>'Data information'!F613</f>
        <v>10</v>
      </c>
      <c r="I396" s="449">
        <f t="shared" si="41"/>
        <v>0</v>
      </c>
      <c r="J396" s="449">
        <f t="shared" si="42"/>
        <v>0</v>
      </c>
      <c r="K396" s="451"/>
    </row>
    <row r="397" spans="1:11" s="500" customFormat="1" hidden="1">
      <c r="A397" s="451"/>
      <c r="B397" s="475"/>
      <c r="C397" s="489" t="str">
        <f>'Data information'!C614</f>
        <v xml:space="preserve"> - ทาสีกันสนิม</v>
      </c>
      <c r="D397" s="449"/>
      <c r="E397" s="450" t="str">
        <f>'Data information'!D614</f>
        <v>ตร.ม.</v>
      </c>
      <c r="F397" s="449">
        <f>'Data information'!E614</f>
        <v>22.42</v>
      </c>
      <c r="G397" s="449">
        <f t="shared" si="40"/>
        <v>0</v>
      </c>
      <c r="H397" s="449">
        <f>'Data information'!F614</f>
        <v>30</v>
      </c>
      <c r="I397" s="449">
        <f t="shared" si="41"/>
        <v>0</v>
      </c>
      <c r="J397" s="449">
        <f t="shared" si="42"/>
        <v>0</v>
      </c>
      <c r="K397" s="451"/>
    </row>
    <row r="398" spans="1:11" s="500" customFormat="1" hidden="1">
      <c r="A398" s="451"/>
      <c r="B398" s="475"/>
      <c r="C398" s="489" t="str">
        <f>'Data information'!C615</f>
        <v xml:space="preserve"> - ทาสีน้ำมัน</v>
      </c>
      <c r="D398" s="449"/>
      <c r="E398" s="450" t="str">
        <f>'Data information'!D615</f>
        <v>ตร.ม.</v>
      </c>
      <c r="F398" s="449">
        <f>'Data information'!E615</f>
        <v>66.12</v>
      </c>
      <c r="G398" s="449">
        <f t="shared" si="40"/>
        <v>0</v>
      </c>
      <c r="H398" s="449">
        <f>'Data information'!F615</f>
        <v>35</v>
      </c>
      <c r="I398" s="449">
        <f t="shared" si="41"/>
        <v>0</v>
      </c>
      <c r="J398" s="449">
        <f t="shared" si="42"/>
        <v>0</v>
      </c>
      <c r="K398" s="451"/>
    </row>
    <row r="399" spans="1:11" s="500" customFormat="1" hidden="1">
      <c r="A399" s="451"/>
      <c r="B399" s="475"/>
      <c r="C399" s="489" t="str">
        <f>'Data information'!C616</f>
        <v xml:space="preserve"> - งานราวเหล็ก ราวบันได ST.3</v>
      </c>
      <c r="D399" s="449"/>
      <c r="E399" s="450" t="str">
        <f>'Data information'!D616</f>
        <v>ม.</v>
      </c>
      <c r="F399" s="449">
        <f>'Data information'!E616</f>
        <v>303.774</v>
      </c>
      <c r="G399" s="449">
        <f t="shared" si="40"/>
        <v>0</v>
      </c>
      <c r="H399" s="449">
        <f>'Data information'!F616</f>
        <v>114</v>
      </c>
      <c r="I399" s="449">
        <f t="shared" si="41"/>
        <v>0</v>
      </c>
      <c r="J399" s="449">
        <f t="shared" si="42"/>
        <v>0</v>
      </c>
      <c r="K399" s="451"/>
    </row>
    <row r="400" spans="1:11" s="500" customFormat="1" hidden="1">
      <c r="A400" s="451"/>
      <c r="B400" s="475"/>
      <c r="C400" s="485" t="str">
        <f>'Data information'!C617</f>
        <v>งานบันได ST.3 อาคาร 5</v>
      </c>
      <c r="D400" s="449"/>
      <c r="E400" s="450"/>
      <c r="F400" s="449"/>
      <c r="G400" s="449"/>
      <c r="H400" s="449"/>
      <c r="I400" s="449"/>
      <c r="J400" s="449"/>
      <c r="K400" s="451"/>
    </row>
    <row r="401" spans="1:11" s="500" customFormat="1" hidden="1">
      <c r="A401" s="451"/>
      <c r="B401" s="475"/>
      <c r="C401" s="489" t="str">
        <f>'Data information'!C618</f>
        <v xml:space="preserve"> - คอนกรีตโครงสร้าง  fc'= 280 ksc. ทรงกระบอก</v>
      </c>
      <c r="D401" s="449"/>
      <c r="E401" s="450" t="str">
        <f>'Data information'!D618</f>
        <v>ลบ.ม.</v>
      </c>
      <c r="F401" s="449">
        <f>'Data information'!E618</f>
        <v>1971.96</v>
      </c>
      <c r="G401" s="449">
        <f t="shared" si="40"/>
        <v>0</v>
      </c>
      <c r="H401" s="449">
        <f>'Data information'!F618</f>
        <v>519</v>
      </c>
      <c r="I401" s="449">
        <f t="shared" si="41"/>
        <v>0</v>
      </c>
      <c r="J401" s="449">
        <f t="shared" si="42"/>
        <v>0</v>
      </c>
      <c r="K401" s="451"/>
    </row>
    <row r="402" spans="1:11" s="500" customFormat="1" hidden="1">
      <c r="A402" s="451"/>
      <c r="B402" s="475"/>
      <c r="C402" s="489" t="str">
        <f>'Data information'!C619</f>
        <v xml:space="preserve">  - ไม้แบบทั่วไป  50%</v>
      </c>
      <c r="D402" s="449"/>
      <c r="E402" s="450" t="str">
        <f>'Data information'!D619</f>
        <v>ตร.ม.</v>
      </c>
      <c r="F402" s="449">
        <f>'Data information'!E619</f>
        <v>300</v>
      </c>
      <c r="G402" s="449">
        <f t="shared" si="40"/>
        <v>0</v>
      </c>
      <c r="H402" s="449">
        <f>'Data information'!F619</f>
        <v>0</v>
      </c>
      <c r="I402" s="449">
        <f t="shared" si="41"/>
        <v>0</v>
      </c>
      <c r="J402" s="449">
        <f t="shared" si="42"/>
        <v>0</v>
      </c>
      <c r="K402" s="451"/>
    </row>
    <row r="403" spans="1:11" s="500" customFormat="1" hidden="1">
      <c r="A403" s="451"/>
      <c r="B403" s="475"/>
      <c r="C403" s="489" t="str">
        <f>'Data information'!C620</f>
        <v xml:space="preserve">  - ค่าแรงไม้แบบ</v>
      </c>
      <c r="D403" s="449"/>
      <c r="E403" s="450" t="str">
        <f>'Data information'!D620</f>
        <v>ตร.ม.</v>
      </c>
      <c r="F403" s="449">
        <f>'Data information'!E620</f>
        <v>0</v>
      </c>
      <c r="G403" s="449">
        <f t="shared" si="40"/>
        <v>0</v>
      </c>
      <c r="H403" s="449">
        <f>'Data information'!F620</f>
        <v>115</v>
      </c>
      <c r="I403" s="449">
        <f t="shared" si="41"/>
        <v>0</v>
      </c>
      <c r="J403" s="449">
        <f t="shared" si="42"/>
        <v>0</v>
      </c>
      <c r="K403" s="451"/>
    </row>
    <row r="404" spans="1:11" s="500" customFormat="1" hidden="1">
      <c r="A404" s="451"/>
      <c r="B404" s="475"/>
      <c r="C404" s="489" t="str">
        <f>'Data information'!C621</f>
        <v xml:space="preserve">  - ไม้คร่าวยึดแบบหล่อคอนกรีต </v>
      </c>
      <c r="D404" s="449"/>
      <c r="E404" s="450" t="str">
        <f>'Data information'!D621</f>
        <v>ตร.ม.</v>
      </c>
      <c r="F404" s="449">
        <f>'Data information'!E621</f>
        <v>300</v>
      </c>
      <c r="G404" s="449">
        <f t="shared" si="40"/>
        <v>0</v>
      </c>
      <c r="H404" s="449">
        <f>'Data information'!F621</f>
        <v>0</v>
      </c>
      <c r="I404" s="449">
        <f t="shared" si="41"/>
        <v>0</v>
      </c>
      <c r="J404" s="449">
        <f t="shared" si="42"/>
        <v>0</v>
      </c>
      <c r="K404" s="451"/>
    </row>
    <row r="405" spans="1:11" s="500" customFormat="1" hidden="1">
      <c r="A405" s="451"/>
      <c r="B405" s="475"/>
      <c r="C405" s="489" t="str">
        <f>'Data information'!C622</f>
        <v xml:space="preserve">  - ตะปู</v>
      </c>
      <c r="D405" s="449"/>
      <c r="E405" s="450" t="str">
        <f>'Data information'!D622</f>
        <v>กก.</v>
      </c>
      <c r="F405" s="449">
        <f>'Data information'!E622</f>
        <v>58.88</v>
      </c>
      <c r="G405" s="449">
        <f t="shared" si="40"/>
        <v>0</v>
      </c>
      <c r="H405" s="449">
        <f>'Data information'!F622</f>
        <v>0</v>
      </c>
      <c r="I405" s="449">
        <f t="shared" si="41"/>
        <v>0</v>
      </c>
      <c r="J405" s="449">
        <f t="shared" si="42"/>
        <v>0</v>
      </c>
      <c r="K405" s="451"/>
    </row>
    <row r="406" spans="1:11" s="500" customFormat="1" hidden="1">
      <c r="A406" s="451"/>
      <c r="B406" s="475"/>
      <c r="C406" s="489" t="str">
        <f>'Data information'!C623</f>
        <v xml:space="preserve">  - เหล็กเส้นกลมผิวเรียบ SR.24 RB9 มม.</v>
      </c>
      <c r="D406" s="449"/>
      <c r="E406" s="450" t="str">
        <f>'Data information'!D623</f>
        <v>กก.</v>
      </c>
      <c r="F406" s="449">
        <f>'Data information'!E623</f>
        <v>20.79</v>
      </c>
      <c r="G406" s="449">
        <f t="shared" si="40"/>
        <v>0</v>
      </c>
      <c r="H406" s="449">
        <f>'Data information'!F623</f>
        <v>4.4000000000000004</v>
      </c>
      <c r="I406" s="449">
        <f t="shared" si="41"/>
        <v>0</v>
      </c>
      <c r="J406" s="449">
        <f t="shared" si="42"/>
        <v>0</v>
      </c>
      <c r="K406" s="451"/>
    </row>
    <row r="407" spans="1:11" s="500" customFormat="1" hidden="1">
      <c r="A407" s="451"/>
      <c r="B407" s="475"/>
      <c r="C407" s="489" t="str">
        <f>'Data information'!C624</f>
        <v xml:space="preserve">  - เหล็กเส้นกลมผิวข้ออ้อย SD.40 DB12 มม.</v>
      </c>
      <c r="D407" s="449"/>
      <c r="E407" s="450" t="str">
        <f>'Data information'!D624</f>
        <v>กก.</v>
      </c>
      <c r="F407" s="449">
        <f>'Data information'!E624</f>
        <v>20.2</v>
      </c>
      <c r="G407" s="449">
        <f t="shared" si="40"/>
        <v>0</v>
      </c>
      <c r="H407" s="449">
        <f>'Data information'!F624</f>
        <v>3.6</v>
      </c>
      <c r="I407" s="449">
        <f t="shared" si="41"/>
        <v>0</v>
      </c>
      <c r="J407" s="449">
        <f t="shared" si="42"/>
        <v>0</v>
      </c>
      <c r="K407" s="451"/>
    </row>
    <row r="408" spans="1:11" s="500" customFormat="1" hidden="1">
      <c r="A408" s="451"/>
      <c r="B408" s="475"/>
      <c r="C408" s="489" t="str">
        <f>'Data information'!C625</f>
        <v xml:space="preserve"> - ลวดผูกเหล็ก</v>
      </c>
      <c r="D408" s="449"/>
      <c r="E408" s="450" t="str">
        <f>'Data information'!D625</f>
        <v>กก.</v>
      </c>
      <c r="F408" s="449">
        <f>'Data information'!E625</f>
        <v>34.42</v>
      </c>
      <c r="G408" s="449">
        <f t="shared" si="40"/>
        <v>0</v>
      </c>
      <c r="H408" s="449">
        <f>'Data information'!F625</f>
        <v>0</v>
      </c>
      <c r="I408" s="449">
        <f t="shared" si="41"/>
        <v>0</v>
      </c>
      <c r="J408" s="449">
        <f t="shared" si="42"/>
        <v>0</v>
      </c>
      <c r="K408" s="451"/>
    </row>
    <row r="409" spans="1:11" s="500" customFormat="1" hidden="1">
      <c r="A409" s="451"/>
      <c r="B409" s="475"/>
      <c r="C409" s="489" t="str">
        <f>'Data information'!C626</f>
        <v xml:space="preserve"> - กันลื่นเหล็กสี่เหลี่ยมตัน ขนาด 1x1 ซม.(จมูกบันได)</v>
      </c>
      <c r="D409" s="449"/>
      <c r="E409" s="450" t="str">
        <f>'Data information'!D626</f>
        <v>ม.</v>
      </c>
      <c r="F409" s="449">
        <f>'Data information'!E626</f>
        <v>30</v>
      </c>
      <c r="G409" s="449">
        <f t="shared" si="40"/>
        <v>0</v>
      </c>
      <c r="H409" s="449">
        <f>'Data information'!F626</f>
        <v>0</v>
      </c>
      <c r="I409" s="449">
        <f t="shared" si="41"/>
        <v>0</v>
      </c>
      <c r="J409" s="449">
        <f t="shared" si="42"/>
        <v>0</v>
      </c>
      <c r="K409" s="451"/>
    </row>
    <row r="410" spans="1:11" s="500" customFormat="1" hidden="1">
      <c r="A410" s="451"/>
      <c r="B410" s="475"/>
      <c r="C410" s="485" t="str">
        <f>'Data information'!C627</f>
        <v>งานบันได ST.4 อาคาร 2</v>
      </c>
      <c r="D410" s="449"/>
      <c r="E410" s="450"/>
      <c r="F410" s="449"/>
      <c r="G410" s="449"/>
      <c r="H410" s="449"/>
      <c r="I410" s="449"/>
      <c r="J410" s="449"/>
      <c r="K410" s="451"/>
    </row>
    <row r="411" spans="1:11" s="500" customFormat="1" hidden="1">
      <c r="A411" s="451"/>
      <c r="B411" s="475"/>
      <c r="C411" s="489" t="str">
        <f>'Data information'!C628</f>
        <v xml:space="preserve"> - H-390X300X10X16 mm.( แม่บันได )</v>
      </c>
      <c r="D411" s="449"/>
      <c r="E411" s="450" t="str">
        <f>'Data information'!D628</f>
        <v>กก.</v>
      </c>
      <c r="F411" s="449">
        <f>'Data information'!E628</f>
        <v>34.64</v>
      </c>
      <c r="G411" s="449">
        <f t="shared" si="40"/>
        <v>0</v>
      </c>
      <c r="H411" s="449">
        <f>'Data information'!F628</f>
        <v>0</v>
      </c>
      <c r="I411" s="449">
        <f t="shared" si="41"/>
        <v>0</v>
      </c>
      <c r="J411" s="449">
        <f t="shared" si="42"/>
        <v>0</v>
      </c>
      <c r="K411" s="451"/>
    </row>
    <row r="412" spans="1:11" s="500" customFormat="1" hidden="1">
      <c r="A412" s="451"/>
      <c r="B412" s="475"/>
      <c r="C412" s="489" t="str">
        <f>'Data information'!C629</f>
        <v xml:space="preserve"> - H-390X300X10X16 mm.</v>
      </c>
      <c r="D412" s="449"/>
      <c r="E412" s="450" t="str">
        <f>'Data information'!D629</f>
        <v>กก.</v>
      </c>
      <c r="F412" s="449">
        <f>'Data information'!E629</f>
        <v>34.64</v>
      </c>
      <c r="G412" s="449">
        <f t="shared" si="40"/>
        <v>0</v>
      </c>
      <c r="H412" s="449">
        <f>'Data information'!F629</f>
        <v>0</v>
      </c>
      <c r="I412" s="449">
        <f t="shared" si="41"/>
        <v>0</v>
      </c>
      <c r="J412" s="449">
        <f t="shared" si="42"/>
        <v>0</v>
      </c>
      <c r="K412" s="451"/>
    </row>
    <row r="413" spans="1:11" s="500" customFormat="1" hidden="1">
      <c r="A413" s="451"/>
      <c r="B413" s="475"/>
      <c r="C413" s="489" t="str">
        <f>'Data information'!C630</f>
        <v xml:space="preserve"> - แผ่นเหล็กเรียบดำหนา 6 มม. (ลูกตั้ง-ลูกนอน)</v>
      </c>
      <c r="D413" s="449"/>
      <c r="E413" s="450" t="str">
        <f>'Data information'!D630</f>
        <v>กก.</v>
      </c>
      <c r="F413" s="449">
        <f>'Data information'!E630</f>
        <v>25.12</v>
      </c>
      <c r="G413" s="449">
        <f t="shared" si="40"/>
        <v>0</v>
      </c>
      <c r="H413" s="449">
        <f>'Data information'!F630</f>
        <v>0</v>
      </c>
      <c r="I413" s="449">
        <f t="shared" si="41"/>
        <v>0</v>
      </c>
      <c r="J413" s="449">
        <f t="shared" si="42"/>
        <v>0</v>
      </c>
      <c r="K413" s="451"/>
    </row>
    <row r="414" spans="1:11" s="500" customFormat="1" hidden="1">
      <c r="A414" s="451"/>
      <c r="B414" s="475"/>
      <c r="C414" s="489" t="str">
        <f>'Data information'!C631</f>
        <v xml:space="preserve"> - แผ่นเหล็กขนาด 1000X400X25mm. </v>
      </c>
      <c r="D414" s="449"/>
      <c r="E414" s="450" t="str">
        <f>'Data information'!D631</f>
        <v>กก.</v>
      </c>
      <c r="F414" s="449">
        <f>'Data information'!E631</f>
        <v>28.44</v>
      </c>
      <c r="G414" s="449">
        <f t="shared" si="40"/>
        <v>0</v>
      </c>
      <c r="H414" s="449">
        <f>'Data information'!F631</f>
        <v>0</v>
      </c>
      <c r="I414" s="449">
        <f t="shared" si="41"/>
        <v>0</v>
      </c>
      <c r="J414" s="449">
        <f t="shared" si="42"/>
        <v>0</v>
      </c>
      <c r="K414" s="451"/>
    </row>
    <row r="415" spans="1:11" s="500" customFormat="1" hidden="1">
      <c r="A415" s="451"/>
      <c r="B415" s="475"/>
      <c r="C415" s="489" t="str">
        <f>'Data information'!C632</f>
        <v xml:space="preserve"> - แผ่นเหล็กขนาด 400X400X25mm. </v>
      </c>
      <c r="D415" s="449"/>
      <c r="E415" s="450" t="str">
        <f>'Data information'!D632</f>
        <v>กก.</v>
      </c>
      <c r="F415" s="449">
        <f>'Data information'!E632</f>
        <v>28.44</v>
      </c>
      <c r="G415" s="449">
        <f t="shared" si="40"/>
        <v>0</v>
      </c>
      <c r="H415" s="449">
        <f>'Data information'!F632</f>
        <v>0</v>
      </c>
      <c r="I415" s="449">
        <f t="shared" si="41"/>
        <v>0</v>
      </c>
      <c r="J415" s="449">
        <f t="shared" si="42"/>
        <v>0</v>
      </c>
      <c r="K415" s="451"/>
    </row>
    <row r="416" spans="1:11" s="500" customFormat="1" hidden="1">
      <c r="A416" s="451"/>
      <c r="B416" s="475"/>
      <c r="C416" s="489" t="str">
        <f>'Data information'!C633</f>
        <v xml:space="preserve"> - ค่าแรงเชื่อม ประกอบเหล็กโครงสร้าง</v>
      </c>
      <c r="D416" s="449"/>
      <c r="E416" s="450" t="str">
        <f>'Data information'!D633</f>
        <v>กก.</v>
      </c>
      <c r="F416" s="449">
        <f>'Data information'!E633</f>
        <v>0</v>
      </c>
      <c r="G416" s="449">
        <f t="shared" si="40"/>
        <v>0</v>
      </c>
      <c r="H416" s="449">
        <f>'Data information'!F633</f>
        <v>10</v>
      </c>
      <c r="I416" s="449">
        <f t="shared" si="41"/>
        <v>0</v>
      </c>
      <c r="J416" s="449">
        <f t="shared" si="42"/>
        <v>0</v>
      </c>
      <c r="K416" s="451"/>
    </row>
    <row r="417" spans="1:11" s="500" customFormat="1" hidden="1">
      <c r="A417" s="451"/>
      <c r="B417" s="475"/>
      <c r="C417" s="489" t="str">
        <f>'Data information'!C634</f>
        <v xml:space="preserve"> - Dowel DB25  (ฝังลึก 0.40 ม.)</v>
      </c>
      <c r="D417" s="449"/>
      <c r="E417" s="450" t="str">
        <f>'Data information'!D634</f>
        <v>กก.</v>
      </c>
      <c r="F417" s="449">
        <f>'Data information'!E634</f>
        <v>20.41</v>
      </c>
      <c r="G417" s="449">
        <f t="shared" si="40"/>
        <v>0</v>
      </c>
      <c r="H417" s="449">
        <f>'Data information'!F634</f>
        <v>0</v>
      </c>
      <c r="I417" s="449">
        <f t="shared" si="41"/>
        <v>0</v>
      </c>
      <c r="J417" s="449">
        <f t="shared" si="42"/>
        <v>0</v>
      </c>
      <c r="K417" s="451"/>
    </row>
    <row r="418" spans="1:11" s="500" customFormat="1" hidden="1">
      <c r="A418" s="451"/>
      <c r="B418" s="475"/>
      <c r="C418" s="489" t="str">
        <f>'Data information'!C635</f>
        <v xml:space="preserve"> - คอนกรีต ขัดมันเรียบ (ลูกนอนบันได)</v>
      </c>
      <c r="D418" s="449"/>
      <c r="E418" s="450" t="str">
        <f>'Data information'!D635</f>
        <v>ลบ.ม.</v>
      </c>
      <c r="F418" s="449">
        <f>'Data information'!E635</f>
        <v>1971.96</v>
      </c>
      <c r="G418" s="449">
        <f t="shared" si="40"/>
        <v>0</v>
      </c>
      <c r="H418" s="449">
        <f>'Data information'!F635</f>
        <v>519</v>
      </c>
      <c r="I418" s="449">
        <f t="shared" si="41"/>
        <v>0</v>
      </c>
      <c r="J418" s="449">
        <f t="shared" si="42"/>
        <v>0</v>
      </c>
      <c r="K418" s="451"/>
    </row>
    <row r="419" spans="1:11" s="500" customFormat="1" hidden="1">
      <c r="A419" s="451"/>
      <c r="B419" s="475"/>
      <c r="C419" s="489" t="str">
        <f>'Data information'!C636</f>
        <v xml:space="preserve"> - เหล็กเสริม RB 9 มม.</v>
      </c>
      <c r="D419" s="449"/>
      <c r="E419" s="450" t="str">
        <f>'Data information'!D636</f>
        <v>กก.</v>
      </c>
      <c r="F419" s="449">
        <f>'Data information'!E636</f>
        <v>20.79</v>
      </c>
      <c r="G419" s="449">
        <f t="shared" si="40"/>
        <v>0</v>
      </c>
      <c r="H419" s="449">
        <f>'Data information'!F636</f>
        <v>4.4000000000000004</v>
      </c>
      <c r="I419" s="449">
        <f t="shared" si="41"/>
        <v>0</v>
      </c>
      <c r="J419" s="449">
        <f t="shared" si="42"/>
        <v>0</v>
      </c>
      <c r="K419" s="451"/>
    </row>
    <row r="420" spans="1:11" s="500" customFormat="1" hidden="1">
      <c r="A420" s="451"/>
      <c r="B420" s="475"/>
      <c r="C420" s="489" t="str">
        <f>'Data information'!C637</f>
        <v xml:space="preserve"> - เหล็กเสริม DB 12 มม.</v>
      </c>
      <c r="D420" s="449"/>
      <c r="E420" s="450" t="str">
        <f>'Data information'!D637</f>
        <v>กก.</v>
      </c>
      <c r="F420" s="449">
        <f>'Data information'!E637</f>
        <v>20.2</v>
      </c>
      <c r="G420" s="449">
        <f t="shared" si="40"/>
        <v>0</v>
      </c>
      <c r="H420" s="449">
        <f>'Data information'!F637</f>
        <v>3.6</v>
      </c>
      <c r="I420" s="449">
        <f t="shared" si="41"/>
        <v>0</v>
      </c>
      <c r="J420" s="449">
        <f t="shared" si="42"/>
        <v>0</v>
      </c>
      <c r="K420" s="451"/>
    </row>
    <row r="421" spans="1:11" s="500" customFormat="1" hidden="1">
      <c r="A421" s="451"/>
      <c r="B421" s="475"/>
      <c r="C421" s="489" t="str">
        <f>'Data information'!C638</f>
        <v xml:space="preserve"> - ลวดผูกเหล็ก</v>
      </c>
      <c r="D421" s="449"/>
      <c r="E421" s="450" t="str">
        <f>'Data information'!D638</f>
        <v>กก.</v>
      </c>
      <c r="F421" s="449">
        <f>'Data information'!E638</f>
        <v>34.42</v>
      </c>
      <c r="G421" s="449">
        <f t="shared" si="40"/>
        <v>0</v>
      </c>
      <c r="H421" s="449">
        <f>'Data information'!F638</f>
        <v>0</v>
      </c>
      <c r="I421" s="449">
        <f t="shared" si="41"/>
        <v>0</v>
      </c>
      <c r="J421" s="449">
        <f t="shared" si="42"/>
        <v>0</v>
      </c>
      <c r="K421" s="451"/>
    </row>
    <row r="422" spans="1:11" s="500" customFormat="1" hidden="1">
      <c r="A422" s="451"/>
      <c r="B422" s="475"/>
      <c r="C422" s="489" t="str">
        <f>'Data information'!C639</f>
        <v xml:space="preserve"> - กันลื่นเหล็กสี่เหลี่ยมตัน ขนาด 1x1 ซม.(จมูกบันได)</v>
      </c>
      <c r="D422" s="449"/>
      <c r="E422" s="450" t="str">
        <f>'Data information'!D639</f>
        <v>ม.</v>
      </c>
      <c r="F422" s="449">
        <f>'Data information'!E639</f>
        <v>30</v>
      </c>
      <c r="G422" s="449">
        <f t="shared" si="40"/>
        <v>0</v>
      </c>
      <c r="H422" s="449">
        <f>'Data information'!F639</f>
        <v>0</v>
      </c>
      <c r="I422" s="449">
        <f t="shared" si="41"/>
        <v>0</v>
      </c>
      <c r="J422" s="449">
        <f t="shared" si="42"/>
        <v>0</v>
      </c>
      <c r="K422" s="451"/>
    </row>
    <row r="423" spans="1:11" s="500" customFormat="1" hidden="1">
      <c r="A423" s="451"/>
      <c r="B423" s="475"/>
      <c r="C423" s="489" t="str">
        <f>'Data information'!C640</f>
        <v xml:space="preserve"> - ทาสีกันสนิม</v>
      </c>
      <c r="D423" s="449"/>
      <c r="E423" s="450" t="str">
        <f>'Data information'!D640</f>
        <v>ตร.ม.</v>
      </c>
      <c r="F423" s="449">
        <f>'Data information'!E640</f>
        <v>22.42</v>
      </c>
      <c r="G423" s="449">
        <f t="shared" si="40"/>
        <v>0</v>
      </c>
      <c r="H423" s="449">
        <f>'Data information'!F640</f>
        <v>30</v>
      </c>
      <c r="I423" s="449">
        <f t="shared" si="41"/>
        <v>0</v>
      </c>
      <c r="J423" s="449">
        <f t="shared" si="42"/>
        <v>0</v>
      </c>
      <c r="K423" s="451"/>
    </row>
    <row r="424" spans="1:11" s="500" customFormat="1" hidden="1">
      <c r="A424" s="451"/>
      <c r="B424" s="475"/>
      <c r="C424" s="489" t="str">
        <f>'Data information'!C641</f>
        <v xml:space="preserve"> - ทาสีน้ำมัน</v>
      </c>
      <c r="D424" s="449"/>
      <c r="E424" s="450" t="str">
        <f>'Data information'!D641</f>
        <v>ตร.ม.</v>
      </c>
      <c r="F424" s="449">
        <f>'Data information'!E641</f>
        <v>66.12</v>
      </c>
      <c r="G424" s="449">
        <f t="shared" si="40"/>
        <v>0</v>
      </c>
      <c r="H424" s="449">
        <f>'Data information'!F641</f>
        <v>35</v>
      </c>
      <c r="I424" s="449">
        <f t="shared" si="41"/>
        <v>0</v>
      </c>
      <c r="J424" s="449">
        <f t="shared" si="42"/>
        <v>0</v>
      </c>
      <c r="K424" s="451"/>
    </row>
    <row r="425" spans="1:11" s="500" customFormat="1" hidden="1">
      <c r="A425" s="451"/>
      <c r="B425" s="475"/>
      <c r="C425" s="489" t="str">
        <f>'Data information'!C642</f>
        <v xml:space="preserve"> - งานราวเหล็ก ราวบันได</v>
      </c>
      <c r="D425" s="449"/>
      <c r="E425" s="450" t="str">
        <f>'Data information'!D642</f>
        <v>ม.</v>
      </c>
      <c r="F425" s="449">
        <f>'Data information'!E642</f>
        <v>1838.53</v>
      </c>
      <c r="G425" s="449">
        <f t="shared" si="40"/>
        <v>0</v>
      </c>
      <c r="H425" s="449">
        <f>'Data information'!F642</f>
        <v>560</v>
      </c>
      <c r="I425" s="449">
        <f t="shared" si="41"/>
        <v>0</v>
      </c>
      <c r="J425" s="449">
        <f t="shared" si="42"/>
        <v>0</v>
      </c>
      <c r="K425" s="451"/>
    </row>
    <row r="426" spans="1:11" s="500" customFormat="1" hidden="1">
      <c r="A426" s="451"/>
      <c r="B426" s="475"/>
      <c r="C426" s="485" t="str">
        <f>'Data information'!C643</f>
        <v>งานบันได ST.4 อาคาร 3</v>
      </c>
      <c r="D426" s="449"/>
      <c r="E426" s="450"/>
      <c r="F426" s="449"/>
      <c r="G426" s="449"/>
      <c r="H426" s="449"/>
      <c r="I426" s="449"/>
      <c r="J426" s="449"/>
      <c r="K426" s="451"/>
    </row>
    <row r="427" spans="1:11" s="500" customFormat="1" hidden="1">
      <c r="A427" s="451"/>
      <c r="B427" s="475"/>
      <c r="C427" s="489" t="str">
        <f>'Data information'!C644</f>
        <v xml:space="preserve"> - CX- H-200X200X8X12mm.</v>
      </c>
      <c r="D427" s="449"/>
      <c r="E427" s="450" t="str">
        <f>'Data information'!D644</f>
        <v>กก.</v>
      </c>
      <c r="F427" s="449">
        <f>'Data information'!E644</f>
        <v>33.409999999999997</v>
      </c>
      <c r="G427" s="449">
        <f t="shared" si="40"/>
        <v>0</v>
      </c>
      <c r="H427" s="449">
        <f>'Data information'!F644</f>
        <v>0</v>
      </c>
      <c r="I427" s="449">
        <f t="shared" si="41"/>
        <v>0</v>
      </c>
      <c r="J427" s="449">
        <f t="shared" si="42"/>
        <v>0</v>
      </c>
      <c r="K427" s="451"/>
    </row>
    <row r="428" spans="1:11" s="500" customFormat="1" hidden="1">
      <c r="A428" s="451"/>
      <c r="B428" s="475"/>
      <c r="C428" s="489" t="str">
        <f>'Data information'!C645</f>
        <v xml:space="preserve"> - แม่บันได H-200X200X8X12mm.</v>
      </c>
      <c r="D428" s="449"/>
      <c r="E428" s="450" t="str">
        <f>'Data information'!D645</f>
        <v>กก.</v>
      </c>
      <c r="F428" s="449">
        <f>'Data information'!E645</f>
        <v>33.409999999999997</v>
      </c>
      <c r="G428" s="449">
        <f t="shared" si="40"/>
        <v>0</v>
      </c>
      <c r="H428" s="449">
        <f>'Data information'!F645</f>
        <v>0</v>
      </c>
      <c r="I428" s="449">
        <f t="shared" si="41"/>
        <v>0</v>
      </c>
      <c r="J428" s="449">
        <f t="shared" si="42"/>
        <v>0</v>
      </c>
      <c r="K428" s="451"/>
    </row>
    <row r="429" spans="1:11" s="500" customFormat="1" hidden="1">
      <c r="A429" s="451"/>
      <c r="B429" s="475"/>
      <c r="C429" s="489" t="str">
        <f>'Data information'!C646</f>
        <v xml:space="preserve"> -  H-194X150X6X9mm.</v>
      </c>
      <c r="D429" s="449"/>
      <c r="E429" s="450" t="str">
        <f>'Data information'!D646</f>
        <v>กก.</v>
      </c>
      <c r="F429" s="449">
        <f>'Data information'!E646</f>
        <v>34.020000000000003</v>
      </c>
      <c r="G429" s="449">
        <f t="shared" ref="G429:G492" si="43">D429*F429</f>
        <v>0</v>
      </c>
      <c r="H429" s="449">
        <f>'Data information'!F646</f>
        <v>0</v>
      </c>
      <c r="I429" s="449">
        <f t="shared" ref="I429:I492" si="44">D429*H429</f>
        <v>0</v>
      </c>
      <c r="J429" s="449">
        <f t="shared" ref="J429:J492" si="45">G429+I429</f>
        <v>0</v>
      </c>
      <c r="K429" s="451"/>
    </row>
    <row r="430" spans="1:11" s="500" customFormat="1" hidden="1">
      <c r="A430" s="451"/>
      <c r="B430" s="475"/>
      <c r="C430" s="489" t="str">
        <f>'Data information'!C647</f>
        <v xml:space="preserve"> - C-CHANNELS 200X80X7.5X11.0mm.</v>
      </c>
      <c r="D430" s="449"/>
      <c r="E430" s="450" t="str">
        <f>'Data information'!D647</f>
        <v>กก.</v>
      </c>
      <c r="F430" s="449">
        <f>'Data information'!E647</f>
        <v>35.840000000000003</v>
      </c>
      <c r="G430" s="449">
        <f t="shared" si="43"/>
        <v>0</v>
      </c>
      <c r="H430" s="449">
        <f>'Data information'!F647</f>
        <v>0</v>
      </c>
      <c r="I430" s="449">
        <f t="shared" si="44"/>
        <v>0</v>
      </c>
      <c r="J430" s="449">
        <f t="shared" si="45"/>
        <v>0</v>
      </c>
      <c r="K430" s="451"/>
    </row>
    <row r="431" spans="1:11" s="500" customFormat="1" hidden="1">
      <c r="A431" s="451"/>
      <c r="B431" s="475"/>
      <c r="C431" s="489" t="str">
        <f>'Data information'!C648</f>
        <v xml:space="preserve"> - ลูกนอนบันไดแผ่นเหล็กลายตีนไก่  หนา 6 มม.พับ</v>
      </c>
      <c r="D431" s="449"/>
      <c r="E431" s="450" t="str">
        <f>'Data information'!D648</f>
        <v>กก.</v>
      </c>
      <c r="F431" s="449">
        <f>'Data information'!E648</f>
        <v>39.79</v>
      </c>
      <c r="G431" s="449">
        <f t="shared" si="43"/>
        <v>0</v>
      </c>
      <c r="H431" s="449">
        <f>'Data information'!F648</f>
        <v>0</v>
      </c>
      <c r="I431" s="449">
        <f t="shared" si="44"/>
        <v>0</v>
      </c>
      <c r="J431" s="449">
        <f t="shared" si="45"/>
        <v>0</v>
      </c>
      <c r="K431" s="451"/>
    </row>
    <row r="432" spans="1:11" s="500" customFormat="1" hidden="1">
      <c r="A432" s="451"/>
      <c r="B432" s="475"/>
      <c r="C432" s="489" t="str">
        <f>'Data information'!C649</f>
        <v xml:space="preserve"> - ชานพักบันไดแผ่นเหล็กลายตีนไก่  หนา 6 มม.</v>
      </c>
      <c r="D432" s="449"/>
      <c r="E432" s="450" t="str">
        <f>'Data information'!D649</f>
        <v>กก.</v>
      </c>
      <c r="F432" s="449">
        <f>'Data information'!E649</f>
        <v>39.79</v>
      </c>
      <c r="G432" s="449">
        <f t="shared" si="43"/>
        <v>0</v>
      </c>
      <c r="H432" s="449">
        <f>'Data information'!F649</f>
        <v>0</v>
      </c>
      <c r="I432" s="449">
        <f t="shared" si="44"/>
        <v>0</v>
      </c>
      <c r="J432" s="449">
        <f t="shared" si="45"/>
        <v>0</v>
      </c>
      <c r="K432" s="451"/>
    </row>
    <row r="433" spans="1:11" s="500" customFormat="1" hidden="1">
      <c r="A433" s="451"/>
      <c r="B433" s="475"/>
      <c r="C433" s="489" t="str">
        <f>'Data information'!C650</f>
        <v xml:space="preserve"> - L 50x50x3mm</v>
      </c>
      <c r="D433" s="449"/>
      <c r="E433" s="450" t="str">
        <f>'Data information'!D650</f>
        <v>กก.</v>
      </c>
      <c r="F433" s="449">
        <f>'Data information'!E650</f>
        <v>22.85</v>
      </c>
      <c r="G433" s="449">
        <f t="shared" si="43"/>
        <v>0</v>
      </c>
      <c r="H433" s="449">
        <f>'Data information'!F650</f>
        <v>0</v>
      </c>
      <c r="I433" s="449">
        <f t="shared" si="44"/>
        <v>0</v>
      </c>
      <c r="J433" s="449">
        <f t="shared" si="45"/>
        <v>0</v>
      </c>
      <c r="K433" s="451"/>
    </row>
    <row r="434" spans="1:11" s="500" customFormat="1" hidden="1">
      <c r="A434" s="451"/>
      <c r="B434" s="475"/>
      <c r="C434" s="489" t="str">
        <f>'Data information'!C651</f>
        <v xml:space="preserve"> - แผ่นเหล็กขนาด 250X400X20mm. </v>
      </c>
      <c r="D434" s="449"/>
      <c r="E434" s="450" t="str">
        <f>'Data information'!D651</f>
        <v>กก.</v>
      </c>
      <c r="F434" s="449">
        <f>'Data information'!E651</f>
        <v>28.692401372212689</v>
      </c>
      <c r="G434" s="449">
        <f t="shared" si="43"/>
        <v>0</v>
      </c>
      <c r="H434" s="449">
        <f>'Data information'!F651</f>
        <v>0</v>
      </c>
      <c r="I434" s="449">
        <f t="shared" si="44"/>
        <v>0</v>
      </c>
      <c r="J434" s="449">
        <f t="shared" si="45"/>
        <v>0</v>
      </c>
      <c r="K434" s="451"/>
    </row>
    <row r="435" spans="1:11" s="500" customFormat="1" hidden="1">
      <c r="A435" s="451"/>
      <c r="B435" s="475"/>
      <c r="C435" s="489" t="str">
        <f>'Data information'!C652</f>
        <v xml:space="preserve"> - แผ่นเหล็กขนาด 250X250X20mm. Detail ST-E</v>
      </c>
      <c r="D435" s="449"/>
      <c r="E435" s="450" t="str">
        <f>'Data information'!D652</f>
        <v>กก.</v>
      </c>
      <c r="F435" s="449">
        <f>'Data information'!E652</f>
        <v>28.692401372212689</v>
      </c>
      <c r="G435" s="449">
        <f t="shared" si="43"/>
        <v>0</v>
      </c>
      <c r="H435" s="449">
        <f>'Data information'!F652</f>
        <v>0</v>
      </c>
      <c r="I435" s="449">
        <f t="shared" si="44"/>
        <v>0</v>
      </c>
      <c r="J435" s="449">
        <f t="shared" si="45"/>
        <v>0</v>
      </c>
      <c r="K435" s="451"/>
    </row>
    <row r="436" spans="1:11" s="500" customFormat="1" hidden="1">
      <c r="A436" s="451"/>
      <c r="B436" s="475"/>
      <c r="C436" s="489" t="str">
        <f>'Data information'!C653</f>
        <v xml:space="preserve"> - แผ่นเหล็กขนาด 250X250X20mm. Detail 3A</v>
      </c>
      <c r="D436" s="449"/>
      <c r="E436" s="450" t="str">
        <f>'Data information'!D653</f>
        <v>กก.</v>
      </c>
      <c r="F436" s="449">
        <f>'Data information'!E653</f>
        <v>28.692401372212689</v>
      </c>
      <c r="G436" s="449">
        <f t="shared" si="43"/>
        <v>0</v>
      </c>
      <c r="H436" s="449">
        <f>'Data information'!F653</f>
        <v>0</v>
      </c>
      <c r="I436" s="449">
        <f t="shared" si="44"/>
        <v>0</v>
      </c>
      <c r="J436" s="449">
        <f t="shared" si="45"/>
        <v>0</v>
      </c>
      <c r="K436" s="451"/>
    </row>
    <row r="437" spans="1:11" s="500" customFormat="1" hidden="1">
      <c r="A437" s="451"/>
      <c r="B437" s="475"/>
      <c r="C437" s="489" t="str">
        <f>'Data information'!C654</f>
        <v xml:space="preserve"> - Dowel 6-DB20 ยาว 0.40 ม. (DETAIL-1)</v>
      </c>
      <c r="D437" s="449"/>
      <c r="E437" s="450" t="str">
        <f>'Data information'!D654</f>
        <v>กก.</v>
      </c>
      <c r="F437" s="449">
        <f>'Data information'!E654</f>
        <v>20.18</v>
      </c>
      <c r="G437" s="449">
        <f t="shared" si="43"/>
        <v>0</v>
      </c>
      <c r="H437" s="449">
        <f>'Data information'!F654</f>
        <v>0</v>
      </c>
      <c r="I437" s="449">
        <f t="shared" si="44"/>
        <v>0</v>
      </c>
      <c r="J437" s="449">
        <f t="shared" si="45"/>
        <v>0</v>
      </c>
      <c r="K437" s="451"/>
    </row>
    <row r="438" spans="1:11" s="500" customFormat="1" hidden="1">
      <c r="A438" s="451"/>
      <c r="B438" s="475"/>
      <c r="C438" s="489" t="str">
        <f>'Data information'!C655</f>
        <v xml:space="preserve"> - Dowel 4-DB20 ยาว 0.40 ม.  (DETAIL-2)</v>
      </c>
      <c r="D438" s="449"/>
      <c r="E438" s="450" t="str">
        <f>'Data information'!D655</f>
        <v>กก.</v>
      </c>
      <c r="F438" s="449">
        <f>'Data information'!E655</f>
        <v>20.18</v>
      </c>
      <c r="G438" s="449">
        <f t="shared" si="43"/>
        <v>0</v>
      </c>
      <c r="H438" s="449">
        <f>'Data information'!F655</f>
        <v>0</v>
      </c>
      <c r="I438" s="449">
        <f t="shared" si="44"/>
        <v>0</v>
      </c>
      <c r="J438" s="449">
        <f t="shared" si="45"/>
        <v>0</v>
      </c>
      <c r="K438" s="451"/>
    </row>
    <row r="439" spans="1:11" s="500" customFormat="1" hidden="1">
      <c r="A439" s="451"/>
      <c r="B439" s="475"/>
      <c r="C439" s="489" t="str">
        <f>'Data information'!C656</f>
        <v xml:space="preserve"> - Dowel 8-DB16 ยาว 0.40 ม.  (DETAIL-3A)</v>
      </c>
      <c r="D439" s="449"/>
      <c r="E439" s="450" t="str">
        <f>'Data information'!D656</f>
        <v>กก.</v>
      </c>
      <c r="F439" s="449">
        <f>'Data information'!E656</f>
        <v>20.14</v>
      </c>
      <c r="G439" s="449">
        <f t="shared" si="43"/>
        <v>0</v>
      </c>
      <c r="H439" s="449">
        <f>'Data information'!F656</f>
        <v>0</v>
      </c>
      <c r="I439" s="449">
        <f t="shared" si="44"/>
        <v>0</v>
      </c>
      <c r="J439" s="449">
        <f t="shared" si="45"/>
        <v>0</v>
      </c>
      <c r="K439" s="451"/>
    </row>
    <row r="440" spans="1:11" s="500" customFormat="1" hidden="1">
      <c r="A440" s="451"/>
      <c r="B440" s="475"/>
      <c r="C440" s="489" t="str">
        <f>'Data information'!C657</f>
        <v xml:space="preserve"> - ค่าแรงเชื่อม ประกอบเหล็ก</v>
      </c>
      <c r="D440" s="449"/>
      <c r="E440" s="450" t="str">
        <f>'Data information'!D657</f>
        <v>กก.</v>
      </c>
      <c r="F440" s="449">
        <f>'Data information'!E657</f>
        <v>0</v>
      </c>
      <c r="G440" s="449">
        <f t="shared" si="43"/>
        <v>0</v>
      </c>
      <c r="H440" s="449">
        <f>'Data information'!F657</f>
        <v>10</v>
      </c>
      <c r="I440" s="449">
        <f t="shared" si="44"/>
        <v>0</v>
      </c>
      <c r="J440" s="449">
        <f t="shared" si="45"/>
        <v>0</v>
      </c>
      <c r="K440" s="451"/>
    </row>
    <row r="441" spans="1:11" s="500" customFormat="1" hidden="1">
      <c r="A441" s="451"/>
      <c r="B441" s="475"/>
      <c r="C441" s="489" t="str">
        <f>'Data information'!C658</f>
        <v xml:space="preserve"> - ทาสีกันสนิม</v>
      </c>
      <c r="D441" s="449"/>
      <c r="E441" s="450" t="str">
        <f>'Data information'!D658</f>
        <v>ตร.ม.</v>
      </c>
      <c r="F441" s="449">
        <f>'Data information'!E658</f>
        <v>22.42</v>
      </c>
      <c r="G441" s="449">
        <f t="shared" si="43"/>
        <v>0</v>
      </c>
      <c r="H441" s="449">
        <f>'Data information'!F658</f>
        <v>30</v>
      </c>
      <c r="I441" s="449">
        <f t="shared" si="44"/>
        <v>0</v>
      </c>
      <c r="J441" s="449">
        <f t="shared" si="45"/>
        <v>0</v>
      </c>
      <c r="K441" s="451"/>
    </row>
    <row r="442" spans="1:11" s="500" customFormat="1" hidden="1">
      <c r="A442" s="451"/>
      <c r="B442" s="475"/>
      <c r="C442" s="489" t="str">
        <f>'Data information'!C659</f>
        <v xml:space="preserve"> - ทาสีน้ำมัน</v>
      </c>
      <c r="D442" s="449"/>
      <c r="E442" s="450" t="str">
        <f>'Data information'!D659</f>
        <v>ตร.ม.</v>
      </c>
      <c r="F442" s="449">
        <f>'Data information'!E659</f>
        <v>66.12</v>
      </c>
      <c r="G442" s="449">
        <f t="shared" si="43"/>
        <v>0</v>
      </c>
      <c r="H442" s="449">
        <f>'Data information'!F659</f>
        <v>35</v>
      </c>
      <c r="I442" s="449">
        <f t="shared" si="44"/>
        <v>0</v>
      </c>
      <c r="J442" s="449">
        <f t="shared" si="45"/>
        <v>0</v>
      </c>
      <c r="K442" s="451"/>
    </row>
    <row r="443" spans="1:11" s="500" customFormat="1" hidden="1">
      <c r="A443" s="451"/>
      <c r="B443" s="475"/>
      <c r="C443" s="489" t="str">
        <f>'Data information'!C660</f>
        <v xml:space="preserve"> - งานราวเหล็ก ราวบันได ST.4</v>
      </c>
      <c r="D443" s="449"/>
      <c r="E443" s="450" t="str">
        <f>'Data information'!D660</f>
        <v>ม.</v>
      </c>
      <c r="F443" s="449">
        <f>'Data information'!E660</f>
        <v>303.774</v>
      </c>
      <c r="G443" s="449">
        <f t="shared" si="43"/>
        <v>0</v>
      </c>
      <c r="H443" s="449">
        <f>'Data information'!F660</f>
        <v>114</v>
      </c>
      <c r="I443" s="449">
        <f t="shared" si="44"/>
        <v>0</v>
      </c>
      <c r="J443" s="449">
        <f t="shared" si="45"/>
        <v>0</v>
      </c>
      <c r="K443" s="451"/>
    </row>
    <row r="444" spans="1:11" s="500" customFormat="1" hidden="1">
      <c r="A444" s="451"/>
      <c r="B444" s="475"/>
      <c r="C444" s="485" t="str">
        <f>'Data information'!C661</f>
        <v>งานบันได ST.4 อาคาร 4,5</v>
      </c>
      <c r="D444" s="449"/>
      <c r="E444" s="450"/>
      <c r="F444" s="449"/>
      <c r="G444" s="449"/>
      <c r="H444" s="449"/>
      <c r="I444" s="449"/>
      <c r="J444" s="449"/>
      <c r="K444" s="451"/>
    </row>
    <row r="445" spans="1:11" s="500" customFormat="1" hidden="1">
      <c r="A445" s="451"/>
      <c r="B445" s="475"/>
      <c r="C445" s="489" t="str">
        <f>'Data information'!C662</f>
        <v xml:space="preserve"> - H-200X200X8X12mm. </v>
      </c>
      <c r="D445" s="449"/>
      <c r="E445" s="450" t="str">
        <f>'Data information'!D662</f>
        <v>กก.</v>
      </c>
      <c r="F445" s="449">
        <f>'Data information'!E662</f>
        <v>33.409999999999997</v>
      </c>
      <c r="G445" s="449">
        <f t="shared" si="43"/>
        <v>0</v>
      </c>
      <c r="H445" s="449">
        <f>'Data information'!F662</f>
        <v>0</v>
      </c>
      <c r="I445" s="449">
        <f t="shared" si="44"/>
        <v>0</v>
      </c>
      <c r="J445" s="449">
        <f t="shared" si="45"/>
        <v>0</v>
      </c>
      <c r="K445" s="451"/>
    </row>
    <row r="446" spans="1:11" s="500" customFormat="1" hidden="1">
      <c r="A446" s="451"/>
      <c r="B446" s="475"/>
      <c r="C446" s="489" t="str">
        <f>'Data information'!C663</f>
        <v xml:space="preserve"> - H-194X150X6X9mm.</v>
      </c>
      <c r="D446" s="449"/>
      <c r="E446" s="450" t="str">
        <f>'Data information'!D663</f>
        <v>กก.</v>
      </c>
      <c r="F446" s="449">
        <f>'Data information'!E663</f>
        <v>34.020000000000003</v>
      </c>
      <c r="G446" s="449">
        <f t="shared" si="43"/>
        <v>0</v>
      </c>
      <c r="H446" s="449">
        <f>'Data information'!F663</f>
        <v>0</v>
      </c>
      <c r="I446" s="449">
        <f t="shared" si="44"/>
        <v>0</v>
      </c>
      <c r="J446" s="449">
        <f t="shared" si="45"/>
        <v>0</v>
      </c>
      <c r="K446" s="451"/>
    </row>
    <row r="447" spans="1:11" s="500" customFormat="1" hidden="1">
      <c r="A447" s="451"/>
      <c r="B447" s="475"/>
      <c r="C447" s="489" t="str">
        <f>'Data information'!C664</f>
        <v xml:space="preserve"> - C-CHANNELS 200X80X7.5X11.0mm.</v>
      </c>
      <c r="D447" s="449"/>
      <c r="E447" s="450" t="str">
        <f>'Data information'!D664</f>
        <v>กก.</v>
      </c>
      <c r="F447" s="449">
        <f>'Data information'!E664</f>
        <v>35.840000000000003</v>
      </c>
      <c r="G447" s="449">
        <f t="shared" si="43"/>
        <v>0</v>
      </c>
      <c r="H447" s="449">
        <f>'Data information'!F664</f>
        <v>0</v>
      </c>
      <c r="I447" s="449">
        <f t="shared" si="44"/>
        <v>0</v>
      </c>
      <c r="J447" s="449">
        <f t="shared" si="45"/>
        <v>0</v>
      </c>
      <c r="K447" s="451"/>
    </row>
    <row r="448" spans="1:11" s="500" customFormat="1" hidden="1">
      <c r="A448" s="451"/>
      <c r="B448" s="475"/>
      <c r="C448" s="489" t="str">
        <f>'Data information'!C665</f>
        <v xml:space="preserve"> - L 50x50x3mm.</v>
      </c>
      <c r="D448" s="449"/>
      <c r="E448" s="450" t="str">
        <f>'Data information'!D665</f>
        <v>กก.</v>
      </c>
      <c r="F448" s="449">
        <f>'Data information'!E665</f>
        <v>22.85</v>
      </c>
      <c r="G448" s="449">
        <f t="shared" si="43"/>
        <v>0</v>
      </c>
      <c r="H448" s="449">
        <f>'Data information'!F665</f>
        <v>0</v>
      </c>
      <c r="I448" s="449">
        <f t="shared" si="44"/>
        <v>0</v>
      </c>
      <c r="J448" s="449">
        <f t="shared" si="45"/>
        <v>0</v>
      </c>
      <c r="K448" s="451"/>
    </row>
    <row r="449" spans="1:11" s="500" customFormat="1" hidden="1">
      <c r="A449" s="451"/>
      <c r="B449" s="475"/>
      <c r="C449" s="489" t="str">
        <f>'Data information'!C666</f>
        <v xml:space="preserve"> - ลูกนอนบันไดแผ่นเหล็กลายตีนไก่  หนา 6 มม.พับ</v>
      </c>
      <c r="D449" s="449"/>
      <c r="E449" s="450" t="str">
        <f>'Data information'!D666</f>
        <v>กก.</v>
      </c>
      <c r="F449" s="449">
        <f>'Data information'!E666</f>
        <v>39.79</v>
      </c>
      <c r="G449" s="449">
        <f t="shared" si="43"/>
        <v>0</v>
      </c>
      <c r="H449" s="449">
        <f>'Data information'!F666</f>
        <v>0</v>
      </c>
      <c r="I449" s="449">
        <f t="shared" si="44"/>
        <v>0</v>
      </c>
      <c r="J449" s="449">
        <f t="shared" si="45"/>
        <v>0</v>
      </c>
      <c r="K449" s="451"/>
    </row>
    <row r="450" spans="1:11" s="500" customFormat="1" hidden="1">
      <c r="A450" s="451"/>
      <c r="B450" s="475"/>
      <c r="C450" s="489" t="str">
        <f>'Data information'!C667</f>
        <v xml:space="preserve"> - แผ่นเหล็กขนาด 250X400X20mm. </v>
      </c>
      <c r="D450" s="449"/>
      <c r="E450" s="450" t="str">
        <f>'Data information'!D667</f>
        <v>กก.</v>
      </c>
      <c r="F450" s="449">
        <f>'Data information'!E667</f>
        <v>28.44</v>
      </c>
      <c r="G450" s="449">
        <f t="shared" si="43"/>
        <v>0</v>
      </c>
      <c r="H450" s="449">
        <f>'Data information'!F667</f>
        <v>0</v>
      </c>
      <c r="I450" s="449">
        <f t="shared" si="44"/>
        <v>0</v>
      </c>
      <c r="J450" s="449">
        <f t="shared" si="45"/>
        <v>0</v>
      </c>
      <c r="K450" s="451"/>
    </row>
    <row r="451" spans="1:11" s="500" customFormat="1" hidden="1">
      <c r="A451" s="451"/>
      <c r="B451" s="475"/>
      <c r="C451" s="489" t="str">
        <f>'Data information'!C668</f>
        <v xml:space="preserve"> - แผ่นเหล็กขนาด 250X250X20mm. </v>
      </c>
      <c r="D451" s="449"/>
      <c r="E451" s="450" t="str">
        <f>'Data information'!D668</f>
        <v>กก.</v>
      </c>
      <c r="F451" s="449">
        <f>'Data information'!E668</f>
        <v>28.44</v>
      </c>
      <c r="G451" s="449">
        <f t="shared" si="43"/>
        <v>0</v>
      </c>
      <c r="H451" s="449">
        <f>'Data information'!F668</f>
        <v>0</v>
      </c>
      <c r="I451" s="449">
        <f t="shared" si="44"/>
        <v>0</v>
      </c>
      <c r="J451" s="449">
        <f t="shared" si="45"/>
        <v>0</v>
      </c>
      <c r="K451" s="451"/>
    </row>
    <row r="452" spans="1:11" s="500" customFormat="1" hidden="1">
      <c r="A452" s="451"/>
      <c r="B452" s="475"/>
      <c r="C452" s="489" t="str">
        <f>'Data information'!C669</f>
        <v xml:space="preserve"> - แผ่นเหล็กขนาด 200X350X20mm. </v>
      </c>
      <c r="D452" s="449"/>
      <c r="E452" s="450" t="str">
        <f>'Data information'!D669</f>
        <v>กก.</v>
      </c>
      <c r="F452" s="449">
        <f>'Data information'!E669</f>
        <v>28.44</v>
      </c>
      <c r="G452" s="449">
        <f t="shared" si="43"/>
        <v>0</v>
      </c>
      <c r="H452" s="449">
        <f>'Data information'!F669</f>
        <v>0</v>
      </c>
      <c r="I452" s="449">
        <f t="shared" si="44"/>
        <v>0</v>
      </c>
      <c r="J452" s="449">
        <f t="shared" si="45"/>
        <v>0</v>
      </c>
      <c r="K452" s="451"/>
    </row>
    <row r="453" spans="1:11" s="500" customFormat="1" hidden="1">
      <c r="A453" s="451"/>
      <c r="B453" s="475"/>
      <c r="C453" s="489" t="str">
        <f>'Data information'!C670</f>
        <v xml:space="preserve"> - Dowel DB20 ยาว 0.40 ม. (DETAIL-1,2)</v>
      </c>
      <c r="D453" s="449"/>
      <c r="E453" s="450" t="str">
        <f>'Data information'!D670</f>
        <v>กก.</v>
      </c>
      <c r="F453" s="449">
        <f>'Data information'!E670</f>
        <v>20.18</v>
      </c>
      <c r="G453" s="449">
        <f t="shared" si="43"/>
        <v>0</v>
      </c>
      <c r="H453" s="449">
        <f>'Data information'!F670</f>
        <v>0</v>
      </c>
      <c r="I453" s="449">
        <f t="shared" si="44"/>
        <v>0</v>
      </c>
      <c r="J453" s="449">
        <f t="shared" si="45"/>
        <v>0</v>
      </c>
      <c r="K453" s="451"/>
    </row>
    <row r="454" spans="1:11" s="500" customFormat="1" hidden="1">
      <c r="A454" s="451"/>
      <c r="B454" s="475"/>
      <c r="C454" s="489" t="str">
        <f>'Data information'!C671</f>
        <v xml:space="preserve"> - Dowel DB16 ยาว 0.40 ม.  (DETAIL-3)</v>
      </c>
      <c r="D454" s="449"/>
      <c r="E454" s="450" t="str">
        <f>'Data information'!D671</f>
        <v>กก.</v>
      </c>
      <c r="F454" s="449">
        <f>'Data information'!E671</f>
        <v>20.14</v>
      </c>
      <c r="G454" s="449">
        <f t="shared" si="43"/>
        <v>0</v>
      </c>
      <c r="H454" s="449">
        <f>'Data information'!F671</f>
        <v>0</v>
      </c>
      <c r="I454" s="449">
        <f t="shared" si="44"/>
        <v>0</v>
      </c>
      <c r="J454" s="449">
        <f t="shared" si="45"/>
        <v>0</v>
      </c>
      <c r="K454" s="451"/>
    </row>
    <row r="455" spans="1:11" s="500" customFormat="1" hidden="1">
      <c r="A455" s="451"/>
      <c r="B455" s="475"/>
      <c r="C455" s="489" t="str">
        <f>'Data information'!C672</f>
        <v xml:space="preserve"> - ค่าแรงเชื่อม ประกอบเหล็กโครงสร้าง</v>
      </c>
      <c r="D455" s="449"/>
      <c r="E455" s="450" t="str">
        <f>'Data information'!D672</f>
        <v>กก.</v>
      </c>
      <c r="F455" s="449">
        <f>'Data information'!E672</f>
        <v>0</v>
      </c>
      <c r="G455" s="449">
        <f t="shared" si="43"/>
        <v>0</v>
      </c>
      <c r="H455" s="449">
        <f>'Data information'!F672</f>
        <v>10</v>
      </c>
      <c r="I455" s="449">
        <f t="shared" si="44"/>
        <v>0</v>
      </c>
      <c r="J455" s="449">
        <f t="shared" si="45"/>
        <v>0</v>
      </c>
      <c r="K455" s="451"/>
    </row>
    <row r="456" spans="1:11" s="500" customFormat="1" hidden="1">
      <c r="A456" s="451"/>
      <c r="B456" s="475"/>
      <c r="C456" s="489" t="str">
        <f>'Data information'!C673</f>
        <v xml:space="preserve"> - ทาสีกันสนิม</v>
      </c>
      <c r="D456" s="449"/>
      <c r="E456" s="450" t="str">
        <f>'Data information'!D673</f>
        <v>ตร.ม.</v>
      </c>
      <c r="F456" s="449">
        <f>'Data information'!E673</f>
        <v>22.42</v>
      </c>
      <c r="G456" s="449">
        <f t="shared" si="43"/>
        <v>0</v>
      </c>
      <c r="H456" s="449">
        <f>'Data information'!F673</f>
        <v>30</v>
      </c>
      <c r="I456" s="449">
        <f t="shared" si="44"/>
        <v>0</v>
      </c>
      <c r="J456" s="449">
        <f t="shared" si="45"/>
        <v>0</v>
      </c>
      <c r="K456" s="451"/>
    </row>
    <row r="457" spans="1:11" s="500" customFormat="1" hidden="1">
      <c r="A457" s="451"/>
      <c r="B457" s="475"/>
      <c r="C457" s="489" t="str">
        <f>'Data information'!C674</f>
        <v xml:space="preserve"> - ทาสีน้ำมัน</v>
      </c>
      <c r="D457" s="449"/>
      <c r="E457" s="450" t="str">
        <f>'Data information'!D674</f>
        <v>ตร.ม.</v>
      </c>
      <c r="F457" s="449">
        <f>'Data information'!E674</f>
        <v>66.12</v>
      </c>
      <c r="G457" s="449">
        <f t="shared" si="43"/>
        <v>0</v>
      </c>
      <c r="H457" s="449">
        <f>'Data information'!F674</f>
        <v>35</v>
      </c>
      <c r="I457" s="449">
        <f t="shared" si="44"/>
        <v>0</v>
      </c>
      <c r="J457" s="449">
        <f t="shared" si="45"/>
        <v>0</v>
      </c>
      <c r="K457" s="451"/>
    </row>
    <row r="458" spans="1:11" s="500" customFormat="1" hidden="1">
      <c r="A458" s="451"/>
      <c r="B458" s="475"/>
      <c r="C458" s="489" t="str">
        <f>'Data information'!C675</f>
        <v xml:space="preserve"> - งานราวเหล็ก ราวบันได ST.4</v>
      </c>
      <c r="D458" s="449"/>
      <c r="E458" s="450" t="str">
        <f>'Data information'!D675</f>
        <v>ม.</v>
      </c>
      <c r="F458" s="449">
        <f>'Data information'!E675</f>
        <v>303.774</v>
      </c>
      <c r="G458" s="449">
        <f t="shared" si="43"/>
        <v>0</v>
      </c>
      <c r="H458" s="449">
        <f>'Data information'!F675</f>
        <v>114</v>
      </c>
      <c r="I458" s="449">
        <f t="shared" si="44"/>
        <v>0</v>
      </c>
      <c r="J458" s="449">
        <f t="shared" si="45"/>
        <v>0</v>
      </c>
      <c r="K458" s="451"/>
    </row>
    <row r="459" spans="1:11" s="500" customFormat="1">
      <c r="A459" s="451"/>
      <c r="B459" s="475"/>
      <c r="C459" s="485" t="str">
        <f>'Data information'!C676</f>
        <v>งานบันได ST.4 อาคาร 7</v>
      </c>
      <c r="D459" s="449"/>
      <c r="E459" s="450"/>
      <c r="F459" s="449"/>
      <c r="G459" s="449"/>
      <c r="H459" s="449"/>
      <c r="I459" s="449"/>
      <c r="J459" s="449"/>
      <c r="K459" s="451"/>
    </row>
    <row r="460" spans="1:11" s="500" customFormat="1">
      <c r="A460" s="451"/>
      <c r="B460" s="475"/>
      <c r="C460" s="489" t="str">
        <f>'Data information'!C677</f>
        <v xml:space="preserve"> - คอนกรีตโครงสร้าง  fc'= 280 ksc. ทรงกระบอก</v>
      </c>
      <c r="D460" s="449"/>
      <c r="E460" s="450" t="str">
        <f>'Data information'!D677</f>
        <v>ลบ.ม.</v>
      </c>
      <c r="F460" s="449">
        <f>'Data information'!E677</f>
        <v>1971.96</v>
      </c>
      <c r="G460" s="449">
        <f t="shared" si="43"/>
        <v>0</v>
      </c>
      <c r="H460" s="449">
        <f>'Data information'!F677</f>
        <v>519</v>
      </c>
      <c r="I460" s="449">
        <f t="shared" si="44"/>
        <v>0</v>
      </c>
      <c r="J460" s="449">
        <f t="shared" si="45"/>
        <v>0</v>
      </c>
      <c r="K460" s="451"/>
    </row>
    <row r="461" spans="1:11" s="500" customFormat="1">
      <c r="A461" s="451"/>
      <c r="B461" s="475"/>
      <c r="C461" s="489" t="str">
        <f>'Data information'!C678</f>
        <v xml:space="preserve">  - ไม้แบบทั่วไป  50%</v>
      </c>
      <c r="D461" s="449"/>
      <c r="E461" s="450" t="str">
        <f>'Data information'!D678</f>
        <v>ตร.ม.</v>
      </c>
      <c r="F461" s="449">
        <f>'Data information'!E678</f>
        <v>300</v>
      </c>
      <c r="G461" s="449">
        <f t="shared" si="43"/>
        <v>0</v>
      </c>
      <c r="H461" s="449">
        <f>'Data information'!F678</f>
        <v>0</v>
      </c>
      <c r="I461" s="449">
        <f t="shared" si="44"/>
        <v>0</v>
      </c>
      <c r="J461" s="449">
        <f t="shared" si="45"/>
        <v>0</v>
      </c>
      <c r="K461" s="451"/>
    </row>
    <row r="462" spans="1:11" s="500" customFormat="1">
      <c r="A462" s="451"/>
      <c r="B462" s="475"/>
      <c r="C462" s="489" t="str">
        <f>'Data information'!C679</f>
        <v xml:space="preserve">  - ค่าแรงไม้แบบ</v>
      </c>
      <c r="D462" s="449"/>
      <c r="E462" s="450" t="str">
        <f>'Data information'!D679</f>
        <v>ตร.ม.</v>
      </c>
      <c r="F462" s="449">
        <f>'Data information'!E679</f>
        <v>0</v>
      </c>
      <c r="G462" s="449">
        <f t="shared" si="43"/>
        <v>0</v>
      </c>
      <c r="H462" s="449">
        <f>'Data information'!F679</f>
        <v>115</v>
      </c>
      <c r="I462" s="449">
        <f t="shared" si="44"/>
        <v>0</v>
      </c>
      <c r="J462" s="449">
        <f t="shared" si="45"/>
        <v>0</v>
      </c>
      <c r="K462" s="451"/>
    </row>
    <row r="463" spans="1:11" s="500" customFormat="1">
      <c r="A463" s="451"/>
      <c r="B463" s="475"/>
      <c r="C463" s="489" t="str">
        <f>'Data information'!C680</f>
        <v xml:space="preserve">  - ไม้คร่าวยึดแบบหล่อคอนกรีต </v>
      </c>
      <c r="D463" s="449"/>
      <c r="E463" s="450" t="str">
        <f>'Data information'!D680</f>
        <v>ตร.ม.</v>
      </c>
      <c r="F463" s="449">
        <f>'Data information'!E680</f>
        <v>300</v>
      </c>
      <c r="G463" s="449">
        <f t="shared" si="43"/>
        <v>0</v>
      </c>
      <c r="H463" s="449">
        <f>'Data information'!F680</f>
        <v>0</v>
      </c>
      <c r="I463" s="449">
        <f t="shared" si="44"/>
        <v>0</v>
      </c>
      <c r="J463" s="449">
        <f t="shared" si="45"/>
        <v>0</v>
      </c>
      <c r="K463" s="451"/>
    </row>
    <row r="464" spans="1:11" s="500" customFormat="1">
      <c r="A464" s="451"/>
      <c r="B464" s="475"/>
      <c r="C464" s="489" t="str">
        <f>'Data information'!C681</f>
        <v xml:space="preserve">  - ตะปู</v>
      </c>
      <c r="D464" s="449"/>
      <c r="E464" s="450" t="str">
        <f>'Data information'!D681</f>
        <v>กก.</v>
      </c>
      <c r="F464" s="449">
        <f>'Data information'!E681</f>
        <v>58.88</v>
      </c>
      <c r="G464" s="449">
        <f t="shared" si="43"/>
        <v>0</v>
      </c>
      <c r="H464" s="449">
        <f>'Data information'!F681</f>
        <v>0</v>
      </c>
      <c r="I464" s="449">
        <f t="shared" si="44"/>
        <v>0</v>
      </c>
      <c r="J464" s="449">
        <f t="shared" si="45"/>
        <v>0</v>
      </c>
      <c r="K464" s="451"/>
    </row>
    <row r="465" spans="1:11" s="500" customFormat="1">
      <c r="A465" s="451"/>
      <c r="B465" s="475"/>
      <c r="C465" s="489" t="str">
        <f>'Data information'!C682</f>
        <v xml:space="preserve">  - เหล็กเส้นกลมผิวเรียบ SR.24 RB9 มม.</v>
      </c>
      <c r="D465" s="449"/>
      <c r="E465" s="450" t="str">
        <f>'Data information'!D682</f>
        <v>กก.</v>
      </c>
      <c r="F465" s="449">
        <f>'Data information'!E682</f>
        <v>20.79</v>
      </c>
      <c r="G465" s="449">
        <f t="shared" si="43"/>
        <v>0</v>
      </c>
      <c r="H465" s="449">
        <f>'Data information'!F682</f>
        <v>4.4000000000000004</v>
      </c>
      <c r="I465" s="449">
        <f t="shared" si="44"/>
        <v>0</v>
      </c>
      <c r="J465" s="449">
        <f t="shared" si="45"/>
        <v>0</v>
      </c>
      <c r="K465" s="451"/>
    </row>
    <row r="466" spans="1:11" s="500" customFormat="1">
      <c r="A466" s="451"/>
      <c r="B466" s="475"/>
      <c r="C466" s="489" t="str">
        <f>'Data information'!C683</f>
        <v xml:space="preserve">  - เหล็กเส้นกลมผิวข้ออ้อย SD.40 DB12 มม.</v>
      </c>
      <c r="D466" s="449"/>
      <c r="E466" s="450" t="str">
        <f>'Data information'!D683</f>
        <v>กก.</v>
      </c>
      <c r="F466" s="449">
        <f>'Data information'!E683</f>
        <v>20.2</v>
      </c>
      <c r="G466" s="449">
        <f t="shared" si="43"/>
        <v>0</v>
      </c>
      <c r="H466" s="449">
        <f>'Data information'!F683</f>
        <v>3.6</v>
      </c>
      <c r="I466" s="449">
        <f t="shared" si="44"/>
        <v>0</v>
      </c>
      <c r="J466" s="449">
        <f t="shared" si="45"/>
        <v>0</v>
      </c>
      <c r="K466" s="451"/>
    </row>
    <row r="467" spans="1:11" s="500" customFormat="1">
      <c r="A467" s="451"/>
      <c r="B467" s="475"/>
      <c r="C467" s="489" t="str">
        <f>'Data information'!C684</f>
        <v xml:space="preserve"> - ลวดผูกเหล็ก</v>
      </c>
      <c r="D467" s="449"/>
      <c r="E467" s="450" t="str">
        <f>'Data information'!D684</f>
        <v>กก.</v>
      </c>
      <c r="F467" s="449">
        <f>'Data information'!E684</f>
        <v>34.42</v>
      </c>
      <c r="G467" s="449">
        <f t="shared" si="43"/>
        <v>0</v>
      </c>
      <c r="H467" s="449">
        <f>'Data information'!F684</f>
        <v>0</v>
      </c>
      <c r="I467" s="449">
        <f t="shared" si="44"/>
        <v>0</v>
      </c>
      <c r="J467" s="449">
        <f t="shared" si="45"/>
        <v>0</v>
      </c>
      <c r="K467" s="451"/>
    </row>
    <row r="468" spans="1:11" s="500" customFormat="1">
      <c r="A468" s="451"/>
      <c r="B468" s="475"/>
      <c r="C468" s="489" t="str">
        <f>'Data information'!C685</f>
        <v xml:space="preserve"> - กันลื่นเหล็กสี่เหลี่ยมตัน ขนาด 1x1 ซม.(จมูกบันได)</v>
      </c>
      <c r="D468" s="449"/>
      <c r="E468" s="450" t="str">
        <f>'Data information'!D685</f>
        <v>ม.</v>
      </c>
      <c r="F468" s="449">
        <f>'Data information'!E685</f>
        <v>30</v>
      </c>
      <c r="G468" s="449">
        <f t="shared" si="43"/>
        <v>0</v>
      </c>
      <c r="H468" s="449">
        <f>'Data information'!F685</f>
        <v>0</v>
      </c>
      <c r="I468" s="449">
        <f t="shared" si="44"/>
        <v>0</v>
      </c>
      <c r="J468" s="449">
        <f t="shared" si="45"/>
        <v>0</v>
      </c>
      <c r="K468" s="451"/>
    </row>
    <row r="469" spans="1:11" s="500" customFormat="1" hidden="1">
      <c r="A469" s="451"/>
      <c r="B469" s="475"/>
      <c r="C469" s="485" t="str">
        <f>'Data information'!C686</f>
        <v>งานบันได ST.4 -A อาคาร 1</v>
      </c>
      <c r="D469" s="449"/>
      <c r="E469" s="450">
        <f>'Data information'!D686</f>
        <v>0</v>
      </c>
      <c r="F469" s="449">
        <f>'Data information'!E686</f>
        <v>0</v>
      </c>
      <c r="G469" s="449">
        <f t="shared" si="43"/>
        <v>0</v>
      </c>
      <c r="H469" s="449">
        <f>'Data information'!F686</f>
        <v>0</v>
      </c>
      <c r="I469" s="449">
        <f t="shared" si="44"/>
        <v>0</v>
      </c>
      <c r="J469" s="449">
        <f t="shared" si="45"/>
        <v>0</v>
      </c>
      <c r="K469" s="451"/>
    </row>
    <row r="470" spans="1:11" s="500" customFormat="1" hidden="1">
      <c r="A470" s="451"/>
      <c r="B470" s="475"/>
      <c r="C470" s="489" t="str">
        <f>'Data information'!C687</f>
        <v xml:space="preserve"> - ท่อเหล็กอาบสังกะสี DIA. 2"</v>
      </c>
      <c r="D470" s="449"/>
      <c r="E470" s="450" t="str">
        <f>'Data information'!D687</f>
        <v>ม.</v>
      </c>
      <c r="F470" s="449">
        <f>'Data information'!E687</f>
        <v>140.18600000000001</v>
      </c>
      <c r="G470" s="449">
        <f t="shared" si="43"/>
        <v>0</v>
      </c>
      <c r="H470" s="449">
        <f>'Data information'!F687</f>
        <v>0</v>
      </c>
      <c r="I470" s="449">
        <f t="shared" si="44"/>
        <v>0</v>
      </c>
      <c r="J470" s="449">
        <f t="shared" si="45"/>
        <v>0</v>
      </c>
      <c r="K470" s="451"/>
    </row>
    <row r="471" spans="1:11" s="500" customFormat="1" hidden="1">
      <c r="A471" s="451"/>
      <c r="B471" s="475"/>
      <c r="C471" s="489" t="str">
        <f>'Data information'!C688</f>
        <v xml:space="preserve"> - ท่อเหล็กอาบสังกะสี DIA. 1 1/2"</v>
      </c>
      <c r="D471" s="449"/>
      <c r="E471" s="450" t="str">
        <f>'Data information'!D688</f>
        <v>ม.</v>
      </c>
      <c r="F471" s="449">
        <f>'Data information'!E688</f>
        <v>112.15</v>
      </c>
      <c r="G471" s="449">
        <f t="shared" si="43"/>
        <v>0</v>
      </c>
      <c r="H471" s="449">
        <f>'Data information'!F688</f>
        <v>0</v>
      </c>
      <c r="I471" s="449">
        <f t="shared" si="44"/>
        <v>0</v>
      </c>
      <c r="J471" s="449">
        <f t="shared" si="45"/>
        <v>0</v>
      </c>
      <c r="K471" s="451"/>
    </row>
    <row r="472" spans="1:11" s="500" customFormat="1" hidden="1">
      <c r="A472" s="451"/>
      <c r="B472" s="475"/>
      <c r="C472" s="489" t="str">
        <f>'Data information'!C689</f>
        <v xml:space="preserve"> - EXP.BOLT 6mm.-4</v>
      </c>
      <c r="D472" s="449"/>
      <c r="E472" s="450" t="str">
        <f>'Data information'!D689</f>
        <v>ตัว</v>
      </c>
      <c r="F472" s="449">
        <f>'Data information'!E689</f>
        <v>15</v>
      </c>
      <c r="G472" s="449">
        <f t="shared" si="43"/>
        <v>0</v>
      </c>
      <c r="H472" s="449">
        <f>'Data information'!F689</f>
        <v>0</v>
      </c>
      <c r="I472" s="449">
        <f t="shared" si="44"/>
        <v>0</v>
      </c>
      <c r="J472" s="449">
        <f t="shared" si="45"/>
        <v>0</v>
      </c>
      <c r="K472" s="451"/>
    </row>
    <row r="473" spans="1:11" s="500" customFormat="1" hidden="1">
      <c r="A473" s="451"/>
      <c r="B473" s="475"/>
      <c r="C473" s="489" t="str">
        <f>'Data information'!C690</f>
        <v xml:space="preserve"> - PL. DIA. 4"หนา9 มม.</v>
      </c>
      <c r="D473" s="449"/>
      <c r="E473" s="450" t="str">
        <f>'Data information'!D690</f>
        <v>กก.</v>
      </c>
      <c r="F473" s="449">
        <f>'Data information'!E690</f>
        <v>27.5</v>
      </c>
      <c r="G473" s="449">
        <f t="shared" si="43"/>
        <v>0</v>
      </c>
      <c r="H473" s="449">
        <f>'Data information'!F690</f>
        <v>0</v>
      </c>
      <c r="I473" s="449">
        <f t="shared" si="44"/>
        <v>0</v>
      </c>
      <c r="J473" s="449">
        <f t="shared" si="45"/>
        <v>0</v>
      </c>
      <c r="K473" s="451"/>
    </row>
    <row r="474" spans="1:11" s="500" customFormat="1" hidden="1">
      <c r="A474" s="451"/>
      <c r="B474" s="475"/>
      <c r="C474" s="485" t="str">
        <f>'Data information'!C691</f>
        <v>งานบันได ST.5 อาคาร 2 ,8</v>
      </c>
      <c r="D474" s="449"/>
      <c r="E474" s="450"/>
      <c r="F474" s="449"/>
      <c r="G474" s="449"/>
      <c r="H474" s="449"/>
      <c r="I474" s="449"/>
      <c r="J474" s="449"/>
      <c r="K474" s="451"/>
    </row>
    <row r="475" spans="1:11" s="500" customFormat="1" hidden="1">
      <c r="A475" s="451"/>
      <c r="B475" s="475"/>
      <c r="C475" s="489" t="str">
        <f>'Data information'!C692</f>
        <v xml:space="preserve"> - คอนกรีตโครงสร้าง  fc'= 280 ksc. ทรงกระบอก</v>
      </c>
      <c r="D475" s="449"/>
      <c r="E475" s="450" t="str">
        <f>'Data information'!D692</f>
        <v>ลบ.ม.</v>
      </c>
      <c r="F475" s="449">
        <f>'Data information'!E692</f>
        <v>1971.96</v>
      </c>
      <c r="G475" s="449">
        <f t="shared" si="43"/>
        <v>0</v>
      </c>
      <c r="H475" s="449">
        <f>'Data information'!F692</f>
        <v>519</v>
      </c>
      <c r="I475" s="449">
        <f t="shared" si="44"/>
        <v>0</v>
      </c>
      <c r="J475" s="449">
        <f t="shared" si="45"/>
        <v>0</v>
      </c>
      <c r="K475" s="451"/>
    </row>
    <row r="476" spans="1:11" s="500" customFormat="1" hidden="1">
      <c r="A476" s="451"/>
      <c r="B476" s="475"/>
      <c r="C476" s="489" t="str">
        <f>'Data information'!C693</f>
        <v xml:space="preserve">  - ไม้แบบทั่วไป  50%</v>
      </c>
      <c r="D476" s="449"/>
      <c r="E476" s="450" t="str">
        <f>'Data information'!D693</f>
        <v>ตร.ม.</v>
      </c>
      <c r="F476" s="449">
        <f>'Data information'!E693</f>
        <v>300</v>
      </c>
      <c r="G476" s="449">
        <f t="shared" si="43"/>
        <v>0</v>
      </c>
      <c r="H476" s="449">
        <f>'Data information'!F693</f>
        <v>0</v>
      </c>
      <c r="I476" s="449">
        <f t="shared" si="44"/>
        <v>0</v>
      </c>
      <c r="J476" s="449">
        <f t="shared" si="45"/>
        <v>0</v>
      </c>
      <c r="K476" s="451"/>
    </row>
    <row r="477" spans="1:11" s="500" customFormat="1" hidden="1">
      <c r="A477" s="451"/>
      <c r="B477" s="475"/>
      <c r="C477" s="489" t="str">
        <f>'Data information'!C694</f>
        <v xml:space="preserve">  - ค่าแรงไม้แบบ</v>
      </c>
      <c r="D477" s="449"/>
      <c r="E477" s="450" t="str">
        <f>'Data information'!D694</f>
        <v>ตร.ม.</v>
      </c>
      <c r="F477" s="449">
        <f>'Data information'!E694</f>
        <v>0</v>
      </c>
      <c r="G477" s="449">
        <f t="shared" si="43"/>
        <v>0</v>
      </c>
      <c r="H477" s="449">
        <f>'Data information'!F694</f>
        <v>115</v>
      </c>
      <c r="I477" s="449">
        <f t="shared" si="44"/>
        <v>0</v>
      </c>
      <c r="J477" s="449">
        <f t="shared" si="45"/>
        <v>0</v>
      </c>
      <c r="K477" s="451"/>
    </row>
    <row r="478" spans="1:11" s="500" customFormat="1" hidden="1">
      <c r="A478" s="451"/>
      <c r="B478" s="475"/>
      <c r="C478" s="489" t="str">
        <f>'Data information'!C695</f>
        <v xml:space="preserve">  - ไม้คร่าวยึดแบบหล่อคอนกรีต </v>
      </c>
      <c r="D478" s="449"/>
      <c r="E478" s="450" t="str">
        <f>'Data information'!D695</f>
        <v>ตร.ม.</v>
      </c>
      <c r="F478" s="449">
        <f>'Data information'!E695</f>
        <v>300</v>
      </c>
      <c r="G478" s="449">
        <f t="shared" si="43"/>
        <v>0</v>
      </c>
      <c r="H478" s="449">
        <f>'Data information'!F695</f>
        <v>0</v>
      </c>
      <c r="I478" s="449">
        <f t="shared" si="44"/>
        <v>0</v>
      </c>
      <c r="J478" s="449">
        <f t="shared" si="45"/>
        <v>0</v>
      </c>
      <c r="K478" s="451"/>
    </row>
    <row r="479" spans="1:11" s="500" customFormat="1" hidden="1">
      <c r="A479" s="451"/>
      <c r="B479" s="475"/>
      <c r="C479" s="489" t="str">
        <f>'Data information'!C696</f>
        <v xml:space="preserve">  - ตะปู</v>
      </c>
      <c r="D479" s="449"/>
      <c r="E479" s="450" t="str">
        <f>'Data information'!D696</f>
        <v>กก.</v>
      </c>
      <c r="F479" s="449">
        <f>'Data information'!E696</f>
        <v>58.88</v>
      </c>
      <c r="G479" s="449">
        <f t="shared" si="43"/>
        <v>0</v>
      </c>
      <c r="H479" s="449">
        <f>'Data information'!F696</f>
        <v>0</v>
      </c>
      <c r="I479" s="449">
        <f t="shared" si="44"/>
        <v>0</v>
      </c>
      <c r="J479" s="449">
        <f t="shared" si="45"/>
        <v>0</v>
      </c>
      <c r="K479" s="451"/>
    </row>
    <row r="480" spans="1:11" s="500" customFormat="1" hidden="1">
      <c r="A480" s="451"/>
      <c r="B480" s="475"/>
      <c r="C480" s="489" t="str">
        <f>'Data information'!C697</f>
        <v xml:space="preserve">  - เหล็กเส้นกลมผิวเรียบ SR.24 RB9 มม.</v>
      </c>
      <c r="D480" s="449"/>
      <c r="E480" s="450" t="str">
        <f>'Data information'!D697</f>
        <v>กก.</v>
      </c>
      <c r="F480" s="449">
        <f>'Data information'!E697</f>
        <v>20.79</v>
      </c>
      <c r="G480" s="449">
        <f t="shared" si="43"/>
        <v>0</v>
      </c>
      <c r="H480" s="449">
        <f>'Data information'!F697</f>
        <v>4.4000000000000004</v>
      </c>
      <c r="I480" s="449">
        <f t="shared" si="44"/>
        <v>0</v>
      </c>
      <c r="J480" s="449">
        <f t="shared" si="45"/>
        <v>0</v>
      </c>
      <c r="K480" s="451"/>
    </row>
    <row r="481" spans="1:11" s="500" customFormat="1" hidden="1">
      <c r="A481" s="451"/>
      <c r="B481" s="475"/>
      <c r="C481" s="489" t="str">
        <f>'Data information'!C698</f>
        <v xml:space="preserve">  - เหล็กเส้นกลมผิวข้ออ้อย SD.40 DB12 มม.</v>
      </c>
      <c r="D481" s="449"/>
      <c r="E481" s="450" t="str">
        <f>'Data information'!D698</f>
        <v>กก.</v>
      </c>
      <c r="F481" s="449">
        <f>'Data information'!E698</f>
        <v>20.2</v>
      </c>
      <c r="G481" s="449">
        <f t="shared" si="43"/>
        <v>0</v>
      </c>
      <c r="H481" s="449">
        <f>'Data information'!F698</f>
        <v>3.6</v>
      </c>
      <c r="I481" s="449">
        <f t="shared" si="44"/>
        <v>0</v>
      </c>
      <c r="J481" s="449">
        <f t="shared" si="45"/>
        <v>0</v>
      </c>
      <c r="K481" s="451"/>
    </row>
    <row r="482" spans="1:11" s="500" customFormat="1" hidden="1">
      <c r="A482" s="451"/>
      <c r="B482" s="475"/>
      <c r="C482" s="489" t="str">
        <f>'Data information'!C699</f>
        <v xml:space="preserve"> - ลวดผูกเหล็ก</v>
      </c>
      <c r="D482" s="449"/>
      <c r="E482" s="450" t="str">
        <f>'Data information'!D699</f>
        <v>กก.</v>
      </c>
      <c r="F482" s="449">
        <f>'Data information'!E699</f>
        <v>34.42</v>
      </c>
      <c r="G482" s="449">
        <f t="shared" si="43"/>
        <v>0</v>
      </c>
      <c r="H482" s="449">
        <f>'Data information'!F699</f>
        <v>0</v>
      </c>
      <c r="I482" s="449">
        <f t="shared" si="44"/>
        <v>0</v>
      </c>
      <c r="J482" s="449">
        <f t="shared" si="45"/>
        <v>0</v>
      </c>
      <c r="K482" s="451"/>
    </row>
    <row r="483" spans="1:11" s="500" customFormat="1" hidden="1">
      <c r="A483" s="451"/>
      <c r="B483" s="475"/>
      <c r="C483" s="489" t="str">
        <f>'Data information'!C700</f>
        <v xml:space="preserve"> - กันลื่นเหล็กสี่เหลี่ยมตัน ขนาด 1x1 ซม.(จมูกบันได)</v>
      </c>
      <c r="D483" s="449"/>
      <c r="E483" s="450" t="str">
        <f>'Data information'!D700</f>
        <v>ม.</v>
      </c>
      <c r="F483" s="449">
        <f>'Data information'!E700</f>
        <v>30</v>
      </c>
      <c r="G483" s="449">
        <f t="shared" si="43"/>
        <v>0</v>
      </c>
      <c r="H483" s="449">
        <f>'Data information'!F700</f>
        <v>0</v>
      </c>
      <c r="I483" s="449">
        <f t="shared" si="44"/>
        <v>0</v>
      </c>
      <c r="J483" s="449">
        <f t="shared" si="45"/>
        <v>0</v>
      </c>
      <c r="K483" s="451"/>
    </row>
    <row r="484" spans="1:11" s="500" customFormat="1" hidden="1">
      <c r="A484" s="451"/>
      <c r="B484" s="475"/>
      <c r="C484" s="485" t="str">
        <f>'Data information'!C701</f>
        <v>งานบันได ST.5 อาคาร 4</v>
      </c>
      <c r="D484" s="449"/>
      <c r="E484" s="450"/>
      <c r="F484" s="449"/>
      <c r="G484" s="449"/>
      <c r="H484" s="449"/>
      <c r="I484" s="449"/>
      <c r="J484" s="449"/>
      <c r="K484" s="451"/>
    </row>
    <row r="485" spans="1:11" s="500" customFormat="1" hidden="1">
      <c r="A485" s="451"/>
      <c r="B485" s="475"/>
      <c r="C485" s="489" t="str">
        <f>'Data information'!C702</f>
        <v xml:space="preserve"> - H-390X300X10X16 mm.( แม่บันได )</v>
      </c>
      <c r="D485" s="449"/>
      <c r="E485" s="450" t="str">
        <f>'Data information'!D702</f>
        <v>กก.</v>
      </c>
      <c r="F485" s="449">
        <f>'Data information'!E702</f>
        <v>34.64</v>
      </c>
      <c r="G485" s="449">
        <f t="shared" si="43"/>
        <v>0</v>
      </c>
      <c r="H485" s="449">
        <f>'Data information'!F702</f>
        <v>0</v>
      </c>
      <c r="I485" s="449">
        <f t="shared" si="44"/>
        <v>0</v>
      </c>
      <c r="J485" s="449">
        <f t="shared" si="45"/>
        <v>0</v>
      </c>
      <c r="K485" s="451"/>
    </row>
    <row r="486" spans="1:11" s="500" customFormat="1" hidden="1">
      <c r="A486" s="451"/>
      <c r="B486" s="475"/>
      <c r="C486" s="489" t="str">
        <f>'Data information'!C703</f>
        <v xml:space="preserve"> - แผ่นเหล็กเรียบดำหนา 6 มม. (ลูกตั้ง-ลูกนอน)</v>
      </c>
      <c r="D486" s="449"/>
      <c r="E486" s="450" t="str">
        <f>'Data information'!D703</f>
        <v>กก.</v>
      </c>
      <c r="F486" s="449">
        <f>'Data information'!E703</f>
        <v>25.12</v>
      </c>
      <c r="G486" s="449">
        <f t="shared" si="43"/>
        <v>0</v>
      </c>
      <c r="H486" s="449">
        <f>'Data information'!F703</f>
        <v>0</v>
      </c>
      <c r="I486" s="449">
        <f t="shared" si="44"/>
        <v>0</v>
      </c>
      <c r="J486" s="449">
        <f t="shared" si="45"/>
        <v>0</v>
      </c>
      <c r="K486" s="451"/>
    </row>
    <row r="487" spans="1:11" s="500" customFormat="1" hidden="1">
      <c r="A487" s="451"/>
      <c r="B487" s="475"/>
      <c r="C487" s="489" t="str">
        <f>'Data information'!C704</f>
        <v xml:space="preserve"> - แผ่นเหล็กขนาด 1000X400X25mm. </v>
      </c>
      <c r="D487" s="449"/>
      <c r="E487" s="450" t="str">
        <f>'Data information'!D704</f>
        <v>กก.</v>
      </c>
      <c r="F487" s="449">
        <f>'Data information'!E704</f>
        <v>28.44</v>
      </c>
      <c r="G487" s="449">
        <f t="shared" si="43"/>
        <v>0</v>
      </c>
      <c r="H487" s="449">
        <f>'Data information'!F704</f>
        <v>0</v>
      </c>
      <c r="I487" s="449">
        <f t="shared" si="44"/>
        <v>0</v>
      </c>
      <c r="J487" s="449">
        <f t="shared" si="45"/>
        <v>0</v>
      </c>
      <c r="K487" s="451"/>
    </row>
    <row r="488" spans="1:11" s="500" customFormat="1" hidden="1">
      <c r="A488" s="451"/>
      <c r="B488" s="475"/>
      <c r="C488" s="489" t="str">
        <f>'Data information'!C705</f>
        <v xml:space="preserve"> - แผ่นเหล็กขนาด 400X400X25mm. </v>
      </c>
      <c r="D488" s="449"/>
      <c r="E488" s="450" t="str">
        <f>'Data information'!D705</f>
        <v>กก.</v>
      </c>
      <c r="F488" s="449">
        <f>'Data information'!E705</f>
        <v>28.44</v>
      </c>
      <c r="G488" s="449">
        <f t="shared" si="43"/>
        <v>0</v>
      </c>
      <c r="H488" s="449">
        <f>'Data information'!F705</f>
        <v>0</v>
      </c>
      <c r="I488" s="449">
        <f t="shared" si="44"/>
        <v>0</v>
      </c>
      <c r="J488" s="449">
        <f t="shared" si="45"/>
        <v>0</v>
      </c>
      <c r="K488" s="451"/>
    </row>
    <row r="489" spans="1:11" s="500" customFormat="1" hidden="1">
      <c r="A489" s="451"/>
      <c r="B489" s="475"/>
      <c r="C489" s="489" t="str">
        <f>'Data information'!C706</f>
        <v xml:space="preserve"> - แผ่นเหล็กขนาด 200X350X25mm. </v>
      </c>
      <c r="D489" s="449"/>
      <c r="E489" s="450" t="str">
        <f>'Data information'!D706</f>
        <v>กก.</v>
      </c>
      <c r="F489" s="449">
        <f>'Data information'!E706</f>
        <v>28.44</v>
      </c>
      <c r="G489" s="449">
        <f t="shared" si="43"/>
        <v>0</v>
      </c>
      <c r="H489" s="449">
        <f>'Data information'!F706</f>
        <v>0</v>
      </c>
      <c r="I489" s="449">
        <f t="shared" si="44"/>
        <v>0</v>
      </c>
      <c r="J489" s="449">
        <f t="shared" si="45"/>
        <v>0</v>
      </c>
      <c r="K489" s="451"/>
    </row>
    <row r="490" spans="1:11" s="500" customFormat="1" hidden="1">
      <c r="A490" s="451"/>
      <c r="B490" s="475"/>
      <c r="C490" s="489" t="str">
        <f>'Data information'!C707</f>
        <v xml:space="preserve"> - Dowel DB25 ยาว 0.40 ม.</v>
      </c>
      <c r="D490" s="449"/>
      <c r="E490" s="450" t="str">
        <f>'Data information'!D707</f>
        <v>กก.</v>
      </c>
      <c r="F490" s="449">
        <f>'Data information'!E707</f>
        <v>20.41</v>
      </c>
      <c r="G490" s="449">
        <f t="shared" si="43"/>
        <v>0</v>
      </c>
      <c r="H490" s="449">
        <f>'Data information'!F707</f>
        <v>0</v>
      </c>
      <c r="I490" s="449">
        <f t="shared" si="44"/>
        <v>0</v>
      </c>
      <c r="J490" s="449">
        <f t="shared" si="45"/>
        <v>0</v>
      </c>
      <c r="K490" s="451"/>
    </row>
    <row r="491" spans="1:11" s="500" customFormat="1" hidden="1">
      <c r="A491" s="451"/>
      <c r="B491" s="475"/>
      <c r="C491" s="489" t="str">
        <f>'Data information'!C708</f>
        <v xml:space="preserve"> - Dowel DB16 ยาว 0.40 ม.  </v>
      </c>
      <c r="D491" s="449"/>
      <c r="E491" s="450" t="str">
        <f>'Data information'!D708</f>
        <v>กก.</v>
      </c>
      <c r="F491" s="449">
        <f>'Data information'!E708</f>
        <v>20.14</v>
      </c>
      <c r="G491" s="449">
        <f t="shared" si="43"/>
        <v>0</v>
      </c>
      <c r="H491" s="449">
        <f>'Data information'!F708</f>
        <v>0</v>
      </c>
      <c r="I491" s="449">
        <f t="shared" si="44"/>
        <v>0</v>
      </c>
      <c r="J491" s="449">
        <f t="shared" si="45"/>
        <v>0</v>
      </c>
      <c r="K491" s="451"/>
    </row>
    <row r="492" spans="1:11" s="500" customFormat="1" hidden="1">
      <c r="A492" s="451"/>
      <c r="B492" s="475"/>
      <c r="C492" s="489" t="str">
        <f>'Data information'!C709</f>
        <v xml:space="preserve"> - ค่าแรงเชื่อม ประกอบเหล็กโครงสร้าง</v>
      </c>
      <c r="D492" s="449"/>
      <c r="E492" s="450" t="str">
        <f>'Data information'!D709</f>
        <v>กก.</v>
      </c>
      <c r="F492" s="449">
        <f>'Data information'!E709</f>
        <v>0</v>
      </c>
      <c r="G492" s="449">
        <f t="shared" si="43"/>
        <v>0</v>
      </c>
      <c r="H492" s="449">
        <f>'Data information'!F709</f>
        <v>10</v>
      </c>
      <c r="I492" s="449">
        <f t="shared" si="44"/>
        <v>0</v>
      </c>
      <c r="J492" s="449">
        <f t="shared" si="45"/>
        <v>0</v>
      </c>
      <c r="K492" s="451"/>
    </row>
    <row r="493" spans="1:11" s="500" customFormat="1" hidden="1">
      <c r="A493" s="451"/>
      <c r="B493" s="475"/>
      <c r="C493" s="489" t="str">
        <f>'Data information'!C710</f>
        <v xml:space="preserve"> - คอนกรีต ขัดมันเรียบ (ลูกนอนบันได)</v>
      </c>
      <c r="D493" s="449"/>
      <c r="E493" s="450" t="str">
        <f>'Data information'!D710</f>
        <v>ลบ.ม.</v>
      </c>
      <c r="F493" s="449">
        <f>'Data information'!E710</f>
        <v>1971.96</v>
      </c>
      <c r="G493" s="449">
        <f t="shared" ref="G493:G525" si="46">D493*F493</f>
        <v>0</v>
      </c>
      <c r="H493" s="449">
        <f>'Data information'!F710</f>
        <v>519</v>
      </c>
      <c r="I493" s="449">
        <f t="shared" ref="I493:I525" si="47">D493*H493</f>
        <v>0</v>
      </c>
      <c r="J493" s="449">
        <f t="shared" ref="J493:J525" si="48">G493+I493</f>
        <v>0</v>
      </c>
      <c r="K493" s="451"/>
    </row>
    <row r="494" spans="1:11" s="500" customFormat="1" hidden="1">
      <c r="A494" s="451"/>
      <c r="B494" s="475"/>
      <c r="C494" s="489" t="str">
        <f>'Data information'!C711</f>
        <v xml:space="preserve"> - เหล็กเสริม RB 9 มม.</v>
      </c>
      <c r="D494" s="449"/>
      <c r="E494" s="450" t="str">
        <f>'Data information'!D711</f>
        <v>กก.</v>
      </c>
      <c r="F494" s="449">
        <f>'Data information'!E711</f>
        <v>20.79</v>
      </c>
      <c r="G494" s="449">
        <f t="shared" si="46"/>
        <v>0</v>
      </c>
      <c r="H494" s="449">
        <f>'Data information'!F711</f>
        <v>4.4000000000000004</v>
      </c>
      <c r="I494" s="449">
        <f t="shared" si="47"/>
        <v>0</v>
      </c>
      <c r="J494" s="449">
        <f t="shared" si="48"/>
        <v>0</v>
      </c>
      <c r="K494" s="451"/>
    </row>
    <row r="495" spans="1:11" s="500" customFormat="1" hidden="1">
      <c r="A495" s="451"/>
      <c r="B495" s="475"/>
      <c r="C495" s="489" t="str">
        <f>'Data information'!C712</f>
        <v xml:space="preserve"> - เหล็กเสริม DB 12 มม.</v>
      </c>
      <c r="D495" s="449"/>
      <c r="E495" s="450" t="str">
        <f>'Data information'!D712</f>
        <v>กก.</v>
      </c>
      <c r="F495" s="449">
        <f>'Data information'!E712</f>
        <v>20.2</v>
      </c>
      <c r="G495" s="449">
        <f t="shared" si="46"/>
        <v>0</v>
      </c>
      <c r="H495" s="449">
        <f>'Data information'!F712</f>
        <v>3.6</v>
      </c>
      <c r="I495" s="449">
        <f t="shared" si="47"/>
        <v>0</v>
      </c>
      <c r="J495" s="449">
        <f t="shared" si="48"/>
        <v>0</v>
      </c>
      <c r="K495" s="451"/>
    </row>
    <row r="496" spans="1:11" s="500" customFormat="1" hidden="1">
      <c r="A496" s="451"/>
      <c r="B496" s="475"/>
      <c r="C496" s="489" t="str">
        <f>'Data information'!C713</f>
        <v xml:space="preserve"> - เหล็กสี่เหลี่ยมตัน 1 x 1 ซม.(จมูกบันได)</v>
      </c>
      <c r="D496" s="449"/>
      <c r="E496" s="450" t="str">
        <f>'Data information'!D713</f>
        <v>ม.</v>
      </c>
      <c r="F496" s="449">
        <f>'Data information'!E713</f>
        <v>30</v>
      </c>
      <c r="G496" s="449">
        <f t="shared" si="46"/>
        <v>0</v>
      </c>
      <c r="H496" s="449">
        <f>'Data information'!F713</f>
        <v>0</v>
      </c>
      <c r="I496" s="449">
        <f t="shared" si="47"/>
        <v>0</v>
      </c>
      <c r="J496" s="449">
        <f t="shared" si="48"/>
        <v>0</v>
      </c>
      <c r="K496" s="451"/>
    </row>
    <row r="497" spans="1:11" s="500" customFormat="1" hidden="1">
      <c r="A497" s="451"/>
      <c r="B497" s="475"/>
      <c r="C497" s="489" t="str">
        <f>'Data information'!C714</f>
        <v xml:space="preserve"> - ลวดผูกเหล็ก</v>
      </c>
      <c r="D497" s="449"/>
      <c r="E497" s="450" t="str">
        <f>'Data information'!D714</f>
        <v>กก.</v>
      </c>
      <c r="F497" s="449">
        <f>'Data information'!E714</f>
        <v>34.42</v>
      </c>
      <c r="G497" s="449">
        <f t="shared" si="46"/>
        <v>0</v>
      </c>
      <c r="H497" s="449">
        <f>'Data information'!F714</f>
        <v>0</v>
      </c>
      <c r="I497" s="449">
        <f t="shared" si="47"/>
        <v>0</v>
      </c>
      <c r="J497" s="449">
        <f t="shared" si="48"/>
        <v>0</v>
      </c>
      <c r="K497" s="451"/>
    </row>
    <row r="498" spans="1:11" s="500" customFormat="1" hidden="1">
      <c r="A498" s="451"/>
      <c r="B498" s="475"/>
      <c r="C498" s="489" t="str">
        <f>'Data information'!C715</f>
        <v xml:space="preserve"> - ทาสีกันสนิม</v>
      </c>
      <c r="D498" s="449"/>
      <c r="E498" s="450" t="str">
        <f>'Data information'!D715</f>
        <v>ตร.ม.</v>
      </c>
      <c r="F498" s="449">
        <f>'Data information'!E715</f>
        <v>22.42</v>
      </c>
      <c r="G498" s="449">
        <f t="shared" si="46"/>
        <v>0</v>
      </c>
      <c r="H498" s="449">
        <f>'Data information'!F715</f>
        <v>30</v>
      </c>
      <c r="I498" s="449">
        <f t="shared" si="47"/>
        <v>0</v>
      </c>
      <c r="J498" s="449">
        <f t="shared" si="48"/>
        <v>0</v>
      </c>
      <c r="K498" s="451"/>
    </row>
    <row r="499" spans="1:11" s="500" customFormat="1" hidden="1">
      <c r="A499" s="451"/>
      <c r="B499" s="475"/>
      <c r="C499" s="489" t="str">
        <f>'Data information'!C716</f>
        <v xml:space="preserve"> - ทาสีน้ำมัน</v>
      </c>
      <c r="D499" s="449"/>
      <c r="E499" s="450" t="str">
        <f>'Data information'!D716</f>
        <v>ตร.ม.</v>
      </c>
      <c r="F499" s="449">
        <f>'Data information'!E716</f>
        <v>66.12</v>
      </c>
      <c r="G499" s="449">
        <f t="shared" si="46"/>
        <v>0</v>
      </c>
      <c r="H499" s="449">
        <f>'Data information'!F716</f>
        <v>35</v>
      </c>
      <c r="I499" s="449">
        <f t="shared" si="47"/>
        <v>0</v>
      </c>
      <c r="J499" s="449">
        <f t="shared" si="48"/>
        <v>0</v>
      </c>
      <c r="K499" s="451"/>
    </row>
    <row r="500" spans="1:11" s="500" customFormat="1" hidden="1">
      <c r="A500" s="451"/>
      <c r="B500" s="475"/>
      <c r="C500" s="489" t="str">
        <f>'Data information'!C717</f>
        <v xml:space="preserve"> - งานราวเหล็ก ราวบันได ST.5</v>
      </c>
      <c r="D500" s="449"/>
      <c r="E500" s="450" t="str">
        <f>'Data information'!D717</f>
        <v>ม.</v>
      </c>
      <c r="F500" s="449">
        <f>'Data information'!E717</f>
        <v>1838.53</v>
      </c>
      <c r="G500" s="449">
        <f t="shared" si="46"/>
        <v>0</v>
      </c>
      <c r="H500" s="449">
        <f>'Data information'!F717</f>
        <v>560</v>
      </c>
      <c r="I500" s="449">
        <f t="shared" si="47"/>
        <v>0</v>
      </c>
      <c r="J500" s="449">
        <f t="shared" si="48"/>
        <v>0</v>
      </c>
      <c r="K500" s="451"/>
    </row>
    <row r="501" spans="1:11" s="500" customFormat="1" hidden="1">
      <c r="A501" s="451"/>
      <c r="B501" s="475"/>
      <c r="C501" s="485" t="str">
        <f>'Data information'!C718</f>
        <v>งานบันได ST.2 ทางเชื่อม 5</v>
      </c>
      <c r="D501" s="449"/>
      <c r="E501" s="450"/>
      <c r="F501" s="449"/>
      <c r="G501" s="449"/>
      <c r="H501" s="449"/>
      <c r="I501" s="449"/>
      <c r="J501" s="449"/>
      <c r="K501" s="451"/>
    </row>
    <row r="502" spans="1:11" s="500" customFormat="1" hidden="1">
      <c r="A502" s="451"/>
      <c r="B502" s="475"/>
      <c r="C502" s="489" t="str">
        <f>'Data information'!C719</f>
        <v xml:space="preserve"> - H-300X150X6.5X9mm.( แม่บันได )</v>
      </c>
      <c r="D502" s="449"/>
      <c r="E502" s="450" t="str">
        <f>'Data information'!D719</f>
        <v>กก.</v>
      </c>
      <c r="F502" s="449">
        <f>'Data information'!E719</f>
        <v>35.549999999999997</v>
      </c>
      <c r="G502" s="449">
        <f t="shared" si="46"/>
        <v>0</v>
      </c>
      <c r="H502" s="449">
        <f>'Data information'!F719</f>
        <v>0</v>
      </c>
      <c r="I502" s="449">
        <f t="shared" si="47"/>
        <v>0</v>
      </c>
      <c r="J502" s="449">
        <f t="shared" si="48"/>
        <v>0</v>
      </c>
      <c r="K502" s="451"/>
    </row>
    <row r="503" spans="1:11" s="500" customFormat="1" hidden="1">
      <c r="A503" s="451"/>
      <c r="B503" s="475"/>
      <c r="C503" s="489" t="str">
        <f>'Data information'!C720</f>
        <v xml:space="preserve"> - H-200X200X8X12mm. (เสา)</v>
      </c>
      <c r="D503" s="449"/>
      <c r="E503" s="450" t="str">
        <f>'Data information'!D720</f>
        <v>กก.</v>
      </c>
      <c r="F503" s="449">
        <f>'Data information'!E720</f>
        <v>33.409999999999997</v>
      </c>
      <c r="G503" s="449">
        <f t="shared" si="46"/>
        <v>0</v>
      </c>
      <c r="H503" s="449">
        <f>'Data information'!F720</f>
        <v>0</v>
      </c>
      <c r="I503" s="449">
        <f t="shared" si="47"/>
        <v>0</v>
      </c>
      <c r="J503" s="449">
        <f t="shared" si="48"/>
        <v>0</v>
      </c>
      <c r="K503" s="451"/>
    </row>
    <row r="504" spans="1:11" s="500" customFormat="1" hidden="1">
      <c r="A504" s="451"/>
      <c r="B504" s="475"/>
      <c r="C504" s="489" t="str">
        <f>'Data information'!C721</f>
        <v xml:space="preserve"> - แผ่นเหล็กเรียบดำหนา 6 มม. (ลูกตั้ง-ลูกนอน)</v>
      </c>
      <c r="D504" s="449"/>
      <c r="E504" s="450" t="str">
        <f>'Data information'!D721</f>
        <v>กก.</v>
      </c>
      <c r="F504" s="449">
        <f>'Data information'!E721</f>
        <v>25.12</v>
      </c>
      <c r="G504" s="449">
        <f t="shared" si="46"/>
        <v>0</v>
      </c>
      <c r="H504" s="449">
        <f>'Data information'!F721</f>
        <v>0</v>
      </c>
      <c r="I504" s="449">
        <f t="shared" si="47"/>
        <v>0</v>
      </c>
      <c r="J504" s="449">
        <f t="shared" si="48"/>
        <v>0</v>
      </c>
      <c r="K504" s="451"/>
    </row>
    <row r="505" spans="1:11" s="500" customFormat="1" hidden="1">
      <c r="A505" s="451"/>
      <c r="B505" s="475"/>
      <c r="C505" s="489" t="str">
        <f>'Data information'!C722</f>
        <v xml:space="preserve"> - แผ่นเหล็กขนาด 600X400X20mm. </v>
      </c>
      <c r="D505" s="449"/>
      <c r="E505" s="450" t="str">
        <f>'Data information'!D722</f>
        <v>กก.</v>
      </c>
      <c r="F505" s="449">
        <f>'Data information'!E722</f>
        <v>28.44</v>
      </c>
      <c r="G505" s="449">
        <f t="shared" si="46"/>
        <v>0</v>
      </c>
      <c r="H505" s="449">
        <f>'Data information'!F722</f>
        <v>0</v>
      </c>
      <c r="I505" s="449">
        <f t="shared" si="47"/>
        <v>0</v>
      </c>
      <c r="J505" s="449">
        <f t="shared" si="48"/>
        <v>0</v>
      </c>
      <c r="K505" s="451"/>
    </row>
    <row r="506" spans="1:11" s="500" customFormat="1" hidden="1">
      <c r="A506" s="451"/>
      <c r="B506" s="475"/>
      <c r="C506" s="489" t="str">
        <f>'Data information'!C723</f>
        <v xml:space="preserve"> - แผ่นเหล็กขนาด 400X400X20mm. </v>
      </c>
      <c r="D506" s="449"/>
      <c r="E506" s="450" t="str">
        <f>'Data information'!D723</f>
        <v>กก.</v>
      </c>
      <c r="F506" s="449">
        <f>'Data information'!E723</f>
        <v>28.44</v>
      </c>
      <c r="G506" s="449">
        <f t="shared" si="46"/>
        <v>0</v>
      </c>
      <c r="H506" s="449">
        <f>'Data information'!F723</f>
        <v>0</v>
      </c>
      <c r="I506" s="449">
        <f t="shared" si="47"/>
        <v>0</v>
      </c>
      <c r="J506" s="449">
        <f t="shared" si="48"/>
        <v>0</v>
      </c>
      <c r="K506" s="451"/>
    </row>
    <row r="507" spans="1:11" s="500" customFormat="1" hidden="1">
      <c r="A507" s="451"/>
      <c r="B507" s="475"/>
      <c r="C507" s="489" t="str">
        <f>'Data information'!C724</f>
        <v xml:space="preserve"> - J-Bolt 20 mm.</v>
      </c>
      <c r="D507" s="449"/>
      <c r="E507" s="450" t="str">
        <f>'Data information'!D724</f>
        <v>ชุด</v>
      </c>
      <c r="F507" s="449">
        <f>'Data information'!E724</f>
        <v>150</v>
      </c>
      <c r="G507" s="449">
        <f t="shared" si="46"/>
        <v>0</v>
      </c>
      <c r="H507" s="449">
        <f>'Data information'!F724</f>
        <v>0</v>
      </c>
      <c r="I507" s="449">
        <f t="shared" si="47"/>
        <v>0</v>
      </c>
      <c r="J507" s="449">
        <f t="shared" si="48"/>
        <v>0</v>
      </c>
      <c r="K507" s="451"/>
    </row>
    <row r="508" spans="1:11" s="500" customFormat="1" hidden="1">
      <c r="A508" s="451"/>
      <c r="B508" s="475"/>
      <c r="C508" s="489" t="str">
        <f>'Data information'!C725</f>
        <v xml:space="preserve"> - Bolt M20</v>
      </c>
      <c r="D508" s="449"/>
      <c r="E508" s="450" t="str">
        <f>'Data information'!D725</f>
        <v>ชุด</v>
      </c>
      <c r="F508" s="449">
        <f>'Data information'!E725</f>
        <v>150</v>
      </c>
      <c r="G508" s="449">
        <f t="shared" si="46"/>
        <v>0</v>
      </c>
      <c r="H508" s="449">
        <f>'Data information'!F725</f>
        <v>0</v>
      </c>
      <c r="I508" s="449">
        <f t="shared" si="47"/>
        <v>0</v>
      </c>
      <c r="J508" s="449">
        <f t="shared" si="48"/>
        <v>0</v>
      </c>
      <c r="K508" s="451"/>
    </row>
    <row r="509" spans="1:11" s="500" customFormat="1" hidden="1">
      <c r="A509" s="451"/>
      <c r="B509" s="475"/>
      <c r="C509" s="489" t="str">
        <f>'Data information'!C726</f>
        <v xml:space="preserve"> - ค่าแรงเชื่อม ประกอบเหล็กโครงสร้าง</v>
      </c>
      <c r="D509" s="449"/>
      <c r="E509" s="450" t="str">
        <f>'Data information'!D726</f>
        <v>กก.</v>
      </c>
      <c r="F509" s="449">
        <f>'Data information'!E726</f>
        <v>0</v>
      </c>
      <c r="G509" s="449">
        <f t="shared" si="46"/>
        <v>0</v>
      </c>
      <c r="H509" s="449">
        <f>'Data information'!F726</f>
        <v>10</v>
      </c>
      <c r="I509" s="449">
        <f t="shared" si="47"/>
        <v>0</v>
      </c>
      <c r="J509" s="449">
        <f t="shared" si="48"/>
        <v>0</v>
      </c>
      <c r="K509" s="451"/>
    </row>
    <row r="510" spans="1:11" s="500" customFormat="1" hidden="1">
      <c r="A510" s="451"/>
      <c r="B510" s="475"/>
      <c r="C510" s="489" t="str">
        <f>'Data information'!C727</f>
        <v xml:space="preserve"> - ทาสีกันสนิม</v>
      </c>
      <c r="D510" s="449"/>
      <c r="E510" s="450" t="str">
        <f>'Data information'!D727</f>
        <v>ตร.ม.</v>
      </c>
      <c r="F510" s="449">
        <f>'Data information'!E727</f>
        <v>22.42</v>
      </c>
      <c r="G510" s="449">
        <f t="shared" si="46"/>
        <v>0</v>
      </c>
      <c r="H510" s="449">
        <f>'Data information'!F727</f>
        <v>30</v>
      </c>
      <c r="I510" s="449">
        <f t="shared" si="47"/>
        <v>0</v>
      </c>
      <c r="J510" s="449">
        <f t="shared" si="48"/>
        <v>0</v>
      </c>
      <c r="K510" s="451"/>
    </row>
    <row r="511" spans="1:11" s="500" customFormat="1" hidden="1">
      <c r="A511" s="451"/>
      <c r="B511" s="475"/>
      <c r="C511" s="489" t="str">
        <f>'Data information'!C728</f>
        <v xml:space="preserve"> - ทาสีน้ำมัน</v>
      </c>
      <c r="D511" s="449"/>
      <c r="E511" s="450" t="str">
        <f>'Data information'!D728</f>
        <v>ตร.ม.</v>
      </c>
      <c r="F511" s="449">
        <f>'Data information'!E728</f>
        <v>66.12</v>
      </c>
      <c r="G511" s="449">
        <f t="shared" si="46"/>
        <v>0</v>
      </c>
      <c r="H511" s="449">
        <f>'Data information'!F728</f>
        <v>35</v>
      </c>
      <c r="I511" s="449">
        <f t="shared" si="47"/>
        <v>0</v>
      </c>
      <c r="J511" s="449">
        <f t="shared" si="48"/>
        <v>0</v>
      </c>
      <c r="K511" s="451"/>
    </row>
    <row r="512" spans="1:11" s="500" customFormat="1" hidden="1">
      <c r="A512" s="451"/>
      <c r="B512" s="475"/>
      <c r="C512" s="489" t="str">
        <f>'Data information'!C729</f>
        <v xml:space="preserve"> -งานราวเหล็ก ราวบันได ST.2 (RL)</v>
      </c>
      <c r="D512" s="449"/>
      <c r="E512" s="450" t="str">
        <f>'Data information'!D729</f>
        <v>ม.</v>
      </c>
      <c r="F512" s="449">
        <f>'Data information'!E729</f>
        <v>502.06257075664615</v>
      </c>
      <c r="G512" s="449">
        <f t="shared" si="46"/>
        <v>0</v>
      </c>
      <c r="H512" s="449">
        <f>'Data information'!F729</f>
        <v>327.06717152351735</v>
      </c>
      <c r="I512" s="449">
        <f t="shared" si="47"/>
        <v>0</v>
      </c>
      <c r="J512" s="449">
        <f t="shared" si="48"/>
        <v>0</v>
      </c>
      <c r="K512" s="451"/>
    </row>
    <row r="513" spans="1:11" s="500" customFormat="1" hidden="1">
      <c r="A513" s="451"/>
      <c r="B513" s="475"/>
      <c r="C513" s="485" t="str">
        <f>'Data information'!C730</f>
        <v>งานลิฟท์ ทางเชื่อม 5</v>
      </c>
      <c r="D513" s="449"/>
      <c r="E513" s="450"/>
      <c r="F513" s="449"/>
      <c r="G513" s="449"/>
      <c r="H513" s="449"/>
      <c r="I513" s="449"/>
      <c r="J513" s="449"/>
      <c r="K513" s="451"/>
    </row>
    <row r="514" spans="1:11" s="500" customFormat="1" hidden="1">
      <c r="A514" s="451"/>
      <c r="B514" s="475"/>
      <c r="C514" s="489" t="str">
        <f>'Data information'!C731</f>
        <v xml:space="preserve"> - H-200x200x8x12 มม.</v>
      </c>
      <c r="D514" s="449"/>
      <c r="E514" s="450" t="str">
        <f>'Data information'!D731</f>
        <v>กก.</v>
      </c>
      <c r="F514" s="449">
        <f>'Data information'!E731</f>
        <v>33.409999999999997</v>
      </c>
      <c r="G514" s="449">
        <f t="shared" si="46"/>
        <v>0</v>
      </c>
      <c r="H514" s="449">
        <f>'Data information'!F731</f>
        <v>0</v>
      </c>
      <c r="I514" s="449">
        <f t="shared" si="47"/>
        <v>0</v>
      </c>
      <c r="J514" s="449">
        <f t="shared" si="48"/>
        <v>0</v>
      </c>
      <c r="K514" s="451"/>
    </row>
    <row r="515" spans="1:11" s="500" customFormat="1" hidden="1">
      <c r="A515" s="451"/>
      <c r="B515" s="475"/>
      <c r="C515" s="489" t="str">
        <f>'Data information'!C732</f>
        <v xml:space="preserve"> - H-194x150x6x9 มม.</v>
      </c>
      <c r="D515" s="449"/>
      <c r="E515" s="450" t="str">
        <f>'Data information'!D732</f>
        <v>กก.</v>
      </c>
      <c r="F515" s="449">
        <f>'Data information'!E732</f>
        <v>34.020000000000003</v>
      </c>
      <c r="G515" s="449">
        <f t="shared" si="46"/>
        <v>0</v>
      </c>
      <c r="H515" s="449">
        <f>'Data information'!F732</f>
        <v>0</v>
      </c>
      <c r="I515" s="449">
        <f t="shared" si="47"/>
        <v>0</v>
      </c>
      <c r="J515" s="449">
        <f t="shared" si="48"/>
        <v>0</v>
      </c>
      <c r="K515" s="451"/>
    </row>
    <row r="516" spans="1:11" s="500" customFormat="1" hidden="1">
      <c r="A516" s="451"/>
      <c r="B516" s="475"/>
      <c r="C516" s="489" t="str">
        <f>'Data information'!C733</f>
        <v xml:space="preserve"> - C-200x80x7.5x11 มม.</v>
      </c>
      <c r="D516" s="449"/>
      <c r="E516" s="450" t="str">
        <f>'Data information'!D733</f>
        <v>กก.</v>
      </c>
      <c r="F516" s="449">
        <f>'Data information'!E733</f>
        <v>33.409999999999997</v>
      </c>
      <c r="G516" s="449">
        <f t="shared" si="46"/>
        <v>0</v>
      </c>
      <c r="H516" s="449">
        <f>'Data information'!F733</f>
        <v>0</v>
      </c>
      <c r="I516" s="449">
        <f t="shared" si="47"/>
        <v>0</v>
      </c>
      <c r="J516" s="449">
        <f t="shared" si="48"/>
        <v>0</v>
      </c>
      <c r="K516" s="451"/>
    </row>
    <row r="517" spans="1:11" s="500" customFormat="1" hidden="1">
      <c r="A517" s="451"/>
      <c r="B517" s="475"/>
      <c r="C517" s="489" t="str">
        <f>'Data information'!C734</f>
        <v xml:space="preserve"> - แผ่นเหล็กขนาด 250X250X20mm. </v>
      </c>
      <c r="D517" s="449"/>
      <c r="E517" s="450" t="str">
        <f>'Data information'!D734</f>
        <v>กก.</v>
      </c>
      <c r="F517" s="449">
        <f>'Data information'!E734</f>
        <v>28.44</v>
      </c>
      <c r="G517" s="449">
        <f t="shared" si="46"/>
        <v>0</v>
      </c>
      <c r="H517" s="449">
        <f>'Data information'!F734</f>
        <v>0</v>
      </c>
      <c r="I517" s="449">
        <f t="shared" si="47"/>
        <v>0</v>
      </c>
      <c r="J517" s="449">
        <f t="shared" si="48"/>
        <v>0</v>
      </c>
      <c r="K517" s="451"/>
    </row>
    <row r="518" spans="1:11" s="500" customFormat="1" hidden="1">
      <c r="A518" s="451"/>
      <c r="B518" s="475"/>
      <c r="C518" s="489" t="str">
        <f>'Data information'!C735</f>
        <v xml:space="preserve"> - Dowel DB16 ยาว 0.40 ม.  </v>
      </c>
      <c r="D518" s="449"/>
      <c r="E518" s="450" t="str">
        <f>'Data information'!D735</f>
        <v>กก.</v>
      </c>
      <c r="F518" s="449">
        <f>'Data information'!E735</f>
        <v>20.14</v>
      </c>
      <c r="G518" s="449">
        <f t="shared" si="46"/>
        <v>0</v>
      </c>
      <c r="H518" s="449">
        <f>'Data information'!F735</f>
        <v>0</v>
      </c>
      <c r="I518" s="449">
        <f t="shared" si="47"/>
        <v>0</v>
      </c>
      <c r="J518" s="449">
        <f t="shared" si="48"/>
        <v>0</v>
      </c>
      <c r="K518" s="451"/>
    </row>
    <row r="519" spans="1:11" s="500" customFormat="1" hidden="1">
      <c r="A519" s="451"/>
      <c r="B519" s="475"/>
      <c r="C519" s="489" t="str">
        <f>'Data information'!C736</f>
        <v xml:space="preserve"> - ค่าแรงเชื่อม ประกอบเหล็กโครงสร้าง</v>
      </c>
      <c r="D519" s="449"/>
      <c r="E519" s="450" t="str">
        <f>'Data information'!D736</f>
        <v>กก.</v>
      </c>
      <c r="F519" s="449">
        <f>'Data information'!E736</f>
        <v>0</v>
      </c>
      <c r="G519" s="449">
        <f t="shared" si="46"/>
        <v>0</v>
      </c>
      <c r="H519" s="449">
        <f>'Data information'!F736</f>
        <v>10</v>
      </c>
      <c r="I519" s="449">
        <f t="shared" si="47"/>
        <v>0</v>
      </c>
      <c r="J519" s="449">
        <f t="shared" si="48"/>
        <v>0</v>
      </c>
      <c r="K519" s="451"/>
    </row>
    <row r="520" spans="1:11" s="500" customFormat="1" hidden="1">
      <c r="A520" s="451"/>
      <c r="B520" s="475"/>
      <c r="C520" s="489" t="str">
        <f>'Data information'!C737</f>
        <v xml:space="preserve"> - ทาสีกันสนิม</v>
      </c>
      <c r="D520" s="449"/>
      <c r="E520" s="450" t="str">
        <f>'Data information'!D737</f>
        <v>ตร.ม.</v>
      </c>
      <c r="F520" s="449">
        <f>'Data information'!E737</f>
        <v>22.42</v>
      </c>
      <c r="G520" s="449">
        <f t="shared" si="46"/>
        <v>0</v>
      </c>
      <c r="H520" s="449">
        <f>'Data information'!F737</f>
        <v>30</v>
      </c>
      <c r="I520" s="449">
        <f t="shared" si="47"/>
        <v>0</v>
      </c>
      <c r="J520" s="449">
        <f t="shared" si="48"/>
        <v>0</v>
      </c>
      <c r="K520" s="451"/>
    </row>
    <row r="521" spans="1:11" s="500" customFormat="1" hidden="1">
      <c r="A521" s="451"/>
      <c r="B521" s="475"/>
      <c r="C521" s="489" t="str">
        <f>'Data information'!C738</f>
        <v xml:space="preserve"> - ทาสีน้ำมัน</v>
      </c>
      <c r="D521" s="449"/>
      <c r="E521" s="450" t="str">
        <f>'Data information'!D738</f>
        <v>ตร.ม.</v>
      </c>
      <c r="F521" s="449">
        <f>'Data information'!E738</f>
        <v>66.12</v>
      </c>
      <c r="G521" s="449">
        <f t="shared" si="46"/>
        <v>0</v>
      </c>
      <c r="H521" s="449">
        <f>'Data information'!F738</f>
        <v>35</v>
      </c>
      <c r="I521" s="449">
        <f t="shared" si="47"/>
        <v>0</v>
      </c>
      <c r="J521" s="449">
        <f t="shared" si="48"/>
        <v>0</v>
      </c>
      <c r="K521" s="451"/>
    </row>
    <row r="522" spans="1:11" s="500" customFormat="1" hidden="1">
      <c r="A522" s="451"/>
      <c r="B522" s="475"/>
      <c r="C522" s="485" t="str">
        <f>'Data information'!C739</f>
        <v>ราวกันตก RL ทางเชื่อม</v>
      </c>
      <c r="D522" s="449"/>
      <c r="E522" s="450"/>
      <c r="F522" s="449"/>
      <c r="G522" s="449"/>
      <c r="H522" s="449"/>
      <c r="I522" s="449"/>
      <c r="J522" s="449"/>
      <c r="K522" s="451"/>
    </row>
    <row r="523" spans="1:11" s="500" customFormat="1" hidden="1">
      <c r="A523" s="451"/>
      <c r="B523" s="475"/>
      <c r="C523" s="489" t="str">
        <f>'Data information'!C740</f>
        <v xml:space="preserve"> - งานราวเหล็กกันตก </v>
      </c>
      <c r="D523" s="449"/>
      <c r="E523" s="450" t="str">
        <f>'Data information'!D740</f>
        <v>ม.</v>
      </c>
      <c r="F523" s="449">
        <f>'Data information'!E740</f>
        <v>502.06257075664615</v>
      </c>
      <c r="G523" s="449">
        <f t="shared" si="46"/>
        <v>0</v>
      </c>
      <c r="H523" s="449">
        <f>'Data information'!F740</f>
        <v>327.06717152351735</v>
      </c>
      <c r="I523" s="449">
        <f t="shared" si="47"/>
        <v>0</v>
      </c>
      <c r="J523" s="449">
        <f t="shared" si="48"/>
        <v>0</v>
      </c>
      <c r="K523" s="451"/>
    </row>
    <row r="524" spans="1:11" s="500" customFormat="1" hidden="1">
      <c r="A524" s="451"/>
      <c r="B524" s="475"/>
      <c r="C524" s="485" t="str">
        <f>'Data information'!C741</f>
        <v>ราวกันตก RL-2 ทางเชื่อม</v>
      </c>
      <c r="D524" s="449"/>
      <c r="E524" s="450"/>
      <c r="F524" s="449"/>
      <c r="G524" s="449"/>
      <c r="H524" s="449"/>
      <c r="I524" s="449"/>
      <c r="J524" s="449"/>
      <c r="K524" s="451"/>
    </row>
    <row r="525" spans="1:11" s="500" customFormat="1" hidden="1">
      <c r="A525" s="451"/>
      <c r="B525" s="475"/>
      <c r="C525" s="489" t="str">
        <f>'Data information'!C742</f>
        <v xml:space="preserve"> - งานราวเหล็กกันตก </v>
      </c>
      <c r="D525" s="449"/>
      <c r="E525" s="450" t="str">
        <f>'Data information'!D742</f>
        <v>ม.</v>
      </c>
      <c r="F525" s="449">
        <f>'Data information'!E742</f>
        <v>192.40384374999999</v>
      </c>
      <c r="G525" s="449">
        <f t="shared" si="46"/>
        <v>0</v>
      </c>
      <c r="H525" s="449">
        <f>'Data information'!F742</f>
        <v>80.226874999999993</v>
      </c>
      <c r="I525" s="449">
        <f t="shared" si="47"/>
        <v>0</v>
      </c>
      <c r="J525" s="449">
        <f t="shared" si="48"/>
        <v>0</v>
      </c>
      <c r="K525" s="451"/>
    </row>
    <row r="526" spans="1:11" s="500" customFormat="1" hidden="1">
      <c r="A526" s="480"/>
      <c r="B526" s="481"/>
      <c r="C526" s="485" t="str">
        <f>'Data information'!C743</f>
        <v>งานอื่นๆ</v>
      </c>
      <c r="D526" s="449"/>
      <c r="E526" s="458"/>
      <c r="F526" s="451"/>
      <c r="G526" s="451"/>
      <c r="H526" s="451"/>
      <c r="I526" s="451"/>
      <c r="J526" s="451"/>
      <c r="K526" s="451"/>
    </row>
    <row r="527" spans="1:11" s="500" customFormat="1" hidden="1">
      <c r="A527" s="451"/>
      <c r="B527" s="475"/>
      <c r="C527" s="485" t="str">
        <f>'Data information'!C744</f>
        <v>ผนัง 9</v>
      </c>
      <c r="D527" s="449"/>
      <c r="E527" s="450"/>
      <c r="F527" s="449"/>
      <c r="G527" s="449"/>
      <c r="H527" s="449"/>
      <c r="I527" s="449"/>
      <c r="J527" s="449"/>
      <c r="K527" s="469"/>
    </row>
    <row r="528" spans="1:11" s="500" customFormat="1" hidden="1">
      <c r="A528" s="451"/>
      <c r="B528" s="475"/>
      <c r="C528" s="489" t="str">
        <f>'Data information'!C745</f>
        <v xml:space="preserve"> - H-200x200x8x12 mm.</v>
      </c>
      <c r="D528" s="449"/>
      <c r="E528" s="450" t="str">
        <f>'Data information'!D745</f>
        <v>กก.</v>
      </c>
      <c r="F528" s="449">
        <f>'Data information'!E745</f>
        <v>33.409999999999997</v>
      </c>
      <c r="G528" s="449">
        <f t="shared" ref="G528:G544" si="49">D528*F528</f>
        <v>0</v>
      </c>
      <c r="H528" s="449">
        <f>'Data information'!F745</f>
        <v>0</v>
      </c>
      <c r="I528" s="449">
        <f t="shared" ref="I528:I544" si="50">D528*H528</f>
        <v>0</v>
      </c>
      <c r="J528" s="449">
        <f t="shared" ref="J528:J544" si="51">G528+I528</f>
        <v>0</v>
      </c>
      <c r="K528" s="451"/>
    </row>
    <row r="529" spans="1:11" s="500" customFormat="1" hidden="1">
      <c r="A529" s="451"/>
      <c r="B529" s="475"/>
      <c r="C529" s="489" t="str">
        <f>'Data information'!C746</f>
        <v xml:space="preserve"> - H-194x150x6x9 mm.</v>
      </c>
      <c r="D529" s="449"/>
      <c r="E529" s="450" t="str">
        <f>'Data information'!D746</f>
        <v>กก.</v>
      </c>
      <c r="F529" s="449">
        <f>'Data information'!E746</f>
        <v>34.020000000000003</v>
      </c>
      <c r="G529" s="449">
        <f t="shared" si="49"/>
        <v>0</v>
      </c>
      <c r="H529" s="449">
        <f>'Data information'!F746</f>
        <v>0</v>
      </c>
      <c r="I529" s="449">
        <f t="shared" si="50"/>
        <v>0</v>
      </c>
      <c r="J529" s="449">
        <f t="shared" si="51"/>
        <v>0</v>
      </c>
      <c r="K529" s="451"/>
    </row>
    <row r="530" spans="1:11" s="500" customFormat="1" hidden="1">
      <c r="A530" s="451"/>
      <c r="B530" s="475"/>
      <c r="C530" s="489" t="str">
        <f>'Data information'!C747</f>
        <v xml:space="preserve"> - H-100x100x6x8 mm.</v>
      </c>
      <c r="D530" s="449"/>
      <c r="E530" s="450" t="str">
        <f>'Data information'!D747</f>
        <v>กก.</v>
      </c>
      <c r="F530" s="449">
        <f>'Data information'!E747</f>
        <v>33.409999999999997</v>
      </c>
      <c r="G530" s="449">
        <f t="shared" si="49"/>
        <v>0</v>
      </c>
      <c r="H530" s="449">
        <f>'Data information'!F747</f>
        <v>0</v>
      </c>
      <c r="I530" s="449">
        <f t="shared" si="50"/>
        <v>0</v>
      </c>
      <c r="J530" s="449">
        <f t="shared" si="51"/>
        <v>0</v>
      </c>
      <c r="K530" s="451"/>
    </row>
    <row r="531" spans="1:11" s="500" customFormat="1" hidden="1">
      <c r="A531" s="451"/>
      <c r="B531" s="475"/>
      <c r="C531" s="489" t="str">
        <f>'Data information'!C748</f>
        <v xml:space="preserve"> - C-CHANNELS 300X90X10X15.5mm.</v>
      </c>
      <c r="D531" s="449"/>
      <c r="E531" s="450" t="str">
        <f>'Data information'!D748</f>
        <v>กก.</v>
      </c>
      <c r="F531" s="449">
        <f>'Data information'!E748</f>
        <v>38.93</v>
      </c>
      <c r="G531" s="449">
        <f t="shared" si="49"/>
        <v>0</v>
      </c>
      <c r="H531" s="449">
        <f>'Data information'!F748</f>
        <v>0</v>
      </c>
      <c r="I531" s="449">
        <f t="shared" si="50"/>
        <v>0</v>
      </c>
      <c r="J531" s="449">
        <f t="shared" si="51"/>
        <v>0</v>
      </c>
      <c r="K531" s="451"/>
    </row>
    <row r="532" spans="1:11" s="500" customFormat="1" hidden="1">
      <c r="A532" s="451"/>
      <c r="B532" s="475"/>
      <c r="C532" s="489" t="str">
        <f>'Data information'!C749</f>
        <v xml:space="preserve"> - เหล็กLG 100X100x3.2 mm. </v>
      </c>
      <c r="D532" s="449"/>
      <c r="E532" s="450" t="str">
        <f>'Data information'!D749</f>
        <v>กก.</v>
      </c>
      <c r="F532" s="449">
        <f>'Data information'!E749</f>
        <v>26.59</v>
      </c>
      <c r="G532" s="449">
        <f t="shared" si="49"/>
        <v>0</v>
      </c>
      <c r="H532" s="449">
        <f>'Data information'!F749</f>
        <v>0</v>
      </c>
      <c r="I532" s="449">
        <f t="shared" si="50"/>
        <v>0</v>
      </c>
      <c r="J532" s="449">
        <f t="shared" si="51"/>
        <v>0</v>
      </c>
      <c r="K532" s="451"/>
    </row>
    <row r="533" spans="1:11" s="500" customFormat="1" hidden="1">
      <c r="A533" s="451"/>
      <c r="B533" s="475"/>
      <c r="C533" s="489" t="str">
        <f>'Data information'!C750</f>
        <v xml:space="preserve"> - PL.300x300x12mm.</v>
      </c>
      <c r="D533" s="449"/>
      <c r="E533" s="450" t="str">
        <f>'Data information'!D750</f>
        <v>กก.</v>
      </c>
      <c r="F533" s="449">
        <f>'Data information'!E750</f>
        <v>25.12</v>
      </c>
      <c r="G533" s="449">
        <f t="shared" si="49"/>
        <v>0</v>
      </c>
      <c r="H533" s="449">
        <f>'Data information'!F750</f>
        <v>0</v>
      </c>
      <c r="I533" s="449">
        <f t="shared" si="50"/>
        <v>0</v>
      </c>
      <c r="J533" s="449">
        <f t="shared" si="51"/>
        <v>0</v>
      </c>
      <c r="K533" s="451"/>
    </row>
    <row r="534" spans="1:11" s="500" customFormat="1" hidden="1">
      <c r="A534" s="451"/>
      <c r="B534" s="475"/>
      <c r="C534" s="489" t="str">
        <f>'Data information'!C751</f>
        <v xml:space="preserve"> - Bolt M25 (ฝังลึก 0.50 ม.)</v>
      </c>
      <c r="D534" s="449"/>
      <c r="E534" s="450" t="str">
        <f>'Data information'!D751</f>
        <v>ชุด</v>
      </c>
      <c r="F534" s="449">
        <f>'Data information'!E751</f>
        <v>175</v>
      </c>
      <c r="G534" s="449">
        <f t="shared" si="49"/>
        <v>0</v>
      </c>
      <c r="H534" s="449">
        <f>'Data information'!F751</f>
        <v>0</v>
      </c>
      <c r="I534" s="449">
        <f t="shared" si="50"/>
        <v>0</v>
      </c>
      <c r="J534" s="449">
        <f t="shared" si="51"/>
        <v>0</v>
      </c>
      <c r="K534" s="451"/>
    </row>
    <row r="535" spans="1:11" s="500" customFormat="1" hidden="1">
      <c r="A535" s="451"/>
      <c r="B535" s="475"/>
      <c r="C535" s="489" t="str">
        <f>'Data information'!C752</f>
        <v xml:space="preserve"> - Bolt M20 (ฝังลึก 0.50 ม.)</v>
      </c>
      <c r="D535" s="449"/>
      <c r="E535" s="450" t="str">
        <f>'Data information'!D752</f>
        <v>ชุด</v>
      </c>
      <c r="F535" s="449">
        <f>'Data information'!E752</f>
        <v>150</v>
      </c>
      <c r="G535" s="449">
        <f t="shared" si="49"/>
        <v>0</v>
      </c>
      <c r="H535" s="449">
        <f>'Data information'!F752</f>
        <v>0</v>
      </c>
      <c r="I535" s="449">
        <f t="shared" si="50"/>
        <v>0</v>
      </c>
      <c r="J535" s="449">
        <f t="shared" si="51"/>
        <v>0</v>
      </c>
      <c r="K535" s="451"/>
    </row>
    <row r="536" spans="1:11" s="500" customFormat="1" hidden="1">
      <c r="A536" s="451"/>
      <c r="B536" s="475"/>
      <c r="C536" s="489" t="str">
        <f>'Data information'!C753</f>
        <v xml:space="preserve"> - Dowel 6-DB16 ยาว 0.40 m.</v>
      </c>
      <c r="D536" s="449"/>
      <c r="E536" s="450" t="str">
        <f>'Data information'!D753</f>
        <v>กก.</v>
      </c>
      <c r="F536" s="449">
        <f>'Data information'!E753</f>
        <v>20.14</v>
      </c>
      <c r="G536" s="449">
        <f t="shared" si="49"/>
        <v>0</v>
      </c>
      <c r="H536" s="449">
        <f>'Data information'!F753</f>
        <v>0</v>
      </c>
      <c r="I536" s="449">
        <f t="shared" si="50"/>
        <v>0</v>
      </c>
      <c r="J536" s="449">
        <f t="shared" si="51"/>
        <v>0</v>
      </c>
      <c r="K536" s="451"/>
    </row>
    <row r="537" spans="1:11" s="500" customFormat="1" hidden="1">
      <c r="A537" s="451"/>
      <c r="B537" s="475"/>
      <c r="C537" s="489" t="str">
        <f>'Data information'!C754</f>
        <v xml:space="preserve"> - Aluminium composite ใส้ในกันไฟ หนา 4 มม.</v>
      </c>
      <c r="D537" s="449"/>
      <c r="E537" s="450" t="str">
        <f>'Data information'!D754</f>
        <v>ตร.ม.</v>
      </c>
      <c r="F537" s="449">
        <f>'Data information'!E754</f>
        <v>1807.87</v>
      </c>
      <c r="G537" s="449">
        <f t="shared" si="49"/>
        <v>0</v>
      </c>
      <c r="H537" s="449">
        <f>'Data information'!F754</f>
        <v>0</v>
      </c>
      <c r="I537" s="449">
        <f t="shared" si="50"/>
        <v>0</v>
      </c>
      <c r="J537" s="449">
        <f t="shared" si="51"/>
        <v>0</v>
      </c>
      <c r="K537" s="451"/>
    </row>
    <row r="538" spans="1:11" s="500" customFormat="1" hidden="1">
      <c r="A538" s="451"/>
      <c r="B538" s="475"/>
      <c r="C538" s="489" t="str">
        <f>'Data information'!C755</f>
        <v xml:space="preserve"> - ค่าแรงเชื่อม</v>
      </c>
      <c r="D538" s="449"/>
      <c r="E538" s="450" t="str">
        <f>'Data information'!D755</f>
        <v>กก.</v>
      </c>
      <c r="F538" s="449">
        <f>'Data information'!E755</f>
        <v>0</v>
      </c>
      <c r="G538" s="449">
        <f t="shared" si="49"/>
        <v>0</v>
      </c>
      <c r="H538" s="449">
        <f>'Data information'!F755</f>
        <v>10</v>
      </c>
      <c r="I538" s="449">
        <f t="shared" si="50"/>
        <v>0</v>
      </c>
      <c r="J538" s="449">
        <f t="shared" si="51"/>
        <v>0</v>
      </c>
      <c r="K538" s="451"/>
    </row>
    <row r="539" spans="1:11" s="500" customFormat="1" hidden="1">
      <c r="A539" s="451"/>
      <c r="B539" s="475"/>
      <c r="C539" s="489" t="str">
        <f>'Data information'!C756</f>
        <v xml:space="preserve"> - ทาสีกันสนิม</v>
      </c>
      <c r="D539" s="449"/>
      <c r="E539" s="450" t="str">
        <f>'Data information'!D756</f>
        <v>ตร.ม.</v>
      </c>
      <c r="F539" s="449">
        <f>'Data information'!E756</f>
        <v>22.42</v>
      </c>
      <c r="G539" s="449">
        <f t="shared" si="49"/>
        <v>0</v>
      </c>
      <c r="H539" s="449">
        <f>'Data information'!F756</f>
        <v>30</v>
      </c>
      <c r="I539" s="449">
        <f t="shared" si="50"/>
        <v>0</v>
      </c>
      <c r="J539" s="449">
        <f t="shared" si="51"/>
        <v>0</v>
      </c>
      <c r="K539" s="451"/>
    </row>
    <row r="540" spans="1:11" s="500" customFormat="1" hidden="1">
      <c r="A540" s="451"/>
      <c r="B540" s="475"/>
      <c r="C540" s="489" t="str">
        <f>'Data information'!C757</f>
        <v xml:space="preserve"> - ทาสีน้ำมัน</v>
      </c>
      <c r="D540" s="449"/>
      <c r="E540" s="450" t="str">
        <f>'Data information'!D757</f>
        <v>ตร.ม.</v>
      </c>
      <c r="F540" s="449">
        <f>'Data information'!E757</f>
        <v>66.12</v>
      </c>
      <c r="G540" s="449">
        <f t="shared" si="49"/>
        <v>0</v>
      </c>
      <c r="H540" s="449">
        <f>'Data information'!F757</f>
        <v>35</v>
      </c>
      <c r="I540" s="449">
        <f t="shared" si="50"/>
        <v>0</v>
      </c>
      <c r="J540" s="449">
        <f t="shared" si="51"/>
        <v>0</v>
      </c>
      <c r="K540" s="451"/>
    </row>
    <row r="541" spans="1:11" s="500" customFormat="1" hidden="1">
      <c r="A541" s="451"/>
      <c r="B541" s="475"/>
      <c r="C541" s="485" t="str">
        <f>'Data information'!C758</f>
        <v xml:space="preserve"> - ราวกันตก RL 1อาคาร 1,3</v>
      </c>
      <c r="D541" s="449"/>
      <c r="E541" s="450"/>
      <c r="F541" s="449"/>
      <c r="G541" s="449"/>
      <c r="H541" s="449"/>
      <c r="I541" s="449"/>
      <c r="J541" s="449"/>
      <c r="K541" s="451"/>
    </row>
    <row r="542" spans="1:11" s="500" customFormat="1" hidden="1">
      <c r="A542" s="451"/>
      <c r="B542" s="475"/>
      <c r="C542" s="489" t="str">
        <f>'Data information'!C759</f>
        <v xml:space="preserve"> - งานราวเหล็กกันตก </v>
      </c>
      <c r="D542" s="449"/>
      <c r="E542" s="450" t="str">
        <f>'Data information'!D759</f>
        <v>ม.</v>
      </c>
      <c r="F542" s="449">
        <f>'Data information'!E759</f>
        <v>1065</v>
      </c>
      <c r="G542" s="449">
        <f t="shared" si="49"/>
        <v>0</v>
      </c>
      <c r="H542" s="449">
        <f>'Data information'!F759</f>
        <v>560</v>
      </c>
      <c r="I542" s="449">
        <f t="shared" si="50"/>
        <v>0</v>
      </c>
      <c r="J542" s="449">
        <f t="shared" si="51"/>
        <v>0</v>
      </c>
      <c r="K542" s="451"/>
    </row>
    <row r="543" spans="1:11" s="500" customFormat="1" hidden="1">
      <c r="A543" s="451"/>
      <c r="B543" s="475"/>
      <c r="C543" s="485" t="str">
        <f>'Data information'!C760</f>
        <v>ราวกันตก RL2 อาคาร3,4,5</v>
      </c>
      <c r="D543" s="449"/>
      <c r="E543" s="450"/>
      <c r="F543" s="449"/>
      <c r="G543" s="449"/>
      <c r="H543" s="449"/>
      <c r="I543" s="449"/>
      <c r="J543" s="449"/>
      <c r="K543" s="451"/>
    </row>
    <row r="544" spans="1:11" s="500" customFormat="1" hidden="1">
      <c r="A544" s="451"/>
      <c r="B544" s="475"/>
      <c r="C544" s="489" t="str">
        <f>'Data information'!C761</f>
        <v xml:space="preserve"> - งานราวเหล็กกันตก </v>
      </c>
      <c r="D544" s="449"/>
      <c r="E544" s="450" t="str">
        <f>'Data information'!D761</f>
        <v>ม.</v>
      </c>
      <c r="F544" s="449">
        <f>'Data information'!E761</f>
        <v>190</v>
      </c>
      <c r="G544" s="449">
        <f t="shared" si="49"/>
        <v>0</v>
      </c>
      <c r="H544" s="449">
        <f>'Data information'!F761</f>
        <v>114</v>
      </c>
      <c r="I544" s="449">
        <f t="shared" si="50"/>
        <v>0</v>
      </c>
      <c r="J544" s="449">
        <f t="shared" si="51"/>
        <v>0</v>
      </c>
      <c r="K544" s="451"/>
    </row>
    <row r="545" spans="1:11" s="500" customFormat="1" hidden="1">
      <c r="A545" s="451"/>
      <c r="B545" s="475"/>
      <c r="C545" s="485" t="str">
        <f>'Data information'!C762</f>
        <v>ราวกันตก RL3 อาคาร1</v>
      </c>
      <c r="D545" s="449"/>
      <c r="E545" s="450"/>
      <c r="F545" s="449"/>
      <c r="G545" s="449"/>
      <c r="H545" s="449"/>
      <c r="I545" s="449"/>
      <c r="J545" s="449"/>
      <c r="K545" s="451"/>
    </row>
    <row r="546" spans="1:11" s="500" customFormat="1" hidden="1">
      <c r="A546" s="451"/>
      <c r="B546" s="475"/>
      <c r="C546" s="489" t="str">
        <f>'Data information'!C763</f>
        <v xml:space="preserve"> - ราวระเบียงกระจกลามิเนตใส 6mm.+PVB 0.38mm.+6mm.ใส พร้อมวงกบอลูมิเนียม</v>
      </c>
      <c r="D546" s="449"/>
      <c r="E546" s="450" t="str">
        <f>'Data information'!D763</f>
        <v>ม.</v>
      </c>
      <c r="F546" s="449">
        <f>'Data information'!E763</f>
        <v>4131.8500000000004</v>
      </c>
      <c r="G546" s="449">
        <f t="shared" ref="G546:G562" si="52">D546*F546</f>
        <v>0</v>
      </c>
      <c r="H546" s="449">
        <f>'Data information'!F763</f>
        <v>0</v>
      </c>
      <c r="I546" s="449">
        <f t="shared" ref="I546:I562" si="53">D546*H546</f>
        <v>0</v>
      </c>
      <c r="J546" s="449">
        <f t="shared" ref="J546:J562" si="54">G546+I546</f>
        <v>0</v>
      </c>
      <c r="K546" s="451"/>
    </row>
    <row r="547" spans="1:11" s="500" customFormat="1" hidden="1">
      <c r="A547" s="451"/>
      <c r="B547" s="475"/>
      <c r="C547" s="489" t="str">
        <f>'Data information'!C764</f>
        <v xml:space="preserve"> - C-CHANNELS 300X90X10X15.5mm.</v>
      </c>
      <c r="D547" s="449"/>
      <c r="E547" s="450" t="str">
        <f>'Data information'!D764</f>
        <v>กก.</v>
      </c>
      <c r="F547" s="449">
        <f>'Data information'!E764</f>
        <v>38.93</v>
      </c>
      <c r="G547" s="449">
        <f t="shared" si="52"/>
        <v>0</v>
      </c>
      <c r="H547" s="449">
        <f>'Data information'!F764</f>
        <v>0</v>
      </c>
      <c r="I547" s="449">
        <f t="shared" si="53"/>
        <v>0</v>
      </c>
      <c r="J547" s="449">
        <f t="shared" si="54"/>
        <v>0</v>
      </c>
      <c r="K547" s="451"/>
    </row>
    <row r="548" spans="1:11" s="500" customFormat="1" hidden="1">
      <c r="A548" s="451"/>
      <c r="B548" s="475"/>
      <c r="C548" s="489" t="str">
        <f>'Data information'!C765</f>
        <v xml:space="preserve"> - ค่าแรงเชื่อม</v>
      </c>
      <c r="D548" s="449"/>
      <c r="E548" s="450" t="str">
        <f>'Data information'!D765</f>
        <v>กก.</v>
      </c>
      <c r="F548" s="449">
        <f>'Data information'!E765</f>
        <v>0</v>
      </c>
      <c r="G548" s="449">
        <f t="shared" si="52"/>
        <v>0</v>
      </c>
      <c r="H548" s="449">
        <f>'Data information'!F765</f>
        <v>10</v>
      </c>
      <c r="I548" s="449">
        <f t="shared" si="53"/>
        <v>0</v>
      </c>
      <c r="J548" s="449">
        <f t="shared" si="54"/>
        <v>0</v>
      </c>
      <c r="K548" s="451"/>
    </row>
    <row r="549" spans="1:11" s="500" customFormat="1" hidden="1">
      <c r="A549" s="451"/>
      <c r="B549" s="475"/>
      <c r="C549" s="489" t="str">
        <f>'Data information'!C766</f>
        <v xml:space="preserve"> - ทาสีกันสนิม</v>
      </c>
      <c r="D549" s="449"/>
      <c r="E549" s="450" t="str">
        <f>'Data information'!D766</f>
        <v>ตร.ม.</v>
      </c>
      <c r="F549" s="449">
        <f>'Data information'!E766</f>
        <v>35</v>
      </c>
      <c r="G549" s="449">
        <f t="shared" si="52"/>
        <v>0</v>
      </c>
      <c r="H549" s="449">
        <f>'Data information'!F766</f>
        <v>30</v>
      </c>
      <c r="I549" s="449">
        <f t="shared" si="53"/>
        <v>0</v>
      </c>
      <c r="J549" s="449">
        <f t="shared" si="54"/>
        <v>0</v>
      </c>
      <c r="K549" s="451"/>
    </row>
    <row r="550" spans="1:11" s="500" customFormat="1" hidden="1">
      <c r="A550" s="451"/>
      <c r="B550" s="475"/>
      <c r="C550" s="489" t="str">
        <f>'Data information'!C767</f>
        <v xml:space="preserve"> - ทาสีน้ำมัน</v>
      </c>
      <c r="D550" s="449"/>
      <c r="E550" s="450" t="str">
        <f>'Data information'!D767</f>
        <v>ตร.ม.</v>
      </c>
      <c r="F550" s="449">
        <f>'Data information'!E767</f>
        <v>45</v>
      </c>
      <c r="G550" s="449">
        <f t="shared" si="52"/>
        <v>0</v>
      </c>
      <c r="H550" s="449">
        <f>'Data information'!F767</f>
        <v>35</v>
      </c>
      <c r="I550" s="449">
        <f t="shared" si="53"/>
        <v>0</v>
      </c>
      <c r="J550" s="449">
        <f t="shared" si="54"/>
        <v>0</v>
      </c>
      <c r="K550" s="451"/>
    </row>
    <row r="551" spans="1:11" s="500" customFormat="1" hidden="1">
      <c r="A551" s="451"/>
      <c r="B551" s="475"/>
      <c r="C551" s="485" t="str">
        <f>'Data information'!C768</f>
        <v>ราวกันตก RL4 อาคาร1</v>
      </c>
      <c r="D551" s="449"/>
      <c r="E551" s="450"/>
      <c r="F551" s="449"/>
      <c r="G551" s="449"/>
      <c r="H551" s="449"/>
      <c r="I551" s="449"/>
      <c r="J551" s="449"/>
      <c r="K551" s="451"/>
    </row>
    <row r="552" spans="1:11" s="500" customFormat="1" hidden="1">
      <c r="A552" s="451"/>
      <c r="B552" s="475"/>
      <c r="C552" s="489" t="str">
        <f>'Data information'!C769</f>
        <v xml:space="preserve"> - งานราวเหล็กกันตก </v>
      </c>
      <c r="D552" s="449"/>
      <c r="E552" s="450" t="str">
        <f>'Data information'!D769</f>
        <v>ม.</v>
      </c>
      <c r="F552" s="449">
        <f>'Data information'!E769</f>
        <v>1178</v>
      </c>
      <c r="G552" s="449">
        <f t="shared" si="52"/>
        <v>0</v>
      </c>
      <c r="H552" s="449">
        <f>'Data information'!F769</f>
        <v>560</v>
      </c>
      <c r="I552" s="449">
        <f t="shared" si="53"/>
        <v>0</v>
      </c>
      <c r="J552" s="449">
        <f t="shared" si="54"/>
        <v>0</v>
      </c>
      <c r="K552" s="451"/>
    </row>
    <row r="553" spans="1:11" s="500" customFormat="1" hidden="1">
      <c r="A553" s="451"/>
      <c r="B553" s="475"/>
      <c r="C553" s="485" t="str">
        <f>'Data information'!C770</f>
        <v>งานเหล็กพับตกแต่งหน้าอาคาร</v>
      </c>
      <c r="D553" s="449"/>
      <c r="E553" s="450"/>
      <c r="F553" s="449"/>
      <c r="G553" s="449"/>
      <c r="H553" s="449"/>
      <c r="I553" s="449"/>
      <c r="J553" s="449"/>
      <c r="K553" s="451"/>
    </row>
    <row r="554" spans="1:11" s="500" customFormat="1" hidden="1">
      <c r="A554" s="451"/>
      <c r="B554" s="475"/>
      <c r="C554" s="489" t="str">
        <f>'Data information'!C771</f>
        <v xml:space="preserve"> - แผ่นเหล็กเรียบดำหนา 2 มม.พับรูตัวยูขนาด 300X100มม.</v>
      </c>
      <c r="D554" s="449"/>
      <c r="E554" s="450" t="str">
        <f>'Data information'!D771</f>
        <v>กก.</v>
      </c>
      <c r="F554" s="449">
        <f>'Data information'!E771</f>
        <v>24.43</v>
      </c>
      <c r="G554" s="449">
        <f t="shared" si="52"/>
        <v>0</v>
      </c>
      <c r="H554" s="449">
        <f>'Data information'!F771</f>
        <v>0</v>
      </c>
      <c r="I554" s="449">
        <f t="shared" si="53"/>
        <v>0</v>
      </c>
      <c r="J554" s="449">
        <f t="shared" si="54"/>
        <v>0</v>
      </c>
      <c r="K554" s="451"/>
    </row>
    <row r="555" spans="1:11" s="500" customFormat="1" hidden="1">
      <c r="A555" s="451"/>
      <c r="B555" s="475"/>
      <c r="C555" s="489" t="str">
        <f>'Data information'!C772</f>
        <v xml:space="preserve"> - ค่าแรงเชื่อม+พับ</v>
      </c>
      <c r="D555" s="449"/>
      <c r="E555" s="450" t="str">
        <f>'Data information'!D772</f>
        <v>กก.</v>
      </c>
      <c r="F555" s="449">
        <f>'Data information'!E772</f>
        <v>0</v>
      </c>
      <c r="G555" s="449">
        <f t="shared" si="52"/>
        <v>0</v>
      </c>
      <c r="H555" s="449">
        <f>'Data information'!F772</f>
        <v>10</v>
      </c>
      <c r="I555" s="449">
        <f t="shared" si="53"/>
        <v>0</v>
      </c>
      <c r="J555" s="449">
        <f t="shared" si="54"/>
        <v>0</v>
      </c>
      <c r="K555" s="451"/>
    </row>
    <row r="556" spans="1:11" s="500" customFormat="1" hidden="1">
      <c r="A556" s="451"/>
      <c r="B556" s="475"/>
      <c r="C556" s="489" t="str">
        <f>'Data information'!C773</f>
        <v xml:space="preserve"> - ทาสีกันสนิม</v>
      </c>
      <c r="D556" s="449"/>
      <c r="E556" s="450" t="str">
        <f>'Data information'!D773</f>
        <v>ตร.ม.</v>
      </c>
      <c r="F556" s="449">
        <f>'Data information'!E773</f>
        <v>22.42</v>
      </c>
      <c r="G556" s="449">
        <f t="shared" si="52"/>
        <v>0</v>
      </c>
      <c r="H556" s="449">
        <f>'Data information'!F773</f>
        <v>30</v>
      </c>
      <c r="I556" s="449">
        <f t="shared" si="53"/>
        <v>0</v>
      </c>
      <c r="J556" s="449">
        <f t="shared" si="54"/>
        <v>0</v>
      </c>
      <c r="K556" s="451"/>
    </row>
    <row r="557" spans="1:11" s="500" customFormat="1" hidden="1">
      <c r="A557" s="451"/>
      <c r="B557" s="475"/>
      <c r="C557" s="489" t="str">
        <f>'Data information'!C774</f>
        <v xml:space="preserve"> - ทาสีน้ำมัน</v>
      </c>
      <c r="D557" s="449"/>
      <c r="E557" s="450" t="str">
        <f>'Data information'!D774</f>
        <v>ตร.ม.</v>
      </c>
      <c r="F557" s="449">
        <f>'Data information'!E774</f>
        <v>66.12</v>
      </c>
      <c r="G557" s="449">
        <f t="shared" si="52"/>
        <v>0</v>
      </c>
      <c r="H557" s="449">
        <f>'Data information'!F774</f>
        <v>35</v>
      </c>
      <c r="I557" s="449">
        <f t="shared" si="53"/>
        <v>0</v>
      </c>
      <c r="J557" s="449">
        <f t="shared" si="54"/>
        <v>0</v>
      </c>
      <c r="K557" s="451"/>
    </row>
    <row r="558" spans="1:11" s="500" customFormat="1" hidden="1">
      <c r="A558" s="451"/>
      <c r="B558" s="475"/>
      <c r="C558" s="485" t="str">
        <f>'Data information'!C775</f>
        <v>หลังคาระแนงคลุมระเบียง (แบบขยาย SS1)</v>
      </c>
      <c r="D558" s="449"/>
      <c r="E558" s="450"/>
      <c r="F558" s="449"/>
      <c r="G558" s="449"/>
      <c r="H558" s="449"/>
      <c r="I558" s="449"/>
      <c r="J558" s="449"/>
      <c r="K558" s="469" t="s">
        <v>967</v>
      </c>
    </row>
    <row r="559" spans="1:11" s="500" customFormat="1" hidden="1">
      <c r="A559" s="451"/>
      <c r="B559" s="475"/>
      <c r="C559" s="489" t="str">
        <f>'Data information'!C776</f>
        <v xml:space="preserve"> - H-350x175x7x11 mm.</v>
      </c>
      <c r="D559" s="449"/>
      <c r="E559" s="450" t="str">
        <f>'Data information'!D776</f>
        <v>กก.</v>
      </c>
      <c r="F559" s="449">
        <f>'Data information'!E776</f>
        <v>33.409999999999997</v>
      </c>
      <c r="G559" s="449">
        <f t="shared" si="52"/>
        <v>0</v>
      </c>
      <c r="H559" s="449">
        <f>'Data information'!F776</f>
        <v>0</v>
      </c>
      <c r="I559" s="449">
        <f t="shared" si="53"/>
        <v>0</v>
      </c>
      <c r="J559" s="449">
        <f t="shared" si="54"/>
        <v>0</v>
      </c>
      <c r="K559" s="451"/>
    </row>
    <row r="560" spans="1:11" s="500" customFormat="1" hidden="1">
      <c r="A560" s="451"/>
      <c r="B560" s="475"/>
      <c r="C560" s="489" t="str">
        <f>'Data information'!C777</f>
        <v xml:space="preserve"> - C-CHANNELS 300X90X10X15.5mm.</v>
      </c>
      <c r="D560" s="449"/>
      <c r="E560" s="450" t="str">
        <f>'Data information'!D777</f>
        <v>กก.</v>
      </c>
      <c r="F560" s="449">
        <f>'Data information'!E777</f>
        <v>38.93</v>
      </c>
      <c r="G560" s="449">
        <f t="shared" si="52"/>
        <v>0</v>
      </c>
      <c r="H560" s="449">
        <f>'Data information'!F777</f>
        <v>0</v>
      </c>
      <c r="I560" s="449">
        <f t="shared" si="53"/>
        <v>0</v>
      </c>
      <c r="J560" s="449">
        <f t="shared" si="54"/>
        <v>0</v>
      </c>
      <c r="K560" s="451"/>
    </row>
    <row r="561" spans="1:11" s="500" customFormat="1" hidden="1">
      <c r="A561" s="451"/>
      <c r="B561" s="475"/>
      <c r="C561" s="489" t="str">
        <f>'Data information'!C778</f>
        <v xml:space="preserve"> - ระแนง อลูมิเนียมขนาด 6"</v>
      </c>
      <c r="D561" s="449"/>
      <c r="E561" s="450" t="str">
        <f>'Data information'!D778</f>
        <v>ม.</v>
      </c>
      <c r="F561" s="449">
        <f>'Data information'!E778</f>
        <v>378.35</v>
      </c>
      <c r="G561" s="449">
        <f t="shared" si="52"/>
        <v>0</v>
      </c>
      <c r="H561" s="449">
        <f>'Data information'!F778</f>
        <v>0</v>
      </c>
      <c r="I561" s="449">
        <f t="shared" si="53"/>
        <v>0</v>
      </c>
      <c r="J561" s="449">
        <f t="shared" si="54"/>
        <v>0</v>
      </c>
      <c r="K561" s="469"/>
    </row>
    <row r="562" spans="1:11" s="500" customFormat="1" hidden="1">
      <c r="A562" s="451"/>
      <c r="B562" s="475"/>
      <c r="C562" s="489" t="str">
        <f>'Data information'!C779</f>
        <v xml:space="preserve"> - ค่าแรงเชื่อม ประกอบเหล็กโครงสร้าง</v>
      </c>
      <c r="D562" s="449"/>
      <c r="E562" s="450" t="str">
        <f>'Data information'!D779</f>
        <v>กก.</v>
      </c>
      <c r="F562" s="449">
        <f>'Data information'!E779</f>
        <v>0</v>
      </c>
      <c r="G562" s="449">
        <f t="shared" si="52"/>
        <v>0</v>
      </c>
      <c r="H562" s="449">
        <f>'Data information'!F779</f>
        <v>10</v>
      </c>
      <c r="I562" s="449">
        <f t="shared" si="53"/>
        <v>0</v>
      </c>
      <c r="J562" s="449">
        <f t="shared" si="54"/>
        <v>0</v>
      </c>
      <c r="K562" s="451"/>
    </row>
    <row r="563" spans="1:11" s="500" customFormat="1" hidden="1">
      <c r="A563" s="451"/>
      <c r="B563" s="475"/>
      <c r="C563" s="489" t="str">
        <f>'Data information'!C780</f>
        <v xml:space="preserve"> - ทาสีกันสนิม</v>
      </c>
      <c r="D563" s="449"/>
      <c r="E563" s="450" t="str">
        <f>'Data information'!D780</f>
        <v>ตร.ม.</v>
      </c>
      <c r="F563" s="449">
        <f>'Data information'!E780</f>
        <v>22.42</v>
      </c>
      <c r="G563" s="449">
        <f>D563*F563</f>
        <v>0</v>
      </c>
      <c r="H563" s="449">
        <f>'Data information'!F780</f>
        <v>30</v>
      </c>
      <c r="I563" s="449">
        <f>D563*H563</f>
        <v>0</v>
      </c>
      <c r="J563" s="449">
        <f>G563+I563</f>
        <v>0</v>
      </c>
      <c r="K563" s="451"/>
    </row>
    <row r="564" spans="1:11" s="500" customFormat="1" hidden="1">
      <c r="A564" s="451"/>
      <c r="B564" s="475"/>
      <c r="C564" s="489" t="str">
        <f>'Data information'!C781</f>
        <v xml:space="preserve"> - ทาสีน้ำมัน</v>
      </c>
      <c r="D564" s="449"/>
      <c r="E564" s="450" t="str">
        <f>'Data information'!D781</f>
        <v>ตร.ม.</v>
      </c>
      <c r="F564" s="449">
        <f>'Data information'!E781</f>
        <v>66.12</v>
      </c>
      <c r="G564" s="449">
        <f t="shared" ref="G564:G573" si="55">D564*F564</f>
        <v>0</v>
      </c>
      <c r="H564" s="449">
        <f>'Data information'!F781</f>
        <v>35</v>
      </c>
      <c r="I564" s="449">
        <f t="shared" ref="I564:I573" si="56">D564*H564</f>
        <v>0</v>
      </c>
      <c r="J564" s="449">
        <f t="shared" ref="J564:J573" si="57">G564+I564</f>
        <v>0</v>
      </c>
      <c r="K564" s="451"/>
    </row>
    <row r="565" spans="1:11" s="500" customFormat="1" hidden="1">
      <c r="A565" s="451"/>
      <c r="B565" s="475"/>
      <c r="C565" s="485" t="str">
        <f>'Data information'!C782</f>
        <v>หลังคาคลุมทางเข้า (CAN0PY)</v>
      </c>
      <c r="D565" s="449"/>
      <c r="E565" s="450"/>
      <c r="F565" s="449"/>
      <c r="G565" s="449"/>
      <c r="H565" s="449"/>
      <c r="I565" s="449"/>
      <c r="J565" s="449"/>
      <c r="K565" s="451"/>
    </row>
    <row r="566" spans="1:11" s="500" customFormat="1" hidden="1">
      <c r="A566" s="451"/>
      <c r="B566" s="475"/>
      <c r="C566" s="489" t="str">
        <f>'Data information'!C783</f>
        <v xml:space="preserve"> - H-800x300x4x26 mm. 210 kg./m.</v>
      </c>
      <c r="D566" s="449"/>
      <c r="E566" s="450" t="str">
        <f>'Data information'!D783</f>
        <v>กก.</v>
      </c>
      <c r="F566" s="449">
        <f>'Data information'!E783</f>
        <v>35.35</v>
      </c>
      <c r="G566" s="449">
        <f t="shared" si="55"/>
        <v>0</v>
      </c>
      <c r="H566" s="449">
        <f>'Data information'!F783</f>
        <v>0</v>
      </c>
      <c r="I566" s="449">
        <f t="shared" si="56"/>
        <v>0</v>
      </c>
      <c r="J566" s="449">
        <f t="shared" si="57"/>
        <v>0</v>
      </c>
      <c r="K566" s="451"/>
    </row>
    <row r="567" spans="1:11" s="500" customFormat="1" hidden="1">
      <c r="A567" s="451"/>
      <c r="B567" s="475"/>
      <c r="C567" s="489" t="str">
        <f>'Data information'!C784</f>
        <v xml:space="preserve"> - H-400x200x8x13 mm.</v>
      </c>
      <c r="D567" s="449"/>
      <c r="E567" s="450" t="str">
        <f>'Data information'!D784</f>
        <v>กก.</v>
      </c>
      <c r="F567" s="449">
        <f>'Data information'!E784</f>
        <v>33.409999999999997</v>
      </c>
      <c r="G567" s="449">
        <f t="shared" si="55"/>
        <v>0</v>
      </c>
      <c r="H567" s="449">
        <f>'Data information'!F784</f>
        <v>0</v>
      </c>
      <c r="I567" s="449">
        <f t="shared" si="56"/>
        <v>0</v>
      </c>
      <c r="J567" s="449">
        <f t="shared" si="57"/>
        <v>0</v>
      </c>
      <c r="K567" s="451"/>
    </row>
    <row r="568" spans="1:11" s="500" customFormat="1" hidden="1">
      <c r="A568" s="451"/>
      <c r="B568" s="475"/>
      <c r="C568" s="489" t="str">
        <f>'Data information'!C785</f>
        <v xml:space="preserve"> - ระแนง อลูมิเนียมขนาด 6"</v>
      </c>
      <c r="D568" s="449"/>
      <c r="E568" s="450" t="str">
        <f>'Data information'!D785</f>
        <v>ม.</v>
      </c>
      <c r="F568" s="449">
        <f>'Data information'!E785</f>
        <v>378.35</v>
      </c>
      <c r="G568" s="449">
        <f t="shared" si="55"/>
        <v>0</v>
      </c>
      <c r="H568" s="449">
        <f>'Data information'!F785</f>
        <v>0</v>
      </c>
      <c r="I568" s="449">
        <f t="shared" si="56"/>
        <v>0</v>
      </c>
      <c r="J568" s="449">
        <f t="shared" si="57"/>
        <v>0</v>
      </c>
      <c r="K568" s="451"/>
    </row>
    <row r="569" spans="1:11" s="500" customFormat="1" hidden="1">
      <c r="A569" s="451"/>
      <c r="B569" s="475"/>
      <c r="C569" s="489" t="str">
        <f>'Data information'!C786</f>
        <v xml:space="preserve"> - หลังคากระจกลามิเนตสีเทา  เทมเปอร์ 6 มม.+PVB หนา0.38 มม.+กระจกใส 6 มม.</v>
      </c>
      <c r="D569" s="449"/>
      <c r="E569" s="450" t="str">
        <f>'Data information'!D786</f>
        <v>ตร.ม.</v>
      </c>
      <c r="F569" s="449">
        <f>'Data information'!E786</f>
        <v>1463.9</v>
      </c>
      <c r="G569" s="449">
        <f t="shared" si="55"/>
        <v>0</v>
      </c>
      <c r="H569" s="449">
        <f>'Data information'!F786</f>
        <v>0</v>
      </c>
      <c r="I569" s="449">
        <f t="shared" si="56"/>
        <v>0</v>
      </c>
      <c r="J569" s="449">
        <f t="shared" si="57"/>
        <v>0</v>
      </c>
      <c r="K569" s="451"/>
    </row>
    <row r="570" spans="1:11" s="500" customFormat="1" hidden="1">
      <c r="A570" s="451"/>
      <c r="B570" s="475"/>
      <c r="C570" s="489" t="str">
        <f>'Data information'!C787</f>
        <v xml:space="preserve"> - PL.500x300x20mm.</v>
      </c>
      <c r="D570" s="449"/>
      <c r="E570" s="450" t="str">
        <f>'Data information'!D787</f>
        <v>กก.</v>
      </c>
      <c r="F570" s="449">
        <f>'Data information'!E787</f>
        <v>28.44</v>
      </c>
      <c r="G570" s="449">
        <f t="shared" si="55"/>
        <v>0</v>
      </c>
      <c r="H570" s="449">
        <f>'Data information'!F787</f>
        <v>0</v>
      </c>
      <c r="I570" s="449">
        <f t="shared" si="56"/>
        <v>0</v>
      </c>
      <c r="J570" s="449">
        <f t="shared" si="57"/>
        <v>0</v>
      </c>
      <c r="K570" s="451"/>
    </row>
    <row r="571" spans="1:11" s="500" customFormat="1" hidden="1">
      <c r="A571" s="451"/>
      <c r="B571" s="475"/>
      <c r="C571" s="489" t="str">
        <f>'Data information'!C788</f>
        <v xml:space="preserve"> - Dowel DB16 (ฝังลึก 0.40 ม.)</v>
      </c>
      <c r="D571" s="449"/>
      <c r="E571" s="450" t="str">
        <f>'Data information'!D788</f>
        <v>กก.</v>
      </c>
      <c r="F571" s="449">
        <f>'Data information'!E788</f>
        <v>20.14</v>
      </c>
      <c r="G571" s="449">
        <f t="shared" si="55"/>
        <v>0</v>
      </c>
      <c r="H571" s="449">
        <f>'Data information'!F788</f>
        <v>0</v>
      </c>
      <c r="I571" s="449">
        <f t="shared" si="56"/>
        <v>0</v>
      </c>
      <c r="J571" s="449">
        <f t="shared" si="57"/>
        <v>0</v>
      </c>
      <c r="K571" s="451"/>
    </row>
    <row r="572" spans="1:11" s="500" customFormat="1" hidden="1">
      <c r="A572" s="451"/>
      <c r="B572" s="475"/>
      <c r="C572" s="489" t="str">
        <f>'Data information'!C789</f>
        <v xml:space="preserve"> - ค่าแรงเชื่อม ประกอบเหล็กโครงสร้าง</v>
      </c>
      <c r="D572" s="449"/>
      <c r="E572" s="450" t="str">
        <f>'Data information'!D789</f>
        <v>กก.</v>
      </c>
      <c r="F572" s="449">
        <f>'Data information'!E789</f>
        <v>0</v>
      </c>
      <c r="G572" s="449">
        <f t="shared" si="55"/>
        <v>0</v>
      </c>
      <c r="H572" s="449">
        <f>'Data information'!F789</f>
        <v>10</v>
      </c>
      <c r="I572" s="449">
        <f t="shared" si="56"/>
        <v>0</v>
      </c>
      <c r="J572" s="449">
        <f t="shared" si="57"/>
        <v>0</v>
      </c>
      <c r="K572" s="451"/>
    </row>
    <row r="573" spans="1:11" s="500" customFormat="1" hidden="1">
      <c r="A573" s="451"/>
      <c r="B573" s="475"/>
      <c r="C573" s="489" t="str">
        <f>'Data information'!C790</f>
        <v xml:space="preserve"> - ทาสีกันสนิม</v>
      </c>
      <c r="D573" s="449"/>
      <c r="E573" s="450" t="str">
        <f>'Data information'!D790</f>
        <v>ตร.ม.</v>
      </c>
      <c r="F573" s="449">
        <f>'Data information'!E790</f>
        <v>22.42</v>
      </c>
      <c r="G573" s="449">
        <f t="shared" si="55"/>
        <v>0</v>
      </c>
      <c r="H573" s="449">
        <f>'Data information'!F790</f>
        <v>30</v>
      </c>
      <c r="I573" s="449">
        <f t="shared" si="56"/>
        <v>0</v>
      </c>
      <c r="J573" s="449">
        <f t="shared" si="57"/>
        <v>0</v>
      </c>
      <c r="K573" s="451"/>
    </row>
    <row r="574" spans="1:11" s="500" customFormat="1" hidden="1">
      <c r="A574" s="451"/>
      <c r="B574" s="475"/>
      <c r="C574" s="489" t="str">
        <f>'Data information'!C791</f>
        <v xml:space="preserve"> - ทาสีน้ำมัน</v>
      </c>
      <c r="D574" s="449"/>
      <c r="E574" s="450" t="str">
        <f>'Data information'!D791</f>
        <v>ตร.ม.</v>
      </c>
      <c r="F574" s="449">
        <f>'Data information'!E791</f>
        <v>66.12</v>
      </c>
      <c r="G574" s="449">
        <f>D574*F574</f>
        <v>0</v>
      </c>
      <c r="H574" s="449">
        <f>'Data information'!F791</f>
        <v>35</v>
      </c>
      <c r="I574" s="449">
        <f>D574*H574</f>
        <v>0</v>
      </c>
      <c r="J574" s="449">
        <f>G574+I574</f>
        <v>0</v>
      </c>
      <c r="K574" s="451"/>
    </row>
    <row r="575" spans="1:11" s="500" customFormat="1" hidden="1">
      <c r="A575" s="451"/>
      <c r="B575" s="475"/>
      <c r="C575" s="485" t="str">
        <f>'Data information'!C792</f>
        <v>โครงสร้างพื้น ยกระดับห้องเรียนรวม</v>
      </c>
      <c r="D575" s="449"/>
      <c r="E575" s="450"/>
      <c r="F575" s="449"/>
      <c r="G575" s="449"/>
      <c r="H575" s="449"/>
      <c r="I575" s="449"/>
      <c r="J575" s="449"/>
      <c r="K575" s="469" t="s">
        <v>967</v>
      </c>
    </row>
    <row r="576" spans="1:11" s="500" customFormat="1" hidden="1">
      <c r="A576" s="451"/>
      <c r="B576" s="475"/>
      <c r="C576" s="489" t="str">
        <f>'Data information'!C793</f>
        <v xml:space="preserve"> - แผ่นวีว่าบอร์ดหนา 20 มม.</v>
      </c>
      <c r="D576" s="449"/>
      <c r="E576" s="450" t="str">
        <f>'Data information'!D793</f>
        <v>ตร.ม.</v>
      </c>
      <c r="F576" s="449">
        <f>'Data information'!E793</f>
        <v>271</v>
      </c>
      <c r="G576" s="449">
        <f t="shared" ref="G576:G585" si="58">D576*F576</f>
        <v>0</v>
      </c>
      <c r="H576" s="449">
        <f>'Data information'!F793</f>
        <v>15</v>
      </c>
      <c r="I576" s="449">
        <f t="shared" ref="I576:I585" si="59">D576*H576</f>
        <v>0</v>
      </c>
      <c r="J576" s="449">
        <f t="shared" ref="J576:J585" si="60">G576+I576</f>
        <v>0</v>
      </c>
      <c r="K576" s="451"/>
    </row>
    <row r="577" spans="1:11" s="500" customFormat="1" hidden="1">
      <c r="A577" s="451"/>
      <c r="B577" s="475"/>
      <c r="C577" s="489" t="str">
        <f>'Data information'!C794</f>
        <v xml:space="preserve"> - H-200x150x6x9 mm.</v>
      </c>
      <c r="D577" s="449"/>
      <c r="E577" s="450" t="str">
        <f>'Data information'!D794</f>
        <v>กก.</v>
      </c>
      <c r="F577" s="449">
        <f>'Data information'!E794</f>
        <v>33.46</v>
      </c>
      <c r="G577" s="449">
        <f t="shared" si="58"/>
        <v>0</v>
      </c>
      <c r="H577" s="449">
        <f>'Data information'!F794</f>
        <v>0</v>
      </c>
      <c r="I577" s="449">
        <f t="shared" si="59"/>
        <v>0</v>
      </c>
      <c r="J577" s="449">
        <f t="shared" si="60"/>
        <v>0</v>
      </c>
      <c r="K577" s="451"/>
    </row>
    <row r="578" spans="1:11" s="500" customFormat="1" hidden="1">
      <c r="A578" s="451"/>
      <c r="B578" s="475"/>
      <c r="C578" s="489" t="str">
        <f>'Data information'!C795</f>
        <v xml:space="preserve"> - H-150x150x7x10 mm.</v>
      </c>
      <c r="D578" s="449"/>
      <c r="E578" s="450" t="str">
        <f>'Data information'!D795</f>
        <v>กก.</v>
      </c>
      <c r="F578" s="449">
        <f>'Data information'!E795</f>
        <v>35.61</v>
      </c>
      <c r="G578" s="449">
        <f t="shared" si="58"/>
        <v>0</v>
      </c>
      <c r="H578" s="449">
        <f>'Data information'!F795</f>
        <v>0</v>
      </c>
      <c r="I578" s="449">
        <f t="shared" si="59"/>
        <v>0</v>
      </c>
      <c r="J578" s="449">
        <f t="shared" si="60"/>
        <v>0</v>
      </c>
      <c r="K578" s="451"/>
    </row>
    <row r="579" spans="1:11" s="500" customFormat="1" hidden="1">
      <c r="A579" s="451"/>
      <c r="B579" s="475"/>
      <c r="C579" s="489" t="str">
        <f>'Data information'!C796</f>
        <v xml:space="preserve"> - L-150x150x12 mm.</v>
      </c>
      <c r="D579" s="449"/>
      <c r="E579" s="450" t="str">
        <f>'Data information'!D796</f>
        <v>กก.</v>
      </c>
      <c r="F579" s="449">
        <f>'Data information'!E796</f>
        <v>37.42</v>
      </c>
      <c r="G579" s="449">
        <f t="shared" si="58"/>
        <v>0</v>
      </c>
      <c r="H579" s="449">
        <f>'Data information'!F796</f>
        <v>0</v>
      </c>
      <c r="I579" s="449">
        <f t="shared" si="59"/>
        <v>0</v>
      </c>
      <c r="J579" s="449">
        <f t="shared" si="60"/>
        <v>0</v>
      </c>
      <c r="K579" s="451"/>
    </row>
    <row r="580" spans="1:11" s="500" customFormat="1" hidden="1">
      <c r="A580" s="451"/>
      <c r="B580" s="475"/>
      <c r="C580" s="489" t="str">
        <f>'Data information'!C797</f>
        <v xml:space="preserve"> - C-125X50X20X2.3mm.</v>
      </c>
      <c r="D580" s="449"/>
      <c r="E580" s="450" t="str">
        <f>'Data information'!D797</f>
        <v>กก.</v>
      </c>
      <c r="F580" s="449">
        <f>'Data information'!E797</f>
        <v>27.3</v>
      </c>
      <c r="G580" s="449">
        <f t="shared" si="58"/>
        <v>0</v>
      </c>
      <c r="H580" s="449">
        <f>'Data information'!F797</f>
        <v>0</v>
      </c>
      <c r="I580" s="449">
        <f t="shared" si="59"/>
        <v>0</v>
      </c>
      <c r="J580" s="449">
        <f t="shared" si="60"/>
        <v>0</v>
      </c>
      <c r="K580" s="451"/>
    </row>
    <row r="581" spans="1:11" s="500" customFormat="1" hidden="1">
      <c r="A581" s="451"/>
      <c r="B581" s="475"/>
      <c r="C581" s="489" t="str">
        <f>'Data information'!C798</f>
        <v xml:space="preserve"> - C-75X45X15X2.3mm.</v>
      </c>
      <c r="D581" s="449"/>
      <c r="E581" s="450" t="str">
        <f>'Data information'!D798</f>
        <v>กก.</v>
      </c>
      <c r="F581" s="449">
        <f>'Data information'!E798</f>
        <v>27.3</v>
      </c>
      <c r="G581" s="449">
        <f t="shared" si="58"/>
        <v>0</v>
      </c>
      <c r="H581" s="449">
        <f>'Data information'!F798</f>
        <v>0</v>
      </c>
      <c r="I581" s="449">
        <f t="shared" si="59"/>
        <v>0</v>
      </c>
      <c r="J581" s="449">
        <f t="shared" si="60"/>
        <v>0</v>
      </c>
      <c r="K581" s="451"/>
    </row>
    <row r="582" spans="1:11" s="500" customFormat="1" hidden="1">
      <c r="A582" s="451"/>
      <c r="B582" s="475"/>
      <c r="C582" s="489" t="str">
        <f>'Data information'!C799</f>
        <v xml:space="preserve"> - PL.300X300X16mm.</v>
      </c>
      <c r="D582" s="449"/>
      <c r="E582" s="450" t="str">
        <f>'Data information'!D799</f>
        <v>กก.</v>
      </c>
      <c r="F582" s="449">
        <f>'Data information'!E799</f>
        <v>30.5</v>
      </c>
      <c r="G582" s="449">
        <f t="shared" si="58"/>
        <v>0</v>
      </c>
      <c r="H582" s="449">
        <f>'Data information'!F799</f>
        <v>0</v>
      </c>
      <c r="I582" s="449">
        <f t="shared" si="59"/>
        <v>0</v>
      </c>
      <c r="J582" s="449">
        <f t="shared" si="60"/>
        <v>0</v>
      </c>
      <c r="K582" s="451"/>
    </row>
    <row r="583" spans="1:11" s="500" customFormat="1" hidden="1">
      <c r="A583" s="451"/>
      <c r="B583" s="475"/>
      <c r="C583" s="489" t="str">
        <f>'Data information'!C800</f>
        <v xml:space="preserve"> - Dowel DB20 (ฝังลึก 0.40 ม.)</v>
      </c>
      <c r="D583" s="449"/>
      <c r="E583" s="450" t="str">
        <f>'Data information'!D800</f>
        <v>กก.</v>
      </c>
      <c r="F583" s="449">
        <f>'Data information'!E800</f>
        <v>20.18</v>
      </c>
      <c r="G583" s="449">
        <f t="shared" si="58"/>
        <v>0</v>
      </c>
      <c r="H583" s="449">
        <f>'Data information'!F800</f>
        <v>0</v>
      </c>
      <c r="I583" s="449">
        <f t="shared" si="59"/>
        <v>0</v>
      </c>
      <c r="J583" s="449">
        <f t="shared" si="60"/>
        <v>0</v>
      </c>
      <c r="K583" s="451"/>
    </row>
    <row r="584" spans="1:11" s="500" customFormat="1" hidden="1">
      <c r="A584" s="451"/>
      <c r="B584" s="475"/>
      <c r="C584" s="489" t="str">
        <f>'Data information'!C801</f>
        <v xml:space="preserve"> - ค่าแรงเชื่อม ประกอบเหล็กโครงสร้าง</v>
      </c>
      <c r="D584" s="449"/>
      <c r="E584" s="450" t="str">
        <f>'Data information'!D801</f>
        <v>กก.</v>
      </c>
      <c r="F584" s="449">
        <f>'Data information'!E801</f>
        <v>0</v>
      </c>
      <c r="G584" s="449">
        <f t="shared" si="58"/>
        <v>0</v>
      </c>
      <c r="H584" s="449">
        <f>'Data information'!F801</f>
        <v>10</v>
      </c>
      <c r="I584" s="449">
        <f t="shared" si="59"/>
        <v>0</v>
      </c>
      <c r="J584" s="449">
        <f t="shared" si="60"/>
        <v>0</v>
      </c>
      <c r="K584" s="451"/>
    </row>
    <row r="585" spans="1:11" s="500" customFormat="1" hidden="1">
      <c r="A585" s="451"/>
      <c r="B585" s="475"/>
      <c r="C585" s="489" t="str">
        <f>'Data information'!C802</f>
        <v xml:space="preserve"> - ทาสีกันสนิม</v>
      </c>
      <c r="D585" s="449"/>
      <c r="E585" s="450" t="str">
        <f>'Data information'!D802</f>
        <v>ตร.ม.</v>
      </c>
      <c r="F585" s="449">
        <f>'Data information'!E802</f>
        <v>22.42</v>
      </c>
      <c r="G585" s="449">
        <f t="shared" si="58"/>
        <v>0</v>
      </c>
      <c r="H585" s="449">
        <f>'Data information'!F802</f>
        <v>30</v>
      </c>
      <c r="I585" s="449">
        <f t="shared" si="59"/>
        <v>0</v>
      </c>
      <c r="J585" s="449">
        <f t="shared" si="60"/>
        <v>0</v>
      </c>
      <c r="K585" s="451"/>
    </row>
    <row r="586" spans="1:11" s="500" customFormat="1" hidden="1">
      <c r="A586" s="451"/>
      <c r="B586" s="475"/>
      <c r="C586" s="489" t="str">
        <f>'Data information'!C803</f>
        <v xml:space="preserve"> - ทาสีน้ำมัน</v>
      </c>
      <c r="D586" s="449"/>
      <c r="E586" s="450" t="str">
        <f>'Data information'!D803</f>
        <v>ตร.ม.</v>
      </c>
      <c r="F586" s="449">
        <f>'Data information'!E803</f>
        <v>66.12</v>
      </c>
      <c r="G586" s="449">
        <f>D586*F586</f>
        <v>0</v>
      </c>
      <c r="H586" s="449">
        <f>'Data information'!F803</f>
        <v>30</v>
      </c>
      <c r="I586" s="449">
        <f>D586*H586</f>
        <v>0</v>
      </c>
      <c r="J586" s="449">
        <f>G586+I586</f>
        <v>0</v>
      </c>
      <c r="K586" s="451"/>
    </row>
    <row r="587" spans="1:11" s="500" customFormat="1" hidden="1">
      <c r="A587" s="451"/>
      <c r="B587" s="475"/>
      <c r="C587" s="485" t="str">
        <f>'Data information'!C804</f>
        <v>ห้อง Pantry</v>
      </c>
      <c r="D587" s="449"/>
      <c r="E587" s="450"/>
      <c r="F587" s="449"/>
      <c r="G587" s="449"/>
      <c r="H587" s="449"/>
      <c r="I587" s="449"/>
      <c r="J587" s="449"/>
      <c r="K587" s="469" t="s">
        <v>967</v>
      </c>
    </row>
    <row r="588" spans="1:11" s="500" customFormat="1" hidden="1">
      <c r="A588" s="451"/>
      <c r="B588" s="475"/>
      <c r="C588" s="489" t="str">
        <f>'Data information'!C805</f>
        <v xml:space="preserve"> - เคาน์เตอร์ คสล. หนา 0.10 กว้าง 0.60 Top กระเบื้องพอร์แลน ห้อง Pantry</v>
      </c>
      <c r="D588" s="449"/>
      <c r="E588" s="450" t="str">
        <f>'Data information'!D805</f>
        <v>ม.</v>
      </c>
      <c r="F588" s="449">
        <f>'Data information'!E805</f>
        <v>980</v>
      </c>
      <c r="G588" s="449">
        <f>D588*F588</f>
        <v>0</v>
      </c>
      <c r="H588" s="449">
        <f>'Data information'!F805</f>
        <v>0</v>
      </c>
      <c r="I588" s="449">
        <f>D588*H588</f>
        <v>0</v>
      </c>
      <c r="J588" s="449">
        <f>G588+I588</f>
        <v>0</v>
      </c>
      <c r="K588" s="451"/>
    </row>
    <row r="589" spans="1:11" s="500" customFormat="1" hidden="1">
      <c r="A589" s="451"/>
      <c r="B589" s="475"/>
      <c r="C589" s="489" t="str">
        <f>'Data information'!C806</f>
        <v xml:space="preserve"> - อ่างล้างจานสำเร็จรูป ชนิด 1 หลุม ชนิดติดใต้เคาน์เตอร์</v>
      </c>
      <c r="D589" s="449"/>
      <c r="E589" s="450" t="str">
        <f>'Data information'!D806</f>
        <v>ชุด</v>
      </c>
      <c r="F589" s="449">
        <f>'Data information'!E806</f>
        <v>1500</v>
      </c>
      <c r="G589" s="449">
        <f>D589*F589</f>
        <v>0</v>
      </c>
      <c r="H589" s="449">
        <f>'Data information'!F806</f>
        <v>0</v>
      </c>
      <c r="I589" s="449">
        <f>D589*H589</f>
        <v>0</v>
      </c>
      <c r="J589" s="449">
        <f>G589+I589</f>
        <v>0</v>
      </c>
      <c r="K589" s="451"/>
    </row>
    <row r="590" spans="1:11" s="500" customFormat="1">
      <c r="A590" s="480"/>
      <c r="B590" s="481"/>
      <c r="C590" s="485" t="str">
        <f>'Data information'!C807</f>
        <v>งานทาสี</v>
      </c>
      <c r="D590" s="449"/>
      <c r="E590" s="458"/>
      <c r="F590" s="451"/>
      <c r="G590" s="451"/>
      <c r="H590" s="451"/>
      <c r="I590" s="451"/>
      <c r="J590" s="451"/>
      <c r="K590" s="451"/>
    </row>
    <row r="591" spans="1:11" s="500" customFormat="1">
      <c r="A591" s="451"/>
      <c r="B591" s="475"/>
      <c r="C591" s="489" t="str">
        <f>'Data information'!C808</f>
        <v xml:space="preserve"> - สีน้ำพลาสติกอคิลิค 100% ชนิดทาภายนอก</v>
      </c>
      <c r="D591" s="449"/>
      <c r="E591" s="450" t="str">
        <f>'Data information'!D808</f>
        <v>ตร.ม.</v>
      </c>
      <c r="F591" s="449">
        <f>'Data information'!E808</f>
        <v>64.84</v>
      </c>
      <c r="G591" s="449">
        <f>D591*F591</f>
        <v>0</v>
      </c>
      <c r="H591" s="449">
        <f>'Data information'!F808</f>
        <v>31</v>
      </c>
      <c r="I591" s="449">
        <f>D591*H591</f>
        <v>0</v>
      </c>
      <c r="J591" s="449">
        <f>G591+I591</f>
        <v>0</v>
      </c>
      <c r="K591" s="469"/>
    </row>
    <row r="592" spans="1:11" s="500" customFormat="1">
      <c r="A592" s="451"/>
      <c r="B592" s="475"/>
      <c r="C592" s="489" t="str">
        <f>'Data information'!C809</f>
        <v xml:space="preserve"> - สีน้ำพลาสติกอคิลิค 100% ชนิดทาภายใน</v>
      </c>
      <c r="D592" s="449"/>
      <c r="E592" s="450" t="str">
        <f>'Data information'!D809</f>
        <v>ตร.ม.</v>
      </c>
      <c r="F592" s="449">
        <f>'Data information'!E809</f>
        <v>50.05</v>
      </c>
      <c r="G592" s="449">
        <f>D592*F592</f>
        <v>0</v>
      </c>
      <c r="H592" s="449">
        <f>'Data information'!F809</f>
        <v>28</v>
      </c>
      <c r="I592" s="449">
        <f>D592*H592</f>
        <v>0</v>
      </c>
      <c r="J592" s="449">
        <f>G592+I592</f>
        <v>0</v>
      </c>
      <c r="K592" s="451"/>
    </row>
    <row r="593" spans="1:11" s="500" customFormat="1" hidden="1">
      <c r="A593" s="451"/>
      <c r="B593" s="475"/>
      <c r="C593" s="489" t="str">
        <f>'Data information'!C810</f>
        <v xml:space="preserve"> - สีน้ำพลาสติกอคิลิค 100% ชนิดทาภายนอกและภายใน</v>
      </c>
      <c r="D593" s="449"/>
      <c r="E593" s="450" t="str">
        <f>'Data information'!D810</f>
        <v>ตร.ม.</v>
      </c>
      <c r="F593" s="449">
        <f>'Data information'!E810</f>
        <v>50.05</v>
      </c>
      <c r="G593" s="449">
        <f>D593*F593</f>
        <v>0</v>
      </c>
      <c r="H593" s="449">
        <f>'Data information'!F810</f>
        <v>28</v>
      </c>
      <c r="I593" s="449">
        <f>D593*H593</f>
        <v>0</v>
      </c>
      <c r="J593" s="449">
        <f>G593+I593</f>
        <v>0</v>
      </c>
      <c r="K593" s="451"/>
    </row>
    <row r="594" spans="1:11" s="500" customFormat="1" hidden="1">
      <c r="A594" s="451"/>
      <c r="B594" s="475"/>
      <c r="C594" s="489" t="str">
        <f>'Data information'!C811</f>
        <v xml:space="preserve"> - สีน้ำพลาสติกอคิลิค 100% สำหรับฝ้าเพดาน</v>
      </c>
      <c r="D594" s="449"/>
      <c r="E594" s="450" t="str">
        <f>'Data information'!D811</f>
        <v>ตร.ม.</v>
      </c>
      <c r="F594" s="449">
        <f>'Data information'!E811</f>
        <v>50.05</v>
      </c>
      <c r="G594" s="449">
        <f>D594*F594</f>
        <v>0</v>
      </c>
      <c r="H594" s="449">
        <f>'Data information'!F811</f>
        <v>28</v>
      </c>
      <c r="I594" s="449">
        <f>D594*H594</f>
        <v>0</v>
      </c>
      <c r="J594" s="449">
        <f>G594+I594</f>
        <v>0</v>
      </c>
      <c r="K594" s="451"/>
    </row>
    <row r="595" spans="1:11" s="500" customFormat="1" hidden="1">
      <c r="A595" s="451"/>
      <c r="B595" s="475"/>
      <c r="C595" s="489" t="str">
        <f>'Data information'!C812</f>
        <v xml:space="preserve"> - น้ำยากันตะใคร่สูตรน้ำมัน</v>
      </c>
      <c r="D595" s="449"/>
      <c r="E595" s="450" t="str">
        <f>'Data information'!D812</f>
        <v>ตร.ม.</v>
      </c>
      <c r="F595" s="449">
        <f>'Data information'!E812</f>
        <v>10</v>
      </c>
      <c r="G595" s="449">
        <f>D595*F595</f>
        <v>0</v>
      </c>
      <c r="H595" s="449">
        <f>'Data information'!F812</f>
        <v>20</v>
      </c>
      <c r="I595" s="449">
        <f>D595*H595</f>
        <v>0</v>
      </c>
      <c r="J595" s="449">
        <f>G595+I595</f>
        <v>0</v>
      </c>
      <c r="K595" s="451"/>
    </row>
    <row r="596" spans="1:11" s="500" customFormat="1">
      <c r="A596" s="454"/>
      <c r="B596" s="477"/>
      <c r="C596" s="478"/>
      <c r="D596" s="452"/>
      <c r="E596" s="453"/>
      <c r="F596" s="452"/>
      <c r="G596" s="452"/>
      <c r="H596" s="452"/>
      <c r="I596" s="452"/>
      <c r="J596" s="452"/>
      <c r="K596" s="454"/>
    </row>
    <row r="597" spans="1:11" s="500" customFormat="1">
      <c r="A597" s="464"/>
      <c r="B597" s="703" t="str">
        <f>"รวม"&amp;B121</f>
        <v>รวมหมวดงานสถาปัตยกรรม</v>
      </c>
      <c r="C597" s="703"/>
      <c r="D597" s="462"/>
      <c r="E597" s="463"/>
      <c r="F597" s="462"/>
      <c r="G597" s="462">
        <f>SUM(G121:G596)</f>
        <v>0</v>
      </c>
      <c r="H597" s="462"/>
      <c r="I597" s="462">
        <f>SUM(I121:I596)</f>
        <v>0</v>
      </c>
      <c r="J597" s="462">
        <f>SUM(J121:J596)</f>
        <v>0</v>
      </c>
      <c r="K597" s="464"/>
    </row>
    <row r="598" spans="1:11" s="500" customFormat="1">
      <c r="A598" s="480">
        <v>7.4</v>
      </c>
      <c r="B598" s="481" t="str">
        <f>B13</f>
        <v>หมวดงานวิศวกรรมไฟฟ้าและสื่อสาร</v>
      </c>
      <c r="C598" s="476"/>
      <c r="D598" s="451"/>
      <c r="E598" s="458"/>
      <c r="F598" s="451"/>
      <c r="G598" s="451"/>
      <c r="H598" s="451"/>
      <c r="I598" s="451"/>
      <c r="J598" s="451"/>
      <c r="K598" s="451"/>
    </row>
    <row r="599" spans="1:11" s="500" customFormat="1">
      <c r="A599" s="480"/>
      <c r="B599" s="481"/>
      <c r="C599" s="485" t="str">
        <f>'Data information'!C814</f>
        <v>ตู้ M D B,ตู้ EMDB , ตู้ ATS และ ตู้CAP</v>
      </c>
      <c r="D599" s="451"/>
      <c r="E599" s="458"/>
      <c r="F599" s="451"/>
      <c r="G599" s="451"/>
      <c r="H599" s="451"/>
      <c r="I599" s="451"/>
      <c r="J599" s="451"/>
      <c r="K599" s="451"/>
    </row>
    <row r="600" spans="1:11" s="500" customFormat="1" hidden="1">
      <c r="A600" s="451"/>
      <c r="B600" s="475"/>
      <c r="C600" s="476" t="str">
        <f>'Data information'!C815</f>
        <v xml:space="preserve"> -   ACB 3500 AT. 3P</v>
      </c>
      <c r="D600" s="449"/>
      <c r="E600" s="450" t="str">
        <f>'Data information'!D815</f>
        <v>ตัว</v>
      </c>
      <c r="F600" s="449">
        <f>'Data information'!E815</f>
        <v>473000</v>
      </c>
      <c r="G600" s="449">
        <f>D600*F600</f>
        <v>0</v>
      </c>
      <c r="H600" s="449">
        <f>'Data information'!F815</f>
        <v>0</v>
      </c>
      <c r="I600" s="449">
        <f>D600*H600</f>
        <v>0</v>
      </c>
      <c r="J600" s="449">
        <f>G600+I600</f>
        <v>0</v>
      </c>
      <c r="K600" s="469"/>
    </row>
    <row r="601" spans="1:11" s="500" customFormat="1" hidden="1">
      <c r="A601" s="451"/>
      <c r="B601" s="475"/>
      <c r="C601" s="476" t="str">
        <f>'Data information'!C816</f>
        <v xml:space="preserve"> -  MCCB 1250 AT. 3P</v>
      </c>
      <c r="D601" s="449"/>
      <c r="E601" s="450" t="str">
        <f>'Data information'!D816</f>
        <v>ตัว</v>
      </c>
      <c r="F601" s="449">
        <f>'Data information'!E816</f>
        <v>90700</v>
      </c>
      <c r="G601" s="449">
        <f t="shared" ref="G601:G664" si="61">D601*F601</f>
        <v>0</v>
      </c>
      <c r="H601" s="449">
        <f>'Data information'!F816</f>
        <v>0</v>
      </c>
      <c r="I601" s="449">
        <f t="shared" ref="I601:I664" si="62">D601*H601</f>
        <v>0</v>
      </c>
      <c r="J601" s="449">
        <f t="shared" ref="J601:J664" si="63">G601+I601</f>
        <v>0</v>
      </c>
      <c r="K601" s="469"/>
    </row>
    <row r="602" spans="1:11" s="500" customFormat="1" hidden="1">
      <c r="A602" s="451"/>
      <c r="B602" s="475"/>
      <c r="C602" s="476" t="str">
        <f>'Data information'!C817</f>
        <v xml:space="preserve"> -  MCCB 800 AT. 3P</v>
      </c>
      <c r="D602" s="449"/>
      <c r="E602" s="450" t="str">
        <f>'Data information'!D817</f>
        <v>ตัว</v>
      </c>
      <c r="F602" s="449">
        <f>'Data information'!E817</f>
        <v>82100</v>
      </c>
      <c r="G602" s="449">
        <f t="shared" si="61"/>
        <v>0</v>
      </c>
      <c r="H602" s="449">
        <f>'Data information'!F817</f>
        <v>0</v>
      </c>
      <c r="I602" s="449">
        <f t="shared" si="62"/>
        <v>0</v>
      </c>
      <c r="J602" s="449">
        <f t="shared" si="63"/>
        <v>0</v>
      </c>
      <c r="K602" s="469"/>
    </row>
    <row r="603" spans="1:11" s="500" customFormat="1" hidden="1">
      <c r="A603" s="451"/>
      <c r="B603" s="475"/>
      <c r="C603" s="476" t="str">
        <f>'Data information'!C818</f>
        <v xml:space="preserve"> -  MCCB 630 AT. 3P</v>
      </c>
      <c r="D603" s="449"/>
      <c r="E603" s="450" t="str">
        <f>'Data information'!D818</f>
        <v>ตัว</v>
      </c>
      <c r="F603" s="449">
        <f>'Data information'!E818</f>
        <v>18900</v>
      </c>
      <c r="G603" s="449">
        <f t="shared" si="61"/>
        <v>0</v>
      </c>
      <c r="H603" s="449">
        <f>'Data information'!F818</f>
        <v>0</v>
      </c>
      <c r="I603" s="449">
        <f t="shared" si="62"/>
        <v>0</v>
      </c>
      <c r="J603" s="449">
        <f t="shared" si="63"/>
        <v>0</v>
      </c>
      <c r="K603" s="469"/>
    </row>
    <row r="604" spans="1:11" s="500" customFormat="1" hidden="1">
      <c r="A604" s="451"/>
      <c r="B604" s="475"/>
      <c r="C604" s="476" t="str">
        <f>'Data information'!C819</f>
        <v xml:space="preserve"> -  MCCB 500 AT. 3P</v>
      </c>
      <c r="D604" s="449"/>
      <c r="E604" s="450" t="str">
        <f>'Data information'!D819</f>
        <v>ตัว</v>
      </c>
      <c r="F604" s="449">
        <f>'Data information'!E819</f>
        <v>18900</v>
      </c>
      <c r="G604" s="449">
        <f t="shared" si="61"/>
        <v>0</v>
      </c>
      <c r="H604" s="449">
        <f>'Data information'!F819</f>
        <v>0</v>
      </c>
      <c r="I604" s="449">
        <f t="shared" si="62"/>
        <v>0</v>
      </c>
      <c r="J604" s="449">
        <f t="shared" si="63"/>
        <v>0</v>
      </c>
      <c r="K604" s="469"/>
    </row>
    <row r="605" spans="1:11" s="500" customFormat="1" hidden="1">
      <c r="A605" s="451"/>
      <c r="B605" s="475"/>
      <c r="C605" s="476" t="str">
        <f>'Data information'!C820</f>
        <v xml:space="preserve"> -  MCCB 400 AT. 3P</v>
      </c>
      <c r="D605" s="449"/>
      <c r="E605" s="450" t="str">
        <f>'Data information'!D820</f>
        <v>ตัว</v>
      </c>
      <c r="F605" s="449">
        <f>'Data information'!E820</f>
        <v>17800</v>
      </c>
      <c r="G605" s="449">
        <f t="shared" si="61"/>
        <v>0</v>
      </c>
      <c r="H605" s="449">
        <f>'Data information'!F820</f>
        <v>0</v>
      </c>
      <c r="I605" s="449">
        <f t="shared" si="62"/>
        <v>0</v>
      </c>
      <c r="J605" s="449">
        <f t="shared" si="63"/>
        <v>0</v>
      </c>
      <c r="K605" s="469"/>
    </row>
    <row r="606" spans="1:11" s="500" customFormat="1" hidden="1">
      <c r="A606" s="451"/>
      <c r="B606" s="475"/>
      <c r="C606" s="476" t="str">
        <f>'Data information'!C821</f>
        <v xml:space="preserve"> -  MCCB 300 AT. 3P</v>
      </c>
      <c r="D606" s="449"/>
      <c r="E606" s="450" t="str">
        <f>'Data information'!D821</f>
        <v>ตัว</v>
      </c>
      <c r="F606" s="449">
        <f>'Data information'!E821</f>
        <v>17800</v>
      </c>
      <c r="G606" s="449">
        <f t="shared" si="61"/>
        <v>0</v>
      </c>
      <c r="H606" s="449">
        <f>'Data information'!F821</f>
        <v>0</v>
      </c>
      <c r="I606" s="449">
        <f t="shared" si="62"/>
        <v>0</v>
      </c>
      <c r="J606" s="449">
        <f t="shared" si="63"/>
        <v>0</v>
      </c>
      <c r="K606" s="469"/>
    </row>
    <row r="607" spans="1:11" s="500" customFormat="1" hidden="1">
      <c r="A607" s="451"/>
      <c r="B607" s="475"/>
      <c r="C607" s="476" t="str">
        <f>'Data information'!C822</f>
        <v xml:space="preserve"> -  MCCB 150 AT. 3P</v>
      </c>
      <c r="D607" s="449"/>
      <c r="E607" s="450" t="str">
        <f>'Data information'!D822</f>
        <v>ตัว</v>
      </c>
      <c r="F607" s="449">
        <f>'Data information'!E822</f>
        <v>6360</v>
      </c>
      <c r="G607" s="449">
        <f t="shared" si="61"/>
        <v>0</v>
      </c>
      <c r="H607" s="449">
        <f>'Data information'!F822</f>
        <v>0</v>
      </c>
      <c r="I607" s="449">
        <f t="shared" si="62"/>
        <v>0</v>
      </c>
      <c r="J607" s="449">
        <f t="shared" si="63"/>
        <v>0</v>
      </c>
      <c r="K607" s="469"/>
    </row>
    <row r="608" spans="1:11" s="500" customFormat="1" hidden="1">
      <c r="A608" s="451"/>
      <c r="B608" s="475"/>
      <c r="C608" s="476" t="str">
        <f>'Data information'!C823</f>
        <v xml:space="preserve"> -  MCCB 80 AT. 3P</v>
      </c>
      <c r="D608" s="449"/>
      <c r="E608" s="450" t="str">
        <f>'Data information'!D823</f>
        <v>ตัว</v>
      </c>
      <c r="F608" s="449">
        <f>'Data information'!E823</f>
        <v>3850</v>
      </c>
      <c r="G608" s="449">
        <f t="shared" si="61"/>
        <v>0</v>
      </c>
      <c r="H608" s="449">
        <f>'Data information'!F823</f>
        <v>0</v>
      </c>
      <c r="I608" s="449">
        <f t="shared" si="62"/>
        <v>0</v>
      </c>
      <c r="J608" s="449">
        <f t="shared" si="63"/>
        <v>0</v>
      </c>
      <c r="K608" s="469"/>
    </row>
    <row r="609" spans="1:11" s="500" customFormat="1" hidden="1">
      <c r="A609" s="451"/>
      <c r="B609" s="475"/>
      <c r="C609" s="476" t="str">
        <f>'Data information'!C824</f>
        <v xml:space="preserve"> -  MCCB 60 AT. 3P</v>
      </c>
      <c r="D609" s="449"/>
      <c r="E609" s="450" t="str">
        <f>'Data information'!D824</f>
        <v>ตัว</v>
      </c>
      <c r="F609" s="449">
        <f>'Data information'!E824</f>
        <v>3850</v>
      </c>
      <c r="G609" s="449">
        <f t="shared" si="61"/>
        <v>0</v>
      </c>
      <c r="H609" s="449">
        <f>'Data information'!F824</f>
        <v>0</v>
      </c>
      <c r="I609" s="449">
        <f t="shared" si="62"/>
        <v>0</v>
      </c>
      <c r="J609" s="449">
        <f t="shared" si="63"/>
        <v>0</v>
      </c>
      <c r="K609" s="469"/>
    </row>
    <row r="610" spans="1:11" s="500" customFormat="1" hidden="1">
      <c r="A610" s="451"/>
      <c r="B610" s="475"/>
      <c r="C610" s="476" t="str">
        <f>'Data information'!C825</f>
        <v xml:space="preserve"> -  MCCB 50 AT. 3P</v>
      </c>
      <c r="D610" s="449"/>
      <c r="E610" s="450" t="str">
        <f>'Data information'!D825</f>
        <v>ตัว</v>
      </c>
      <c r="F610" s="449">
        <f>'Data information'!E825</f>
        <v>3850</v>
      </c>
      <c r="G610" s="449">
        <f t="shared" si="61"/>
        <v>0</v>
      </c>
      <c r="H610" s="449">
        <f>'Data information'!F825</f>
        <v>0</v>
      </c>
      <c r="I610" s="449">
        <f t="shared" si="62"/>
        <v>0</v>
      </c>
      <c r="J610" s="449">
        <f t="shared" si="63"/>
        <v>0</v>
      </c>
      <c r="K610" s="469"/>
    </row>
    <row r="611" spans="1:11" s="500" customFormat="1" hidden="1">
      <c r="A611" s="451"/>
      <c r="B611" s="475"/>
      <c r="C611" s="476" t="str">
        <f>'Data information'!C826</f>
        <v xml:space="preserve"> -  MCCB 30 AT. 3P</v>
      </c>
      <c r="D611" s="449"/>
      <c r="E611" s="450" t="str">
        <f>'Data information'!D826</f>
        <v>ตัว</v>
      </c>
      <c r="F611" s="449">
        <f>'Data information'!E826</f>
        <v>3850</v>
      </c>
      <c r="G611" s="449">
        <f t="shared" si="61"/>
        <v>0</v>
      </c>
      <c r="H611" s="449">
        <f>'Data information'!F826</f>
        <v>0</v>
      </c>
      <c r="I611" s="449">
        <f t="shared" si="62"/>
        <v>0</v>
      </c>
      <c r="J611" s="449">
        <f t="shared" si="63"/>
        <v>0</v>
      </c>
      <c r="K611" s="469"/>
    </row>
    <row r="612" spans="1:11" s="500" customFormat="1" hidden="1">
      <c r="A612" s="451"/>
      <c r="B612" s="475"/>
      <c r="C612" s="476" t="str">
        <f>'Data information'!C827</f>
        <v xml:space="preserve"> -  ตู้ MDB,ตู้ EMDB , ตู้ ATS และ ตู้CAP พร้อมอุปกรณ์ประกอบตู้</v>
      </c>
      <c r="D612" s="449"/>
      <c r="E612" s="450" t="str">
        <f>'Data information'!D827</f>
        <v>ตู้</v>
      </c>
      <c r="F612" s="449">
        <f>'Data information'!E827</f>
        <v>2499130</v>
      </c>
      <c r="G612" s="449">
        <f t="shared" si="61"/>
        <v>0</v>
      </c>
      <c r="H612" s="449">
        <f>'Data information'!F827</f>
        <v>5000</v>
      </c>
      <c r="I612" s="449">
        <f t="shared" si="62"/>
        <v>0</v>
      </c>
      <c r="J612" s="449">
        <f t="shared" si="63"/>
        <v>0</v>
      </c>
      <c r="K612" s="469"/>
    </row>
    <row r="613" spans="1:11" s="500" customFormat="1" hidden="1">
      <c r="A613" s="451"/>
      <c r="B613" s="475"/>
      <c r="C613" s="476" t="str">
        <f>'Data information'!C828</f>
        <v xml:space="preserve"> -  ระบบกราวด์ตู้ </v>
      </c>
      <c r="D613" s="449"/>
      <c r="E613" s="450" t="str">
        <f>'Data information'!D828</f>
        <v>ชุด</v>
      </c>
      <c r="F613" s="449">
        <f>'Data information'!E828</f>
        <v>9316.4</v>
      </c>
      <c r="G613" s="449">
        <f t="shared" si="61"/>
        <v>0</v>
      </c>
      <c r="H613" s="449">
        <f>'Data information'!F828</f>
        <v>1800</v>
      </c>
      <c r="I613" s="449">
        <f t="shared" si="62"/>
        <v>0</v>
      </c>
      <c r="J613" s="449">
        <f t="shared" si="63"/>
        <v>0</v>
      </c>
      <c r="K613" s="469"/>
    </row>
    <row r="614" spans="1:11" s="500" customFormat="1" hidden="1">
      <c r="A614" s="451"/>
      <c r="B614" s="475"/>
      <c r="C614" s="485" t="str">
        <f>'Data information'!C829</f>
        <v xml:space="preserve"> ตู้ DB และ ตู้ PANEL BOARD</v>
      </c>
      <c r="D614" s="449"/>
      <c r="E614" s="450"/>
      <c r="F614" s="449"/>
      <c r="G614" s="449"/>
      <c r="H614" s="449"/>
      <c r="I614" s="449"/>
      <c r="J614" s="449"/>
      <c r="K614" s="469"/>
    </row>
    <row r="615" spans="1:11" s="500" customFormat="1" hidden="1">
      <c r="A615" s="451"/>
      <c r="B615" s="475"/>
      <c r="C615" s="476" t="str">
        <f>'Data information'!C830</f>
        <v xml:space="preserve"> -  MCCB 800 AT. 3P</v>
      </c>
      <c r="D615" s="449"/>
      <c r="E615" s="450" t="str">
        <f>'Data information'!D830</f>
        <v>ตัว</v>
      </c>
      <c r="F615" s="449">
        <f>'Data information'!E830</f>
        <v>82100</v>
      </c>
      <c r="G615" s="449">
        <f t="shared" si="61"/>
        <v>0</v>
      </c>
      <c r="H615" s="449">
        <f>'Data information'!F830</f>
        <v>0</v>
      </c>
      <c r="I615" s="449">
        <f t="shared" si="62"/>
        <v>0</v>
      </c>
      <c r="J615" s="449">
        <f t="shared" si="63"/>
        <v>0</v>
      </c>
      <c r="K615" s="469"/>
    </row>
    <row r="616" spans="1:11" s="500" customFormat="1" hidden="1">
      <c r="A616" s="451"/>
      <c r="B616" s="475"/>
      <c r="C616" s="476" t="str">
        <f>'Data information'!C831</f>
        <v xml:space="preserve"> -  MCCB 630 AT. 3P</v>
      </c>
      <c r="D616" s="449"/>
      <c r="E616" s="450" t="str">
        <f>'Data information'!D831</f>
        <v>ตัว</v>
      </c>
      <c r="F616" s="449">
        <f>'Data information'!E831</f>
        <v>18900</v>
      </c>
      <c r="G616" s="449">
        <f t="shared" si="61"/>
        <v>0</v>
      </c>
      <c r="H616" s="449">
        <f>'Data information'!F831</f>
        <v>0</v>
      </c>
      <c r="I616" s="449">
        <f t="shared" si="62"/>
        <v>0</v>
      </c>
      <c r="J616" s="449">
        <f t="shared" si="63"/>
        <v>0</v>
      </c>
      <c r="K616" s="469"/>
    </row>
    <row r="617" spans="1:11" s="500" customFormat="1" hidden="1">
      <c r="A617" s="451"/>
      <c r="B617" s="475"/>
      <c r="C617" s="476" t="str">
        <f>'Data information'!C832</f>
        <v xml:space="preserve"> -  MCCB 500 AT. 3P</v>
      </c>
      <c r="D617" s="449"/>
      <c r="E617" s="450" t="str">
        <f>'Data information'!D832</f>
        <v>ตัว</v>
      </c>
      <c r="F617" s="449">
        <f>'Data information'!E832</f>
        <v>18900</v>
      </c>
      <c r="G617" s="449">
        <f t="shared" si="61"/>
        <v>0</v>
      </c>
      <c r="H617" s="449">
        <f>'Data information'!F832</f>
        <v>0</v>
      </c>
      <c r="I617" s="449">
        <f t="shared" si="62"/>
        <v>0</v>
      </c>
      <c r="J617" s="449">
        <f t="shared" si="63"/>
        <v>0</v>
      </c>
      <c r="K617" s="469"/>
    </row>
    <row r="618" spans="1:11" s="500" customFormat="1" hidden="1">
      <c r="A618" s="451"/>
      <c r="B618" s="475"/>
      <c r="C618" s="476" t="str">
        <f>'Data information'!C833</f>
        <v xml:space="preserve"> -  MCCB 400 AT. 3P</v>
      </c>
      <c r="D618" s="449"/>
      <c r="E618" s="450" t="str">
        <f>'Data information'!D833</f>
        <v>ตัว</v>
      </c>
      <c r="F618" s="449">
        <f>'Data information'!E833</f>
        <v>17800</v>
      </c>
      <c r="G618" s="449">
        <f t="shared" si="61"/>
        <v>0</v>
      </c>
      <c r="H618" s="449">
        <f>'Data information'!F833</f>
        <v>0</v>
      </c>
      <c r="I618" s="449">
        <f t="shared" si="62"/>
        <v>0</v>
      </c>
      <c r="J618" s="449">
        <f t="shared" si="63"/>
        <v>0</v>
      </c>
      <c r="K618" s="469"/>
    </row>
    <row r="619" spans="1:11" s="500" customFormat="1" hidden="1">
      <c r="A619" s="451"/>
      <c r="B619" s="475"/>
      <c r="C619" s="476" t="str">
        <f>'Data information'!C834</f>
        <v xml:space="preserve"> -  MCCB 300 AT. 3P</v>
      </c>
      <c r="D619" s="449"/>
      <c r="E619" s="450" t="str">
        <f>'Data information'!D834</f>
        <v>ตัว</v>
      </c>
      <c r="F619" s="449">
        <f>'Data information'!E834</f>
        <v>17800</v>
      </c>
      <c r="G619" s="449">
        <f t="shared" si="61"/>
        <v>0</v>
      </c>
      <c r="H619" s="449">
        <f>'Data information'!F834</f>
        <v>0</v>
      </c>
      <c r="I619" s="449">
        <f t="shared" si="62"/>
        <v>0</v>
      </c>
      <c r="J619" s="449">
        <f t="shared" si="63"/>
        <v>0</v>
      </c>
      <c r="K619" s="469"/>
    </row>
    <row r="620" spans="1:11" s="500" customFormat="1" hidden="1">
      <c r="A620" s="451"/>
      <c r="B620" s="475"/>
      <c r="C620" s="476" t="str">
        <f>'Data information'!C835</f>
        <v xml:space="preserve"> -  MCCB 150 AT. 3P</v>
      </c>
      <c r="D620" s="449"/>
      <c r="E620" s="450" t="str">
        <f>'Data information'!D835</f>
        <v>ตัว</v>
      </c>
      <c r="F620" s="449">
        <f>'Data information'!E835</f>
        <v>6360</v>
      </c>
      <c r="G620" s="449">
        <f t="shared" si="61"/>
        <v>0</v>
      </c>
      <c r="H620" s="449">
        <f>'Data information'!F835</f>
        <v>0</v>
      </c>
      <c r="I620" s="449">
        <f t="shared" si="62"/>
        <v>0</v>
      </c>
      <c r="J620" s="449">
        <f t="shared" si="63"/>
        <v>0</v>
      </c>
      <c r="K620" s="469"/>
    </row>
    <row r="621" spans="1:11" s="500" customFormat="1">
      <c r="A621" s="451"/>
      <c r="B621" s="475"/>
      <c r="C621" s="476" t="str">
        <f>'Data information'!C836</f>
        <v xml:space="preserve"> -  MCCB 125 AT. 3P</v>
      </c>
      <c r="D621" s="449"/>
      <c r="E621" s="450" t="str">
        <f>'Data information'!D836</f>
        <v>ตัว</v>
      </c>
      <c r="F621" s="449">
        <f>'Data information'!E836</f>
        <v>6360</v>
      </c>
      <c r="G621" s="449">
        <f t="shared" si="61"/>
        <v>0</v>
      </c>
      <c r="H621" s="449">
        <f>'Data information'!F836</f>
        <v>0</v>
      </c>
      <c r="I621" s="449">
        <f t="shared" si="62"/>
        <v>0</v>
      </c>
      <c r="J621" s="449">
        <f t="shared" si="63"/>
        <v>0</v>
      </c>
      <c r="K621" s="469"/>
    </row>
    <row r="622" spans="1:11" s="500" customFormat="1">
      <c r="A622" s="451"/>
      <c r="B622" s="475"/>
      <c r="C622" s="476" t="str">
        <f>'Data information'!C837</f>
        <v xml:space="preserve"> -  MCCB 100 AT. 3P</v>
      </c>
      <c r="D622" s="449"/>
      <c r="E622" s="450" t="str">
        <f>'Data information'!D837</f>
        <v>ตัว</v>
      </c>
      <c r="F622" s="449">
        <f>'Data information'!E837</f>
        <v>4430</v>
      </c>
      <c r="G622" s="449">
        <f t="shared" si="61"/>
        <v>0</v>
      </c>
      <c r="H622" s="449">
        <f>'Data information'!F837</f>
        <v>0</v>
      </c>
      <c r="I622" s="449">
        <f t="shared" si="62"/>
        <v>0</v>
      </c>
      <c r="J622" s="449">
        <f t="shared" si="63"/>
        <v>0</v>
      </c>
      <c r="K622" s="469"/>
    </row>
    <row r="623" spans="1:11" s="500" customFormat="1">
      <c r="A623" s="451"/>
      <c r="B623" s="475"/>
      <c r="C623" s="476" t="str">
        <f>'Data information'!C838</f>
        <v xml:space="preserve"> -  MCCB 90 AT. 3P</v>
      </c>
      <c r="D623" s="449"/>
      <c r="E623" s="450" t="str">
        <f>'Data information'!D838</f>
        <v>ตัว</v>
      </c>
      <c r="F623" s="449">
        <f>'Data information'!E838</f>
        <v>3850</v>
      </c>
      <c r="G623" s="449">
        <f t="shared" si="61"/>
        <v>0</v>
      </c>
      <c r="H623" s="449">
        <f>'Data information'!F838</f>
        <v>0</v>
      </c>
      <c r="I623" s="449">
        <f t="shared" si="62"/>
        <v>0</v>
      </c>
      <c r="J623" s="449">
        <f t="shared" si="63"/>
        <v>0</v>
      </c>
      <c r="K623" s="469"/>
    </row>
    <row r="624" spans="1:11" s="500" customFormat="1" hidden="1">
      <c r="A624" s="451"/>
      <c r="B624" s="475"/>
      <c r="C624" s="476" t="str">
        <f>'Data information'!C839</f>
        <v xml:space="preserve"> -  MCCB 80 AT. 3P</v>
      </c>
      <c r="D624" s="449"/>
      <c r="E624" s="450" t="str">
        <f>'Data information'!D839</f>
        <v>ตัว</v>
      </c>
      <c r="F624" s="449">
        <f>'Data information'!E839</f>
        <v>3850</v>
      </c>
      <c r="G624" s="449">
        <f t="shared" si="61"/>
        <v>0</v>
      </c>
      <c r="H624" s="449">
        <f>'Data information'!F839</f>
        <v>0</v>
      </c>
      <c r="I624" s="449">
        <f t="shared" si="62"/>
        <v>0</v>
      </c>
      <c r="J624" s="449">
        <f t="shared" si="63"/>
        <v>0</v>
      </c>
      <c r="K624" s="469"/>
    </row>
    <row r="625" spans="1:11" s="500" customFormat="1">
      <c r="A625" s="451"/>
      <c r="B625" s="475"/>
      <c r="C625" s="476" t="str">
        <f>'Data information'!C840</f>
        <v xml:space="preserve"> -  MCCB 60 AT. 3P</v>
      </c>
      <c r="D625" s="449"/>
      <c r="E625" s="450" t="str">
        <f>'Data information'!D840</f>
        <v>ตัว</v>
      </c>
      <c r="F625" s="449">
        <f>'Data information'!E840</f>
        <v>3850</v>
      </c>
      <c r="G625" s="449">
        <f t="shared" si="61"/>
        <v>0</v>
      </c>
      <c r="H625" s="449">
        <f>'Data information'!F840</f>
        <v>0</v>
      </c>
      <c r="I625" s="449">
        <f t="shared" si="62"/>
        <v>0</v>
      </c>
      <c r="J625" s="449">
        <f t="shared" si="63"/>
        <v>0</v>
      </c>
      <c r="K625" s="469"/>
    </row>
    <row r="626" spans="1:11" s="500" customFormat="1">
      <c r="A626" s="451"/>
      <c r="B626" s="475"/>
      <c r="C626" s="476" t="str">
        <f>'Data information'!C841</f>
        <v xml:space="preserve"> -  MCCB 50 AT. 3P</v>
      </c>
      <c r="D626" s="449"/>
      <c r="E626" s="450" t="str">
        <f>'Data information'!D841</f>
        <v>ตัว</v>
      </c>
      <c r="F626" s="449">
        <f>'Data information'!E841</f>
        <v>3850</v>
      </c>
      <c r="G626" s="449">
        <f t="shared" si="61"/>
        <v>0</v>
      </c>
      <c r="H626" s="449">
        <f>'Data information'!F841</f>
        <v>0</v>
      </c>
      <c r="I626" s="449">
        <f t="shared" si="62"/>
        <v>0</v>
      </c>
      <c r="J626" s="449">
        <f t="shared" si="63"/>
        <v>0</v>
      </c>
      <c r="K626" s="469"/>
    </row>
    <row r="627" spans="1:11" s="500" customFormat="1" hidden="1">
      <c r="A627" s="451"/>
      <c r="B627" s="475"/>
      <c r="C627" s="476" t="str">
        <f>'Data information'!C842</f>
        <v xml:space="preserve"> -  MCCB 40 AT. 3P</v>
      </c>
      <c r="D627" s="449"/>
      <c r="E627" s="450" t="str">
        <f>'Data information'!D842</f>
        <v>ตัว</v>
      </c>
      <c r="F627" s="449">
        <f>'Data information'!E842</f>
        <v>3850</v>
      </c>
      <c r="G627" s="449">
        <f t="shared" si="61"/>
        <v>0</v>
      </c>
      <c r="H627" s="449">
        <f>'Data information'!F842</f>
        <v>0</v>
      </c>
      <c r="I627" s="449">
        <f t="shared" si="62"/>
        <v>0</v>
      </c>
      <c r="J627" s="449">
        <f t="shared" si="63"/>
        <v>0</v>
      </c>
      <c r="K627" s="469"/>
    </row>
    <row r="628" spans="1:11" s="500" customFormat="1">
      <c r="A628" s="451"/>
      <c r="B628" s="475"/>
      <c r="C628" s="476" t="str">
        <f>'Data information'!C843</f>
        <v xml:space="preserve"> -  MCCB 30 AT. 3P</v>
      </c>
      <c r="D628" s="449"/>
      <c r="E628" s="450" t="str">
        <f>'Data information'!D843</f>
        <v>ตัว</v>
      </c>
      <c r="F628" s="449">
        <f>'Data information'!E843</f>
        <v>3850</v>
      </c>
      <c r="G628" s="449">
        <f t="shared" si="61"/>
        <v>0</v>
      </c>
      <c r="H628" s="449">
        <f>'Data information'!F843</f>
        <v>0</v>
      </c>
      <c r="I628" s="449">
        <f t="shared" si="62"/>
        <v>0</v>
      </c>
      <c r="J628" s="449">
        <f t="shared" si="63"/>
        <v>0</v>
      </c>
      <c r="K628" s="469"/>
    </row>
    <row r="629" spans="1:11" s="500" customFormat="1">
      <c r="A629" s="451"/>
      <c r="B629" s="475"/>
      <c r="C629" s="476" t="str">
        <f>'Data information'!C844</f>
        <v xml:space="preserve"> -  ตู้ DBA พร้อมอุปกรณ์ประกอบตู้</v>
      </c>
      <c r="D629" s="449"/>
      <c r="E629" s="450" t="str">
        <f>'Data information'!D844</f>
        <v>ตู้</v>
      </c>
      <c r="F629" s="449">
        <f>'Data information'!E844</f>
        <v>92280</v>
      </c>
      <c r="G629" s="449">
        <f t="shared" si="61"/>
        <v>0</v>
      </c>
      <c r="H629" s="449">
        <f>'Data information'!F844</f>
        <v>3000</v>
      </c>
      <c r="I629" s="449">
        <f t="shared" si="62"/>
        <v>0</v>
      </c>
      <c r="J629" s="449">
        <f t="shared" si="63"/>
        <v>0</v>
      </c>
      <c r="K629" s="469"/>
    </row>
    <row r="630" spans="1:11" s="500" customFormat="1" hidden="1">
      <c r="A630" s="451"/>
      <c r="B630" s="475"/>
      <c r="C630" s="476" t="str">
        <f>'Data information'!C845</f>
        <v xml:space="preserve"> -  DB - LIFT</v>
      </c>
      <c r="D630" s="449"/>
      <c r="E630" s="450" t="str">
        <f>'Data information'!D845</f>
        <v>ตู้</v>
      </c>
      <c r="F630" s="449">
        <f>'Data information'!E845</f>
        <v>5365</v>
      </c>
      <c r="G630" s="449">
        <f t="shared" si="61"/>
        <v>0</v>
      </c>
      <c r="H630" s="449">
        <f>'Data information'!F845</f>
        <v>1000</v>
      </c>
      <c r="I630" s="449">
        <f t="shared" si="62"/>
        <v>0</v>
      </c>
      <c r="J630" s="449">
        <f t="shared" si="63"/>
        <v>0</v>
      </c>
      <c r="K630" s="469"/>
    </row>
    <row r="631" spans="1:11" s="500" customFormat="1" hidden="1">
      <c r="A631" s="451"/>
      <c r="B631" s="475"/>
      <c r="C631" s="476" t="str">
        <f>'Data information'!C846</f>
        <v xml:space="preserve"> -  DB - SAN</v>
      </c>
      <c r="D631" s="449"/>
      <c r="E631" s="450" t="str">
        <f>'Data information'!D846</f>
        <v>ตู้</v>
      </c>
      <c r="F631" s="449">
        <f>'Data information'!E846</f>
        <v>5365</v>
      </c>
      <c r="G631" s="449">
        <f t="shared" si="61"/>
        <v>0</v>
      </c>
      <c r="H631" s="449">
        <f>'Data information'!F846</f>
        <v>1000</v>
      </c>
      <c r="I631" s="449">
        <f t="shared" si="62"/>
        <v>0</v>
      </c>
      <c r="J631" s="449">
        <f t="shared" si="63"/>
        <v>0</v>
      </c>
      <c r="K631" s="469"/>
    </row>
    <row r="632" spans="1:11" s="500" customFormat="1" hidden="1">
      <c r="A632" s="451"/>
      <c r="B632" s="475"/>
      <c r="C632" s="476" t="str">
        <f>'Data information'!C847</f>
        <v xml:space="preserve"> -  ตู้ DBW พร้อมอุปกรณ์ประกอบตู้</v>
      </c>
      <c r="D632" s="449"/>
      <c r="E632" s="450" t="str">
        <f>'Data information'!D847</f>
        <v>ตู้</v>
      </c>
      <c r="F632" s="449">
        <f>'Data information'!E847</f>
        <v>0</v>
      </c>
      <c r="G632" s="449">
        <f t="shared" si="61"/>
        <v>0</v>
      </c>
      <c r="H632" s="449">
        <f>'Data information'!F847</f>
        <v>0</v>
      </c>
      <c r="I632" s="449">
        <f t="shared" si="62"/>
        <v>0</v>
      </c>
      <c r="J632" s="449">
        <f t="shared" si="63"/>
        <v>0</v>
      </c>
      <c r="K632" s="469"/>
    </row>
    <row r="633" spans="1:11" s="500" customFormat="1" hidden="1">
      <c r="A633" s="451"/>
      <c r="B633" s="475"/>
      <c r="C633" s="476" t="str">
        <f>'Data information'!C848</f>
        <v xml:space="preserve"> - ตู้โหลดเซนเตอร์ 42 ช่อง</v>
      </c>
      <c r="D633" s="449"/>
      <c r="E633" s="450" t="str">
        <f>'Data information'!D848</f>
        <v>ตู้</v>
      </c>
      <c r="F633" s="449">
        <f>'Data information'!E848</f>
        <v>13200</v>
      </c>
      <c r="G633" s="449">
        <f t="shared" si="61"/>
        <v>0</v>
      </c>
      <c r="H633" s="449">
        <f>'Data information'!F848</f>
        <v>1000</v>
      </c>
      <c r="I633" s="449">
        <f t="shared" si="62"/>
        <v>0</v>
      </c>
      <c r="J633" s="449">
        <f t="shared" si="63"/>
        <v>0</v>
      </c>
      <c r="K633" s="469"/>
    </row>
    <row r="634" spans="1:11" s="500" customFormat="1" hidden="1">
      <c r="A634" s="451"/>
      <c r="B634" s="475"/>
      <c r="C634" s="476" t="str">
        <f>'Data information'!C849</f>
        <v xml:space="preserve"> - ตู้โหลดเซนเตอร์ 36 ช่อง</v>
      </c>
      <c r="D634" s="449"/>
      <c r="E634" s="450" t="str">
        <f>'Data information'!D849</f>
        <v>ตู้</v>
      </c>
      <c r="F634" s="449">
        <f>'Data information'!E849</f>
        <v>12200</v>
      </c>
      <c r="G634" s="449">
        <f t="shared" si="61"/>
        <v>0</v>
      </c>
      <c r="H634" s="449">
        <f>'Data information'!F849</f>
        <v>1000</v>
      </c>
      <c r="I634" s="449">
        <f t="shared" si="62"/>
        <v>0</v>
      </c>
      <c r="J634" s="449">
        <f t="shared" si="63"/>
        <v>0</v>
      </c>
      <c r="K634" s="469"/>
    </row>
    <row r="635" spans="1:11" s="500" customFormat="1">
      <c r="A635" s="451"/>
      <c r="B635" s="475"/>
      <c r="C635" s="476" t="str">
        <f>'Data information'!C850</f>
        <v xml:space="preserve"> - ตู้โหลดเซนเตอร์ 30 ช่อง</v>
      </c>
      <c r="D635" s="449"/>
      <c r="E635" s="450" t="str">
        <f>'Data information'!D850</f>
        <v>ตู้</v>
      </c>
      <c r="F635" s="449">
        <f>'Data information'!E850</f>
        <v>10900</v>
      </c>
      <c r="G635" s="449">
        <f t="shared" si="61"/>
        <v>0</v>
      </c>
      <c r="H635" s="449">
        <f>'Data information'!F850</f>
        <v>1000</v>
      </c>
      <c r="I635" s="449">
        <f t="shared" si="62"/>
        <v>0</v>
      </c>
      <c r="J635" s="449">
        <f t="shared" si="63"/>
        <v>0</v>
      </c>
      <c r="K635" s="469"/>
    </row>
    <row r="636" spans="1:11" s="500" customFormat="1">
      <c r="A636" s="451"/>
      <c r="B636" s="475"/>
      <c r="C636" s="476" t="str">
        <f>'Data information'!C851</f>
        <v xml:space="preserve"> - ตู้โหลดเซนเตอร์ 24 ช่อง</v>
      </c>
      <c r="D636" s="449"/>
      <c r="E636" s="450" t="str">
        <f>'Data information'!D851</f>
        <v>ตู้</v>
      </c>
      <c r="F636" s="449">
        <f>'Data information'!E851</f>
        <v>10100</v>
      </c>
      <c r="G636" s="449">
        <f t="shared" si="61"/>
        <v>0</v>
      </c>
      <c r="H636" s="449">
        <f>'Data information'!F851</f>
        <v>1000</v>
      </c>
      <c r="I636" s="449">
        <f t="shared" si="62"/>
        <v>0</v>
      </c>
      <c r="J636" s="449">
        <f t="shared" si="63"/>
        <v>0</v>
      </c>
      <c r="K636" s="469"/>
    </row>
    <row r="637" spans="1:11" s="500" customFormat="1">
      <c r="A637" s="451"/>
      <c r="B637" s="475"/>
      <c r="C637" s="476" t="str">
        <f>'Data information'!C852</f>
        <v xml:space="preserve"> - ตู้โหลดเซนเตอร์ 18 ช่อง</v>
      </c>
      <c r="D637" s="449"/>
      <c r="E637" s="450" t="str">
        <f>'Data information'!D852</f>
        <v>ตู้</v>
      </c>
      <c r="F637" s="449">
        <f>'Data information'!E852</f>
        <v>9370</v>
      </c>
      <c r="G637" s="449">
        <f t="shared" si="61"/>
        <v>0</v>
      </c>
      <c r="H637" s="449">
        <f>'Data information'!F852</f>
        <v>1000</v>
      </c>
      <c r="I637" s="449">
        <f t="shared" si="62"/>
        <v>0</v>
      </c>
      <c r="J637" s="449">
        <f t="shared" si="63"/>
        <v>0</v>
      </c>
      <c r="K637" s="469"/>
    </row>
    <row r="638" spans="1:11" s="500" customFormat="1" hidden="1">
      <c r="A638" s="451"/>
      <c r="B638" s="475"/>
      <c r="C638" s="476" t="str">
        <f>'Data information'!C853</f>
        <v xml:space="preserve"> - ตู้โหลดเซนเตอร์ 12 ช่อง</v>
      </c>
      <c r="D638" s="449"/>
      <c r="E638" s="450" t="str">
        <f>'Data information'!D853</f>
        <v>ตู้</v>
      </c>
      <c r="F638" s="449">
        <f>'Data information'!E853</f>
        <v>7930</v>
      </c>
      <c r="G638" s="449">
        <f t="shared" si="61"/>
        <v>0</v>
      </c>
      <c r="H638" s="449">
        <f>'Data information'!F853</f>
        <v>1000</v>
      </c>
      <c r="I638" s="449">
        <f t="shared" si="62"/>
        <v>0</v>
      </c>
      <c r="J638" s="449">
        <f t="shared" si="63"/>
        <v>0</v>
      </c>
      <c r="K638" s="469"/>
    </row>
    <row r="639" spans="1:11" s="500" customFormat="1" hidden="1">
      <c r="A639" s="451"/>
      <c r="B639" s="475"/>
      <c r="C639" s="476" t="str">
        <f>'Data information'!C854</f>
        <v xml:space="preserve"> - ตู้โหลดเซนเตอร์ 4 ช่อง</v>
      </c>
      <c r="D639" s="449"/>
      <c r="E639" s="450" t="str">
        <f>'Data information'!D854</f>
        <v>ตู้</v>
      </c>
      <c r="F639" s="449">
        <f>'Data information'!E854</f>
        <v>1170</v>
      </c>
      <c r="G639" s="449">
        <f t="shared" si="61"/>
        <v>0</v>
      </c>
      <c r="H639" s="449">
        <f>'Data information'!F854</f>
        <v>500</v>
      </c>
      <c r="I639" s="449">
        <f t="shared" si="62"/>
        <v>0</v>
      </c>
      <c r="J639" s="449">
        <f t="shared" si="63"/>
        <v>0</v>
      </c>
      <c r="K639" s="469"/>
    </row>
    <row r="640" spans="1:11" s="500" customFormat="1" hidden="1">
      <c r="A640" s="451"/>
      <c r="B640" s="475"/>
      <c r="C640" s="476" t="str">
        <f>'Data information'!C855</f>
        <v xml:space="preserve"> - เมนเบรกเกอร์ 3 เฟส 125 A</v>
      </c>
      <c r="D640" s="449"/>
      <c r="E640" s="450" t="str">
        <f>'Data information'!D855</f>
        <v>ตัว</v>
      </c>
      <c r="F640" s="449">
        <f>'Data information'!E855</f>
        <v>10400</v>
      </c>
      <c r="G640" s="449">
        <f t="shared" si="61"/>
        <v>0</v>
      </c>
      <c r="H640" s="449">
        <f>'Data information'!F855</f>
        <v>0</v>
      </c>
      <c r="I640" s="449">
        <f t="shared" si="62"/>
        <v>0</v>
      </c>
      <c r="J640" s="449">
        <f t="shared" si="63"/>
        <v>0</v>
      </c>
      <c r="K640" s="469"/>
    </row>
    <row r="641" spans="1:11" s="500" customFormat="1" hidden="1">
      <c r="A641" s="451"/>
      <c r="B641" s="475"/>
      <c r="C641" s="476" t="str">
        <f>'Data information'!C856</f>
        <v xml:space="preserve"> - เมนเบรกเกอร์ 3 เฟส 100 A</v>
      </c>
      <c r="D641" s="449"/>
      <c r="E641" s="450" t="str">
        <f>'Data information'!D856</f>
        <v>ตัว</v>
      </c>
      <c r="F641" s="449">
        <f>'Data information'!E856</f>
        <v>4560</v>
      </c>
      <c r="G641" s="449">
        <f t="shared" si="61"/>
        <v>0</v>
      </c>
      <c r="H641" s="449">
        <f>'Data information'!F856</f>
        <v>0</v>
      </c>
      <c r="I641" s="449">
        <f t="shared" si="62"/>
        <v>0</v>
      </c>
      <c r="J641" s="449">
        <f t="shared" si="63"/>
        <v>0</v>
      </c>
      <c r="K641" s="469"/>
    </row>
    <row r="642" spans="1:11" s="500" customFormat="1" hidden="1">
      <c r="A642" s="451"/>
      <c r="B642" s="475"/>
      <c r="C642" s="476" t="str">
        <f>'Data information'!C857</f>
        <v xml:space="preserve"> - เมนเบรกเกอร์ 3 เฟส 90 A</v>
      </c>
      <c r="D642" s="449"/>
      <c r="E642" s="450" t="str">
        <f>'Data information'!D857</f>
        <v>ตัว</v>
      </c>
      <c r="F642" s="449">
        <f>'Data information'!E857</f>
        <v>4560</v>
      </c>
      <c r="G642" s="449">
        <f t="shared" si="61"/>
        <v>0</v>
      </c>
      <c r="H642" s="449">
        <f>'Data information'!F857</f>
        <v>0</v>
      </c>
      <c r="I642" s="449">
        <f t="shared" si="62"/>
        <v>0</v>
      </c>
      <c r="J642" s="449">
        <f t="shared" si="63"/>
        <v>0</v>
      </c>
      <c r="K642" s="469"/>
    </row>
    <row r="643" spans="1:11" s="500" customFormat="1" hidden="1">
      <c r="A643" s="451"/>
      <c r="B643" s="475"/>
      <c r="C643" s="476" t="str">
        <f>'Data information'!C858</f>
        <v xml:space="preserve"> - เมนเบรกเกอร์ 3 เฟส 80 A</v>
      </c>
      <c r="D643" s="449"/>
      <c r="E643" s="450" t="str">
        <f>'Data information'!D858</f>
        <v>ตัว</v>
      </c>
      <c r="F643" s="449">
        <f>'Data information'!E858</f>
        <v>4360</v>
      </c>
      <c r="G643" s="449">
        <f t="shared" si="61"/>
        <v>0</v>
      </c>
      <c r="H643" s="449">
        <f>'Data information'!F858</f>
        <v>0</v>
      </c>
      <c r="I643" s="449">
        <f t="shared" si="62"/>
        <v>0</v>
      </c>
      <c r="J643" s="449">
        <f t="shared" si="63"/>
        <v>0</v>
      </c>
      <c r="K643" s="469"/>
    </row>
    <row r="644" spans="1:11" s="500" customFormat="1">
      <c r="A644" s="451"/>
      <c r="B644" s="475"/>
      <c r="C644" s="476" t="str">
        <f>'Data information'!C859</f>
        <v xml:space="preserve"> - เมนเบรกเกอร์ 3 เฟส 60 A</v>
      </c>
      <c r="D644" s="449"/>
      <c r="E644" s="450" t="str">
        <f>'Data information'!D859</f>
        <v>ตัว</v>
      </c>
      <c r="F644" s="449">
        <f>'Data information'!E859</f>
        <v>4350</v>
      </c>
      <c r="G644" s="449">
        <f t="shared" si="61"/>
        <v>0</v>
      </c>
      <c r="H644" s="449">
        <f>'Data information'!F859</f>
        <v>0</v>
      </c>
      <c r="I644" s="449">
        <f t="shared" si="62"/>
        <v>0</v>
      </c>
      <c r="J644" s="449">
        <f t="shared" si="63"/>
        <v>0</v>
      </c>
      <c r="K644" s="469"/>
    </row>
    <row r="645" spans="1:11" s="500" customFormat="1">
      <c r="A645" s="451"/>
      <c r="B645" s="475"/>
      <c r="C645" s="476" t="str">
        <f>'Data information'!C860</f>
        <v xml:space="preserve"> - เมนเบรกเกอร์ 3 เฟส 50 A</v>
      </c>
      <c r="D645" s="449"/>
      <c r="E645" s="450" t="str">
        <f>'Data information'!D860</f>
        <v>ตัว</v>
      </c>
      <c r="F645" s="449">
        <f>'Data information'!E860</f>
        <v>3290</v>
      </c>
      <c r="G645" s="449">
        <f t="shared" si="61"/>
        <v>0</v>
      </c>
      <c r="H645" s="449">
        <f>'Data information'!F860</f>
        <v>0</v>
      </c>
      <c r="I645" s="449">
        <f t="shared" si="62"/>
        <v>0</v>
      </c>
      <c r="J645" s="449">
        <f t="shared" si="63"/>
        <v>0</v>
      </c>
      <c r="K645" s="469"/>
    </row>
    <row r="646" spans="1:11" s="500" customFormat="1" hidden="1">
      <c r="A646" s="451"/>
      <c r="B646" s="475"/>
      <c r="C646" s="476" t="str">
        <f>'Data information'!C861</f>
        <v xml:space="preserve"> - เมนเบรกเกอร์ 3 เฟส 40 A</v>
      </c>
      <c r="D646" s="449"/>
      <c r="E646" s="450" t="str">
        <f>'Data information'!D861</f>
        <v>ตัว</v>
      </c>
      <c r="F646" s="449">
        <f>'Data information'!E861</f>
        <v>3290</v>
      </c>
      <c r="G646" s="449">
        <f t="shared" si="61"/>
        <v>0</v>
      </c>
      <c r="H646" s="449">
        <f>'Data information'!F861</f>
        <v>0</v>
      </c>
      <c r="I646" s="449">
        <f t="shared" si="62"/>
        <v>0</v>
      </c>
      <c r="J646" s="449">
        <f t="shared" si="63"/>
        <v>0</v>
      </c>
      <c r="K646" s="469"/>
    </row>
    <row r="647" spans="1:11" s="500" customFormat="1" hidden="1">
      <c r="A647" s="451"/>
      <c r="B647" s="475"/>
      <c r="C647" s="476" t="str">
        <f>'Data information'!C862</f>
        <v xml:space="preserve"> - เมนเบรกเกอร์ 1 เฟส 50 A</v>
      </c>
      <c r="D647" s="449"/>
      <c r="E647" s="450" t="str">
        <f>'Data information'!D862</f>
        <v>ตัว</v>
      </c>
      <c r="F647" s="449">
        <f>'Data information'!E862</f>
        <v>525</v>
      </c>
      <c r="G647" s="449">
        <f t="shared" si="61"/>
        <v>0</v>
      </c>
      <c r="H647" s="449">
        <f>'Data information'!F862</f>
        <v>0</v>
      </c>
      <c r="I647" s="449">
        <f t="shared" si="62"/>
        <v>0</v>
      </c>
      <c r="J647" s="449">
        <f t="shared" si="63"/>
        <v>0</v>
      </c>
      <c r="K647" s="469"/>
    </row>
    <row r="648" spans="1:11" s="500" customFormat="1" hidden="1">
      <c r="A648" s="451"/>
      <c r="B648" s="475"/>
      <c r="C648" s="476" t="str">
        <f>'Data information'!C863</f>
        <v xml:space="preserve"> - เมนเบรกเกอร์ 1 เฟส 40 A</v>
      </c>
      <c r="D648" s="449"/>
      <c r="E648" s="450" t="str">
        <f>'Data information'!D863</f>
        <v>ตัว</v>
      </c>
      <c r="F648" s="449">
        <f>'Data information'!E863</f>
        <v>525</v>
      </c>
      <c r="G648" s="449">
        <f t="shared" si="61"/>
        <v>0</v>
      </c>
      <c r="H648" s="449">
        <f>'Data information'!F863</f>
        <v>0</v>
      </c>
      <c r="I648" s="449">
        <f t="shared" si="62"/>
        <v>0</v>
      </c>
      <c r="J648" s="449">
        <f t="shared" si="63"/>
        <v>0</v>
      </c>
      <c r="K648" s="469"/>
    </row>
    <row r="649" spans="1:11" s="500" customFormat="1" hidden="1">
      <c r="A649" s="451"/>
      <c r="B649" s="475"/>
      <c r="C649" s="476" t="str">
        <f>'Data information'!C864</f>
        <v xml:space="preserve"> - ลูกเซอร์กิต 1 P 50 A</v>
      </c>
      <c r="D649" s="449"/>
      <c r="E649" s="450" t="str">
        <f>'Data information'!D864</f>
        <v>ตัว</v>
      </c>
      <c r="F649" s="449">
        <f>'Data information'!E864</f>
        <v>200</v>
      </c>
      <c r="G649" s="449">
        <f t="shared" si="61"/>
        <v>0</v>
      </c>
      <c r="H649" s="449">
        <f>'Data information'!F864</f>
        <v>30</v>
      </c>
      <c r="I649" s="449">
        <f t="shared" si="62"/>
        <v>0</v>
      </c>
      <c r="J649" s="449">
        <f t="shared" si="63"/>
        <v>0</v>
      </c>
      <c r="K649" s="469"/>
    </row>
    <row r="650" spans="1:11" s="500" customFormat="1" hidden="1">
      <c r="A650" s="451"/>
      <c r="B650" s="475"/>
      <c r="C650" s="476" t="str">
        <f>'Data information'!C865</f>
        <v xml:space="preserve"> - ลูกเซอร์กิต 1 P 40 A</v>
      </c>
      <c r="D650" s="449"/>
      <c r="E650" s="450" t="str">
        <f>'Data information'!D865</f>
        <v>ตัว</v>
      </c>
      <c r="F650" s="449">
        <f>'Data information'!E865</f>
        <v>200</v>
      </c>
      <c r="G650" s="449">
        <f t="shared" si="61"/>
        <v>0</v>
      </c>
      <c r="H650" s="449">
        <f>'Data information'!F865</f>
        <v>30</v>
      </c>
      <c r="I650" s="449">
        <f t="shared" si="62"/>
        <v>0</v>
      </c>
      <c r="J650" s="449">
        <f t="shared" si="63"/>
        <v>0</v>
      </c>
      <c r="K650" s="469"/>
    </row>
    <row r="651" spans="1:11" s="500" customFormat="1">
      <c r="A651" s="451"/>
      <c r="B651" s="475"/>
      <c r="C651" s="476" t="str">
        <f>'Data information'!C866</f>
        <v xml:space="preserve"> - ลูกเซอร์กิต 1 P 20 A</v>
      </c>
      <c r="D651" s="449"/>
      <c r="E651" s="450" t="str">
        <f>'Data information'!D866</f>
        <v>ตัว</v>
      </c>
      <c r="F651" s="449">
        <f>'Data information'!E866</f>
        <v>100</v>
      </c>
      <c r="G651" s="449">
        <f t="shared" si="61"/>
        <v>0</v>
      </c>
      <c r="H651" s="449">
        <f>'Data information'!F866</f>
        <v>30</v>
      </c>
      <c r="I651" s="449">
        <f t="shared" si="62"/>
        <v>0</v>
      </c>
      <c r="J651" s="449">
        <f t="shared" si="63"/>
        <v>0</v>
      </c>
      <c r="K651" s="469"/>
    </row>
    <row r="652" spans="1:11" s="500" customFormat="1">
      <c r="A652" s="451"/>
      <c r="B652" s="475"/>
      <c r="C652" s="476" t="str">
        <f>'Data information'!C867</f>
        <v xml:space="preserve"> - ลูกเซอร์กิต 1 P 16 A</v>
      </c>
      <c r="D652" s="449"/>
      <c r="E652" s="450" t="str">
        <f>'Data information'!D867</f>
        <v>ตัว</v>
      </c>
      <c r="F652" s="449">
        <f>'Data information'!E867</f>
        <v>100</v>
      </c>
      <c r="G652" s="449">
        <f t="shared" si="61"/>
        <v>0</v>
      </c>
      <c r="H652" s="449">
        <f>'Data information'!F867</f>
        <v>30</v>
      </c>
      <c r="I652" s="449">
        <f t="shared" si="62"/>
        <v>0</v>
      </c>
      <c r="J652" s="449">
        <f t="shared" si="63"/>
        <v>0</v>
      </c>
      <c r="K652" s="469"/>
    </row>
    <row r="653" spans="1:11" s="500" customFormat="1">
      <c r="A653" s="451"/>
      <c r="B653" s="475"/>
      <c r="C653" s="476" t="str">
        <f>'Data information'!C868</f>
        <v xml:space="preserve"> - ลูกเซอร์กิต 1 P 16 A (RCBO)</v>
      </c>
      <c r="D653" s="449"/>
      <c r="E653" s="450" t="str">
        <f>'Data information'!D868</f>
        <v>ตัว</v>
      </c>
      <c r="F653" s="449">
        <f>'Data information'!E868</f>
        <v>1000</v>
      </c>
      <c r="G653" s="449">
        <f t="shared" si="61"/>
        <v>0</v>
      </c>
      <c r="H653" s="449">
        <f>'Data information'!F868</f>
        <v>30</v>
      </c>
      <c r="I653" s="449">
        <f t="shared" si="62"/>
        <v>0</v>
      </c>
      <c r="J653" s="449">
        <f t="shared" si="63"/>
        <v>0</v>
      </c>
      <c r="K653" s="469"/>
    </row>
    <row r="654" spans="1:11" s="500" customFormat="1" hidden="1">
      <c r="A654" s="451"/>
      <c r="B654" s="475"/>
      <c r="C654" s="476" t="str">
        <f>'Data information'!C869</f>
        <v xml:space="preserve">  -ตู้มิเตอร์พร้อมมิเตอร์ไฟฟ้า 1 เฟส (15/45)ยี่ห้อ มิตซู </v>
      </c>
      <c r="D654" s="449"/>
      <c r="E654" s="450" t="str">
        <f>'Data information'!D869</f>
        <v>ตู้</v>
      </c>
      <c r="F654" s="449">
        <f>'Data information'!E869</f>
        <v>21000</v>
      </c>
      <c r="G654" s="449">
        <f t="shared" si="61"/>
        <v>0</v>
      </c>
      <c r="H654" s="449">
        <f>'Data information'!F869</f>
        <v>1000</v>
      </c>
      <c r="I654" s="449">
        <f t="shared" si="62"/>
        <v>0</v>
      </c>
      <c r="J654" s="449">
        <f t="shared" si="63"/>
        <v>0</v>
      </c>
      <c r="K654" s="469"/>
    </row>
    <row r="655" spans="1:11" s="500" customFormat="1">
      <c r="A655" s="451"/>
      <c r="B655" s="475"/>
      <c r="C655" s="485" t="str">
        <f>'Data information'!C870</f>
        <v xml:space="preserve"> ท่อ และ ราง</v>
      </c>
      <c r="D655" s="449"/>
      <c r="E655" s="450"/>
      <c r="F655" s="449"/>
      <c r="G655" s="449"/>
      <c r="H655" s="449"/>
      <c r="I655" s="449"/>
      <c r="J655" s="449"/>
      <c r="K655" s="469"/>
    </row>
    <row r="656" spans="1:11" s="500" customFormat="1" hidden="1">
      <c r="A656" s="451"/>
      <c r="B656" s="475"/>
      <c r="C656" s="476" t="str">
        <f>'Data information'!C871</f>
        <v xml:space="preserve"> -  ท่อ IMC 4 "</v>
      </c>
      <c r="D656" s="449"/>
      <c r="E656" s="450" t="str">
        <f>'Data information'!D871</f>
        <v>ม.</v>
      </c>
      <c r="F656" s="449">
        <f>'Data information'!E871</f>
        <v>734.95</v>
      </c>
      <c r="G656" s="449">
        <f t="shared" si="61"/>
        <v>0</v>
      </c>
      <c r="H656" s="449">
        <f>'Data information'!F871</f>
        <v>85</v>
      </c>
      <c r="I656" s="449">
        <f t="shared" si="62"/>
        <v>0</v>
      </c>
      <c r="J656" s="449">
        <f t="shared" si="63"/>
        <v>0</v>
      </c>
      <c r="K656" s="469"/>
    </row>
    <row r="657" spans="1:11" s="500" customFormat="1" hidden="1">
      <c r="A657" s="451"/>
      <c r="B657" s="475"/>
      <c r="C657" s="476" t="str">
        <f>'Data information'!C872</f>
        <v xml:space="preserve"> -  ท่อ IMC 3 1/2 "</v>
      </c>
      <c r="D657" s="449"/>
      <c r="E657" s="450" t="str">
        <f>'Data information'!D872</f>
        <v>ม.</v>
      </c>
      <c r="F657" s="449">
        <f>'Data information'!E872</f>
        <v>640</v>
      </c>
      <c r="G657" s="449">
        <f t="shared" si="61"/>
        <v>0</v>
      </c>
      <c r="H657" s="449">
        <f>'Data information'!F872</f>
        <v>75</v>
      </c>
      <c r="I657" s="449">
        <f t="shared" si="62"/>
        <v>0</v>
      </c>
      <c r="J657" s="449">
        <f t="shared" si="63"/>
        <v>0</v>
      </c>
      <c r="K657" s="469"/>
    </row>
    <row r="658" spans="1:11" s="500" customFormat="1" hidden="1">
      <c r="A658" s="451"/>
      <c r="B658" s="475"/>
      <c r="C658" s="476" t="str">
        <f>'Data information'!C873</f>
        <v xml:space="preserve"> -  ท่อ IMC 3 "</v>
      </c>
      <c r="D658" s="449"/>
      <c r="E658" s="450" t="str">
        <f>'Data information'!D873</f>
        <v>ม.</v>
      </c>
      <c r="F658" s="449">
        <f>'Data information'!E873</f>
        <v>556.59</v>
      </c>
      <c r="G658" s="449">
        <f t="shared" si="61"/>
        <v>0</v>
      </c>
      <c r="H658" s="449">
        <f>'Data information'!F873</f>
        <v>65</v>
      </c>
      <c r="I658" s="449">
        <f t="shared" si="62"/>
        <v>0</v>
      </c>
      <c r="J658" s="449">
        <f t="shared" si="63"/>
        <v>0</v>
      </c>
      <c r="K658" s="469"/>
    </row>
    <row r="659" spans="1:11" s="500" customFormat="1" hidden="1">
      <c r="A659" s="451"/>
      <c r="B659" s="475"/>
      <c r="C659" s="476" t="str">
        <f>'Data information'!C874</f>
        <v xml:space="preserve"> -  ท่อ IMC 2 1/2 "</v>
      </c>
      <c r="D659" s="449"/>
      <c r="E659" s="450" t="str">
        <f>'Data information'!D874</f>
        <v>ม.</v>
      </c>
      <c r="F659" s="449">
        <f>'Data information'!E874</f>
        <v>449.57</v>
      </c>
      <c r="G659" s="449">
        <f t="shared" si="61"/>
        <v>0</v>
      </c>
      <c r="H659" s="449">
        <f>'Data information'!F874</f>
        <v>55</v>
      </c>
      <c r="I659" s="449">
        <f t="shared" si="62"/>
        <v>0</v>
      </c>
      <c r="J659" s="449">
        <f t="shared" si="63"/>
        <v>0</v>
      </c>
      <c r="K659" s="469"/>
    </row>
    <row r="660" spans="1:11" s="500" customFormat="1" hidden="1">
      <c r="A660" s="451"/>
      <c r="B660" s="475"/>
      <c r="C660" s="476" t="str">
        <f>'Data information'!C875</f>
        <v xml:space="preserve"> -  ท่อ IMC 2 "</v>
      </c>
      <c r="D660" s="449"/>
      <c r="E660" s="450" t="str">
        <f>'Data information'!D875</f>
        <v>ม.</v>
      </c>
      <c r="F660" s="449">
        <f>'Data information'!E875</f>
        <v>287.48</v>
      </c>
      <c r="G660" s="449">
        <f t="shared" si="61"/>
        <v>0</v>
      </c>
      <c r="H660" s="449">
        <f>'Data information'!F875</f>
        <v>48</v>
      </c>
      <c r="I660" s="449">
        <f t="shared" si="62"/>
        <v>0</v>
      </c>
      <c r="J660" s="449">
        <f t="shared" si="63"/>
        <v>0</v>
      </c>
      <c r="K660" s="469"/>
    </row>
    <row r="661" spans="1:11" s="500" customFormat="1">
      <c r="A661" s="451"/>
      <c r="B661" s="475"/>
      <c r="C661" s="476" t="str">
        <f>'Data information'!C876</f>
        <v xml:space="preserve"> -  ท่อ IMC 1 1/2 "</v>
      </c>
      <c r="D661" s="449"/>
      <c r="E661" s="450" t="str">
        <f>'Data information'!D876</f>
        <v>ม.</v>
      </c>
      <c r="F661" s="449">
        <f>'Data information'!E876</f>
        <v>210.36</v>
      </c>
      <c r="G661" s="449">
        <f t="shared" si="61"/>
        <v>0</v>
      </c>
      <c r="H661" s="449">
        <f>'Data information'!F876</f>
        <v>42</v>
      </c>
      <c r="I661" s="449">
        <f t="shared" si="62"/>
        <v>0</v>
      </c>
      <c r="J661" s="449">
        <f t="shared" si="63"/>
        <v>0</v>
      </c>
      <c r="K661" s="469"/>
    </row>
    <row r="662" spans="1:11" s="500" customFormat="1">
      <c r="A662" s="451"/>
      <c r="B662" s="475"/>
      <c r="C662" s="476" t="str">
        <f>'Data information'!C877</f>
        <v xml:space="preserve"> -  ท่อ IMC 1 1/4 "</v>
      </c>
      <c r="D662" s="449"/>
      <c r="E662" s="450" t="str">
        <f>'Data information'!D877</f>
        <v>ม.</v>
      </c>
      <c r="F662" s="449">
        <f>'Data information'!E877</f>
        <v>171.28</v>
      </c>
      <c r="G662" s="449">
        <f t="shared" si="61"/>
        <v>0</v>
      </c>
      <c r="H662" s="449">
        <f>'Data information'!F877</f>
        <v>38</v>
      </c>
      <c r="I662" s="449">
        <f t="shared" si="62"/>
        <v>0</v>
      </c>
      <c r="J662" s="449">
        <f t="shared" si="63"/>
        <v>0</v>
      </c>
      <c r="K662" s="469"/>
    </row>
    <row r="663" spans="1:11" s="500" customFormat="1" hidden="1">
      <c r="A663" s="451"/>
      <c r="B663" s="475"/>
      <c r="C663" s="476" t="str">
        <f>'Data information'!C878</f>
        <v xml:space="preserve"> -  ท่อ IMC 1 "</v>
      </c>
      <c r="D663" s="449"/>
      <c r="E663" s="450" t="str">
        <f>'Data information'!D878</f>
        <v>ม.</v>
      </c>
      <c r="F663" s="449">
        <f>'Data information'!E878</f>
        <v>132.72</v>
      </c>
      <c r="G663" s="449">
        <f t="shared" si="61"/>
        <v>0</v>
      </c>
      <c r="H663" s="449">
        <f>'Data information'!F878</f>
        <v>32</v>
      </c>
      <c r="I663" s="449">
        <f t="shared" si="62"/>
        <v>0</v>
      </c>
      <c r="J663" s="449">
        <f t="shared" si="63"/>
        <v>0</v>
      </c>
      <c r="K663" s="469"/>
    </row>
    <row r="664" spans="1:11" s="500" customFormat="1" hidden="1">
      <c r="A664" s="451"/>
      <c r="B664" s="475"/>
      <c r="C664" s="476" t="str">
        <f>'Data information'!C879</f>
        <v xml:space="preserve"> -  ท่อ IMC 1/2 "</v>
      </c>
      <c r="D664" s="449"/>
      <c r="E664" s="450" t="str">
        <f>'Data information'!D879</f>
        <v>ม.</v>
      </c>
      <c r="F664" s="449">
        <f>'Data information'!E879</f>
        <v>60.85</v>
      </c>
      <c r="G664" s="449">
        <f t="shared" si="61"/>
        <v>0</v>
      </c>
      <c r="H664" s="449">
        <f>'Data information'!F879</f>
        <v>26</v>
      </c>
      <c r="I664" s="449">
        <f t="shared" si="62"/>
        <v>0</v>
      </c>
      <c r="J664" s="449">
        <f t="shared" si="63"/>
        <v>0</v>
      </c>
      <c r="K664" s="469"/>
    </row>
    <row r="665" spans="1:11" s="500" customFormat="1" hidden="1">
      <c r="A665" s="451"/>
      <c r="B665" s="475"/>
      <c r="C665" s="476" t="str">
        <f>'Data information'!C880</f>
        <v xml:space="preserve"> - ท่อ EMT.   2 "</v>
      </c>
      <c r="D665" s="449"/>
      <c r="E665" s="450" t="str">
        <f>'Data information'!D880</f>
        <v>ม.</v>
      </c>
      <c r="F665" s="449">
        <f>'Data information'!E880</f>
        <v>0</v>
      </c>
      <c r="G665" s="449">
        <f t="shared" ref="G665:G722" si="64">D665*F665</f>
        <v>0</v>
      </c>
      <c r="H665" s="449">
        <f>'Data information'!F880</f>
        <v>0</v>
      </c>
      <c r="I665" s="449">
        <f t="shared" ref="I665:I722" si="65">D665*H665</f>
        <v>0</v>
      </c>
      <c r="J665" s="449">
        <f t="shared" ref="J665:J722" si="66">G665+I665</f>
        <v>0</v>
      </c>
      <c r="K665" s="469"/>
    </row>
    <row r="666" spans="1:11" s="500" customFormat="1" hidden="1">
      <c r="A666" s="451"/>
      <c r="B666" s="475"/>
      <c r="C666" s="476" t="str">
        <f>'Data information'!C881</f>
        <v xml:space="preserve"> - ท่อ EMT.   1 1/2 "</v>
      </c>
      <c r="D666" s="449"/>
      <c r="E666" s="450" t="str">
        <f>'Data information'!D881</f>
        <v>ม.</v>
      </c>
      <c r="F666" s="449">
        <f>'Data information'!E881</f>
        <v>145.57</v>
      </c>
      <c r="G666" s="449">
        <f t="shared" si="64"/>
        <v>0</v>
      </c>
      <c r="H666" s="449">
        <f>'Data information'!F881</f>
        <v>38</v>
      </c>
      <c r="I666" s="449">
        <f t="shared" si="65"/>
        <v>0</v>
      </c>
      <c r="J666" s="449">
        <f t="shared" si="66"/>
        <v>0</v>
      </c>
      <c r="K666" s="469"/>
    </row>
    <row r="667" spans="1:11" s="500" customFormat="1" hidden="1">
      <c r="A667" s="451"/>
      <c r="B667" s="475"/>
      <c r="C667" s="476" t="str">
        <f>'Data information'!C882</f>
        <v xml:space="preserve"> - ท่อ EMT.   1 1/4 "</v>
      </c>
      <c r="D667" s="449"/>
      <c r="E667" s="450" t="str">
        <f>'Data information'!D882</f>
        <v>ม.</v>
      </c>
      <c r="F667" s="449">
        <f>'Data information'!E882</f>
        <v>124.85</v>
      </c>
      <c r="G667" s="449">
        <f t="shared" si="64"/>
        <v>0</v>
      </c>
      <c r="H667" s="449">
        <f>'Data information'!F882</f>
        <v>32</v>
      </c>
      <c r="I667" s="449">
        <f t="shared" si="65"/>
        <v>0</v>
      </c>
      <c r="J667" s="449">
        <f t="shared" si="66"/>
        <v>0</v>
      </c>
      <c r="K667" s="469"/>
    </row>
    <row r="668" spans="1:11" s="500" customFormat="1" hidden="1">
      <c r="A668" s="451"/>
      <c r="B668" s="475"/>
      <c r="C668" s="476" t="str">
        <f>'Data information'!C883</f>
        <v xml:space="preserve"> - ท่อ EMT.    3/4 "</v>
      </c>
      <c r="D668" s="449"/>
      <c r="E668" s="450" t="str">
        <f>'Data information'!D883</f>
        <v>ม.</v>
      </c>
      <c r="F668" s="449">
        <f>'Data information'!E883</f>
        <v>50.36</v>
      </c>
      <c r="G668" s="449">
        <f t="shared" si="64"/>
        <v>0</v>
      </c>
      <c r="H668" s="449">
        <f>'Data information'!F883</f>
        <v>24</v>
      </c>
      <c r="I668" s="449">
        <f t="shared" si="65"/>
        <v>0</v>
      </c>
      <c r="J668" s="449">
        <f t="shared" si="66"/>
        <v>0</v>
      </c>
      <c r="K668" s="469"/>
    </row>
    <row r="669" spans="1:11" s="500" customFormat="1">
      <c r="A669" s="451"/>
      <c r="B669" s="475"/>
      <c r="C669" s="476" t="str">
        <f>'Data information'!C884</f>
        <v xml:space="preserve"> - ท่อ EMT.    1/2 "</v>
      </c>
      <c r="D669" s="449"/>
      <c r="E669" s="450" t="str">
        <f>'Data information'!D884</f>
        <v>ม.</v>
      </c>
      <c r="F669" s="449">
        <f>'Data information'!E884</f>
        <v>34.89</v>
      </c>
      <c r="G669" s="449">
        <f t="shared" si="64"/>
        <v>0</v>
      </c>
      <c r="H669" s="449">
        <f>'Data information'!F884</f>
        <v>22</v>
      </c>
      <c r="I669" s="449">
        <f t="shared" si="65"/>
        <v>0</v>
      </c>
      <c r="J669" s="449">
        <f t="shared" si="66"/>
        <v>0</v>
      </c>
      <c r="K669" s="469"/>
    </row>
    <row r="670" spans="1:11" s="500" customFormat="1">
      <c r="A670" s="451"/>
      <c r="B670" s="475"/>
      <c r="C670" s="476" t="str">
        <f>'Data information'!C885</f>
        <v xml:space="preserve"> -  อุปกรณ์ประกอบท่อไฟฟ้า</v>
      </c>
      <c r="D670" s="449"/>
      <c r="E670" s="450" t="str">
        <f>'Data information'!D885</f>
        <v>รายการ</v>
      </c>
      <c r="F670" s="449">
        <f>(SUM(G655:G669))*0.15</f>
        <v>0</v>
      </c>
      <c r="G670" s="449">
        <f t="shared" si="64"/>
        <v>0</v>
      </c>
      <c r="H670" s="449">
        <v>0</v>
      </c>
      <c r="I670" s="449">
        <f t="shared" si="65"/>
        <v>0</v>
      </c>
      <c r="J670" s="449">
        <f t="shared" si="66"/>
        <v>0</v>
      </c>
      <c r="K670" s="469"/>
    </row>
    <row r="671" spans="1:11" s="500" customFormat="1">
      <c r="A671" s="451"/>
      <c r="B671" s="475"/>
      <c r="C671" s="485" t="str">
        <f>'Data information'!C886</f>
        <v xml:space="preserve"> สายไฟฟ้า</v>
      </c>
      <c r="D671" s="449"/>
      <c r="E671" s="450"/>
      <c r="F671" s="449"/>
      <c r="G671" s="449"/>
      <c r="H671" s="449"/>
      <c r="I671" s="449"/>
      <c r="J671" s="449"/>
      <c r="K671" s="469"/>
    </row>
    <row r="672" spans="1:11" s="500" customFormat="1" hidden="1">
      <c r="A672" s="451"/>
      <c r="B672" s="475"/>
      <c r="C672" s="476" t="str">
        <f>'Data information'!C887</f>
        <v xml:space="preserve"> -  IEC 01 #  300  SQ.MM.</v>
      </c>
      <c r="D672" s="449"/>
      <c r="E672" s="450" t="str">
        <f>'Data information'!D887</f>
        <v>ม.</v>
      </c>
      <c r="F672" s="449">
        <f>'Data information'!E887</f>
        <v>867</v>
      </c>
      <c r="G672" s="449">
        <f t="shared" si="64"/>
        <v>0</v>
      </c>
      <c r="H672" s="449">
        <f>'Data information'!F887</f>
        <v>110</v>
      </c>
      <c r="I672" s="449">
        <f t="shared" si="65"/>
        <v>0</v>
      </c>
      <c r="J672" s="449">
        <f t="shared" si="66"/>
        <v>0</v>
      </c>
      <c r="K672" s="469"/>
    </row>
    <row r="673" spans="1:11" s="500" customFormat="1" hidden="1">
      <c r="A673" s="451"/>
      <c r="B673" s="475"/>
      <c r="C673" s="476" t="str">
        <f>'Data information'!C888</f>
        <v xml:space="preserve"> -  IEC 01 #  240  SQ.MM.</v>
      </c>
      <c r="D673" s="449"/>
      <c r="E673" s="450" t="str">
        <f>'Data information'!D888</f>
        <v>ม.</v>
      </c>
      <c r="F673" s="449">
        <f>'Data information'!E888</f>
        <v>691.8</v>
      </c>
      <c r="G673" s="449">
        <f t="shared" si="64"/>
        <v>0</v>
      </c>
      <c r="H673" s="449">
        <f>'Data information'!F888</f>
        <v>100</v>
      </c>
      <c r="I673" s="449">
        <f t="shared" si="65"/>
        <v>0</v>
      </c>
      <c r="J673" s="449">
        <f t="shared" si="66"/>
        <v>0</v>
      </c>
      <c r="K673" s="469"/>
    </row>
    <row r="674" spans="1:11" s="500" customFormat="1" hidden="1">
      <c r="A674" s="451"/>
      <c r="B674" s="475"/>
      <c r="C674" s="476" t="str">
        <f>'Data information'!C889</f>
        <v xml:space="preserve"> -  IEC 01 #  185  SQ.MM.</v>
      </c>
      <c r="D674" s="449"/>
      <c r="E674" s="450" t="str">
        <f>'Data information'!D889</f>
        <v>ม.</v>
      </c>
      <c r="F674" s="449">
        <f>'Data information'!E889</f>
        <v>527.4</v>
      </c>
      <c r="G674" s="449">
        <f t="shared" si="64"/>
        <v>0</v>
      </c>
      <c r="H674" s="449">
        <f>'Data information'!F889</f>
        <v>85</v>
      </c>
      <c r="I674" s="449">
        <f t="shared" si="65"/>
        <v>0</v>
      </c>
      <c r="J674" s="449">
        <f t="shared" si="66"/>
        <v>0</v>
      </c>
      <c r="K674" s="469"/>
    </row>
    <row r="675" spans="1:11" s="500" customFormat="1" hidden="1">
      <c r="A675" s="451"/>
      <c r="B675" s="475"/>
      <c r="C675" s="476" t="str">
        <f>'Data information'!C890</f>
        <v xml:space="preserve"> -  IEC 01 #  120  SQ.MM.</v>
      </c>
      <c r="D675" s="449"/>
      <c r="E675" s="450" t="str">
        <f>'Data information'!D890</f>
        <v>ม.</v>
      </c>
      <c r="F675" s="449">
        <f>'Data information'!E890</f>
        <v>316.2</v>
      </c>
      <c r="G675" s="449">
        <f t="shared" si="64"/>
        <v>0</v>
      </c>
      <c r="H675" s="449">
        <f>'Data information'!F890</f>
        <v>60</v>
      </c>
      <c r="I675" s="449">
        <f t="shared" si="65"/>
        <v>0</v>
      </c>
      <c r="J675" s="449">
        <f t="shared" si="66"/>
        <v>0</v>
      </c>
      <c r="K675" s="469"/>
    </row>
    <row r="676" spans="1:11" s="500" customFormat="1" hidden="1">
      <c r="A676" s="451"/>
      <c r="B676" s="475"/>
      <c r="C676" s="476" t="str">
        <f>'Data information'!C891</f>
        <v xml:space="preserve"> -  IEC 01 #  95  SQ.MM.</v>
      </c>
      <c r="D676" s="449"/>
      <c r="E676" s="450" t="str">
        <f>'Data information'!D891</f>
        <v>ม.</v>
      </c>
      <c r="F676" s="449">
        <f>'Data information'!E891</f>
        <v>270.89999999999998</v>
      </c>
      <c r="G676" s="449">
        <f t="shared" si="64"/>
        <v>0</v>
      </c>
      <c r="H676" s="449">
        <f>'Data information'!F891</f>
        <v>55</v>
      </c>
      <c r="I676" s="449">
        <f t="shared" si="65"/>
        <v>0</v>
      </c>
      <c r="J676" s="449">
        <f t="shared" si="66"/>
        <v>0</v>
      </c>
      <c r="K676" s="469"/>
    </row>
    <row r="677" spans="1:11" s="500" customFormat="1" hidden="1">
      <c r="A677" s="451"/>
      <c r="B677" s="475"/>
      <c r="C677" s="476" t="str">
        <f>'Data information'!C892</f>
        <v xml:space="preserve"> -  IEC 01 #  70  SQ.MM.</v>
      </c>
      <c r="D677" s="449"/>
      <c r="E677" s="450" t="str">
        <f>'Data information'!D892</f>
        <v>ม.</v>
      </c>
      <c r="F677" s="449">
        <f>'Data information'!E892</f>
        <v>196.62</v>
      </c>
      <c r="G677" s="449">
        <f t="shared" si="64"/>
        <v>0</v>
      </c>
      <c r="H677" s="449">
        <f>'Data information'!F892</f>
        <v>45</v>
      </c>
      <c r="I677" s="449">
        <f t="shared" si="65"/>
        <v>0</v>
      </c>
      <c r="J677" s="449">
        <f t="shared" si="66"/>
        <v>0</v>
      </c>
      <c r="K677" s="469"/>
    </row>
    <row r="678" spans="1:11" s="500" customFormat="1" hidden="1">
      <c r="A678" s="451"/>
      <c r="B678" s="475"/>
      <c r="C678" s="476" t="str">
        <f>'Data information'!C893</f>
        <v xml:space="preserve"> -  IEC 01 #  50  SQ.MM.</v>
      </c>
      <c r="D678" s="449"/>
      <c r="E678" s="450" t="str">
        <f>'Data information'!D893</f>
        <v>ม.</v>
      </c>
      <c r="F678" s="449">
        <f>'Data information'!E893</f>
        <v>137.52000000000001</v>
      </c>
      <c r="G678" s="449">
        <f t="shared" si="64"/>
        <v>0</v>
      </c>
      <c r="H678" s="449">
        <f>'Data information'!F893</f>
        <v>40</v>
      </c>
      <c r="I678" s="449">
        <f t="shared" si="65"/>
        <v>0</v>
      </c>
      <c r="J678" s="449">
        <f t="shared" si="66"/>
        <v>0</v>
      </c>
      <c r="K678" s="469"/>
    </row>
    <row r="679" spans="1:11" s="500" customFormat="1" hidden="1">
      <c r="A679" s="451"/>
      <c r="B679" s="475"/>
      <c r="C679" s="476" t="str">
        <f>'Data information'!C894</f>
        <v xml:space="preserve"> -  IEC 01 #  35  SQ.MM.</v>
      </c>
      <c r="D679" s="449"/>
      <c r="E679" s="450" t="str">
        <f>'Data information'!D894</f>
        <v>ม.</v>
      </c>
      <c r="F679" s="449">
        <f>'Data information'!E894</f>
        <v>102.3</v>
      </c>
      <c r="G679" s="449">
        <f t="shared" si="64"/>
        <v>0</v>
      </c>
      <c r="H679" s="449">
        <f>'Data information'!F894</f>
        <v>30</v>
      </c>
      <c r="I679" s="449">
        <f t="shared" si="65"/>
        <v>0</v>
      </c>
      <c r="J679" s="449">
        <f t="shared" si="66"/>
        <v>0</v>
      </c>
      <c r="K679" s="469"/>
    </row>
    <row r="680" spans="1:11" s="500" customFormat="1">
      <c r="A680" s="451"/>
      <c r="B680" s="475"/>
      <c r="C680" s="476" t="str">
        <f>'Data information'!C895</f>
        <v xml:space="preserve"> -  IEC 01 #  25  SQ.MM.</v>
      </c>
      <c r="D680" s="449"/>
      <c r="E680" s="450" t="str">
        <f>'Data information'!D895</f>
        <v>ม.</v>
      </c>
      <c r="F680" s="449">
        <f>'Data information'!E895</f>
        <v>72</v>
      </c>
      <c r="G680" s="449">
        <f t="shared" si="64"/>
        <v>0</v>
      </c>
      <c r="H680" s="449">
        <f>'Data information'!F895</f>
        <v>25</v>
      </c>
      <c r="I680" s="449">
        <f t="shared" si="65"/>
        <v>0</v>
      </c>
      <c r="J680" s="449">
        <f t="shared" si="66"/>
        <v>0</v>
      </c>
      <c r="K680" s="469"/>
    </row>
    <row r="681" spans="1:11" s="500" customFormat="1">
      <c r="A681" s="451"/>
      <c r="B681" s="475"/>
      <c r="C681" s="476" t="str">
        <f>'Data information'!C896</f>
        <v xml:space="preserve"> -  IEC 01 #  16  SQ.MM.</v>
      </c>
      <c r="D681" s="449"/>
      <c r="E681" s="450" t="str">
        <f>'Data information'!D896</f>
        <v>ม.</v>
      </c>
      <c r="F681" s="449">
        <f>'Data information'!E896</f>
        <v>45.9</v>
      </c>
      <c r="G681" s="449">
        <f t="shared" si="64"/>
        <v>0</v>
      </c>
      <c r="H681" s="449">
        <f>'Data information'!F896</f>
        <v>20</v>
      </c>
      <c r="I681" s="449">
        <f t="shared" si="65"/>
        <v>0</v>
      </c>
      <c r="J681" s="449">
        <f t="shared" si="66"/>
        <v>0</v>
      </c>
      <c r="K681" s="469"/>
    </row>
    <row r="682" spans="1:11" s="500" customFormat="1">
      <c r="A682" s="451"/>
      <c r="B682" s="475"/>
      <c r="C682" s="476" t="str">
        <f>'Data information'!C897</f>
        <v xml:space="preserve"> -  IEC 01 #  10  SQ.MM.</v>
      </c>
      <c r="D682" s="449"/>
      <c r="E682" s="450" t="str">
        <f>'Data information'!D897</f>
        <v>ม.</v>
      </c>
      <c r="F682" s="449">
        <f>'Data information'!E897</f>
        <v>29.58</v>
      </c>
      <c r="G682" s="449">
        <f t="shared" si="64"/>
        <v>0</v>
      </c>
      <c r="H682" s="449">
        <f>'Data information'!F897</f>
        <v>16</v>
      </c>
      <c r="I682" s="449">
        <f t="shared" si="65"/>
        <v>0</v>
      </c>
      <c r="J682" s="449">
        <f t="shared" si="66"/>
        <v>0</v>
      </c>
      <c r="K682" s="469"/>
    </row>
    <row r="683" spans="1:11" s="500" customFormat="1" hidden="1">
      <c r="A683" s="451"/>
      <c r="B683" s="475"/>
      <c r="C683" s="476" t="str">
        <f>'Data information'!C898</f>
        <v xml:space="preserve"> -  IEC 01 #  6  SQ.MM.</v>
      </c>
      <c r="D683" s="449"/>
      <c r="E683" s="450" t="str">
        <f>'Data information'!D898</f>
        <v>ม.</v>
      </c>
      <c r="F683" s="449">
        <f>'Data information'!E898</f>
        <v>18</v>
      </c>
      <c r="G683" s="449">
        <f t="shared" si="64"/>
        <v>0</v>
      </c>
      <c r="H683" s="449">
        <f>'Data information'!F898</f>
        <v>12</v>
      </c>
      <c r="I683" s="449">
        <f t="shared" si="65"/>
        <v>0</v>
      </c>
      <c r="J683" s="449">
        <f t="shared" si="66"/>
        <v>0</v>
      </c>
      <c r="K683" s="469"/>
    </row>
    <row r="684" spans="1:11" s="500" customFormat="1" hidden="1">
      <c r="A684" s="451"/>
      <c r="B684" s="475"/>
      <c r="C684" s="476" t="str">
        <f>'Data information'!C899</f>
        <v xml:space="preserve"> -  IEC 01 #  4  SQ.MM.</v>
      </c>
      <c r="D684" s="449"/>
      <c r="E684" s="450" t="str">
        <f>'Data information'!D899</f>
        <v>ม.</v>
      </c>
      <c r="F684" s="449">
        <f>'Data information'!E899</f>
        <v>11.22</v>
      </c>
      <c r="G684" s="449">
        <f t="shared" si="64"/>
        <v>0</v>
      </c>
      <c r="H684" s="449">
        <f>'Data information'!F899</f>
        <v>10</v>
      </c>
      <c r="I684" s="449">
        <f t="shared" si="65"/>
        <v>0</v>
      </c>
      <c r="J684" s="449">
        <f t="shared" si="66"/>
        <v>0</v>
      </c>
      <c r="K684" s="469"/>
    </row>
    <row r="685" spans="1:11" s="500" customFormat="1">
      <c r="A685" s="451"/>
      <c r="B685" s="475"/>
      <c r="C685" s="476" t="str">
        <f>'Data information'!C900</f>
        <v xml:space="preserve"> -  IEC 01 #  2.5  SQ.MM.</v>
      </c>
      <c r="D685" s="449"/>
      <c r="E685" s="450" t="str">
        <f>'Data information'!D900</f>
        <v>ม.</v>
      </c>
      <c r="F685" s="449">
        <f>'Data information'!E900</f>
        <v>7.44</v>
      </c>
      <c r="G685" s="449">
        <f t="shared" si="64"/>
        <v>0</v>
      </c>
      <c r="H685" s="449">
        <f>'Data information'!F900</f>
        <v>7</v>
      </c>
      <c r="I685" s="449">
        <f t="shared" si="65"/>
        <v>0</v>
      </c>
      <c r="J685" s="449">
        <f t="shared" si="66"/>
        <v>0</v>
      </c>
      <c r="K685" s="469"/>
    </row>
    <row r="686" spans="1:11" s="500" customFormat="1">
      <c r="A686" s="451"/>
      <c r="B686" s="475"/>
      <c r="C686" s="476" t="str">
        <f>'Data information'!C901</f>
        <v xml:space="preserve"> -  อุปกรณ์ประกอบสายไฟฟ้า</v>
      </c>
      <c r="D686" s="449"/>
      <c r="E686" s="450" t="str">
        <f>'Data information'!D901</f>
        <v>รายการ</v>
      </c>
      <c r="F686" s="449">
        <f>(SUM(G671:G685))*0.1</f>
        <v>0</v>
      </c>
      <c r="G686" s="449">
        <f t="shared" si="64"/>
        <v>0</v>
      </c>
      <c r="H686" s="449">
        <v>0</v>
      </c>
      <c r="I686" s="449">
        <f t="shared" si="65"/>
        <v>0</v>
      </c>
      <c r="J686" s="449">
        <f t="shared" si="66"/>
        <v>0</v>
      </c>
      <c r="K686" s="469"/>
    </row>
    <row r="687" spans="1:11" s="500" customFormat="1">
      <c r="A687" s="451"/>
      <c r="B687" s="475"/>
      <c r="C687" s="485" t="str">
        <f>'Data information'!C902</f>
        <v xml:space="preserve"> โคมไฟ</v>
      </c>
      <c r="D687" s="449"/>
      <c r="E687" s="450"/>
      <c r="F687" s="449"/>
      <c r="G687" s="449"/>
      <c r="H687" s="449"/>
      <c r="I687" s="449"/>
      <c r="J687" s="449"/>
      <c r="K687" s="469" t="s">
        <v>967</v>
      </c>
    </row>
    <row r="688" spans="1:11" s="500" customFormat="1">
      <c r="A688" s="451"/>
      <c r="B688" s="475"/>
      <c r="C688" s="476" t="str">
        <f>'Data information'!C903</f>
        <v xml:space="preserve"> -  โคมไฟ FL-1</v>
      </c>
      <c r="D688" s="449"/>
      <c r="E688" s="450" t="str">
        <f>'Data information'!D903</f>
        <v>ชุด</v>
      </c>
      <c r="F688" s="449" t="e">
        <f>'Data information'!E903</f>
        <v>#REF!</v>
      </c>
      <c r="G688" s="449" t="e">
        <f t="shared" si="64"/>
        <v>#REF!</v>
      </c>
      <c r="H688" s="449">
        <f>'Data information'!F903</f>
        <v>115</v>
      </c>
      <c r="I688" s="449">
        <f t="shared" si="65"/>
        <v>0</v>
      </c>
      <c r="J688" s="449" t="e">
        <f t="shared" si="66"/>
        <v>#REF!</v>
      </c>
      <c r="K688" s="469"/>
    </row>
    <row r="689" spans="1:11" s="500" customFormat="1">
      <c r="A689" s="451"/>
      <c r="B689" s="475"/>
      <c r="C689" s="476" t="str">
        <f>'Data information'!C904</f>
        <v xml:space="preserve"> -  โคมไฟ FL-2</v>
      </c>
      <c r="D689" s="449"/>
      <c r="E689" s="450" t="str">
        <f>'Data information'!D904</f>
        <v>ชุด</v>
      </c>
      <c r="F689" s="449" t="e">
        <f>'Data information'!E904</f>
        <v>#REF!</v>
      </c>
      <c r="G689" s="449" t="e">
        <f t="shared" si="64"/>
        <v>#REF!</v>
      </c>
      <c r="H689" s="449">
        <f>'Data information'!F904</f>
        <v>115</v>
      </c>
      <c r="I689" s="449">
        <f t="shared" si="65"/>
        <v>0</v>
      </c>
      <c r="J689" s="449" t="e">
        <f t="shared" si="66"/>
        <v>#REF!</v>
      </c>
      <c r="K689" s="469"/>
    </row>
    <row r="690" spans="1:11" s="500" customFormat="1" hidden="1">
      <c r="A690" s="451"/>
      <c r="B690" s="475"/>
      <c r="C690" s="476" t="str">
        <f>'Data information'!C905</f>
        <v xml:space="preserve"> -  โคมไฟ FL-3</v>
      </c>
      <c r="D690" s="449"/>
      <c r="E690" s="450" t="str">
        <f>'Data information'!D905</f>
        <v>ชุด</v>
      </c>
      <c r="F690" s="449" t="e">
        <f>'Data information'!E905</f>
        <v>#REF!</v>
      </c>
      <c r="G690" s="449" t="e">
        <f t="shared" si="64"/>
        <v>#REF!</v>
      </c>
      <c r="H690" s="449">
        <f>'Data information'!F905</f>
        <v>150</v>
      </c>
      <c r="I690" s="449">
        <f t="shared" si="65"/>
        <v>0</v>
      </c>
      <c r="J690" s="449" t="e">
        <f t="shared" si="66"/>
        <v>#REF!</v>
      </c>
      <c r="K690" s="469"/>
    </row>
    <row r="691" spans="1:11" s="500" customFormat="1" hidden="1">
      <c r="A691" s="451"/>
      <c r="B691" s="475"/>
      <c r="C691" s="476" t="str">
        <f>'Data information'!C906</f>
        <v xml:space="preserve"> -  โคมไฟ LED</v>
      </c>
      <c r="D691" s="449"/>
      <c r="E691" s="450" t="str">
        <f>'Data information'!D906</f>
        <v>ชุด</v>
      </c>
      <c r="F691" s="449" t="e">
        <f>'Data information'!E906</f>
        <v>#REF!</v>
      </c>
      <c r="G691" s="449" t="e">
        <f t="shared" si="64"/>
        <v>#REF!</v>
      </c>
      <c r="H691" s="449">
        <f>'Data information'!F906</f>
        <v>115</v>
      </c>
      <c r="I691" s="449">
        <f t="shared" si="65"/>
        <v>0</v>
      </c>
      <c r="J691" s="449" t="e">
        <f t="shared" si="66"/>
        <v>#REF!</v>
      </c>
      <c r="K691" s="469"/>
    </row>
    <row r="692" spans="1:11" s="500" customFormat="1">
      <c r="A692" s="451"/>
      <c r="B692" s="475"/>
      <c r="C692" s="476" t="str">
        <f>'Data information'!C907</f>
        <v xml:space="preserve"> -  โคมไฟ DL-1</v>
      </c>
      <c r="D692" s="449"/>
      <c r="E692" s="450" t="str">
        <f>'Data information'!D907</f>
        <v>ชุด</v>
      </c>
      <c r="F692" s="449" t="e">
        <f>'Data information'!E907</f>
        <v>#REF!</v>
      </c>
      <c r="G692" s="449" t="e">
        <f t="shared" si="64"/>
        <v>#REF!</v>
      </c>
      <c r="H692" s="449">
        <f>'Data information'!F907</f>
        <v>115</v>
      </c>
      <c r="I692" s="449">
        <f t="shared" si="65"/>
        <v>0</v>
      </c>
      <c r="J692" s="449" t="e">
        <f t="shared" si="66"/>
        <v>#REF!</v>
      </c>
      <c r="K692" s="469"/>
    </row>
    <row r="693" spans="1:11" s="500" customFormat="1">
      <c r="A693" s="451"/>
      <c r="B693" s="475"/>
      <c r="C693" s="476" t="str">
        <f>'Data information'!C908</f>
        <v xml:space="preserve"> -  โคมไฟ DL-1A</v>
      </c>
      <c r="D693" s="449"/>
      <c r="E693" s="450" t="str">
        <f>'Data information'!D908</f>
        <v>ชุด</v>
      </c>
      <c r="F693" s="449" t="e">
        <f>'Data information'!E908</f>
        <v>#REF!</v>
      </c>
      <c r="G693" s="449" t="e">
        <f t="shared" si="64"/>
        <v>#REF!</v>
      </c>
      <c r="H693" s="449">
        <f>'Data information'!F908</f>
        <v>115</v>
      </c>
      <c r="I693" s="449">
        <f t="shared" si="65"/>
        <v>0</v>
      </c>
      <c r="J693" s="449" t="e">
        <f t="shared" si="66"/>
        <v>#REF!</v>
      </c>
      <c r="K693" s="469"/>
    </row>
    <row r="694" spans="1:11" s="500" customFormat="1">
      <c r="A694" s="451"/>
      <c r="B694" s="475"/>
      <c r="C694" s="476" t="str">
        <f>'Data information'!C909</f>
        <v xml:space="preserve"> -  โคมไฟ DL-2</v>
      </c>
      <c r="D694" s="449"/>
      <c r="E694" s="450" t="str">
        <f>'Data information'!D909</f>
        <v>ชุด</v>
      </c>
      <c r="F694" s="449" t="e">
        <f>'Data information'!E909</f>
        <v>#REF!</v>
      </c>
      <c r="G694" s="449" t="e">
        <f t="shared" si="64"/>
        <v>#REF!</v>
      </c>
      <c r="H694" s="449">
        <f>'Data information'!F909</f>
        <v>115</v>
      </c>
      <c r="I694" s="449">
        <f t="shared" si="65"/>
        <v>0</v>
      </c>
      <c r="J694" s="449" t="e">
        <f t="shared" si="66"/>
        <v>#REF!</v>
      </c>
      <c r="K694" s="469"/>
    </row>
    <row r="695" spans="1:11" s="500" customFormat="1" hidden="1">
      <c r="A695" s="451"/>
      <c r="B695" s="475"/>
      <c r="C695" s="476" t="str">
        <f>'Data information'!C910</f>
        <v xml:space="preserve"> -  โคมไฟ WL-1</v>
      </c>
      <c r="D695" s="449"/>
      <c r="E695" s="450" t="str">
        <f>'Data information'!D910</f>
        <v>ชุด</v>
      </c>
      <c r="F695" s="449" t="e">
        <f>'Data information'!E910</f>
        <v>#REF!</v>
      </c>
      <c r="G695" s="449" t="e">
        <f t="shared" si="64"/>
        <v>#REF!</v>
      </c>
      <c r="H695" s="449">
        <f>'Data information'!F910</f>
        <v>165</v>
      </c>
      <c r="I695" s="449">
        <f t="shared" si="65"/>
        <v>0</v>
      </c>
      <c r="J695" s="449" t="e">
        <f t="shared" si="66"/>
        <v>#REF!</v>
      </c>
      <c r="K695" s="469"/>
    </row>
    <row r="696" spans="1:11" s="500" customFormat="1" hidden="1">
      <c r="A696" s="451"/>
      <c r="B696" s="475"/>
      <c r="C696" s="476" t="str">
        <f>'Data information'!C911</f>
        <v xml:space="preserve"> -  โคมไฟ UL-1</v>
      </c>
      <c r="D696" s="449"/>
      <c r="E696" s="450" t="str">
        <f>'Data information'!D911</f>
        <v>ชุด</v>
      </c>
      <c r="F696" s="449" t="e">
        <f>'Data information'!E911</f>
        <v>#REF!</v>
      </c>
      <c r="G696" s="449" t="e">
        <f t="shared" si="64"/>
        <v>#REF!</v>
      </c>
      <c r="H696" s="449">
        <f>'Data information'!F911</f>
        <v>165</v>
      </c>
      <c r="I696" s="449">
        <f t="shared" si="65"/>
        <v>0</v>
      </c>
      <c r="J696" s="449" t="e">
        <f t="shared" si="66"/>
        <v>#REF!</v>
      </c>
      <c r="K696" s="469"/>
    </row>
    <row r="697" spans="1:11" s="500" customFormat="1" hidden="1">
      <c r="A697" s="451"/>
      <c r="B697" s="475"/>
      <c r="C697" s="476" t="str">
        <f>'Data information'!C912</f>
        <v xml:space="preserve"> -  โคมไฟ SL-1</v>
      </c>
      <c r="D697" s="449"/>
      <c r="E697" s="450" t="str">
        <f>'Data information'!D912</f>
        <v>ชุด</v>
      </c>
      <c r="F697" s="449" t="e">
        <f>'Data information'!E912</f>
        <v>#REF!</v>
      </c>
      <c r="G697" s="449" t="e">
        <f t="shared" si="64"/>
        <v>#REF!</v>
      </c>
      <c r="H697" s="449">
        <f>'Data information'!F912</f>
        <v>150</v>
      </c>
      <c r="I697" s="449">
        <f t="shared" si="65"/>
        <v>0</v>
      </c>
      <c r="J697" s="449" t="e">
        <f t="shared" si="66"/>
        <v>#REF!</v>
      </c>
      <c r="K697" s="469"/>
    </row>
    <row r="698" spans="1:11" s="500" customFormat="1">
      <c r="A698" s="451"/>
      <c r="B698" s="475"/>
      <c r="C698" s="485" t="str">
        <f>'Data information'!C913</f>
        <v xml:space="preserve"> สวิตซ์ และ เต้ารับ</v>
      </c>
      <c r="D698" s="449"/>
      <c r="E698" s="450"/>
      <c r="F698" s="449"/>
      <c r="G698" s="449"/>
      <c r="H698" s="449"/>
      <c r="I698" s="449"/>
      <c r="J698" s="449"/>
      <c r="K698" s="469"/>
    </row>
    <row r="699" spans="1:11" s="500" customFormat="1">
      <c r="A699" s="451"/>
      <c r="B699" s="475"/>
      <c r="C699" s="476" t="str">
        <f>'Data information'!C914</f>
        <v xml:space="preserve"> -  สวิตซ์ทางเดียว 1 ช่อง</v>
      </c>
      <c r="D699" s="449"/>
      <c r="E699" s="450" t="str">
        <f>'Data information'!D914</f>
        <v>ชุด</v>
      </c>
      <c r="F699" s="449">
        <f>'Data information'!E914</f>
        <v>43</v>
      </c>
      <c r="G699" s="449">
        <f t="shared" si="64"/>
        <v>0</v>
      </c>
      <c r="H699" s="449">
        <f>'Data information'!F914</f>
        <v>80</v>
      </c>
      <c r="I699" s="449">
        <f t="shared" si="65"/>
        <v>0</v>
      </c>
      <c r="J699" s="449">
        <f t="shared" si="66"/>
        <v>0</v>
      </c>
      <c r="K699" s="469"/>
    </row>
    <row r="700" spans="1:11" s="500" customFormat="1">
      <c r="A700" s="451"/>
      <c r="B700" s="475"/>
      <c r="C700" s="476" t="str">
        <f>'Data information'!C915</f>
        <v xml:space="preserve"> -  สวิตซ์ทางเดียว 2 ช่อง</v>
      </c>
      <c r="D700" s="449"/>
      <c r="E700" s="450" t="str">
        <f>'Data information'!D915</f>
        <v>ชุด</v>
      </c>
      <c r="F700" s="449">
        <f>'Data information'!E915</f>
        <v>70</v>
      </c>
      <c r="G700" s="449">
        <f t="shared" si="64"/>
        <v>0</v>
      </c>
      <c r="H700" s="449">
        <f>'Data information'!F915</f>
        <v>90</v>
      </c>
      <c r="I700" s="449">
        <f t="shared" si="65"/>
        <v>0</v>
      </c>
      <c r="J700" s="449">
        <f t="shared" si="66"/>
        <v>0</v>
      </c>
      <c r="K700" s="469"/>
    </row>
    <row r="701" spans="1:11" s="500" customFormat="1" hidden="1">
      <c r="A701" s="451"/>
      <c r="B701" s="475"/>
      <c r="C701" s="476" t="str">
        <f>'Data information'!C916</f>
        <v xml:space="preserve"> -  สวิตซ์ทางเดียว 3 ช่อง</v>
      </c>
      <c r="D701" s="449"/>
      <c r="E701" s="450" t="str">
        <f>'Data information'!D916</f>
        <v>ชุด</v>
      </c>
      <c r="F701" s="449">
        <f>'Data information'!E916</f>
        <v>98</v>
      </c>
      <c r="G701" s="449">
        <f t="shared" si="64"/>
        <v>0</v>
      </c>
      <c r="H701" s="449">
        <f>'Data information'!F916</f>
        <v>100</v>
      </c>
      <c r="I701" s="449">
        <f t="shared" si="65"/>
        <v>0</v>
      </c>
      <c r="J701" s="449">
        <f t="shared" si="66"/>
        <v>0</v>
      </c>
      <c r="K701" s="469"/>
    </row>
    <row r="702" spans="1:11" s="500" customFormat="1" hidden="1">
      <c r="A702" s="451"/>
      <c r="B702" s="475"/>
      <c r="C702" s="476" t="str">
        <f>'Data information'!C917</f>
        <v xml:space="preserve"> -  สวิตซ์สองทาง 1 ช่อง</v>
      </c>
      <c r="D702" s="449"/>
      <c r="E702" s="450" t="str">
        <f>'Data information'!D917</f>
        <v>ชุด</v>
      </c>
      <c r="F702" s="449">
        <f>'Data information'!E917</f>
        <v>66</v>
      </c>
      <c r="G702" s="449">
        <f t="shared" si="64"/>
        <v>0</v>
      </c>
      <c r="H702" s="449">
        <f>'Data information'!F917</f>
        <v>85</v>
      </c>
      <c r="I702" s="449">
        <f t="shared" si="65"/>
        <v>0</v>
      </c>
      <c r="J702" s="449">
        <f t="shared" si="66"/>
        <v>0</v>
      </c>
      <c r="K702" s="469"/>
    </row>
    <row r="703" spans="1:11" s="500" customFormat="1" hidden="1">
      <c r="A703" s="451"/>
      <c r="B703" s="475"/>
      <c r="C703" s="476" t="str">
        <f>'Data information'!C918</f>
        <v xml:space="preserve"> -  สวิตซ์ทางเดียว 2 ช่อง</v>
      </c>
      <c r="D703" s="449"/>
      <c r="E703" s="450" t="str">
        <f>'Data information'!D918</f>
        <v>ชุด</v>
      </c>
      <c r="F703" s="449">
        <f>'Data information'!E918</f>
        <v>116</v>
      </c>
      <c r="G703" s="449">
        <f t="shared" si="64"/>
        <v>0</v>
      </c>
      <c r="H703" s="449">
        <f>'Data information'!F918</f>
        <v>90</v>
      </c>
      <c r="I703" s="449">
        <f t="shared" si="65"/>
        <v>0</v>
      </c>
      <c r="J703" s="449">
        <f t="shared" si="66"/>
        <v>0</v>
      </c>
      <c r="K703" s="469"/>
    </row>
    <row r="704" spans="1:11" s="500" customFormat="1" hidden="1">
      <c r="A704" s="451"/>
      <c r="B704" s="475"/>
      <c r="C704" s="476" t="str">
        <f>'Data information'!C919</f>
        <v xml:space="preserve"> -  ปลั๊กกราว์ดคู่กันน้ำ</v>
      </c>
      <c r="D704" s="449"/>
      <c r="E704" s="450" t="str">
        <f>'Data information'!D919</f>
        <v>ชุด</v>
      </c>
      <c r="F704" s="449">
        <f>'Data information'!E919</f>
        <v>400</v>
      </c>
      <c r="G704" s="449">
        <f t="shared" si="64"/>
        <v>0</v>
      </c>
      <c r="H704" s="449">
        <f>'Data information'!F919</f>
        <v>115</v>
      </c>
      <c r="I704" s="449">
        <f t="shared" si="65"/>
        <v>0</v>
      </c>
      <c r="J704" s="449">
        <f t="shared" si="66"/>
        <v>0</v>
      </c>
      <c r="K704" s="469"/>
    </row>
    <row r="705" spans="1:11" s="500" customFormat="1">
      <c r="A705" s="451"/>
      <c r="B705" s="475"/>
      <c r="C705" s="476" t="str">
        <f>'Data information'!C920</f>
        <v xml:space="preserve"> -  ปลั๊กกราว์ดคู่ติดตั้งพื้น</v>
      </c>
      <c r="D705" s="449"/>
      <c r="E705" s="450" t="str">
        <f>'Data information'!D920</f>
        <v>ชุด</v>
      </c>
      <c r="F705" s="449">
        <f>'Data information'!E920</f>
        <v>1100</v>
      </c>
      <c r="G705" s="449">
        <f t="shared" si="64"/>
        <v>0</v>
      </c>
      <c r="H705" s="449">
        <f>'Data information'!F920</f>
        <v>265</v>
      </c>
      <c r="I705" s="449">
        <f t="shared" si="65"/>
        <v>0</v>
      </c>
      <c r="J705" s="449">
        <f t="shared" si="66"/>
        <v>0</v>
      </c>
      <c r="K705" s="469"/>
    </row>
    <row r="706" spans="1:11" s="500" customFormat="1">
      <c r="A706" s="451"/>
      <c r="B706" s="475"/>
      <c r="C706" s="476" t="str">
        <f>'Data information'!C921</f>
        <v xml:space="preserve"> -  ปลั๊กกราว์ดคู่</v>
      </c>
      <c r="D706" s="449"/>
      <c r="E706" s="450" t="str">
        <f>'Data information'!D921</f>
        <v>ชุด</v>
      </c>
      <c r="F706" s="449">
        <f>'Data information'!E921</f>
        <v>130</v>
      </c>
      <c r="G706" s="449">
        <f t="shared" si="64"/>
        <v>0</v>
      </c>
      <c r="H706" s="449">
        <f>'Data information'!F921</f>
        <v>90</v>
      </c>
      <c r="I706" s="449">
        <f t="shared" si="65"/>
        <v>0</v>
      </c>
      <c r="J706" s="449">
        <f t="shared" si="66"/>
        <v>0</v>
      </c>
      <c r="K706" s="469"/>
    </row>
    <row r="707" spans="1:11" s="500" customFormat="1">
      <c r="A707" s="451"/>
      <c r="B707" s="475"/>
      <c r="C707" s="485" t="str">
        <f>'Data information'!C922</f>
        <v>ระบบแจ้งเหตุเพลิงไหม้</v>
      </c>
      <c r="D707" s="449"/>
      <c r="E707" s="450"/>
      <c r="F707" s="449"/>
      <c r="G707" s="449"/>
      <c r="H707" s="449"/>
      <c r="I707" s="449"/>
      <c r="J707" s="449"/>
      <c r="K707" s="469"/>
    </row>
    <row r="708" spans="1:11" s="500" customFormat="1">
      <c r="A708" s="451"/>
      <c r="B708" s="475"/>
      <c r="C708" s="476" t="str">
        <f>'Data information'!C923</f>
        <v xml:space="preserve"> -  ตู้ Fire  Alarm  Control  Panel </v>
      </c>
      <c r="D708" s="449"/>
      <c r="E708" s="450" t="str">
        <f>'Data information'!D923</f>
        <v>ตู้</v>
      </c>
      <c r="F708" s="449">
        <f>'Data information'!E923</f>
        <v>80350</v>
      </c>
      <c r="G708" s="449">
        <f t="shared" si="64"/>
        <v>0</v>
      </c>
      <c r="H708" s="449">
        <f>'Data information'!F923</f>
        <v>1000</v>
      </c>
      <c r="I708" s="449">
        <f t="shared" si="65"/>
        <v>0</v>
      </c>
      <c r="J708" s="449">
        <f t="shared" si="66"/>
        <v>0</v>
      </c>
      <c r="K708" s="469"/>
    </row>
    <row r="709" spans="1:11" s="500" customFormat="1">
      <c r="A709" s="451"/>
      <c r="B709" s="475"/>
      <c r="C709" s="476" t="str">
        <f>'Data information'!C924</f>
        <v xml:space="preserve"> -  ตู้ Annunciator </v>
      </c>
      <c r="D709" s="449"/>
      <c r="E709" s="450" t="str">
        <f>'Data information'!D924</f>
        <v>ตู้</v>
      </c>
      <c r="F709" s="449">
        <f>'Data information'!E924</f>
        <v>32140</v>
      </c>
      <c r="G709" s="449">
        <f t="shared" si="64"/>
        <v>0</v>
      </c>
      <c r="H709" s="449">
        <f>'Data information'!F924</f>
        <v>1000</v>
      </c>
      <c r="I709" s="449">
        <f t="shared" si="65"/>
        <v>0</v>
      </c>
      <c r="J709" s="449">
        <f t="shared" si="66"/>
        <v>0</v>
      </c>
      <c r="K709" s="469"/>
    </row>
    <row r="710" spans="1:11" s="500" customFormat="1">
      <c r="A710" s="451"/>
      <c r="B710" s="475"/>
      <c r="C710" s="476" t="str">
        <f>'Data information'!C925</f>
        <v xml:space="preserve"> -  LED Lamp</v>
      </c>
      <c r="D710" s="449"/>
      <c r="E710" s="450" t="str">
        <f>'Data information'!D925</f>
        <v>ชุด</v>
      </c>
      <c r="F710" s="449">
        <f>'Data information'!E925</f>
        <v>260</v>
      </c>
      <c r="G710" s="449">
        <f t="shared" si="64"/>
        <v>0</v>
      </c>
      <c r="H710" s="449">
        <f>'Data information'!F925</f>
        <v>115</v>
      </c>
      <c r="I710" s="449">
        <f t="shared" si="65"/>
        <v>0</v>
      </c>
      <c r="J710" s="449">
        <f t="shared" si="66"/>
        <v>0</v>
      </c>
      <c r="K710" s="469"/>
    </row>
    <row r="711" spans="1:11" s="500" customFormat="1" hidden="1">
      <c r="A711" s="451"/>
      <c r="B711" s="475"/>
      <c r="C711" s="476" t="str">
        <f>'Data information'!C926</f>
        <v xml:space="preserve"> -  Heat  Detector</v>
      </c>
      <c r="D711" s="449"/>
      <c r="E711" s="450" t="str">
        <f>'Data information'!D926</f>
        <v>ตัว</v>
      </c>
      <c r="F711" s="449">
        <f>'Data information'!E926</f>
        <v>535</v>
      </c>
      <c r="G711" s="449">
        <f t="shared" si="64"/>
        <v>0</v>
      </c>
      <c r="H711" s="449">
        <f>'Data information'!F926</f>
        <v>115</v>
      </c>
      <c r="I711" s="449">
        <f t="shared" si="65"/>
        <v>0</v>
      </c>
      <c r="J711" s="449">
        <f t="shared" si="66"/>
        <v>0</v>
      </c>
      <c r="K711" s="469"/>
    </row>
    <row r="712" spans="1:11" s="500" customFormat="1">
      <c r="A712" s="451"/>
      <c r="B712" s="475"/>
      <c r="C712" s="476" t="str">
        <f>'Data information'!C927</f>
        <v xml:space="preserve"> -  Smoke  Detector</v>
      </c>
      <c r="D712" s="449"/>
      <c r="E712" s="450" t="str">
        <f>'Data information'!D927</f>
        <v>ตัว</v>
      </c>
      <c r="F712" s="449">
        <f>'Data information'!E927</f>
        <v>1670</v>
      </c>
      <c r="G712" s="449">
        <f t="shared" si="64"/>
        <v>0</v>
      </c>
      <c r="H712" s="449">
        <f>'Data information'!F927</f>
        <v>115</v>
      </c>
      <c r="I712" s="449">
        <f t="shared" si="65"/>
        <v>0</v>
      </c>
      <c r="J712" s="449">
        <f t="shared" si="66"/>
        <v>0</v>
      </c>
      <c r="K712" s="469"/>
    </row>
    <row r="713" spans="1:11" s="500" customFormat="1">
      <c r="A713" s="451"/>
      <c r="B713" s="475"/>
      <c r="C713" s="476" t="str">
        <f>'Data information'!C928</f>
        <v xml:space="preserve"> -  MANUAL STATION WITH KEY SWITCH</v>
      </c>
      <c r="D713" s="449"/>
      <c r="E713" s="450" t="str">
        <f>'Data information'!D928</f>
        <v>ชุด</v>
      </c>
      <c r="F713" s="449">
        <f>'Data information'!E928</f>
        <v>1785</v>
      </c>
      <c r="G713" s="449">
        <f t="shared" si="64"/>
        <v>0</v>
      </c>
      <c r="H713" s="449">
        <f>'Data information'!F928</f>
        <v>80</v>
      </c>
      <c r="I713" s="449">
        <f t="shared" si="65"/>
        <v>0</v>
      </c>
      <c r="J713" s="449">
        <f t="shared" si="66"/>
        <v>0</v>
      </c>
      <c r="K713" s="469"/>
    </row>
    <row r="714" spans="1:11" s="500" customFormat="1">
      <c r="A714" s="451"/>
      <c r="B714" s="475"/>
      <c r="C714" s="476" t="str">
        <f>'Data information'!C929</f>
        <v xml:space="preserve"> -  ALARM  BELL 6 INCH</v>
      </c>
      <c r="D714" s="449"/>
      <c r="E714" s="450" t="str">
        <f>'Data information'!D929</f>
        <v>ชุด</v>
      </c>
      <c r="F714" s="449">
        <f>'Data information'!E929</f>
        <v>1070</v>
      </c>
      <c r="G714" s="449">
        <f t="shared" si="64"/>
        <v>0</v>
      </c>
      <c r="H714" s="449">
        <f>'Data information'!F929</f>
        <v>90</v>
      </c>
      <c r="I714" s="449">
        <f t="shared" si="65"/>
        <v>0</v>
      </c>
      <c r="J714" s="449">
        <f t="shared" si="66"/>
        <v>0</v>
      </c>
      <c r="K714" s="469"/>
    </row>
    <row r="715" spans="1:11" s="500" customFormat="1">
      <c r="A715" s="451"/>
      <c r="B715" s="475"/>
      <c r="C715" s="476" t="str">
        <f>'Data information'!C930</f>
        <v xml:space="preserve"> -  FRC #  2.5  SQ.MM.</v>
      </c>
      <c r="D715" s="449"/>
      <c r="E715" s="450" t="str">
        <f>'Data information'!D930</f>
        <v>ม.</v>
      </c>
      <c r="F715" s="449">
        <f>'Data information'!E930</f>
        <v>24.6</v>
      </c>
      <c r="G715" s="449">
        <f t="shared" si="64"/>
        <v>0</v>
      </c>
      <c r="H715" s="449">
        <f>'Data information'!F930</f>
        <v>12</v>
      </c>
      <c r="I715" s="449">
        <f t="shared" si="65"/>
        <v>0</v>
      </c>
      <c r="J715" s="449">
        <f t="shared" si="66"/>
        <v>0</v>
      </c>
      <c r="K715" s="469"/>
    </row>
    <row r="716" spans="1:11" s="500" customFormat="1">
      <c r="A716" s="451"/>
      <c r="B716" s="475"/>
      <c r="C716" s="476" t="str">
        <f>'Data information'!C931</f>
        <v xml:space="preserve"> -  IEC 01 #  1.5  SQ.MM.</v>
      </c>
      <c r="D716" s="449"/>
      <c r="E716" s="450" t="str">
        <f>'Data information'!D931</f>
        <v>ม.</v>
      </c>
      <c r="F716" s="449">
        <f>'Data information'!E931</f>
        <v>3.39</v>
      </c>
      <c r="G716" s="449">
        <f t="shared" si="64"/>
        <v>0</v>
      </c>
      <c r="H716" s="449">
        <f>'Data information'!F931</f>
        <v>5</v>
      </c>
      <c r="I716" s="449">
        <f t="shared" si="65"/>
        <v>0</v>
      </c>
      <c r="J716" s="449">
        <f t="shared" si="66"/>
        <v>0</v>
      </c>
      <c r="K716" s="469"/>
    </row>
    <row r="717" spans="1:11" s="500" customFormat="1">
      <c r="A717" s="451"/>
      <c r="B717" s="475"/>
      <c r="C717" s="476" t="str">
        <f>'Data information'!C932</f>
        <v xml:space="preserve"> -  Tiev #  4C - 0.65  SQ.MM.</v>
      </c>
      <c r="D717" s="449"/>
      <c r="E717" s="450" t="str">
        <f>'Data information'!D932</f>
        <v>ม.</v>
      </c>
      <c r="F717" s="449">
        <f>'Data information'!E932</f>
        <v>9.35</v>
      </c>
      <c r="G717" s="449">
        <f t="shared" si="64"/>
        <v>0</v>
      </c>
      <c r="H717" s="449">
        <f>'Data information'!F932</f>
        <v>6</v>
      </c>
      <c r="I717" s="449">
        <f t="shared" si="65"/>
        <v>0</v>
      </c>
      <c r="J717" s="449">
        <f t="shared" si="66"/>
        <v>0</v>
      </c>
      <c r="K717" s="469"/>
    </row>
    <row r="718" spans="1:11" s="500" customFormat="1">
      <c r="A718" s="451"/>
      <c r="B718" s="475"/>
      <c r="C718" s="476" t="str">
        <f>'Data information'!C933</f>
        <v xml:space="preserve"> - ท่อ IMC.    3/4"</v>
      </c>
      <c r="D718" s="449"/>
      <c r="E718" s="450" t="str">
        <f>'Data information'!D933</f>
        <v>ม.</v>
      </c>
      <c r="F718" s="449">
        <f>'Data information'!E933</f>
        <v>50.36</v>
      </c>
      <c r="G718" s="449">
        <f t="shared" si="64"/>
        <v>0</v>
      </c>
      <c r="H718" s="449">
        <f>'Data information'!F933</f>
        <v>24</v>
      </c>
      <c r="I718" s="449">
        <f t="shared" si="65"/>
        <v>0</v>
      </c>
      <c r="J718" s="449">
        <f t="shared" si="66"/>
        <v>0</v>
      </c>
      <c r="K718" s="469"/>
    </row>
    <row r="719" spans="1:11" s="500" customFormat="1">
      <c r="A719" s="451"/>
      <c r="B719" s="475"/>
      <c r="C719" s="476" t="str">
        <f>'Data information'!C934</f>
        <v xml:space="preserve"> - ท่อ EMT.    1/2"</v>
      </c>
      <c r="D719" s="449"/>
      <c r="E719" s="450" t="str">
        <f>'Data information'!D934</f>
        <v>ม.</v>
      </c>
      <c r="F719" s="449">
        <f>'Data information'!E934</f>
        <v>34.89</v>
      </c>
      <c r="G719" s="449">
        <f t="shared" si="64"/>
        <v>0</v>
      </c>
      <c r="H719" s="449">
        <f>'Data information'!F934</f>
        <v>22</v>
      </c>
      <c r="I719" s="449">
        <f t="shared" si="65"/>
        <v>0</v>
      </c>
      <c r="J719" s="449">
        <f t="shared" si="66"/>
        <v>0</v>
      </c>
      <c r="K719" s="469"/>
    </row>
    <row r="720" spans="1:11" s="500" customFormat="1" hidden="1">
      <c r="A720" s="451"/>
      <c r="B720" s="475"/>
      <c r="C720" s="476" t="str">
        <f>'Data information'!C935</f>
        <v xml:space="preserve"> - รางวายเวย์</v>
      </c>
      <c r="D720" s="449"/>
      <c r="E720" s="450" t="str">
        <f>'Data information'!D935</f>
        <v>ม.</v>
      </c>
      <c r="F720" s="449">
        <f>'Data information'!E935</f>
        <v>133</v>
      </c>
      <c r="G720" s="449">
        <f t="shared" si="64"/>
        <v>0</v>
      </c>
      <c r="H720" s="449">
        <f>'Data information'!F935</f>
        <v>35</v>
      </c>
      <c r="I720" s="449">
        <f t="shared" si="65"/>
        <v>0</v>
      </c>
      <c r="J720" s="449">
        <f t="shared" si="66"/>
        <v>0</v>
      </c>
      <c r="K720" s="469"/>
    </row>
    <row r="721" spans="1:11" s="500" customFormat="1">
      <c r="A721" s="451"/>
      <c r="B721" s="475"/>
      <c r="C721" s="476" t="str">
        <f>'Data information'!C936</f>
        <v xml:space="preserve"> -  อุปกรณ์ประกอบสายไฟฟ้า</v>
      </c>
      <c r="D721" s="449"/>
      <c r="E721" s="450" t="str">
        <f>'Data information'!D936</f>
        <v>รายการ</v>
      </c>
      <c r="F721" s="449">
        <f>(SUM(G715:G717))*0.1</f>
        <v>0</v>
      </c>
      <c r="G721" s="449">
        <f t="shared" si="64"/>
        <v>0</v>
      </c>
      <c r="H721" s="449">
        <f>'Data information'!F936</f>
        <v>0</v>
      </c>
      <c r="I721" s="449">
        <f t="shared" si="65"/>
        <v>0</v>
      </c>
      <c r="J721" s="449">
        <f t="shared" si="66"/>
        <v>0</v>
      </c>
      <c r="K721" s="469"/>
    </row>
    <row r="722" spans="1:11" s="500" customFormat="1">
      <c r="A722" s="451"/>
      <c r="B722" s="475"/>
      <c r="C722" s="476" t="str">
        <f>'Data information'!C937</f>
        <v xml:space="preserve"> -  อุปกรณ์ประกอบท่อไฟฟ้า</v>
      </c>
      <c r="D722" s="449"/>
      <c r="E722" s="450" t="str">
        <f>'Data information'!D937</f>
        <v>รายการ</v>
      </c>
      <c r="F722" s="449">
        <f>(SUM(G718:G720))*0.15</f>
        <v>0</v>
      </c>
      <c r="G722" s="449">
        <f t="shared" si="64"/>
        <v>0</v>
      </c>
      <c r="H722" s="449">
        <f>'Data information'!F937</f>
        <v>0</v>
      </c>
      <c r="I722" s="449">
        <f t="shared" si="65"/>
        <v>0</v>
      </c>
      <c r="J722" s="449">
        <f t="shared" si="66"/>
        <v>0</v>
      </c>
      <c r="K722" s="469"/>
    </row>
    <row r="723" spans="1:11" s="500" customFormat="1" hidden="1">
      <c r="A723" s="451"/>
      <c r="B723" s="475"/>
      <c r="C723" s="485" t="str">
        <f>'Data information'!C938</f>
        <v>ระบบ SANITARY</v>
      </c>
      <c r="D723" s="449"/>
      <c r="E723" s="450"/>
      <c r="F723" s="449"/>
      <c r="G723" s="449"/>
      <c r="H723" s="449"/>
      <c r="I723" s="449"/>
      <c r="J723" s="449"/>
      <c r="K723" s="469"/>
    </row>
    <row r="724" spans="1:11" s="500" customFormat="1" hidden="1">
      <c r="A724" s="451"/>
      <c r="B724" s="475"/>
      <c r="C724" s="476" t="str">
        <f>'Data information'!C939</f>
        <v xml:space="preserve"> -  IEC 01 #  16  SQ.MM.</v>
      </c>
      <c r="D724" s="449"/>
      <c r="E724" s="450" t="str">
        <f>'Data information'!D939</f>
        <v>ม.</v>
      </c>
      <c r="F724" s="449">
        <f>'Data information'!E939</f>
        <v>45.9</v>
      </c>
      <c r="G724" s="449">
        <f t="shared" ref="G724:G759" si="67">D724*F724</f>
        <v>0</v>
      </c>
      <c r="H724" s="449">
        <f>'Data information'!F939</f>
        <v>20</v>
      </c>
      <c r="I724" s="449">
        <f t="shared" ref="I724:I759" si="68">D724*H724</f>
        <v>0</v>
      </c>
      <c r="J724" s="449">
        <f t="shared" ref="J724:J759" si="69">G724+I724</f>
        <v>0</v>
      </c>
      <c r="K724" s="469"/>
    </row>
    <row r="725" spans="1:11" s="500" customFormat="1" hidden="1">
      <c r="A725" s="451"/>
      <c r="B725" s="475"/>
      <c r="C725" s="476" t="str">
        <f>'Data information'!C940</f>
        <v xml:space="preserve"> -  IEC 01 #  6  SQ.MM.</v>
      </c>
      <c r="D725" s="449"/>
      <c r="E725" s="450" t="str">
        <f>'Data information'!D940</f>
        <v>ม.</v>
      </c>
      <c r="F725" s="449">
        <f>'Data information'!E940</f>
        <v>18</v>
      </c>
      <c r="G725" s="449">
        <f t="shared" si="67"/>
        <v>0</v>
      </c>
      <c r="H725" s="449">
        <f>'Data information'!F940</f>
        <v>12</v>
      </c>
      <c r="I725" s="449">
        <f t="shared" si="68"/>
        <v>0</v>
      </c>
      <c r="J725" s="449">
        <f t="shared" si="69"/>
        <v>0</v>
      </c>
      <c r="K725" s="469"/>
    </row>
    <row r="726" spans="1:11" s="500" customFormat="1" hidden="1">
      <c r="A726" s="451"/>
      <c r="B726" s="475"/>
      <c r="C726" s="476" t="str">
        <f>'Data information'!C941</f>
        <v xml:space="preserve"> -  ท่อ IMC 1  1/4  "</v>
      </c>
      <c r="D726" s="449"/>
      <c r="E726" s="450" t="str">
        <f>'Data information'!D941</f>
        <v>ม.</v>
      </c>
      <c r="F726" s="449">
        <f>'Data information'!E941</f>
        <v>171.28</v>
      </c>
      <c r="G726" s="449">
        <f t="shared" si="67"/>
        <v>0</v>
      </c>
      <c r="H726" s="449">
        <f>'Data information'!F941</f>
        <v>38</v>
      </c>
      <c r="I726" s="449">
        <f t="shared" si="68"/>
        <v>0</v>
      </c>
      <c r="J726" s="449">
        <f t="shared" si="69"/>
        <v>0</v>
      </c>
      <c r="K726" s="469"/>
    </row>
    <row r="727" spans="1:11" s="500" customFormat="1" hidden="1">
      <c r="A727" s="451"/>
      <c r="B727" s="475"/>
      <c r="C727" s="476" t="str">
        <f>'Data information'!C942</f>
        <v xml:space="preserve"> -  อุปกรณ์ประกอบสายไฟฟ้า</v>
      </c>
      <c r="D727" s="449"/>
      <c r="E727" s="450" t="str">
        <f>'Data information'!D942</f>
        <v>รายการ</v>
      </c>
      <c r="F727" s="449">
        <f>(SUM(G724:G725))*0.1</f>
        <v>0</v>
      </c>
      <c r="G727" s="449">
        <f t="shared" si="67"/>
        <v>0</v>
      </c>
      <c r="H727" s="449">
        <f>'Data information'!F942</f>
        <v>0</v>
      </c>
      <c r="I727" s="449">
        <f t="shared" si="68"/>
        <v>0</v>
      </c>
      <c r="J727" s="449">
        <f t="shared" si="69"/>
        <v>0</v>
      </c>
      <c r="K727" s="469"/>
    </row>
    <row r="728" spans="1:11" s="500" customFormat="1" hidden="1">
      <c r="A728" s="451"/>
      <c r="B728" s="475"/>
      <c r="C728" s="476" t="str">
        <f>'Data information'!C943</f>
        <v xml:space="preserve"> -  อุปกรณ์ประกอบท่อไฟฟ้า</v>
      </c>
      <c r="D728" s="449"/>
      <c r="E728" s="450" t="str">
        <f>'Data information'!D943</f>
        <v>รายการ</v>
      </c>
      <c r="F728" s="449">
        <f>(SUM(G726))*0.15</f>
        <v>0</v>
      </c>
      <c r="G728" s="449">
        <f t="shared" si="67"/>
        <v>0</v>
      </c>
      <c r="H728" s="449">
        <f>'Data information'!F943</f>
        <v>0</v>
      </c>
      <c r="I728" s="449">
        <f t="shared" si="68"/>
        <v>0</v>
      </c>
      <c r="J728" s="449">
        <f t="shared" si="69"/>
        <v>0</v>
      </c>
      <c r="K728" s="469"/>
    </row>
    <row r="729" spans="1:11" s="500" customFormat="1">
      <c r="A729" s="451"/>
      <c r="B729" s="475"/>
      <c r="C729" s="485" t="str">
        <f>'Data information'!C944</f>
        <v>ระบบเครื่องปรับอากาศ และพัดลมดูดอากาศ</v>
      </c>
      <c r="D729" s="449"/>
      <c r="E729" s="450"/>
      <c r="F729" s="449"/>
      <c r="G729" s="449"/>
      <c r="H729" s="449"/>
      <c r="I729" s="449"/>
      <c r="J729" s="449"/>
      <c r="K729" s="469"/>
    </row>
    <row r="730" spans="1:11" s="500" customFormat="1">
      <c r="A730" s="451"/>
      <c r="B730" s="475"/>
      <c r="C730" s="476" t="str">
        <f>'Data information'!C945</f>
        <v xml:space="preserve"> -  ตู้ CDU</v>
      </c>
      <c r="D730" s="449"/>
      <c r="E730" s="450" t="str">
        <f>'Data information'!D945</f>
        <v>ตู้</v>
      </c>
      <c r="F730" s="449">
        <f>'Data information'!E945</f>
        <v>4290</v>
      </c>
      <c r="G730" s="449">
        <f t="shared" si="67"/>
        <v>0</v>
      </c>
      <c r="H730" s="449">
        <f>'Data information'!F945</f>
        <v>500</v>
      </c>
      <c r="I730" s="449">
        <f t="shared" si="68"/>
        <v>0</v>
      </c>
      <c r="J730" s="449">
        <f t="shared" si="69"/>
        <v>0</v>
      </c>
      <c r="K730" s="469"/>
    </row>
    <row r="731" spans="1:11" s="500" customFormat="1">
      <c r="A731" s="451"/>
      <c r="B731" s="475"/>
      <c r="C731" s="476" t="str">
        <f>'Data information'!C946</f>
        <v xml:space="preserve"> -  IEC 01 #  70  SQ.MM.</v>
      </c>
      <c r="D731" s="449"/>
      <c r="E731" s="450" t="str">
        <f>'Data information'!D946</f>
        <v>ม.</v>
      </c>
      <c r="F731" s="449">
        <f>'Data information'!E946</f>
        <v>196.62</v>
      </c>
      <c r="G731" s="449">
        <f t="shared" si="67"/>
        <v>0</v>
      </c>
      <c r="H731" s="449">
        <f>'Data information'!F946</f>
        <v>45</v>
      </c>
      <c r="I731" s="449">
        <f t="shared" si="68"/>
        <v>0</v>
      </c>
      <c r="J731" s="449">
        <f t="shared" si="69"/>
        <v>0</v>
      </c>
      <c r="K731" s="469"/>
    </row>
    <row r="732" spans="1:11" s="500" customFormat="1">
      <c r="A732" s="451"/>
      <c r="B732" s="475"/>
      <c r="C732" s="476" t="str">
        <f>'Data information'!C947</f>
        <v xml:space="preserve"> -  IEC 01 #  50  SQ.MM.</v>
      </c>
      <c r="D732" s="449"/>
      <c r="E732" s="450" t="str">
        <f>'Data information'!D947</f>
        <v>ม.</v>
      </c>
      <c r="F732" s="449">
        <f>'Data information'!E947</f>
        <v>137.52000000000001</v>
      </c>
      <c r="G732" s="449">
        <f t="shared" si="67"/>
        <v>0</v>
      </c>
      <c r="H732" s="449">
        <f>'Data information'!F947</f>
        <v>40</v>
      </c>
      <c r="I732" s="449">
        <f t="shared" si="68"/>
        <v>0</v>
      </c>
      <c r="J732" s="449">
        <f t="shared" si="69"/>
        <v>0</v>
      </c>
      <c r="K732" s="469"/>
    </row>
    <row r="733" spans="1:11" s="500" customFormat="1">
      <c r="A733" s="451"/>
      <c r="B733" s="475"/>
      <c r="C733" s="476" t="str">
        <f>'Data information'!C948</f>
        <v xml:space="preserve"> -  IEC 01 #  35  SQ.MM.</v>
      </c>
      <c r="D733" s="449"/>
      <c r="E733" s="450" t="str">
        <f>'Data information'!D948</f>
        <v>ม.</v>
      </c>
      <c r="F733" s="449">
        <f>'Data information'!E948</f>
        <v>102.3</v>
      </c>
      <c r="G733" s="449">
        <f t="shared" si="67"/>
        <v>0</v>
      </c>
      <c r="H733" s="449">
        <f>'Data information'!F948</f>
        <v>30</v>
      </c>
      <c r="I733" s="449">
        <f t="shared" si="68"/>
        <v>0</v>
      </c>
      <c r="J733" s="449">
        <f t="shared" si="69"/>
        <v>0</v>
      </c>
      <c r="K733" s="469"/>
    </row>
    <row r="734" spans="1:11" s="500" customFormat="1" hidden="1">
      <c r="A734" s="451"/>
      <c r="B734" s="475"/>
      <c r="C734" s="476" t="str">
        <f>'Data information'!C949</f>
        <v xml:space="preserve"> -  IEC 01 #  25  SQ.MM.</v>
      </c>
      <c r="D734" s="449"/>
      <c r="E734" s="450" t="str">
        <f>'Data information'!D949</f>
        <v>ม.</v>
      </c>
      <c r="F734" s="449">
        <f>'Data information'!E949</f>
        <v>72</v>
      </c>
      <c r="G734" s="449">
        <f t="shared" si="67"/>
        <v>0</v>
      </c>
      <c r="H734" s="449">
        <f>'Data information'!F949</f>
        <v>25</v>
      </c>
      <c r="I734" s="449">
        <f t="shared" si="68"/>
        <v>0</v>
      </c>
      <c r="J734" s="449">
        <f t="shared" si="69"/>
        <v>0</v>
      </c>
      <c r="K734" s="469"/>
    </row>
    <row r="735" spans="1:11" s="500" customFormat="1">
      <c r="A735" s="451"/>
      <c r="B735" s="475"/>
      <c r="C735" s="476" t="str">
        <f>'Data information'!C950</f>
        <v xml:space="preserve"> -  IEC 01 #  16  SQ.MM.</v>
      </c>
      <c r="D735" s="449"/>
      <c r="E735" s="450" t="str">
        <f>'Data information'!D950</f>
        <v>ม.</v>
      </c>
      <c r="F735" s="449">
        <f>'Data information'!E950</f>
        <v>45.9</v>
      </c>
      <c r="G735" s="449">
        <f t="shared" si="67"/>
        <v>0</v>
      </c>
      <c r="H735" s="449">
        <f>'Data information'!F950</f>
        <v>20</v>
      </c>
      <c r="I735" s="449">
        <f t="shared" si="68"/>
        <v>0</v>
      </c>
      <c r="J735" s="449">
        <f t="shared" si="69"/>
        <v>0</v>
      </c>
      <c r="K735" s="469"/>
    </row>
    <row r="736" spans="1:11" s="500" customFormat="1">
      <c r="A736" s="451"/>
      <c r="B736" s="475"/>
      <c r="C736" s="476" t="str">
        <f>'Data information'!C951</f>
        <v xml:space="preserve"> -  IEC 01 #  10  SQ.MM.</v>
      </c>
      <c r="D736" s="449"/>
      <c r="E736" s="450" t="str">
        <f>'Data information'!D951</f>
        <v>ม.</v>
      </c>
      <c r="F736" s="449">
        <f>'Data information'!E951</f>
        <v>29.58</v>
      </c>
      <c r="G736" s="449">
        <f t="shared" si="67"/>
        <v>0</v>
      </c>
      <c r="H736" s="449">
        <f>'Data information'!F951</f>
        <v>16</v>
      </c>
      <c r="I736" s="449">
        <f t="shared" si="68"/>
        <v>0</v>
      </c>
      <c r="J736" s="449">
        <f t="shared" si="69"/>
        <v>0</v>
      </c>
      <c r="K736" s="469"/>
    </row>
    <row r="737" spans="1:11" s="500" customFormat="1" hidden="1">
      <c r="A737" s="451"/>
      <c r="B737" s="475"/>
      <c r="C737" s="476" t="str">
        <f>'Data information'!C952</f>
        <v xml:space="preserve"> -  IEC 01 #  6  SQ.MM.</v>
      </c>
      <c r="D737" s="449"/>
      <c r="E737" s="450" t="str">
        <f>'Data information'!D952</f>
        <v>ม.</v>
      </c>
      <c r="F737" s="449">
        <f>'Data information'!E952</f>
        <v>18</v>
      </c>
      <c r="G737" s="449">
        <f t="shared" si="67"/>
        <v>0</v>
      </c>
      <c r="H737" s="449">
        <f>'Data information'!F952</f>
        <v>12</v>
      </c>
      <c r="I737" s="449">
        <f t="shared" si="68"/>
        <v>0</v>
      </c>
      <c r="J737" s="449">
        <f t="shared" si="69"/>
        <v>0</v>
      </c>
      <c r="K737" s="469"/>
    </row>
    <row r="738" spans="1:11" s="500" customFormat="1" hidden="1">
      <c r="A738" s="451"/>
      <c r="B738" s="475"/>
      <c r="C738" s="476" t="str">
        <f>'Data information'!C953</f>
        <v xml:space="preserve"> -  IEC 01 #  4  SQ.MM.</v>
      </c>
      <c r="D738" s="449"/>
      <c r="E738" s="450" t="str">
        <f>'Data information'!D953</f>
        <v>ม.</v>
      </c>
      <c r="F738" s="449">
        <f>'Data information'!E953</f>
        <v>11.22</v>
      </c>
      <c r="G738" s="449">
        <f t="shared" si="67"/>
        <v>0</v>
      </c>
      <c r="H738" s="449">
        <f>'Data information'!F953</f>
        <v>10</v>
      </c>
      <c r="I738" s="449">
        <f t="shared" si="68"/>
        <v>0</v>
      </c>
      <c r="J738" s="449">
        <f t="shared" si="69"/>
        <v>0</v>
      </c>
      <c r="K738" s="469"/>
    </row>
    <row r="739" spans="1:11" s="500" customFormat="1">
      <c r="A739" s="451"/>
      <c r="B739" s="475"/>
      <c r="C739" s="476" t="str">
        <f>'Data information'!C954</f>
        <v xml:space="preserve"> -  IEC 01 #  2.5  SQ.MM.</v>
      </c>
      <c r="D739" s="449"/>
      <c r="E739" s="450" t="str">
        <f>'Data information'!D954</f>
        <v>ม.</v>
      </c>
      <c r="F739" s="449">
        <f>'Data information'!E954</f>
        <v>7.44</v>
      </c>
      <c r="G739" s="449">
        <f t="shared" si="67"/>
        <v>0</v>
      </c>
      <c r="H739" s="449">
        <f>'Data information'!F954</f>
        <v>7</v>
      </c>
      <c r="I739" s="449">
        <f t="shared" si="68"/>
        <v>0</v>
      </c>
      <c r="J739" s="449">
        <f t="shared" si="69"/>
        <v>0</v>
      </c>
      <c r="K739" s="469"/>
    </row>
    <row r="740" spans="1:11" s="500" customFormat="1">
      <c r="A740" s="451"/>
      <c r="B740" s="475"/>
      <c r="C740" s="476" t="str">
        <f>'Data information'!C955</f>
        <v xml:space="preserve"> -  Transmission cable size : 0.33 mm (22AWG) 2Core</v>
      </c>
      <c r="D740" s="449"/>
      <c r="E740" s="450" t="str">
        <f>'Data information'!D955</f>
        <v>ม.</v>
      </c>
      <c r="F740" s="449">
        <f>'Data information'!E955</f>
        <v>15</v>
      </c>
      <c r="G740" s="449">
        <f t="shared" si="67"/>
        <v>0</v>
      </c>
      <c r="H740" s="449">
        <f>'Data information'!F955</f>
        <v>5</v>
      </c>
      <c r="I740" s="449">
        <f t="shared" si="68"/>
        <v>0</v>
      </c>
      <c r="J740" s="449">
        <f t="shared" si="69"/>
        <v>0</v>
      </c>
      <c r="K740" s="469"/>
    </row>
    <row r="741" spans="1:11" s="500" customFormat="1">
      <c r="A741" s="451"/>
      <c r="B741" s="475"/>
      <c r="C741" s="476" t="str">
        <f>'Data information'!C956</f>
        <v xml:space="preserve"> -  ท่อ IMC 2  1/2  "</v>
      </c>
      <c r="D741" s="449"/>
      <c r="E741" s="450" t="str">
        <f>'Data information'!D956</f>
        <v>ม.</v>
      </c>
      <c r="F741" s="449">
        <f>'Data information'!E956</f>
        <v>449.57</v>
      </c>
      <c r="G741" s="449">
        <f t="shared" si="67"/>
        <v>0</v>
      </c>
      <c r="H741" s="449">
        <f>'Data information'!F956</f>
        <v>55</v>
      </c>
      <c r="I741" s="449">
        <f t="shared" si="68"/>
        <v>0</v>
      </c>
      <c r="J741" s="449">
        <f t="shared" si="69"/>
        <v>0</v>
      </c>
      <c r="K741" s="469"/>
    </row>
    <row r="742" spans="1:11" s="500" customFormat="1">
      <c r="A742" s="451"/>
      <c r="B742" s="475"/>
      <c r="C742" s="476" t="str">
        <f>'Data information'!C957</f>
        <v xml:space="preserve"> -  ท่อ IMC 2  "</v>
      </c>
      <c r="D742" s="449"/>
      <c r="E742" s="450" t="str">
        <f>'Data information'!D957</f>
        <v>ม.</v>
      </c>
      <c r="F742" s="449">
        <f>'Data information'!E957</f>
        <v>287.48</v>
      </c>
      <c r="G742" s="449">
        <f t="shared" si="67"/>
        <v>0</v>
      </c>
      <c r="H742" s="449">
        <f>'Data information'!F957</f>
        <v>48</v>
      </c>
      <c r="I742" s="449">
        <f t="shared" si="68"/>
        <v>0</v>
      </c>
      <c r="J742" s="449">
        <f t="shared" si="69"/>
        <v>0</v>
      </c>
      <c r="K742" s="469"/>
    </row>
    <row r="743" spans="1:11" s="500" customFormat="1" hidden="1">
      <c r="A743" s="451"/>
      <c r="B743" s="475"/>
      <c r="C743" s="476" t="str">
        <f>'Data information'!C958</f>
        <v xml:space="preserve"> -  ท่อ IMC 1  1/2  "</v>
      </c>
      <c r="D743" s="449"/>
      <c r="E743" s="450" t="str">
        <f>'Data information'!D958</f>
        <v>ม.</v>
      </c>
      <c r="F743" s="449">
        <f>'Data information'!E958</f>
        <v>210.36</v>
      </c>
      <c r="G743" s="449">
        <f t="shared" si="67"/>
        <v>0</v>
      </c>
      <c r="H743" s="449">
        <f>'Data information'!F958</f>
        <v>42</v>
      </c>
      <c r="I743" s="449">
        <f t="shared" si="68"/>
        <v>0</v>
      </c>
      <c r="J743" s="449">
        <f t="shared" si="69"/>
        <v>0</v>
      </c>
      <c r="K743" s="469"/>
    </row>
    <row r="744" spans="1:11" s="500" customFormat="1">
      <c r="A744" s="451"/>
      <c r="B744" s="475"/>
      <c r="C744" s="476" t="str">
        <f>'Data information'!C959</f>
        <v xml:space="preserve"> - ท่อ EMT.   1 1/4 "</v>
      </c>
      <c r="D744" s="449"/>
      <c r="E744" s="450" t="str">
        <f>'Data information'!D959</f>
        <v>ม.</v>
      </c>
      <c r="F744" s="449">
        <f>'Data information'!E959</f>
        <v>124.85</v>
      </c>
      <c r="G744" s="449">
        <f t="shared" si="67"/>
        <v>0</v>
      </c>
      <c r="H744" s="449">
        <f>'Data information'!F959</f>
        <v>38</v>
      </c>
      <c r="I744" s="449">
        <f t="shared" si="68"/>
        <v>0</v>
      </c>
      <c r="J744" s="449">
        <f t="shared" si="69"/>
        <v>0</v>
      </c>
      <c r="K744" s="469"/>
    </row>
    <row r="745" spans="1:11" s="500" customFormat="1">
      <c r="A745" s="451"/>
      <c r="B745" s="475"/>
      <c r="C745" s="476" t="str">
        <f>'Data information'!C960</f>
        <v xml:space="preserve">  - ท่อ EMT.    1/2 "</v>
      </c>
      <c r="D745" s="449"/>
      <c r="E745" s="450" t="str">
        <f>'Data information'!D960</f>
        <v>ม.</v>
      </c>
      <c r="F745" s="449">
        <f>'Data information'!E960</f>
        <v>34.89</v>
      </c>
      <c r="G745" s="449">
        <f t="shared" si="67"/>
        <v>0</v>
      </c>
      <c r="H745" s="449">
        <f>'Data information'!F960</f>
        <v>22</v>
      </c>
      <c r="I745" s="449">
        <f t="shared" si="68"/>
        <v>0</v>
      </c>
      <c r="J745" s="449">
        <f t="shared" si="69"/>
        <v>0</v>
      </c>
      <c r="K745" s="469"/>
    </row>
    <row r="746" spans="1:11" s="500" customFormat="1">
      <c r="A746" s="451"/>
      <c r="B746" s="475"/>
      <c r="C746" s="476" t="str">
        <f>'Data information'!C961</f>
        <v xml:space="preserve"> -  อุปกรณ์ประกอบสายไฟฟ้า</v>
      </c>
      <c r="D746" s="449"/>
      <c r="E746" s="450" t="str">
        <f>'Data information'!D961</f>
        <v>รายการ</v>
      </c>
      <c r="F746" s="449">
        <f>(SUM(G731:G740))*0.1</f>
        <v>0</v>
      </c>
      <c r="G746" s="449">
        <f t="shared" si="67"/>
        <v>0</v>
      </c>
      <c r="H746" s="449">
        <f>'Data information'!F961</f>
        <v>0</v>
      </c>
      <c r="I746" s="449">
        <f t="shared" si="68"/>
        <v>0</v>
      </c>
      <c r="J746" s="449">
        <f t="shared" si="69"/>
        <v>0</v>
      </c>
      <c r="K746" s="469"/>
    </row>
    <row r="747" spans="1:11" s="500" customFormat="1">
      <c r="A747" s="451"/>
      <c r="B747" s="475"/>
      <c r="C747" s="476" t="str">
        <f>'Data information'!C962</f>
        <v xml:space="preserve"> -  อุปกรณ์ประกอบท่อไฟฟ้า</v>
      </c>
      <c r="D747" s="449"/>
      <c r="E747" s="450" t="str">
        <f>'Data information'!D962</f>
        <v>รายการ</v>
      </c>
      <c r="F747" s="449">
        <f>(SUM(G741:G745))*0.15</f>
        <v>0</v>
      </c>
      <c r="G747" s="449">
        <f t="shared" si="67"/>
        <v>0</v>
      </c>
      <c r="H747" s="449">
        <f>'Data information'!F962</f>
        <v>0</v>
      </c>
      <c r="I747" s="449">
        <f t="shared" si="68"/>
        <v>0</v>
      </c>
      <c r="J747" s="449">
        <f t="shared" si="69"/>
        <v>0</v>
      </c>
      <c r="K747" s="469"/>
    </row>
    <row r="748" spans="1:11" s="500" customFormat="1">
      <c r="A748" s="451"/>
      <c r="B748" s="475"/>
      <c r="C748" s="485" t="str">
        <f>'Data information'!C963</f>
        <v>ระบบไฟฉุกเฉินและป้ายทางออก</v>
      </c>
      <c r="D748" s="449"/>
      <c r="E748" s="450"/>
      <c r="F748" s="449"/>
      <c r="G748" s="449"/>
      <c r="H748" s="449"/>
      <c r="I748" s="449"/>
      <c r="J748" s="449"/>
      <c r="K748" s="469"/>
    </row>
    <row r="749" spans="1:11" s="500" customFormat="1">
      <c r="A749" s="451"/>
      <c r="B749" s="475"/>
      <c r="C749" s="476" t="str">
        <f>'Data information'!C964</f>
        <v xml:space="preserve"> -  ปลั๊กกราว์ดเดี่ยว</v>
      </c>
      <c r="D749" s="449"/>
      <c r="E749" s="450" t="str">
        <f>'Data information'!D964</f>
        <v>ชุด</v>
      </c>
      <c r="F749" s="449">
        <f>'Data information'!E964</f>
        <v>80</v>
      </c>
      <c r="G749" s="449">
        <f t="shared" si="67"/>
        <v>0</v>
      </c>
      <c r="H749" s="449">
        <f>'Data information'!F964</f>
        <v>90</v>
      </c>
      <c r="I749" s="449">
        <f t="shared" si="68"/>
        <v>0</v>
      </c>
      <c r="J749" s="449">
        <f t="shared" si="69"/>
        <v>0</v>
      </c>
      <c r="K749" s="469"/>
    </row>
    <row r="750" spans="1:11" s="500" customFormat="1">
      <c r="A750" s="451"/>
      <c r="B750" s="475"/>
      <c r="C750" s="476" t="str">
        <f>'Data information'!C965</f>
        <v xml:space="preserve"> -  IEC 01 #  2.5  SQ.MM.</v>
      </c>
      <c r="D750" s="449"/>
      <c r="E750" s="450" t="str">
        <f>'Data information'!D965</f>
        <v>ม.</v>
      </c>
      <c r="F750" s="449">
        <f>'Data information'!E965</f>
        <v>7.44</v>
      </c>
      <c r="G750" s="449">
        <f t="shared" si="67"/>
        <v>0</v>
      </c>
      <c r="H750" s="449">
        <f>'Data information'!F965</f>
        <v>7</v>
      </c>
      <c r="I750" s="449">
        <f t="shared" si="68"/>
        <v>0</v>
      </c>
      <c r="J750" s="449">
        <f t="shared" si="69"/>
        <v>0</v>
      </c>
      <c r="K750" s="469"/>
    </row>
    <row r="751" spans="1:11" s="500" customFormat="1">
      <c r="A751" s="451"/>
      <c r="B751" s="475"/>
      <c r="C751" s="476" t="str">
        <f>'Data information'!C966</f>
        <v xml:space="preserve"> - ท่อ EMT.   1/2"</v>
      </c>
      <c r="D751" s="449"/>
      <c r="E751" s="450" t="str">
        <f>'Data information'!D966</f>
        <v>ม.</v>
      </c>
      <c r="F751" s="449">
        <f>'Data information'!E966</f>
        <v>34.89</v>
      </c>
      <c r="G751" s="449">
        <f t="shared" si="67"/>
        <v>0</v>
      </c>
      <c r="H751" s="449">
        <f>'Data information'!F966</f>
        <v>22</v>
      </c>
      <c r="I751" s="449">
        <f t="shared" si="68"/>
        <v>0</v>
      </c>
      <c r="J751" s="449">
        <f t="shared" si="69"/>
        <v>0</v>
      </c>
      <c r="K751" s="469"/>
    </row>
    <row r="752" spans="1:11" s="500" customFormat="1">
      <c r="A752" s="451"/>
      <c r="B752" s="475"/>
      <c r="C752" s="476" t="str">
        <f>'Data information'!C967</f>
        <v xml:space="preserve"> -  อุปกรณ์ประกอบสายไฟฟ้า</v>
      </c>
      <c r="D752" s="449"/>
      <c r="E752" s="450" t="str">
        <f>'Data information'!D967</f>
        <v>รายการ</v>
      </c>
      <c r="F752" s="449">
        <f>(SUM(G750))*0.1</f>
        <v>0</v>
      </c>
      <c r="G752" s="449">
        <f t="shared" si="67"/>
        <v>0</v>
      </c>
      <c r="H752" s="449">
        <f>'Data information'!F967</f>
        <v>0</v>
      </c>
      <c r="I752" s="449">
        <f t="shared" si="68"/>
        <v>0</v>
      </c>
      <c r="J752" s="449">
        <f t="shared" si="69"/>
        <v>0</v>
      </c>
      <c r="K752" s="469"/>
    </row>
    <row r="753" spans="1:11" s="500" customFormat="1">
      <c r="A753" s="451"/>
      <c r="B753" s="475"/>
      <c r="C753" s="476" t="str">
        <f>'Data information'!C968</f>
        <v xml:space="preserve"> -  อุปกรณ์ประกอบท่อไฟฟ้า</v>
      </c>
      <c r="D753" s="449"/>
      <c r="E753" s="450" t="str">
        <f>'Data information'!D968</f>
        <v>รายการ</v>
      </c>
      <c r="F753" s="449">
        <f>(SUM(G751))*0.15</f>
        <v>0</v>
      </c>
      <c r="G753" s="449">
        <f t="shared" si="67"/>
        <v>0</v>
      </c>
      <c r="H753" s="449">
        <f>'Data information'!F968</f>
        <v>0</v>
      </c>
      <c r="I753" s="449">
        <f t="shared" si="68"/>
        <v>0</v>
      </c>
      <c r="J753" s="449">
        <f t="shared" si="69"/>
        <v>0</v>
      </c>
      <c r="K753" s="469"/>
    </row>
    <row r="754" spans="1:11" s="500" customFormat="1" hidden="1">
      <c r="A754" s="451"/>
      <c r="B754" s="475"/>
      <c r="C754" s="485" t="str">
        <f>'Data information'!C969</f>
        <v>ระบบ LIFT</v>
      </c>
      <c r="D754" s="449"/>
      <c r="E754" s="450"/>
      <c r="F754" s="449"/>
      <c r="G754" s="449"/>
      <c r="H754" s="449"/>
      <c r="I754" s="449"/>
      <c r="J754" s="449"/>
      <c r="K754" s="469"/>
    </row>
    <row r="755" spans="1:11" s="500" customFormat="1" hidden="1">
      <c r="A755" s="451"/>
      <c r="B755" s="475"/>
      <c r="C755" s="476" t="str">
        <f>'Data information'!C970</f>
        <v xml:space="preserve"> -  FRC #  16  SQ.MM.</v>
      </c>
      <c r="D755" s="449"/>
      <c r="E755" s="450" t="str">
        <f>'Data information'!D970</f>
        <v>ม.</v>
      </c>
      <c r="F755" s="449">
        <f>'Data information'!E970</f>
        <v>84</v>
      </c>
      <c r="G755" s="449">
        <f t="shared" si="67"/>
        <v>0</v>
      </c>
      <c r="H755" s="449">
        <f>'Data information'!F970</f>
        <v>30</v>
      </c>
      <c r="I755" s="449">
        <f t="shared" si="68"/>
        <v>0</v>
      </c>
      <c r="J755" s="449">
        <f t="shared" si="69"/>
        <v>0</v>
      </c>
      <c r="K755" s="469"/>
    </row>
    <row r="756" spans="1:11" s="500" customFormat="1" hidden="1">
      <c r="A756" s="451"/>
      <c r="B756" s="475"/>
      <c r="C756" s="476" t="str">
        <f>'Data information'!C971</f>
        <v xml:space="preserve"> -  FRC #  6  SQ.MM.</v>
      </c>
      <c r="D756" s="449"/>
      <c r="E756" s="450" t="str">
        <f>'Data information'!D971</f>
        <v>ม.</v>
      </c>
      <c r="F756" s="449">
        <f>'Data information'!E971</f>
        <v>43.2</v>
      </c>
      <c r="G756" s="449">
        <f t="shared" si="67"/>
        <v>0</v>
      </c>
      <c r="H756" s="449">
        <f>'Data information'!F971</f>
        <v>16</v>
      </c>
      <c r="I756" s="449">
        <f t="shared" si="68"/>
        <v>0</v>
      </c>
      <c r="J756" s="449">
        <f t="shared" si="69"/>
        <v>0</v>
      </c>
      <c r="K756" s="469"/>
    </row>
    <row r="757" spans="1:11" s="500" customFormat="1" hidden="1">
      <c r="A757" s="451"/>
      <c r="B757" s="475"/>
      <c r="C757" s="476" t="str">
        <f>'Data information'!C972</f>
        <v xml:space="preserve"> - ท่อ IMC.  2  "</v>
      </c>
      <c r="D757" s="449"/>
      <c r="E757" s="450" t="str">
        <f>'Data information'!D972</f>
        <v>ม.</v>
      </c>
      <c r="F757" s="449">
        <f>'Data information'!E972</f>
        <v>287.48</v>
      </c>
      <c r="G757" s="449">
        <f t="shared" si="67"/>
        <v>0</v>
      </c>
      <c r="H757" s="449">
        <f>'Data information'!F972</f>
        <v>48</v>
      </c>
      <c r="I757" s="449">
        <f t="shared" si="68"/>
        <v>0</v>
      </c>
      <c r="J757" s="449">
        <f t="shared" si="69"/>
        <v>0</v>
      </c>
      <c r="K757" s="469"/>
    </row>
    <row r="758" spans="1:11" s="500" customFormat="1" hidden="1">
      <c r="A758" s="451"/>
      <c r="B758" s="475"/>
      <c r="C758" s="476" t="str">
        <f>'Data information'!C973</f>
        <v xml:space="preserve"> -  อุปกรณ์ประกอบสายไฟฟ้า</v>
      </c>
      <c r="D758" s="449"/>
      <c r="E758" s="450" t="str">
        <f>'Data information'!D973</f>
        <v>รายการ</v>
      </c>
      <c r="F758" s="449">
        <f>(SUM(G755:G756))*0.1</f>
        <v>0</v>
      </c>
      <c r="G758" s="449">
        <f t="shared" si="67"/>
        <v>0</v>
      </c>
      <c r="H758" s="449">
        <f>'Data information'!F973</f>
        <v>0</v>
      </c>
      <c r="I758" s="449">
        <f t="shared" si="68"/>
        <v>0</v>
      </c>
      <c r="J758" s="449">
        <f t="shared" si="69"/>
        <v>0</v>
      </c>
      <c r="K758" s="469"/>
    </row>
    <row r="759" spans="1:11" s="500" customFormat="1" hidden="1">
      <c r="A759" s="451"/>
      <c r="B759" s="475"/>
      <c r="C759" s="476" t="str">
        <f>'Data information'!C974</f>
        <v xml:space="preserve"> -  อุปกรณ์ประกอบท่อไฟฟ้า</v>
      </c>
      <c r="D759" s="449"/>
      <c r="E759" s="450" t="str">
        <f>'Data information'!D974</f>
        <v>รายการ</v>
      </c>
      <c r="F759" s="449">
        <f>(SUM(G757))*0.15</f>
        <v>0</v>
      </c>
      <c r="G759" s="449">
        <f t="shared" si="67"/>
        <v>0</v>
      </c>
      <c r="H759" s="449">
        <f>'Data information'!F974</f>
        <v>0</v>
      </c>
      <c r="I759" s="449">
        <f t="shared" si="68"/>
        <v>0</v>
      </c>
      <c r="J759" s="449">
        <f t="shared" si="69"/>
        <v>0</v>
      </c>
      <c r="K759" s="469"/>
    </row>
    <row r="760" spans="1:11" s="500" customFormat="1">
      <c r="A760" s="451"/>
      <c r="B760" s="475"/>
      <c r="C760" s="485" t="str">
        <f>'Data information'!C975</f>
        <v>ระบบป้องกันฟ้าผ่า</v>
      </c>
      <c r="D760" s="449"/>
      <c r="E760" s="450"/>
      <c r="F760" s="449"/>
      <c r="G760" s="449"/>
      <c r="H760" s="449"/>
      <c r="I760" s="449"/>
      <c r="J760" s="449"/>
      <c r="K760" s="469"/>
    </row>
    <row r="761" spans="1:11" s="500" customFormat="1">
      <c r="A761" s="451"/>
      <c r="B761" s="475"/>
      <c r="C761" s="476" t="str">
        <f>'Data information'!C976</f>
        <v xml:space="preserve"> -  Air Terminal ( h 60 cm. )</v>
      </c>
      <c r="D761" s="449"/>
      <c r="E761" s="450" t="str">
        <f>'Data information'!D976</f>
        <v>แท่ง</v>
      </c>
      <c r="F761" s="449">
        <f>'Data information'!E976</f>
        <v>1135</v>
      </c>
      <c r="G761" s="449">
        <f t="shared" ref="G761:G768" si="70">D761*F761</f>
        <v>0</v>
      </c>
      <c r="H761" s="449">
        <f>'Data information'!F976</f>
        <v>100</v>
      </c>
      <c r="I761" s="449">
        <f t="shared" ref="I761:I768" si="71">D761*H761</f>
        <v>0</v>
      </c>
      <c r="J761" s="449">
        <f t="shared" ref="J761:J768" si="72">G761+I761</f>
        <v>0</v>
      </c>
      <c r="K761" s="469"/>
    </row>
    <row r="762" spans="1:11" s="500" customFormat="1">
      <c r="A762" s="451"/>
      <c r="B762" s="475"/>
      <c r="C762" s="476" t="str">
        <f>'Data information'!C977</f>
        <v xml:space="preserve"> -  Ground  Test  Box</v>
      </c>
      <c r="D762" s="449"/>
      <c r="E762" s="450" t="str">
        <f>'Data information'!D977</f>
        <v>กล่อง</v>
      </c>
      <c r="F762" s="449">
        <f>'Data information'!E977</f>
        <v>2000</v>
      </c>
      <c r="G762" s="449">
        <f t="shared" si="70"/>
        <v>0</v>
      </c>
      <c r="H762" s="449">
        <f>'Data information'!F977</f>
        <v>100</v>
      </c>
      <c r="I762" s="449">
        <f t="shared" si="71"/>
        <v>0</v>
      </c>
      <c r="J762" s="449">
        <f t="shared" si="72"/>
        <v>0</v>
      </c>
      <c r="K762" s="469"/>
    </row>
    <row r="763" spans="1:11" s="500" customFormat="1">
      <c r="A763" s="451"/>
      <c r="B763" s="475"/>
      <c r="C763" s="476" t="str">
        <f>'Data information'!C978</f>
        <v xml:space="preserve"> -  Ground  PIT</v>
      </c>
      <c r="D763" s="449"/>
      <c r="E763" s="450" t="str">
        <f>'Data information'!D978</f>
        <v>บ่อ</v>
      </c>
      <c r="F763" s="449">
        <f>'Data information'!E978</f>
        <v>1050</v>
      </c>
      <c r="G763" s="449">
        <f t="shared" si="70"/>
        <v>0</v>
      </c>
      <c r="H763" s="449">
        <f>'Data information'!F978</f>
        <v>100</v>
      </c>
      <c r="I763" s="449">
        <f t="shared" si="71"/>
        <v>0</v>
      </c>
      <c r="J763" s="449">
        <f t="shared" si="72"/>
        <v>0</v>
      </c>
      <c r="K763" s="469"/>
    </row>
    <row r="764" spans="1:11" s="500" customFormat="1">
      <c r="A764" s="451"/>
      <c r="B764" s="475"/>
      <c r="C764" s="476" t="str">
        <f>'Data information'!C979</f>
        <v xml:space="preserve"> - Cabel Coppre  70  sq.mm.</v>
      </c>
      <c r="D764" s="449"/>
      <c r="E764" s="450" t="str">
        <f>'Data information'!D979</f>
        <v>ม.</v>
      </c>
      <c r="F764" s="449">
        <f>'Data information'!E979</f>
        <v>196.62</v>
      </c>
      <c r="G764" s="449">
        <f t="shared" si="70"/>
        <v>0</v>
      </c>
      <c r="H764" s="449">
        <f>'Data information'!F979</f>
        <v>45</v>
      </c>
      <c r="I764" s="449">
        <f t="shared" si="71"/>
        <v>0</v>
      </c>
      <c r="J764" s="449">
        <f t="shared" si="72"/>
        <v>0</v>
      </c>
      <c r="K764" s="469"/>
    </row>
    <row r="765" spans="1:11" s="500" customFormat="1">
      <c r="A765" s="451"/>
      <c r="B765" s="475"/>
      <c r="C765" s="476" t="str">
        <f>'Data information'!C980</f>
        <v xml:space="preserve"> - ท่อ PVC  1   " </v>
      </c>
      <c r="D765" s="449"/>
      <c r="E765" s="450" t="str">
        <f>'Data information'!D980</f>
        <v>ม.</v>
      </c>
      <c r="F765" s="449">
        <f>'Data information'!E980</f>
        <v>14.45</v>
      </c>
      <c r="G765" s="449">
        <f t="shared" si="70"/>
        <v>0</v>
      </c>
      <c r="H765" s="449">
        <f>'Data information'!F980</f>
        <v>25</v>
      </c>
      <c r="I765" s="449">
        <f t="shared" si="71"/>
        <v>0</v>
      </c>
      <c r="J765" s="449">
        <f t="shared" si="72"/>
        <v>0</v>
      </c>
      <c r="K765" s="469"/>
    </row>
    <row r="766" spans="1:11" s="500" customFormat="1">
      <c r="A766" s="451"/>
      <c r="B766" s="475"/>
      <c r="C766" s="476" t="str">
        <f>'Data information'!C981</f>
        <v xml:space="preserve"> - ชุดแท่งกราวด์</v>
      </c>
      <c r="D766" s="449"/>
      <c r="E766" s="450" t="str">
        <f>'Data information'!D981</f>
        <v>แท่ง</v>
      </c>
      <c r="F766" s="449">
        <f>'Data information'!E981</f>
        <v>930</v>
      </c>
      <c r="G766" s="449">
        <f t="shared" si="70"/>
        <v>0</v>
      </c>
      <c r="H766" s="449">
        <f>'Data information'!F981</f>
        <v>100</v>
      </c>
      <c r="I766" s="449">
        <f t="shared" si="71"/>
        <v>0</v>
      </c>
      <c r="J766" s="449">
        <f t="shared" si="72"/>
        <v>0</v>
      </c>
      <c r="K766" s="469"/>
    </row>
    <row r="767" spans="1:11" s="500" customFormat="1">
      <c r="A767" s="451"/>
      <c r="B767" s="475"/>
      <c r="C767" s="476" t="str">
        <f>'Data information'!C982</f>
        <v xml:space="preserve"> -  อุปกรณ์ประกอบสายไฟฟ้า</v>
      </c>
      <c r="D767" s="449"/>
      <c r="E767" s="450" t="str">
        <f>'Data information'!D982</f>
        <v>รายการ</v>
      </c>
      <c r="F767" s="449">
        <f>(SUM(G764))*0.1</f>
        <v>0</v>
      </c>
      <c r="G767" s="449">
        <f t="shared" si="70"/>
        <v>0</v>
      </c>
      <c r="H767" s="449">
        <f>'Data information'!F982</f>
        <v>0</v>
      </c>
      <c r="I767" s="449">
        <f t="shared" si="71"/>
        <v>0</v>
      </c>
      <c r="J767" s="449">
        <f t="shared" si="72"/>
        <v>0</v>
      </c>
      <c r="K767" s="469"/>
    </row>
    <row r="768" spans="1:11" s="500" customFormat="1">
      <c r="A768" s="451"/>
      <c r="B768" s="475"/>
      <c r="C768" s="476" t="str">
        <f>'Data information'!C983</f>
        <v xml:space="preserve"> -  อุปกรณ์ประกอบท่อไฟฟ้า</v>
      </c>
      <c r="D768" s="449"/>
      <c r="E768" s="450" t="str">
        <f>'Data information'!D983</f>
        <v>รายการ</v>
      </c>
      <c r="F768" s="449">
        <f>(SUM(G765))*0.15</f>
        <v>0</v>
      </c>
      <c r="G768" s="449">
        <f t="shared" si="70"/>
        <v>0</v>
      </c>
      <c r="H768" s="449">
        <f>'Data information'!F983</f>
        <v>0</v>
      </c>
      <c r="I768" s="449">
        <f t="shared" si="71"/>
        <v>0</v>
      </c>
      <c r="J768" s="449">
        <f t="shared" si="72"/>
        <v>0</v>
      </c>
      <c r="K768" s="469"/>
    </row>
    <row r="769" spans="1:11" s="500" customFormat="1">
      <c r="A769" s="451"/>
      <c r="B769" s="475"/>
      <c r="C769" s="485" t="str">
        <f>'Data information'!C984</f>
        <v>TELEPHONE SYSTEM</v>
      </c>
      <c r="D769" s="449"/>
      <c r="E769" s="450"/>
      <c r="F769" s="449"/>
      <c r="G769" s="449"/>
      <c r="H769" s="449"/>
      <c r="I769" s="449"/>
      <c r="J769" s="449"/>
      <c r="K769" s="469"/>
    </row>
    <row r="770" spans="1:11" s="500" customFormat="1" hidden="1">
      <c r="A770" s="451"/>
      <c r="B770" s="475"/>
      <c r="C770" s="476" t="str">
        <f>'Data information'!C985</f>
        <v xml:space="preserve"> - MDF 100/100P (Steel) with Arrester</v>
      </c>
      <c r="D770" s="449"/>
      <c r="E770" s="450" t="str">
        <f>'Data information'!D985</f>
        <v>ชุด</v>
      </c>
      <c r="F770" s="449">
        <f>'Data information'!E985</f>
        <v>13410</v>
      </c>
      <c r="G770" s="449">
        <f t="shared" ref="G770:G817" si="73">D770*F770</f>
        <v>0</v>
      </c>
      <c r="H770" s="449">
        <f>'Data information'!F985</f>
        <v>4023</v>
      </c>
      <c r="I770" s="449">
        <f t="shared" ref="I770:I817" si="74">D770*H770</f>
        <v>0</v>
      </c>
      <c r="J770" s="449">
        <f t="shared" ref="J770:J817" si="75">G770+I770</f>
        <v>0</v>
      </c>
      <c r="K770" s="469"/>
    </row>
    <row r="771" spans="1:11" s="500" customFormat="1">
      <c r="A771" s="451"/>
      <c r="B771" s="475"/>
      <c r="C771" s="476" t="str">
        <f>'Data information'!C986</f>
        <v xml:space="preserve"> - MDF 30/30P (Steel) with Arrester</v>
      </c>
      <c r="D771" s="449"/>
      <c r="E771" s="450" t="str">
        <f>'Data information'!D986</f>
        <v>ชุด</v>
      </c>
      <c r="F771" s="449">
        <f>'Data information'!E986</f>
        <v>4351</v>
      </c>
      <c r="G771" s="449">
        <f t="shared" si="73"/>
        <v>0</v>
      </c>
      <c r="H771" s="449">
        <f>'Data information'!F986</f>
        <v>1305.3</v>
      </c>
      <c r="I771" s="449">
        <f t="shared" si="74"/>
        <v>0</v>
      </c>
      <c r="J771" s="449">
        <f t="shared" si="75"/>
        <v>0</v>
      </c>
      <c r="K771" s="469"/>
    </row>
    <row r="772" spans="1:11" s="500" customFormat="1" hidden="1">
      <c r="A772" s="451"/>
      <c r="B772" s="475"/>
      <c r="C772" s="476" t="str">
        <f>'Data information'!C987</f>
        <v xml:space="preserve"> - MDF 20/20P (Steel) with Arrester</v>
      </c>
      <c r="D772" s="449"/>
      <c r="E772" s="450" t="str">
        <f>'Data information'!D987</f>
        <v>ชุด</v>
      </c>
      <c r="F772" s="449">
        <f>'Data information'!E987</f>
        <v>3139</v>
      </c>
      <c r="G772" s="449">
        <f t="shared" si="73"/>
        <v>0</v>
      </c>
      <c r="H772" s="449">
        <f>'Data information'!F987</f>
        <v>941.7</v>
      </c>
      <c r="I772" s="449">
        <f t="shared" si="74"/>
        <v>0</v>
      </c>
      <c r="J772" s="449">
        <f t="shared" si="75"/>
        <v>0</v>
      </c>
      <c r="K772" s="469"/>
    </row>
    <row r="773" spans="1:11" s="500" customFormat="1" hidden="1">
      <c r="A773" s="451"/>
      <c r="B773" s="475"/>
      <c r="C773" s="476" t="str">
        <f>'Data information'!C988</f>
        <v xml:space="preserve"> - TC 15P (Steel) With Connector</v>
      </c>
      <c r="D773" s="449"/>
      <c r="E773" s="450" t="str">
        <f>'Data information'!D988</f>
        <v>ชุด</v>
      </c>
      <c r="F773" s="449">
        <f>'Data information'!E988</f>
        <v>1003</v>
      </c>
      <c r="G773" s="449">
        <f t="shared" si="73"/>
        <v>0</v>
      </c>
      <c r="H773" s="449">
        <f>'Data information'!F988</f>
        <v>300.89999999999998</v>
      </c>
      <c r="I773" s="449">
        <f t="shared" si="74"/>
        <v>0</v>
      </c>
      <c r="J773" s="449">
        <f t="shared" si="75"/>
        <v>0</v>
      </c>
      <c r="K773" s="469"/>
    </row>
    <row r="774" spans="1:11" s="500" customFormat="1">
      <c r="A774" s="451"/>
      <c r="B774" s="475"/>
      <c r="C774" s="476" t="str">
        <f>'Data information'!C989</f>
        <v xml:space="preserve"> - TC 10P (Steel) With Connector</v>
      </c>
      <c r="D774" s="449"/>
      <c r="E774" s="450" t="str">
        <f>'Data information'!D989</f>
        <v>ชุด</v>
      </c>
      <c r="F774" s="449">
        <f>'Data information'!E989</f>
        <v>851</v>
      </c>
      <c r="G774" s="449">
        <f t="shared" si="73"/>
        <v>0</v>
      </c>
      <c r="H774" s="449">
        <f>'Data information'!F989</f>
        <v>255.3</v>
      </c>
      <c r="I774" s="449">
        <f t="shared" si="74"/>
        <v>0</v>
      </c>
      <c r="J774" s="449">
        <f t="shared" si="75"/>
        <v>0</v>
      </c>
      <c r="K774" s="469"/>
    </row>
    <row r="775" spans="1:11" s="500" customFormat="1" hidden="1">
      <c r="A775" s="451"/>
      <c r="B775" s="475"/>
      <c r="C775" s="476" t="str">
        <f>'Data information'!C990</f>
        <v xml:space="preserve"> - TC 5P (Steel) With Connector</v>
      </c>
      <c r="D775" s="449"/>
      <c r="E775" s="450" t="str">
        <f>'Data information'!D990</f>
        <v>ชุด</v>
      </c>
      <c r="F775" s="449">
        <f>'Data information'!E990</f>
        <v>851</v>
      </c>
      <c r="G775" s="449">
        <f t="shared" si="73"/>
        <v>0</v>
      </c>
      <c r="H775" s="449">
        <f>'Data information'!F990</f>
        <v>255.3</v>
      </c>
      <c r="I775" s="449">
        <f t="shared" si="74"/>
        <v>0</v>
      </c>
      <c r="J775" s="449">
        <f t="shared" si="75"/>
        <v>0</v>
      </c>
      <c r="K775" s="469"/>
    </row>
    <row r="776" spans="1:11" s="500" customFormat="1">
      <c r="A776" s="451"/>
      <c r="B776" s="475"/>
      <c r="C776" s="476" t="str">
        <f>'Data information'!C991</f>
        <v xml:space="preserve"> - AP 20Px0.65 mm.</v>
      </c>
      <c r="D776" s="449"/>
      <c r="E776" s="450" t="str">
        <f>'Data information'!D991</f>
        <v>ม.</v>
      </c>
      <c r="F776" s="449">
        <f>'Data information'!E991</f>
        <v>132</v>
      </c>
      <c r="G776" s="449">
        <f t="shared" si="73"/>
        <v>0</v>
      </c>
      <c r="H776" s="449">
        <f>'Data information'!F991</f>
        <v>22</v>
      </c>
      <c r="I776" s="449">
        <f t="shared" si="74"/>
        <v>0</v>
      </c>
      <c r="J776" s="449">
        <f t="shared" si="75"/>
        <v>0</v>
      </c>
      <c r="K776" s="469"/>
    </row>
    <row r="777" spans="1:11" s="500" customFormat="1" hidden="1">
      <c r="A777" s="451"/>
      <c r="B777" s="475"/>
      <c r="C777" s="476" t="str">
        <f>'Data information'!C992</f>
        <v xml:space="preserve"> - TPEV 15Px0.65 mm.</v>
      </c>
      <c r="D777" s="449"/>
      <c r="E777" s="450" t="str">
        <f>'Data information'!D992</f>
        <v>ม.</v>
      </c>
      <c r="F777" s="449">
        <f>'Data information'!E992</f>
        <v>55</v>
      </c>
      <c r="G777" s="449">
        <f t="shared" si="73"/>
        <v>0</v>
      </c>
      <c r="H777" s="449">
        <f>'Data information'!F992</f>
        <v>22</v>
      </c>
      <c r="I777" s="449">
        <f t="shared" si="74"/>
        <v>0</v>
      </c>
      <c r="J777" s="449">
        <f t="shared" si="75"/>
        <v>0</v>
      </c>
      <c r="K777" s="469"/>
    </row>
    <row r="778" spans="1:11" s="500" customFormat="1">
      <c r="A778" s="451"/>
      <c r="B778" s="475"/>
      <c r="C778" s="476" t="str">
        <f>'Data information'!C993</f>
        <v xml:space="preserve"> - TPEV 10Px0.65 mm.</v>
      </c>
      <c r="D778" s="449"/>
      <c r="E778" s="450" t="str">
        <f>'Data information'!D993</f>
        <v>ม.</v>
      </c>
      <c r="F778" s="449">
        <f>'Data information'!E993</f>
        <v>55</v>
      </c>
      <c r="G778" s="449">
        <f t="shared" si="73"/>
        <v>0</v>
      </c>
      <c r="H778" s="449">
        <f>'Data information'!F993</f>
        <v>16</v>
      </c>
      <c r="I778" s="449">
        <f t="shared" si="74"/>
        <v>0</v>
      </c>
      <c r="J778" s="449">
        <f t="shared" si="75"/>
        <v>0</v>
      </c>
      <c r="K778" s="469"/>
    </row>
    <row r="779" spans="1:11" s="500" customFormat="1" hidden="1">
      <c r="A779" s="451"/>
      <c r="B779" s="475"/>
      <c r="C779" s="476" t="str">
        <f>'Data information'!C994</f>
        <v xml:space="preserve"> - TPEV 5Px0.65 mm.</v>
      </c>
      <c r="D779" s="449"/>
      <c r="E779" s="450" t="str">
        <f>'Data information'!D994</f>
        <v>ม.</v>
      </c>
      <c r="F779" s="449">
        <f>'Data information'!E994</f>
        <v>31</v>
      </c>
      <c r="G779" s="449">
        <f t="shared" si="73"/>
        <v>0</v>
      </c>
      <c r="H779" s="449">
        <f>'Data information'!F994</f>
        <v>8</v>
      </c>
      <c r="I779" s="449">
        <f t="shared" si="74"/>
        <v>0</v>
      </c>
      <c r="J779" s="449">
        <f t="shared" si="75"/>
        <v>0</v>
      </c>
      <c r="K779" s="469"/>
    </row>
    <row r="780" spans="1:11" s="500" customFormat="1">
      <c r="A780" s="451"/>
      <c r="B780" s="475"/>
      <c r="C780" s="476" t="str">
        <f>'Data information'!C995</f>
        <v xml:space="preserve"> - TIEV  4Cx0.65 mm.</v>
      </c>
      <c r="D780" s="449"/>
      <c r="E780" s="450" t="str">
        <f>'Data information'!D995</f>
        <v>ม.</v>
      </c>
      <c r="F780" s="449">
        <f>'Data information'!E995</f>
        <v>9.35</v>
      </c>
      <c r="G780" s="449">
        <f t="shared" si="73"/>
        <v>0</v>
      </c>
      <c r="H780" s="449">
        <f>'Data information'!F995</f>
        <v>6</v>
      </c>
      <c r="I780" s="449">
        <f t="shared" si="74"/>
        <v>0</v>
      </c>
      <c r="J780" s="449">
        <f t="shared" si="75"/>
        <v>0</v>
      </c>
      <c r="K780" s="469"/>
    </row>
    <row r="781" spans="1:11" s="500" customFormat="1">
      <c r="A781" s="451"/>
      <c r="B781" s="475"/>
      <c r="C781" s="476" t="str">
        <f>'Data information'!C996</f>
        <v xml:space="preserve"> - TELEHPHONE OUTLET INSTALLATION</v>
      </c>
      <c r="D781" s="449"/>
      <c r="E781" s="450" t="str">
        <f>'Data information'!D996</f>
        <v>ชุด</v>
      </c>
      <c r="F781" s="449">
        <f>'Data information'!E996</f>
        <v>216</v>
      </c>
      <c r="G781" s="449">
        <f t="shared" si="73"/>
        <v>0</v>
      </c>
      <c r="H781" s="449">
        <f>'Data information'!F996</f>
        <v>90</v>
      </c>
      <c r="I781" s="449">
        <f t="shared" si="74"/>
        <v>0</v>
      </c>
      <c r="J781" s="449">
        <f t="shared" si="75"/>
        <v>0</v>
      </c>
      <c r="K781" s="469"/>
    </row>
    <row r="782" spans="1:11" s="500" customFormat="1">
      <c r="A782" s="451"/>
      <c r="B782" s="475"/>
      <c r="C782" s="476" t="str">
        <f>'Data information'!C997</f>
        <v xml:space="preserve"> - EMT 1 "  </v>
      </c>
      <c r="D782" s="449"/>
      <c r="E782" s="450" t="str">
        <f>'Data information'!D997</f>
        <v>ม.</v>
      </c>
      <c r="F782" s="449">
        <f>'Data information'!E997</f>
        <v>71.61</v>
      </c>
      <c r="G782" s="449">
        <f t="shared" si="73"/>
        <v>0</v>
      </c>
      <c r="H782" s="449">
        <f>'Data information'!F997</f>
        <v>28</v>
      </c>
      <c r="I782" s="449">
        <f t="shared" si="74"/>
        <v>0</v>
      </c>
      <c r="J782" s="449">
        <f t="shared" si="75"/>
        <v>0</v>
      </c>
      <c r="K782" s="469"/>
    </row>
    <row r="783" spans="1:11" s="500" customFormat="1">
      <c r="A783" s="451"/>
      <c r="B783" s="475"/>
      <c r="C783" s="476" t="str">
        <f>'Data information'!C998</f>
        <v xml:space="preserve"> - EMT 1/2 "  </v>
      </c>
      <c r="D783" s="449"/>
      <c r="E783" s="450" t="str">
        <f>'Data information'!D998</f>
        <v>ม.</v>
      </c>
      <c r="F783" s="449">
        <f>'Data information'!E998</f>
        <v>34.89</v>
      </c>
      <c r="G783" s="449">
        <f t="shared" si="73"/>
        <v>0</v>
      </c>
      <c r="H783" s="449">
        <f>'Data information'!F998</f>
        <v>22</v>
      </c>
      <c r="I783" s="449">
        <f t="shared" si="74"/>
        <v>0</v>
      </c>
      <c r="J783" s="449">
        <f t="shared" si="75"/>
        <v>0</v>
      </c>
      <c r="K783" s="469"/>
    </row>
    <row r="784" spans="1:11" s="500" customFormat="1">
      <c r="A784" s="451"/>
      <c r="B784" s="475"/>
      <c r="C784" s="476" t="str">
        <f>'Data information'!C999</f>
        <v xml:space="preserve"> - WIRE WAY SIZE  3" x 4"</v>
      </c>
      <c r="D784" s="449"/>
      <c r="E784" s="450" t="str">
        <f>'Data information'!D999</f>
        <v>ม.</v>
      </c>
      <c r="F784" s="449">
        <f>'Data information'!E999</f>
        <v>133</v>
      </c>
      <c r="G784" s="449">
        <f t="shared" si="73"/>
        <v>0</v>
      </c>
      <c r="H784" s="449">
        <f>'Data information'!F999</f>
        <v>35</v>
      </c>
      <c r="I784" s="449">
        <f t="shared" si="74"/>
        <v>0</v>
      </c>
      <c r="J784" s="449">
        <f t="shared" si="75"/>
        <v>0</v>
      </c>
      <c r="K784" s="469"/>
    </row>
    <row r="785" spans="1:11" s="500" customFormat="1">
      <c r="A785" s="451"/>
      <c r="B785" s="475"/>
      <c r="C785" s="476" t="str">
        <f>'Data information'!C1000</f>
        <v xml:space="preserve"> - GROUNDING</v>
      </c>
      <c r="D785" s="449"/>
      <c r="E785" s="450" t="str">
        <f>'Data information'!D1000</f>
        <v>ชุด</v>
      </c>
      <c r="F785" s="449">
        <f>'Data information'!E1000</f>
        <v>7500</v>
      </c>
      <c r="G785" s="449">
        <f t="shared" si="73"/>
        <v>0</v>
      </c>
      <c r="H785" s="449">
        <f>'Data information'!F1000</f>
        <v>2250</v>
      </c>
      <c r="I785" s="449">
        <f t="shared" si="74"/>
        <v>0</v>
      </c>
      <c r="J785" s="449">
        <f t="shared" si="75"/>
        <v>0</v>
      </c>
      <c r="K785" s="469"/>
    </row>
    <row r="786" spans="1:11" s="500" customFormat="1">
      <c r="A786" s="451"/>
      <c r="B786" s="475"/>
      <c r="C786" s="476" t="str">
        <f>'Data information'!C1001</f>
        <v xml:space="preserve"> - ACCESSORIES &amp; SUPPORT (Cable)</v>
      </c>
      <c r="D786" s="449"/>
      <c r="E786" s="450" t="str">
        <f>'Data information'!D1001</f>
        <v>รายการ</v>
      </c>
      <c r="F786" s="449">
        <f>(SUM(G783))*0.1</f>
        <v>0</v>
      </c>
      <c r="G786" s="449">
        <f t="shared" si="73"/>
        <v>0</v>
      </c>
      <c r="H786" s="449">
        <f>'Data information'!F1001</f>
        <v>0</v>
      </c>
      <c r="I786" s="449">
        <f t="shared" si="74"/>
        <v>0</v>
      </c>
      <c r="J786" s="449">
        <f t="shared" si="75"/>
        <v>0</v>
      </c>
      <c r="K786" s="469"/>
    </row>
    <row r="787" spans="1:11" s="500" customFormat="1">
      <c r="A787" s="451"/>
      <c r="B787" s="475"/>
      <c r="C787" s="485" t="str">
        <f>'Data information'!C1002</f>
        <v>COMPUTER  SYSTEM</v>
      </c>
      <c r="D787" s="449"/>
      <c r="E787" s="450"/>
      <c r="F787" s="449"/>
      <c r="G787" s="449"/>
      <c r="H787" s="449"/>
      <c r="I787" s="449"/>
      <c r="J787" s="449"/>
      <c r="K787" s="469"/>
    </row>
    <row r="788" spans="1:11" s="500" customFormat="1">
      <c r="A788" s="451"/>
      <c r="B788" s="475"/>
      <c r="C788" s="476" t="str">
        <f>'Data information'!C1003</f>
        <v xml:space="preserve"> - RACK 19"  27U (60*90*139) With AC&amp;FAN</v>
      </c>
      <c r="D788" s="449"/>
      <c r="E788" s="450" t="str">
        <f>'Data information'!D1003</f>
        <v>ชุด</v>
      </c>
      <c r="F788" s="449">
        <f>'Data information'!E1003</f>
        <v>19100</v>
      </c>
      <c r="G788" s="449">
        <f t="shared" si="73"/>
        <v>0</v>
      </c>
      <c r="H788" s="449">
        <f>'Data information'!F1003</f>
        <v>3500</v>
      </c>
      <c r="I788" s="449">
        <f t="shared" si="74"/>
        <v>0</v>
      </c>
      <c r="J788" s="449">
        <f t="shared" si="75"/>
        <v>0</v>
      </c>
      <c r="K788" s="469"/>
    </row>
    <row r="789" spans="1:11" s="500" customFormat="1" hidden="1">
      <c r="A789" s="451"/>
      <c r="B789" s="475"/>
      <c r="C789" s="476" t="str">
        <f>'Data information'!C1004</f>
        <v xml:space="preserve"> - Cat6 PATCH PANEL 48 PORT</v>
      </c>
      <c r="D789" s="449"/>
      <c r="E789" s="450" t="str">
        <f>'Data information'!D1004</f>
        <v>ชุด</v>
      </c>
      <c r="F789" s="449">
        <f>'Data information'!E1004</f>
        <v>3100</v>
      </c>
      <c r="G789" s="449">
        <f t="shared" si="73"/>
        <v>0</v>
      </c>
      <c r="H789" s="449">
        <f>'Data information'!F1004</f>
        <v>930</v>
      </c>
      <c r="I789" s="449">
        <f t="shared" si="74"/>
        <v>0</v>
      </c>
      <c r="J789" s="449">
        <f t="shared" si="75"/>
        <v>0</v>
      </c>
      <c r="K789" s="469"/>
    </row>
    <row r="790" spans="1:11" s="500" customFormat="1">
      <c r="A790" s="451"/>
      <c r="B790" s="475"/>
      <c r="C790" s="476" t="str">
        <f>'Data information'!C1005</f>
        <v xml:space="preserve"> - Cat6 PATCH PANEL 24 PORT</v>
      </c>
      <c r="D790" s="449"/>
      <c r="E790" s="450" t="str">
        <f>'Data information'!D1005</f>
        <v>ชุด</v>
      </c>
      <c r="F790" s="449">
        <f>'Data information'!E1005</f>
        <v>1740</v>
      </c>
      <c r="G790" s="449">
        <f t="shared" si="73"/>
        <v>0</v>
      </c>
      <c r="H790" s="449">
        <f>'Data information'!F1005</f>
        <v>522</v>
      </c>
      <c r="I790" s="449">
        <f t="shared" si="74"/>
        <v>0</v>
      </c>
      <c r="J790" s="449">
        <f t="shared" si="75"/>
        <v>0</v>
      </c>
      <c r="K790" s="469"/>
    </row>
    <row r="791" spans="1:11" s="500" customFormat="1">
      <c r="A791" s="451"/>
      <c r="B791" s="475"/>
      <c r="C791" s="476" t="str">
        <f>'Data information'!C1006</f>
        <v xml:space="preserve"> - ODF RACK FIBER OPTIC (1U 12 Core 6 SC Duplex)</v>
      </c>
      <c r="D791" s="449"/>
      <c r="E791" s="450" t="str">
        <f>'Data information'!D1006</f>
        <v>ชุด</v>
      </c>
      <c r="F791" s="449">
        <f>'Data information'!E1006</f>
        <v>3561</v>
      </c>
      <c r="G791" s="449">
        <f t="shared" si="73"/>
        <v>0</v>
      </c>
      <c r="H791" s="449">
        <f>'Data information'!F1006</f>
        <v>1068.3</v>
      </c>
      <c r="I791" s="449">
        <f t="shared" si="74"/>
        <v>0</v>
      </c>
      <c r="J791" s="449">
        <f t="shared" si="75"/>
        <v>0</v>
      </c>
      <c r="K791" s="469"/>
    </row>
    <row r="792" spans="1:11" s="500" customFormat="1" hidden="1">
      <c r="A792" s="451"/>
      <c r="B792" s="475"/>
      <c r="C792" s="476" t="str">
        <f>'Data information'!C1007</f>
        <v xml:space="preserve"> - FIBER OPTIC CLOSURE OUTDOOR 12 CORE</v>
      </c>
      <c r="D792" s="449"/>
      <c r="E792" s="450" t="str">
        <f>'Data information'!D1007</f>
        <v>ม.</v>
      </c>
      <c r="F792" s="449">
        <f>'Data information'!E1007</f>
        <v>1135</v>
      </c>
      <c r="G792" s="449">
        <f t="shared" si="73"/>
        <v>0</v>
      </c>
      <c r="H792" s="449">
        <f>'Data information'!F1007</f>
        <v>340.5</v>
      </c>
      <c r="I792" s="449">
        <f t="shared" si="74"/>
        <v>0</v>
      </c>
      <c r="J792" s="449">
        <f t="shared" si="75"/>
        <v>0</v>
      </c>
      <c r="K792" s="469"/>
    </row>
    <row r="793" spans="1:11" s="500" customFormat="1">
      <c r="A793" s="451"/>
      <c r="B793" s="475"/>
      <c r="C793" s="476" t="str">
        <f>'Data information'!C1008</f>
        <v xml:space="preserve"> - EMT 1/2"</v>
      </c>
      <c r="D793" s="449"/>
      <c r="E793" s="450" t="str">
        <f>'Data information'!D1008</f>
        <v>ม.</v>
      </c>
      <c r="F793" s="449">
        <f>'Data information'!E1008</f>
        <v>34.89</v>
      </c>
      <c r="G793" s="449">
        <f t="shared" si="73"/>
        <v>0</v>
      </c>
      <c r="H793" s="449">
        <f>'Data information'!F1008</f>
        <v>22</v>
      </c>
      <c r="I793" s="449">
        <f t="shared" si="74"/>
        <v>0</v>
      </c>
      <c r="J793" s="449">
        <f t="shared" si="75"/>
        <v>0</v>
      </c>
      <c r="K793" s="469"/>
    </row>
    <row r="794" spans="1:11" s="500" customFormat="1">
      <c r="A794" s="451"/>
      <c r="B794" s="475"/>
      <c r="C794" s="476" t="str">
        <f>'Data information'!C1009</f>
        <v xml:space="preserve"> - EMT 3/4"</v>
      </c>
      <c r="D794" s="449"/>
      <c r="E794" s="450" t="str">
        <f>'Data information'!D1009</f>
        <v>ม.</v>
      </c>
      <c r="F794" s="449">
        <f>'Data information'!E1009</f>
        <v>50.36</v>
      </c>
      <c r="G794" s="449">
        <f t="shared" si="73"/>
        <v>0</v>
      </c>
      <c r="H794" s="449">
        <f>'Data information'!F1009</f>
        <v>24</v>
      </c>
      <c r="I794" s="449">
        <f t="shared" si="74"/>
        <v>0</v>
      </c>
      <c r="J794" s="449">
        <f t="shared" si="75"/>
        <v>0</v>
      </c>
      <c r="K794" s="469"/>
    </row>
    <row r="795" spans="1:11" s="500" customFormat="1" hidden="1">
      <c r="A795" s="451"/>
      <c r="B795" s="475"/>
      <c r="C795" s="476" t="str">
        <f>'Data information'!C1010</f>
        <v xml:space="preserve"> - EMT 1"</v>
      </c>
      <c r="D795" s="449"/>
      <c r="E795" s="450" t="str">
        <f>'Data information'!D1010</f>
        <v>ม.</v>
      </c>
      <c r="F795" s="449">
        <f>'Data information'!E1010</f>
        <v>71.61</v>
      </c>
      <c r="G795" s="449">
        <f t="shared" si="73"/>
        <v>0</v>
      </c>
      <c r="H795" s="449">
        <f>'Data information'!F1010</f>
        <v>28</v>
      </c>
      <c r="I795" s="449">
        <f t="shared" si="74"/>
        <v>0</v>
      </c>
      <c r="J795" s="449">
        <f t="shared" si="75"/>
        <v>0</v>
      </c>
      <c r="K795" s="469"/>
    </row>
    <row r="796" spans="1:11" s="500" customFormat="1" hidden="1">
      <c r="A796" s="451"/>
      <c r="B796" s="475"/>
      <c r="C796" s="476" t="str">
        <f>'Data information'!C1011</f>
        <v xml:space="preserve"> - WIRE WAY SIZE  3" x 4"</v>
      </c>
      <c r="D796" s="449"/>
      <c r="E796" s="450" t="str">
        <f>'Data information'!D1011</f>
        <v>ม.</v>
      </c>
      <c r="F796" s="449">
        <f>'Data information'!E1011</f>
        <v>133</v>
      </c>
      <c r="G796" s="449">
        <f t="shared" si="73"/>
        <v>0</v>
      </c>
      <c r="H796" s="449">
        <f>'Data information'!F1011</f>
        <v>35</v>
      </c>
      <c r="I796" s="449">
        <f t="shared" si="74"/>
        <v>0</v>
      </c>
      <c r="J796" s="449">
        <f t="shared" si="75"/>
        <v>0</v>
      </c>
      <c r="K796" s="469"/>
    </row>
    <row r="797" spans="1:11" s="500" customFormat="1">
      <c r="A797" s="451"/>
      <c r="B797" s="475"/>
      <c r="C797" s="476" t="str">
        <f>'Data information'!C1012</f>
        <v xml:space="preserve"> - F.O. Armored 12 Core SM</v>
      </c>
      <c r="D797" s="449"/>
      <c r="E797" s="450" t="str">
        <f>'Data information'!D1012</f>
        <v>ม.</v>
      </c>
      <c r="F797" s="449">
        <f>'Data information'!E1012</f>
        <v>38</v>
      </c>
      <c r="G797" s="449">
        <f t="shared" si="73"/>
        <v>0</v>
      </c>
      <c r="H797" s="449">
        <f>'Data information'!F1012</f>
        <v>18</v>
      </c>
      <c r="I797" s="449">
        <f t="shared" si="74"/>
        <v>0</v>
      </c>
      <c r="J797" s="449">
        <f t="shared" si="75"/>
        <v>0</v>
      </c>
      <c r="K797" s="469"/>
    </row>
    <row r="798" spans="1:11" s="500" customFormat="1">
      <c r="A798" s="451"/>
      <c r="B798" s="475"/>
      <c r="C798" s="476" t="str">
        <f>'Data information'!C1013</f>
        <v xml:space="preserve"> - Cat6 UTC Cable</v>
      </c>
      <c r="D798" s="449"/>
      <c r="E798" s="450" t="str">
        <f>'Data information'!D1013</f>
        <v>ม.</v>
      </c>
      <c r="F798" s="449">
        <f>'Data information'!E1013</f>
        <v>19.21</v>
      </c>
      <c r="G798" s="449">
        <f t="shared" si="73"/>
        <v>0</v>
      </c>
      <c r="H798" s="449">
        <f>'Data information'!F1013</f>
        <v>7</v>
      </c>
      <c r="I798" s="449">
        <f t="shared" si="74"/>
        <v>0</v>
      </c>
      <c r="J798" s="449">
        <f t="shared" si="75"/>
        <v>0</v>
      </c>
      <c r="K798" s="469"/>
    </row>
    <row r="799" spans="1:11" s="500" customFormat="1">
      <c r="A799" s="451"/>
      <c r="B799" s="475"/>
      <c r="C799" s="476" t="str">
        <f>'Data information'!C1014</f>
        <v xml:space="preserve"> - Cat6 OUTLET INSTALLATION</v>
      </c>
      <c r="D799" s="449"/>
      <c r="E799" s="450" t="str">
        <f>'Data information'!D1014</f>
        <v>ชุด</v>
      </c>
      <c r="F799" s="449">
        <f>'Data information'!E1014</f>
        <v>195</v>
      </c>
      <c r="G799" s="449">
        <f t="shared" si="73"/>
        <v>0</v>
      </c>
      <c r="H799" s="449">
        <f>'Data information'!F1014</f>
        <v>110</v>
      </c>
      <c r="I799" s="449">
        <f t="shared" si="74"/>
        <v>0</v>
      </c>
      <c r="J799" s="449">
        <f t="shared" si="75"/>
        <v>0</v>
      </c>
      <c r="K799" s="469"/>
    </row>
    <row r="800" spans="1:11" s="500" customFormat="1" hidden="1">
      <c r="A800" s="451"/>
      <c r="B800" s="475"/>
      <c r="C800" s="476" t="str">
        <f>'Data information'!C1015</f>
        <v xml:space="preserve"> - Cat6 OUTLET INSTALLATION 2 PORT OUTLET POPUP</v>
      </c>
      <c r="D800" s="449"/>
      <c r="E800" s="450" t="str">
        <f>'Data information'!D1015</f>
        <v>ชุด</v>
      </c>
      <c r="F800" s="449">
        <f>'Data information'!E1015</f>
        <v>1440</v>
      </c>
      <c r="G800" s="449">
        <f t="shared" si="73"/>
        <v>0</v>
      </c>
      <c r="H800" s="449">
        <f>'Data information'!F1015</f>
        <v>265</v>
      </c>
      <c r="I800" s="449">
        <f t="shared" si="74"/>
        <v>0</v>
      </c>
      <c r="J800" s="449">
        <f t="shared" si="75"/>
        <v>0</v>
      </c>
      <c r="K800" s="469"/>
    </row>
    <row r="801" spans="1:11" s="500" customFormat="1">
      <c r="A801" s="451"/>
      <c r="B801" s="475"/>
      <c r="C801" s="476" t="str">
        <f>'Data information'!C1016</f>
        <v xml:space="preserve"> - GROUNDING</v>
      </c>
      <c r="D801" s="449"/>
      <c r="E801" s="450" t="str">
        <f>'Data information'!D1016</f>
        <v>ชุด</v>
      </c>
      <c r="F801" s="449">
        <f>'Data information'!E1016</f>
        <v>7500</v>
      </c>
      <c r="G801" s="449">
        <f t="shared" si="73"/>
        <v>0</v>
      </c>
      <c r="H801" s="449">
        <f>'Data information'!F1016</f>
        <v>2250</v>
      </c>
      <c r="I801" s="449">
        <f t="shared" si="74"/>
        <v>0</v>
      </c>
      <c r="J801" s="449">
        <f t="shared" si="75"/>
        <v>0</v>
      </c>
      <c r="K801" s="469"/>
    </row>
    <row r="802" spans="1:11" s="500" customFormat="1">
      <c r="A802" s="451"/>
      <c r="B802" s="475"/>
      <c r="C802" s="476" t="str">
        <f>'Data information'!C1017</f>
        <v xml:space="preserve"> - ACCESSORIES &amp; SUPPORT (Cable)</v>
      </c>
      <c r="D802" s="449"/>
      <c r="E802" s="450" t="str">
        <f>'Data information'!D1017</f>
        <v>รายการ</v>
      </c>
      <c r="F802" s="449">
        <f>(SUM(G797:G798))*0.1</f>
        <v>0</v>
      </c>
      <c r="G802" s="449">
        <f t="shared" si="73"/>
        <v>0</v>
      </c>
      <c r="H802" s="449">
        <f>'Data information'!F1017</f>
        <v>0</v>
      </c>
      <c r="I802" s="449">
        <f t="shared" si="74"/>
        <v>0</v>
      </c>
      <c r="J802" s="449">
        <f t="shared" si="75"/>
        <v>0</v>
      </c>
      <c r="K802" s="469"/>
    </row>
    <row r="803" spans="1:11" s="500" customFormat="1">
      <c r="A803" s="451"/>
      <c r="B803" s="475"/>
      <c r="C803" s="485" t="str">
        <f>'Data information'!C1018</f>
        <v>CCTV SYSTEM</v>
      </c>
      <c r="D803" s="449"/>
      <c r="E803" s="450"/>
      <c r="F803" s="449"/>
      <c r="G803" s="449"/>
      <c r="H803" s="449"/>
      <c r="I803" s="449"/>
      <c r="J803" s="449"/>
      <c r="K803" s="469"/>
    </row>
    <row r="804" spans="1:11" s="500" customFormat="1">
      <c r="A804" s="451"/>
      <c r="B804" s="475"/>
      <c r="C804" s="476" t="str">
        <f>'Data information'!C1019</f>
        <v>- RACK 19"  12U (60*60*59) With AC&amp;FAN</v>
      </c>
      <c r="D804" s="449"/>
      <c r="E804" s="450" t="str">
        <f>'Data information'!D1019</f>
        <v>ชุด</v>
      </c>
      <c r="F804" s="449">
        <f>'Data information'!E1019</f>
        <v>7260</v>
      </c>
      <c r="G804" s="449">
        <f t="shared" si="73"/>
        <v>0</v>
      </c>
      <c r="H804" s="449">
        <f>'Data information'!F1019</f>
        <v>2178</v>
      </c>
      <c r="I804" s="449">
        <f t="shared" si="74"/>
        <v>0</v>
      </c>
      <c r="J804" s="449">
        <f t="shared" si="75"/>
        <v>0</v>
      </c>
      <c r="K804" s="469"/>
    </row>
    <row r="805" spans="1:11" s="500" customFormat="1">
      <c r="A805" s="451"/>
      <c r="B805" s="475"/>
      <c r="C805" s="476" t="str">
        <f>'Data information'!C1020</f>
        <v>- Cat6 UTC Cable</v>
      </c>
      <c r="D805" s="449"/>
      <c r="E805" s="450" t="str">
        <f>'Data information'!D1020</f>
        <v>ม.</v>
      </c>
      <c r="F805" s="449">
        <f>'Data information'!E1020</f>
        <v>10.49</v>
      </c>
      <c r="G805" s="449">
        <f t="shared" si="73"/>
        <v>0</v>
      </c>
      <c r="H805" s="449">
        <f>'Data information'!F1020</f>
        <v>7</v>
      </c>
      <c r="I805" s="449">
        <f t="shared" si="74"/>
        <v>0</v>
      </c>
      <c r="J805" s="449">
        <f t="shared" si="75"/>
        <v>0</v>
      </c>
      <c r="K805" s="469"/>
    </row>
    <row r="806" spans="1:11" s="500" customFormat="1">
      <c r="A806" s="451"/>
      <c r="B806" s="475"/>
      <c r="C806" s="476" t="str">
        <f>'Data information'!C1021</f>
        <v>- Cat6 OUTLET INSTALLATION</v>
      </c>
      <c r="D806" s="449"/>
      <c r="E806" s="450" t="str">
        <f>'Data information'!D1021</f>
        <v>ชุด</v>
      </c>
      <c r="F806" s="449">
        <f>'Data information'!E1021</f>
        <v>163</v>
      </c>
      <c r="G806" s="449">
        <f t="shared" si="73"/>
        <v>0</v>
      </c>
      <c r="H806" s="449">
        <f>'Data information'!F1021</f>
        <v>110</v>
      </c>
      <c r="I806" s="449">
        <f t="shared" si="74"/>
        <v>0</v>
      </c>
      <c r="J806" s="449">
        <f t="shared" si="75"/>
        <v>0</v>
      </c>
      <c r="K806" s="469"/>
    </row>
    <row r="807" spans="1:11" s="500" customFormat="1">
      <c r="A807" s="451"/>
      <c r="B807" s="475"/>
      <c r="C807" s="476" t="str">
        <f>'Data information'!C1022</f>
        <v xml:space="preserve">- EMT 1/2"  </v>
      </c>
      <c r="D807" s="449"/>
      <c r="E807" s="450" t="str">
        <f>'Data information'!D1022</f>
        <v>ม.</v>
      </c>
      <c r="F807" s="449">
        <f>'Data information'!E1022</f>
        <v>34.89</v>
      </c>
      <c r="G807" s="449">
        <f t="shared" si="73"/>
        <v>0</v>
      </c>
      <c r="H807" s="449">
        <f>'Data information'!F1022</f>
        <v>22</v>
      </c>
      <c r="I807" s="449">
        <f t="shared" si="74"/>
        <v>0</v>
      </c>
      <c r="J807" s="449">
        <f t="shared" si="75"/>
        <v>0</v>
      </c>
      <c r="K807" s="469"/>
    </row>
    <row r="808" spans="1:11" s="500" customFormat="1">
      <c r="A808" s="451"/>
      <c r="B808" s="475"/>
      <c r="C808" s="476" t="str">
        <f>'Data information'!C1023</f>
        <v>- ACCESSORIES &amp; SUPPORT (Cable)</v>
      </c>
      <c r="D808" s="449"/>
      <c r="E808" s="450" t="str">
        <f>'Data information'!D1023</f>
        <v>รายการ</v>
      </c>
      <c r="F808" s="449">
        <f>(SUM(G805))*0.1</f>
        <v>0</v>
      </c>
      <c r="G808" s="449">
        <f t="shared" si="73"/>
        <v>0</v>
      </c>
      <c r="H808" s="449">
        <f>'Data information'!F1023</f>
        <v>0</v>
      </c>
      <c r="I808" s="449">
        <f t="shared" si="74"/>
        <v>0</v>
      </c>
      <c r="J808" s="449">
        <f t="shared" si="75"/>
        <v>0</v>
      </c>
      <c r="K808" s="469"/>
    </row>
    <row r="809" spans="1:11" s="500" customFormat="1" hidden="1">
      <c r="A809" s="451"/>
      <c r="B809" s="475"/>
      <c r="C809" s="485" t="str">
        <f>'Data information'!C1024</f>
        <v>MATV SYSTEM</v>
      </c>
      <c r="D809" s="449"/>
      <c r="E809" s="450"/>
      <c r="F809" s="449"/>
      <c r="G809" s="449"/>
      <c r="H809" s="449"/>
      <c r="I809" s="449"/>
      <c r="J809" s="449"/>
      <c r="K809" s="469"/>
    </row>
    <row r="810" spans="1:11" s="500" customFormat="1" hidden="1">
      <c r="A810" s="451"/>
      <c r="B810" s="475"/>
      <c r="C810" s="476" t="str">
        <f>'Data information'!C1025</f>
        <v xml:space="preserve"> - RACK 19"  12U (60*60*59) With AC&amp;FAN</v>
      </c>
      <c r="D810" s="449"/>
      <c r="E810" s="450" t="str">
        <f>'Data information'!D1025</f>
        <v>ชุด</v>
      </c>
      <c r="F810" s="449">
        <f>'Data information'!E1025</f>
        <v>7260</v>
      </c>
      <c r="G810" s="449">
        <f t="shared" si="73"/>
        <v>0</v>
      </c>
      <c r="H810" s="449">
        <f>'Data information'!F1025</f>
        <v>2178</v>
      </c>
      <c r="I810" s="449">
        <f t="shared" si="74"/>
        <v>0</v>
      </c>
      <c r="J810" s="449">
        <f t="shared" si="75"/>
        <v>0</v>
      </c>
      <c r="K810" s="469"/>
    </row>
    <row r="811" spans="1:11" s="500" customFormat="1" hidden="1">
      <c r="A811" s="451"/>
      <c r="B811" s="475"/>
      <c r="C811" s="476" t="str">
        <f>'Data information'!C1026</f>
        <v xml:space="preserve"> - Muti Switch 5x8</v>
      </c>
      <c r="D811" s="449"/>
      <c r="E811" s="450" t="str">
        <f>'Data information'!D1026</f>
        <v>ชุด</v>
      </c>
      <c r="F811" s="449">
        <f>'Data information'!E1026</f>
        <v>1500</v>
      </c>
      <c r="G811" s="449">
        <f t="shared" si="73"/>
        <v>0</v>
      </c>
      <c r="H811" s="449">
        <f>'Data information'!F1026</f>
        <v>450</v>
      </c>
      <c r="I811" s="449">
        <f t="shared" si="74"/>
        <v>0</v>
      </c>
      <c r="J811" s="449">
        <f t="shared" si="75"/>
        <v>0</v>
      </c>
      <c r="K811" s="469"/>
    </row>
    <row r="812" spans="1:11" s="500" customFormat="1" hidden="1">
      <c r="A812" s="451"/>
      <c r="B812" s="475"/>
      <c r="C812" s="476" t="str">
        <f>'Data information'!C1027</f>
        <v xml:space="preserve"> - 5x5 1 TAP-OFF </v>
      </c>
      <c r="D812" s="449"/>
      <c r="E812" s="450" t="str">
        <f>'Data information'!D1027</f>
        <v>ชุด</v>
      </c>
      <c r="F812" s="449">
        <f>'Data information'!E1027</f>
        <v>120</v>
      </c>
      <c r="G812" s="449">
        <f t="shared" si="73"/>
        <v>0</v>
      </c>
      <c r="H812" s="449">
        <f>'Data information'!F1027</f>
        <v>36</v>
      </c>
      <c r="I812" s="449">
        <f t="shared" si="74"/>
        <v>0</v>
      </c>
      <c r="J812" s="449">
        <f t="shared" si="75"/>
        <v>0</v>
      </c>
      <c r="K812" s="469"/>
    </row>
    <row r="813" spans="1:11" s="500" customFormat="1" hidden="1">
      <c r="A813" s="451"/>
      <c r="B813" s="475"/>
      <c r="C813" s="476" t="str">
        <f>'Data information'!C1028</f>
        <v xml:space="preserve"> - EMT 1/2"  </v>
      </c>
      <c r="D813" s="449"/>
      <c r="E813" s="450" t="str">
        <f>'Data information'!D1028</f>
        <v>ม.</v>
      </c>
      <c r="F813" s="449">
        <f>'Data information'!E1028</f>
        <v>34.89</v>
      </c>
      <c r="G813" s="449">
        <f t="shared" si="73"/>
        <v>0</v>
      </c>
      <c r="H813" s="449">
        <f>'Data information'!F1028</f>
        <v>22</v>
      </c>
      <c r="I813" s="449">
        <f t="shared" si="74"/>
        <v>0</v>
      </c>
      <c r="J813" s="449">
        <f t="shared" si="75"/>
        <v>0</v>
      </c>
      <c r="K813" s="469"/>
    </row>
    <row r="814" spans="1:11" s="500" customFormat="1" hidden="1">
      <c r="A814" s="451"/>
      <c r="B814" s="475"/>
      <c r="C814" s="476" t="str">
        <f>'Data information'!C1029</f>
        <v xml:space="preserve"> - EMT 1"  </v>
      </c>
      <c r="D814" s="449"/>
      <c r="E814" s="450" t="str">
        <f>'Data information'!D1029</f>
        <v>ม.</v>
      </c>
      <c r="F814" s="449">
        <f>'Data information'!E1029</f>
        <v>71.61</v>
      </c>
      <c r="G814" s="449">
        <f t="shared" si="73"/>
        <v>0</v>
      </c>
      <c r="H814" s="449">
        <f>'Data information'!F1029</f>
        <v>28</v>
      </c>
      <c r="I814" s="449">
        <f t="shared" si="74"/>
        <v>0</v>
      </c>
      <c r="J814" s="449">
        <f t="shared" si="75"/>
        <v>0</v>
      </c>
      <c r="K814" s="469"/>
    </row>
    <row r="815" spans="1:11" s="500" customFormat="1" hidden="1">
      <c r="A815" s="451"/>
      <c r="B815" s="475"/>
      <c r="C815" s="476" t="str">
        <f>'Data information'!C1030</f>
        <v xml:space="preserve"> - TV OUTLET</v>
      </c>
      <c r="D815" s="449"/>
      <c r="E815" s="450" t="str">
        <f>'Data information'!D1030</f>
        <v>ชุด</v>
      </c>
      <c r="F815" s="449">
        <f>'Data information'!E1030</f>
        <v>266</v>
      </c>
      <c r="G815" s="449">
        <f t="shared" si="73"/>
        <v>0</v>
      </c>
      <c r="H815" s="449">
        <f>'Data information'!F1030</f>
        <v>90</v>
      </c>
      <c r="I815" s="449">
        <f t="shared" si="74"/>
        <v>0</v>
      </c>
      <c r="J815" s="449">
        <f t="shared" si="75"/>
        <v>0</v>
      </c>
      <c r="K815" s="469"/>
    </row>
    <row r="816" spans="1:11" s="500" customFormat="1" hidden="1">
      <c r="A816" s="451"/>
      <c r="B816" s="475"/>
      <c r="C816" s="476" t="str">
        <f>'Data information'!C1031</f>
        <v xml:space="preserve"> - RG6/U Cable W/shield 80%-90%</v>
      </c>
      <c r="D816" s="449"/>
      <c r="E816" s="450" t="str">
        <f>'Data information'!D1031</f>
        <v>ม.</v>
      </c>
      <c r="F816" s="449">
        <f>'Data information'!E1031</f>
        <v>25.4</v>
      </c>
      <c r="G816" s="449">
        <f t="shared" si="73"/>
        <v>0</v>
      </c>
      <c r="H816" s="449">
        <f>'Data information'!F1031</f>
        <v>7</v>
      </c>
      <c r="I816" s="449">
        <f t="shared" si="74"/>
        <v>0</v>
      </c>
      <c r="J816" s="449">
        <f t="shared" si="75"/>
        <v>0</v>
      </c>
      <c r="K816" s="469"/>
    </row>
    <row r="817" spans="1:11" s="500" customFormat="1" hidden="1">
      <c r="A817" s="451"/>
      <c r="B817" s="475"/>
      <c r="C817" s="476" t="str">
        <f>'Data information'!C1032</f>
        <v>- ACCESSORIES &amp; SUPPORT (Cable)</v>
      </c>
      <c r="D817" s="449"/>
      <c r="E817" s="450" t="str">
        <f>'Data information'!D1032</f>
        <v>รายการ</v>
      </c>
      <c r="F817" s="449">
        <f>(SUM(G816))*0.1</f>
        <v>0</v>
      </c>
      <c r="G817" s="449">
        <f t="shared" si="73"/>
        <v>0</v>
      </c>
      <c r="H817" s="449">
        <f>'Data information'!F1032</f>
        <v>0</v>
      </c>
      <c r="I817" s="449">
        <f t="shared" si="74"/>
        <v>0</v>
      </c>
      <c r="J817" s="449">
        <f t="shared" si="75"/>
        <v>0</v>
      </c>
      <c r="K817" s="469"/>
    </row>
    <row r="818" spans="1:11" s="500" customFormat="1">
      <c r="A818" s="454"/>
      <c r="B818" s="477"/>
      <c r="C818" s="478"/>
      <c r="D818" s="452"/>
      <c r="E818" s="453"/>
      <c r="F818" s="452"/>
      <c r="G818" s="452"/>
      <c r="H818" s="452"/>
      <c r="I818" s="452"/>
      <c r="J818" s="452"/>
      <c r="K818" s="454"/>
    </row>
    <row r="819" spans="1:11" s="500" customFormat="1">
      <c r="A819" s="464"/>
      <c r="B819" s="700" t="str">
        <f>"รวม"&amp;B598</f>
        <v>รวมหมวดงานวิศวกรรมไฟฟ้าและสื่อสาร</v>
      </c>
      <c r="C819" s="701"/>
      <c r="D819" s="462"/>
      <c r="E819" s="463"/>
      <c r="F819" s="462"/>
      <c r="G819" s="462" t="e">
        <f>SUM(G598:G818)</f>
        <v>#REF!</v>
      </c>
      <c r="H819" s="462"/>
      <c r="I819" s="462">
        <f>SUM(I598:I818)</f>
        <v>0</v>
      </c>
      <c r="J819" s="462" t="e">
        <f>SUM(J598:J818)</f>
        <v>#REF!</v>
      </c>
      <c r="K819" s="464"/>
    </row>
    <row r="820" spans="1:11" s="500" customFormat="1">
      <c r="A820" s="480">
        <v>7.5</v>
      </c>
      <c r="B820" s="481" t="str">
        <f>B14</f>
        <v>หมวดงานวิศวกรรมสุขาภิบาล</v>
      </c>
      <c r="C820" s="476"/>
      <c r="D820" s="451"/>
      <c r="E820" s="458"/>
      <c r="F820" s="451"/>
      <c r="G820" s="451"/>
      <c r="H820" s="451"/>
      <c r="I820" s="451"/>
      <c r="J820" s="451"/>
      <c r="K820" s="504"/>
    </row>
    <row r="821" spans="1:11" s="500" customFormat="1">
      <c r="A821" s="480"/>
      <c r="B821" s="481"/>
      <c r="C821" s="485" t="str">
        <f>'Data information'!C1034</f>
        <v>งานระบบท่อจ่ายน้ำประปาภายในอาคาร</v>
      </c>
      <c r="D821" s="451"/>
      <c r="E821" s="458"/>
      <c r="F821" s="451"/>
      <c r="G821" s="451"/>
      <c r="H821" s="451"/>
      <c r="I821" s="451"/>
      <c r="J821" s="451"/>
      <c r="K821" s="451"/>
    </row>
    <row r="822" spans="1:11" s="500" customFormat="1" hidden="1">
      <c r="A822" s="451"/>
      <c r="B822" s="475"/>
      <c r="C822" s="476" t="str">
        <f>'Data information'!C1035</f>
        <v xml:space="preserve"> - ท่อ PP-R SDR11 PN10 CLASS DIN 8077/78  ขนาด 6" </v>
      </c>
      <c r="D822" s="449"/>
      <c r="E822" s="450" t="str">
        <f>'Data information'!D1035</f>
        <v>ม.</v>
      </c>
      <c r="F822" s="449">
        <f>'Data information'!E1035</f>
        <v>2450</v>
      </c>
      <c r="G822" s="449">
        <f>D822*F822</f>
        <v>0</v>
      </c>
      <c r="H822" s="449">
        <f>'Data information'!F1035</f>
        <v>250</v>
      </c>
      <c r="I822" s="449">
        <f>D822*H822</f>
        <v>0</v>
      </c>
      <c r="J822" s="449">
        <f>G822+I822</f>
        <v>0</v>
      </c>
      <c r="K822" s="469"/>
    </row>
    <row r="823" spans="1:11" s="500" customFormat="1" hidden="1">
      <c r="A823" s="451"/>
      <c r="B823" s="475"/>
      <c r="C823" s="476" t="str">
        <f>'Data information'!C1036</f>
        <v xml:space="preserve"> - ท่อ PP-R SDR11 PN10 CLASS DIN 8077/78  ขนาด 4" </v>
      </c>
      <c r="D823" s="449"/>
      <c r="E823" s="450" t="str">
        <f>'Data information'!D1036</f>
        <v>ม.</v>
      </c>
      <c r="F823" s="449">
        <f>'Data information'!E1036</f>
        <v>834</v>
      </c>
      <c r="G823" s="449">
        <f t="shared" ref="G823:G870" si="76">D823*F823</f>
        <v>0</v>
      </c>
      <c r="H823" s="449">
        <f>'Data information'!F1036</f>
        <v>150</v>
      </c>
      <c r="I823" s="449">
        <f t="shared" ref="I823:I870" si="77">D823*H823</f>
        <v>0</v>
      </c>
      <c r="J823" s="449">
        <f t="shared" ref="J823:J870" si="78">G823+I823</f>
        <v>0</v>
      </c>
      <c r="K823" s="469"/>
    </row>
    <row r="824" spans="1:11" s="500" customFormat="1">
      <c r="A824" s="451"/>
      <c r="B824" s="475"/>
      <c r="C824" s="476" t="str">
        <f>'Data information'!C1037</f>
        <v xml:space="preserve"> - ท่อ PP-R SDR11 PN10 CLASS DIN 8077/78  ขนาด 3" </v>
      </c>
      <c r="D824" s="449"/>
      <c r="E824" s="450" t="str">
        <f>'Data information'!D1037</f>
        <v>ม.</v>
      </c>
      <c r="F824" s="449">
        <f>'Data information'!E1037</f>
        <v>562</v>
      </c>
      <c r="G824" s="449">
        <f t="shared" si="76"/>
        <v>0</v>
      </c>
      <c r="H824" s="449">
        <f>'Data information'!F1037</f>
        <v>120</v>
      </c>
      <c r="I824" s="449">
        <f t="shared" si="77"/>
        <v>0</v>
      </c>
      <c r="J824" s="449">
        <f t="shared" si="78"/>
        <v>0</v>
      </c>
      <c r="K824" s="469"/>
    </row>
    <row r="825" spans="1:11" s="500" customFormat="1" hidden="1">
      <c r="A825" s="451"/>
      <c r="B825" s="475"/>
      <c r="C825" s="476" t="str">
        <f>'Data information'!C1038</f>
        <v xml:space="preserve"> - ท่อ PP-R SDR11 PN10 CLASS DIN 8077/78  ขนาด 2 1/2" </v>
      </c>
      <c r="D825" s="449"/>
      <c r="E825" s="450" t="str">
        <f>'Data information'!D1038</f>
        <v>ม.</v>
      </c>
      <c r="F825" s="449">
        <f>'Data information'!E1038</f>
        <v>402</v>
      </c>
      <c r="G825" s="449">
        <f t="shared" si="76"/>
        <v>0</v>
      </c>
      <c r="H825" s="449">
        <f>'Data information'!F1038</f>
        <v>100</v>
      </c>
      <c r="I825" s="449">
        <f t="shared" si="77"/>
        <v>0</v>
      </c>
      <c r="J825" s="449">
        <f t="shared" si="78"/>
        <v>0</v>
      </c>
      <c r="K825" s="469"/>
    </row>
    <row r="826" spans="1:11" s="500" customFormat="1" hidden="1">
      <c r="A826" s="451"/>
      <c r="B826" s="475"/>
      <c r="C826" s="476" t="str">
        <f>'Data information'!C1039</f>
        <v xml:space="preserve"> - ท่อ PP-R SDR11 PN10 CLASS DIN 8077/78  ขนาด 2" </v>
      </c>
      <c r="D826" s="449"/>
      <c r="E826" s="450" t="str">
        <f>'Data information'!D1039</f>
        <v>ม.</v>
      </c>
      <c r="F826" s="449">
        <f>'Data information'!E1039</f>
        <v>287</v>
      </c>
      <c r="G826" s="449">
        <f t="shared" si="76"/>
        <v>0</v>
      </c>
      <c r="H826" s="449">
        <f>'Data information'!F1039</f>
        <v>75</v>
      </c>
      <c r="I826" s="449">
        <f t="shared" si="77"/>
        <v>0</v>
      </c>
      <c r="J826" s="449">
        <f t="shared" si="78"/>
        <v>0</v>
      </c>
      <c r="K826" s="469"/>
    </row>
    <row r="827" spans="1:11" s="500" customFormat="1">
      <c r="A827" s="451"/>
      <c r="B827" s="475"/>
      <c r="C827" s="476" t="str">
        <f>'Data information'!C1040</f>
        <v xml:space="preserve"> - ท่อ PP-R SDR11 PN10 CLASS DIN 8077/78  ขนาด 1 1/2" </v>
      </c>
      <c r="D827" s="449"/>
      <c r="E827" s="450" t="str">
        <f>'Data information'!D1040</f>
        <v>ม.</v>
      </c>
      <c r="F827" s="449">
        <f>'Data information'!E1040</f>
        <v>180</v>
      </c>
      <c r="G827" s="449">
        <f t="shared" si="76"/>
        <v>0</v>
      </c>
      <c r="H827" s="449">
        <f>'Data information'!F1040</f>
        <v>50</v>
      </c>
      <c r="I827" s="449">
        <f t="shared" si="77"/>
        <v>0</v>
      </c>
      <c r="J827" s="449">
        <f t="shared" si="78"/>
        <v>0</v>
      </c>
      <c r="K827" s="469"/>
    </row>
    <row r="828" spans="1:11" s="500" customFormat="1">
      <c r="A828" s="451"/>
      <c r="B828" s="475"/>
      <c r="C828" s="476" t="str">
        <f>'Data information'!C1041</f>
        <v xml:space="preserve"> - ท่อ PP-R SDR11 PN10 CLASS DIN 8077/78  ขนาด 1 1/4" </v>
      </c>
      <c r="D828" s="449"/>
      <c r="E828" s="450" t="str">
        <f>'Data information'!D1041</f>
        <v>ม.</v>
      </c>
      <c r="F828" s="449">
        <f>'Data information'!E1041</f>
        <v>113</v>
      </c>
      <c r="G828" s="449">
        <f t="shared" si="76"/>
        <v>0</v>
      </c>
      <c r="H828" s="449">
        <f>'Data information'!F1041</f>
        <v>30</v>
      </c>
      <c r="I828" s="449">
        <f t="shared" si="77"/>
        <v>0</v>
      </c>
      <c r="J828" s="449">
        <f t="shared" si="78"/>
        <v>0</v>
      </c>
      <c r="K828" s="469"/>
    </row>
    <row r="829" spans="1:11" s="500" customFormat="1">
      <c r="A829" s="451"/>
      <c r="B829" s="475"/>
      <c r="C829" s="476" t="str">
        <f>'Data information'!C1042</f>
        <v xml:space="preserve"> - ท่อ PP-R SDR11 PN10 CLASS DIN 8077/78  ขนาด 1" </v>
      </c>
      <c r="D829" s="449"/>
      <c r="E829" s="450" t="str">
        <f>'Data information'!D1042</f>
        <v>ม.</v>
      </c>
      <c r="F829" s="449">
        <f>'Data information'!E1042</f>
        <v>76</v>
      </c>
      <c r="G829" s="449">
        <f t="shared" si="76"/>
        <v>0</v>
      </c>
      <c r="H829" s="449">
        <f>'Data information'!F1042</f>
        <v>30</v>
      </c>
      <c r="I829" s="449">
        <f t="shared" si="77"/>
        <v>0</v>
      </c>
      <c r="J829" s="449">
        <f t="shared" si="78"/>
        <v>0</v>
      </c>
      <c r="K829" s="469"/>
    </row>
    <row r="830" spans="1:11" s="500" customFormat="1">
      <c r="A830" s="451"/>
      <c r="B830" s="475"/>
      <c r="C830" s="476" t="str">
        <f>'Data information'!C1043</f>
        <v xml:space="preserve"> - ท่อ PP-R SDR11 PN10 CLASS DIN 8077/78  ขนาด 3/4" </v>
      </c>
      <c r="D830" s="449"/>
      <c r="E830" s="450" t="str">
        <f>'Data information'!D1043</f>
        <v>ม.</v>
      </c>
      <c r="F830" s="449">
        <f>'Data information'!E1043</f>
        <v>46</v>
      </c>
      <c r="G830" s="449">
        <f t="shared" si="76"/>
        <v>0</v>
      </c>
      <c r="H830" s="449">
        <f>'Data information'!F1043</f>
        <v>30</v>
      </c>
      <c r="I830" s="449">
        <f t="shared" si="77"/>
        <v>0</v>
      </c>
      <c r="J830" s="449">
        <f t="shared" si="78"/>
        <v>0</v>
      </c>
      <c r="K830" s="469"/>
    </row>
    <row r="831" spans="1:11" s="500" customFormat="1">
      <c r="A831" s="451"/>
      <c r="B831" s="475"/>
      <c r="C831" s="476" t="str">
        <f>'Data information'!C1044</f>
        <v xml:space="preserve"> - ท่อ PP-R SDR11 PN10 CLASS DIN 8077/78  ขนาด 1/2" </v>
      </c>
      <c r="D831" s="449"/>
      <c r="E831" s="450" t="str">
        <f>'Data information'!D1044</f>
        <v>ม.</v>
      </c>
      <c r="F831" s="449">
        <f>'Data information'!E1044</f>
        <v>35</v>
      </c>
      <c r="G831" s="449">
        <f t="shared" si="76"/>
        <v>0</v>
      </c>
      <c r="H831" s="449">
        <f>'Data information'!F1044</f>
        <v>30</v>
      </c>
      <c r="I831" s="449">
        <f t="shared" si="77"/>
        <v>0</v>
      </c>
      <c r="J831" s="449">
        <f t="shared" si="78"/>
        <v>0</v>
      </c>
      <c r="K831" s="469"/>
    </row>
    <row r="832" spans="1:11" s="500" customFormat="1">
      <c r="A832" s="451"/>
      <c r="B832" s="475"/>
      <c r="C832" s="476" t="str">
        <f>'Data information'!C1045</f>
        <v xml:space="preserve"> - ข้อต่อและอุปกรณ์ประกอบท่อ</v>
      </c>
      <c r="D832" s="449"/>
      <c r="E832" s="450" t="str">
        <f>'Data information'!D1045</f>
        <v>รายการ</v>
      </c>
      <c r="F832" s="449">
        <f>(SUM(G822:G831))*0.5</f>
        <v>0</v>
      </c>
      <c r="G832" s="449">
        <f t="shared" si="76"/>
        <v>0</v>
      </c>
      <c r="H832" s="449">
        <f>F832*0.3</f>
        <v>0</v>
      </c>
      <c r="I832" s="449">
        <f t="shared" si="77"/>
        <v>0</v>
      </c>
      <c r="J832" s="449">
        <f t="shared" si="78"/>
        <v>0</v>
      </c>
      <c r="K832" s="469"/>
    </row>
    <row r="833" spans="1:11" s="500" customFormat="1">
      <c r="A833" s="451"/>
      <c r="B833" s="475"/>
      <c r="C833" s="476" t="str">
        <f>'Data information'!C1046</f>
        <v xml:space="preserve"> - อุปกรณ์แขวนท่อ ยึดรองรับท่อ และปลอกท่อ</v>
      </c>
      <c r="D833" s="449"/>
      <c r="E833" s="450" t="str">
        <f>'Data information'!D1046</f>
        <v>รายการ</v>
      </c>
      <c r="F833" s="449">
        <f>(SUM(G822:G831))*0.2</f>
        <v>0</v>
      </c>
      <c r="G833" s="449">
        <f t="shared" si="76"/>
        <v>0</v>
      </c>
      <c r="H833" s="449">
        <f>F833*0.3</f>
        <v>0</v>
      </c>
      <c r="I833" s="449">
        <f t="shared" si="77"/>
        <v>0</v>
      </c>
      <c r="J833" s="449">
        <f t="shared" si="78"/>
        <v>0</v>
      </c>
      <c r="K833" s="469"/>
    </row>
    <row r="834" spans="1:11" s="500" customFormat="1">
      <c r="A834" s="451"/>
      <c r="B834" s="475"/>
      <c r="C834" s="476" t="str">
        <f>'Data information'!C1047</f>
        <v xml:space="preserve"> - งานทดสอบ ทำความสะอาด และทาสีทำสัญลักษณ์ท่อ</v>
      </c>
      <c r="D834" s="449"/>
      <c r="E834" s="450" t="str">
        <f>'Data information'!D1047</f>
        <v>รายการ</v>
      </c>
      <c r="F834" s="449">
        <f>(SUM(G822:G831))*0.1</f>
        <v>0</v>
      </c>
      <c r="G834" s="449">
        <f t="shared" si="76"/>
        <v>0</v>
      </c>
      <c r="H834" s="449">
        <f>F834*0.3</f>
        <v>0</v>
      </c>
      <c r="I834" s="449">
        <f t="shared" si="77"/>
        <v>0</v>
      </c>
      <c r="J834" s="449">
        <f t="shared" si="78"/>
        <v>0</v>
      </c>
      <c r="K834" s="469"/>
    </row>
    <row r="835" spans="1:11" s="500" customFormat="1" hidden="1">
      <c r="A835" s="451"/>
      <c r="B835" s="475"/>
      <c r="C835" s="476" t="str">
        <f>'Data information'!C1048</f>
        <v xml:space="preserve"> - ประตูน้ำชนิด Gate Valve ขนาด 4" </v>
      </c>
      <c r="D835" s="449"/>
      <c r="E835" s="450" t="str">
        <f>'Data information'!D1048</f>
        <v>ชุด</v>
      </c>
      <c r="F835" s="449">
        <f>'Data information'!E1048</f>
        <v>16340</v>
      </c>
      <c r="G835" s="449">
        <f t="shared" si="76"/>
        <v>0</v>
      </c>
      <c r="H835" s="449">
        <f>'Data information'!F1048</f>
        <v>800</v>
      </c>
      <c r="I835" s="449">
        <f t="shared" si="77"/>
        <v>0</v>
      </c>
      <c r="J835" s="449">
        <f t="shared" si="78"/>
        <v>0</v>
      </c>
      <c r="K835" s="469"/>
    </row>
    <row r="836" spans="1:11" s="500" customFormat="1">
      <c r="A836" s="451"/>
      <c r="B836" s="475"/>
      <c r="C836" s="476" t="str">
        <f>'Data information'!C1049</f>
        <v xml:space="preserve"> - ประตูน้ำชนิด Gate Valve ขนาด 3" </v>
      </c>
      <c r="D836" s="449"/>
      <c r="E836" s="450" t="str">
        <f>'Data information'!D1049</f>
        <v>ชุด</v>
      </c>
      <c r="F836" s="449">
        <f>'Data information'!E1049</f>
        <v>11415</v>
      </c>
      <c r="G836" s="449">
        <f t="shared" si="76"/>
        <v>0</v>
      </c>
      <c r="H836" s="449">
        <f>'Data information'!F1049</f>
        <v>600</v>
      </c>
      <c r="I836" s="449">
        <f t="shared" si="77"/>
        <v>0</v>
      </c>
      <c r="J836" s="449">
        <f t="shared" si="78"/>
        <v>0</v>
      </c>
      <c r="K836" s="469"/>
    </row>
    <row r="837" spans="1:11" s="500" customFormat="1" hidden="1">
      <c r="A837" s="451"/>
      <c r="B837" s="475"/>
      <c r="C837" s="476" t="str">
        <f>'Data information'!C1050</f>
        <v xml:space="preserve"> - ประตูน้ำชนิด Gate Valve ขนาด 2-1/2" </v>
      </c>
      <c r="D837" s="449"/>
      <c r="E837" s="450" t="str">
        <f>'Data information'!D1050</f>
        <v>ชุด</v>
      </c>
      <c r="F837" s="449">
        <f>'Data information'!E1050</f>
        <v>8140</v>
      </c>
      <c r="G837" s="449">
        <f t="shared" si="76"/>
        <v>0</v>
      </c>
      <c r="H837" s="449">
        <f>'Data information'!F1050</f>
        <v>500</v>
      </c>
      <c r="I837" s="449">
        <f t="shared" si="77"/>
        <v>0</v>
      </c>
      <c r="J837" s="449">
        <f t="shared" si="78"/>
        <v>0</v>
      </c>
      <c r="K837" s="469"/>
    </row>
    <row r="838" spans="1:11" s="500" customFormat="1" hidden="1">
      <c r="A838" s="451"/>
      <c r="B838" s="475"/>
      <c r="C838" s="476" t="str">
        <f>'Data information'!C1051</f>
        <v xml:space="preserve"> - ประตูน้ำชนิด Gate Valve ขนาด 2" </v>
      </c>
      <c r="D838" s="449"/>
      <c r="E838" s="450" t="str">
        <f>'Data information'!D1051</f>
        <v>ชุด</v>
      </c>
      <c r="F838" s="449">
        <f>'Data information'!E1051</f>
        <v>1550</v>
      </c>
      <c r="G838" s="449">
        <f t="shared" si="76"/>
        <v>0</v>
      </c>
      <c r="H838" s="449">
        <f>'Data information'!F1051</f>
        <v>400</v>
      </c>
      <c r="I838" s="449">
        <f t="shared" si="77"/>
        <v>0</v>
      </c>
      <c r="J838" s="449">
        <f t="shared" si="78"/>
        <v>0</v>
      </c>
      <c r="K838" s="469"/>
    </row>
    <row r="839" spans="1:11" s="500" customFormat="1">
      <c r="A839" s="451"/>
      <c r="B839" s="475"/>
      <c r="C839" s="476" t="str">
        <f>'Data information'!C1052</f>
        <v xml:space="preserve"> - ประตูน้ำชนิด Gate Valve ขนาด 1-1/2" </v>
      </c>
      <c r="D839" s="449"/>
      <c r="E839" s="450" t="str">
        <f>'Data information'!D1052</f>
        <v>ชุด</v>
      </c>
      <c r="F839" s="449">
        <f>'Data information'!E1052</f>
        <v>690</v>
      </c>
      <c r="G839" s="449">
        <f t="shared" si="76"/>
        <v>0</v>
      </c>
      <c r="H839" s="449">
        <f>'Data information'!F1052</f>
        <v>300</v>
      </c>
      <c r="I839" s="449">
        <f t="shared" si="77"/>
        <v>0</v>
      </c>
      <c r="J839" s="449">
        <f t="shared" si="78"/>
        <v>0</v>
      </c>
      <c r="K839" s="469"/>
    </row>
    <row r="840" spans="1:11" s="500" customFormat="1">
      <c r="A840" s="451"/>
      <c r="B840" s="475"/>
      <c r="C840" s="476" t="str">
        <f>'Data information'!C1053</f>
        <v xml:space="preserve"> - ประตูน้ำชนิด Gate Valve ขนาด 3/4" </v>
      </c>
      <c r="D840" s="449"/>
      <c r="E840" s="450" t="str">
        <f>'Data information'!D1053</f>
        <v>ชุด</v>
      </c>
      <c r="F840" s="449">
        <f>'Data information'!E1053</f>
        <v>365</v>
      </c>
      <c r="G840" s="449">
        <f t="shared" si="76"/>
        <v>0</v>
      </c>
      <c r="H840" s="449">
        <f>'Data information'!F1053</f>
        <v>150</v>
      </c>
      <c r="I840" s="449">
        <f t="shared" si="77"/>
        <v>0</v>
      </c>
      <c r="J840" s="449">
        <f t="shared" si="78"/>
        <v>0</v>
      </c>
      <c r="K840" s="469"/>
    </row>
    <row r="841" spans="1:11" s="500" customFormat="1" hidden="1">
      <c r="A841" s="451"/>
      <c r="B841" s="475"/>
      <c r="C841" s="476" t="str">
        <f>'Data information'!C1054</f>
        <v xml:space="preserve"> - ประตูน้ำชนิด Stop Valve ขนาด 1/2" </v>
      </c>
      <c r="D841" s="449"/>
      <c r="E841" s="450" t="str">
        <f>'Data information'!D1054</f>
        <v>ชุด</v>
      </c>
      <c r="F841" s="449">
        <f>'Data information'!E1054</f>
        <v>285</v>
      </c>
      <c r="G841" s="449">
        <f t="shared" si="76"/>
        <v>0</v>
      </c>
      <c r="H841" s="449">
        <f>'Data information'!F1054</f>
        <v>100</v>
      </c>
      <c r="I841" s="449">
        <f t="shared" si="77"/>
        <v>0</v>
      </c>
      <c r="J841" s="449">
        <f t="shared" si="78"/>
        <v>0</v>
      </c>
      <c r="K841" s="469"/>
    </row>
    <row r="842" spans="1:11" s="500" customFormat="1" hidden="1">
      <c r="A842" s="451"/>
      <c r="B842" s="475"/>
      <c r="C842" s="476" t="str">
        <f>'Data information'!C1055</f>
        <v xml:space="preserve"> - วาล์วควบคุมระดับน้ำ (Modulating Float Valve) ขนาด 2" </v>
      </c>
      <c r="D842" s="449"/>
      <c r="E842" s="450" t="str">
        <f>'Data information'!D1055</f>
        <v>ชุด</v>
      </c>
      <c r="F842" s="449">
        <f>'Data information'!E1055</f>
        <v>12000</v>
      </c>
      <c r="G842" s="449">
        <f t="shared" si="76"/>
        <v>0</v>
      </c>
      <c r="H842" s="449">
        <f>'Data information'!F1055</f>
        <v>400</v>
      </c>
      <c r="I842" s="449">
        <f t="shared" si="77"/>
        <v>0</v>
      </c>
      <c r="J842" s="449">
        <f t="shared" si="78"/>
        <v>0</v>
      </c>
      <c r="K842" s="469"/>
    </row>
    <row r="843" spans="1:11" s="500" customFormat="1" hidden="1">
      <c r="A843" s="451"/>
      <c r="B843" s="475"/>
      <c r="C843" s="476" t="str">
        <f>'Data information'!C1056</f>
        <v xml:space="preserve"> - วาล์วปลายท่อดูด (Foot Vavle) ขนาด 4" </v>
      </c>
      <c r="D843" s="449"/>
      <c r="E843" s="450" t="str">
        <f>'Data information'!D1056</f>
        <v>ชุด</v>
      </c>
      <c r="F843" s="449">
        <f>'Data information'!E1056</f>
        <v>6000</v>
      </c>
      <c r="G843" s="449">
        <f t="shared" si="76"/>
        <v>0</v>
      </c>
      <c r="H843" s="449">
        <f>'Data information'!F1056</f>
        <v>800</v>
      </c>
      <c r="I843" s="449">
        <f t="shared" si="77"/>
        <v>0</v>
      </c>
      <c r="J843" s="449">
        <f t="shared" si="78"/>
        <v>0</v>
      </c>
      <c r="K843" s="469"/>
    </row>
    <row r="844" spans="1:11" s="500" customFormat="1" hidden="1">
      <c r="A844" s="451"/>
      <c r="B844" s="475"/>
      <c r="C844" s="476" t="str">
        <f>'Data information'!C1057</f>
        <v xml:space="preserve"> - ประตูน้ำชนิด Check Valve ขนาด 4" </v>
      </c>
      <c r="D844" s="449"/>
      <c r="E844" s="450" t="str">
        <f>'Data information'!D1057</f>
        <v>ชุด</v>
      </c>
      <c r="F844" s="449">
        <f>'Data information'!E1057</f>
        <v>13500</v>
      </c>
      <c r="G844" s="449">
        <f t="shared" si="76"/>
        <v>0</v>
      </c>
      <c r="H844" s="449">
        <f>'Data information'!F1057</f>
        <v>800</v>
      </c>
      <c r="I844" s="449">
        <f t="shared" si="77"/>
        <v>0</v>
      </c>
      <c r="J844" s="449">
        <f t="shared" si="78"/>
        <v>0</v>
      </c>
      <c r="K844" s="469"/>
    </row>
    <row r="845" spans="1:11" s="500" customFormat="1" hidden="1">
      <c r="A845" s="451"/>
      <c r="B845" s="475"/>
      <c r="C845" s="476" t="str">
        <f>'Data information'!C1058</f>
        <v xml:space="preserve"> - ประตูน้ำชนิด Check Valve ขนาด 3" </v>
      </c>
      <c r="D845" s="449"/>
      <c r="E845" s="450" t="str">
        <f>'Data information'!D1058</f>
        <v>ชุด</v>
      </c>
      <c r="F845" s="449">
        <f>'Data information'!E1058</f>
        <v>9150</v>
      </c>
      <c r="G845" s="449">
        <f t="shared" si="76"/>
        <v>0</v>
      </c>
      <c r="H845" s="449">
        <f>'Data information'!F1058</f>
        <v>600</v>
      </c>
      <c r="I845" s="449">
        <f t="shared" si="77"/>
        <v>0</v>
      </c>
      <c r="J845" s="449">
        <f t="shared" si="78"/>
        <v>0</v>
      </c>
      <c r="K845" s="469"/>
    </row>
    <row r="846" spans="1:11" s="500" customFormat="1">
      <c r="A846" s="451"/>
      <c r="B846" s="475"/>
      <c r="C846" s="476" t="str">
        <f>'Data information'!C1059</f>
        <v xml:space="preserve"> - หัวระบายอากาศอัตโนมัติ (Automatic Air Vent) ขนาด 1"</v>
      </c>
      <c r="D846" s="449"/>
      <c r="E846" s="450" t="str">
        <f>'Data information'!D1059</f>
        <v>ชุด</v>
      </c>
      <c r="F846" s="449">
        <f>'Data information'!E1059</f>
        <v>4600</v>
      </c>
      <c r="G846" s="449">
        <f t="shared" si="76"/>
        <v>0</v>
      </c>
      <c r="H846" s="449">
        <f>'Data information'!F1059</f>
        <v>200</v>
      </c>
      <c r="I846" s="449">
        <f t="shared" si="77"/>
        <v>0</v>
      </c>
      <c r="J846" s="449">
        <f t="shared" si="78"/>
        <v>0</v>
      </c>
      <c r="K846" s="469"/>
    </row>
    <row r="847" spans="1:11" s="500" customFormat="1">
      <c r="A847" s="451"/>
      <c r="B847" s="475"/>
      <c r="C847" s="476" t="str">
        <f>'Data information'!C1060</f>
        <v xml:space="preserve"> - หัวระบายอากาศอัตโนมัติ (Automatic Air Vent) ขนาด 3/4"</v>
      </c>
      <c r="D847" s="449"/>
      <c r="E847" s="450" t="str">
        <f>'Data information'!D1060</f>
        <v>ชุด</v>
      </c>
      <c r="F847" s="449">
        <f>'Data information'!E1060</f>
        <v>4000</v>
      </c>
      <c r="G847" s="449">
        <f t="shared" si="76"/>
        <v>0</v>
      </c>
      <c r="H847" s="449">
        <f>'Data information'!F1060</f>
        <v>200</v>
      </c>
      <c r="I847" s="449">
        <f t="shared" si="77"/>
        <v>0</v>
      </c>
      <c r="J847" s="449">
        <f t="shared" si="78"/>
        <v>0</v>
      </c>
      <c r="K847" s="469"/>
    </row>
    <row r="848" spans="1:11" s="500" customFormat="1" hidden="1">
      <c r="A848" s="451"/>
      <c r="B848" s="475"/>
      <c r="C848" s="476" t="str">
        <f>'Data information'!C1061</f>
        <v xml:space="preserve"> - ถังเก็บน้ำชนิดตั้งพื้น  ขนาดความจุ 80 ลบ.ม. </v>
      </c>
      <c r="D848" s="449"/>
      <c r="E848" s="450" t="str">
        <f>'Data information'!D1061</f>
        <v>ชุด</v>
      </c>
      <c r="F848" s="449">
        <f>'Data information'!E1061</f>
        <v>431750</v>
      </c>
      <c r="G848" s="449">
        <f t="shared" si="76"/>
        <v>0</v>
      </c>
      <c r="H848" s="449">
        <f>'Data information'!F1061</f>
        <v>43175</v>
      </c>
      <c r="I848" s="449">
        <f t="shared" si="77"/>
        <v>0</v>
      </c>
      <c r="J848" s="449">
        <f t="shared" si="78"/>
        <v>0</v>
      </c>
      <c r="K848" s="469"/>
    </row>
    <row r="849" spans="1:11" s="500" customFormat="1" hidden="1">
      <c r="A849" s="451"/>
      <c r="B849" s="475"/>
      <c r="C849" s="476" t="str">
        <f>'Data information'!C1062</f>
        <v xml:space="preserve"> - ถังเก็บน้ำชนิดตั้งพื้น  ขนาดความจุ 100 ลบ.ม. </v>
      </c>
      <c r="D849" s="449"/>
      <c r="E849" s="450" t="str">
        <f>'Data information'!D1062</f>
        <v>ชุด</v>
      </c>
      <c r="F849" s="449">
        <f>'Data information'!E1062</f>
        <v>486350</v>
      </c>
      <c r="G849" s="449">
        <f t="shared" si="76"/>
        <v>0</v>
      </c>
      <c r="H849" s="449">
        <f>'Data information'!F1062</f>
        <v>48635</v>
      </c>
      <c r="I849" s="449">
        <f t="shared" si="77"/>
        <v>0</v>
      </c>
      <c r="J849" s="449">
        <f t="shared" si="78"/>
        <v>0</v>
      </c>
      <c r="K849" s="469"/>
    </row>
    <row r="850" spans="1:11" s="500" customFormat="1" hidden="1">
      <c r="A850" s="451"/>
      <c r="B850" s="475"/>
      <c r="C850" s="476" t="str">
        <f>'Data information'!C1063</f>
        <v xml:space="preserve"> - งานโครงสร้างรองรับถัง</v>
      </c>
      <c r="D850" s="449"/>
      <c r="E850" s="450" t="str">
        <f>'Data information'!D1063</f>
        <v>ตร.ม.</v>
      </c>
      <c r="F850" s="449">
        <f>'Data information'!E1063</f>
        <v>1500</v>
      </c>
      <c r="G850" s="449">
        <f t="shared" si="76"/>
        <v>0</v>
      </c>
      <c r="H850" s="449">
        <f>'Data information'!F1063</f>
        <v>0</v>
      </c>
      <c r="I850" s="449">
        <f t="shared" si="77"/>
        <v>0</v>
      </c>
      <c r="J850" s="449">
        <f t="shared" si="78"/>
        <v>0</v>
      </c>
      <c r="K850" s="469"/>
    </row>
    <row r="851" spans="1:11" s="500" customFormat="1">
      <c r="A851" s="451"/>
      <c r="B851" s="475"/>
      <c r="C851" s="476" t="str">
        <f>'Data information'!C1064</f>
        <v xml:space="preserve"> - ก๊อกสนาม/ก๊อกล้างพื้น ขนาด 3/4" </v>
      </c>
      <c r="D851" s="449"/>
      <c r="E851" s="450" t="str">
        <f>'Data information'!D1064</f>
        <v>ชุด</v>
      </c>
      <c r="F851" s="449">
        <f>'Data information'!E1064</f>
        <v>177</v>
      </c>
      <c r="G851" s="449">
        <f t="shared" si="76"/>
        <v>0</v>
      </c>
      <c r="H851" s="449">
        <f>'Data information'!F1064</f>
        <v>50</v>
      </c>
      <c r="I851" s="449">
        <f t="shared" si="77"/>
        <v>0</v>
      </c>
      <c r="J851" s="449">
        <f t="shared" si="78"/>
        <v>0</v>
      </c>
      <c r="K851" s="469"/>
    </row>
    <row r="852" spans="1:11" s="500" customFormat="1">
      <c r="A852" s="451"/>
      <c r="B852" s="475"/>
      <c r="C852" s="476" t="str">
        <f>'Data information'!C1065</f>
        <v xml:space="preserve"> - ก๊อกสนาม/ก๊อกล้างพื้น ขนาด 1/2" </v>
      </c>
      <c r="D852" s="449"/>
      <c r="E852" s="450" t="str">
        <f>'Data information'!D1065</f>
        <v>ชุด</v>
      </c>
      <c r="F852" s="449">
        <f>'Data information'!E1065</f>
        <v>102.8</v>
      </c>
      <c r="G852" s="449">
        <f t="shared" si="76"/>
        <v>0</v>
      </c>
      <c r="H852" s="449">
        <f>'Data information'!F1065</f>
        <v>50</v>
      </c>
      <c r="I852" s="449">
        <f t="shared" si="77"/>
        <v>0</v>
      </c>
      <c r="J852" s="449">
        <f t="shared" si="78"/>
        <v>0</v>
      </c>
      <c r="K852" s="469"/>
    </row>
    <row r="853" spans="1:11" s="500" customFormat="1">
      <c r="A853" s="451"/>
      <c r="B853" s="475"/>
      <c r="C853" s="485" t="str">
        <f>'Data information'!C1066</f>
        <v>งานระบบท่อน้ำโสโครก(S) ท่อน้ำทิ้ง(W) ท่ออากาศ(V) และท่อน้ำทิ้งจากห้องครัว (K)</v>
      </c>
      <c r="D853" s="449"/>
      <c r="E853" s="450"/>
      <c r="F853" s="449"/>
      <c r="G853" s="449"/>
      <c r="H853" s="449"/>
      <c r="I853" s="449"/>
      <c r="J853" s="449"/>
      <c r="K853" s="469"/>
    </row>
    <row r="854" spans="1:11" s="500" customFormat="1">
      <c r="A854" s="451"/>
      <c r="B854" s="475"/>
      <c r="C854" s="476" t="str">
        <f>'Data information'!C1067</f>
        <v xml:space="preserve"> - ท่อ PVC ชั้นคุณภาพ 8.5 ขนาดเส้นผ่าศูนย์กลาง 6" </v>
      </c>
      <c r="D854" s="449"/>
      <c r="E854" s="450" t="str">
        <f>'Data information'!D1067</f>
        <v>ม.</v>
      </c>
      <c r="F854" s="449">
        <f>'Data information'!E1067</f>
        <v>345.15</v>
      </c>
      <c r="G854" s="449">
        <f t="shared" si="76"/>
        <v>0</v>
      </c>
      <c r="H854" s="449">
        <f>'Data information'!F1067</f>
        <v>200</v>
      </c>
      <c r="I854" s="449">
        <f t="shared" si="77"/>
        <v>0</v>
      </c>
      <c r="J854" s="449">
        <f t="shared" si="78"/>
        <v>0</v>
      </c>
      <c r="K854" s="469"/>
    </row>
    <row r="855" spans="1:11" s="500" customFormat="1">
      <c r="A855" s="451"/>
      <c r="B855" s="475"/>
      <c r="C855" s="476" t="str">
        <f>'Data information'!C1068</f>
        <v xml:space="preserve"> - ท่อ PVC ชั้นคุณภาพ 8.5 ขนาดเส้นผ่าศูนย์กลาง 4" </v>
      </c>
      <c r="D855" s="449"/>
      <c r="E855" s="450" t="str">
        <f>'Data information'!D1068</f>
        <v>ม.</v>
      </c>
      <c r="F855" s="449">
        <f>'Data information'!E1068</f>
        <v>153.38</v>
      </c>
      <c r="G855" s="449">
        <f t="shared" si="76"/>
        <v>0</v>
      </c>
      <c r="H855" s="449">
        <f>'Data information'!F1068</f>
        <v>100</v>
      </c>
      <c r="I855" s="449">
        <f t="shared" si="77"/>
        <v>0</v>
      </c>
      <c r="J855" s="449">
        <f t="shared" si="78"/>
        <v>0</v>
      </c>
      <c r="K855" s="469"/>
    </row>
    <row r="856" spans="1:11" s="500" customFormat="1">
      <c r="A856" s="451"/>
      <c r="B856" s="475"/>
      <c r="C856" s="476" t="str">
        <f>'Data information'!C1069</f>
        <v xml:space="preserve"> - ท่อ PVC ชั้นคุณภาพ 8.5 ขนาดเส้นผ่าศูนย์กลาง 3" </v>
      </c>
      <c r="D856" s="449"/>
      <c r="E856" s="450" t="str">
        <f>'Data information'!D1069</f>
        <v>ม.</v>
      </c>
      <c r="F856" s="449">
        <f>'Data information'!E1069</f>
        <v>94.97</v>
      </c>
      <c r="G856" s="449">
        <f t="shared" si="76"/>
        <v>0</v>
      </c>
      <c r="H856" s="449">
        <f>'Data information'!F1069</f>
        <v>75</v>
      </c>
      <c r="I856" s="449">
        <f t="shared" si="77"/>
        <v>0</v>
      </c>
      <c r="J856" s="449">
        <f t="shared" si="78"/>
        <v>0</v>
      </c>
      <c r="K856" s="469"/>
    </row>
    <row r="857" spans="1:11" s="500" customFormat="1" hidden="1">
      <c r="A857" s="451"/>
      <c r="B857" s="475"/>
      <c r="C857" s="476" t="str">
        <f>'Data information'!C1070</f>
        <v xml:space="preserve"> - ท่อ PVC ชั้นคุณภาพ 8.5 ขนาดเส้นผ่าศูนย์กลาง 2-1/2" </v>
      </c>
      <c r="D857" s="449"/>
      <c r="E857" s="450" t="str">
        <f>'Data information'!D1070</f>
        <v>ม.</v>
      </c>
      <c r="F857" s="449">
        <f>'Data information'!E1070</f>
        <v>67.75</v>
      </c>
      <c r="G857" s="449">
        <f t="shared" si="76"/>
        <v>0</v>
      </c>
      <c r="H857" s="449">
        <f>'Data information'!F1070</f>
        <v>50</v>
      </c>
      <c r="I857" s="449">
        <f t="shared" si="77"/>
        <v>0</v>
      </c>
      <c r="J857" s="449">
        <f t="shared" si="78"/>
        <v>0</v>
      </c>
      <c r="K857" s="469"/>
    </row>
    <row r="858" spans="1:11" s="500" customFormat="1">
      <c r="A858" s="451"/>
      <c r="B858" s="475"/>
      <c r="C858" s="476" t="str">
        <f>'Data information'!C1071</f>
        <v xml:space="preserve"> - ท่อ PVC ชั้นคุณภาพ 8.5 ขนาดเส้นผ่าศูนย์กลาง 2" </v>
      </c>
      <c r="D858" s="449"/>
      <c r="E858" s="450" t="str">
        <f>'Data information'!D1071</f>
        <v>ม.</v>
      </c>
      <c r="F858" s="449">
        <f>'Data information'!E1071</f>
        <v>42.99</v>
      </c>
      <c r="G858" s="449">
        <f t="shared" si="76"/>
        <v>0</v>
      </c>
      <c r="H858" s="449">
        <f>'Data information'!F1071</f>
        <v>40</v>
      </c>
      <c r="I858" s="449">
        <f t="shared" si="77"/>
        <v>0</v>
      </c>
      <c r="J858" s="449">
        <f t="shared" si="78"/>
        <v>0</v>
      </c>
      <c r="K858" s="469"/>
    </row>
    <row r="859" spans="1:11" s="500" customFormat="1">
      <c r="A859" s="451"/>
      <c r="B859" s="475"/>
      <c r="C859" s="476" t="str">
        <f>'Data information'!C1072</f>
        <v xml:space="preserve"> - ท่อ PVC ชั้นคุณภาพ 8.5 ขนาดเส้นผ่าศูนย์กลาง 1-1/2" </v>
      </c>
      <c r="D859" s="449"/>
      <c r="E859" s="450" t="str">
        <f>'Data information'!D1072</f>
        <v>ม.</v>
      </c>
      <c r="F859" s="449">
        <f>'Data information'!E1072</f>
        <v>27.33</v>
      </c>
      <c r="G859" s="449">
        <f t="shared" si="76"/>
        <v>0</v>
      </c>
      <c r="H859" s="449">
        <f>'Data information'!F1072</f>
        <v>30</v>
      </c>
      <c r="I859" s="449">
        <f t="shared" si="77"/>
        <v>0</v>
      </c>
      <c r="J859" s="449">
        <f t="shared" si="78"/>
        <v>0</v>
      </c>
      <c r="K859" s="469"/>
    </row>
    <row r="860" spans="1:11" s="500" customFormat="1">
      <c r="A860" s="451"/>
      <c r="B860" s="475"/>
      <c r="C860" s="476" t="str">
        <f>'Data information'!C1073</f>
        <v xml:space="preserve"> - ข้อต่อและอุปกรณ์ประกอบท่อ</v>
      </c>
      <c r="D860" s="449"/>
      <c r="E860" s="450" t="str">
        <f>'Data information'!D1073</f>
        <v>รายการ</v>
      </c>
      <c r="F860" s="449">
        <f>(SUM(G854:G859))*0.4</f>
        <v>0</v>
      </c>
      <c r="G860" s="449">
        <f t="shared" si="76"/>
        <v>0</v>
      </c>
      <c r="H860" s="449">
        <f>F860*0.3</f>
        <v>0</v>
      </c>
      <c r="I860" s="449">
        <f t="shared" si="77"/>
        <v>0</v>
      </c>
      <c r="J860" s="449">
        <f t="shared" si="78"/>
        <v>0</v>
      </c>
      <c r="K860" s="469"/>
    </row>
    <row r="861" spans="1:11" s="500" customFormat="1">
      <c r="A861" s="451"/>
      <c r="B861" s="475"/>
      <c r="C861" s="476" t="str">
        <f>'Data information'!C1074</f>
        <v xml:space="preserve"> - อุปกรณ์แขวนท่อ ยึดรองรับท่อ และปลอกท่อ</v>
      </c>
      <c r="D861" s="449"/>
      <c r="E861" s="450" t="str">
        <f>'Data information'!D1074</f>
        <v>รายการ</v>
      </c>
      <c r="F861" s="449">
        <f>(SUM(G854:G859))*0.3</f>
        <v>0</v>
      </c>
      <c r="G861" s="449">
        <f t="shared" si="76"/>
        <v>0</v>
      </c>
      <c r="H861" s="449">
        <f>F861*0.3</f>
        <v>0</v>
      </c>
      <c r="I861" s="449">
        <f t="shared" si="77"/>
        <v>0</v>
      </c>
      <c r="J861" s="449">
        <f t="shared" si="78"/>
        <v>0</v>
      </c>
      <c r="K861" s="469"/>
    </row>
    <row r="862" spans="1:11" s="500" customFormat="1">
      <c r="A862" s="451"/>
      <c r="B862" s="475"/>
      <c r="C862" s="476" t="str">
        <f>'Data information'!C1075</f>
        <v xml:space="preserve"> - งานทดสอบ ทำความสะอาด และทาสีทำสัญลักษณ์ท่อ</v>
      </c>
      <c r="D862" s="449"/>
      <c r="E862" s="450" t="str">
        <f>'Data information'!D1075</f>
        <v>รายการ</v>
      </c>
      <c r="F862" s="449">
        <f>(SUM(G854:G859))*0.1</f>
        <v>0</v>
      </c>
      <c r="G862" s="449">
        <f t="shared" si="76"/>
        <v>0</v>
      </c>
      <c r="H862" s="449">
        <f>F862*0.3</f>
        <v>0</v>
      </c>
      <c r="I862" s="449">
        <f t="shared" si="77"/>
        <v>0</v>
      </c>
      <c r="J862" s="449">
        <f t="shared" si="78"/>
        <v>0</v>
      </c>
      <c r="K862" s="469"/>
    </row>
    <row r="863" spans="1:11" s="500" customFormat="1">
      <c r="A863" s="451"/>
      <c r="B863" s="475"/>
      <c r="C863" s="476" t="str">
        <f>'Data information'!C1076</f>
        <v xml:space="preserve"> - หัวระบายน้ำที่พื้น (FD) ขนาด 2" </v>
      </c>
      <c r="D863" s="449"/>
      <c r="E863" s="450" t="str">
        <f>'Data information'!D1076</f>
        <v>ชุด</v>
      </c>
      <c r="F863" s="449">
        <f>'Data information'!E1076</f>
        <v>635.51</v>
      </c>
      <c r="G863" s="449">
        <f t="shared" si="76"/>
        <v>0</v>
      </c>
      <c r="H863" s="449">
        <f>'Data information'!F1076</f>
        <v>75</v>
      </c>
      <c r="I863" s="449">
        <f t="shared" si="77"/>
        <v>0</v>
      </c>
      <c r="J863" s="449">
        <f t="shared" si="78"/>
        <v>0</v>
      </c>
      <c r="K863" s="469"/>
    </row>
    <row r="864" spans="1:11" s="500" customFormat="1">
      <c r="A864" s="451"/>
      <c r="B864" s="475"/>
      <c r="C864" s="476" t="str">
        <f>'Data information'!C1077</f>
        <v xml:space="preserve"> - ช่องล้างท่อที่พื้น (FCO) ขนาด 6" </v>
      </c>
      <c r="D864" s="449"/>
      <c r="E864" s="450" t="str">
        <f>'Data information'!D1077</f>
        <v>ชุด</v>
      </c>
      <c r="F864" s="449">
        <f>'Data information'!E1077</f>
        <v>1200</v>
      </c>
      <c r="G864" s="449">
        <f t="shared" si="76"/>
        <v>0</v>
      </c>
      <c r="H864" s="449">
        <f>'Data information'!F1077</f>
        <v>600</v>
      </c>
      <c r="I864" s="449">
        <f t="shared" si="77"/>
        <v>0</v>
      </c>
      <c r="J864" s="449">
        <f t="shared" si="78"/>
        <v>0</v>
      </c>
      <c r="K864" s="469"/>
    </row>
    <row r="865" spans="1:11" s="500" customFormat="1">
      <c r="A865" s="451"/>
      <c r="B865" s="475"/>
      <c r="C865" s="476" t="str">
        <f>'Data information'!C1078</f>
        <v xml:space="preserve"> - ช่องล้างท่อที่พื้น (FCO) ขนาด 4" </v>
      </c>
      <c r="D865" s="449"/>
      <c r="E865" s="450" t="str">
        <f>'Data information'!D1078</f>
        <v>ชุด</v>
      </c>
      <c r="F865" s="449">
        <f>'Data information'!E1078</f>
        <v>520</v>
      </c>
      <c r="G865" s="449">
        <f t="shared" si="76"/>
        <v>0</v>
      </c>
      <c r="H865" s="449">
        <f>'Data information'!F1078</f>
        <v>400</v>
      </c>
      <c r="I865" s="449">
        <f t="shared" si="77"/>
        <v>0</v>
      </c>
      <c r="J865" s="449">
        <f t="shared" si="78"/>
        <v>0</v>
      </c>
      <c r="K865" s="469"/>
    </row>
    <row r="866" spans="1:11" s="500" customFormat="1" hidden="1">
      <c r="A866" s="451"/>
      <c r="B866" s="475"/>
      <c r="C866" s="476" t="str">
        <f>'Data information'!C1079</f>
        <v xml:space="preserve"> - ช่องล้างท่อที่พื้น (FCO) ขนาด 3" </v>
      </c>
      <c r="D866" s="449"/>
      <c r="E866" s="450" t="str">
        <f>'Data information'!D1079</f>
        <v>ชุด</v>
      </c>
      <c r="F866" s="449">
        <f>'Data information'!E1079</f>
        <v>410</v>
      </c>
      <c r="G866" s="449">
        <f t="shared" si="76"/>
        <v>0</v>
      </c>
      <c r="H866" s="449">
        <f>'Data information'!F1079</f>
        <v>300</v>
      </c>
      <c r="I866" s="449">
        <f t="shared" si="77"/>
        <v>0</v>
      </c>
      <c r="J866" s="449">
        <f t="shared" si="78"/>
        <v>0</v>
      </c>
      <c r="K866" s="469"/>
    </row>
    <row r="867" spans="1:11" s="500" customFormat="1" hidden="1">
      <c r="A867" s="451"/>
      <c r="B867" s="475"/>
      <c r="C867" s="476" t="str">
        <f>'Data information'!C1080</f>
        <v xml:space="preserve"> - ช่องล้างท่อที่พื้น (FCO) ขนาด  2-1/2" </v>
      </c>
      <c r="D867" s="449"/>
      <c r="E867" s="450" t="str">
        <f>'Data information'!D1080</f>
        <v>ชุด</v>
      </c>
      <c r="F867" s="449">
        <f>'Data information'!E1080</f>
        <v>380</v>
      </c>
      <c r="G867" s="449">
        <f t="shared" si="76"/>
        <v>0</v>
      </c>
      <c r="H867" s="449">
        <f>'Data information'!F1080</f>
        <v>250</v>
      </c>
      <c r="I867" s="449">
        <f t="shared" si="77"/>
        <v>0</v>
      </c>
      <c r="J867" s="449">
        <f t="shared" si="78"/>
        <v>0</v>
      </c>
      <c r="K867" s="469"/>
    </row>
    <row r="868" spans="1:11" s="500" customFormat="1">
      <c r="A868" s="451"/>
      <c r="B868" s="475"/>
      <c r="C868" s="476" t="str">
        <f>'Data information'!C1081</f>
        <v xml:space="preserve"> - ช่องล้างท่อที่พื้น (FCO) ขนาด  2" </v>
      </c>
      <c r="D868" s="449"/>
      <c r="E868" s="450" t="str">
        <f>'Data information'!D1081</f>
        <v>ชุด</v>
      </c>
      <c r="F868" s="449">
        <f>'Data information'!E1081</f>
        <v>300</v>
      </c>
      <c r="G868" s="449">
        <f t="shared" si="76"/>
        <v>0</v>
      </c>
      <c r="H868" s="449">
        <f>'Data information'!F1081</f>
        <v>200</v>
      </c>
      <c r="I868" s="449">
        <f t="shared" si="77"/>
        <v>0</v>
      </c>
      <c r="J868" s="449">
        <f t="shared" si="78"/>
        <v>0</v>
      </c>
      <c r="K868" s="469"/>
    </row>
    <row r="869" spans="1:11" s="500" customFormat="1">
      <c r="A869" s="451"/>
      <c r="B869" s="475"/>
      <c r="C869" s="476" t="str">
        <f>'Data information'!C1082</f>
        <v xml:space="preserve"> - ฝาครอบพร้อมตะแกรงกันแมลงท่ออากาศ (Vent Cap) ขนาด 4" </v>
      </c>
      <c r="D869" s="449"/>
      <c r="E869" s="450" t="str">
        <f>'Data information'!D1082</f>
        <v>ชุด</v>
      </c>
      <c r="F869" s="449">
        <f>'Data information'!E1082</f>
        <v>675</v>
      </c>
      <c r="G869" s="449">
        <f t="shared" si="76"/>
        <v>0</v>
      </c>
      <c r="H869" s="449">
        <f>'Data information'!F1082</f>
        <v>400</v>
      </c>
      <c r="I869" s="449">
        <f t="shared" si="77"/>
        <v>0</v>
      </c>
      <c r="J869" s="449">
        <f t="shared" si="78"/>
        <v>0</v>
      </c>
      <c r="K869" s="469"/>
    </row>
    <row r="870" spans="1:11" s="500" customFormat="1" hidden="1">
      <c r="A870" s="451"/>
      <c r="B870" s="475"/>
      <c r="C870" s="476" t="str">
        <f>'Data information'!C1083</f>
        <v xml:space="preserve"> - บ่อดักกลิ่น</v>
      </c>
      <c r="D870" s="449"/>
      <c r="E870" s="450" t="str">
        <f>'Data information'!D1083</f>
        <v>ชุด</v>
      </c>
      <c r="F870" s="449">
        <f>'Data information'!E1083</f>
        <v>3500</v>
      </c>
      <c r="G870" s="449">
        <f t="shared" si="76"/>
        <v>0</v>
      </c>
      <c r="H870" s="449">
        <f>'Data information'!F1083</f>
        <v>1050</v>
      </c>
      <c r="I870" s="449">
        <f t="shared" si="77"/>
        <v>0</v>
      </c>
      <c r="J870" s="449">
        <f t="shared" si="78"/>
        <v>0</v>
      </c>
      <c r="K870" s="469"/>
    </row>
    <row r="871" spans="1:11" s="500" customFormat="1">
      <c r="A871" s="451"/>
      <c r="B871" s="475"/>
      <c r="C871" s="485" t="str">
        <f>'Data information'!C1084</f>
        <v>งานระบบท่อระบายน้ำและระบบระบายน้ำภายในอาคาร</v>
      </c>
      <c r="D871" s="449"/>
      <c r="E871" s="450"/>
      <c r="F871" s="449"/>
      <c r="G871" s="449"/>
      <c r="H871" s="449"/>
      <c r="I871" s="449"/>
      <c r="J871" s="449"/>
      <c r="K871" s="469"/>
    </row>
    <row r="872" spans="1:11" s="500" customFormat="1" hidden="1">
      <c r="A872" s="451"/>
      <c r="B872" s="475"/>
      <c r="C872" s="476" t="str">
        <f>'Data information'!C1085</f>
        <v xml:space="preserve"> - ท่อ PVC ชั้นคุณภาพ 8.5  ขนาดเส้นผ่าศูนย์กลาง 6" </v>
      </c>
      <c r="D872" s="449"/>
      <c r="E872" s="450" t="str">
        <f>'Data information'!D1085</f>
        <v>ม.</v>
      </c>
      <c r="F872" s="449">
        <f>'Data information'!E1085</f>
        <v>345.15</v>
      </c>
      <c r="G872" s="449">
        <f t="shared" ref="G872:G902" si="79">D872*F872</f>
        <v>0</v>
      </c>
      <c r="H872" s="449">
        <f>'Data information'!F1085</f>
        <v>200</v>
      </c>
      <c r="I872" s="449">
        <f t="shared" ref="I872:I902" si="80">D872*H872</f>
        <v>0</v>
      </c>
      <c r="J872" s="449">
        <f t="shared" ref="J872:J902" si="81">G872+I872</f>
        <v>0</v>
      </c>
      <c r="K872" s="469"/>
    </row>
    <row r="873" spans="1:11" s="500" customFormat="1">
      <c r="A873" s="451"/>
      <c r="B873" s="475"/>
      <c r="C873" s="476" t="str">
        <f>'Data information'!C1086</f>
        <v xml:space="preserve"> - ท่อ PVC ชั้นคุณภาพ 8.5  ขนาดเส้นผ่าศูนย์กลาง 4" </v>
      </c>
      <c r="D873" s="449"/>
      <c r="E873" s="450" t="str">
        <f>'Data information'!D1086</f>
        <v>ม.</v>
      </c>
      <c r="F873" s="449">
        <f>'Data information'!E1086</f>
        <v>153.38</v>
      </c>
      <c r="G873" s="449">
        <f t="shared" si="79"/>
        <v>0</v>
      </c>
      <c r="H873" s="449">
        <f>'Data information'!F1086</f>
        <v>100</v>
      </c>
      <c r="I873" s="449">
        <f t="shared" si="80"/>
        <v>0</v>
      </c>
      <c r="J873" s="449">
        <f t="shared" si="81"/>
        <v>0</v>
      </c>
      <c r="K873" s="469"/>
    </row>
    <row r="874" spans="1:11" s="500" customFormat="1">
      <c r="A874" s="451"/>
      <c r="B874" s="475"/>
      <c r="C874" s="476" t="str">
        <f>'Data information'!C1087</f>
        <v xml:space="preserve"> - ข้อต่อและอุปกรณ์ประกอบท่อ</v>
      </c>
      <c r="D874" s="449"/>
      <c r="E874" s="450" t="str">
        <f>'Data information'!D1087</f>
        <v>รายการ</v>
      </c>
      <c r="F874" s="449">
        <f>(SUM(G872:G873))*0.4</f>
        <v>0</v>
      </c>
      <c r="G874" s="449">
        <f t="shared" si="79"/>
        <v>0</v>
      </c>
      <c r="H874" s="449">
        <f>F874*0.3</f>
        <v>0</v>
      </c>
      <c r="I874" s="449">
        <f t="shared" si="80"/>
        <v>0</v>
      </c>
      <c r="J874" s="449">
        <f t="shared" si="81"/>
        <v>0</v>
      </c>
      <c r="K874" s="469"/>
    </row>
    <row r="875" spans="1:11" s="500" customFormat="1">
      <c r="A875" s="451"/>
      <c r="B875" s="475"/>
      <c r="C875" s="476" t="str">
        <f>'Data information'!C1088</f>
        <v xml:space="preserve"> - อุปกรณ์แขวนท่อ ยึดรองรับท่อ และปลอกท่อ</v>
      </c>
      <c r="D875" s="449"/>
      <c r="E875" s="450" t="str">
        <f>'Data information'!D1088</f>
        <v>รายการ</v>
      </c>
      <c r="F875" s="449">
        <f>(SUM(G872:G873))*0.3</f>
        <v>0</v>
      </c>
      <c r="G875" s="449">
        <f t="shared" si="79"/>
        <v>0</v>
      </c>
      <c r="H875" s="449">
        <f>F875*0.3</f>
        <v>0</v>
      </c>
      <c r="I875" s="449">
        <f t="shared" si="80"/>
        <v>0</v>
      </c>
      <c r="J875" s="449">
        <f t="shared" si="81"/>
        <v>0</v>
      </c>
      <c r="K875" s="469"/>
    </row>
    <row r="876" spans="1:11" s="500" customFormat="1">
      <c r="A876" s="451"/>
      <c r="B876" s="475"/>
      <c r="C876" s="476" t="str">
        <f>'Data information'!C1089</f>
        <v xml:space="preserve"> - งานทดสอบ ทำความสะอาด และทาสีทำสัญลักษณ์ท่อ</v>
      </c>
      <c r="D876" s="449"/>
      <c r="E876" s="450" t="str">
        <f>'Data information'!D1089</f>
        <v>รายการ</v>
      </c>
      <c r="F876" s="449">
        <f>(SUM(G872:G873))*0.1</f>
        <v>0</v>
      </c>
      <c r="G876" s="449">
        <f t="shared" si="79"/>
        <v>0</v>
      </c>
      <c r="H876" s="449">
        <f>F876*0.3</f>
        <v>0</v>
      </c>
      <c r="I876" s="449">
        <f t="shared" si="80"/>
        <v>0</v>
      </c>
      <c r="J876" s="449">
        <f t="shared" si="81"/>
        <v>0</v>
      </c>
      <c r="K876" s="469"/>
    </row>
    <row r="877" spans="1:11" s="500" customFormat="1">
      <c r="A877" s="451"/>
      <c r="B877" s="475"/>
      <c r="C877" s="476" t="str">
        <f>'Data information'!C1090</f>
        <v xml:space="preserve"> - หัวรับน้ำฝน ขนาดเส้นผ่าศูนย์กลาง 4" (RD)</v>
      </c>
      <c r="D877" s="449"/>
      <c r="E877" s="450" t="str">
        <f>'Data information'!D1090</f>
        <v>ชุด</v>
      </c>
      <c r="F877" s="449">
        <f>'Data information'!E1090</f>
        <v>605</v>
      </c>
      <c r="G877" s="449">
        <f t="shared" si="79"/>
        <v>0</v>
      </c>
      <c r="H877" s="449">
        <f>'Data information'!F1090</f>
        <v>400</v>
      </c>
      <c r="I877" s="449">
        <f t="shared" si="80"/>
        <v>0</v>
      </c>
      <c r="J877" s="449">
        <f t="shared" si="81"/>
        <v>0</v>
      </c>
      <c r="K877" s="469"/>
    </row>
    <row r="878" spans="1:11" s="500" customFormat="1" hidden="1">
      <c r="A878" s="451"/>
      <c r="B878" s="475"/>
      <c r="C878" s="476" t="str">
        <f>'Data information'!C1091</f>
        <v xml:space="preserve"> - ข้อต่อยืดหยุ่น (Flexible Connector) ขนาดเส้นผ่าศูนย์กลาง 6"</v>
      </c>
      <c r="D878" s="449"/>
      <c r="E878" s="450" t="str">
        <f>'Data information'!D1091</f>
        <v>ชุด</v>
      </c>
      <c r="F878" s="449">
        <f>'Data information'!E1091</f>
        <v>800</v>
      </c>
      <c r="G878" s="449">
        <f t="shared" si="79"/>
        <v>0</v>
      </c>
      <c r="H878" s="449">
        <f>'Data information'!F1091</f>
        <v>300</v>
      </c>
      <c r="I878" s="449">
        <f t="shared" si="80"/>
        <v>0</v>
      </c>
      <c r="J878" s="449">
        <f t="shared" si="81"/>
        <v>0</v>
      </c>
      <c r="K878" s="469"/>
    </row>
    <row r="879" spans="1:11" s="500" customFormat="1">
      <c r="A879" s="451"/>
      <c r="B879" s="475"/>
      <c r="C879" s="476" t="str">
        <f>'Data information'!C1092</f>
        <v xml:space="preserve"> - ข้อต่อยืดหยุ่น (Flexible Connector) ขนาดเส้นผ่าศูนย์กลาง 4"</v>
      </c>
      <c r="D879" s="449"/>
      <c r="E879" s="450" t="str">
        <f>'Data information'!D1092</f>
        <v>ชุด</v>
      </c>
      <c r="F879" s="449">
        <f>'Data information'!E1092</f>
        <v>600</v>
      </c>
      <c r="G879" s="449">
        <f t="shared" si="79"/>
        <v>0</v>
      </c>
      <c r="H879" s="449">
        <f>'Data information'!F1092</f>
        <v>200</v>
      </c>
      <c r="I879" s="449">
        <f t="shared" si="80"/>
        <v>0</v>
      </c>
      <c r="J879" s="449">
        <f t="shared" si="81"/>
        <v>0</v>
      </c>
      <c r="K879" s="469"/>
    </row>
    <row r="880" spans="1:11" s="500" customFormat="1">
      <c r="A880" s="451"/>
      <c r="B880" s="475"/>
      <c r="C880" s="485" t="str">
        <f>'Data information'!C1093</f>
        <v>ระบบบำบัดน้ำเสีย</v>
      </c>
      <c r="D880" s="449"/>
      <c r="E880" s="450"/>
      <c r="F880" s="449"/>
      <c r="G880" s="449"/>
      <c r="H880" s="449"/>
      <c r="I880" s="449"/>
      <c r="J880" s="449"/>
      <c r="K880" s="469"/>
    </row>
    <row r="881" spans="1:11" s="500" customFormat="1" hidden="1">
      <c r="A881" s="451"/>
      <c r="B881" s="475"/>
      <c r="C881" s="476" t="str">
        <f>'Data information'!C1094</f>
        <v xml:space="preserve"> - ถังดักไขมัน ชนิดฝังดิน ความจุ 6 ลบ.ม.</v>
      </c>
      <c r="D881" s="449"/>
      <c r="E881" s="450" t="str">
        <f>'Data information'!D1094</f>
        <v>ชุด</v>
      </c>
      <c r="F881" s="449">
        <f>'Data information'!E1094</f>
        <v>43000</v>
      </c>
      <c r="G881" s="449">
        <f t="shared" si="79"/>
        <v>0</v>
      </c>
      <c r="H881" s="449">
        <f>'Data information'!F1094</f>
        <v>4300</v>
      </c>
      <c r="I881" s="449">
        <f t="shared" si="80"/>
        <v>0</v>
      </c>
      <c r="J881" s="449">
        <f t="shared" si="81"/>
        <v>0</v>
      </c>
      <c r="K881" s="469"/>
    </row>
    <row r="882" spans="1:11" s="500" customFormat="1" hidden="1">
      <c r="A882" s="451"/>
      <c r="B882" s="475"/>
      <c r="C882" s="476" t="str">
        <f>'Data information'!C1095</f>
        <v xml:space="preserve"> - ถังบำบัดน้ำเสีย ชนิดเกรอะ-กรองเติมอากาศ ขนาดรองรับน้ำเสีย 12 ลบ.ม./วัน</v>
      </c>
      <c r="D882" s="449"/>
      <c r="E882" s="450" t="str">
        <f>'Data information'!D1095</f>
        <v>ชุด</v>
      </c>
      <c r="F882" s="449">
        <f>'Data information'!E1095</f>
        <v>157400</v>
      </c>
      <c r="G882" s="449">
        <f t="shared" si="79"/>
        <v>0</v>
      </c>
      <c r="H882" s="449">
        <f>'Data information'!F1095</f>
        <v>15740</v>
      </c>
      <c r="I882" s="449">
        <f t="shared" si="80"/>
        <v>0</v>
      </c>
      <c r="J882" s="449">
        <f t="shared" si="81"/>
        <v>0</v>
      </c>
      <c r="K882" s="469"/>
    </row>
    <row r="883" spans="1:11" s="500" customFormat="1">
      <c r="A883" s="451"/>
      <c r="B883" s="475"/>
      <c r="C883" s="476" t="str">
        <f>'Data information'!C1096</f>
        <v xml:space="preserve"> - ถังบำบัดน้ำเสีย ชนิดเกรอะ-กรองเติมอากาศ ขนาดรองรับน้ำเสีย 20 ลบ.ม./วัน</v>
      </c>
      <c r="D883" s="449"/>
      <c r="E883" s="450" t="str">
        <f>'Data information'!D1096</f>
        <v>ชุด</v>
      </c>
      <c r="F883" s="449">
        <f>'Data information'!E1096</f>
        <v>217600</v>
      </c>
      <c r="G883" s="449">
        <f t="shared" si="79"/>
        <v>0</v>
      </c>
      <c r="H883" s="449">
        <f>'Data information'!F1096</f>
        <v>21760</v>
      </c>
      <c r="I883" s="449">
        <f t="shared" si="80"/>
        <v>0</v>
      </c>
      <c r="J883" s="449">
        <f t="shared" si="81"/>
        <v>0</v>
      </c>
      <c r="K883" s="469"/>
    </row>
    <row r="884" spans="1:11" s="500" customFormat="1" hidden="1">
      <c r="A884" s="451"/>
      <c r="B884" s="475"/>
      <c r="C884" s="476" t="str">
        <f>'Data information'!C1097</f>
        <v xml:space="preserve"> - ถังบำบัดน้ำเสีย ชนิดเกรอะ-กรองเติมอากาศ ขนาดรองรับน้ำเสีย 22 ลบ.ม./วัน</v>
      </c>
      <c r="D884" s="449"/>
      <c r="E884" s="450" t="str">
        <f>'Data information'!D1097</f>
        <v>ชุด</v>
      </c>
      <c r="F884" s="449">
        <f>'Data information'!E1097</f>
        <v>462000</v>
      </c>
      <c r="G884" s="449">
        <f t="shared" si="79"/>
        <v>0</v>
      </c>
      <c r="H884" s="449">
        <f>'Data information'!F1097</f>
        <v>46200</v>
      </c>
      <c r="I884" s="449">
        <f t="shared" si="80"/>
        <v>0</v>
      </c>
      <c r="J884" s="449">
        <f t="shared" si="81"/>
        <v>0</v>
      </c>
      <c r="K884" s="469"/>
    </row>
    <row r="885" spans="1:11" s="500" customFormat="1" hidden="1">
      <c r="A885" s="451"/>
      <c r="B885" s="475"/>
      <c r="C885" s="476" t="str">
        <f>'Data information'!C1098</f>
        <v xml:space="preserve"> - ถังบำบัดน้ำเสีย ชนิดเกรอะ-กรองเติมอากาศ ขนาดรองรับน้ำเสีย 25 ลบ.ม./วัน</v>
      </c>
      <c r="D885" s="449"/>
      <c r="E885" s="450" t="str">
        <f>'Data information'!D1098</f>
        <v>ชุด</v>
      </c>
      <c r="F885" s="449">
        <f>'Data information'!E1098</f>
        <v>260500</v>
      </c>
      <c r="G885" s="449">
        <f t="shared" si="79"/>
        <v>0</v>
      </c>
      <c r="H885" s="449">
        <f>'Data information'!F1098</f>
        <v>26050</v>
      </c>
      <c r="I885" s="449">
        <f t="shared" si="80"/>
        <v>0</v>
      </c>
      <c r="J885" s="449">
        <f t="shared" si="81"/>
        <v>0</v>
      </c>
      <c r="K885" s="469"/>
    </row>
    <row r="886" spans="1:11" s="500" customFormat="1" hidden="1">
      <c r="A886" s="451"/>
      <c r="B886" s="475"/>
      <c r="C886" s="476" t="str">
        <f>'Data information'!C1099</f>
        <v xml:space="preserve"> - ถังบำบัดน้ำเสีย ชนิดเกรอะ-กรองเติมอากาศ ขนาดรองรับน้ำเสีย 30 ลบ.ม./วัน</v>
      </c>
      <c r="D886" s="449"/>
      <c r="E886" s="450" t="str">
        <f>'Data information'!D1099</f>
        <v>ชุด</v>
      </c>
      <c r="F886" s="449">
        <f>'Data information'!E1099</f>
        <v>309500</v>
      </c>
      <c r="G886" s="449">
        <f t="shared" si="79"/>
        <v>0</v>
      </c>
      <c r="H886" s="449">
        <f>'Data information'!F1099</f>
        <v>30950</v>
      </c>
      <c r="I886" s="449">
        <f t="shared" si="80"/>
        <v>0</v>
      </c>
      <c r="J886" s="449">
        <f t="shared" si="81"/>
        <v>0</v>
      </c>
      <c r="K886" s="469"/>
    </row>
    <row r="887" spans="1:11" s="500" customFormat="1" hidden="1">
      <c r="A887" s="451"/>
      <c r="B887" s="475"/>
      <c r="C887" s="476" t="str">
        <f>'Data information'!C1100</f>
        <v xml:space="preserve"> - ถังบำบัดน้ำเสีย ชนิดเกรอะ-กรองเติมอากาศ ขนาดรองรับน้ำเสีย 50 ลบ.ม./วัน</v>
      </c>
      <c r="D887" s="449"/>
      <c r="E887" s="450" t="str">
        <f>'Data information'!D1100</f>
        <v>ชุด</v>
      </c>
      <c r="F887" s="449">
        <f>'Data information'!E1100</f>
        <v>465500</v>
      </c>
      <c r="G887" s="449">
        <f t="shared" si="79"/>
        <v>0</v>
      </c>
      <c r="H887" s="449">
        <f>'Data information'!F1100</f>
        <v>46550</v>
      </c>
      <c r="I887" s="449">
        <f t="shared" si="80"/>
        <v>0</v>
      </c>
      <c r="J887" s="449">
        <f t="shared" si="81"/>
        <v>0</v>
      </c>
      <c r="K887" s="469"/>
    </row>
    <row r="888" spans="1:11" s="500" customFormat="1" hidden="1">
      <c r="A888" s="451"/>
      <c r="B888" s="475"/>
      <c r="C888" s="476" t="str">
        <f>'Data information'!C1101</f>
        <v xml:space="preserve"> - ถังบำบัดน้ำเสีย ชนิดเกรอะ-กรองเติมอากาศ ขนาดรองรับน้ำเสีย 85 ลบ.ม./วัน</v>
      </c>
      <c r="D888" s="449"/>
      <c r="E888" s="450" t="str">
        <f>'Data information'!D1101</f>
        <v>ชุด</v>
      </c>
      <c r="F888" s="449">
        <f>'Data information'!E1101</f>
        <v>888000</v>
      </c>
      <c r="G888" s="449">
        <f t="shared" si="79"/>
        <v>0</v>
      </c>
      <c r="H888" s="449">
        <f>'Data information'!F1101</f>
        <v>88800</v>
      </c>
      <c r="I888" s="449">
        <f t="shared" si="80"/>
        <v>0</v>
      </c>
      <c r="J888" s="449">
        <f t="shared" si="81"/>
        <v>0</v>
      </c>
      <c r="K888" s="469"/>
    </row>
    <row r="889" spans="1:11" s="500" customFormat="1">
      <c r="A889" s="451"/>
      <c r="B889" s="475"/>
      <c r="C889" s="476" t="str">
        <f>'Data information'!C1102</f>
        <v xml:space="preserve"> - งานโครงสร้างรองรับถังบำบัดน้ำเสีย</v>
      </c>
      <c r="D889" s="449"/>
      <c r="E889" s="450" t="str">
        <f>'Data information'!D1102</f>
        <v>ตร.ม.</v>
      </c>
      <c r="F889" s="449">
        <f>'Data information'!E1102</f>
        <v>1500</v>
      </c>
      <c r="G889" s="449">
        <f t="shared" si="79"/>
        <v>0</v>
      </c>
      <c r="H889" s="449">
        <f>'Data information'!F1102</f>
        <v>0</v>
      </c>
      <c r="I889" s="449">
        <f t="shared" si="80"/>
        <v>0</v>
      </c>
      <c r="J889" s="449">
        <f t="shared" si="81"/>
        <v>0</v>
      </c>
      <c r="K889" s="469"/>
    </row>
    <row r="890" spans="1:11" s="500" customFormat="1">
      <c r="A890" s="451"/>
      <c r="B890" s="475"/>
      <c r="C890" s="485" t="str">
        <f>'Data information'!C1103</f>
        <v>ระบบดับเพลิง</v>
      </c>
      <c r="D890" s="449"/>
      <c r="E890" s="450"/>
      <c r="F890" s="449"/>
      <c r="G890" s="449"/>
      <c r="H890" s="449"/>
      <c r="I890" s="449"/>
      <c r="J890" s="449"/>
      <c r="K890" s="469"/>
    </row>
    <row r="891" spans="1:11" s="500" customFormat="1">
      <c r="A891" s="451"/>
      <c r="B891" s="475"/>
      <c r="C891" s="476" t="str">
        <f>'Data information'!C1104</f>
        <v xml:space="preserve"> - ท่อเหล็กดำชนิดมีตะเข็บ (ชั้น  SCH. 40) ขนาด 4" </v>
      </c>
      <c r="D891" s="449"/>
      <c r="E891" s="450" t="str">
        <f>'Data information'!D1104</f>
        <v>ม.</v>
      </c>
      <c r="F891" s="449">
        <f>'Data information'!E1104</f>
        <v>523</v>
      </c>
      <c r="G891" s="449">
        <f t="shared" si="79"/>
        <v>0</v>
      </c>
      <c r="H891" s="449">
        <f>'Data information'!F1104</f>
        <v>280</v>
      </c>
      <c r="I891" s="449">
        <f t="shared" si="80"/>
        <v>0</v>
      </c>
      <c r="J891" s="449">
        <f t="shared" si="81"/>
        <v>0</v>
      </c>
      <c r="K891" s="469"/>
    </row>
    <row r="892" spans="1:11" s="500" customFormat="1" hidden="1">
      <c r="A892" s="451"/>
      <c r="B892" s="475"/>
      <c r="C892" s="476" t="str">
        <f>'Data information'!C1105</f>
        <v xml:space="preserve"> - ท่อเหล็กดำชนิดมีตะเข็บ (ชั้น  SCH. 40) ขนาด 2-1/2" </v>
      </c>
      <c r="D892" s="449"/>
      <c r="E892" s="450" t="str">
        <f>'Data information'!D1105</f>
        <v>ม.</v>
      </c>
      <c r="F892" s="449">
        <f>'Data information'!E1105</f>
        <v>271</v>
      </c>
      <c r="G892" s="449">
        <f t="shared" si="79"/>
        <v>0</v>
      </c>
      <c r="H892" s="449">
        <f>'Data information'!F1105</f>
        <v>150</v>
      </c>
      <c r="I892" s="449">
        <f t="shared" si="80"/>
        <v>0</v>
      </c>
      <c r="J892" s="449">
        <f t="shared" si="81"/>
        <v>0</v>
      </c>
      <c r="K892" s="469"/>
    </row>
    <row r="893" spans="1:11" s="500" customFormat="1">
      <c r="A893" s="451"/>
      <c r="B893" s="475"/>
      <c r="C893" s="476" t="str">
        <f>'Data information'!C1106</f>
        <v xml:space="preserve"> - ข้อต่อและอุปกรณ์ประกอบท่อ</v>
      </c>
      <c r="D893" s="449"/>
      <c r="E893" s="450" t="str">
        <f>'Data information'!D1106</f>
        <v>รายการ</v>
      </c>
      <c r="F893" s="449">
        <f>(SUM(G891:G892))*0.4</f>
        <v>0</v>
      </c>
      <c r="G893" s="449">
        <f t="shared" si="79"/>
        <v>0</v>
      </c>
      <c r="H893" s="449">
        <f>F893*0.3</f>
        <v>0</v>
      </c>
      <c r="I893" s="449">
        <f t="shared" si="80"/>
        <v>0</v>
      </c>
      <c r="J893" s="449">
        <f t="shared" si="81"/>
        <v>0</v>
      </c>
      <c r="K893" s="469"/>
    </row>
    <row r="894" spans="1:11" s="500" customFormat="1">
      <c r="A894" s="451"/>
      <c r="B894" s="475"/>
      <c r="C894" s="476" t="str">
        <f>'Data information'!C1107</f>
        <v xml:space="preserve"> - อุปกรณ์แขวนท่อ ยึดรองรับท่อ และปลอกท่อ</v>
      </c>
      <c r="D894" s="449"/>
      <c r="E894" s="450" t="str">
        <f>'Data information'!D1107</f>
        <v>รายการ</v>
      </c>
      <c r="F894" s="449">
        <f>(SUM(G891:G892))*0.2</f>
        <v>0</v>
      </c>
      <c r="G894" s="449">
        <f t="shared" si="79"/>
        <v>0</v>
      </c>
      <c r="H894" s="449">
        <f>F894*0.3</f>
        <v>0</v>
      </c>
      <c r="I894" s="449">
        <f t="shared" si="80"/>
        <v>0</v>
      </c>
      <c r="J894" s="449">
        <f t="shared" si="81"/>
        <v>0</v>
      </c>
      <c r="K894" s="469"/>
    </row>
    <row r="895" spans="1:11" s="500" customFormat="1">
      <c r="A895" s="451"/>
      <c r="B895" s="475"/>
      <c r="C895" s="476" t="str">
        <f>'Data information'!C1108</f>
        <v xml:space="preserve"> - งานทดสอบ ทำความสะอาด และทาสีทำสัญลักษณ์ท่อ</v>
      </c>
      <c r="D895" s="449"/>
      <c r="E895" s="450" t="str">
        <f>'Data information'!D1108</f>
        <v>รายการ</v>
      </c>
      <c r="F895" s="449">
        <f>(SUM(G891:G892))*0.1</f>
        <v>0</v>
      </c>
      <c r="G895" s="449">
        <f t="shared" si="79"/>
        <v>0</v>
      </c>
      <c r="H895" s="449">
        <f>F895*0.3</f>
        <v>0</v>
      </c>
      <c r="I895" s="449">
        <f t="shared" si="80"/>
        <v>0</v>
      </c>
      <c r="J895" s="449">
        <f t="shared" si="81"/>
        <v>0</v>
      </c>
      <c r="K895" s="469"/>
    </row>
    <row r="896" spans="1:11" s="500" customFormat="1">
      <c r="A896" s="451"/>
      <c r="B896" s="475"/>
      <c r="C896" s="476" t="str">
        <f>'Data information'!C1109</f>
        <v xml:space="preserve"> - งานทาสีท่อดับเพลิง</v>
      </c>
      <c r="D896" s="449"/>
      <c r="E896" s="450" t="str">
        <f>'Data information'!D1109</f>
        <v>รายการ</v>
      </c>
      <c r="F896" s="449">
        <f>(SUM(G891:G892))*0.3</f>
        <v>0</v>
      </c>
      <c r="G896" s="449">
        <f t="shared" si="79"/>
        <v>0</v>
      </c>
      <c r="H896" s="449">
        <f>F896*0.3</f>
        <v>0</v>
      </c>
      <c r="I896" s="449">
        <f t="shared" si="80"/>
        <v>0</v>
      </c>
      <c r="J896" s="449">
        <f t="shared" si="81"/>
        <v>0</v>
      </c>
      <c r="K896" s="469"/>
    </row>
    <row r="897" spans="1:11" s="500" customFormat="1" hidden="1">
      <c r="A897" s="451"/>
      <c r="B897" s="475"/>
      <c r="C897" s="476" t="str">
        <f>'Data information'!C1110</f>
        <v xml:space="preserve"> - วาล์วควบคุมการไหลของน้ำ ขนาด 4" (Gate Valve)</v>
      </c>
      <c r="D897" s="449"/>
      <c r="E897" s="450" t="str">
        <f>'Data information'!D1110</f>
        <v>ชุด</v>
      </c>
      <c r="F897" s="449">
        <f>'Data information'!E1110</f>
        <v>16340</v>
      </c>
      <c r="G897" s="449">
        <f t="shared" si="79"/>
        <v>0</v>
      </c>
      <c r="H897" s="449">
        <f>'Data information'!F1110</f>
        <v>800</v>
      </c>
      <c r="I897" s="449">
        <f t="shared" si="80"/>
        <v>0</v>
      </c>
      <c r="J897" s="449">
        <f t="shared" si="81"/>
        <v>0</v>
      </c>
      <c r="K897" s="469"/>
    </row>
    <row r="898" spans="1:11" s="500" customFormat="1">
      <c r="A898" s="451"/>
      <c r="B898" s="475"/>
      <c r="C898" s="476" t="str">
        <f>'Data information'!C1111</f>
        <v xml:space="preserve"> - วาล์วควบคุมการไหลของน้ำ ขนาด 2-1/2" (Gate Valve)</v>
      </c>
      <c r="D898" s="449"/>
      <c r="E898" s="450" t="str">
        <f>'Data information'!D1111</f>
        <v>ชุด</v>
      </c>
      <c r="F898" s="449">
        <f>'Data information'!E1111</f>
        <v>8140</v>
      </c>
      <c r="G898" s="449">
        <f t="shared" si="79"/>
        <v>0</v>
      </c>
      <c r="H898" s="449">
        <f>'Data information'!F1111</f>
        <v>500</v>
      </c>
      <c r="I898" s="449">
        <f t="shared" si="80"/>
        <v>0</v>
      </c>
      <c r="J898" s="449">
        <f t="shared" si="81"/>
        <v>0</v>
      </c>
      <c r="K898" s="469"/>
    </row>
    <row r="899" spans="1:11" s="500" customFormat="1">
      <c r="A899" s="451"/>
      <c r="B899" s="475"/>
      <c r="C899" s="476" t="str">
        <f>'Data information'!C1112</f>
        <v xml:space="preserve"> - วาล์วควบคุมการไหลของน้ำ ขนาด 1" (Gate Valve)</v>
      </c>
      <c r="D899" s="449"/>
      <c r="E899" s="450" t="str">
        <f>'Data information'!D1112</f>
        <v>ชุด</v>
      </c>
      <c r="F899" s="449">
        <f>'Data information'!E1112</f>
        <v>1145</v>
      </c>
      <c r="G899" s="449">
        <f t="shared" si="79"/>
        <v>0</v>
      </c>
      <c r="H899" s="449">
        <f>'Data information'!F1112</f>
        <v>200</v>
      </c>
      <c r="I899" s="449">
        <f t="shared" si="80"/>
        <v>0</v>
      </c>
      <c r="J899" s="449">
        <f t="shared" si="81"/>
        <v>0</v>
      </c>
      <c r="K899" s="469"/>
    </row>
    <row r="900" spans="1:11" s="500" customFormat="1" hidden="1">
      <c r="A900" s="451"/>
      <c r="B900" s="475"/>
      <c r="C900" s="476" t="str">
        <f>'Data information'!C1113</f>
        <v xml:space="preserve"> - วาล์วควบคุมการไหลของน้ำ ขนาด 4" (Check Valve)</v>
      </c>
      <c r="D900" s="449"/>
      <c r="E900" s="450" t="str">
        <f>'Data information'!D1113</f>
        <v>ชุด</v>
      </c>
      <c r="F900" s="449">
        <f>'Data information'!E1113</f>
        <v>15695</v>
      </c>
      <c r="G900" s="449">
        <f t="shared" si="79"/>
        <v>0</v>
      </c>
      <c r="H900" s="449">
        <f>'Data information'!F1113</f>
        <v>800</v>
      </c>
      <c r="I900" s="449">
        <f t="shared" si="80"/>
        <v>0</v>
      </c>
      <c r="J900" s="449">
        <f t="shared" si="81"/>
        <v>0</v>
      </c>
      <c r="K900" s="469"/>
    </row>
    <row r="901" spans="1:11" s="500" customFormat="1">
      <c r="A901" s="451"/>
      <c r="B901" s="475"/>
      <c r="C901" s="476" t="str">
        <f>'Data information'!C1114</f>
        <v xml:space="preserve"> - ตู้สายฉีดดับเพลิงพร้อมอุปกรณ์ประกอบครบชุด (FHC)</v>
      </c>
      <c r="D901" s="449"/>
      <c r="E901" s="450" t="str">
        <f>'Data information'!D1114</f>
        <v>ชุด</v>
      </c>
      <c r="F901" s="449">
        <f>'Data information'!E1114</f>
        <v>16000</v>
      </c>
      <c r="G901" s="449">
        <f t="shared" si="79"/>
        <v>0</v>
      </c>
      <c r="H901" s="449">
        <f>'Data information'!F1114</f>
        <v>1200</v>
      </c>
      <c r="I901" s="449">
        <f t="shared" si="80"/>
        <v>0</v>
      </c>
      <c r="J901" s="449">
        <f t="shared" si="81"/>
        <v>0</v>
      </c>
      <c r="K901" s="469"/>
    </row>
    <row r="902" spans="1:11" s="500" customFormat="1">
      <c r="A902" s="451"/>
      <c r="B902" s="475"/>
      <c r="C902" s="476" t="str">
        <f>'Data information'!C1115</f>
        <v xml:space="preserve"> - หัวรับน้ำดับเพลิง </v>
      </c>
      <c r="D902" s="449"/>
      <c r="E902" s="450" t="str">
        <f>'Data information'!D1115</f>
        <v>ชุด</v>
      </c>
      <c r="F902" s="449">
        <f>'Data information'!E1115</f>
        <v>7500</v>
      </c>
      <c r="G902" s="449">
        <f t="shared" si="79"/>
        <v>0</v>
      </c>
      <c r="H902" s="449">
        <f>'Data information'!F1115</f>
        <v>800</v>
      </c>
      <c r="I902" s="449">
        <f t="shared" si="80"/>
        <v>0</v>
      </c>
      <c r="J902" s="449">
        <f t="shared" si="81"/>
        <v>0</v>
      </c>
      <c r="K902" s="469"/>
    </row>
    <row r="903" spans="1:11" s="500" customFormat="1">
      <c r="A903" s="454"/>
      <c r="B903" s="477"/>
      <c r="C903" s="478"/>
      <c r="D903" s="452"/>
      <c r="E903" s="453"/>
      <c r="F903" s="452"/>
      <c r="G903" s="452"/>
      <c r="H903" s="452"/>
      <c r="I903" s="452"/>
      <c r="J903" s="452"/>
      <c r="K903" s="454"/>
    </row>
    <row r="904" spans="1:11" s="500" customFormat="1">
      <c r="A904" s="464"/>
      <c r="B904" s="700" t="str">
        <f>"รวม"&amp;B820</f>
        <v>รวมหมวดงานวิศวกรรมสุขาภิบาล</v>
      </c>
      <c r="C904" s="701"/>
      <c r="D904" s="462"/>
      <c r="E904" s="463"/>
      <c r="F904" s="462"/>
      <c r="G904" s="462">
        <f>SUM(G820:G903)</f>
        <v>0</v>
      </c>
      <c r="H904" s="462"/>
      <c r="I904" s="462">
        <f>SUM(I820:I903)</f>
        <v>0</v>
      </c>
      <c r="J904" s="462">
        <f>SUM(J820:J903)</f>
        <v>0</v>
      </c>
      <c r="K904" s="464"/>
    </row>
    <row r="905" spans="1:11" s="500" customFormat="1">
      <c r="A905" s="480">
        <v>7.6</v>
      </c>
      <c r="B905" s="481" t="str">
        <f>B15</f>
        <v>หมวดงานวิศวกรรมเครื่องกล ระบายอากาศ</v>
      </c>
      <c r="C905" s="476"/>
      <c r="D905" s="451"/>
      <c r="E905" s="458"/>
      <c r="F905" s="451"/>
      <c r="G905" s="451"/>
      <c r="H905" s="451"/>
      <c r="I905" s="451"/>
      <c r="J905" s="451"/>
      <c r="K905" s="451"/>
    </row>
    <row r="906" spans="1:11" s="500" customFormat="1" hidden="1">
      <c r="A906" s="480"/>
      <c r="B906" s="481"/>
      <c r="C906" s="485" t="str">
        <f>'Data information'!C1117</f>
        <v xml:space="preserve">งานระบบท่อน้ำยาพร้อมหุ้มฉนวน </v>
      </c>
      <c r="D906" s="451"/>
      <c r="E906" s="458"/>
      <c r="F906" s="451"/>
      <c r="G906" s="451"/>
      <c r="H906" s="451"/>
      <c r="I906" s="451"/>
      <c r="J906" s="451"/>
      <c r="K906" s="451"/>
    </row>
    <row r="907" spans="1:11" s="500" customFormat="1" hidden="1">
      <c r="A907" s="451"/>
      <c r="B907" s="475"/>
      <c r="C907" s="476" t="str">
        <f>'Data information'!C1118</f>
        <v xml:space="preserve"> - ท่อน้ำยา (COPPER TUBE TYPE "L")  DIA 1/4"</v>
      </c>
      <c r="D907" s="449"/>
      <c r="E907" s="450" t="str">
        <f>'Data information'!D1118</f>
        <v>ม.</v>
      </c>
      <c r="F907" s="449">
        <f>'Data information'!E1118</f>
        <v>80</v>
      </c>
      <c r="G907" s="449">
        <f>D907*F907</f>
        <v>0</v>
      </c>
      <c r="H907" s="449">
        <f>'Data information'!F1118</f>
        <v>25</v>
      </c>
      <c r="I907" s="449">
        <f>D907*H907</f>
        <v>0</v>
      </c>
      <c r="J907" s="449">
        <f>G907+I907</f>
        <v>0</v>
      </c>
      <c r="K907" s="469"/>
    </row>
    <row r="908" spans="1:11" s="500" customFormat="1" hidden="1">
      <c r="A908" s="460"/>
      <c r="B908" s="482"/>
      <c r="C908" s="476" t="str">
        <f>'Data information'!C1119</f>
        <v xml:space="preserve"> - ท่อน้ำยา (COPPER TUBE TYPE "L")  DIA 3/8"</v>
      </c>
      <c r="D908" s="449"/>
      <c r="E908" s="450" t="str">
        <f>'Data information'!D1119</f>
        <v>ม.</v>
      </c>
      <c r="F908" s="449">
        <f>'Data information'!E1119</f>
        <v>90</v>
      </c>
      <c r="G908" s="449">
        <f t="shared" ref="G908:G954" si="82">D908*F908</f>
        <v>0</v>
      </c>
      <c r="H908" s="449">
        <f>'Data information'!F1119</f>
        <v>30</v>
      </c>
      <c r="I908" s="449">
        <f t="shared" ref="I908:I954" si="83">D908*H908</f>
        <v>0</v>
      </c>
      <c r="J908" s="449">
        <f t="shared" ref="J908:J954" si="84">G908+I908</f>
        <v>0</v>
      </c>
      <c r="K908" s="470"/>
    </row>
    <row r="909" spans="1:11" s="500" customFormat="1" hidden="1">
      <c r="A909" s="460"/>
      <c r="B909" s="482"/>
      <c r="C909" s="476" t="str">
        <f>'Data information'!C1120</f>
        <v xml:space="preserve"> - ท่อน้ำยา (COPPER TUBE TYPE "L")  DIA 1/2"</v>
      </c>
      <c r="D909" s="449"/>
      <c r="E909" s="450" t="str">
        <f>'Data information'!D1120</f>
        <v>ม.</v>
      </c>
      <c r="F909" s="449">
        <f>'Data information'!E1120</f>
        <v>140</v>
      </c>
      <c r="G909" s="449">
        <f t="shared" si="82"/>
        <v>0</v>
      </c>
      <c r="H909" s="449">
        <f>'Data information'!F1120</f>
        <v>50</v>
      </c>
      <c r="I909" s="449">
        <f t="shared" si="83"/>
        <v>0</v>
      </c>
      <c r="J909" s="449">
        <f t="shared" si="84"/>
        <v>0</v>
      </c>
      <c r="K909" s="470"/>
    </row>
    <row r="910" spans="1:11" s="500" customFormat="1" hidden="1">
      <c r="A910" s="460"/>
      <c r="B910" s="482"/>
      <c r="C910" s="476" t="str">
        <f>'Data information'!C1121</f>
        <v xml:space="preserve"> - ท่อน้ำยา (COPPER TUBE TYPE "L")  DIA 5/8"</v>
      </c>
      <c r="D910" s="449"/>
      <c r="E910" s="450" t="str">
        <f>'Data information'!D1121</f>
        <v>ม.</v>
      </c>
      <c r="F910" s="449">
        <f>'Data information'!E1121</f>
        <v>209</v>
      </c>
      <c r="G910" s="449">
        <f t="shared" si="82"/>
        <v>0</v>
      </c>
      <c r="H910" s="449">
        <f>'Data information'!F1121</f>
        <v>65</v>
      </c>
      <c r="I910" s="449">
        <f t="shared" si="83"/>
        <v>0</v>
      </c>
      <c r="J910" s="449">
        <f t="shared" si="84"/>
        <v>0</v>
      </c>
      <c r="K910" s="470"/>
    </row>
    <row r="911" spans="1:11" s="500" customFormat="1" hidden="1">
      <c r="A911" s="460"/>
      <c r="B911" s="482"/>
      <c r="C911" s="476" t="str">
        <f>'Data information'!C1122</f>
        <v xml:space="preserve"> - ท่อน้ำยา (COPPER TUBE TYPE "L")  DIA 3/4"</v>
      </c>
      <c r="D911" s="449"/>
      <c r="E911" s="450" t="str">
        <f>'Data information'!D1122</f>
        <v>ม.</v>
      </c>
      <c r="F911" s="449">
        <f>'Data information'!E1122</f>
        <v>269</v>
      </c>
      <c r="G911" s="449">
        <f t="shared" si="82"/>
        <v>0</v>
      </c>
      <c r="H911" s="449">
        <f>'Data information'!F1122</f>
        <v>80</v>
      </c>
      <c r="I911" s="449">
        <f t="shared" si="83"/>
        <v>0</v>
      </c>
      <c r="J911" s="449">
        <f t="shared" si="84"/>
        <v>0</v>
      </c>
      <c r="K911" s="470"/>
    </row>
    <row r="912" spans="1:11" s="500" customFormat="1" hidden="1">
      <c r="A912" s="460"/>
      <c r="B912" s="482"/>
      <c r="C912" s="476" t="str">
        <f>'Data information'!C1123</f>
        <v xml:space="preserve"> - ท่อน้ำยา (COPPER TUBE TYPE "L")  DIA 7/8"</v>
      </c>
      <c r="D912" s="449"/>
      <c r="E912" s="450" t="str">
        <f>'Data information'!D1123</f>
        <v>ม.</v>
      </c>
      <c r="F912" s="449">
        <f>'Data information'!E1123</f>
        <v>334</v>
      </c>
      <c r="G912" s="449">
        <f t="shared" si="82"/>
        <v>0</v>
      </c>
      <c r="H912" s="449">
        <f>'Data information'!F1123</f>
        <v>110</v>
      </c>
      <c r="I912" s="449">
        <f t="shared" si="83"/>
        <v>0</v>
      </c>
      <c r="J912" s="449">
        <f t="shared" si="84"/>
        <v>0</v>
      </c>
      <c r="K912" s="470"/>
    </row>
    <row r="913" spans="1:11" s="500" customFormat="1" hidden="1">
      <c r="A913" s="460"/>
      <c r="B913" s="482"/>
      <c r="C913" s="476" t="str">
        <f>'Data information'!C1124</f>
        <v xml:space="preserve"> - ท่อน้ำยา (COPPER TUBE TYPE "L")  DIA 1-1/8"</v>
      </c>
      <c r="D913" s="449"/>
      <c r="E913" s="450" t="str">
        <f>'Data information'!D1124</f>
        <v>ม.</v>
      </c>
      <c r="F913" s="449">
        <f>'Data information'!E1124</f>
        <v>469</v>
      </c>
      <c r="G913" s="449">
        <f t="shared" si="82"/>
        <v>0</v>
      </c>
      <c r="H913" s="449">
        <f>'Data information'!F1124</f>
        <v>150</v>
      </c>
      <c r="I913" s="449">
        <f t="shared" si="83"/>
        <v>0</v>
      </c>
      <c r="J913" s="449">
        <f t="shared" si="84"/>
        <v>0</v>
      </c>
      <c r="K913" s="470"/>
    </row>
    <row r="914" spans="1:11" s="500" customFormat="1" hidden="1">
      <c r="A914" s="460"/>
      <c r="B914" s="482"/>
      <c r="C914" s="476" t="str">
        <f>'Data information'!C1125</f>
        <v xml:space="preserve"> - ท่อน้ำยา (COPPER TUBE TYPE "L")  DIA 1-1/4"</v>
      </c>
      <c r="D914" s="449"/>
      <c r="E914" s="450" t="str">
        <f>'Data information'!D1125</f>
        <v>ม.</v>
      </c>
      <c r="F914" s="449">
        <f>'Data information'!E1125</f>
        <v>580</v>
      </c>
      <c r="G914" s="449">
        <f t="shared" si="82"/>
        <v>0</v>
      </c>
      <c r="H914" s="449">
        <f>'Data information'!F1125</f>
        <v>167</v>
      </c>
      <c r="I914" s="449">
        <f t="shared" si="83"/>
        <v>0</v>
      </c>
      <c r="J914" s="449">
        <f t="shared" si="84"/>
        <v>0</v>
      </c>
      <c r="K914" s="470"/>
    </row>
    <row r="915" spans="1:11" s="500" customFormat="1" hidden="1">
      <c r="A915" s="460"/>
      <c r="B915" s="482"/>
      <c r="C915" s="476" t="str">
        <f>'Data information'!C1126</f>
        <v xml:space="preserve"> - ท่อน้ำยา (COPPER TUBE TYPE "L")  DIA 1-3/8"</v>
      </c>
      <c r="D915" s="449"/>
      <c r="E915" s="450" t="str">
        <f>'Data information'!D1126</f>
        <v>ม.</v>
      </c>
      <c r="F915" s="449">
        <f>'Data information'!E1126</f>
        <v>622</v>
      </c>
      <c r="G915" s="449">
        <f t="shared" si="82"/>
        <v>0</v>
      </c>
      <c r="H915" s="449">
        <f>'Data information'!F1126</f>
        <v>200</v>
      </c>
      <c r="I915" s="449">
        <f t="shared" si="83"/>
        <v>0</v>
      </c>
      <c r="J915" s="449">
        <f t="shared" si="84"/>
        <v>0</v>
      </c>
      <c r="K915" s="470"/>
    </row>
    <row r="916" spans="1:11" s="500" customFormat="1" hidden="1">
      <c r="A916" s="460"/>
      <c r="B916" s="482"/>
      <c r="C916" s="476" t="str">
        <f>'Data information'!C1127</f>
        <v xml:space="preserve"> - ท่อน้ำยา (COPPER TUBE TYPE "L")  DIA 1-1/2"</v>
      </c>
      <c r="D916" s="449"/>
      <c r="E916" s="450" t="str">
        <f>'Data information'!D1127</f>
        <v>ม.</v>
      </c>
      <c r="F916" s="449">
        <f>'Data information'!E1127</f>
        <v>760</v>
      </c>
      <c r="G916" s="449">
        <f t="shared" si="82"/>
        <v>0</v>
      </c>
      <c r="H916" s="449">
        <f>'Data information'!F1127</f>
        <v>218</v>
      </c>
      <c r="I916" s="449">
        <f t="shared" si="83"/>
        <v>0</v>
      </c>
      <c r="J916" s="449">
        <f t="shared" si="84"/>
        <v>0</v>
      </c>
      <c r="K916" s="470"/>
    </row>
    <row r="917" spans="1:11" s="500" customFormat="1" hidden="1">
      <c r="A917" s="460"/>
      <c r="B917" s="482"/>
      <c r="C917" s="476" t="str">
        <f>'Data information'!C1128</f>
        <v xml:space="preserve"> - ท่อน้ำยา (COPPER TUBE TYPE "L")  DIA 1-5/8"</v>
      </c>
      <c r="D917" s="449"/>
      <c r="E917" s="450" t="str">
        <f>'Data information'!D1128</f>
        <v>ม.</v>
      </c>
      <c r="F917" s="449">
        <f>'Data information'!E1128</f>
        <v>800</v>
      </c>
      <c r="G917" s="449">
        <f t="shared" si="82"/>
        <v>0</v>
      </c>
      <c r="H917" s="449">
        <f>'Data information'!F1128</f>
        <v>255</v>
      </c>
      <c r="I917" s="449">
        <f t="shared" si="83"/>
        <v>0</v>
      </c>
      <c r="J917" s="449">
        <f t="shared" si="84"/>
        <v>0</v>
      </c>
      <c r="K917" s="470"/>
    </row>
    <row r="918" spans="1:11" s="500" customFormat="1" hidden="1">
      <c r="A918" s="460"/>
      <c r="B918" s="482"/>
      <c r="C918" s="476" t="str">
        <f>'Data information'!C1129</f>
        <v xml:space="preserve"> - ท่อน้ำยา (COPPER TUBE TYPE "L")  DIA 2-1/8"</v>
      </c>
      <c r="D918" s="449"/>
      <c r="E918" s="450" t="str">
        <f>'Data information'!D1129</f>
        <v>ม.</v>
      </c>
      <c r="F918" s="449">
        <f>'Data information'!E1129</f>
        <v>1225</v>
      </c>
      <c r="G918" s="449">
        <f t="shared" si="82"/>
        <v>0</v>
      </c>
      <c r="H918" s="449">
        <f>'Data information'!F1129</f>
        <v>380</v>
      </c>
      <c r="I918" s="449">
        <f t="shared" si="83"/>
        <v>0</v>
      </c>
      <c r="J918" s="449">
        <f t="shared" si="84"/>
        <v>0</v>
      </c>
      <c r="K918" s="470"/>
    </row>
    <row r="919" spans="1:11" s="500" customFormat="1" hidden="1">
      <c r="A919" s="460"/>
      <c r="B919" s="482"/>
      <c r="C919" s="476" t="str">
        <f>'Data information'!C1130</f>
        <v xml:space="preserve"> - FITTING</v>
      </c>
      <c r="D919" s="449"/>
      <c r="E919" s="450" t="str">
        <f>'Data information'!D1130</f>
        <v>รายการ</v>
      </c>
      <c r="F919" s="449">
        <f>(SUM(G907:G918))*0.15</f>
        <v>0</v>
      </c>
      <c r="G919" s="449">
        <f t="shared" si="82"/>
        <v>0</v>
      </c>
      <c r="H919" s="449">
        <v>0</v>
      </c>
      <c r="I919" s="449">
        <f t="shared" si="83"/>
        <v>0</v>
      </c>
      <c r="J919" s="449">
        <f t="shared" si="84"/>
        <v>0</v>
      </c>
      <c r="K919" s="470"/>
    </row>
    <row r="920" spans="1:11" s="500" customFormat="1" hidden="1">
      <c r="A920" s="460"/>
      <c r="B920" s="482"/>
      <c r="C920" s="476" t="str">
        <f>'Data information'!C1131</f>
        <v xml:space="preserve"> - HANGER &amp; SUPPORT</v>
      </c>
      <c r="D920" s="449"/>
      <c r="E920" s="450" t="str">
        <f>'Data information'!D1131</f>
        <v>รายการ</v>
      </c>
      <c r="F920" s="449">
        <f>(SUM(G907:G918))*0.1</f>
        <v>0</v>
      </c>
      <c r="G920" s="449">
        <f t="shared" si="82"/>
        <v>0</v>
      </c>
      <c r="H920" s="449">
        <v>0</v>
      </c>
      <c r="I920" s="449">
        <f t="shared" si="83"/>
        <v>0</v>
      </c>
      <c r="J920" s="449">
        <f t="shared" si="84"/>
        <v>0</v>
      </c>
      <c r="K920" s="470"/>
    </row>
    <row r="921" spans="1:11" s="500" customFormat="1" hidden="1">
      <c r="A921" s="460"/>
      <c r="B921" s="482"/>
      <c r="C921" s="476" t="str">
        <f>'Data information'!C1132</f>
        <v xml:space="preserve"> - ฉนวนหุ้มท่อน้ำยา หนา 3/4"  DIA 1/4"</v>
      </c>
      <c r="D921" s="449"/>
      <c r="E921" s="450" t="str">
        <f>'Data information'!D1132</f>
        <v>ม.</v>
      </c>
      <c r="F921" s="449">
        <f>'Data information'!E1132</f>
        <v>58</v>
      </c>
      <c r="G921" s="449">
        <f t="shared" si="82"/>
        <v>0</v>
      </c>
      <c r="H921" s="449">
        <f>'Data information'!F1132</f>
        <v>15</v>
      </c>
      <c r="I921" s="449">
        <f t="shared" si="83"/>
        <v>0</v>
      </c>
      <c r="J921" s="449">
        <f t="shared" si="84"/>
        <v>0</v>
      </c>
      <c r="K921" s="470"/>
    </row>
    <row r="922" spans="1:11" s="500" customFormat="1" hidden="1">
      <c r="A922" s="460"/>
      <c r="B922" s="482"/>
      <c r="C922" s="476" t="str">
        <f>'Data information'!C1133</f>
        <v xml:space="preserve"> - ฉนวนหุ้มท่อน้ำยา หนา 3/4"  DIA 3/8"</v>
      </c>
      <c r="D922" s="449"/>
      <c r="E922" s="450" t="str">
        <f>'Data information'!D1133</f>
        <v>ม.</v>
      </c>
      <c r="F922" s="449">
        <f>'Data information'!E1133</f>
        <v>62</v>
      </c>
      <c r="G922" s="449">
        <f t="shared" si="82"/>
        <v>0</v>
      </c>
      <c r="H922" s="449">
        <f>'Data information'!F1133</f>
        <v>15</v>
      </c>
      <c r="I922" s="449">
        <f t="shared" si="83"/>
        <v>0</v>
      </c>
      <c r="J922" s="449">
        <f t="shared" si="84"/>
        <v>0</v>
      </c>
      <c r="K922" s="470"/>
    </row>
    <row r="923" spans="1:11" s="500" customFormat="1" hidden="1">
      <c r="A923" s="460"/>
      <c r="B923" s="482"/>
      <c r="C923" s="476" t="str">
        <f>'Data information'!C1134</f>
        <v xml:space="preserve"> - ฉนวนหุ้มท่อน้ำยา หนา 3/4"  DIA 1/2"</v>
      </c>
      <c r="D923" s="449"/>
      <c r="E923" s="450" t="str">
        <f>'Data information'!D1134</f>
        <v>ม.</v>
      </c>
      <c r="F923" s="449">
        <f>'Data information'!E1134</f>
        <v>67</v>
      </c>
      <c r="G923" s="449">
        <f t="shared" si="82"/>
        <v>0</v>
      </c>
      <c r="H923" s="449">
        <f>'Data information'!F1134</f>
        <v>15</v>
      </c>
      <c r="I923" s="449">
        <f t="shared" si="83"/>
        <v>0</v>
      </c>
      <c r="J923" s="449">
        <f t="shared" si="84"/>
        <v>0</v>
      </c>
      <c r="K923" s="470"/>
    </row>
    <row r="924" spans="1:11" s="500" customFormat="1" hidden="1">
      <c r="A924" s="460"/>
      <c r="B924" s="482"/>
      <c r="C924" s="476" t="str">
        <f>'Data information'!C1135</f>
        <v xml:space="preserve"> - ฉนวนหุ้มท่อน้ำยา หนา 3/4"  DIA 5/8"</v>
      </c>
      <c r="D924" s="449"/>
      <c r="E924" s="450" t="str">
        <f>'Data information'!D1135</f>
        <v>ม.</v>
      </c>
      <c r="F924" s="449">
        <f>'Data information'!E1135</f>
        <v>72</v>
      </c>
      <c r="G924" s="449">
        <f t="shared" si="82"/>
        <v>0</v>
      </c>
      <c r="H924" s="449">
        <f>'Data information'!F1135</f>
        <v>16</v>
      </c>
      <c r="I924" s="449">
        <f t="shared" si="83"/>
        <v>0</v>
      </c>
      <c r="J924" s="449">
        <f t="shared" si="84"/>
        <v>0</v>
      </c>
      <c r="K924" s="470"/>
    </row>
    <row r="925" spans="1:11" s="500" customFormat="1" hidden="1">
      <c r="A925" s="460"/>
      <c r="B925" s="482"/>
      <c r="C925" s="476" t="str">
        <f>'Data information'!C1136</f>
        <v xml:space="preserve"> - ฉนวนหุ้มท่อน้ำยา หนา 3/4"  DIA 3/4"</v>
      </c>
      <c r="D925" s="449"/>
      <c r="E925" s="450" t="str">
        <f>'Data information'!D1136</f>
        <v>ม.</v>
      </c>
      <c r="F925" s="449">
        <f>'Data information'!E1136</f>
        <v>77</v>
      </c>
      <c r="G925" s="449">
        <f t="shared" si="82"/>
        <v>0</v>
      </c>
      <c r="H925" s="449">
        <f>'Data information'!F1136</f>
        <v>18</v>
      </c>
      <c r="I925" s="449">
        <f t="shared" si="83"/>
        <v>0</v>
      </c>
      <c r="J925" s="449">
        <f t="shared" si="84"/>
        <v>0</v>
      </c>
      <c r="K925" s="470"/>
    </row>
    <row r="926" spans="1:11" s="500" customFormat="1" hidden="1">
      <c r="A926" s="460"/>
      <c r="B926" s="482"/>
      <c r="C926" s="476" t="str">
        <f>'Data information'!C1137</f>
        <v xml:space="preserve"> - ฉนวนหุ้มท่อน้ำยา หนา 3/4"  DIA 7/8"</v>
      </c>
      <c r="D926" s="449"/>
      <c r="E926" s="450" t="str">
        <f>'Data information'!D1137</f>
        <v>ม.</v>
      </c>
      <c r="F926" s="449">
        <f>'Data information'!E1137</f>
        <v>81</v>
      </c>
      <c r="G926" s="449">
        <f t="shared" si="82"/>
        <v>0</v>
      </c>
      <c r="H926" s="449">
        <f>'Data information'!F1137</f>
        <v>20</v>
      </c>
      <c r="I926" s="449">
        <f t="shared" si="83"/>
        <v>0</v>
      </c>
      <c r="J926" s="449">
        <f t="shared" si="84"/>
        <v>0</v>
      </c>
      <c r="K926" s="470"/>
    </row>
    <row r="927" spans="1:11" s="500" customFormat="1" hidden="1">
      <c r="A927" s="460"/>
      <c r="B927" s="482"/>
      <c r="C927" s="476" t="str">
        <f>'Data information'!C1138</f>
        <v xml:space="preserve"> - ฉนวนหุ้มท่อน้ำยา หนา 3/4"  DIA 1-1/8"</v>
      </c>
      <c r="D927" s="449"/>
      <c r="E927" s="450" t="str">
        <f>'Data information'!D1138</f>
        <v>ม.</v>
      </c>
      <c r="F927" s="449">
        <f>'Data information'!E1138</f>
        <v>96</v>
      </c>
      <c r="G927" s="449">
        <f t="shared" si="82"/>
        <v>0</v>
      </c>
      <c r="H927" s="449">
        <f>'Data information'!F1138</f>
        <v>25</v>
      </c>
      <c r="I927" s="449">
        <f t="shared" si="83"/>
        <v>0</v>
      </c>
      <c r="J927" s="449">
        <f t="shared" si="84"/>
        <v>0</v>
      </c>
      <c r="K927" s="470"/>
    </row>
    <row r="928" spans="1:11" s="500" customFormat="1" hidden="1">
      <c r="A928" s="460"/>
      <c r="B928" s="482"/>
      <c r="C928" s="476" t="str">
        <f>'Data information'!C1139</f>
        <v xml:space="preserve"> - ฉนวนหุ้มท่อน้ำยา หนา 3/4"  DIA 1-1/4"</v>
      </c>
      <c r="D928" s="449"/>
      <c r="E928" s="450" t="str">
        <f>'Data information'!D1139</f>
        <v>ม.</v>
      </c>
      <c r="F928" s="449">
        <f>'Data information'!E1139</f>
        <v>106</v>
      </c>
      <c r="G928" s="449">
        <f t="shared" si="82"/>
        <v>0</v>
      </c>
      <c r="H928" s="449">
        <f>'Data information'!F1139</f>
        <v>25</v>
      </c>
      <c r="I928" s="449">
        <f t="shared" si="83"/>
        <v>0</v>
      </c>
      <c r="J928" s="449">
        <f t="shared" si="84"/>
        <v>0</v>
      </c>
      <c r="K928" s="470"/>
    </row>
    <row r="929" spans="1:11" s="500" customFormat="1" hidden="1">
      <c r="A929" s="460"/>
      <c r="B929" s="482"/>
      <c r="C929" s="476" t="str">
        <f>'Data information'!C1140</f>
        <v xml:space="preserve"> - ฉนวนหุ้มท่อน้ำยา หนา 3/4"  DIA 1-3/8"</v>
      </c>
      <c r="D929" s="449"/>
      <c r="E929" s="450" t="str">
        <f>'Data information'!D1140</f>
        <v>ม.</v>
      </c>
      <c r="F929" s="449">
        <f>'Data information'!E1140</f>
        <v>110</v>
      </c>
      <c r="G929" s="449">
        <f t="shared" si="82"/>
        <v>0</v>
      </c>
      <c r="H929" s="449">
        <f>'Data information'!F1140</f>
        <v>25</v>
      </c>
      <c r="I929" s="449">
        <f t="shared" si="83"/>
        <v>0</v>
      </c>
      <c r="J929" s="449">
        <f t="shared" si="84"/>
        <v>0</v>
      </c>
      <c r="K929" s="470"/>
    </row>
    <row r="930" spans="1:11" s="500" customFormat="1" hidden="1">
      <c r="A930" s="460"/>
      <c r="B930" s="482"/>
      <c r="C930" s="476" t="str">
        <f>'Data information'!C1141</f>
        <v xml:space="preserve"> - ฉนวนหุ้มท่อน้ำยา หนา 3/4"  DIA 1-1/2"</v>
      </c>
      <c r="D930" s="449"/>
      <c r="E930" s="450" t="str">
        <f>'Data information'!D1141</f>
        <v>ม.</v>
      </c>
      <c r="F930" s="449">
        <f>'Data information'!E1141</f>
        <v>129</v>
      </c>
      <c r="G930" s="449">
        <f t="shared" si="82"/>
        <v>0</v>
      </c>
      <c r="H930" s="449">
        <f>'Data information'!F1141</f>
        <v>27</v>
      </c>
      <c r="I930" s="449">
        <f t="shared" si="83"/>
        <v>0</v>
      </c>
      <c r="J930" s="449">
        <f t="shared" si="84"/>
        <v>0</v>
      </c>
      <c r="K930" s="470"/>
    </row>
    <row r="931" spans="1:11" s="500" customFormat="1" hidden="1">
      <c r="A931" s="460"/>
      <c r="B931" s="482"/>
      <c r="C931" s="476" t="str">
        <f>'Data information'!C1142</f>
        <v xml:space="preserve"> - ฉนวนหุ้มท่อน้ำยา หนา 3/4"  DIA 1-5/8"</v>
      </c>
      <c r="D931" s="449"/>
      <c r="E931" s="450" t="str">
        <f>'Data information'!D1142</f>
        <v>ม.</v>
      </c>
      <c r="F931" s="449">
        <f>'Data information'!E1142</f>
        <v>143</v>
      </c>
      <c r="G931" s="449">
        <f t="shared" si="82"/>
        <v>0</v>
      </c>
      <c r="H931" s="449">
        <f>'Data information'!F1142</f>
        <v>35</v>
      </c>
      <c r="I931" s="449">
        <f t="shared" si="83"/>
        <v>0</v>
      </c>
      <c r="J931" s="449">
        <f t="shared" si="84"/>
        <v>0</v>
      </c>
      <c r="K931" s="470"/>
    </row>
    <row r="932" spans="1:11" s="500" customFormat="1" hidden="1">
      <c r="A932" s="460"/>
      <c r="B932" s="482"/>
      <c r="C932" s="476" t="str">
        <f>'Data information'!C1143</f>
        <v xml:space="preserve"> - ฉนวนหุ้มท่อน้ำยา หนา 3/4"  DIA 2-1/8"</v>
      </c>
      <c r="D932" s="449"/>
      <c r="E932" s="450" t="str">
        <f>'Data information'!D1143</f>
        <v>ม.</v>
      </c>
      <c r="F932" s="449">
        <f>'Data information'!E1143</f>
        <v>182</v>
      </c>
      <c r="G932" s="449">
        <f t="shared" si="82"/>
        <v>0</v>
      </c>
      <c r="H932" s="449">
        <f>'Data information'!F1143</f>
        <v>45</v>
      </c>
      <c r="I932" s="449">
        <f t="shared" si="83"/>
        <v>0</v>
      </c>
      <c r="J932" s="449">
        <f t="shared" si="84"/>
        <v>0</v>
      </c>
      <c r="K932" s="470"/>
    </row>
    <row r="933" spans="1:11" s="500" customFormat="1" hidden="1">
      <c r="A933" s="460"/>
      <c r="B933" s="482"/>
      <c r="C933" s="476" t="str">
        <f>'Data information'!C1144</f>
        <v xml:space="preserve"> - NEO-BOND TAPE &amp; ACCESSORIES</v>
      </c>
      <c r="D933" s="449"/>
      <c r="E933" s="450" t="str">
        <f>'Data information'!D1144</f>
        <v>รายการ</v>
      </c>
      <c r="F933" s="449">
        <f>(SUM(G921:G932))*0.15</f>
        <v>0</v>
      </c>
      <c r="G933" s="449">
        <f t="shared" si="82"/>
        <v>0</v>
      </c>
      <c r="H933" s="449">
        <v>0</v>
      </c>
      <c r="I933" s="449">
        <f t="shared" si="83"/>
        <v>0</v>
      </c>
      <c r="J933" s="449">
        <f t="shared" si="84"/>
        <v>0</v>
      </c>
      <c r="K933" s="470"/>
    </row>
    <row r="934" spans="1:11" s="500" customFormat="1" hidden="1">
      <c r="A934" s="460"/>
      <c r="B934" s="482"/>
      <c r="C934" s="476" t="str">
        <f>'Data information'!C1145</f>
        <v xml:space="preserve"> - ไนโตรเจน</v>
      </c>
      <c r="D934" s="449"/>
      <c r="E934" s="450" t="str">
        <f>'Data information'!D1145</f>
        <v>รายการ</v>
      </c>
      <c r="F934" s="449">
        <f>(SUM(G922:G933))*0.03</f>
        <v>0</v>
      </c>
      <c r="G934" s="449">
        <f t="shared" si="82"/>
        <v>0</v>
      </c>
      <c r="H934" s="449">
        <v>0</v>
      </c>
      <c r="I934" s="449">
        <f t="shared" si="83"/>
        <v>0</v>
      </c>
      <c r="J934" s="449">
        <f t="shared" si="84"/>
        <v>0</v>
      </c>
      <c r="K934" s="470"/>
    </row>
    <row r="935" spans="1:11" s="500" customFormat="1" hidden="1">
      <c r="A935" s="460"/>
      <c r="B935" s="482"/>
      <c r="C935" s="476" t="str">
        <f>'Data information'!C1146</f>
        <v xml:space="preserve"> - สารทำความเย็น R410A</v>
      </c>
      <c r="D935" s="449"/>
      <c r="E935" s="450" t="str">
        <f>'Data information'!D1146</f>
        <v>กก.</v>
      </c>
      <c r="F935" s="449">
        <f>'Data information'!E1146</f>
        <v>245</v>
      </c>
      <c r="G935" s="449">
        <f t="shared" si="82"/>
        <v>0</v>
      </c>
      <c r="H935" s="449">
        <f>'Data information'!F1146</f>
        <v>20</v>
      </c>
      <c r="I935" s="449">
        <f t="shared" si="83"/>
        <v>0</v>
      </c>
      <c r="J935" s="449">
        <f t="shared" si="84"/>
        <v>0</v>
      </c>
      <c r="K935" s="470"/>
    </row>
    <row r="936" spans="1:11" s="500" customFormat="1" hidden="1">
      <c r="A936" s="460"/>
      <c r="B936" s="482"/>
      <c r="C936" s="485" t="str">
        <f>'Data information'!C1147</f>
        <v xml:space="preserve">งานระบบท่อน้ำทิ้งพร้อมฉนวนหุ้ม </v>
      </c>
      <c r="D936" s="449"/>
      <c r="E936" s="450"/>
      <c r="F936" s="449"/>
      <c r="G936" s="449"/>
      <c r="H936" s="449"/>
      <c r="I936" s="449"/>
      <c r="J936" s="449"/>
      <c r="K936" s="470"/>
    </row>
    <row r="937" spans="1:11" s="500" customFormat="1" hidden="1">
      <c r="A937" s="460"/>
      <c r="B937" s="482"/>
      <c r="C937" s="476" t="str">
        <f>'Data information'!C1148</f>
        <v xml:space="preserve"> - ท่อระบายน้ำทิ้ง (PVC.8.5)  DIA 3/4"</v>
      </c>
      <c r="D937" s="449"/>
      <c r="E937" s="450" t="str">
        <f>'Data information'!D1148</f>
        <v>ม.</v>
      </c>
      <c r="F937" s="449">
        <f>'Data information'!E1148</f>
        <v>12</v>
      </c>
      <c r="G937" s="449">
        <f t="shared" si="82"/>
        <v>0</v>
      </c>
      <c r="H937" s="449">
        <f>'Data information'!F1148</f>
        <v>25</v>
      </c>
      <c r="I937" s="449">
        <f t="shared" si="83"/>
        <v>0</v>
      </c>
      <c r="J937" s="449">
        <f t="shared" si="84"/>
        <v>0</v>
      </c>
      <c r="K937" s="470"/>
    </row>
    <row r="938" spans="1:11" s="500" customFormat="1" hidden="1">
      <c r="A938" s="460"/>
      <c r="B938" s="482"/>
      <c r="C938" s="476" t="str">
        <f>'Data information'!C1149</f>
        <v xml:space="preserve"> - ท่อระบายน้ำทิ้ง (PVC.8.5)  DIA 1-1/4"</v>
      </c>
      <c r="D938" s="449"/>
      <c r="E938" s="450" t="str">
        <f>'Data information'!D1149</f>
        <v>ม.</v>
      </c>
      <c r="F938" s="449">
        <f>'Data information'!E1149</f>
        <v>19</v>
      </c>
      <c r="G938" s="449">
        <f t="shared" si="82"/>
        <v>0</v>
      </c>
      <c r="H938" s="449">
        <f>'Data information'!F1149</f>
        <v>25</v>
      </c>
      <c r="I938" s="449">
        <f t="shared" si="83"/>
        <v>0</v>
      </c>
      <c r="J938" s="449">
        <f t="shared" si="84"/>
        <v>0</v>
      </c>
      <c r="K938" s="470"/>
    </row>
    <row r="939" spans="1:11" s="500" customFormat="1" hidden="1">
      <c r="A939" s="460"/>
      <c r="B939" s="482"/>
      <c r="C939" s="476" t="str">
        <f>'Data information'!C1150</f>
        <v xml:space="preserve"> - ท่อระบายน้ำทิ้ง (PVC.8.5)  DIA 2"</v>
      </c>
      <c r="D939" s="449"/>
      <c r="E939" s="450" t="str">
        <f>'Data information'!D1150</f>
        <v>ม.</v>
      </c>
      <c r="F939" s="449">
        <f>'Data information'!E1150</f>
        <v>38</v>
      </c>
      <c r="G939" s="449">
        <f t="shared" si="82"/>
        <v>0</v>
      </c>
      <c r="H939" s="449">
        <f>'Data information'!F1150</f>
        <v>25</v>
      </c>
      <c r="I939" s="449">
        <f t="shared" si="83"/>
        <v>0</v>
      </c>
      <c r="J939" s="449">
        <f t="shared" si="84"/>
        <v>0</v>
      </c>
      <c r="K939" s="470"/>
    </row>
    <row r="940" spans="1:11" s="500" customFormat="1" hidden="1">
      <c r="A940" s="460"/>
      <c r="B940" s="482"/>
      <c r="C940" s="476" t="str">
        <f>'Data information'!C1151</f>
        <v xml:space="preserve"> - FITTING</v>
      </c>
      <c r="D940" s="449"/>
      <c r="E940" s="450" t="str">
        <f>'Data information'!D1151</f>
        <v>รายการ</v>
      </c>
      <c r="F940" s="449">
        <f>(SUM(G937:G939))*0.4</f>
        <v>0</v>
      </c>
      <c r="G940" s="449">
        <f t="shared" si="82"/>
        <v>0</v>
      </c>
      <c r="H940" s="449">
        <f>F940*0.3</f>
        <v>0</v>
      </c>
      <c r="I940" s="449">
        <f t="shared" si="83"/>
        <v>0</v>
      </c>
      <c r="J940" s="449">
        <f t="shared" si="84"/>
        <v>0</v>
      </c>
      <c r="K940" s="470"/>
    </row>
    <row r="941" spans="1:11" s="500" customFormat="1" hidden="1">
      <c r="A941" s="460"/>
      <c r="B941" s="482"/>
      <c r="C941" s="476" t="str">
        <f>'Data information'!C1152</f>
        <v xml:space="preserve"> - HANGER &amp; SUPPORT</v>
      </c>
      <c r="D941" s="449"/>
      <c r="E941" s="450" t="str">
        <f>'Data information'!D1152</f>
        <v>รายการ</v>
      </c>
      <c r="F941" s="449">
        <f>(SUM(G937:G939))*0.1</f>
        <v>0</v>
      </c>
      <c r="G941" s="449">
        <f t="shared" si="82"/>
        <v>0</v>
      </c>
      <c r="H941" s="449">
        <f>F941*0.3</f>
        <v>0</v>
      </c>
      <c r="I941" s="449">
        <f t="shared" si="83"/>
        <v>0</v>
      </c>
      <c r="J941" s="449">
        <f t="shared" si="84"/>
        <v>0</v>
      </c>
      <c r="K941" s="470"/>
    </row>
    <row r="942" spans="1:11" s="500" customFormat="1" hidden="1">
      <c r="A942" s="460"/>
      <c r="B942" s="482"/>
      <c r="C942" s="476" t="str">
        <f>'Data information'!C1153</f>
        <v xml:space="preserve"> - ฉนวนหุ้มท่อน้ำทิ้ง หนา 1/2"  DIA 3/4"</v>
      </c>
      <c r="D942" s="449"/>
      <c r="E942" s="450" t="str">
        <f>'Data information'!D1153</f>
        <v>ม.</v>
      </c>
      <c r="F942" s="449">
        <f>'Data information'!E1153</f>
        <v>45</v>
      </c>
      <c r="G942" s="449">
        <f t="shared" si="82"/>
        <v>0</v>
      </c>
      <c r="H942" s="449">
        <f>'Data information'!F1153</f>
        <v>14</v>
      </c>
      <c r="I942" s="449">
        <f t="shared" si="83"/>
        <v>0</v>
      </c>
      <c r="J942" s="449">
        <f t="shared" si="84"/>
        <v>0</v>
      </c>
      <c r="K942" s="470"/>
    </row>
    <row r="943" spans="1:11" s="500" customFormat="1" hidden="1">
      <c r="A943" s="460"/>
      <c r="B943" s="482"/>
      <c r="C943" s="476" t="str">
        <f>'Data information'!C1154</f>
        <v xml:space="preserve"> - ฉนวนหุ้มท่อน้ำทิ้ง หนา 1/2"  DIA 1-1/4"</v>
      </c>
      <c r="D943" s="449"/>
      <c r="E943" s="450" t="str">
        <f>'Data information'!D1154</f>
        <v>ม.</v>
      </c>
      <c r="F943" s="449">
        <f>'Data information'!E1154</f>
        <v>55</v>
      </c>
      <c r="G943" s="449">
        <f t="shared" si="82"/>
        <v>0</v>
      </c>
      <c r="H943" s="449">
        <f>'Data information'!F1154</f>
        <v>18</v>
      </c>
      <c r="I943" s="449">
        <f t="shared" si="83"/>
        <v>0</v>
      </c>
      <c r="J943" s="449">
        <f t="shared" si="84"/>
        <v>0</v>
      </c>
      <c r="K943" s="470"/>
    </row>
    <row r="944" spans="1:11" s="500" customFormat="1" hidden="1">
      <c r="A944" s="460"/>
      <c r="B944" s="482"/>
      <c r="C944" s="476" t="str">
        <f>'Data information'!C1155</f>
        <v xml:space="preserve"> - ฉนวนหุ้มท่อน้ำทิ้ง หนา 1/2"  DIA 2"</v>
      </c>
      <c r="D944" s="449"/>
      <c r="E944" s="450" t="str">
        <f>'Data information'!D1155</f>
        <v>ม.</v>
      </c>
      <c r="F944" s="449">
        <f>'Data information'!E1155</f>
        <v>80</v>
      </c>
      <c r="G944" s="449">
        <f t="shared" si="82"/>
        <v>0</v>
      </c>
      <c r="H944" s="449">
        <f>'Data information'!F1155</f>
        <v>45</v>
      </c>
      <c r="I944" s="449">
        <f t="shared" si="83"/>
        <v>0</v>
      </c>
      <c r="J944" s="449">
        <f t="shared" si="84"/>
        <v>0</v>
      </c>
      <c r="K944" s="470"/>
    </row>
    <row r="945" spans="1:11" s="500" customFormat="1" hidden="1">
      <c r="A945" s="460"/>
      <c r="B945" s="482"/>
      <c r="C945" s="476" t="str">
        <f>'Data information'!C1156</f>
        <v xml:space="preserve"> - NEO-BOND TAPE &amp; ACCESSORIES</v>
      </c>
      <c r="D945" s="449"/>
      <c r="E945" s="450" t="str">
        <f>'Data information'!D1156</f>
        <v>รายการ</v>
      </c>
      <c r="F945" s="449">
        <f>(SUM(G942:G944))*0.15</f>
        <v>0</v>
      </c>
      <c r="G945" s="449">
        <f t="shared" si="82"/>
        <v>0</v>
      </c>
      <c r="H945" s="449">
        <v>0</v>
      </c>
      <c r="I945" s="449">
        <f t="shared" si="83"/>
        <v>0</v>
      </c>
      <c r="J945" s="449">
        <f t="shared" si="84"/>
        <v>0</v>
      </c>
      <c r="K945" s="470"/>
    </row>
    <row r="946" spans="1:11" s="500" customFormat="1">
      <c r="A946" s="460"/>
      <c r="B946" s="482"/>
      <c r="C946" s="485" t="str">
        <f>'Data information'!C1157</f>
        <v>งานระบบท่อลม</v>
      </c>
      <c r="D946" s="449"/>
      <c r="E946" s="450"/>
      <c r="F946" s="449"/>
      <c r="G946" s="449"/>
      <c r="H946" s="449"/>
      <c r="I946" s="449"/>
      <c r="J946" s="449"/>
      <c r="K946" s="470"/>
    </row>
    <row r="947" spans="1:11" s="500" customFormat="1">
      <c r="A947" s="460"/>
      <c r="B947" s="482"/>
      <c r="C947" s="476" t="str">
        <f>'Data information'!C1158</f>
        <v xml:space="preserve"> -  PVC CLASS 5 ขนาดท่อ 4"</v>
      </c>
      <c r="D947" s="449"/>
      <c r="E947" s="450" t="str">
        <f>'Data information'!D1158</f>
        <v>ม.</v>
      </c>
      <c r="F947" s="449">
        <f>'Data information'!E1158</f>
        <v>91</v>
      </c>
      <c r="G947" s="449">
        <f t="shared" si="82"/>
        <v>0</v>
      </c>
      <c r="H947" s="449">
        <f>'Data information'!F1158</f>
        <v>100</v>
      </c>
      <c r="I947" s="449">
        <f t="shared" si="83"/>
        <v>0</v>
      </c>
      <c r="J947" s="449">
        <f t="shared" si="84"/>
        <v>0</v>
      </c>
      <c r="K947" s="470"/>
    </row>
    <row r="948" spans="1:11" s="500" customFormat="1" hidden="1">
      <c r="A948" s="460"/>
      <c r="B948" s="482"/>
      <c r="C948" s="476" t="str">
        <f>'Data information'!C1159</f>
        <v xml:space="preserve"> -  PVC CLASS 5 ขนาดท่อ 6"</v>
      </c>
      <c r="D948" s="449"/>
      <c r="E948" s="450" t="str">
        <f>'Data information'!D1159</f>
        <v>ม.</v>
      </c>
      <c r="F948" s="449">
        <f>'Data information'!E1159</f>
        <v>139</v>
      </c>
      <c r="G948" s="449">
        <f t="shared" si="82"/>
        <v>0</v>
      </c>
      <c r="H948" s="449">
        <f>'Data information'!F1159</f>
        <v>200</v>
      </c>
      <c r="I948" s="449">
        <f t="shared" si="83"/>
        <v>0</v>
      </c>
      <c r="J948" s="449">
        <f t="shared" si="84"/>
        <v>0</v>
      </c>
      <c r="K948" s="470"/>
    </row>
    <row r="949" spans="1:11" s="500" customFormat="1">
      <c r="A949" s="460"/>
      <c r="B949" s="482"/>
      <c r="C949" s="476" t="str">
        <f>'Data information'!C1160</f>
        <v xml:space="preserve"> -  EAG. DUCT CAP 4"  W/INS.</v>
      </c>
      <c r="D949" s="449"/>
      <c r="E949" s="450" t="str">
        <f>'Data information'!D1160</f>
        <v>ชุด</v>
      </c>
      <c r="F949" s="449">
        <f>'Data information'!E1160</f>
        <v>450</v>
      </c>
      <c r="G949" s="449">
        <f t="shared" si="82"/>
        <v>0</v>
      </c>
      <c r="H949" s="449">
        <f>'Data information'!F1160</f>
        <v>125</v>
      </c>
      <c r="I949" s="449">
        <f t="shared" si="83"/>
        <v>0</v>
      </c>
      <c r="J949" s="449">
        <f t="shared" si="84"/>
        <v>0</v>
      </c>
      <c r="K949" s="470"/>
    </row>
    <row r="950" spans="1:11" s="500" customFormat="1" hidden="1">
      <c r="A950" s="460"/>
      <c r="B950" s="482"/>
      <c r="C950" s="476" t="str">
        <f>'Data information'!C1161</f>
        <v xml:space="preserve"> -  EAG. DUCT CAP 6"  W/INS.</v>
      </c>
      <c r="D950" s="449"/>
      <c r="E950" s="450" t="str">
        <f>'Data information'!D1161</f>
        <v>ชุด</v>
      </c>
      <c r="F950" s="449">
        <f>'Data information'!E1161</f>
        <v>680</v>
      </c>
      <c r="G950" s="449">
        <f t="shared" si="82"/>
        <v>0</v>
      </c>
      <c r="H950" s="449">
        <f>'Data information'!F1161</f>
        <v>125</v>
      </c>
      <c r="I950" s="449">
        <f t="shared" si="83"/>
        <v>0</v>
      </c>
      <c r="J950" s="449">
        <f t="shared" si="84"/>
        <v>0</v>
      </c>
      <c r="K950" s="470"/>
    </row>
    <row r="951" spans="1:11" s="500" customFormat="1">
      <c r="A951" s="460"/>
      <c r="B951" s="482"/>
      <c r="C951" s="476" t="str">
        <f>'Data information'!C1162</f>
        <v xml:space="preserve"> - FLEXIBLE DUCT ø 4" </v>
      </c>
      <c r="D951" s="449"/>
      <c r="E951" s="450" t="str">
        <f>'Data information'!D1162</f>
        <v>ม.</v>
      </c>
      <c r="F951" s="449">
        <f>'Data information'!E1162</f>
        <v>45</v>
      </c>
      <c r="G951" s="449">
        <f t="shared" si="82"/>
        <v>0</v>
      </c>
      <c r="H951" s="449">
        <f>'Data information'!F1162</f>
        <v>25</v>
      </c>
      <c r="I951" s="449">
        <f t="shared" si="83"/>
        <v>0</v>
      </c>
      <c r="J951" s="449">
        <f t="shared" si="84"/>
        <v>0</v>
      </c>
      <c r="K951" s="470"/>
    </row>
    <row r="952" spans="1:11" s="500" customFormat="1" hidden="1">
      <c r="A952" s="460"/>
      <c r="B952" s="482"/>
      <c r="C952" s="476" t="str">
        <f>'Data information'!C1163</f>
        <v xml:space="preserve"> - FLEXIBLE DUCT ø 6" </v>
      </c>
      <c r="D952" s="449"/>
      <c r="E952" s="450" t="str">
        <f>'Data information'!D1163</f>
        <v>ม.</v>
      </c>
      <c r="F952" s="449">
        <f>'Data information'!E1163</f>
        <v>56</v>
      </c>
      <c r="G952" s="449">
        <f t="shared" si="82"/>
        <v>0</v>
      </c>
      <c r="H952" s="449">
        <f>'Data information'!F1163</f>
        <v>30</v>
      </c>
      <c r="I952" s="449">
        <f t="shared" si="83"/>
        <v>0</v>
      </c>
      <c r="J952" s="449">
        <f t="shared" si="84"/>
        <v>0</v>
      </c>
      <c r="K952" s="470"/>
    </row>
    <row r="953" spans="1:11" s="500" customFormat="1">
      <c r="A953" s="460"/>
      <c r="B953" s="482"/>
      <c r="C953" s="476" t="str">
        <f>'Data information'!C1164</f>
        <v xml:space="preserve"> - FITTING</v>
      </c>
      <c r="D953" s="449"/>
      <c r="E953" s="450" t="str">
        <f>'Data information'!D1164</f>
        <v>รายการ</v>
      </c>
      <c r="F953" s="449">
        <f>(SUM(G947:G948))*0.4</f>
        <v>0</v>
      </c>
      <c r="G953" s="449">
        <f t="shared" si="82"/>
        <v>0</v>
      </c>
      <c r="H953" s="449">
        <f>F953*0.3</f>
        <v>0</v>
      </c>
      <c r="I953" s="449">
        <f t="shared" si="83"/>
        <v>0</v>
      </c>
      <c r="J953" s="449">
        <f t="shared" si="84"/>
        <v>0</v>
      </c>
      <c r="K953" s="470"/>
    </row>
    <row r="954" spans="1:11" s="500" customFormat="1">
      <c r="A954" s="460"/>
      <c r="B954" s="482"/>
      <c r="C954" s="476" t="str">
        <f>'Data information'!C1165</f>
        <v xml:space="preserve"> - HANGER &amp; SUPPORT</v>
      </c>
      <c r="D954" s="449"/>
      <c r="E954" s="450" t="str">
        <f>'Data information'!D1165</f>
        <v>รายการ</v>
      </c>
      <c r="F954" s="449">
        <f>(SUM(G947:G948))*0.1</f>
        <v>0</v>
      </c>
      <c r="G954" s="449">
        <f t="shared" si="82"/>
        <v>0</v>
      </c>
      <c r="H954" s="449">
        <f>F954*0.3</f>
        <v>0</v>
      </c>
      <c r="I954" s="449">
        <f t="shared" si="83"/>
        <v>0</v>
      </c>
      <c r="J954" s="449">
        <f t="shared" si="84"/>
        <v>0</v>
      </c>
      <c r="K954" s="470"/>
    </row>
    <row r="955" spans="1:11" s="500" customFormat="1">
      <c r="A955" s="460"/>
      <c r="B955" s="482"/>
      <c r="C955" s="476"/>
      <c r="D955" s="449"/>
      <c r="E955" s="450"/>
      <c r="F955" s="449"/>
      <c r="G955" s="449"/>
      <c r="H955" s="449"/>
      <c r="I955" s="449"/>
      <c r="J955" s="449"/>
      <c r="K955" s="460"/>
    </row>
    <row r="956" spans="1:11" s="500" customFormat="1">
      <c r="A956" s="464"/>
      <c r="B956" s="700" t="str">
        <f>"รวม"&amp;B905</f>
        <v>รวมหมวดงานวิศวกรรมเครื่องกล ระบายอากาศ</v>
      </c>
      <c r="C956" s="701"/>
      <c r="D956" s="462"/>
      <c r="E956" s="463"/>
      <c r="F956" s="462"/>
      <c r="G956" s="462">
        <f>SUM(G905:G955)</f>
        <v>0</v>
      </c>
      <c r="H956" s="462"/>
      <c r="I956" s="462">
        <f>SUM(I905:I955)</f>
        <v>0</v>
      </c>
      <c r="J956" s="462">
        <f>SUM(J905:J955)</f>
        <v>0</v>
      </c>
      <c r="K956" s="464"/>
    </row>
  </sheetData>
  <mergeCells count="18">
    <mergeCell ref="B904:C904"/>
    <mergeCell ref="B956:C956"/>
    <mergeCell ref="K7:K8"/>
    <mergeCell ref="B28:C28"/>
    <mergeCell ref="B35:C35"/>
    <mergeCell ref="B120:C120"/>
    <mergeCell ref="B597:C597"/>
    <mergeCell ref="B819:C819"/>
    <mergeCell ref="H7:I7"/>
    <mergeCell ref="F6:H6"/>
    <mergeCell ref="A1:K1"/>
    <mergeCell ref="K2:K5"/>
    <mergeCell ref="D5:F5"/>
    <mergeCell ref="A7:A8"/>
    <mergeCell ref="B7:C8"/>
    <mergeCell ref="D7:D8"/>
    <mergeCell ref="E7:E8"/>
    <mergeCell ref="F7:G7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ปร.4.2.7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 7.อาคารเรียนศิลปกรรม</oddFooter>
  </headerFooter>
  <rowBreaks count="23" manualBreakCount="23">
    <brk id="28" max="16383" man="1"/>
    <brk id="35" max="10" man="1"/>
    <brk id="55" max="10" man="1"/>
    <brk id="74" max="10" man="1"/>
    <brk id="120" max="10" man="1"/>
    <brk id="143" max="10" man="1"/>
    <brk id="166" max="10" man="1"/>
    <brk id="177" max="10" man="1"/>
    <brk id="219" max="10" man="1"/>
    <brk id="250" max="10" man="1"/>
    <brk id="366" max="10" man="1"/>
    <brk id="381" max="16383" man="1"/>
    <brk id="597" max="16383" man="1"/>
    <brk id="654" max="10" man="1"/>
    <brk id="697" max="10" man="1"/>
    <brk id="722" max="10" man="1"/>
    <brk id="747" max="16383" man="1"/>
    <brk id="768" max="10" man="1"/>
    <brk id="792" max="10" man="1"/>
    <brk id="819" max="10" man="1"/>
    <brk id="852" max="10" man="1"/>
    <brk id="876" max="10" man="1"/>
    <brk id="904" max="10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view="pageBreakPreview" topLeftCell="A16" zoomScaleNormal="100" zoomScaleSheetLayoutView="100" workbookViewId="0">
      <selection activeCell="A25" sqref="A25:H41"/>
    </sheetView>
  </sheetViews>
  <sheetFormatPr defaultColWidth="9.140625" defaultRowHeight="24"/>
  <cols>
    <col min="1" max="1" width="7.140625" style="1" customWidth="1"/>
    <col min="2" max="2" width="2.7109375" style="1" customWidth="1"/>
    <col min="3" max="3" width="30.85546875" style="1" customWidth="1"/>
    <col min="4" max="4" width="17.140625" style="1" customWidth="1"/>
    <col min="5" max="5" width="10" style="1" customWidth="1"/>
    <col min="6" max="6" width="17.140625" style="1" customWidth="1"/>
    <col min="7" max="7" width="13.5703125" style="1" customWidth="1"/>
    <col min="8" max="8" width="9.28515625" style="1" customWidth="1"/>
    <col min="9" max="16384" width="9.140625" style="1"/>
  </cols>
  <sheetData>
    <row r="1" spans="1:8" ht="75" customHeight="1">
      <c r="D1" s="682"/>
      <c r="E1" s="682"/>
    </row>
    <row r="2" spans="1:8" ht="24.75" thickBot="1">
      <c r="A2" s="683" t="s">
        <v>903</v>
      </c>
      <c r="B2" s="683"/>
      <c r="C2" s="683"/>
      <c r="D2" s="683"/>
      <c r="E2" s="683"/>
      <c r="F2" s="683"/>
      <c r="G2" s="683"/>
      <c r="H2" s="683"/>
    </row>
    <row r="3" spans="1:8">
      <c r="A3" s="95" t="str">
        <f>"รายการค่างานก่อสร้าง  "&amp;'6'!C21</f>
        <v>รายการค่างานก่อสร้าง  อาคารเรียนดนตรีและนาฎศิลป์</v>
      </c>
      <c r="B3" s="95"/>
      <c r="C3" s="96"/>
      <c r="D3" s="96"/>
      <c r="E3" s="96"/>
      <c r="F3" s="96"/>
      <c r="G3" s="96"/>
      <c r="H3" s="96"/>
    </row>
    <row r="4" spans="1:8">
      <c r="A4" s="56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56"/>
      <c r="C4" s="57"/>
      <c r="D4" s="57"/>
      <c r="E4" s="57"/>
      <c r="F4" s="57"/>
      <c r="G4" s="57"/>
      <c r="H4" s="57"/>
    </row>
    <row r="5" spans="1:8">
      <c r="A5" s="56" t="s">
        <v>886</v>
      </c>
      <c r="B5" s="56"/>
      <c r="C5" s="57"/>
      <c r="D5" s="57"/>
      <c r="E5" s="57"/>
      <c r="F5" s="57"/>
      <c r="G5" s="57"/>
      <c r="H5" s="57"/>
    </row>
    <row r="6" spans="1:8">
      <c r="A6" s="56" t="s">
        <v>887</v>
      </c>
      <c r="B6" s="56"/>
      <c r="C6" s="57"/>
      <c r="D6" s="57"/>
      <c r="E6" s="57"/>
      <c r="F6" s="57"/>
      <c r="G6" s="57"/>
      <c r="H6" s="57"/>
    </row>
    <row r="7" spans="1:8">
      <c r="A7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56"/>
      <c r="C7" s="57"/>
      <c r="D7" s="57"/>
      <c r="E7" s="57"/>
      <c r="F7" s="57"/>
      <c r="G7" s="57"/>
      <c r="H7" s="57"/>
    </row>
    <row r="8" spans="1:8">
      <c r="A8" s="56" t="str">
        <f>"คณะกรรมการกำหนดราคากลาง   "&amp;ปก!E10</f>
        <v xml:space="preserve">คณะกรรมการกำหนดราคากลาง   </v>
      </c>
      <c r="B8" s="56"/>
      <c r="C8" s="57"/>
      <c r="D8" s="57"/>
      <c r="E8" s="57"/>
      <c r="F8" s="57"/>
      <c r="G8" s="57"/>
      <c r="H8" s="57"/>
    </row>
    <row r="9" spans="1:8">
      <c r="A9" s="56" t="s">
        <v>904</v>
      </c>
      <c r="B9" s="56"/>
      <c r="C9" s="56"/>
      <c r="D9" s="93">
        <v>24</v>
      </c>
      <c r="E9" s="56" t="s">
        <v>889</v>
      </c>
      <c r="F9" s="56"/>
      <c r="G9" s="56"/>
      <c r="H9" s="56"/>
    </row>
    <row r="10" spans="1:8" ht="24.75" thickBot="1">
      <c r="A10" s="58" t="s">
        <v>891</v>
      </c>
      <c r="B10" s="58"/>
      <c r="C10" s="58"/>
      <c r="D10" s="563">
        <f>ปก!D12</f>
        <v>0</v>
      </c>
      <c r="E10" s="563"/>
      <c r="F10" s="563"/>
      <c r="G10" s="58"/>
      <c r="H10" s="94" t="s">
        <v>892</v>
      </c>
    </row>
    <row r="11" spans="1:8" ht="42" customHeight="1" thickTop="1" thickBot="1">
      <c r="A11" s="312" t="s">
        <v>905</v>
      </c>
      <c r="B11" s="684" t="s">
        <v>2</v>
      </c>
      <c r="C11" s="685"/>
      <c r="D11" s="446" t="s">
        <v>854</v>
      </c>
      <c r="E11" s="446" t="s">
        <v>906</v>
      </c>
      <c r="F11" s="446" t="s">
        <v>907</v>
      </c>
      <c r="G11" s="564" t="s">
        <v>894</v>
      </c>
      <c r="H11" s="565"/>
    </row>
    <row r="12" spans="1:8" ht="24.75" thickTop="1">
      <c r="A12" s="97"/>
      <c r="B12" s="686" t="s">
        <v>962</v>
      </c>
      <c r="C12" s="686"/>
      <c r="D12" s="97"/>
      <c r="E12" s="97"/>
      <c r="F12" s="97"/>
      <c r="G12" s="687"/>
      <c r="H12" s="687"/>
    </row>
    <row r="13" spans="1:8">
      <c r="A13" s="65">
        <v>8</v>
      </c>
      <c r="B13" s="98" t="str">
        <f>'6'!C21</f>
        <v>อาคารเรียนดนตรีและนาฎศิลป์</v>
      </c>
      <c r="C13" s="65"/>
      <c r="D13" s="65"/>
      <c r="E13" s="65"/>
      <c r="F13" s="65"/>
      <c r="G13" s="688" t="s">
        <v>909</v>
      </c>
      <c r="H13" s="688"/>
    </row>
    <row r="14" spans="1:8">
      <c r="A14" s="65">
        <v>8.1</v>
      </c>
      <c r="B14" s="219" t="s">
        <v>23</v>
      </c>
      <c r="C14" s="219"/>
      <c r="D14" s="99">
        <f>'4.2.08'!J10</f>
        <v>0</v>
      </c>
      <c r="E14" s="100" t="e">
        <f t="shared" ref="E14:E19" si="0">$E$23</f>
        <v>#REF!</v>
      </c>
      <c r="F14" s="99" t="e">
        <f t="shared" ref="F14:F19" si="1">D14*E14</f>
        <v>#REF!</v>
      </c>
      <c r="G14" s="688" t="s">
        <v>910</v>
      </c>
      <c r="H14" s="688"/>
    </row>
    <row r="15" spans="1:8">
      <c r="A15" s="65">
        <v>8.1999999999999993</v>
      </c>
      <c r="B15" s="219" t="s">
        <v>47</v>
      </c>
      <c r="C15" s="219"/>
      <c r="D15" s="99">
        <f>'4.2.08'!J11</f>
        <v>0</v>
      </c>
      <c r="E15" s="100" t="e">
        <f t="shared" si="0"/>
        <v>#REF!</v>
      </c>
      <c r="F15" s="99" t="e">
        <f t="shared" si="1"/>
        <v>#REF!</v>
      </c>
      <c r="G15" s="688" t="s">
        <v>911</v>
      </c>
      <c r="H15" s="688"/>
    </row>
    <row r="16" spans="1:8">
      <c r="A16" s="65">
        <v>8.3000000000000007</v>
      </c>
      <c r="B16" s="219" t="s">
        <v>8</v>
      </c>
      <c r="C16" s="219"/>
      <c r="D16" s="99">
        <f>'4.2.08'!J12</f>
        <v>0</v>
      </c>
      <c r="E16" s="100" t="e">
        <f t="shared" si="0"/>
        <v>#REF!</v>
      </c>
      <c r="F16" s="99" t="e">
        <f t="shared" si="1"/>
        <v>#REF!</v>
      </c>
      <c r="G16" s="688" t="s">
        <v>1258</v>
      </c>
      <c r="H16" s="688"/>
    </row>
    <row r="17" spans="1:8">
      <c r="A17" s="65">
        <v>8.4</v>
      </c>
      <c r="B17" s="219" t="s">
        <v>963</v>
      </c>
      <c r="C17" s="219"/>
      <c r="D17" s="99" t="e">
        <f>'4.2.08'!J13</f>
        <v>#REF!</v>
      </c>
      <c r="E17" s="100" t="e">
        <f t="shared" si="0"/>
        <v>#REF!</v>
      </c>
      <c r="F17" s="99" t="e">
        <f t="shared" si="1"/>
        <v>#REF!</v>
      </c>
      <c r="G17" s="688" t="s">
        <v>913</v>
      </c>
      <c r="H17" s="688"/>
    </row>
    <row r="18" spans="1:8">
      <c r="A18" s="65">
        <v>8.5</v>
      </c>
      <c r="B18" s="219" t="s">
        <v>49</v>
      </c>
      <c r="C18" s="219"/>
      <c r="D18" s="99">
        <f>'4.2.08'!J14</f>
        <v>0</v>
      </c>
      <c r="E18" s="100" t="e">
        <f t="shared" si="0"/>
        <v>#REF!</v>
      </c>
      <c r="F18" s="99" t="e">
        <f t="shared" si="1"/>
        <v>#REF!</v>
      </c>
      <c r="G18" s="677"/>
      <c r="H18" s="677"/>
    </row>
    <row r="19" spans="1:8">
      <c r="A19" s="65">
        <v>8.6</v>
      </c>
      <c r="B19" s="219" t="s">
        <v>964</v>
      </c>
      <c r="C19" s="219"/>
      <c r="D19" s="99">
        <f>'4.2.08'!J15</f>
        <v>0</v>
      </c>
      <c r="E19" s="100" t="e">
        <f t="shared" si="0"/>
        <v>#REF!</v>
      </c>
      <c r="F19" s="99" t="e">
        <f t="shared" si="1"/>
        <v>#REF!</v>
      </c>
      <c r="G19" s="677"/>
      <c r="H19" s="677"/>
    </row>
    <row r="20" spans="1:8">
      <c r="A20" s="65"/>
      <c r="B20" s="104"/>
      <c r="C20" s="68"/>
      <c r="D20" s="99"/>
      <c r="E20" s="100"/>
      <c r="F20" s="99"/>
      <c r="G20" s="677"/>
      <c r="H20" s="677"/>
    </row>
    <row r="21" spans="1:8">
      <c r="A21" s="65"/>
      <c r="B21" s="104"/>
      <c r="C21" s="68"/>
      <c r="D21" s="99"/>
      <c r="E21" s="100"/>
      <c r="F21" s="99"/>
      <c r="G21" s="677"/>
      <c r="H21" s="677"/>
    </row>
    <row r="22" spans="1:8" ht="24.75" thickBot="1">
      <c r="A22" s="101"/>
      <c r="B22" s="102"/>
      <c r="C22" s="103"/>
      <c r="D22" s="101"/>
      <c r="E22" s="101"/>
      <c r="F22" s="101"/>
      <c r="G22" s="678"/>
      <c r="H22" s="678"/>
    </row>
    <row r="23" spans="1:8" ht="24.75" thickTop="1">
      <c r="A23" s="679" t="str">
        <f>"รวม"&amp;B12</f>
        <v>รวมส่วนที่ 2 ค่างานก่อสร้างตัวอาคาร</v>
      </c>
      <c r="B23" s="680"/>
      <c r="C23" s="680"/>
      <c r="D23" s="313" t="e">
        <f>SUM(D12:D22)</f>
        <v>#REF!</v>
      </c>
      <c r="E23" s="314" t="e">
        <f>สูตรF!N26</f>
        <v>#REF!</v>
      </c>
      <c r="F23" s="313" t="e">
        <f>SUM(F12:F22)</f>
        <v>#REF!</v>
      </c>
      <c r="G23" s="680"/>
      <c r="H23" s="681"/>
    </row>
    <row r="24" spans="1:8" ht="24.75" thickBot="1">
      <c r="A24" s="674" t="s">
        <v>915</v>
      </c>
      <c r="B24" s="675"/>
      <c r="C24" s="675"/>
      <c r="D24" s="675"/>
      <c r="E24" s="675"/>
      <c r="F24" s="315" t="e">
        <f>F23</f>
        <v>#REF!</v>
      </c>
      <c r="G24" s="675"/>
      <c r="H24" s="676"/>
    </row>
    <row r="25" spans="1:8" ht="13.5" customHeight="1" thickTop="1"/>
    <row r="26" spans="1:8">
      <c r="A26" s="208"/>
      <c r="B26" s="208"/>
      <c r="C26" s="208"/>
      <c r="D26" s="581"/>
      <c r="E26" s="581"/>
      <c r="F26" s="208"/>
      <c r="G26" s="208"/>
      <c r="H26" s="208"/>
    </row>
    <row r="27" spans="1:8">
      <c r="A27" s="208"/>
      <c r="B27" s="208"/>
      <c r="C27" s="208"/>
      <c r="D27" s="581"/>
      <c r="E27" s="581"/>
      <c r="F27" s="208"/>
      <c r="G27" s="208"/>
      <c r="H27" s="208"/>
    </row>
    <row r="28" spans="1:8">
      <c r="A28" s="208"/>
      <c r="B28" s="208"/>
      <c r="C28" s="208"/>
      <c r="D28" s="208"/>
      <c r="E28" s="208"/>
      <c r="F28" s="208"/>
      <c r="G28" s="208"/>
      <c r="H28" s="208"/>
    </row>
    <row r="29" spans="1:8" ht="10.5" customHeight="1">
      <c r="A29" s="208"/>
      <c r="B29" s="208"/>
      <c r="C29" s="208"/>
      <c r="D29" s="208"/>
      <c r="E29" s="208"/>
      <c r="F29" s="208"/>
      <c r="G29" s="208"/>
      <c r="H29" s="208"/>
    </row>
    <row r="30" spans="1:8">
      <c r="A30" s="581"/>
      <c r="B30" s="581"/>
      <c r="C30" s="581"/>
      <c r="D30" s="581"/>
      <c r="E30" s="581"/>
      <c r="F30" s="208"/>
      <c r="G30" s="248"/>
      <c r="H30" s="208"/>
    </row>
    <row r="31" spans="1:8">
      <c r="A31" s="581"/>
      <c r="B31" s="581"/>
      <c r="C31" s="581"/>
      <c r="D31" s="581"/>
      <c r="E31" s="581"/>
      <c r="F31" s="208"/>
      <c r="G31" s="248"/>
      <c r="H31" s="208"/>
    </row>
    <row r="32" spans="1:8" ht="10.5" customHeight="1">
      <c r="A32" s="208"/>
      <c r="B32" s="208"/>
      <c r="C32" s="208"/>
      <c r="D32" s="208"/>
      <c r="E32" s="208"/>
      <c r="F32" s="208"/>
      <c r="G32" s="208"/>
      <c r="H32" s="208"/>
    </row>
    <row r="33" spans="1:8">
      <c r="A33" s="581"/>
      <c r="B33" s="581"/>
      <c r="C33" s="581"/>
      <c r="D33" s="581"/>
      <c r="E33" s="581"/>
      <c r="F33" s="208"/>
      <c r="G33" s="248"/>
      <c r="H33" s="208"/>
    </row>
    <row r="34" spans="1:8">
      <c r="A34" s="581"/>
      <c r="B34" s="581"/>
      <c r="C34" s="581"/>
      <c r="D34" s="581"/>
      <c r="E34" s="581"/>
      <c r="F34" s="208"/>
      <c r="G34" s="248"/>
      <c r="H34" s="208"/>
    </row>
    <row r="35" spans="1:8" ht="10.5" customHeight="1">
      <c r="A35" s="208"/>
      <c r="B35" s="208"/>
      <c r="C35" s="208"/>
      <c r="D35" s="208"/>
      <c r="E35" s="208"/>
      <c r="F35" s="208"/>
      <c r="G35" s="208"/>
      <c r="H35" s="208"/>
    </row>
    <row r="36" spans="1:8">
      <c r="A36" s="581"/>
      <c r="B36" s="581"/>
      <c r="C36" s="581"/>
      <c r="D36" s="581"/>
      <c r="E36" s="581"/>
      <c r="F36" s="208"/>
      <c r="G36" s="248"/>
      <c r="H36" s="208"/>
    </row>
    <row r="37" spans="1:8">
      <c r="A37" s="581"/>
      <c r="B37" s="581"/>
      <c r="C37" s="581"/>
      <c r="D37" s="581"/>
      <c r="E37" s="581"/>
      <c r="F37" s="208"/>
      <c r="G37" s="248"/>
      <c r="H37" s="208"/>
    </row>
    <row r="38" spans="1:8" ht="10.5" customHeight="1">
      <c r="A38" s="208"/>
      <c r="B38" s="208"/>
      <c r="C38" s="208"/>
      <c r="D38" s="208"/>
      <c r="E38" s="208"/>
      <c r="F38" s="208"/>
      <c r="G38" s="208"/>
      <c r="H38" s="208"/>
    </row>
    <row r="39" spans="1:8">
      <c r="A39" s="581"/>
      <c r="B39" s="581"/>
      <c r="C39" s="581"/>
      <c r="D39" s="581"/>
      <c r="E39" s="581"/>
      <c r="F39" s="208"/>
      <c r="G39" s="248"/>
      <c r="H39" s="208"/>
    </row>
    <row r="40" spans="1:8">
      <c r="A40" s="581"/>
      <c r="B40" s="581"/>
      <c r="C40" s="581"/>
      <c r="D40" s="581"/>
      <c r="E40" s="581"/>
      <c r="F40" s="208"/>
      <c r="G40" s="248"/>
      <c r="H40" s="208"/>
    </row>
    <row r="41" spans="1:8" ht="10.5" customHeight="1">
      <c r="A41" s="208"/>
      <c r="B41" s="208"/>
      <c r="C41" s="208"/>
      <c r="D41" s="208"/>
      <c r="E41" s="208"/>
      <c r="F41" s="208"/>
      <c r="G41" s="208"/>
      <c r="H41" s="208"/>
    </row>
    <row r="42" spans="1:8">
      <c r="A42" s="208"/>
      <c r="B42" s="208"/>
      <c r="C42" s="581"/>
      <c r="D42" s="581"/>
      <c r="E42" s="581"/>
      <c r="F42" s="581"/>
      <c r="G42" s="581"/>
      <c r="H42" s="208"/>
    </row>
    <row r="43" spans="1:8">
      <c r="C43" s="682"/>
      <c r="D43" s="682"/>
      <c r="E43" s="682"/>
      <c r="F43" s="682"/>
      <c r="G43" s="682"/>
    </row>
  </sheetData>
  <mergeCells count="43">
    <mergeCell ref="A40:C40"/>
    <mergeCell ref="D40:E40"/>
    <mergeCell ref="C42:D42"/>
    <mergeCell ref="E42:G42"/>
    <mergeCell ref="C43:D43"/>
    <mergeCell ref="E43:G43"/>
    <mergeCell ref="A36:C36"/>
    <mergeCell ref="D36:E36"/>
    <mergeCell ref="A37:C37"/>
    <mergeCell ref="D37:E37"/>
    <mergeCell ref="A39:C39"/>
    <mergeCell ref="D39:E39"/>
    <mergeCell ref="A31:C31"/>
    <mergeCell ref="D31:E31"/>
    <mergeCell ref="A33:C33"/>
    <mergeCell ref="D33:E33"/>
    <mergeCell ref="A34:C34"/>
    <mergeCell ref="D34:E34"/>
    <mergeCell ref="A24:E24"/>
    <mergeCell ref="G24:H24"/>
    <mergeCell ref="D26:E26"/>
    <mergeCell ref="D27:E27"/>
    <mergeCell ref="A30:C30"/>
    <mergeCell ref="D30:E30"/>
    <mergeCell ref="G19:H19"/>
    <mergeCell ref="G20:H20"/>
    <mergeCell ref="G21:H21"/>
    <mergeCell ref="G22:H22"/>
    <mergeCell ref="A23:C23"/>
    <mergeCell ref="G23:H23"/>
    <mergeCell ref="G18:H18"/>
    <mergeCell ref="D1:E1"/>
    <mergeCell ref="A2:H2"/>
    <mergeCell ref="D10:F10"/>
    <mergeCell ref="B11:C11"/>
    <mergeCell ref="G11:H11"/>
    <mergeCell ref="B12:C12"/>
    <mergeCell ref="G12:H12"/>
    <mergeCell ref="G13:H13"/>
    <mergeCell ref="G14:H14"/>
    <mergeCell ref="G15:H15"/>
    <mergeCell ref="G16:H16"/>
    <mergeCell ref="G17:H17"/>
  </mergeCells>
  <printOptions horizontalCentered="1"/>
  <pageMargins left="0.47244094488188981" right="0.19685039370078741" top="0.19685039370078741" bottom="0" header="0.31496062992125984" footer="0.31496062992125984"/>
  <pageSetup paperSize="9" scale="83" orientation="portrait" r:id="rId1"/>
  <headerFooter>
    <oddHeader>&amp;R&amp;"TH Sarabun New,Regular"&amp;12ปร.5.2.8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New,Regular"&amp;12ส่วนที่ 2 ค่างานก่อสร้างตัวอาคาร&amp;R&amp;"TH Sarabun New,Regular"&amp;12 8.อาคารเรียนดนตรีและนาฏศิลป์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6"/>
  <sheetViews>
    <sheetView view="pageBreakPreview" topLeftCell="A17" zoomScaleNormal="100" zoomScaleSheetLayoutView="100" workbookViewId="0">
      <selection activeCell="D29" sqref="D29:D956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2 ค่างานก่อสร้างตัวอาคาร     "&amp;'6'!C21</f>
        <v>ส่วนที่ 2 ค่างานก่อสร้างตัวอาคาร     อาคารเรียนดนตรีและนาฎศิลป์</v>
      </c>
      <c r="B2" s="95"/>
      <c r="C2" s="96"/>
      <c r="D2" s="250"/>
      <c r="E2" s="438"/>
      <c r="F2" s="439"/>
      <c r="G2" s="441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4"/>
      <c r="E3" s="524"/>
      <c r="F3" s="521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519"/>
      <c r="E4" s="520"/>
      <c r="F4" s="520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s="500" customFormat="1" ht="24.75" thickTop="1">
      <c r="A9" s="492">
        <v>8</v>
      </c>
      <c r="B9" s="493"/>
      <c r="C9" s="494" t="str">
        <f>'5.2.08'!B13</f>
        <v>อาคารเรียนดนตรีและนาฎศิลป์</v>
      </c>
      <c r="D9" s="495"/>
      <c r="E9" s="496"/>
      <c r="F9" s="495"/>
      <c r="G9" s="495"/>
      <c r="H9" s="495"/>
      <c r="I9" s="495"/>
      <c r="J9" s="495"/>
      <c r="K9" s="495"/>
    </row>
    <row r="10" spans="1:11" s="500" customFormat="1">
      <c r="A10" s="474">
        <v>8.1</v>
      </c>
      <c r="B10" s="475" t="s">
        <v>23</v>
      </c>
      <c r="C10" s="476"/>
      <c r="D10" s="449"/>
      <c r="E10" s="450"/>
      <c r="F10" s="449"/>
      <c r="G10" s="449">
        <f>G35</f>
        <v>0</v>
      </c>
      <c r="H10" s="449"/>
      <c r="I10" s="449">
        <f>I35</f>
        <v>0</v>
      </c>
      <c r="J10" s="449">
        <f t="shared" ref="J10:J15" si="0">G10+I10</f>
        <v>0</v>
      </c>
      <c r="K10" s="451"/>
    </row>
    <row r="11" spans="1:11" s="500" customFormat="1">
      <c r="A11" s="451">
        <v>8.1999999999999993</v>
      </c>
      <c r="B11" s="475" t="s">
        <v>47</v>
      </c>
      <c r="C11" s="476"/>
      <c r="D11" s="449"/>
      <c r="E11" s="450"/>
      <c r="F11" s="449"/>
      <c r="G11" s="449">
        <f>G120</f>
        <v>0</v>
      </c>
      <c r="H11" s="449"/>
      <c r="I11" s="449">
        <f>I120</f>
        <v>0</v>
      </c>
      <c r="J11" s="449">
        <f t="shared" si="0"/>
        <v>0</v>
      </c>
      <c r="K11" s="451"/>
    </row>
    <row r="12" spans="1:11" s="500" customFormat="1">
      <c r="A12" s="474">
        <v>8.3000000000000007</v>
      </c>
      <c r="B12" s="475" t="s">
        <v>8</v>
      </c>
      <c r="C12" s="476"/>
      <c r="D12" s="449"/>
      <c r="E12" s="450"/>
      <c r="F12" s="449"/>
      <c r="G12" s="449">
        <f>G597</f>
        <v>0</v>
      </c>
      <c r="H12" s="449"/>
      <c r="I12" s="449">
        <f>I597</f>
        <v>0</v>
      </c>
      <c r="J12" s="449">
        <f t="shared" si="0"/>
        <v>0</v>
      </c>
      <c r="K12" s="451"/>
    </row>
    <row r="13" spans="1:11" s="500" customFormat="1">
      <c r="A13" s="451">
        <v>8.4</v>
      </c>
      <c r="B13" s="475" t="s">
        <v>963</v>
      </c>
      <c r="C13" s="476"/>
      <c r="D13" s="449"/>
      <c r="E13" s="450"/>
      <c r="F13" s="449"/>
      <c r="G13" s="449" t="e">
        <f>G819</f>
        <v>#REF!</v>
      </c>
      <c r="H13" s="449"/>
      <c r="I13" s="449">
        <f>I819</f>
        <v>0</v>
      </c>
      <c r="J13" s="449" t="e">
        <f t="shared" si="0"/>
        <v>#REF!</v>
      </c>
      <c r="K13" s="451"/>
    </row>
    <row r="14" spans="1:11" s="500" customFormat="1">
      <c r="A14" s="474">
        <v>8.5</v>
      </c>
      <c r="B14" s="475" t="s">
        <v>49</v>
      </c>
      <c r="C14" s="476"/>
      <c r="D14" s="449"/>
      <c r="E14" s="450"/>
      <c r="F14" s="449"/>
      <c r="G14" s="449">
        <f>G904</f>
        <v>0</v>
      </c>
      <c r="H14" s="449"/>
      <c r="I14" s="449">
        <f>I904</f>
        <v>0</v>
      </c>
      <c r="J14" s="449">
        <f t="shared" si="0"/>
        <v>0</v>
      </c>
      <c r="K14" s="451"/>
    </row>
    <row r="15" spans="1:11" s="500" customFormat="1">
      <c r="A15" s="451">
        <v>8.6</v>
      </c>
      <c r="B15" s="475" t="s">
        <v>964</v>
      </c>
      <c r="C15" s="476"/>
      <c r="D15" s="449"/>
      <c r="E15" s="450"/>
      <c r="F15" s="449"/>
      <c r="G15" s="449">
        <f>G956</f>
        <v>0</v>
      </c>
      <c r="H15" s="449"/>
      <c r="I15" s="449">
        <f>I956</f>
        <v>0</v>
      </c>
      <c r="J15" s="449">
        <f t="shared" si="0"/>
        <v>0</v>
      </c>
      <c r="K15" s="451"/>
    </row>
    <row r="16" spans="1:11" s="500" customFormat="1">
      <c r="A16" s="451"/>
      <c r="B16" s="475"/>
      <c r="C16" s="476"/>
      <c r="D16" s="449"/>
      <c r="E16" s="450"/>
      <c r="F16" s="449"/>
      <c r="G16" s="449"/>
      <c r="H16" s="449"/>
      <c r="I16" s="449"/>
      <c r="J16" s="449"/>
      <c r="K16" s="451"/>
    </row>
    <row r="17" spans="1:11" s="500" customFormat="1">
      <c r="A17" s="451"/>
      <c r="B17" s="475"/>
      <c r="C17" s="476"/>
      <c r="D17" s="449"/>
      <c r="E17" s="450"/>
      <c r="F17" s="449"/>
      <c r="G17" s="449"/>
      <c r="H17" s="449"/>
      <c r="I17" s="449"/>
      <c r="J17" s="449"/>
      <c r="K17" s="451"/>
    </row>
    <row r="18" spans="1:11" s="500" customFormat="1">
      <c r="A18" s="451"/>
      <c r="B18" s="475"/>
      <c r="C18" s="476"/>
      <c r="D18" s="449"/>
      <c r="E18" s="450"/>
      <c r="F18" s="449"/>
      <c r="G18" s="449"/>
      <c r="H18" s="449"/>
      <c r="I18" s="449"/>
      <c r="J18" s="449"/>
      <c r="K18" s="451"/>
    </row>
    <row r="19" spans="1:11" s="500" customFormat="1">
      <c r="A19" s="451"/>
      <c r="B19" s="475"/>
      <c r="C19" s="476"/>
      <c r="D19" s="449"/>
      <c r="E19" s="450"/>
      <c r="F19" s="449"/>
      <c r="G19" s="449"/>
      <c r="H19" s="449"/>
      <c r="I19" s="449"/>
      <c r="J19" s="449"/>
      <c r="K19" s="451"/>
    </row>
    <row r="20" spans="1:11" s="500" customFormat="1">
      <c r="A20" s="451"/>
      <c r="B20" s="475"/>
      <c r="C20" s="476"/>
      <c r="D20" s="449"/>
      <c r="E20" s="450"/>
      <c r="F20" s="449"/>
      <c r="G20" s="449"/>
      <c r="H20" s="449"/>
      <c r="I20" s="449"/>
      <c r="J20" s="449"/>
      <c r="K20" s="451"/>
    </row>
    <row r="21" spans="1:11" s="500" customFormat="1">
      <c r="A21" s="451"/>
      <c r="B21" s="475"/>
      <c r="C21" s="476"/>
      <c r="D21" s="449"/>
      <c r="E21" s="450"/>
      <c r="F21" s="449"/>
      <c r="G21" s="449"/>
      <c r="H21" s="449"/>
      <c r="I21" s="449"/>
      <c r="J21" s="449"/>
      <c r="K21" s="451"/>
    </row>
    <row r="22" spans="1:11" s="500" customFormat="1">
      <c r="A22" s="451"/>
      <c r="B22" s="475"/>
      <c r="C22" s="476"/>
      <c r="D22" s="449"/>
      <c r="E22" s="450"/>
      <c r="F22" s="449"/>
      <c r="G22" s="449"/>
      <c r="H22" s="449"/>
      <c r="I22" s="449"/>
      <c r="J22" s="449"/>
      <c r="K22" s="451"/>
    </row>
    <row r="23" spans="1:11" s="500" customFormat="1">
      <c r="A23" s="451"/>
      <c r="B23" s="475"/>
      <c r="C23" s="476"/>
      <c r="D23" s="449"/>
      <c r="E23" s="450"/>
      <c r="F23" s="449"/>
      <c r="G23" s="449"/>
      <c r="H23" s="449"/>
      <c r="I23" s="449"/>
      <c r="J23" s="449"/>
      <c r="K23" s="451"/>
    </row>
    <row r="24" spans="1:11" s="500" customFormat="1">
      <c r="A24" s="451"/>
      <c r="B24" s="475"/>
      <c r="C24" s="476"/>
      <c r="D24" s="449"/>
      <c r="E24" s="450"/>
      <c r="F24" s="449"/>
      <c r="G24" s="449"/>
      <c r="H24" s="449"/>
      <c r="I24" s="449"/>
      <c r="J24" s="449"/>
      <c r="K24" s="451"/>
    </row>
    <row r="25" spans="1:11" s="500" customFormat="1">
      <c r="A25" s="451"/>
      <c r="B25" s="475"/>
      <c r="C25" s="476"/>
      <c r="D25" s="449"/>
      <c r="E25" s="450"/>
      <c r="F25" s="449"/>
      <c r="G25" s="449"/>
      <c r="H25" s="449"/>
      <c r="I25" s="449"/>
      <c r="J25" s="449"/>
      <c r="K25" s="451"/>
    </row>
    <row r="26" spans="1:11" s="500" customFormat="1">
      <c r="A26" s="451"/>
      <c r="B26" s="475"/>
      <c r="C26" s="476"/>
      <c r="D26" s="449"/>
      <c r="E26" s="450"/>
      <c r="F26" s="449"/>
      <c r="G26" s="449"/>
      <c r="H26" s="449"/>
      <c r="I26" s="449"/>
      <c r="J26" s="449"/>
      <c r="K26" s="451"/>
    </row>
    <row r="27" spans="1:11" s="500" customFormat="1">
      <c r="A27" s="454"/>
      <c r="B27" s="477"/>
      <c r="C27" s="478"/>
      <c r="D27" s="452"/>
      <c r="E27" s="453"/>
      <c r="F27" s="452"/>
      <c r="G27" s="452"/>
      <c r="H27" s="452"/>
      <c r="I27" s="452"/>
      <c r="J27" s="452"/>
      <c r="K27" s="454"/>
    </row>
    <row r="28" spans="1:11" s="500" customFormat="1" ht="24.75" thickBot="1">
      <c r="A28" s="479"/>
      <c r="B28" s="702" t="str">
        <f>"รวม "&amp;C9</f>
        <v>รวม อาคารเรียนดนตรีและนาฎศิลป์</v>
      </c>
      <c r="C28" s="702"/>
      <c r="D28" s="455"/>
      <c r="E28" s="456"/>
      <c r="F28" s="455"/>
      <c r="G28" s="455" t="e">
        <f>SUM(G9:G27)</f>
        <v>#REF!</v>
      </c>
      <c r="H28" s="455"/>
      <c r="I28" s="455">
        <f>SUM(I9:I27)</f>
        <v>0</v>
      </c>
      <c r="J28" s="455" t="e">
        <f>SUM(J9:J27)</f>
        <v>#REF!</v>
      </c>
      <c r="K28" s="457"/>
    </row>
    <row r="29" spans="1:11" s="500" customFormat="1" ht="24.75" thickTop="1">
      <c r="A29" s="480">
        <v>8.1</v>
      </c>
      <c r="B29" s="481" t="str">
        <f>B10</f>
        <v>หมวดเตรียมงานวิศวกรรม</v>
      </c>
      <c r="C29" s="476"/>
      <c r="D29" s="451"/>
      <c r="E29" s="458"/>
      <c r="F29" s="451"/>
      <c r="G29" s="451"/>
      <c r="H29" s="451"/>
      <c r="I29" s="451"/>
      <c r="J29" s="451"/>
      <c r="K29" s="451"/>
    </row>
    <row r="30" spans="1:11" s="500" customFormat="1" hidden="1">
      <c r="A30" s="451"/>
      <c r="B30" s="475"/>
      <c r="C30" s="476" t="str">
        <f>'Data information'!C120</f>
        <v xml:space="preserve"> - งานทดสอบชั้นดิน Soil Boring Test</v>
      </c>
      <c r="D30" s="459"/>
      <c r="E30" s="450" t="str">
        <f>'Data information'!D120</f>
        <v>จุด</v>
      </c>
      <c r="F30" s="449">
        <f>'Data information'!E120</f>
        <v>0</v>
      </c>
      <c r="G30" s="449">
        <f>D30*F30</f>
        <v>0</v>
      </c>
      <c r="H30" s="449">
        <f>'Data information'!F120</f>
        <v>12500</v>
      </c>
      <c r="I30" s="449">
        <f>D30*H30</f>
        <v>0</v>
      </c>
      <c r="J30" s="449">
        <f>G30+I30</f>
        <v>0</v>
      </c>
      <c r="K30" s="449"/>
    </row>
    <row r="31" spans="1:11" s="500" customFormat="1">
      <c r="A31" s="451"/>
      <c r="B31" s="475"/>
      <c r="C31" s="476" t="str">
        <f>'Data information'!C121</f>
        <v xml:space="preserve"> - งานขุดดินฐานรากและถมคืน</v>
      </c>
      <c r="D31" s="449"/>
      <c r="E31" s="450" t="str">
        <f>'Data information'!D121</f>
        <v>ลบ.ม.</v>
      </c>
      <c r="F31" s="449">
        <f>'Data information'!E121</f>
        <v>0</v>
      </c>
      <c r="G31" s="449">
        <f>D31*F31</f>
        <v>0</v>
      </c>
      <c r="H31" s="449">
        <f>'Data information'!F121</f>
        <v>112</v>
      </c>
      <c r="I31" s="449">
        <f>D31*H31</f>
        <v>0</v>
      </c>
      <c r="J31" s="449">
        <f>G31+I31</f>
        <v>0</v>
      </c>
      <c r="K31" s="451"/>
    </row>
    <row r="32" spans="1:11" s="500" customFormat="1">
      <c r="A32" s="451"/>
      <c r="B32" s="475"/>
      <c r="C32" s="476" t="str">
        <f>'Data information'!C122</f>
        <v xml:space="preserve"> - งานทรายหยาบรองพื้น</v>
      </c>
      <c r="D32" s="449"/>
      <c r="E32" s="450" t="str">
        <f>'Data information'!D122</f>
        <v>ลบ.ม.</v>
      </c>
      <c r="F32" s="449">
        <f>'Data information'!E122</f>
        <v>514.02</v>
      </c>
      <c r="G32" s="449">
        <f>D32*F32</f>
        <v>0</v>
      </c>
      <c r="H32" s="449">
        <f>'Data information'!F122</f>
        <v>104</v>
      </c>
      <c r="I32" s="449">
        <f>D32*H32</f>
        <v>0</v>
      </c>
      <c r="J32" s="449">
        <f>G32+I32</f>
        <v>0</v>
      </c>
      <c r="K32" s="451"/>
    </row>
    <row r="33" spans="1:11" s="500" customFormat="1">
      <c r="A33" s="451"/>
      <c r="B33" s="475"/>
      <c r="C33" s="476" t="str">
        <f>'Data information'!C123</f>
        <v xml:space="preserve"> - งานคอนกรีตหยาบรองพื้น fc'=180 ksc.</v>
      </c>
      <c r="D33" s="449"/>
      <c r="E33" s="450" t="str">
        <f>'Data information'!D123</f>
        <v>ลบ.ม.</v>
      </c>
      <c r="F33" s="449">
        <f>'Data information'!E123</f>
        <v>1827.1</v>
      </c>
      <c r="G33" s="449">
        <f>D33*F33</f>
        <v>0</v>
      </c>
      <c r="H33" s="449">
        <f>'Data information'!F123</f>
        <v>327</v>
      </c>
      <c r="I33" s="449">
        <f>D33*H33</f>
        <v>0</v>
      </c>
      <c r="J33" s="449">
        <f>G33+I33</f>
        <v>0</v>
      </c>
      <c r="K33" s="451"/>
    </row>
    <row r="34" spans="1:11" s="500" customFormat="1">
      <c r="A34" s="460"/>
      <c r="B34" s="482"/>
      <c r="C34" s="483"/>
      <c r="D34" s="460"/>
      <c r="E34" s="461"/>
      <c r="F34" s="460"/>
      <c r="G34" s="460"/>
      <c r="H34" s="460"/>
      <c r="I34" s="460"/>
      <c r="J34" s="460"/>
      <c r="K34" s="460"/>
    </row>
    <row r="35" spans="1:11" s="500" customFormat="1">
      <c r="A35" s="464"/>
      <c r="B35" s="703" t="str">
        <f>"รวม"&amp;B29</f>
        <v>รวมหมวดเตรียมงานวิศวกรรม</v>
      </c>
      <c r="C35" s="703"/>
      <c r="D35" s="462"/>
      <c r="E35" s="463"/>
      <c r="F35" s="462"/>
      <c r="G35" s="462">
        <f>SUM(G29:G34)</f>
        <v>0</v>
      </c>
      <c r="H35" s="462"/>
      <c r="I35" s="462">
        <f>SUM(I29:I34)</f>
        <v>0</v>
      </c>
      <c r="J35" s="462">
        <f>SUM(J29:J34)</f>
        <v>0</v>
      </c>
      <c r="K35" s="464"/>
    </row>
    <row r="36" spans="1:11" s="500" customFormat="1">
      <c r="A36" s="480">
        <v>8.1999999999999993</v>
      </c>
      <c r="B36" s="481" t="str">
        <f>B11</f>
        <v>หมวดงานวิศวกรรมโครงสร้าง</v>
      </c>
      <c r="C36" s="476"/>
      <c r="D36" s="451"/>
      <c r="E36" s="458"/>
      <c r="F36" s="451"/>
      <c r="G36" s="451"/>
      <c r="H36" s="451"/>
      <c r="I36" s="451"/>
      <c r="J36" s="451"/>
      <c r="K36" s="451"/>
    </row>
    <row r="37" spans="1:11" s="500" customFormat="1">
      <c r="A37" s="480"/>
      <c r="B37" s="481"/>
      <c r="C37" s="484" t="str">
        <f>'Data information'!C126</f>
        <v>งานโครงสร้างเสาเข็มเจาะ</v>
      </c>
      <c r="D37" s="451"/>
      <c r="E37" s="458"/>
      <c r="F37" s="451"/>
      <c r="G37" s="451"/>
      <c r="H37" s="451"/>
      <c r="I37" s="451"/>
      <c r="J37" s="451"/>
      <c r="K37" s="451"/>
    </row>
    <row r="38" spans="1:11" s="500" customFormat="1">
      <c r="A38" s="451"/>
      <c r="B38" s="475"/>
      <c r="C38" s="476" t="str">
        <f>'Data information'!C127</f>
        <v xml:space="preserve"> - งานเสาเข็มเจาะ Dia.0.35 x 6.00 ม.</v>
      </c>
      <c r="D38" s="449"/>
      <c r="E38" s="450" t="str">
        <f>'Data information'!D127</f>
        <v>ต้น</v>
      </c>
      <c r="F38" s="449">
        <f>'Data information'!E127</f>
        <v>6720</v>
      </c>
      <c r="G38" s="449">
        <f>D38*F38</f>
        <v>0</v>
      </c>
      <c r="H38" s="449">
        <f>'Data information'!F127</f>
        <v>0</v>
      </c>
      <c r="I38" s="449">
        <f>D38*H38</f>
        <v>0</v>
      </c>
      <c r="J38" s="449">
        <f>G38+I38</f>
        <v>0</v>
      </c>
      <c r="K38" s="449"/>
    </row>
    <row r="39" spans="1:11" s="500" customFormat="1">
      <c r="A39" s="451"/>
      <c r="B39" s="475"/>
      <c r="C39" s="476" t="str">
        <f>'Data information'!C128</f>
        <v xml:space="preserve"> - งานเสาเข็มเจาะ Dia.0.60 x 6.00 ม.</v>
      </c>
      <c r="D39" s="449"/>
      <c r="E39" s="450" t="str">
        <f>'Data information'!D128</f>
        <v>ต้น</v>
      </c>
      <c r="F39" s="449">
        <f>'Data information'!E128</f>
        <v>12240</v>
      </c>
      <c r="G39" s="449">
        <f t="shared" ref="G39:G46" si="1">D39*F39</f>
        <v>0</v>
      </c>
      <c r="H39" s="449">
        <f>'Data information'!F128</f>
        <v>0</v>
      </c>
      <c r="I39" s="449">
        <f t="shared" ref="I39:I46" si="2">D39*H39</f>
        <v>0</v>
      </c>
      <c r="J39" s="449">
        <f t="shared" ref="J39:J46" si="3">G39+I39</f>
        <v>0</v>
      </c>
      <c r="K39" s="451"/>
    </row>
    <row r="40" spans="1:11" s="500" customFormat="1">
      <c r="A40" s="451"/>
      <c r="B40" s="475"/>
      <c r="C40" s="476" t="str">
        <f>'Data information'!C129</f>
        <v xml:space="preserve"> - ค่าสกัดหัวเสาเข็มเจาะ  (Dia.0.35 m.)</v>
      </c>
      <c r="D40" s="449"/>
      <c r="E40" s="450" t="str">
        <f>'Data information'!D129</f>
        <v>ต้น</v>
      </c>
      <c r="F40" s="449">
        <f>'Data information'!E129</f>
        <v>0</v>
      </c>
      <c r="G40" s="449">
        <f t="shared" si="1"/>
        <v>0</v>
      </c>
      <c r="H40" s="449">
        <f>'Data information'!F129</f>
        <v>350</v>
      </c>
      <c r="I40" s="449">
        <f t="shared" si="2"/>
        <v>0</v>
      </c>
      <c r="J40" s="449">
        <f t="shared" si="3"/>
        <v>0</v>
      </c>
      <c r="K40" s="451"/>
    </row>
    <row r="41" spans="1:11" s="500" customFormat="1">
      <c r="A41" s="451"/>
      <c r="B41" s="475"/>
      <c r="C41" s="476" t="str">
        <f>'Data information'!C130</f>
        <v xml:space="preserve"> - ค่าสกัดหัวเสาเข็มเจาะ  (Dia.0.60 m.)</v>
      </c>
      <c r="D41" s="449"/>
      <c r="E41" s="450" t="str">
        <f>'Data information'!D130</f>
        <v>ต้น</v>
      </c>
      <c r="F41" s="449">
        <f>'Data information'!E130</f>
        <v>0</v>
      </c>
      <c r="G41" s="449">
        <f t="shared" si="1"/>
        <v>0</v>
      </c>
      <c r="H41" s="449">
        <f>'Data information'!F130</f>
        <v>600</v>
      </c>
      <c r="I41" s="449">
        <f t="shared" si="2"/>
        <v>0</v>
      </c>
      <c r="J41" s="449">
        <f t="shared" si="3"/>
        <v>0</v>
      </c>
      <c r="K41" s="451"/>
    </row>
    <row r="42" spans="1:11" s="500" customFormat="1">
      <c r="A42" s="451"/>
      <c r="B42" s="475"/>
      <c r="C42" s="484" t="str">
        <f>'Data information'!C131</f>
        <v>งานทดสอบการรับน้ำหนักเสาเข็ม</v>
      </c>
      <c r="D42" s="449"/>
      <c r="E42" s="450"/>
      <c r="F42" s="449"/>
      <c r="G42" s="449"/>
      <c r="H42" s="449"/>
      <c r="I42" s="449"/>
      <c r="J42" s="449"/>
      <c r="K42" s="451"/>
    </row>
    <row r="43" spans="1:11" s="500" customFormat="1" ht="48">
      <c r="A43" s="451"/>
      <c r="B43" s="475"/>
      <c r="C43" s="490" t="str">
        <f>'Data information'!C132</f>
        <v xml:space="preserve"> - งานทดสอบการรับน้ำหนักเสาเข็มโดยวิธี Dynamic Load Test  (Dia.0.35 m.=23 Ton)</v>
      </c>
      <c r="D43" s="449"/>
      <c r="E43" s="450" t="str">
        <f>'Data information'!D132</f>
        <v>ต้น</v>
      </c>
      <c r="F43" s="449">
        <f>'Data information'!E132</f>
        <v>0</v>
      </c>
      <c r="G43" s="449">
        <f t="shared" si="1"/>
        <v>0</v>
      </c>
      <c r="H43" s="449">
        <f>'Data information'!F132</f>
        <v>10000</v>
      </c>
      <c r="I43" s="449">
        <f t="shared" si="2"/>
        <v>0</v>
      </c>
      <c r="J43" s="449">
        <f t="shared" si="3"/>
        <v>0</v>
      </c>
      <c r="K43" s="451"/>
    </row>
    <row r="44" spans="1:11" s="500" customFormat="1" ht="48">
      <c r="A44" s="451"/>
      <c r="B44" s="475"/>
      <c r="C44" s="490" t="str">
        <f>'Data information'!C133</f>
        <v xml:space="preserve"> - งานทดสอบการรับน้ำหนักเสาเข็มโดยวิธี Dynamic Load Test  (Dia.0.60 m.=54 Ton)</v>
      </c>
      <c r="D44" s="449"/>
      <c r="E44" s="450" t="str">
        <f>'Data information'!D133</f>
        <v>ต้น</v>
      </c>
      <c r="F44" s="449">
        <f>'Data information'!E133</f>
        <v>0</v>
      </c>
      <c r="G44" s="449">
        <f t="shared" si="1"/>
        <v>0</v>
      </c>
      <c r="H44" s="449">
        <f>'Data information'!F133</f>
        <v>10000</v>
      </c>
      <c r="I44" s="449">
        <f t="shared" si="2"/>
        <v>0</v>
      </c>
      <c r="J44" s="449">
        <f t="shared" si="3"/>
        <v>0</v>
      </c>
      <c r="K44" s="451"/>
    </row>
    <row r="45" spans="1:11" s="500" customFormat="1" hidden="1">
      <c r="A45" s="451"/>
      <c r="B45" s="475"/>
      <c r="C45" s="476" t="str">
        <f>'Data information'!C134</f>
        <v xml:space="preserve"> - งานทดสอบการรับน้ำหนักเสาเข็มโดยวิธี Static Load Test</v>
      </c>
      <c r="D45" s="449"/>
      <c r="E45" s="450">
        <f>'Data information'!D134</f>
        <v>0</v>
      </c>
      <c r="F45" s="449">
        <f>'Data information'!E134</f>
        <v>0</v>
      </c>
      <c r="G45" s="449">
        <f t="shared" si="1"/>
        <v>0</v>
      </c>
      <c r="H45" s="449">
        <f>'Data information'!F134</f>
        <v>0</v>
      </c>
      <c r="I45" s="449">
        <f t="shared" si="2"/>
        <v>0</v>
      </c>
      <c r="J45" s="449">
        <f t="shared" si="3"/>
        <v>0</v>
      </c>
      <c r="K45" s="451"/>
    </row>
    <row r="46" spans="1:11" s="500" customFormat="1">
      <c r="A46" s="451"/>
      <c r="B46" s="475"/>
      <c r="C46" s="476" t="str">
        <f>'Data information'!C135</f>
        <v xml:space="preserve"> - งานทดสอบความสมบูรณ์ของเสาเข็มโดยวิธี Seismic Test</v>
      </c>
      <c r="D46" s="449"/>
      <c r="E46" s="450" t="str">
        <f>'Data information'!D135</f>
        <v>ต้น</v>
      </c>
      <c r="F46" s="449">
        <f>'Data information'!E135</f>
        <v>0</v>
      </c>
      <c r="G46" s="449">
        <f t="shared" si="1"/>
        <v>0</v>
      </c>
      <c r="H46" s="449">
        <f>'Data information'!F135</f>
        <v>250</v>
      </c>
      <c r="I46" s="449">
        <f t="shared" si="2"/>
        <v>0</v>
      </c>
      <c r="J46" s="449">
        <f t="shared" si="3"/>
        <v>0</v>
      </c>
      <c r="K46" s="451"/>
    </row>
    <row r="47" spans="1:11" s="500" customFormat="1">
      <c r="A47" s="451"/>
      <c r="B47" s="475"/>
      <c r="C47" s="485" t="str">
        <f>'Data information'!C136</f>
        <v>งานคอนกรีตโครงสร้าง</v>
      </c>
      <c r="D47" s="449"/>
      <c r="E47" s="450"/>
      <c r="F47" s="449"/>
      <c r="G47" s="449"/>
      <c r="H47" s="449"/>
      <c r="I47" s="449"/>
      <c r="J47" s="449"/>
      <c r="K47" s="451"/>
    </row>
    <row r="48" spans="1:11" s="500" customFormat="1">
      <c r="A48" s="451"/>
      <c r="B48" s="475"/>
      <c r="C48" s="476" t="str">
        <f>'Data information'!C137</f>
        <v xml:space="preserve"> - คอนกรีตโครงสร้าง  fc'= 280 ksc. ทรงกระบอก</v>
      </c>
      <c r="D48" s="449"/>
      <c r="E48" s="450" t="str">
        <f>'Data information'!D137</f>
        <v>ลบ.ม.</v>
      </c>
      <c r="F48" s="449">
        <f>'Data information'!E137</f>
        <v>2046.73</v>
      </c>
      <c r="G48" s="449">
        <f t="shared" ref="G48:G65" si="4">D48*F48</f>
        <v>0</v>
      </c>
      <c r="H48" s="449">
        <f>'Data information'!F137</f>
        <v>519</v>
      </c>
      <c r="I48" s="449">
        <f t="shared" ref="I48:I65" si="5">D48*H48</f>
        <v>0</v>
      </c>
      <c r="J48" s="449">
        <f t="shared" ref="J48:J65" si="6">G48+I48</f>
        <v>0</v>
      </c>
      <c r="K48" s="451"/>
    </row>
    <row r="49" spans="1:11" s="500" customFormat="1">
      <c r="A49" s="451"/>
      <c r="B49" s="475"/>
      <c r="C49" s="476" t="str">
        <f>'Data information'!C138</f>
        <v xml:space="preserve"> - คอนกรีตโครงสร้าง  fc'=320 ksc. ทรงกระบอก</v>
      </c>
      <c r="D49" s="449"/>
      <c r="E49" s="450" t="str">
        <f>'Data information'!D138</f>
        <v>ลบ.ม.</v>
      </c>
      <c r="F49" s="449">
        <f>'Data information'!E138</f>
        <v>2149.5300000000002</v>
      </c>
      <c r="G49" s="449">
        <f t="shared" si="4"/>
        <v>0</v>
      </c>
      <c r="H49" s="449">
        <f>'Data information'!F138</f>
        <v>519</v>
      </c>
      <c r="I49" s="449">
        <f t="shared" si="5"/>
        <v>0</v>
      </c>
      <c r="J49" s="449">
        <f t="shared" si="6"/>
        <v>0</v>
      </c>
      <c r="K49" s="451"/>
    </row>
    <row r="50" spans="1:11" s="500" customFormat="1">
      <c r="A50" s="451"/>
      <c r="B50" s="475"/>
      <c r="C50" s="484" t="str">
        <f>'Data information'!C139</f>
        <v>งานแบบหล่อคอนกรีต</v>
      </c>
      <c r="D50" s="449"/>
      <c r="E50" s="450"/>
      <c r="F50" s="449"/>
      <c r="G50" s="449"/>
      <c r="H50" s="449"/>
      <c r="I50" s="449"/>
      <c r="J50" s="449"/>
      <c r="K50" s="451"/>
    </row>
    <row r="51" spans="1:11" s="500" customFormat="1">
      <c r="A51" s="451"/>
      <c r="B51" s="475"/>
      <c r="C51" s="476" t="str">
        <f>'Data information'!C140</f>
        <v xml:space="preserve"> - ไม้แบบทั่วไป  </v>
      </c>
      <c r="D51" s="449"/>
      <c r="E51" s="450" t="str">
        <f>'Data information'!D140</f>
        <v>ตร.ม.</v>
      </c>
      <c r="F51" s="449">
        <f>'Data information'!E140</f>
        <v>300</v>
      </c>
      <c r="G51" s="449">
        <f t="shared" si="4"/>
        <v>0</v>
      </c>
      <c r="H51" s="449">
        <f>'Data information'!F140</f>
        <v>0</v>
      </c>
      <c r="I51" s="449">
        <f t="shared" si="5"/>
        <v>0</v>
      </c>
      <c r="J51" s="449">
        <f t="shared" si="6"/>
        <v>0</v>
      </c>
      <c r="K51" s="451"/>
    </row>
    <row r="52" spans="1:11" s="500" customFormat="1">
      <c r="A52" s="451"/>
      <c r="B52" s="475"/>
      <c r="C52" s="476" t="str">
        <f>'Data information'!C141</f>
        <v xml:space="preserve"> - ค่าแรงไม้แบบ</v>
      </c>
      <c r="D52" s="449"/>
      <c r="E52" s="450" t="str">
        <f>'Data information'!D141</f>
        <v>ตร.ม.</v>
      </c>
      <c r="F52" s="449">
        <f>'Data information'!E141</f>
        <v>0</v>
      </c>
      <c r="G52" s="449">
        <f t="shared" si="4"/>
        <v>0</v>
      </c>
      <c r="H52" s="449">
        <f>'Data information'!F141</f>
        <v>121</v>
      </c>
      <c r="I52" s="449">
        <f t="shared" si="5"/>
        <v>0</v>
      </c>
      <c r="J52" s="449">
        <f t="shared" si="6"/>
        <v>0</v>
      </c>
      <c r="K52" s="451"/>
    </row>
    <row r="53" spans="1:11" s="500" customFormat="1">
      <c r="A53" s="451"/>
      <c r="B53" s="475"/>
      <c r="C53" s="476" t="str">
        <f>'Data information'!C142</f>
        <v xml:space="preserve"> - ไม้คร่าวยึดแบบหล่อคอนกรีต </v>
      </c>
      <c r="D53" s="449"/>
      <c r="E53" s="450" t="str">
        <f>'Data information'!D142</f>
        <v>ตร.ม.</v>
      </c>
      <c r="F53" s="449">
        <f>'Data information'!E142</f>
        <v>300</v>
      </c>
      <c r="G53" s="449">
        <f t="shared" si="4"/>
        <v>0</v>
      </c>
      <c r="H53" s="449">
        <f>'Data information'!F142</f>
        <v>0</v>
      </c>
      <c r="I53" s="449">
        <f t="shared" si="5"/>
        <v>0</v>
      </c>
      <c r="J53" s="449">
        <f t="shared" si="6"/>
        <v>0</v>
      </c>
      <c r="K53" s="451"/>
    </row>
    <row r="54" spans="1:11" s="500" customFormat="1">
      <c r="A54" s="451"/>
      <c r="B54" s="475"/>
      <c r="C54" s="476" t="str">
        <f>'Data information'!C143</f>
        <v xml:space="preserve"> - ไม้ค้ำยันแบบหล่อคอนกรีต </v>
      </c>
      <c r="D54" s="449"/>
      <c r="E54" s="450" t="str">
        <f>'Data information'!D143</f>
        <v>ต้น</v>
      </c>
      <c r="F54" s="449">
        <f>'Data information'!E143</f>
        <v>15</v>
      </c>
      <c r="G54" s="449">
        <f t="shared" si="4"/>
        <v>0</v>
      </c>
      <c r="H54" s="449">
        <f>'Data information'!F143</f>
        <v>0</v>
      </c>
      <c r="I54" s="449">
        <f t="shared" si="5"/>
        <v>0</v>
      </c>
      <c r="J54" s="449">
        <f t="shared" si="6"/>
        <v>0</v>
      </c>
      <c r="K54" s="451"/>
    </row>
    <row r="55" spans="1:11" s="500" customFormat="1">
      <c r="A55" s="451"/>
      <c r="B55" s="475"/>
      <c r="C55" s="476" t="str">
        <f>'Data information'!C144</f>
        <v xml:space="preserve"> - ตะปู</v>
      </c>
      <c r="D55" s="449"/>
      <c r="E55" s="450" t="str">
        <f>'Data information'!D144</f>
        <v>กก.</v>
      </c>
      <c r="F55" s="449">
        <f>'Data information'!E144</f>
        <v>58.88</v>
      </c>
      <c r="G55" s="449">
        <f t="shared" si="4"/>
        <v>0</v>
      </c>
      <c r="H55" s="449">
        <f>'Data information'!F144</f>
        <v>0</v>
      </c>
      <c r="I55" s="449">
        <f t="shared" si="5"/>
        <v>0</v>
      </c>
      <c r="J55" s="449">
        <f t="shared" si="6"/>
        <v>0</v>
      </c>
      <c r="K55" s="451"/>
    </row>
    <row r="56" spans="1:11" s="500" customFormat="1">
      <c r="A56" s="451"/>
      <c r="B56" s="475"/>
      <c r="C56" s="485" t="str">
        <f>'Data information'!C145</f>
        <v>งานเหล็กเสริมคอนกรีต</v>
      </c>
      <c r="D56" s="449"/>
      <c r="E56" s="450"/>
      <c r="F56" s="449"/>
      <c r="G56" s="449"/>
      <c r="H56" s="449"/>
      <c r="I56" s="449"/>
      <c r="J56" s="449"/>
      <c r="K56" s="451"/>
    </row>
    <row r="57" spans="1:11" s="500" customFormat="1">
      <c r="A57" s="451"/>
      <c r="B57" s="475"/>
      <c r="C57" s="476" t="str">
        <f>'Data information'!C146</f>
        <v xml:space="preserve"> - เหล็กเส้นกลมผิวเรียบ SR.24 RB6 มม.</v>
      </c>
      <c r="D57" s="449"/>
      <c r="E57" s="450" t="str">
        <f>'Data information'!D146</f>
        <v>กก.</v>
      </c>
      <c r="F57" s="449">
        <f>'Data information'!E146</f>
        <v>21.47</v>
      </c>
      <c r="G57" s="449">
        <f t="shared" si="4"/>
        <v>0</v>
      </c>
      <c r="H57" s="449">
        <f>'Data information'!F146</f>
        <v>4.4000000000000004</v>
      </c>
      <c r="I57" s="449">
        <f t="shared" si="5"/>
        <v>0</v>
      </c>
      <c r="J57" s="449">
        <f t="shared" si="6"/>
        <v>0</v>
      </c>
      <c r="K57" s="451"/>
    </row>
    <row r="58" spans="1:11" s="500" customFormat="1">
      <c r="A58" s="451"/>
      <c r="B58" s="475"/>
      <c r="C58" s="476" t="str">
        <f>'Data information'!C147</f>
        <v xml:space="preserve"> - เหล็กเส้นกลมผิวเรียบ SR.24 RB9 มม.</v>
      </c>
      <c r="D58" s="449"/>
      <c r="E58" s="450" t="str">
        <f>'Data information'!D147</f>
        <v>กก.</v>
      </c>
      <c r="F58" s="449">
        <f>'Data information'!E147</f>
        <v>20.79</v>
      </c>
      <c r="G58" s="449">
        <f t="shared" si="4"/>
        <v>0</v>
      </c>
      <c r="H58" s="449">
        <f>'Data information'!F147</f>
        <v>4.4000000000000004</v>
      </c>
      <c r="I58" s="449">
        <f t="shared" si="5"/>
        <v>0</v>
      </c>
      <c r="J58" s="449">
        <f t="shared" si="6"/>
        <v>0</v>
      </c>
      <c r="K58" s="451"/>
    </row>
    <row r="59" spans="1:11" s="500" customFormat="1">
      <c r="A59" s="451"/>
      <c r="B59" s="475"/>
      <c r="C59" s="476" t="str">
        <f>'Data information'!C148</f>
        <v xml:space="preserve"> - เหล็กเส้นกลมผิวข้ออ้อย SD.40 DB12 มม.</v>
      </c>
      <c r="D59" s="449"/>
      <c r="E59" s="450" t="str">
        <f>'Data information'!D148</f>
        <v>กก.</v>
      </c>
      <c r="F59" s="449">
        <f>'Data information'!E148</f>
        <v>20.2</v>
      </c>
      <c r="G59" s="449">
        <f t="shared" si="4"/>
        <v>0</v>
      </c>
      <c r="H59" s="449">
        <f>'Data information'!F148</f>
        <v>3.6</v>
      </c>
      <c r="I59" s="449">
        <f t="shared" si="5"/>
        <v>0</v>
      </c>
      <c r="J59" s="449">
        <f t="shared" si="6"/>
        <v>0</v>
      </c>
      <c r="K59" s="451"/>
    </row>
    <row r="60" spans="1:11" s="500" customFormat="1">
      <c r="A60" s="451"/>
      <c r="B60" s="475"/>
      <c r="C60" s="476" t="str">
        <f>'Data information'!C149</f>
        <v xml:space="preserve"> - เหล็กเส้นกลมผิวข้ออ้อย SD.40 DB16 มม.</v>
      </c>
      <c r="D60" s="449"/>
      <c r="E60" s="450" t="str">
        <f>'Data information'!D149</f>
        <v>กก.</v>
      </c>
      <c r="F60" s="449">
        <f>'Data information'!E149</f>
        <v>20.14</v>
      </c>
      <c r="G60" s="449">
        <f t="shared" si="4"/>
        <v>0</v>
      </c>
      <c r="H60" s="449">
        <f>'Data information'!F149</f>
        <v>3.6</v>
      </c>
      <c r="I60" s="449">
        <f t="shared" si="5"/>
        <v>0</v>
      </c>
      <c r="J60" s="449">
        <f t="shared" si="6"/>
        <v>0</v>
      </c>
      <c r="K60" s="451"/>
    </row>
    <row r="61" spans="1:11" s="500" customFormat="1">
      <c r="A61" s="451"/>
      <c r="B61" s="475"/>
      <c r="C61" s="476" t="str">
        <f>'Data information'!C150</f>
        <v xml:space="preserve"> - เหล็กเส้นกลมผิวข้ออ้อย SD.40 DB20 มม.</v>
      </c>
      <c r="D61" s="449"/>
      <c r="E61" s="450" t="str">
        <f>'Data information'!D150</f>
        <v>กก.</v>
      </c>
      <c r="F61" s="449">
        <f>'Data information'!E150</f>
        <v>20.18</v>
      </c>
      <c r="G61" s="449">
        <f t="shared" si="4"/>
        <v>0</v>
      </c>
      <c r="H61" s="449">
        <f>'Data information'!F150</f>
        <v>3.1</v>
      </c>
      <c r="I61" s="449">
        <f t="shared" si="5"/>
        <v>0</v>
      </c>
      <c r="J61" s="449">
        <f t="shared" si="6"/>
        <v>0</v>
      </c>
      <c r="K61" s="451"/>
    </row>
    <row r="62" spans="1:11" s="500" customFormat="1">
      <c r="A62" s="451"/>
      <c r="B62" s="475"/>
      <c r="C62" s="476" t="str">
        <f>'Data information'!C151</f>
        <v xml:space="preserve"> - เหล็กเส้นกลมผิวข้ออ้อย SD.40 DB25 มม.</v>
      </c>
      <c r="D62" s="449"/>
      <c r="E62" s="450" t="str">
        <f>'Data information'!D151</f>
        <v>กก.</v>
      </c>
      <c r="F62" s="449">
        <f>'Data information'!E151</f>
        <v>20.41</v>
      </c>
      <c r="G62" s="449">
        <f t="shared" si="4"/>
        <v>0</v>
      </c>
      <c r="H62" s="449">
        <f>'Data information'!F151</f>
        <v>3.1</v>
      </c>
      <c r="I62" s="449">
        <f t="shared" si="5"/>
        <v>0</v>
      </c>
      <c r="J62" s="449">
        <f t="shared" si="6"/>
        <v>0</v>
      </c>
      <c r="K62" s="451"/>
    </row>
    <row r="63" spans="1:11" s="500" customFormat="1" hidden="1">
      <c r="A63" s="451"/>
      <c r="B63" s="475"/>
      <c r="C63" s="476" t="str">
        <f>'Data information'!C152</f>
        <v xml:space="preserve"> - เหล็กเส้นกลมผิวข้ออ้อย SD.40 DB28 มม.</v>
      </c>
      <c r="D63" s="449"/>
      <c r="E63" s="450" t="str">
        <f>'Data information'!D152</f>
        <v>กก.</v>
      </c>
      <c r="F63" s="449">
        <f>'Data information'!E152</f>
        <v>20.41</v>
      </c>
      <c r="G63" s="449">
        <f t="shared" si="4"/>
        <v>0</v>
      </c>
      <c r="H63" s="449">
        <f>'Data information'!F152</f>
        <v>3.1</v>
      </c>
      <c r="I63" s="449">
        <f t="shared" si="5"/>
        <v>0</v>
      </c>
      <c r="J63" s="449">
        <f t="shared" si="6"/>
        <v>0</v>
      </c>
      <c r="K63" s="451"/>
    </row>
    <row r="64" spans="1:11" s="500" customFormat="1" hidden="1">
      <c r="A64" s="451"/>
      <c r="B64" s="475"/>
      <c r="C64" s="476" t="str">
        <f>'Data information'!C153</f>
        <v xml:space="preserve"> - เหล็กเส้นกลมผิวข้ออ้อย SD.40 DB32 มม.</v>
      </c>
      <c r="D64" s="449"/>
      <c r="E64" s="450" t="str">
        <f>'Data information'!D153</f>
        <v>กก.</v>
      </c>
      <c r="F64" s="449">
        <f>'Data information'!E153</f>
        <v>20.41</v>
      </c>
      <c r="G64" s="449">
        <f t="shared" si="4"/>
        <v>0</v>
      </c>
      <c r="H64" s="449">
        <f>'Data information'!F153</f>
        <v>3.1</v>
      </c>
      <c r="I64" s="449">
        <f t="shared" si="5"/>
        <v>0</v>
      </c>
      <c r="J64" s="449">
        <f t="shared" si="6"/>
        <v>0</v>
      </c>
      <c r="K64" s="451"/>
    </row>
    <row r="65" spans="1:11" s="500" customFormat="1">
      <c r="A65" s="451"/>
      <c r="B65" s="475"/>
      <c r="C65" s="476" t="str">
        <f>'Data information'!C154</f>
        <v xml:space="preserve"> - ลวดผูกเหล็ก</v>
      </c>
      <c r="D65" s="449"/>
      <c r="E65" s="450" t="str">
        <f>'Data information'!D154</f>
        <v>กก.</v>
      </c>
      <c r="F65" s="449">
        <f>'Data information'!E154</f>
        <v>34.42</v>
      </c>
      <c r="G65" s="449">
        <f t="shared" si="4"/>
        <v>0</v>
      </c>
      <c r="H65" s="449">
        <f>'Data information'!F154</f>
        <v>0</v>
      </c>
      <c r="I65" s="449">
        <f t="shared" si="5"/>
        <v>0</v>
      </c>
      <c r="J65" s="449">
        <f t="shared" si="6"/>
        <v>0</v>
      </c>
      <c r="K65" s="451"/>
    </row>
    <row r="66" spans="1:11" s="500" customFormat="1">
      <c r="A66" s="451"/>
      <c r="B66" s="475"/>
      <c r="C66" s="485" t="str">
        <f>'Data information'!C155</f>
        <v>งานโครงสร้างสำเร็จรูป ,โครงสร้างอื่นๆ</v>
      </c>
      <c r="D66" s="449"/>
      <c r="E66" s="450"/>
      <c r="F66" s="449"/>
      <c r="G66" s="449"/>
      <c r="H66" s="449"/>
      <c r="I66" s="449"/>
      <c r="J66" s="449"/>
      <c r="K66" s="451"/>
    </row>
    <row r="67" spans="1:11" s="500" customFormat="1">
      <c r="A67" s="451"/>
      <c r="B67" s="475"/>
      <c r="C67" s="476" t="str">
        <f>'Data information'!C156</f>
        <v xml:space="preserve"> - งานระบบพื้น Post - tension</v>
      </c>
      <c r="D67" s="449"/>
      <c r="E67" s="450" t="str">
        <f>'Data information'!D156</f>
        <v>ตร.ม.</v>
      </c>
      <c r="F67" s="449">
        <f>'Data information'!E156</f>
        <v>375</v>
      </c>
      <c r="G67" s="449">
        <f t="shared" ref="G67:G72" si="7">D67*F67</f>
        <v>0</v>
      </c>
      <c r="H67" s="449">
        <f>'Data information'!F156</f>
        <v>0</v>
      </c>
      <c r="I67" s="449">
        <f t="shared" ref="I67:I72" si="8">D67*H67</f>
        <v>0</v>
      </c>
      <c r="J67" s="449">
        <f t="shared" ref="J67:J72" si="9">G67+I67</f>
        <v>0</v>
      </c>
      <c r="K67" s="451"/>
    </row>
    <row r="68" spans="1:11" s="500" customFormat="1">
      <c r="A68" s="451"/>
      <c r="B68" s="475"/>
      <c r="C68" s="476" t="str">
        <f>'Data information'!C157</f>
        <v xml:space="preserve"> - พื้นสำเร็จรูปชนิดกลวง HC 200x1200 mm. LIVE LOAD 300 kg./sq.m.</v>
      </c>
      <c r="D68" s="449"/>
      <c r="E68" s="450" t="str">
        <f>'Data information'!D157</f>
        <v>ตร.ม.</v>
      </c>
      <c r="F68" s="449">
        <f>'Data information'!E157</f>
        <v>785</v>
      </c>
      <c r="G68" s="449">
        <f t="shared" si="7"/>
        <v>0</v>
      </c>
      <c r="H68" s="449">
        <f>'Data information'!F157</f>
        <v>60</v>
      </c>
      <c r="I68" s="449">
        <f t="shared" si="8"/>
        <v>0</v>
      </c>
      <c r="J68" s="449">
        <f t="shared" si="9"/>
        <v>0</v>
      </c>
      <c r="K68" s="451"/>
    </row>
    <row r="69" spans="1:11" s="500" customFormat="1" hidden="1">
      <c r="A69" s="451"/>
      <c r="B69" s="475"/>
      <c r="C69" s="476" t="str">
        <f>'Data information'!C158</f>
        <v xml:space="preserve"> - พื้นสำเร็จรูปชนิดกลวง HC 200x1200 mm. LIVE LOAD 400 kg./sq.m.</v>
      </c>
      <c r="D69" s="449"/>
      <c r="E69" s="450" t="str">
        <f>'Data information'!D158</f>
        <v>ตร.ม.</v>
      </c>
      <c r="F69" s="449">
        <f>'Data information'!E158</f>
        <v>785</v>
      </c>
      <c r="G69" s="449">
        <f t="shared" si="7"/>
        <v>0</v>
      </c>
      <c r="H69" s="449">
        <f>'Data information'!F158</f>
        <v>60</v>
      </c>
      <c r="I69" s="449">
        <f t="shared" si="8"/>
        <v>0</v>
      </c>
      <c r="J69" s="449">
        <f t="shared" si="9"/>
        <v>0</v>
      </c>
      <c r="K69" s="451"/>
    </row>
    <row r="70" spans="1:11" s="500" customFormat="1" hidden="1">
      <c r="A70" s="451"/>
      <c r="B70" s="475"/>
      <c r="C70" s="476" t="str">
        <f>'Data information'!C159</f>
        <v xml:space="preserve"> - Metal Steel Deck</v>
      </c>
      <c r="D70" s="449"/>
      <c r="E70" s="450" t="str">
        <f>'Data information'!D159</f>
        <v>ตร.ม.</v>
      </c>
      <c r="F70" s="449">
        <f>'Data information'!E159</f>
        <v>430.55</v>
      </c>
      <c r="G70" s="449">
        <f t="shared" si="7"/>
        <v>0</v>
      </c>
      <c r="H70" s="449">
        <f>'Data information'!F159</f>
        <v>60</v>
      </c>
      <c r="I70" s="449">
        <f t="shared" si="8"/>
        <v>0</v>
      </c>
      <c r="J70" s="449">
        <f t="shared" si="9"/>
        <v>0</v>
      </c>
      <c r="K70" s="451"/>
    </row>
    <row r="71" spans="1:11" s="500" customFormat="1" hidden="1">
      <c r="A71" s="460"/>
      <c r="B71" s="475"/>
      <c r="C71" s="476" t="str">
        <f>'Data information'!C160</f>
        <v xml:space="preserve"> - ROD Dia. 100 mm.</v>
      </c>
      <c r="D71" s="449"/>
      <c r="E71" s="450" t="str">
        <f>'Data information'!D160</f>
        <v>ม.</v>
      </c>
      <c r="F71" s="449">
        <f>'Data information'!E160</f>
        <v>300</v>
      </c>
      <c r="G71" s="449">
        <f t="shared" si="7"/>
        <v>0</v>
      </c>
      <c r="H71" s="449">
        <f>'Data information'!F160</f>
        <v>0</v>
      </c>
      <c r="I71" s="449">
        <f t="shared" si="8"/>
        <v>0</v>
      </c>
      <c r="J71" s="449">
        <f t="shared" si="9"/>
        <v>0</v>
      </c>
      <c r="K71" s="460"/>
    </row>
    <row r="72" spans="1:11" s="500" customFormat="1">
      <c r="A72" s="460"/>
      <c r="B72" s="475"/>
      <c r="C72" s="476" t="str">
        <f>'Data information'!C161</f>
        <v xml:space="preserve"> - เหล็ก Wire Mesh  Dia 4 มม.@ 0.20x0.20 ม. </v>
      </c>
      <c r="D72" s="449"/>
      <c r="E72" s="450" t="str">
        <f>'Data information'!D161</f>
        <v>ตร.ม.</v>
      </c>
      <c r="F72" s="449">
        <f>'Data information'!E161</f>
        <v>30.84</v>
      </c>
      <c r="G72" s="449">
        <f t="shared" si="7"/>
        <v>0</v>
      </c>
      <c r="H72" s="449">
        <f>'Data information'!F161</f>
        <v>5</v>
      </c>
      <c r="I72" s="449">
        <f t="shared" si="8"/>
        <v>0</v>
      </c>
      <c r="J72" s="449">
        <f t="shared" si="9"/>
        <v>0</v>
      </c>
      <c r="K72" s="460"/>
    </row>
    <row r="73" spans="1:11" s="500" customFormat="1">
      <c r="A73" s="460"/>
      <c r="B73" s="475"/>
      <c r="C73" s="483"/>
      <c r="D73" s="449"/>
      <c r="E73" s="466"/>
      <c r="F73" s="465"/>
      <c r="G73" s="465"/>
      <c r="H73" s="465"/>
      <c r="I73" s="465"/>
      <c r="J73" s="465"/>
      <c r="K73" s="460"/>
    </row>
    <row r="74" spans="1:11" s="500" customFormat="1">
      <c r="A74" s="451"/>
      <c r="B74" s="475"/>
      <c r="C74" s="486" t="s">
        <v>163</v>
      </c>
      <c r="D74" s="467"/>
      <c r="E74" s="468"/>
      <c r="F74" s="467"/>
      <c r="G74" s="467">
        <f>SUM(G37:G73)</f>
        <v>0</v>
      </c>
      <c r="H74" s="467"/>
      <c r="I74" s="467">
        <f>SUM(I37:I73)</f>
        <v>0</v>
      </c>
      <c r="J74" s="467">
        <f>SUM(J37:J73)</f>
        <v>0</v>
      </c>
      <c r="K74" s="451"/>
    </row>
    <row r="75" spans="1:11" s="500" customFormat="1">
      <c r="A75" s="460"/>
      <c r="B75" s="509"/>
      <c r="C75" s="484" t="s">
        <v>965</v>
      </c>
      <c r="D75" s="449"/>
      <c r="E75" s="450"/>
      <c r="F75" s="449"/>
      <c r="G75" s="449"/>
      <c r="H75" s="449"/>
      <c r="I75" s="449"/>
      <c r="J75" s="449"/>
      <c r="K75" s="451"/>
    </row>
    <row r="76" spans="1:11" s="500" customFormat="1" hidden="1">
      <c r="A76" s="460"/>
      <c r="B76" s="482"/>
      <c r="C76" s="476" t="str">
        <f>'Data information'!C163</f>
        <v xml:space="preserve"> - H-800x300x14x26 mm. 210 kg./m.</v>
      </c>
      <c r="D76" s="449"/>
      <c r="E76" s="450" t="str">
        <f>'Data information'!D163</f>
        <v>กก.</v>
      </c>
      <c r="F76" s="449">
        <f>'Data information'!E163</f>
        <v>35.35</v>
      </c>
      <c r="G76" s="449">
        <f t="shared" ref="G76:G116" si="10">D76*F76</f>
        <v>0</v>
      </c>
      <c r="H76" s="449">
        <f>'Data information'!F163</f>
        <v>0</v>
      </c>
      <c r="I76" s="449">
        <f t="shared" ref="I76:I116" si="11">D76*H76</f>
        <v>0</v>
      </c>
      <c r="J76" s="449">
        <f t="shared" ref="J76:J116" si="12">G76+I76</f>
        <v>0</v>
      </c>
      <c r="K76" s="451"/>
    </row>
    <row r="77" spans="1:11" s="500" customFormat="1" hidden="1">
      <c r="A77" s="460"/>
      <c r="B77" s="482"/>
      <c r="C77" s="476" t="str">
        <f>'Data information'!C164</f>
        <v xml:space="preserve"> - H-400x200x8x13 mm.</v>
      </c>
      <c r="D77" s="449"/>
      <c r="E77" s="450" t="str">
        <f>'Data information'!D164</f>
        <v>กก.</v>
      </c>
      <c r="F77" s="449">
        <f>'Data information'!E164</f>
        <v>33.409999999999997</v>
      </c>
      <c r="G77" s="449">
        <f t="shared" si="10"/>
        <v>0</v>
      </c>
      <c r="H77" s="449">
        <f>'Data information'!F164</f>
        <v>0</v>
      </c>
      <c r="I77" s="449">
        <f t="shared" si="11"/>
        <v>0</v>
      </c>
      <c r="J77" s="449">
        <f t="shared" si="12"/>
        <v>0</v>
      </c>
      <c r="K77" s="451"/>
    </row>
    <row r="78" spans="1:11" s="500" customFormat="1">
      <c r="A78" s="460"/>
      <c r="B78" s="482"/>
      <c r="C78" s="476" t="str">
        <f>'Data information'!C165</f>
        <v xml:space="preserve"> - H-350x175x7x11 mm.</v>
      </c>
      <c r="D78" s="449"/>
      <c r="E78" s="450" t="str">
        <f>'Data information'!D165</f>
        <v>กก.</v>
      </c>
      <c r="F78" s="449">
        <f>'Data information'!E165</f>
        <v>33.409999999999997</v>
      </c>
      <c r="G78" s="449">
        <f t="shared" si="10"/>
        <v>0</v>
      </c>
      <c r="H78" s="449">
        <f>'Data information'!F165</f>
        <v>0</v>
      </c>
      <c r="I78" s="449">
        <f t="shared" si="11"/>
        <v>0</v>
      </c>
      <c r="J78" s="449">
        <f t="shared" si="12"/>
        <v>0</v>
      </c>
      <c r="K78" s="451"/>
    </row>
    <row r="79" spans="1:11" s="500" customFormat="1">
      <c r="A79" s="460"/>
      <c r="B79" s="482"/>
      <c r="C79" s="476" t="str">
        <f>'Data information'!C166</f>
        <v xml:space="preserve"> - H-300x150x6.5x9 mm.</v>
      </c>
      <c r="D79" s="449"/>
      <c r="E79" s="450" t="str">
        <f>'Data information'!D166</f>
        <v>กก.</v>
      </c>
      <c r="F79" s="449">
        <f>'Data information'!E166</f>
        <v>35.549999999999997</v>
      </c>
      <c r="G79" s="449">
        <f t="shared" si="10"/>
        <v>0</v>
      </c>
      <c r="H79" s="449">
        <f>'Data information'!F166</f>
        <v>0</v>
      </c>
      <c r="I79" s="449">
        <f t="shared" si="11"/>
        <v>0</v>
      </c>
      <c r="J79" s="449">
        <f t="shared" si="12"/>
        <v>0</v>
      </c>
      <c r="K79" s="451"/>
    </row>
    <row r="80" spans="1:11" s="500" customFormat="1" hidden="1">
      <c r="A80" s="460"/>
      <c r="B80" s="482"/>
      <c r="C80" s="476" t="str">
        <f>'Data information'!C167</f>
        <v xml:space="preserve"> - H-200x200x8x12 mm.</v>
      </c>
      <c r="D80" s="449"/>
      <c r="E80" s="450" t="str">
        <f>'Data information'!D167</f>
        <v>กก.</v>
      </c>
      <c r="F80" s="449">
        <f>'Data information'!E167</f>
        <v>33.409999999999997</v>
      </c>
      <c r="G80" s="449">
        <f t="shared" si="10"/>
        <v>0</v>
      </c>
      <c r="H80" s="449">
        <f>'Data information'!F167</f>
        <v>0</v>
      </c>
      <c r="I80" s="449">
        <f t="shared" si="11"/>
        <v>0</v>
      </c>
      <c r="J80" s="449">
        <f t="shared" si="12"/>
        <v>0</v>
      </c>
      <c r="K80" s="451"/>
    </row>
    <row r="81" spans="1:11" s="500" customFormat="1" hidden="1">
      <c r="A81" s="460"/>
      <c r="B81" s="482"/>
      <c r="C81" s="476" t="str">
        <f>'Data information'!C168</f>
        <v xml:space="preserve"> - H-200x150x6x9 mm.</v>
      </c>
      <c r="D81" s="449"/>
      <c r="E81" s="450" t="str">
        <f>'Data information'!D168</f>
        <v>กก.</v>
      </c>
      <c r="F81" s="449">
        <f>'Data information'!E168</f>
        <v>34.020000000000003</v>
      </c>
      <c r="G81" s="449">
        <f t="shared" si="10"/>
        <v>0</v>
      </c>
      <c r="H81" s="449">
        <f>'Data information'!F168</f>
        <v>0</v>
      </c>
      <c r="I81" s="449">
        <f t="shared" si="11"/>
        <v>0</v>
      </c>
      <c r="J81" s="449">
        <f t="shared" si="12"/>
        <v>0</v>
      </c>
      <c r="K81" s="451"/>
    </row>
    <row r="82" spans="1:11" s="500" customFormat="1">
      <c r="A82" s="460"/>
      <c r="B82" s="482"/>
      <c r="C82" s="476" t="str">
        <f>'Data information'!C169</f>
        <v xml:space="preserve"> - H-194x150x6x9 mm.</v>
      </c>
      <c r="D82" s="449"/>
      <c r="E82" s="450" t="str">
        <f>'Data information'!D169</f>
        <v>กก.</v>
      </c>
      <c r="F82" s="449">
        <f>'Data information'!E169</f>
        <v>34.020000000000003</v>
      </c>
      <c r="G82" s="449">
        <f t="shared" si="10"/>
        <v>0</v>
      </c>
      <c r="H82" s="449">
        <f>'Data information'!F169</f>
        <v>0</v>
      </c>
      <c r="I82" s="449">
        <f t="shared" si="11"/>
        <v>0</v>
      </c>
      <c r="J82" s="449">
        <f t="shared" si="12"/>
        <v>0</v>
      </c>
      <c r="K82" s="451"/>
    </row>
    <row r="83" spans="1:11" s="500" customFormat="1">
      <c r="A83" s="460"/>
      <c r="B83" s="482"/>
      <c r="C83" s="476" t="str">
        <f>'Data information'!C170</f>
        <v xml:space="preserve"> - H-150x150x7x10 mm.</v>
      </c>
      <c r="D83" s="449"/>
      <c r="E83" s="450" t="str">
        <f>'Data information'!D170</f>
        <v>กก.</v>
      </c>
      <c r="F83" s="449">
        <f>'Data information'!E170</f>
        <v>33.409999999999997</v>
      </c>
      <c r="G83" s="449">
        <f t="shared" si="10"/>
        <v>0</v>
      </c>
      <c r="H83" s="449">
        <f>'Data information'!F170</f>
        <v>0</v>
      </c>
      <c r="I83" s="449">
        <f t="shared" si="11"/>
        <v>0</v>
      </c>
      <c r="J83" s="449">
        <f t="shared" si="12"/>
        <v>0</v>
      </c>
      <c r="K83" s="451"/>
    </row>
    <row r="84" spans="1:11" s="500" customFormat="1" hidden="1">
      <c r="A84" s="460"/>
      <c r="B84" s="482"/>
      <c r="C84" s="476" t="str">
        <f>'Data information'!C171</f>
        <v xml:space="preserve"> - H-148x100x6x9 mm.</v>
      </c>
      <c r="D84" s="449"/>
      <c r="E84" s="450" t="str">
        <f>'Data information'!D171</f>
        <v>กก.</v>
      </c>
      <c r="F84" s="449">
        <f>'Data information'!E171</f>
        <v>33.459000000000003</v>
      </c>
      <c r="G84" s="449">
        <f t="shared" si="10"/>
        <v>0</v>
      </c>
      <c r="H84" s="449">
        <f>'Data information'!F171</f>
        <v>0</v>
      </c>
      <c r="I84" s="449">
        <f t="shared" si="11"/>
        <v>0</v>
      </c>
      <c r="J84" s="449">
        <f t="shared" si="12"/>
        <v>0</v>
      </c>
      <c r="K84" s="451"/>
    </row>
    <row r="85" spans="1:11" s="500" customFormat="1">
      <c r="A85" s="460"/>
      <c r="B85" s="482"/>
      <c r="C85" s="476" t="str">
        <f>'Data information'!C172</f>
        <v xml:space="preserve"> - H-125x125x6.5x9 mm.</v>
      </c>
      <c r="D85" s="449"/>
      <c r="E85" s="450" t="str">
        <f>'Data information'!D172</f>
        <v>กก.</v>
      </c>
      <c r="F85" s="449">
        <f>'Data information'!E172</f>
        <v>33.409999999999997</v>
      </c>
      <c r="G85" s="449">
        <f t="shared" si="10"/>
        <v>0</v>
      </c>
      <c r="H85" s="449">
        <f>'Data information'!F172</f>
        <v>0</v>
      </c>
      <c r="I85" s="449">
        <f t="shared" si="11"/>
        <v>0</v>
      </c>
      <c r="J85" s="449">
        <f t="shared" si="12"/>
        <v>0</v>
      </c>
      <c r="K85" s="451"/>
    </row>
    <row r="86" spans="1:11" s="500" customFormat="1" hidden="1">
      <c r="A86" s="460"/>
      <c r="B86" s="482"/>
      <c r="C86" s="476" t="str">
        <f>'Data information'!C173</f>
        <v xml:space="preserve"> - H-100x100x6x8 mm.</v>
      </c>
      <c r="D86" s="449"/>
      <c r="E86" s="450" t="str">
        <f>'Data information'!D173</f>
        <v>กก.</v>
      </c>
      <c r="F86" s="449">
        <f>'Data information'!E173</f>
        <v>33.409999999999997</v>
      </c>
      <c r="G86" s="449">
        <f t="shared" si="10"/>
        <v>0</v>
      </c>
      <c r="H86" s="449">
        <f>'Data information'!F173</f>
        <v>0</v>
      </c>
      <c r="I86" s="449">
        <f t="shared" si="11"/>
        <v>0</v>
      </c>
      <c r="J86" s="449">
        <f t="shared" si="12"/>
        <v>0</v>
      </c>
      <c r="K86" s="451"/>
    </row>
    <row r="87" spans="1:11" s="500" customFormat="1">
      <c r="A87" s="460"/>
      <c r="B87" s="482"/>
      <c r="C87" s="476" t="str">
        <f>'Data information'!C174</f>
        <v xml:space="preserve"> - แปเหล็กรูปตัว Z ชุบกัลวาไนซ์ ขนาด 250x2.4 mm.</v>
      </c>
      <c r="D87" s="449"/>
      <c r="E87" s="450" t="str">
        <f>'Data information'!D174</f>
        <v>ม.</v>
      </c>
      <c r="F87" s="449">
        <f>'Data information'!E174</f>
        <v>366</v>
      </c>
      <c r="G87" s="449">
        <f t="shared" si="10"/>
        <v>0</v>
      </c>
      <c r="H87" s="449">
        <f>'Data information'!F174</f>
        <v>25</v>
      </c>
      <c r="I87" s="449">
        <f t="shared" si="11"/>
        <v>0</v>
      </c>
      <c r="J87" s="449">
        <f t="shared" si="12"/>
        <v>0</v>
      </c>
      <c r="K87" s="451"/>
    </row>
    <row r="88" spans="1:11" s="500" customFormat="1" hidden="1">
      <c r="A88" s="460"/>
      <c r="B88" s="482"/>
      <c r="C88" s="476" t="str">
        <f>'Data information'!C175</f>
        <v xml:space="preserve"> - O-216.3x4.5 mm.</v>
      </c>
      <c r="D88" s="449"/>
      <c r="E88" s="450" t="str">
        <f>'Data information'!D175</f>
        <v>กก.</v>
      </c>
      <c r="F88" s="449">
        <f>'Data information'!E175</f>
        <v>28.94</v>
      </c>
      <c r="G88" s="449">
        <f t="shared" si="10"/>
        <v>0</v>
      </c>
      <c r="H88" s="449">
        <f>'Data information'!F175</f>
        <v>0</v>
      </c>
      <c r="I88" s="449">
        <f t="shared" si="11"/>
        <v>0</v>
      </c>
      <c r="J88" s="449">
        <f t="shared" si="12"/>
        <v>0</v>
      </c>
      <c r="K88" s="451"/>
    </row>
    <row r="89" spans="1:11" s="500" customFormat="1" hidden="1">
      <c r="A89" s="460"/>
      <c r="B89" s="482"/>
      <c r="C89" s="476" t="str">
        <f>'Data information'!C176</f>
        <v xml:space="preserve"> - O-114.3x3.2 mm.</v>
      </c>
      <c r="D89" s="449"/>
      <c r="E89" s="450" t="str">
        <f>'Data information'!D176</f>
        <v>กก.</v>
      </c>
      <c r="F89" s="449">
        <f>'Data information'!E176</f>
        <v>26.34</v>
      </c>
      <c r="G89" s="449">
        <f t="shared" si="10"/>
        <v>0</v>
      </c>
      <c r="H89" s="449">
        <f>'Data information'!F176</f>
        <v>0</v>
      </c>
      <c r="I89" s="449">
        <f t="shared" si="11"/>
        <v>0</v>
      </c>
      <c r="J89" s="449">
        <f t="shared" si="12"/>
        <v>0</v>
      </c>
      <c r="K89" s="451"/>
    </row>
    <row r="90" spans="1:11" s="500" customFormat="1" hidden="1">
      <c r="A90" s="460"/>
      <c r="B90" s="482"/>
      <c r="C90" s="476" t="str">
        <f>'Data information'!C177</f>
        <v xml:space="preserve"> - O-76.3x3.2 mm.</v>
      </c>
      <c r="D90" s="449"/>
      <c r="E90" s="450" t="str">
        <f>'Data information'!D177</f>
        <v>กก.</v>
      </c>
      <c r="F90" s="449">
        <f>'Data information'!E177</f>
        <v>26.35</v>
      </c>
      <c r="G90" s="449">
        <f t="shared" si="10"/>
        <v>0</v>
      </c>
      <c r="H90" s="449">
        <f>'Data information'!F177</f>
        <v>0</v>
      </c>
      <c r="I90" s="449">
        <f t="shared" si="11"/>
        <v>0</v>
      </c>
      <c r="J90" s="449">
        <f t="shared" si="12"/>
        <v>0</v>
      </c>
      <c r="K90" s="451"/>
    </row>
    <row r="91" spans="1:11" s="500" customFormat="1" hidden="1">
      <c r="A91" s="460"/>
      <c r="B91" s="482"/>
      <c r="C91" s="476" t="str">
        <f>'Data information'!C178</f>
        <v xml:space="preserve"> - LG-100x100x3.2 mm.</v>
      </c>
      <c r="D91" s="449"/>
      <c r="E91" s="450" t="str">
        <f>'Data information'!D178</f>
        <v>กก.</v>
      </c>
      <c r="F91" s="449">
        <f>'Data information'!E178</f>
        <v>26.585000000000001</v>
      </c>
      <c r="G91" s="449">
        <f t="shared" si="10"/>
        <v>0</v>
      </c>
      <c r="H91" s="449">
        <f>'Data information'!F178</f>
        <v>0</v>
      </c>
      <c r="I91" s="449">
        <f t="shared" si="11"/>
        <v>0</v>
      </c>
      <c r="J91" s="449">
        <f t="shared" si="12"/>
        <v>0</v>
      </c>
      <c r="K91" s="451"/>
    </row>
    <row r="92" spans="1:11" s="500" customFormat="1" hidden="1">
      <c r="A92" s="460"/>
      <c r="B92" s="482"/>
      <c r="C92" s="476" t="str">
        <f>'Data information'!C179</f>
        <v xml:space="preserve"> - LG-100x50x3.2 mm.</v>
      </c>
      <c r="D92" s="449"/>
      <c r="E92" s="450" t="str">
        <f>'Data information'!D179</f>
        <v>กก.</v>
      </c>
      <c r="F92" s="449">
        <f>'Data information'!E179</f>
        <v>26.55</v>
      </c>
      <c r="G92" s="449">
        <f t="shared" si="10"/>
        <v>0</v>
      </c>
      <c r="H92" s="449">
        <f>'Data information'!F179</f>
        <v>0</v>
      </c>
      <c r="I92" s="449">
        <f t="shared" si="11"/>
        <v>0</v>
      </c>
      <c r="J92" s="449">
        <f t="shared" si="12"/>
        <v>0</v>
      </c>
      <c r="K92" s="451"/>
    </row>
    <row r="93" spans="1:11" s="500" customFormat="1" hidden="1">
      <c r="A93" s="460"/>
      <c r="B93" s="482"/>
      <c r="C93" s="476" t="str">
        <f>'Data information'!C180</f>
        <v xml:space="preserve"> - PL.400x400x25mm.</v>
      </c>
      <c r="D93" s="449"/>
      <c r="E93" s="450" t="str">
        <f>'Data information'!D180</f>
        <v>กก.</v>
      </c>
      <c r="F93" s="449">
        <f>'Data information'!E180</f>
        <v>28.44</v>
      </c>
      <c r="G93" s="449">
        <f t="shared" si="10"/>
        <v>0</v>
      </c>
      <c r="H93" s="449">
        <f>'Data information'!F180</f>
        <v>0</v>
      </c>
      <c r="I93" s="449">
        <f t="shared" si="11"/>
        <v>0</v>
      </c>
      <c r="J93" s="449">
        <f t="shared" si="12"/>
        <v>0</v>
      </c>
      <c r="K93" s="451"/>
    </row>
    <row r="94" spans="1:11" s="500" customFormat="1" hidden="1">
      <c r="A94" s="460"/>
      <c r="B94" s="482"/>
      <c r="C94" s="476" t="str">
        <f>'Data information'!C181</f>
        <v xml:space="preserve"> - PL.500x300x20mm.</v>
      </c>
      <c r="D94" s="449"/>
      <c r="E94" s="450" t="str">
        <f>'Data information'!D181</f>
        <v>กก.</v>
      </c>
      <c r="F94" s="449">
        <f>'Data information'!E181</f>
        <v>28.44</v>
      </c>
      <c r="G94" s="449">
        <f t="shared" si="10"/>
        <v>0</v>
      </c>
      <c r="H94" s="449">
        <f>'Data information'!F181</f>
        <v>0</v>
      </c>
      <c r="I94" s="449">
        <f t="shared" si="11"/>
        <v>0</v>
      </c>
      <c r="J94" s="449">
        <f t="shared" si="12"/>
        <v>0</v>
      </c>
      <c r="K94" s="451"/>
    </row>
    <row r="95" spans="1:11" s="500" customFormat="1">
      <c r="A95" s="460"/>
      <c r="B95" s="482"/>
      <c r="C95" s="476" t="str">
        <f>'Data information'!C182</f>
        <v xml:space="preserve"> - PL.450x350x20mm.</v>
      </c>
      <c r="D95" s="449"/>
      <c r="E95" s="450" t="str">
        <f>'Data information'!D182</f>
        <v>กก.</v>
      </c>
      <c r="F95" s="449">
        <f>'Data information'!E182</f>
        <v>28.44</v>
      </c>
      <c r="G95" s="449">
        <f t="shared" si="10"/>
        <v>0</v>
      </c>
      <c r="H95" s="449">
        <f>'Data information'!F182</f>
        <v>0</v>
      </c>
      <c r="I95" s="449">
        <f t="shared" si="11"/>
        <v>0</v>
      </c>
      <c r="J95" s="449">
        <f t="shared" si="12"/>
        <v>0</v>
      </c>
      <c r="K95" s="451"/>
    </row>
    <row r="96" spans="1:11" s="500" customFormat="1" hidden="1">
      <c r="A96" s="460"/>
      <c r="B96" s="482"/>
      <c r="C96" s="476" t="str">
        <f>'Data information'!C183</f>
        <v xml:space="preserve"> - PL.400x300x20mm.</v>
      </c>
      <c r="D96" s="449"/>
      <c r="E96" s="450" t="str">
        <f>'Data information'!D183</f>
        <v>กก.</v>
      </c>
      <c r="F96" s="449">
        <f>'Data information'!E183</f>
        <v>28.44</v>
      </c>
      <c r="G96" s="449">
        <f t="shared" si="10"/>
        <v>0</v>
      </c>
      <c r="H96" s="449">
        <f>'Data information'!F183</f>
        <v>0</v>
      </c>
      <c r="I96" s="449">
        <f t="shared" si="11"/>
        <v>0</v>
      </c>
      <c r="J96" s="449">
        <f t="shared" si="12"/>
        <v>0</v>
      </c>
      <c r="K96" s="451"/>
    </row>
    <row r="97" spans="1:11" s="500" customFormat="1">
      <c r="A97" s="460"/>
      <c r="B97" s="482"/>
      <c r="C97" s="476" t="str">
        <f>'Data information'!C184</f>
        <v xml:space="preserve"> - PL.350x200x20mm.</v>
      </c>
      <c r="D97" s="449"/>
      <c r="E97" s="450" t="str">
        <f>'Data information'!D184</f>
        <v>กก.</v>
      </c>
      <c r="F97" s="449">
        <f>'Data information'!E184</f>
        <v>28.44</v>
      </c>
      <c r="G97" s="449">
        <f t="shared" si="10"/>
        <v>0</v>
      </c>
      <c r="H97" s="449">
        <f>'Data information'!F184</f>
        <v>0</v>
      </c>
      <c r="I97" s="449">
        <f t="shared" si="11"/>
        <v>0</v>
      </c>
      <c r="J97" s="449">
        <f t="shared" si="12"/>
        <v>0</v>
      </c>
      <c r="K97" s="451"/>
    </row>
    <row r="98" spans="1:11" s="500" customFormat="1">
      <c r="A98" s="460"/>
      <c r="B98" s="482"/>
      <c r="C98" s="476" t="str">
        <f>'Data information'!C185</f>
        <v xml:space="preserve"> - PL.300x300x20mm.</v>
      </c>
      <c r="D98" s="449"/>
      <c r="E98" s="450" t="str">
        <f>'Data information'!D185</f>
        <v>กก.</v>
      </c>
      <c r="F98" s="449">
        <f>'Data information'!E185</f>
        <v>28.44</v>
      </c>
      <c r="G98" s="449">
        <f t="shared" si="10"/>
        <v>0</v>
      </c>
      <c r="H98" s="449">
        <f>'Data information'!F185</f>
        <v>0</v>
      </c>
      <c r="I98" s="449">
        <f t="shared" si="11"/>
        <v>0</v>
      </c>
      <c r="J98" s="449">
        <f t="shared" si="12"/>
        <v>0</v>
      </c>
      <c r="K98" s="451"/>
    </row>
    <row r="99" spans="1:11" s="500" customFormat="1" hidden="1">
      <c r="A99" s="460"/>
      <c r="B99" s="482"/>
      <c r="C99" s="476" t="str">
        <f>'Data information'!C186</f>
        <v xml:space="preserve"> - PL 250x250x20 mm.</v>
      </c>
      <c r="D99" s="449"/>
      <c r="E99" s="450" t="str">
        <f>'Data information'!D186</f>
        <v>กก.</v>
      </c>
      <c r="F99" s="449">
        <f>'Data information'!E186</f>
        <v>28.44</v>
      </c>
      <c r="G99" s="449">
        <f t="shared" si="10"/>
        <v>0</v>
      </c>
      <c r="H99" s="449">
        <f>'Data information'!F186</f>
        <v>0</v>
      </c>
      <c r="I99" s="449">
        <f t="shared" si="11"/>
        <v>0</v>
      </c>
      <c r="J99" s="449">
        <f t="shared" si="12"/>
        <v>0</v>
      </c>
      <c r="K99" s="451"/>
    </row>
    <row r="100" spans="1:11" s="500" customFormat="1" hidden="1">
      <c r="A100" s="460"/>
      <c r="B100" s="482"/>
      <c r="C100" s="476" t="str">
        <f>'Data information'!C187</f>
        <v xml:space="preserve"> - PL 250x250x16 mm.</v>
      </c>
      <c r="D100" s="449"/>
      <c r="E100" s="450" t="str">
        <f>'Data information'!D187</f>
        <v>กก.</v>
      </c>
      <c r="F100" s="449">
        <f>'Data information'!E187</f>
        <v>28.44</v>
      </c>
      <c r="G100" s="449">
        <f t="shared" si="10"/>
        <v>0</v>
      </c>
      <c r="H100" s="449">
        <f>'Data information'!F187</f>
        <v>0</v>
      </c>
      <c r="I100" s="449">
        <f t="shared" si="11"/>
        <v>0</v>
      </c>
      <c r="J100" s="449">
        <f t="shared" si="12"/>
        <v>0</v>
      </c>
      <c r="K100" s="451"/>
    </row>
    <row r="101" spans="1:11" s="500" customFormat="1" hidden="1">
      <c r="A101" s="460"/>
      <c r="B101" s="482"/>
      <c r="C101" s="476" t="str">
        <f>'Data information'!C188</f>
        <v xml:space="preserve"> - PL 200x200x16 mm.</v>
      </c>
      <c r="D101" s="449"/>
      <c r="E101" s="450" t="str">
        <f>'Data information'!D188</f>
        <v>กก.</v>
      </c>
      <c r="F101" s="449">
        <f>'Data information'!E188</f>
        <v>28.44</v>
      </c>
      <c r="G101" s="449">
        <f t="shared" si="10"/>
        <v>0</v>
      </c>
      <c r="H101" s="449">
        <f>'Data information'!F188</f>
        <v>0</v>
      </c>
      <c r="I101" s="449">
        <f t="shared" si="11"/>
        <v>0</v>
      </c>
      <c r="J101" s="449">
        <f t="shared" si="12"/>
        <v>0</v>
      </c>
      <c r="K101" s="451"/>
    </row>
    <row r="102" spans="1:11" s="500" customFormat="1" hidden="1">
      <c r="A102" s="460"/>
      <c r="B102" s="482"/>
      <c r="C102" s="476" t="str">
        <f>'Data information'!C189</f>
        <v xml:space="preserve"> - PL.300x300x12mm.</v>
      </c>
      <c r="D102" s="449"/>
      <c r="E102" s="450" t="str">
        <f>'Data information'!D189</f>
        <v>กก.</v>
      </c>
      <c r="F102" s="449">
        <f>'Data information'!E189</f>
        <v>25.12</v>
      </c>
      <c r="G102" s="449">
        <f t="shared" si="10"/>
        <v>0</v>
      </c>
      <c r="H102" s="449">
        <f>'Data information'!F189</f>
        <v>0</v>
      </c>
      <c r="I102" s="449">
        <f t="shared" si="11"/>
        <v>0</v>
      </c>
      <c r="J102" s="449">
        <f t="shared" si="12"/>
        <v>0</v>
      </c>
      <c r="K102" s="451"/>
    </row>
    <row r="103" spans="1:11" s="500" customFormat="1">
      <c r="A103" s="460"/>
      <c r="B103" s="482"/>
      <c r="C103" s="476" t="str">
        <f>'Data information'!C190</f>
        <v xml:space="preserve"> - PL 200x200x12 mm.</v>
      </c>
      <c r="D103" s="449"/>
      <c r="E103" s="450" t="str">
        <f>'Data information'!D190</f>
        <v>กก.</v>
      </c>
      <c r="F103" s="449">
        <f>'Data information'!E190</f>
        <v>25.12</v>
      </c>
      <c r="G103" s="449">
        <f t="shared" si="10"/>
        <v>0</v>
      </c>
      <c r="H103" s="449">
        <f>'Data information'!F190</f>
        <v>0</v>
      </c>
      <c r="I103" s="449">
        <f t="shared" si="11"/>
        <v>0</v>
      </c>
      <c r="J103" s="449">
        <f t="shared" si="12"/>
        <v>0</v>
      </c>
      <c r="K103" s="451"/>
    </row>
    <row r="104" spans="1:11" s="500" customFormat="1" hidden="1">
      <c r="A104" s="460"/>
      <c r="B104" s="482"/>
      <c r="C104" s="476" t="str">
        <f>'Data information'!C191</f>
        <v xml:space="preserve"> - PL 200x200x9 mm.</v>
      </c>
      <c r="D104" s="449"/>
      <c r="E104" s="450" t="str">
        <f>'Data information'!D191</f>
        <v>กก.</v>
      </c>
      <c r="F104" s="449">
        <f>'Data information'!E191</f>
        <v>25.12</v>
      </c>
      <c r="G104" s="449">
        <f t="shared" si="10"/>
        <v>0</v>
      </c>
      <c r="H104" s="449">
        <f>'Data information'!F191</f>
        <v>0</v>
      </c>
      <c r="I104" s="449">
        <f t="shared" si="11"/>
        <v>0</v>
      </c>
      <c r="J104" s="449">
        <f t="shared" si="12"/>
        <v>0</v>
      </c>
      <c r="K104" s="451"/>
    </row>
    <row r="105" spans="1:11" s="500" customFormat="1">
      <c r="A105" s="460"/>
      <c r="B105" s="482"/>
      <c r="C105" s="476" t="str">
        <f>'Data information'!C192</f>
        <v xml:space="preserve"> - PL 6 mm.</v>
      </c>
      <c r="D105" s="449"/>
      <c r="E105" s="450" t="str">
        <f>'Data information'!D192</f>
        <v>กก.</v>
      </c>
      <c r="F105" s="449">
        <f>'Data information'!E192</f>
        <v>25.12</v>
      </c>
      <c r="G105" s="449">
        <f t="shared" si="10"/>
        <v>0</v>
      </c>
      <c r="H105" s="449">
        <f>'Data information'!F192</f>
        <v>0</v>
      </c>
      <c r="I105" s="449">
        <f t="shared" si="11"/>
        <v>0</v>
      </c>
      <c r="J105" s="449">
        <f t="shared" si="12"/>
        <v>0</v>
      </c>
      <c r="K105" s="451"/>
    </row>
    <row r="106" spans="1:11" s="500" customFormat="1" hidden="1">
      <c r="A106" s="460"/>
      <c r="B106" s="482"/>
      <c r="C106" s="476" t="str">
        <f>'Data information'!C193</f>
        <v xml:space="preserve"> - Bolt M16 (ฝังลึก 0.40 ม.)</v>
      </c>
      <c r="D106" s="449"/>
      <c r="E106" s="450" t="str">
        <f>'Data information'!D193</f>
        <v>ชุด</v>
      </c>
      <c r="F106" s="449">
        <f>'Data information'!E193</f>
        <v>160</v>
      </c>
      <c r="G106" s="449">
        <f t="shared" si="10"/>
        <v>0</v>
      </c>
      <c r="H106" s="449">
        <f>'Data information'!F193</f>
        <v>0</v>
      </c>
      <c r="I106" s="449">
        <f t="shared" si="11"/>
        <v>0</v>
      </c>
      <c r="J106" s="449">
        <f t="shared" si="12"/>
        <v>0</v>
      </c>
      <c r="K106" s="451"/>
    </row>
    <row r="107" spans="1:11" s="500" customFormat="1" hidden="1">
      <c r="A107" s="460"/>
      <c r="B107" s="482"/>
      <c r="C107" s="476" t="str">
        <f>'Data information'!C194</f>
        <v xml:space="preserve"> - Bolt M20 (ฝังลึก 0.40 ม.)</v>
      </c>
      <c r="D107" s="449"/>
      <c r="E107" s="450" t="str">
        <f>'Data information'!D194</f>
        <v>ชุด</v>
      </c>
      <c r="F107" s="449">
        <f>'Data information'!E194</f>
        <v>150</v>
      </c>
      <c r="G107" s="449">
        <f t="shared" si="10"/>
        <v>0</v>
      </c>
      <c r="H107" s="449">
        <f>'Data information'!F194</f>
        <v>0</v>
      </c>
      <c r="I107" s="449">
        <f t="shared" si="11"/>
        <v>0</v>
      </c>
      <c r="J107" s="449">
        <f t="shared" si="12"/>
        <v>0</v>
      </c>
      <c r="K107" s="451"/>
    </row>
    <row r="108" spans="1:11" s="500" customFormat="1" hidden="1">
      <c r="A108" s="460"/>
      <c r="B108" s="482"/>
      <c r="C108" s="476" t="str">
        <f>'Data information'!C195</f>
        <v xml:space="preserve"> - Bolt M25 (ฝังลึก 0.50 ม.)</v>
      </c>
      <c r="D108" s="449"/>
      <c r="E108" s="450" t="str">
        <f>'Data information'!D195</f>
        <v>ชุด</v>
      </c>
      <c r="F108" s="449">
        <f>'Data information'!E195</f>
        <v>175</v>
      </c>
      <c r="G108" s="449">
        <f t="shared" si="10"/>
        <v>0</v>
      </c>
      <c r="H108" s="449">
        <f>'Data information'!F195</f>
        <v>0</v>
      </c>
      <c r="I108" s="449">
        <f t="shared" si="11"/>
        <v>0</v>
      </c>
      <c r="J108" s="449">
        <f t="shared" si="12"/>
        <v>0</v>
      </c>
      <c r="K108" s="451"/>
    </row>
    <row r="109" spans="1:11" s="500" customFormat="1" hidden="1">
      <c r="A109" s="460"/>
      <c r="B109" s="482"/>
      <c r="C109" s="476" t="str">
        <f>'Data information'!C196</f>
        <v xml:space="preserve"> - Dowel DB12 (ฝังลึก 0.30 ม.)</v>
      </c>
      <c r="D109" s="449"/>
      <c r="E109" s="450" t="str">
        <f>'Data information'!D196</f>
        <v>กก.</v>
      </c>
      <c r="F109" s="449">
        <f>'Data information'!E196</f>
        <v>20.2</v>
      </c>
      <c r="G109" s="449">
        <f t="shared" si="10"/>
        <v>0</v>
      </c>
      <c r="H109" s="449">
        <f>'Data information'!F196</f>
        <v>0</v>
      </c>
      <c r="I109" s="449">
        <f t="shared" si="11"/>
        <v>0</v>
      </c>
      <c r="J109" s="449">
        <f t="shared" si="12"/>
        <v>0</v>
      </c>
      <c r="K109" s="451"/>
    </row>
    <row r="110" spans="1:11" s="500" customFormat="1" hidden="1">
      <c r="A110" s="460"/>
      <c r="B110" s="482"/>
      <c r="C110" s="476" t="str">
        <f>'Data information'!C197</f>
        <v xml:space="preserve"> - Dowel DB12 (ฝังลึก 0.40 ม.)</v>
      </c>
      <c r="D110" s="449"/>
      <c r="E110" s="450" t="str">
        <f>'Data information'!D197</f>
        <v>กก.</v>
      </c>
      <c r="F110" s="449">
        <f>'Data information'!E197</f>
        <v>20.2</v>
      </c>
      <c r="G110" s="449">
        <f t="shared" si="10"/>
        <v>0</v>
      </c>
      <c r="H110" s="449">
        <f>'Data information'!F197</f>
        <v>0</v>
      </c>
      <c r="I110" s="449">
        <f t="shared" si="11"/>
        <v>0</v>
      </c>
      <c r="J110" s="449">
        <f t="shared" si="12"/>
        <v>0</v>
      </c>
      <c r="K110" s="451"/>
    </row>
    <row r="111" spans="1:11" s="500" customFormat="1">
      <c r="A111" s="460"/>
      <c r="B111" s="482"/>
      <c r="C111" s="476" t="str">
        <f>'Data information'!C198</f>
        <v xml:space="preserve"> - Dowel DB16 (ฝังลึก 0.40 ม.)</v>
      </c>
      <c r="D111" s="449"/>
      <c r="E111" s="450" t="str">
        <f>'Data information'!D198</f>
        <v>กก.</v>
      </c>
      <c r="F111" s="449">
        <f>'Data information'!E198</f>
        <v>20.14</v>
      </c>
      <c r="G111" s="449">
        <f t="shared" si="10"/>
        <v>0</v>
      </c>
      <c r="H111" s="449">
        <f>'Data information'!F198</f>
        <v>0</v>
      </c>
      <c r="I111" s="449">
        <f t="shared" si="11"/>
        <v>0</v>
      </c>
      <c r="J111" s="449">
        <f t="shared" si="12"/>
        <v>0</v>
      </c>
      <c r="K111" s="451"/>
    </row>
    <row r="112" spans="1:11" s="500" customFormat="1" hidden="1">
      <c r="A112" s="460"/>
      <c r="B112" s="482"/>
      <c r="C112" s="476" t="str">
        <f>'Data information'!C199</f>
        <v xml:space="preserve"> - Dowel DB20 (ฝังลึก 0.40 ม.)</v>
      </c>
      <c r="D112" s="449"/>
      <c r="E112" s="450" t="str">
        <f>'Data information'!D199</f>
        <v>กก.</v>
      </c>
      <c r="F112" s="449">
        <f>'Data information'!E199</f>
        <v>20.18</v>
      </c>
      <c r="G112" s="449">
        <f t="shared" si="10"/>
        <v>0</v>
      </c>
      <c r="H112" s="449">
        <f>'Data information'!F199</f>
        <v>0</v>
      </c>
      <c r="I112" s="449">
        <f t="shared" si="11"/>
        <v>0</v>
      </c>
      <c r="J112" s="449">
        <f t="shared" si="12"/>
        <v>0</v>
      </c>
      <c r="K112" s="451"/>
    </row>
    <row r="113" spans="1:11" s="500" customFormat="1" hidden="1">
      <c r="A113" s="460"/>
      <c r="B113" s="482"/>
      <c r="C113" s="476" t="str">
        <f>'Data information'!C200</f>
        <v xml:space="preserve"> - Dowel DB25 (ฝังลึก 0.40 ม.)</v>
      </c>
      <c r="D113" s="449"/>
      <c r="E113" s="450" t="str">
        <f>'Data information'!D200</f>
        <v>กก.</v>
      </c>
      <c r="F113" s="449">
        <f>'Data information'!E200</f>
        <v>20.41</v>
      </c>
      <c r="G113" s="449">
        <f t="shared" si="10"/>
        <v>0</v>
      </c>
      <c r="H113" s="449">
        <f>'Data information'!F200</f>
        <v>0</v>
      </c>
      <c r="I113" s="449">
        <f t="shared" si="11"/>
        <v>0</v>
      </c>
      <c r="J113" s="449">
        <f t="shared" si="12"/>
        <v>0</v>
      </c>
      <c r="K113" s="451"/>
    </row>
    <row r="114" spans="1:11" s="500" customFormat="1">
      <c r="A114" s="460"/>
      <c r="B114" s="482"/>
      <c r="C114" s="476" t="str">
        <f>'Data information'!C201</f>
        <v xml:space="preserve"> - ค่าแรงเชื่อม ประกอบเหล็กโครงสร้าง</v>
      </c>
      <c r="D114" s="449"/>
      <c r="E114" s="450" t="str">
        <f>'Data information'!D201</f>
        <v>กก.</v>
      </c>
      <c r="F114" s="449">
        <f>'Data information'!E201</f>
        <v>0</v>
      </c>
      <c r="G114" s="449">
        <f t="shared" si="10"/>
        <v>0</v>
      </c>
      <c r="H114" s="449">
        <f>'Data information'!F201</f>
        <v>10</v>
      </c>
      <c r="I114" s="449">
        <f t="shared" si="11"/>
        <v>0</v>
      </c>
      <c r="J114" s="449">
        <f t="shared" si="12"/>
        <v>0</v>
      </c>
      <c r="K114" s="451"/>
    </row>
    <row r="115" spans="1:11" s="500" customFormat="1">
      <c r="A115" s="460"/>
      <c r="B115" s="482"/>
      <c r="C115" s="476" t="str">
        <f>'Data information'!C202</f>
        <v xml:space="preserve"> - ทาสีกันสนิม</v>
      </c>
      <c r="D115" s="449"/>
      <c r="E115" s="450" t="str">
        <f>'Data information'!D202</f>
        <v>ตร.ม.</v>
      </c>
      <c r="F115" s="449">
        <f>'Data information'!E202</f>
        <v>22.42</v>
      </c>
      <c r="G115" s="449">
        <f t="shared" si="10"/>
        <v>0</v>
      </c>
      <c r="H115" s="449">
        <f>'Data information'!F202</f>
        <v>30</v>
      </c>
      <c r="I115" s="449">
        <f t="shared" si="11"/>
        <v>0</v>
      </c>
      <c r="J115" s="449">
        <f t="shared" si="12"/>
        <v>0</v>
      </c>
      <c r="K115" s="451"/>
    </row>
    <row r="116" spans="1:11" s="500" customFormat="1">
      <c r="A116" s="460"/>
      <c r="B116" s="482"/>
      <c r="C116" s="476" t="str">
        <f>'Data information'!C203</f>
        <v xml:space="preserve"> - ทาสีน้ำมัน</v>
      </c>
      <c r="D116" s="449"/>
      <c r="E116" s="450" t="str">
        <f>'Data information'!D203</f>
        <v>ตร.ม.</v>
      </c>
      <c r="F116" s="449">
        <f>'Data information'!E203</f>
        <v>66.12</v>
      </c>
      <c r="G116" s="449">
        <f t="shared" si="10"/>
        <v>0</v>
      </c>
      <c r="H116" s="449">
        <f>'Data information'!F203</f>
        <v>35</v>
      </c>
      <c r="I116" s="449">
        <f t="shared" si="11"/>
        <v>0</v>
      </c>
      <c r="J116" s="449">
        <f t="shared" si="12"/>
        <v>0</v>
      </c>
      <c r="K116" s="451"/>
    </row>
    <row r="117" spans="1:11" s="500" customFormat="1">
      <c r="A117" s="460"/>
      <c r="B117" s="482"/>
      <c r="C117" s="476"/>
      <c r="D117" s="449"/>
      <c r="E117" s="450"/>
      <c r="F117" s="449"/>
      <c r="G117" s="449"/>
      <c r="H117" s="449"/>
      <c r="I117" s="449"/>
      <c r="J117" s="449"/>
      <c r="K117" s="451"/>
    </row>
    <row r="118" spans="1:11" s="500" customFormat="1">
      <c r="A118" s="451"/>
      <c r="B118" s="475"/>
      <c r="C118" s="486" t="s">
        <v>163</v>
      </c>
      <c r="D118" s="467"/>
      <c r="E118" s="468"/>
      <c r="F118" s="467"/>
      <c r="G118" s="467">
        <f>SUM(G75:G117)</f>
        <v>0</v>
      </c>
      <c r="H118" s="467"/>
      <c r="I118" s="467">
        <f>SUM(I75:I117)</f>
        <v>0</v>
      </c>
      <c r="J118" s="467">
        <f>SUM(J75:J117)</f>
        <v>0</v>
      </c>
      <c r="K118" s="451"/>
    </row>
    <row r="119" spans="1:11" s="500" customFormat="1">
      <c r="A119" s="460"/>
      <c r="B119" s="482"/>
      <c r="C119" s="483"/>
      <c r="D119" s="460"/>
      <c r="E119" s="461"/>
      <c r="F119" s="460"/>
      <c r="G119" s="460"/>
      <c r="H119" s="460"/>
      <c r="I119" s="460"/>
      <c r="J119" s="460"/>
      <c r="K119" s="454"/>
    </row>
    <row r="120" spans="1:11" s="500" customFormat="1">
      <c r="A120" s="464"/>
      <c r="B120" s="703" t="str">
        <f>"รวม"&amp;B36</f>
        <v>รวมหมวดงานวิศวกรรมโครงสร้าง</v>
      </c>
      <c r="C120" s="703"/>
      <c r="D120" s="462"/>
      <c r="E120" s="463"/>
      <c r="F120" s="462"/>
      <c r="G120" s="462">
        <f>G74+G118</f>
        <v>0</v>
      </c>
      <c r="H120" s="462"/>
      <c r="I120" s="462">
        <f>I74+I118</f>
        <v>0</v>
      </c>
      <c r="J120" s="462">
        <f>J74+J118</f>
        <v>0</v>
      </c>
      <c r="K120" s="464"/>
    </row>
    <row r="121" spans="1:11" s="500" customFormat="1">
      <c r="A121" s="480">
        <v>8.3000000000000007</v>
      </c>
      <c r="B121" s="481" t="str">
        <f>B12</f>
        <v>หมวดงานสถาปัตยกรรม</v>
      </c>
      <c r="C121" s="476"/>
      <c r="D121" s="451"/>
      <c r="E121" s="458"/>
      <c r="F121" s="451"/>
      <c r="G121" s="451"/>
      <c r="H121" s="451"/>
      <c r="I121" s="451"/>
      <c r="J121" s="451"/>
      <c r="K121" s="451"/>
    </row>
    <row r="122" spans="1:11" s="500" customFormat="1">
      <c r="A122" s="480"/>
      <c r="B122" s="481"/>
      <c r="C122" s="485" t="str">
        <f>'Data information'!C205</f>
        <v>งานวัสดุมุงหลังคา</v>
      </c>
      <c r="D122" s="451"/>
      <c r="E122" s="458"/>
      <c r="F122" s="451"/>
      <c r="G122" s="451"/>
      <c r="H122" s="451"/>
      <c r="I122" s="451"/>
      <c r="J122" s="451"/>
      <c r="K122" s="451"/>
    </row>
    <row r="123" spans="1:11" s="500" customFormat="1" ht="48">
      <c r="A123" s="451"/>
      <c r="B123" s="475"/>
      <c r="C123" s="490" t="str">
        <f>'Data information'!C206</f>
        <v xml:space="preserve"> - หลังคา METALSHEET+โฟม หนา 5 ซม.พร้อม Flashing ครอบปิด อุปกรณ์การติดตั้ง</v>
      </c>
      <c r="D123" s="449"/>
      <c r="E123" s="450" t="str">
        <f>'Data information'!D206</f>
        <v>ตร.ม.</v>
      </c>
      <c r="F123" s="449">
        <f>'Data information'!E206</f>
        <v>970</v>
      </c>
      <c r="G123" s="449">
        <f>D123*F123</f>
        <v>0</v>
      </c>
      <c r="H123" s="449">
        <f>'Data information'!F206</f>
        <v>70</v>
      </c>
      <c r="I123" s="449">
        <f>D123*H123</f>
        <v>0</v>
      </c>
      <c r="J123" s="449">
        <f>G123+I123</f>
        <v>0</v>
      </c>
      <c r="K123" s="469" t="s">
        <v>967</v>
      </c>
    </row>
    <row r="124" spans="1:11" s="500" customFormat="1" hidden="1">
      <c r="A124" s="451"/>
      <c r="B124" s="475"/>
      <c r="C124" s="476" t="str">
        <f>'Data information'!C207</f>
        <v xml:space="preserve"> - หลังคาอะครีลิคชนิดแผ่นเรียบโปร่งแสงกันความร้อน ขนาด 1.380X4.00 ม. หนา 6 มม.</v>
      </c>
      <c r="D124" s="449"/>
      <c r="E124" s="450" t="str">
        <f>'Data information'!D207</f>
        <v>ตร.ม.</v>
      </c>
      <c r="F124" s="449">
        <f>'Data information'!E207</f>
        <v>997.5</v>
      </c>
      <c r="G124" s="449">
        <f>D124*F124</f>
        <v>0</v>
      </c>
      <c r="H124" s="449">
        <f>'Data information'!F207</f>
        <v>0</v>
      </c>
      <c r="I124" s="449">
        <f>D124*H124</f>
        <v>0</v>
      </c>
      <c r="J124" s="449">
        <f>G124+I124</f>
        <v>0</v>
      </c>
      <c r="K124" s="451"/>
    </row>
    <row r="125" spans="1:11" s="500" customFormat="1">
      <c r="A125" s="451"/>
      <c r="B125" s="475"/>
      <c r="C125" s="476" t="str">
        <f>'Data information'!C208</f>
        <v xml:space="preserve"> - รางน้ำฝน คสล. ผิวภายในรางขัดมันเรียบผสมน้ำยากันซึม </v>
      </c>
      <c r="D125" s="449"/>
      <c r="E125" s="450" t="str">
        <f>'Data information'!D208</f>
        <v>ม.</v>
      </c>
      <c r="F125" s="449">
        <f>'Data information'!E208</f>
        <v>1560</v>
      </c>
      <c r="G125" s="449">
        <f>D125*F125</f>
        <v>0</v>
      </c>
      <c r="H125" s="449">
        <f>'Data information'!F208</f>
        <v>300</v>
      </c>
      <c r="I125" s="449">
        <f>D125*H125</f>
        <v>0</v>
      </c>
      <c r="J125" s="449">
        <f>G125+I125</f>
        <v>0</v>
      </c>
      <c r="K125" s="451"/>
    </row>
    <row r="126" spans="1:11" s="500" customFormat="1">
      <c r="A126" s="480"/>
      <c r="B126" s="481"/>
      <c r="C126" s="485" t="str">
        <f>'Data information'!C209</f>
        <v>งานฝ้าเพดาน</v>
      </c>
      <c r="D126" s="449"/>
      <c r="E126" s="458"/>
      <c r="F126" s="451"/>
      <c r="G126" s="451"/>
      <c r="H126" s="451"/>
      <c r="I126" s="451"/>
      <c r="J126" s="451"/>
      <c r="K126" s="451"/>
    </row>
    <row r="127" spans="1:11" s="500" customFormat="1">
      <c r="A127" s="451"/>
      <c r="B127" s="475"/>
      <c r="C127" s="476" t="str">
        <f>'Data information'!C210</f>
        <v xml:space="preserve"> - C1-ฝ้าเพดานแต่งเรียบ ท้องพื้นคอนกรีตโครงสร้าง </v>
      </c>
      <c r="D127" s="449"/>
      <c r="E127" s="450" t="str">
        <f>'Data information'!D210</f>
        <v>ตร.ม.</v>
      </c>
      <c r="F127" s="449">
        <f>'Data information'!E210</f>
        <v>24</v>
      </c>
      <c r="G127" s="449">
        <f>D127*F127</f>
        <v>0</v>
      </c>
      <c r="H127" s="449">
        <f>'Data information'!F210</f>
        <v>30</v>
      </c>
      <c r="I127" s="449">
        <f>D127*H127</f>
        <v>0</v>
      </c>
      <c r="J127" s="449">
        <f>G127+I127</f>
        <v>0</v>
      </c>
      <c r="K127" s="469"/>
    </row>
    <row r="128" spans="1:11" s="500" customFormat="1" ht="48">
      <c r="A128" s="451"/>
      <c r="B128" s="475"/>
      <c r="C128" s="490" t="str">
        <f>'Data information'!C211</f>
        <v xml:space="preserve"> - C2-ฝ้าเพดานยิบซั่มบอร์ดชนิดขอบลาดหนา 9 มม.โครงเคร่า ซีไลน์เหล็กอาบสังกะสี  @0.60 ม.# </v>
      </c>
      <c r="D128" s="449"/>
      <c r="E128" s="450" t="str">
        <f>'Data information'!D211</f>
        <v>ตร.ม.</v>
      </c>
      <c r="F128" s="449">
        <f>'Data information'!E211</f>
        <v>186.33</v>
      </c>
      <c r="G128" s="449">
        <f>D128*F128</f>
        <v>0</v>
      </c>
      <c r="H128" s="449">
        <f>'Data information'!F211</f>
        <v>75</v>
      </c>
      <c r="I128" s="449">
        <f>D128*H128</f>
        <v>0</v>
      </c>
      <c r="J128" s="449">
        <f>G128+I128</f>
        <v>0</v>
      </c>
      <c r="K128" s="451"/>
    </row>
    <row r="129" spans="1:11" s="500" customFormat="1" ht="48">
      <c r="A129" s="451"/>
      <c r="B129" s="475"/>
      <c r="C129" s="490" t="str">
        <f>'Data information'!C212</f>
        <v xml:space="preserve"> - C3-ฝ้าเพดานยิบซั่มบอร์ดชนิดทนชื้นขอบลาดหนา 9 มม.โครงเคร่า ซีไลน์เหล็กอาบสังกะสี  @0.60 ม.# </v>
      </c>
      <c r="D129" s="449"/>
      <c r="E129" s="450" t="str">
        <f>'Data information'!D212</f>
        <v>ตร.ม.</v>
      </c>
      <c r="F129" s="449">
        <f>'Data information'!E212</f>
        <v>212.5</v>
      </c>
      <c r="G129" s="449">
        <f>D129*F129</f>
        <v>0</v>
      </c>
      <c r="H129" s="449">
        <f>'Data information'!F212</f>
        <v>75</v>
      </c>
      <c r="I129" s="449">
        <f>D129*H129</f>
        <v>0</v>
      </c>
      <c r="J129" s="449">
        <f>G129+I129</f>
        <v>0</v>
      </c>
      <c r="K129" s="451"/>
    </row>
    <row r="130" spans="1:11" s="500" customFormat="1" ht="48">
      <c r="A130" s="451"/>
      <c r="B130" s="475"/>
      <c r="C130" s="490" t="str">
        <f>'Data information'!C213</f>
        <v xml:space="preserve"> - C4-ฝ้าเพดานยิบซั่มบอร์ด ซับเสียงหนา 12 มม. โครงเคร่า ที-บาร์สีขาว @ 0.60 ม.# </v>
      </c>
      <c r="D130" s="449"/>
      <c r="E130" s="450" t="str">
        <f>'Data information'!D213</f>
        <v>ตร.ม.</v>
      </c>
      <c r="F130" s="449">
        <f>'Data information'!E213</f>
        <v>357.55</v>
      </c>
      <c r="G130" s="449">
        <f>D130*F130</f>
        <v>0</v>
      </c>
      <c r="H130" s="449">
        <f>'Data information'!F213</f>
        <v>52</v>
      </c>
      <c r="I130" s="449">
        <f>D130*H130</f>
        <v>0</v>
      </c>
      <c r="J130" s="449">
        <f>G130+I130</f>
        <v>0</v>
      </c>
      <c r="K130" s="451"/>
    </row>
    <row r="131" spans="1:11" s="500" customFormat="1" ht="48" hidden="1">
      <c r="A131" s="451"/>
      <c r="B131" s="475"/>
      <c r="C131" s="490" t="str">
        <f>'Data information'!C214</f>
        <v xml:space="preserve"> - C5-ฝ้าเพดานยิบซั่มบอร์ดชนิดขอบลาดหนา 9 มม.โครงเคร่า ซีไลน์เหล็กอาบสังกะสี  @0.60 ม.# </v>
      </c>
      <c r="D131" s="449"/>
      <c r="E131" s="450" t="str">
        <f>'Data information'!D214</f>
        <v>ตร.ม.</v>
      </c>
      <c r="F131" s="449">
        <f>'Data information'!E214</f>
        <v>186.33</v>
      </c>
      <c r="G131" s="449">
        <f>D131*F131</f>
        <v>0</v>
      </c>
      <c r="H131" s="449">
        <f>'Data information'!F214</f>
        <v>75</v>
      </c>
      <c r="I131" s="449">
        <f>D131*H131</f>
        <v>0</v>
      </c>
      <c r="J131" s="449">
        <f>G131+I131</f>
        <v>0</v>
      </c>
      <c r="K131" s="469" t="s">
        <v>967</v>
      </c>
    </row>
    <row r="132" spans="1:11" s="500" customFormat="1">
      <c r="A132" s="480"/>
      <c r="B132" s="481"/>
      <c r="C132" s="485" t="str">
        <f>'Data information'!C215</f>
        <v>งานผนัง</v>
      </c>
      <c r="D132" s="449"/>
      <c r="E132" s="458"/>
      <c r="F132" s="451"/>
      <c r="G132" s="451"/>
      <c r="H132" s="451"/>
      <c r="I132" s="451"/>
      <c r="J132" s="451"/>
      <c r="K132" s="451"/>
    </row>
    <row r="133" spans="1:11" s="500" customFormat="1">
      <c r="A133" s="451"/>
      <c r="B133" s="475"/>
      <c r="C133" s="476" t="str">
        <f>'Data information'!C216</f>
        <v xml:space="preserve"> - ผ1-ผ4-ผนังก่อคอนกรีตบล็อคขนาด 0.15X0.30ม.หนา 7 ซม.</v>
      </c>
      <c r="D133" s="449"/>
      <c r="E133" s="450" t="str">
        <f>'Data information'!D216</f>
        <v>ตร.ม.</v>
      </c>
      <c r="F133" s="449">
        <f>'Data information'!E216</f>
        <v>202.34</v>
      </c>
      <c r="G133" s="449">
        <f>D133*F133</f>
        <v>0</v>
      </c>
      <c r="H133" s="449">
        <f>'Data information'!F216</f>
        <v>56</v>
      </c>
      <c r="I133" s="449">
        <f>D133*H133</f>
        <v>0</v>
      </c>
      <c r="J133" s="449">
        <f>G133+I133</f>
        <v>0</v>
      </c>
      <c r="K133" s="469" t="s">
        <v>967</v>
      </c>
    </row>
    <row r="134" spans="1:11" s="500" customFormat="1">
      <c r="A134" s="451"/>
      <c r="B134" s="475"/>
      <c r="C134" s="476" t="str">
        <f>'Data information'!C217</f>
        <v xml:space="preserve"> - งานผนังผิวฉาบปูนเรียบ</v>
      </c>
      <c r="D134" s="449"/>
      <c r="E134" s="450" t="str">
        <f>'Data information'!D217</f>
        <v>ตร.ม.</v>
      </c>
      <c r="F134" s="449">
        <f>'Data information'!E217</f>
        <v>75.22</v>
      </c>
      <c r="G134" s="449">
        <f t="shared" ref="G134:G144" si="13">D134*F134</f>
        <v>0</v>
      </c>
      <c r="H134" s="449">
        <f>'Data information'!F217</f>
        <v>87</v>
      </c>
      <c r="I134" s="449">
        <f t="shared" ref="I134:I144" si="14">D134*H134</f>
        <v>0</v>
      </c>
      <c r="J134" s="449">
        <f t="shared" ref="J134:J144" si="15">G134+I134</f>
        <v>0</v>
      </c>
      <c r="K134" s="469" t="s">
        <v>967</v>
      </c>
    </row>
    <row r="135" spans="1:11" s="500" customFormat="1">
      <c r="A135" s="451"/>
      <c r="B135" s="475"/>
      <c r="C135" s="476" t="str">
        <f>'Data information'!C218</f>
        <v xml:space="preserve"> - ผ5-ผนังผิวฉาบปูน กรุกระเบื้องเกรซพอซเลนขนาด 0.30X0.60 ม.</v>
      </c>
      <c r="D135" s="449"/>
      <c r="E135" s="450" t="str">
        <f>'Data information'!D218</f>
        <v>ตร.ม.</v>
      </c>
      <c r="F135" s="449">
        <f>'Data information'!E218</f>
        <v>370</v>
      </c>
      <c r="G135" s="449">
        <f t="shared" si="13"/>
        <v>0</v>
      </c>
      <c r="H135" s="449">
        <f>'Data information'!F218</f>
        <v>189</v>
      </c>
      <c r="I135" s="449">
        <f t="shared" si="14"/>
        <v>0</v>
      </c>
      <c r="J135" s="449">
        <f t="shared" si="15"/>
        <v>0</v>
      </c>
      <c r="K135" s="451"/>
    </row>
    <row r="136" spans="1:11" s="500" customFormat="1">
      <c r="A136" s="451"/>
      <c r="B136" s="475"/>
      <c r="C136" s="476" t="str">
        <f>'Data information'!C219</f>
        <v xml:space="preserve"> - ผ6-ผนังคอนกรีตโครงสร้าง ฉาบปูนเรียบ</v>
      </c>
      <c r="D136" s="449"/>
      <c r="E136" s="450" t="str">
        <f>'Data information'!D219</f>
        <v>ตร.ม.</v>
      </c>
      <c r="F136" s="449">
        <f>'Data information'!E219</f>
        <v>75.22</v>
      </c>
      <c r="G136" s="449">
        <f t="shared" si="13"/>
        <v>0</v>
      </c>
      <c r="H136" s="449">
        <f>'Data information'!F219</f>
        <v>105</v>
      </c>
      <c r="I136" s="449">
        <f t="shared" si="14"/>
        <v>0</v>
      </c>
      <c r="J136" s="449">
        <f t="shared" si="15"/>
        <v>0</v>
      </c>
      <c r="K136" s="451"/>
    </row>
    <row r="137" spans="1:11" s="500" customFormat="1" ht="48">
      <c r="A137" s="451"/>
      <c r="B137" s="475"/>
      <c r="C137" s="490" t="str">
        <f>'Data information'!C220</f>
        <v xml:space="preserve"> - ผ7-ผนังคอนกรีตโครงสร้างเปลือยผิวเคลือบด้วยน้ำยากันตะไคร่สูตรน้ำมัน</v>
      </c>
      <c r="D137" s="449"/>
      <c r="E137" s="450" t="str">
        <f>'Data information'!D220</f>
        <v>ตร.ม.</v>
      </c>
      <c r="F137" s="449">
        <f>'Data information'!E220</f>
        <v>35</v>
      </c>
      <c r="G137" s="449">
        <f t="shared" si="13"/>
        <v>0</v>
      </c>
      <c r="H137" s="449">
        <f>'Data information'!F220</f>
        <v>30</v>
      </c>
      <c r="I137" s="449">
        <f t="shared" si="14"/>
        <v>0</v>
      </c>
      <c r="J137" s="449">
        <f t="shared" si="15"/>
        <v>0</v>
      </c>
      <c r="K137" s="451"/>
    </row>
    <row r="138" spans="1:11" s="500" customFormat="1" ht="48">
      <c r="A138" s="451"/>
      <c r="B138" s="475"/>
      <c r="C138" s="490" t="str">
        <f>'Data information'!C221</f>
        <v xml:space="preserve"> - ผ8-ผนังกรุแผ่นเมทัลชีท ลายไม้หน้ากว้าง 8" โครงเคร่าซีไลน์อาบสังกะสี (หน้าลิฟต์)</v>
      </c>
      <c r="D138" s="449"/>
      <c r="E138" s="450" t="str">
        <f>'Data information'!D221</f>
        <v>ตร.ม.</v>
      </c>
      <c r="F138" s="449">
        <f>'Data information'!E221</f>
        <v>500</v>
      </c>
      <c r="G138" s="449">
        <f t="shared" si="13"/>
        <v>0</v>
      </c>
      <c r="H138" s="449">
        <f>'Data information'!F221</f>
        <v>0</v>
      </c>
      <c r="I138" s="449">
        <f t="shared" si="14"/>
        <v>0</v>
      </c>
      <c r="J138" s="449">
        <f t="shared" si="15"/>
        <v>0</v>
      </c>
      <c r="K138" s="451"/>
    </row>
    <row r="139" spans="1:11" s="500" customFormat="1" hidden="1">
      <c r="A139" s="451"/>
      <c r="B139" s="475"/>
      <c r="C139" s="476" t="str">
        <f>'Data information'!C222</f>
        <v xml:space="preserve"> - ผ9-ผนังกรุแผ่นอลูมิเนี่ยม คอมโพสิทชนิดใส้กลางทนไฟ สีเทา</v>
      </c>
      <c r="D139" s="449"/>
      <c r="E139" s="450" t="str">
        <f>'Data information'!D222</f>
        <v>ตร.ม.</v>
      </c>
      <c r="F139" s="449">
        <f>'Data information'!E222</f>
        <v>0</v>
      </c>
      <c r="G139" s="449">
        <f t="shared" si="13"/>
        <v>0</v>
      </c>
      <c r="H139" s="449">
        <f>'Data information'!F222</f>
        <v>0</v>
      </c>
      <c r="I139" s="449">
        <f t="shared" si="14"/>
        <v>0</v>
      </c>
      <c r="J139" s="449">
        <f t="shared" si="15"/>
        <v>0</v>
      </c>
      <c r="K139" s="451"/>
    </row>
    <row r="140" spans="1:11" s="500" customFormat="1" hidden="1">
      <c r="A140" s="451"/>
      <c r="B140" s="475"/>
      <c r="C140" s="476" t="str">
        <f>'Data information'!C223</f>
        <v xml:space="preserve"> - ผ10-ผนังระแนงเหล็กกล่องชุปกาวาไนซ์ขนาด 75X40X2.3mm.@ 0.11 ม.ทาสีดำ</v>
      </c>
      <c r="D140" s="449"/>
      <c r="E140" s="450" t="str">
        <f>'Data information'!D223</f>
        <v>ตร.ม.</v>
      </c>
      <c r="F140" s="449">
        <f>'Data information'!E223</f>
        <v>1270</v>
      </c>
      <c r="G140" s="449">
        <f t="shared" si="13"/>
        <v>0</v>
      </c>
      <c r="H140" s="449">
        <f>'Data information'!F223</f>
        <v>320</v>
      </c>
      <c r="I140" s="449">
        <f t="shared" si="14"/>
        <v>0</v>
      </c>
      <c r="J140" s="449">
        <f t="shared" si="15"/>
        <v>0</v>
      </c>
      <c r="K140" s="451"/>
    </row>
    <row r="141" spans="1:11" s="500" customFormat="1" hidden="1">
      <c r="A141" s="451"/>
      <c r="B141" s="475"/>
      <c r="C141" s="476" t="str">
        <f>'Data information'!C224</f>
        <v xml:space="preserve"> - ผ11-ผนังห้องน้ำสำเร็จรูปความหนา 25 มม.ผิวผนังเป็นไฮเพรสเซอร์ลามิเนทลายไม้บริเวณส่วนหน้าห้องน้ำและประตู</v>
      </c>
      <c r="D141" s="449"/>
      <c r="E141" s="450" t="str">
        <f>'Data information'!D224</f>
        <v>ชุด</v>
      </c>
      <c r="F141" s="449">
        <f>'Data information'!E224</f>
        <v>0</v>
      </c>
      <c r="G141" s="449">
        <f t="shared" si="13"/>
        <v>0</v>
      </c>
      <c r="H141" s="449">
        <f>'Data information'!F224</f>
        <v>0</v>
      </c>
      <c r="I141" s="449">
        <f t="shared" si="14"/>
        <v>0</v>
      </c>
      <c r="J141" s="449">
        <f t="shared" si="15"/>
        <v>0</v>
      </c>
      <c r="K141" s="451"/>
    </row>
    <row r="142" spans="1:11" s="500" customFormat="1" ht="48">
      <c r="A142" s="451"/>
      <c r="B142" s="475"/>
      <c r="C142" s="490" t="str">
        <f>'Data information'!C225</f>
        <v xml:space="preserve"> - ผ12-ผนังกระจกลามิเนตใส (กระจกใส 6 มม.+PVB 0.76 มม.+กระจกใส 6 มม.) กรอบอลูมิเนี่ยม</v>
      </c>
      <c r="D142" s="449"/>
      <c r="E142" s="450" t="str">
        <f>'Data information'!D225</f>
        <v>ตร.ม.</v>
      </c>
      <c r="F142" s="449">
        <f>'Data information'!E225</f>
        <v>2500</v>
      </c>
      <c r="G142" s="449">
        <f t="shared" si="13"/>
        <v>0</v>
      </c>
      <c r="H142" s="449">
        <f>'Data information'!F225</f>
        <v>0</v>
      </c>
      <c r="I142" s="449">
        <f t="shared" si="14"/>
        <v>0</v>
      </c>
      <c r="J142" s="449">
        <f t="shared" si="15"/>
        <v>0</v>
      </c>
      <c r="K142" s="469" t="s">
        <v>967</v>
      </c>
    </row>
    <row r="143" spans="1:11" s="500" customFormat="1">
      <c r="A143" s="451"/>
      <c r="B143" s="475"/>
      <c r="C143" s="476" t="str">
        <f>'Data information'!C226</f>
        <v xml:space="preserve"> - ผ13-ผนังกระจกใส ความหนากระจก 6 มม.กรอบอลูมิเนี่ยม</v>
      </c>
      <c r="D143" s="449"/>
      <c r="E143" s="450" t="str">
        <f>'Data information'!D226</f>
        <v>ตร.ม.</v>
      </c>
      <c r="F143" s="449">
        <f>'Data information'!E226</f>
        <v>1700</v>
      </c>
      <c r="G143" s="449">
        <f t="shared" si="13"/>
        <v>0</v>
      </c>
      <c r="H143" s="449">
        <f>'Data information'!F226</f>
        <v>0</v>
      </c>
      <c r="I143" s="449">
        <f t="shared" si="14"/>
        <v>0</v>
      </c>
      <c r="J143" s="449">
        <f t="shared" si="15"/>
        <v>0</v>
      </c>
      <c r="K143" s="469" t="s">
        <v>967</v>
      </c>
    </row>
    <row r="144" spans="1:11" s="500" customFormat="1">
      <c r="A144" s="451"/>
      <c r="B144" s="475"/>
      <c r="C144" s="476" t="str">
        <f>'Data information'!C227</f>
        <v xml:space="preserve"> - ผ14.ผนังกระจกเงา ความหนากระจก 6 มม.</v>
      </c>
      <c r="D144" s="449"/>
      <c r="E144" s="450" t="str">
        <f>'Data information'!D227</f>
        <v>ตร.ม.</v>
      </c>
      <c r="F144" s="449">
        <f>'Data information'!E227</f>
        <v>444</v>
      </c>
      <c r="G144" s="449">
        <f t="shared" si="13"/>
        <v>0</v>
      </c>
      <c r="H144" s="449">
        <f>'Data information'!F227</f>
        <v>99</v>
      </c>
      <c r="I144" s="449">
        <f t="shared" si="14"/>
        <v>0</v>
      </c>
      <c r="J144" s="449">
        <f t="shared" si="15"/>
        <v>0</v>
      </c>
      <c r="K144" s="451"/>
    </row>
    <row r="145" spans="1:11" s="500" customFormat="1">
      <c r="A145" s="480"/>
      <c r="B145" s="481"/>
      <c r="C145" s="485" t="str">
        <f>'Data information'!C228</f>
        <v>งานวัสดุผิวพื้น</v>
      </c>
      <c r="D145" s="449"/>
      <c r="E145" s="458"/>
      <c r="F145" s="451"/>
      <c r="G145" s="451"/>
      <c r="H145" s="451"/>
      <c r="I145" s="451"/>
      <c r="J145" s="451"/>
      <c r="K145" s="451"/>
    </row>
    <row r="146" spans="1:11" s="500" customFormat="1">
      <c r="A146" s="451"/>
      <c r="B146" s="475"/>
      <c r="C146" s="476" t="str">
        <f>'Data information'!C229</f>
        <v xml:space="preserve"> - F0-พื้นผิวขัดมันเรียบผสมผงขัดหน้าแข็ง ( FLOOR HARDENER )</v>
      </c>
      <c r="D146" s="449"/>
      <c r="E146" s="450" t="str">
        <f>'Data information'!D229</f>
        <v>ตร.ม.</v>
      </c>
      <c r="F146" s="449">
        <f>'Data information'!E229</f>
        <v>32.25</v>
      </c>
      <c r="G146" s="449">
        <f>D146*F146</f>
        <v>0</v>
      </c>
      <c r="H146" s="449">
        <f>'Data information'!F229</f>
        <v>40</v>
      </c>
      <c r="I146" s="449">
        <f>D146*H146</f>
        <v>0</v>
      </c>
      <c r="J146" s="449">
        <f>G146+I146</f>
        <v>0</v>
      </c>
      <c r="K146" s="469" t="s">
        <v>967</v>
      </c>
    </row>
    <row r="147" spans="1:11" s="500" customFormat="1">
      <c r="A147" s="451"/>
      <c r="B147" s="475"/>
      <c r="C147" s="476" t="str">
        <f>'Data information'!C230</f>
        <v xml:space="preserve"> - F1-พื้นปูกระเบื้อง เกรซพอซเลนขนาด 0.60X1.20 ม.</v>
      </c>
      <c r="D147" s="449"/>
      <c r="E147" s="450" t="str">
        <f>'Data information'!D230</f>
        <v>ตร.ม.</v>
      </c>
      <c r="F147" s="449">
        <f>'Data information'!E230</f>
        <v>32.25</v>
      </c>
      <c r="G147" s="449">
        <f t="shared" ref="G147:G156" si="16">D147*F147</f>
        <v>0</v>
      </c>
      <c r="H147" s="449">
        <f>'Data information'!F230</f>
        <v>40</v>
      </c>
      <c r="I147" s="449">
        <f t="shared" ref="I147:I156" si="17">D147*H147</f>
        <v>0</v>
      </c>
      <c r="J147" s="449">
        <f t="shared" ref="J147:J156" si="18">G147+I147</f>
        <v>0</v>
      </c>
      <c r="K147" s="469" t="s">
        <v>967</v>
      </c>
    </row>
    <row r="148" spans="1:11" s="500" customFormat="1">
      <c r="A148" s="451"/>
      <c r="B148" s="475"/>
      <c r="C148" s="476" t="str">
        <f>'Data information'!C231</f>
        <v xml:space="preserve"> - F2-พื้นปูกระเบื้อง เกรซพอซเลนขนาด 0.60X0.60 ม.</v>
      </c>
      <c r="D148" s="449"/>
      <c r="E148" s="450" t="str">
        <f>'Data information'!D231</f>
        <v>ตร.ม.</v>
      </c>
      <c r="F148" s="449">
        <f>'Data information'!E231</f>
        <v>32.25</v>
      </c>
      <c r="G148" s="449">
        <f t="shared" si="16"/>
        <v>0</v>
      </c>
      <c r="H148" s="449">
        <f>'Data information'!F231</f>
        <v>40</v>
      </c>
      <c r="I148" s="449">
        <f t="shared" si="17"/>
        <v>0</v>
      </c>
      <c r="J148" s="449">
        <f t="shared" si="18"/>
        <v>0</v>
      </c>
      <c r="K148" s="469" t="s">
        <v>967</v>
      </c>
    </row>
    <row r="149" spans="1:11" s="500" customFormat="1">
      <c r="A149" s="451"/>
      <c r="B149" s="475"/>
      <c r="C149" s="476" t="str">
        <f>'Data information'!C232</f>
        <v xml:space="preserve"> - F3-พื้นปูกระเบื้อง เกรซพอซเลนขนาด 0.30X0.60 ม. (ชนิดไม่ลื่น)</v>
      </c>
      <c r="D149" s="449"/>
      <c r="E149" s="450" t="str">
        <f>'Data information'!D232</f>
        <v>ตร.ม.</v>
      </c>
      <c r="F149" s="449">
        <f>'Data information'!E232</f>
        <v>398</v>
      </c>
      <c r="G149" s="449">
        <f t="shared" si="16"/>
        <v>0</v>
      </c>
      <c r="H149" s="449">
        <f>'Data information'!F232</f>
        <v>222</v>
      </c>
      <c r="I149" s="449">
        <f t="shared" si="17"/>
        <v>0</v>
      </c>
      <c r="J149" s="449">
        <f t="shared" si="18"/>
        <v>0</v>
      </c>
      <c r="K149" s="451"/>
    </row>
    <row r="150" spans="1:11" s="500" customFormat="1" hidden="1">
      <c r="A150" s="451"/>
      <c r="B150" s="475"/>
      <c r="C150" s="476" t="str">
        <f>'Data information'!C233</f>
        <v xml:space="preserve"> - F4-พื้นปูกระเบื้อง เกรซพอซเลนขนาด 0.20X1.20 ม.</v>
      </c>
      <c r="D150" s="449"/>
      <c r="E150" s="450" t="str">
        <f>'Data information'!D233</f>
        <v>ตร.ม.</v>
      </c>
      <c r="F150" s="449">
        <f>'Data information'!E233</f>
        <v>50</v>
      </c>
      <c r="G150" s="449">
        <f t="shared" si="16"/>
        <v>0</v>
      </c>
      <c r="H150" s="449">
        <f>'Data information'!F233</f>
        <v>87</v>
      </c>
      <c r="I150" s="449">
        <f t="shared" si="17"/>
        <v>0</v>
      </c>
      <c r="J150" s="449">
        <f t="shared" si="18"/>
        <v>0</v>
      </c>
      <c r="K150" s="469" t="s">
        <v>967</v>
      </c>
    </row>
    <row r="151" spans="1:11" s="500" customFormat="1">
      <c r="A151" s="451"/>
      <c r="B151" s="475"/>
      <c r="C151" s="476" t="str">
        <f>'Data information'!C234</f>
        <v xml:space="preserve"> - F5-พื้นปูกระเบื้องยางลายไม้ชนิดคลิ๊กล๊อคความหนาไม่น้อยกว่า 4 มม.</v>
      </c>
      <c r="D151" s="449"/>
      <c r="E151" s="450" t="str">
        <f>'Data information'!D234</f>
        <v>ตร.ม.</v>
      </c>
      <c r="F151" s="449">
        <f>'Data information'!E234</f>
        <v>382.25</v>
      </c>
      <c r="G151" s="449">
        <f t="shared" si="16"/>
        <v>0</v>
      </c>
      <c r="H151" s="449">
        <f>'Data information'!F234</f>
        <v>40</v>
      </c>
      <c r="I151" s="449">
        <f t="shared" si="17"/>
        <v>0</v>
      </c>
      <c r="J151" s="449">
        <f t="shared" si="18"/>
        <v>0</v>
      </c>
      <c r="K151" s="469" t="s">
        <v>967</v>
      </c>
    </row>
    <row r="152" spans="1:11" s="500" customFormat="1">
      <c r="A152" s="451"/>
      <c r="B152" s="475"/>
      <c r="C152" s="476" t="str">
        <f>'Data information'!C235</f>
        <v xml:space="preserve"> - F6-พื้นคอนกรีตทำผิวพิมพ์ลายสีเทาดำ (STAMPED CONCRETE)</v>
      </c>
      <c r="D152" s="449"/>
      <c r="E152" s="450" t="str">
        <f>'Data information'!D235</f>
        <v>ตร.ม.</v>
      </c>
      <c r="F152" s="449">
        <f>'Data information'!E235</f>
        <v>32.25</v>
      </c>
      <c r="G152" s="449">
        <f t="shared" si="16"/>
        <v>0</v>
      </c>
      <c r="H152" s="449">
        <f>'Data information'!F235</f>
        <v>40</v>
      </c>
      <c r="I152" s="449">
        <f t="shared" si="17"/>
        <v>0</v>
      </c>
      <c r="J152" s="449">
        <f t="shared" si="18"/>
        <v>0</v>
      </c>
      <c r="K152" s="469" t="s">
        <v>967</v>
      </c>
    </row>
    <row r="153" spans="1:11" s="500" customFormat="1" hidden="1">
      <c r="A153" s="451"/>
      <c r="B153" s="475"/>
      <c r="C153" s="476" t="str">
        <f>'Data information'!C236</f>
        <v xml:space="preserve"> - F7-พื้นปูพรม(ไนล่อน) สีเทา</v>
      </c>
      <c r="D153" s="449"/>
      <c r="E153" s="450" t="str">
        <f>'Data information'!D236</f>
        <v>ตร.ม.</v>
      </c>
      <c r="F153" s="449">
        <f>'Data information'!E236</f>
        <v>32.25</v>
      </c>
      <c r="G153" s="449">
        <f t="shared" si="16"/>
        <v>0</v>
      </c>
      <c r="H153" s="449">
        <f>'Data information'!F236</f>
        <v>40</v>
      </c>
      <c r="I153" s="449">
        <f t="shared" si="17"/>
        <v>0</v>
      </c>
      <c r="J153" s="449">
        <f t="shared" si="18"/>
        <v>0</v>
      </c>
      <c r="K153" s="469" t="s">
        <v>967</v>
      </c>
    </row>
    <row r="154" spans="1:11" s="500" customFormat="1" hidden="1">
      <c r="A154" s="451"/>
      <c r="B154" s="475"/>
      <c r="C154" s="476" t="str">
        <f>'Data information'!C237</f>
        <v xml:space="preserve"> - F8-</v>
      </c>
      <c r="D154" s="449"/>
      <c r="E154" s="450" t="str">
        <f>'Data information'!D237</f>
        <v>ตร.ม.</v>
      </c>
      <c r="F154" s="449">
        <f>'Data information'!E237</f>
        <v>0</v>
      </c>
      <c r="G154" s="449">
        <f t="shared" si="16"/>
        <v>0</v>
      </c>
      <c r="H154" s="449">
        <f>'Data information'!F237</f>
        <v>0</v>
      </c>
      <c r="I154" s="449">
        <f t="shared" si="17"/>
        <v>0</v>
      </c>
      <c r="J154" s="449">
        <f t="shared" si="18"/>
        <v>0</v>
      </c>
      <c r="K154" s="451"/>
    </row>
    <row r="155" spans="1:11" s="500" customFormat="1" hidden="1">
      <c r="A155" s="451"/>
      <c r="B155" s="475"/>
      <c r="C155" s="476" t="str">
        <f>'Data information'!C238</f>
        <v xml:space="preserve"> - F9-</v>
      </c>
      <c r="D155" s="449"/>
      <c r="E155" s="450" t="str">
        <f>'Data information'!D238</f>
        <v>ตร.ม.</v>
      </c>
      <c r="F155" s="449">
        <f>'Data information'!E238</f>
        <v>0</v>
      </c>
      <c r="G155" s="449">
        <f t="shared" si="16"/>
        <v>0</v>
      </c>
      <c r="H155" s="449">
        <f>'Data information'!F238</f>
        <v>0</v>
      </c>
      <c r="I155" s="449">
        <f t="shared" si="17"/>
        <v>0</v>
      </c>
      <c r="J155" s="449">
        <f t="shared" si="18"/>
        <v>0</v>
      </c>
      <c r="K155" s="451"/>
    </row>
    <row r="156" spans="1:11" s="500" customFormat="1" ht="48">
      <c r="A156" s="451"/>
      <c r="B156" s="475"/>
      <c r="C156" s="490" t="str">
        <f>'Data information'!C239</f>
        <v xml:space="preserve"> - F10-พื้นคอนกรีตขัดมันเรียบผสมน้ำยากันซึม ทาทับด้วยวัสดุกันซึมชนิดผสมพียู</v>
      </c>
      <c r="D156" s="449"/>
      <c r="E156" s="450" t="str">
        <f>'Data information'!D239</f>
        <v>ตร.ม.</v>
      </c>
      <c r="F156" s="449">
        <f>'Data information'!E239</f>
        <v>50</v>
      </c>
      <c r="G156" s="449">
        <f t="shared" si="16"/>
        <v>0</v>
      </c>
      <c r="H156" s="449">
        <f>'Data information'!F239</f>
        <v>87</v>
      </c>
      <c r="I156" s="449">
        <f t="shared" si="17"/>
        <v>0</v>
      </c>
      <c r="J156" s="449">
        <f t="shared" si="18"/>
        <v>0</v>
      </c>
      <c r="K156" s="469"/>
    </row>
    <row r="157" spans="1:11" s="500" customFormat="1">
      <c r="A157" s="480"/>
      <c r="B157" s="481"/>
      <c r="C157" s="485" t="str">
        <f>'Data information'!C240</f>
        <v>งานประตู-หน้าต่าง</v>
      </c>
      <c r="D157" s="449"/>
      <c r="E157" s="458"/>
      <c r="F157" s="451"/>
      <c r="G157" s="451"/>
      <c r="H157" s="451"/>
      <c r="I157" s="451"/>
      <c r="J157" s="451"/>
      <c r="K157" s="451"/>
    </row>
    <row r="158" spans="1:11" s="500" customFormat="1">
      <c r="A158" s="451"/>
      <c r="B158" s="475"/>
      <c r="C158" s="485" t="str">
        <f>'Data information'!C375</f>
        <v>อาคาร 8</v>
      </c>
      <c r="D158" s="449"/>
      <c r="E158" s="450"/>
      <c r="F158" s="449"/>
      <c r="G158" s="449"/>
      <c r="H158" s="449"/>
      <c r="I158" s="449"/>
      <c r="J158" s="449"/>
      <c r="K158" s="469"/>
    </row>
    <row r="159" spans="1:11" s="500" customFormat="1">
      <c r="A159" s="451"/>
      <c r="B159" s="475"/>
      <c r="C159" s="489" t="str">
        <f>'Data information'!C376</f>
        <v xml:space="preserve"> - D1-ประตูบานเปิดคู่</v>
      </c>
      <c r="D159" s="449"/>
      <c r="E159" s="450" t="str">
        <f>'Data information'!D376</f>
        <v>ชุด</v>
      </c>
      <c r="F159" s="449">
        <f>'Data information'!E376</f>
        <v>27245.9</v>
      </c>
      <c r="G159" s="449">
        <f>D159*F159</f>
        <v>0</v>
      </c>
      <c r="H159" s="449">
        <f>'Data information'!F376</f>
        <v>0</v>
      </c>
      <c r="I159" s="449">
        <f>D159*H159</f>
        <v>0</v>
      </c>
      <c r="J159" s="449">
        <f>G159+I159</f>
        <v>0</v>
      </c>
      <c r="K159" s="451"/>
    </row>
    <row r="160" spans="1:11" s="500" customFormat="1">
      <c r="A160" s="451"/>
      <c r="B160" s="475"/>
      <c r="C160" s="489" t="str">
        <f>'Data information'!C377</f>
        <v xml:space="preserve"> - D2-ประตูบานเปิดคู่</v>
      </c>
      <c r="D160" s="449"/>
      <c r="E160" s="450" t="str">
        <f>'Data information'!D377</f>
        <v>ชุด</v>
      </c>
      <c r="F160" s="449">
        <f>'Data information'!E377</f>
        <v>25245.000000000004</v>
      </c>
      <c r="G160" s="449">
        <f t="shared" ref="G160:G180" si="19">D160*F160</f>
        <v>0</v>
      </c>
      <c r="H160" s="449">
        <f>'Data information'!F377</f>
        <v>0</v>
      </c>
      <c r="I160" s="449">
        <f t="shared" ref="I160:I180" si="20">D160*H160</f>
        <v>0</v>
      </c>
      <c r="J160" s="449">
        <f t="shared" ref="J160:J180" si="21">G160+I160</f>
        <v>0</v>
      </c>
      <c r="K160" s="451"/>
    </row>
    <row r="161" spans="1:11" s="500" customFormat="1">
      <c r="A161" s="451"/>
      <c r="B161" s="475"/>
      <c r="C161" s="489" t="str">
        <f>'Data information'!C378</f>
        <v xml:space="preserve"> - D3-ประตูบานเปิดเดี่ยว ประตูกันไฟ</v>
      </c>
      <c r="D161" s="449"/>
      <c r="E161" s="450" t="str">
        <f>'Data information'!D378</f>
        <v>ชุด</v>
      </c>
      <c r="F161" s="449">
        <f>'Data information'!E378</f>
        <v>16980</v>
      </c>
      <c r="G161" s="449">
        <f t="shared" si="19"/>
        <v>0</v>
      </c>
      <c r="H161" s="449">
        <f>'Data information'!F378</f>
        <v>1000</v>
      </c>
      <c r="I161" s="449">
        <f t="shared" si="20"/>
        <v>0</v>
      </c>
      <c r="J161" s="449">
        <f t="shared" si="21"/>
        <v>0</v>
      </c>
      <c r="K161" s="451"/>
    </row>
    <row r="162" spans="1:11" s="500" customFormat="1">
      <c r="A162" s="451"/>
      <c r="B162" s="475"/>
      <c r="C162" s="489" t="str">
        <f>'Data information'!C379</f>
        <v xml:space="preserve"> - D4-ประตูบานเปิดเดี่ยว</v>
      </c>
      <c r="D162" s="449"/>
      <c r="E162" s="450" t="str">
        <f>'Data information'!D379</f>
        <v>ชุด</v>
      </c>
      <c r="F162" s="449">
        <f>'Data information'!E379</f>
        <v>13090.000000000002</v>
      </c>
      <c r="G162" s="449">
        <f t="shared" si="19"/>
        <v>0</v>
      </c>
      <c r="H162" s="449">
        <f>'Data information'!F379</f>
        <v>0</v>
      </c>
      <c r="I162" s="449">
        <f t="shared" si="20"/>
        <v>0</v>
      </c>
      <c r="J162" s="449">
        <f t="shared" si="21"/>
        <v>0</v>
      </c>
      <c r="K162" s="451"/>
    </row>
    <row r="163" spans="1:11" s="500" customFormat="1">
      <c r="A163" s="451"/>
      <c r="B163" s="475"/>
      <c r="C163" s="489" t="str">
        <f>'Data information'!C380</f>
        <v xml:space="preserve"> - D5-ประตูบานเปิดเดี่ยว</v>
      </c>
      <c r="D163" s="449"/>
      <c r="E163" s="450" t="str">
        <f>'Data information'!D380</f>
        <v>ชุด</v>
      </c>
      <c r="F163" s="449">
        <f>'Data information'!E380</f>
        <v>4428</v>
      </c>
      <c r="G163" s="449">
        <f t="shared" si="19"/>
        <v>0</v>
      </c>
      <c r="H163" s="449">
        <f>'Data information'!F380</f>
        <v>180</v>
      </c>
      <c r="I163" s="449">
        <f t="shared" si="20"/>
        <v>0</v>
      </c>
      <c r="J163" s="449">
        <f t="shared" si="21"/>
        <v>0</v>
      </c>
      <c r="K163" s="451"/>
    </row>
    <row r="164" spans="1:11" s="500" customFormat="1">
      <c r="A164" s="451"/>
      <c r="B164" s="475"/>
      <c r="C164" s="489" t="str">
        <f>'Data information'!C381</f>
        <v xml:space="preserve"> - D6-ประตูบานเลื่อนเดี่ยว</v>
      </c>
      <c r="D164" s="449"/>
      <c r="E164" s="450" t="str">
        <f>'Data information'!D381</f>
        <v>ชุด</v>
      </c>
      <c r="F164" s="449">
        <f>'Data information'!E381</f>
        <v>5280</v>
      </c>
      <c r="G164" s="449">
        <f t="shared" si="19"/>
        <v>0</v>
      </c>
      <c r="H164" s="449">
        <f>'Data information'!F381</f>
        <v>240</v>
      </c>
      <c r="I164" s="449">
        <f t="shared" si="20"/>
        <v>0</v>
      </c>
      <c r="J164" s="449">
        <f t="shared" si="21"/>
        <v>0</v>
      </c>
      <c r="K164" s="451"/>
    </row>
    <row r="165" spans="1:11" s="500" customFormat="1" hidden="1">
      <c r="A165" s="451"/>
      <c r="B165" s="475"/>
      <c r="C165" s="489" t="str">
        <f>'Data information'!C382</f>
        <v xml:space="preserve"> - D7-ประตูบานเฟี้ยมกันเสียง</v>
      </c>
      <c r="D165" s="449"/>
      <c r="E165" s="450" t="str">
        <f>'Data information'!D382</f>
        <v>ชุด</v>
      </c>
      <c r="F165" s="449">
        <f>'Data information'!E382</f>
        <v>0</v>
      </c>
      <c r="G165" s="449">
        <f t="shared" si="19"/>
        <v>0</v>
      </c>
      <c r="H165" s="449">
        <f>'Data information'!F382</f>
        <v>0</v>
      </c>
      <c r="I165" s="449">
        <f t="shared" si="20"/>
        <v>0</v>
      </c>
      <c r="J165" s="449">
        <f t="shared" si="21"/>
        <v>0</v>
      </c>
      <c r="K165" s="451"/>
    </row>
    <row r="166" spans="1:11" s="500" customFormat="1">
      <c r="A166" s="451"/>
      <c r="B166" s="475"/>
      <c r="C166" s="489" t="str">
        <f>'Data information'!C383</f>
        <v xml:space="preserve"> - Ds-ประตูบานเปิดเดี่ยว</v>
      </c>
      <c r="D166" s="449"/>
      <c r="E166" s="450" t="str">
        <f>'Data information'!D383</f>
        <v>ชุด</v>
      </c>
      <c r="F166" s="449">
        <f>'Data information'!E383</f>
        <v>1650</v>
      </c>
      <c r="G166" s="449">
        <f t="shared" si="19"/>
        <v>0</v>
      </c>
      <c r="H166" s="449">
        <f>'Data information'!F383</f>
        <v>0</v>
      </c>
      <c r="I166" s="449">
        <f t="shared" si="20"/>
        <v>0</v>
      </c>
      <c r="J166" s="449">
        <f t="shared" si="21"/>
        <v>0</v>
      </c>
      <c r="K166" s="451"/>
    </row>
    <row r="167" spans="1:11" s="500" customFormat="1" ht="48">
      <c r="A167" s="451"/>
      <c r="B167" s="475"/>
      <c r="C167" s="491" t="str">
        <f>'Data information'!C384</f>
        <v xml:space="preserve"> - W1-หน้าต่างบานเปิดเดี่ยว+ช่องแสงติดตาย (รวมกันสาดเหล็กแผ่นเรียบ)</v>
      </c>
      <c r="D167" s="449"/>
      <c r="E167" s="450" t="str">
        <f>'Data information'!D384</f>
        <v>ชุด</v>
      </c>
      <c r="F167" s="449">
        <f>'Data information'!E384</f>
        <v>12062.199999999999</v>
      </c>
      <c r="G167" s="449">
        <f t="shared" si="19"/>
        <v>0</v>
      </c>
      <c r="H167" s="449">
        <f>'Data information'!F384</f>
        <v>0</v>
      </c>
      <c r="I167" s="449">
        <f t="shared" si="20"/>
        <v>0</v>
      </c>
      <c r="J167" s="449">
        <f t="shared" si="21"/>
        <v>0</v>
      </c>
      <c r="K167" s="451"/>
    </row>
    <row r="168" spans="1:11" s="500" customFormat="1" hidden="1">
      <c r="A168" s="451"/>
      <c r="B168" s="475"/>
      <c r="C168" s="491" t="str">
        <f>'Data information'!C385</f>
        <v xml:space="preserve"> - W1A-หน้าต่างบานเปิดเดี่ยว+ช่องแสงติดตาย</v>
      </c>
      <c r="D168" s="449"/>
      <c r="E168" s="450" t="str">
        <f>'Data information'!D385</f>
        <v>ชุด</v>
      </c>
      <c r="F168" s="449">
        <f>'Data information'!E385</f>
        <v>8653</v>
      </c>
      <c r="G168" s="449">
        <f t="shared" si="19"/>
        <v>0</v>
      </c>
      <c r="H168" s="449">
        <f>'Data information'!F385</f>
        <v>0</v>
      </c>
      <c r="I168" s="449">
        <f t="shared" si="20"/>
        <v>0</v>
      </c>
      <c r="J168" s="449">
        <f t="shared" si="21"/>
        <v>0</v>
      </c>
      <c r="K168" s="451"/>
    </row>
    <row r="169" spans="1:11" s="500" customFormat="1" ht="48">
      <c r="A169" s="451"/>
      <c r="B169" s="475"/>
      <c r="C169" s="491" t="str">
        <f>'Data information'!C386</f>
        <v xml:space="preserve"> - W2-หน้าต่างบานเลื่อนสลับ+ช่องแสงติดตาย (รวมกันสาดเหล็กแผ่นเรียบ)</v>
      </c>
      <c r="D169" s="449"/>
      <c r="E169" s="450" t="str">
        <f>'Data information'!D386</f>
        <v>ชุด</v>
      </c>
      <c r="F169" s="449">
        <f>'Data information'!E386</f>
        <v>17862.5</v>
      </c>
      <c r="G169" s="449">
        <f t="shared" si="19"/>
        <v>0</v>
      </c>
      <c r="H169" s="449">
        <f>'Data information'!F386</f>
        <v>0</v>
      </c>
      <c r="I169" s="449">
        <f t="shared" si="20"/>
        <v>0</v>
      </c>
      <c r="J169" s="449">
        <f t="shared" si="21"/>
        <v>0</v>
      </c>
      <c r="K169" s="451"/>
    </row>
    <row r="170" spans="1:11" s="500" customFormat="1">
      <c r="A170" s="451"/>
      <c r="B170" s="475"/>
      <c r="C170" s="489" t="str">
        <f>'Data information'!C387</f>
        <v xml:space="preserve"> - W2A-หน้าต่างบานเลื่อนสลับ+ช่องแสงติดตาย</v>
      </c>
      <c r="D170" s="449"/>
      <c r="E170" s="450" t="str">
        <f>'Data information'!D387</f>
        <v>ชุด</v>
      </c>
      <c r="F170" s="449">
        <f>'Data information'!E387</f>
        <v>15053.499999999998</v>
      </c>
      <c r="G170" s="449">
        <f t="shared" si="19"/>
        <v>0</v>
      </c>
      <c r="H170" s="449">
        <f>'Data information'!F387</f>
        <v>0</v>
      </c>
      <c r="I170" s="449">
        <f t="shared" si="20"/>
        <v>0</v>
      </c>
      <c r="J170" s="449">
        <f t="shared" si="21"/>
        <v>0</v>
      </c>
      <c r="K170" s="451"/>
    </row>
    <row r="171" spans="1:11" s="500" customFormat="1">
      <c r="A171" s="451"/>
      <c r="B171" s="475"/>
      <c r="C171" s="489" t="str">
        <f>'Data information'!C388</f>
        <v xml:space="preserve"> - W2B-หน้าต่างบานเลื่อนสลับ+ช่องแสงติดตาย</v>
      </c>
      <c r="D171" s="449"/>
      <c r="E171" s="450" t="str">
        <f>'Data information'!D388</f>
        <v>ชุด</v>
      </c>
      <c r="F171" s="449">
        <f>'Data information'!E388</f>
        <v>15688.874999999998</v>
      </c>
      <c r="G171" s="449">
        <f t="shared" si="19"/>
        <v>0</v>
      </c>
      <c r="H171" s="449">
        <f>'Data information'!F388</f>
        <v>0</v>
      </c>
      <c r="I171" s="449">
        <f t="shared" si="20"/>
        <v>0</v>
      </c>
      <c r="J171" s="449">
        <f t="shared" si="21"/>
        <v>0</v>
      </c>
      <c r="K171" s="451"/>
    </row>
    <row r="172" spans="1:11" s="500" customFormat="1">
      <c r="A172" s="451"/>
      <c r="B172" s="475"/>
      <c r="C172" s="489" t="str">
        <f>'Data information'!C389</f>
        <v xml:space="preserve"> - W3-หน้าต่างบานเลื่อนสลับ+ช่องแสงติดตาย</v>
      </c>
      <c r="D172" s="449"/>
      <c r="E172" s="450" t="str">
        <f>'Data information'!D389</f>
        <v>ชุด</v>
      </c>
      <c r="F172" s="449">
        <f>'Data information'!E389</f>
        <v>12120.999999999998</v>
      </c>
      <c r="G172" s="449">
        <f t="shared" si="19"/>
        <v>0</v>
      </c>
      <c r="H172" s="449">
        <f>'Data information'!F389</f>
        <v>0</v>
      </c>
      <c r="I172" s="449">
        <f t="shared" si="20"/>
        <v>0</v>
      </c>
      <c r="J172" s="449">
        <f t="shared" si="21"/>
        <v>0</v>
      </c>
      <c r="K172" s="451"/>
    </row>
    <row r="173" spans="1:11" s="500" customFormat="1">
      <c r="A173" s="451"/>
      <c r="B173" s="475"/>
      <c r="C173" s="489" t="str">
        <f>'Data information'!C390</f>
        <v xml:space="preserve"> - W3A-หน้าต่างบานเลื่อนสลับ+ช่องแสงติดตาย</v>
      </c>
      <c r="D173" s="449"/>
      <c r="E173" s="450" t="str">
        <f>'Data information'!D390</f>
        <v>ชุด</v>
      </c>
      <c r="F173" s="449">
        <f>'Data information'!E390</f>
        <v>12277.4</v>
      </c>
      <c r="G173" s="449">
        <f t="shared" si="19"/>
        <v>0</v>
      </c>
      <c r="H173" s="449">
        <f>'Data information'!F390</f>
        <v>0</v>
      </c>
      <c r="I173" s="449">
        <f t="shared" si="20"/>
        <v>0</v>
      </c>
      <c r="J173" s="449">
        <f t="shared" si="21"/>
        <v>0</v>
      </c>
      <c r="K173" s="451"/>
    </row>
    <row r="174" spans="1:11" s="500" customFormat="1">
      <c r="A174" s="451"/>
      <c r="B174" s="475"/>
      <c r="C174" s="489" t="str">
        <f>'Data information'!C391</f>
        <v xml:space="preserve"> - W4-หน้าต่างบานเลื่อนสลับ</v>
      </c>
      <c r="D174" s="449"/>
      <c r="E174" s="450" t="str">
        <f>'Data information'!D391</f>
        <v>ชุด</v>
      </c>
      <c r="F174" s="449">
        <f>'Data information'!E391</f>
        <v>4606.2349999999997</v>
      </c>
      <c r="G174" s="449">
        <f t="shared" si="19"/>
        <v>0</v>
      </c>
      <c r="H174" s="449">
        <f>'Data information'!F391</f>
        <v>0</v>
      </c>
      <c r="I174" s="449">
        <f t="shared" si="20"/>
        <v>0</v>
      </c>
      <c r="J174" s="449">
        <f t="shared" si="21"/>
        <v>0</v>
      </c>
      <c r="K174" s="451"/>
    </row>
    <row r="175" spans="1:11" s="500" customFormat="1">
      <c r="A175" s="451"/>
      <c r="B175" s="475"/>
      <c r="C175" s="489" t="str">
        <f>'Data information'!C392</f>
        <v xml:space="preserve"> - W5-หน้าต่างบานเลื่อนสลับ</v>
      </c>
      <c r="D175" s="449"/>
      <c r="E175" s="450" t="str">
        <f>'Data information'!D392</f>
        <v>ชุด</v>
      </c>
      <c r="F175" s="449">
        <f>'Data information'!E392</f>
        <v>6744.7499999999991</v>
      </c>
      <c r="G175" s="449">
        <f t="shared" si="19"/>
        <v>0</v>
      </c>
      <c r="H175" s="449">
        <f>'Data information'!F392</f>
        <v>0</v>
      </c>
      <c r="I175" s="449">
        <f t="shared" si="20"/>
        <v>0</v>
      </c>
      <c r="J175" s="449">
        <f t="shared" si="21"/>
        <v>0</v>
      </c>
      <c r="K175" s="451"/>
    </row>
    <row r="176" spans="1:11" s="500" customFormat="1">
      <c r="A176" s="451"/>
      <c r="B176" s="475"/>
      <c r="C176" s="489" t="str">
        <f>'Data information'!C393</f>
        <v xml:space="preserve"> - W6-หน้าต่างบานเกล็ดระบายอากาศ</v>
      </c>
      <c r="D176" s="449"/>
      <c r="E176" s="450" t="str">
        <f>'Data information'!D393</f>
        <v>ชุด</v>
      </c>
      <c r="F176" s="449">
        <f>'Data information'!E393</f>
        <v>4594.25</v>
      </c>
      <c r="G176" s="449">
        <f t="shared" si="19"/>
        <v>0</v>
      </c>
      <c r="H176" s="449">
        <f>'Data information'!F393</f>
        <v>0</v>
      </c>
      <c r="I176" s="449">
        <f t="shared" si="20"/>
        <v>0</v>
      </c>
      <c r="J176" s="449">
        <f t="shared" si="21"/>
        <v>0</v>
      </c>
      <c r="K176" s="451"/>
    </row>
    <row r="177" spans="1:11" s="500" customFormat="1">
      <c r="A177" s="451"/>
      <c r="B177" s="475"/>
      <c r="C177" s="489" t="str">
        <f>'Data information'!C394</f>
        <v xml:space="preserve"> - W6A-หน้าต่างบานเกล็ดระบายอากาศ</v>
      </c>
      <c r="D177" s="449"/>
      <c r="E177" s="450" t="str">
        <f>'Data information'!D394</f>
        <v>ชุด</v>
      </c>
      <c r="F177" s="449">
        <f>'Data information'!E394</f>
        <v>4056.6249999999995</v>
      </c>
      <c r="G177" s="449">
        <f t="shared" si="19"/>
        <v>0</v>
      </c>
      <c r="H177" s="449">
        <f>'Data information'!F394</f>
        <v>0</v>
      </c>
      <c r="I177" s="449">
        <f t="shared" si="20"/>
        <v>0</v>
      </c>
      <c r="J177" s="449">
        <f t="shared" si="21"/>
        <v>0</v>
      </c>
      <c r="K177" s="451"/>
    </row>
    <row r="178" spans="1:11" s="500" customFormat="1" hidden="1">
      <c r="A178" s="451"/>
      <c r="B178" s="475"/>
      <c r="C178" s="489" t="str">
        <f>'Data information'!C395</f>
        <v xml:space="preserve"> - W7-หน้าต่างบานเลื่อนคู่</v>
      </c>
      <c r="D178" s="449"/>
      <c r="E178" s="450" t="str">
        <f>'Data information'!D395</f>
        <v>ชุด</v>
      </c>
      <c r="F178" s="449">
        <f>'Data information'!E395</f>
        <v>7233.4999999999991</v>
      </c>
      <c r="G178" s="449">
        <f t="shared" si="19"/>
        <v>0</v>
      </c>
      <c r="H178" s="449">
        <f>'Data information'!F395</f>
        <v>0</v>
      </c>
      <c r="I178" s="449">
        <f t="shared" si="20"/>
        <v>0</v>
      </c>
      <c r="J178" s="449">
        <f t="shared" si="21"/>
        <v>0</v>
      </c>
      <c r="K178" s="451"/>
    </row>
    <row r="179" spans="1:11" s="500" customFormat="1">
      <c r="A179" s="451"/>
      <c r="B179" s="475"/>
      <c r="C179" s="489" t="str">
        <f>'Data information'!C396</f>
        <v xml:space="preserve"> - W8-หน้าต่างช่องแสงติดตาย</v>
      </c>
      <c r="D179" s="449"/>
      <c r="E179" s="450" t="str">
        <f>'Data information'!D396</f>
        <v>ชุด</v>
      </c>
      <c r="F179" s="449">
        <f>'Data information'!E396</f>
        <v>11290.125</v>
      </c>
      <c r="G179" s="449">
        <f t="shared" si="19"/>
        <v>0</v>
      </c>
      <c r="H179" s="449">
        <f>'Data information'!F396</f>
        <v>0</v>
      </c>
      <c r="I179" s="449">
        <f t="shared" si="20"/>
        <v>0</v>
      </c>
      <c r="J179" s="449">
        <f t="shared" si="21"/>
        <v>0</v>
      </c>
      <c r="K179" s="451"/>
    </row>
    <row r="180" spans="1:11" s="500" customFormat="1">
      <c r="A180" s="451"/>
      <c r="B180" s="475"/>
      <c r="C180" s="489" t="str">
        <f>'Data information'!C397</f>
        <v xml:space="preserve"> - W8A-หน้าต่างช่องแสงติดตาย</v>
      </c>
      <c r="D180" s="449"/>
      <c r="E180" s="450" t="str">
        <f>'Data information'!D397</f>
        <v>ชุด</v>
      </c>
      <c r="F180" s="449">
        <f>'Data information'!E397</f>
        <v>6431.95</v>
      </c>
      <c r="G180" s="449">
        <f t="shared" si="19"/>
        <v>0</v>
      </c>
      <c r="H180" s="449">
        <f>'Data information'!F397</f>
        <v>0</v>
      </c>
      <c r="I180" s="449">
        <f t="shared" si="20"/>
        <v>0</v>
      </c>
      <c r="J180" s="449">
        <f t="shared" si="21"/>
        <v>0</v>
      </c>
      <c r="K180" s="451"/>
    </row>
    <row r="181" spans="1:11" s="500" customFormat="1">
      <c r="A181" s="480"/>
      <c r="B181" s="481"/>
      <c r="C181" s="485" t="str">
        <f>'Data information'!C398</f>
        <v>งานสุขภัณฑ์</v>
      </c>
      <c r="D181" s="449"/>
      <c r="E181" s="458"/>
      <c r="F181" s="451"/>
      <c r="G181" s="451"/>
      <c r="H181" s="451"/>
      <c r="I181" s="451"/>
      <c r="J181" s="451"/>
      <c r="K181" s="451"/>
    </row>
    <row r="182" spans="1:11" s="500" customFormat="1">
      <c r="A182" s="451"/>
      <c r="B182" s="475"/>
      <c r="C182" s="489" t="str">
        <f>'Data information'!C399</f>
        <v xml:space="preserve"> - โถส้วมแบบนั่งราบ ชนิดชักโครก พร้อมอุปกรณ์ครบชุด  </v>
      </c>
      <c r="D182" s="449"/>
      <c r="E182" s="450" t="str">
        <f>'Data information'!D399</f>
        <v>ชุด</v>
      </c>
      <c r="F182" s="449">
        <f>'Data information'!E399</f>
        <v>3129.3</v>
      </c>
      <c r="G182" s="449">
        <f>D182*F182</f>
        <v>0</v>
      </c>
      <c r="H182" s="449">
        <f>'Data information'!F399</f>
        <v>450</v>
      </c>
      <c r="I182" s="449">
        <f>D182*H182</f>
        <v>0</v>
      </c>
      <c r="J182" s="449">
        <f>G182+I182</f>
        <v>0</v>
      </c>
      <c r="K182" s="469" t="s">
        <v>967</v>
      </c>
    </row>
    <row r="183" spans="1:11" s="500" customFormat="1">
      <c r="A183" s="451"/>
      <c r="B183" s="475"/>
      <c r="C183" s="489" t="str">
        <f>'Data information'!C400</f>
        <v xml:space="preserve"> - อ่างล้างหน้า ชนิดฝังใต้เคาน์เตอร์ พร้อมอุปกรณ์ครบชุด  </v>
      </c>
      <c r="D183" s="449"/>
      <c r="E183" s="450" t="str">
        <f>'Data information'!D400</f>
        <v>ชุด</v>
      </c>
      <c r="F183" s="449">
        <f>'Data information'!E400</f>
        <v>1762.9</v>
      </c>
      <c r="G183" s="449">
        <f t="shared" ref="G183:G195" si="22">D183*F183</f>
        <v>0</v>
      </c>
      <c r="H183" s="449">
        <f>'Data information'!F400</f>
        <v>450</v>
      </c>
      <c r="I183" s="449">
        <f t="shared" ref="I183:I195" si="23">D183*H183</f>
        <v>0</v>
      </c>
      <c r="J183" s="449">
        <f t="shared" ref="J183:J195" si="24">G183+I183</f>
        <v>0</v>
      </c>
      <c r="K183" s="451"/>
    </row>
    <row r="184" spans="1:11" s="500" customFormat="1" hidden="1">
      <c r="A184" s="451"/>
      <c r="B184" s="475"/>
      <c r="C184" s="489" t="str">
        <f>'Data information'!C401</f>
        <v xml:space="preserve"> - อ่างล้างหน้า ชนิดวางเคาน์เตอร์ พร้อมอุปกรณ์ครบชุด</v>
      </c>
      <c r="D184" s="449"/>
      <c r="E184" s="450" t="str">
        <f>'Data information'!D401</f>
        <v>ชุด</v>
      </c>
      <c r="F184" s="449">
        <f>'Data information'!E401</f>
        <v>1762.9</v>
      </c>
      <c r="G184" s="449">
        <f t="shared" si="22"/>
        <v>0</v>
      </c>
      <c r="H184" s="449">
        <f>'Data information'!F401</f>
        <v>450</v>
      </c>
      <c r="I184" s="449">
        <f t="shared" si="23"/>
        <v>0</v>
      </c>
      <c r="J184" s="449">
        <f t="shared" si="24"/>
        <v>0</v>
      </c>
      <c r="K184" s="451"/>
    </row>
    <row r="185" spans="1:11" s="500" customFormat="1" hidden="1">
      <c r="A185" s="451"/>
      <c r="B185" s="475"/>
      <c r="C185" s="489" t="str">
        <f>'Data information'!C402</f>
        <v xml:space="preserve"> - อ่างล้างหน้า ชนิดวางเคาน์เตอร์ พร้อมอุปกรณ์ครบชุด </v>
      </c>
      <c r="D185" s="449"/>
      <c r="E185" s="450" t="str">
        <f>'Data information'!D402</f>
        <v>ชุด</v>
      </c>
      <c r="F185" s="449">
        <f>'Data information'!E402</f>
        <v>1762.9</v>
      </c>
      <c r="G185" s="449">
        <f t="shared" si="22"/>
        <v>0</v>
      </c>
      <c r="H185" s="449">
        <f>'Data information'!F402</f>
        <v>450</v>
      </c>
      <c r="I185" s="449">
        <f t="shared" si="23"/>
        <v>0</v>
      </c>
      <c r="J185" s="449">
        <f t="shared" si="24"/>
        <v>0</v>
      </c>
      <c r="K185" s="451"/>
    </row>
    <row r="186" spans="1:11" s="500" customFormat="1">
      <c r="A186" s="451"/>
      <c r="B186" s="475"/>
      <c r="C186" s="489" t="str">
        <f>'Data information'!C403</f>
        <v xml:space="preserve"> - อ่างล้างหน้า แบบขาตั้งลอย พร้อมอุปกรณ์ครบชุด  ห้องผู้พิการ</v>
      </c>
      <c r="D186" s="449"/>
      <c r="E186" s="450" t="str">
        <f>'Data information'!D403</f>
        <v>ชุด</v>
      </c>
      <c r="F186" s="449">
        <f>'Data information'!E403</f>
        <v>3312.5</v>
      </c>
      <c r="G186" s="449">
        <f t="shared" si="22"/>
        <v>0</v>
      </c>
      <c r="H186" s="449">
        <f>'Data information'!F403</f>
        <v>450</v>
      </c>
      <c r="I186" s="449">
        <f t="shared" si="23"/>
        <v>0</v>
      </c>
      <c r="J186" s="449">
        <f t="shared" si="24"/>
        <v>0</v>
      </c>
      <c r="K186" s="451"/>
    </row>
    <row r="187" spans="1:11" s="500" customFormat="1">
      <c r="A187" s="451"/>
      <c r="B187" s="475"/>
      <c r="C187" s="489" t="str">
        <f>'Data information'!C404</f>
        <v xml:space="preserve"> - ก๊อกน้ำเย็นอ่างล้างหน้า</v>
      </c>
      <c r="D187" s="449"/>
      <c r="E187" s="450" t="str">
        <f>'Data information'!D404</f>
        <v>ชุด</v>
      </c>
      <c r="F187" s="449">
        <f>'Data information'!E404</f>
        <v>860.1</v>
      </c>
      <c r="G187" s="449">
        <f t="shared" si="22"/>
        <v>0</v>
      </c>
      <c r="H187" s="449">
        <f>'Data information'!F404</f>
        <v>0</v>
      </c>
      <c r="I187" s="449">
        <f t="shared" si="23"/>
        <v>0</v>
      </c>
      <c r="J187" s="449">
        <f t="shared" si="24"/>
        <v>0</v>
      </c>
      <c r="K187" s="451"/>
    </row>
    <row r="188" spans="1:11" s="500" customFormat="1" hidden="1">
      <c r="A188" s="451"/>
      <c r="B188" s="475"/>
      <c r="C188" s="489" t="str">
        <f>'Data information'!C405</f>
        <v xml:space="preserve"> - ก๊อกน้ำเย็นอ่างล้างหน้า</v>
      </c>
      <c r="D188" s="449"/>
      <c r="E188" s="450" t="str">
        <f>'Data information'!D405</f>
        <v>ชุด</v>
      </c>
      <c r="F188" s="449">
        <f>'Data information'!E405</f>
        <v>860.1</v>
      </c>
      <c r="G188" s="449">
        <f t="shared" si="22"/>
        <v>0</v>
      </c>
      <c r="H188" s="449">
        <f>'Data information'!F405</f>
        <v>0</v>
      </c>
      <c r="I188" s="449">
        <f t="shared" si="23"/>
        <v>0</v>
      </c>
      <c r="J188" s="449">
        <f t="shared" si="24"/>
        <v>0</v>
      </c>
      <c r="K188" s="451"/>
    </row>
    <row r="189" spans="1:11" s="500" customFormat="1" hidden="1">
      <c r="A189" s="451"/>
      <c r="B189" s="475"/>
      <c r="C189" s="489" t="str">
        <f>'Data information'!C406</f>
        <v xml:space="preserve"> - ก๊อกน้ำเย็นอ่างล้างหน้า</v>
      </c>
      <c r="D189" s="449"/>
      <c r="E189" s="450" t="str">
        <f>'Data information'!D406</f>
        <v>ชุด</v>
      </c>
      <c r="F189" s="449">
        <f>'Data information'!E406</f>
        <v>860.1</v>
      </c>
      <c r="G189" s="449">
        <f t="shared" si="22"/>
        <v>0</v>
      </c>
      <c r="H189" s="449">
        <f>'Data information'!F406</f>
        <v>0</v>
      </c>
      <c r="I189" s="449">
        <f t="shared" si="23"/>
        <v>0</v>
      </c>
      <c r="J189" s="449">
        <f t="shared" si="24"/>
        <v>0</v>
      </c>
      <c r="K189" s="451"/>
    </row>
    <row r="190" spans="1:11" s="500" customFormat="1">
      <c r="A190" s="451"/>
      <c r="B190" s="475"/>
      <c r="C190" s="489" t="str">
        <f>'Data information'!C407</f>
        <v xml:space="preserve"> - โถปัสสาวะ  พร้อมอุปกรณ์ครบชุด  </v>
      </c>
      <c r="D190" s="449"/>
      <c r="E190" s="450" t="str">
        <f>'Data information'!D407</f>
        <v>ชุด</v>
      </c>
      <c r="F190" s="449">
        <f>'Data information'!E407</f>
        <v>2348.5</v>
      </c>
      <c r="G190" s="449">
        <f t="shared" si="22"/>
        <v>0</v>
      </c>
      <c r="H190" s="449">
        <f>'Data information'!F407</f>
        <v>450</v>
      </c>
      <c r="I190" s="449">
        <f t="shared" si="23"/>
        <v>0</v>
      </c>
      <c r="J190" s="449">
        <f t="shared" si="24"/>
        <v>0</v>
      </c>
      <c r="K190" s="469" t="s">
        <v>967</v>
      </c>
    </row>
    <row r="191" spans="1:11" s="500" customFormat="1">
      <c r="A191" s="451"/>
      <c r="B191" s="475"/>
      <c r="C191" s="489" t="str">
        <f>'Data information'!C408</f>
        <v xml:space="preserve"> - สายชำระ</v>
      </c>
      <c r="D191" s="449"/>
      <c r="E191" s="450" t="str">
        <f>'Data information'!D408</f>
        <v>ชุด</v>
      </c>
      <c r="F191" s="449">
        <f>'Data information'!E408</f>
        <v>488</v>
      </c>
      <c r="G191" s="449">
        <f t="shared" si="22"/>
        <v>0</v>
      </c>
      <c r="H191" s="449">
        <f>'Data information'!F408</f>
        <v>35</v>
      </c>
      <c r="I191" s="449">
        <f t="shared" si="23"/>
        <v>0</v>
      </c>
      <c r="J191" s="449">
        <f t="shared" si="24"/>
        <v>0</v>
      </c>
      <c r="K191" s="451"/>
    </row>
    <row r="192" spans="1:11" s="500" customFormat="1" hidden="1">
      <c r="A192" s="451"/>
      <c r="B192" s="475"/>
      <c r="C192" s="489" t="str">
        <f>'Data information'!C409</f>
        <v xml:space="preserve"> - ตะแกรงดักกลิ่น ขนาด  2 นิ้ว</v>
      </c>
      <c r="D192" s="449"/>
      <c r="E192" s="450" t="str">
        <f>'Data information'!D409</f>
        <v>ชุด</v>
      </c>
      <c r="F192" s="449">
        <f>'Data information'!E409</f>
        <v>353.8</v>
      </c>
      <c r="G192" s="449">
        <f t="shared" si="22"/>
        <v>0</v>
      </c>
      <c r="H192" s="449">
        <f>'Data information'!F409</f>
        <v>0</v>
      </c>
      <c r="I192" s="449">
        <f t="shared" si="23"/>
        <v>0</v>
      </c>
      <c r="J192" s="449">
        <f t="shared" si="24"/>
        <v>0</v>
      </c>
      <c r="K192" s="451"/>
    </row>
    <row r="193" spans="1:11" s="500" customFormat="1" hidden="1">
      <c r="A193" s="451"/>
      <c r="B193" s="475"/>
      <c r="C193" s="489" t="str">
        <f>'Data information'!C410</f>
        <v xml:space="preserve"> - ก๊อกน้ำล้างพื้น  ***ติดใต้ชาวเวอร์ +0.45 ม.</v>
      </c>
      <c r="D193" s="449"/>
      <c r="E193" s="450" t="str">
        <f>'Data information'!D410</f>
        <v>ชุด</v>
      </c>
      <c r="F193" s="449">
        <f>'Data information'!E410</f>
        <v>292.8</v>
      </c>
      <c r="G193" s="449">
        <f t="shared" si="22"/>
        <v>0</v>
      </c>
      <c r="H193" s="449">
        <f>'Data information'!F410</f>
        <v>25</v>
      </c>
      <c r="I193" s="449">
        <f t="shared" si="23"/>
        <v>0</v>
      </c>
      <c r="J193" s="449">
        <f t="shared" si="24"/>
        <v>0</v>
      </c>
      <c r="K193" s="451"/>
    </row>
    <row r="194" spans="1:11" s="500" customFormat="1" hidden="1">
      <c r="A194" s="451"/>
      <c r="B194" s="475"/>
      <c r="C194" s="489" t="str">
        <f>'Data information'!C411</f>
        <v xml:space="preserve"> - ที่ใส่กระดาษชำระสำเร็จรูป JRT</v>
      </c>
      <c r="D194" s="449"/>
      <c r="E194" s="450" t="str">
        <f>'Data information'!D411</f>
        <v>ชุด</v>
      </c>
      <c r="F194" s="449">
        <f>'Data information'!E411</f>
        <v>0</v>
      </c>
      <c r="G194" s="449">
        <f t="shared" si="22"/>
        <v>0</v>
      </c>
      <c r="H194" s="449">
        <f>'Data information'!F411</f>
        <v>0</v>
      </c>
      <c r="I194" s="449">
        <f t="shared" si="23"/>
        <v>0</v>
      </c>
      <c r="J194" s="449">
        <f t="shared" si="24"/>
        <v>0</v>
      </c>
      <c r="K194" s="451"/>
    </row>
    <row r="195" spans="1:11" s="500" customFormat="1" ht="48">
      <c r="A195" s="451"/>
      <c r="B195" s="475"/>
      <c r="C195" s="491" t="str">
        <f>'Data information'!C412</f>
        <v xml:space="preserve"> - ราวจับสแตนเลส (ราวทรงตัวอ่างล้างหน้า+ราวทรงตัวขวา+ราวทรงตัวซ้าย)</v>
      </c>
      <c r="D195" s="449"/>
      <c r="E195" s="450" t="str">
        <f>'Data information'!D412</f>
        <v>ชุด</v>
      </c>
      <c r="F195" s="449">
        <f>'Data information'!E412</f>
        <v>12419.6</v>
      </c>
      <c r="G195" s="449">
        <f t="shared" si="22"/>
        <v>0</v>
      </c>
      <c r="H195" s="449">
        <f>'Data information'!F412</f>
        <v>105</v>
      </c>
      <c r="I195" s="449">
        <f t="shared" si="23"/>
        <v>0</v>
      </c>
      <c r="J195" s="449">
        <f t="shared" si="24"/>
        <v>0</v>
      </c>
      <c r="K195" s="451"/>
    </row>
    <row r="196" spans="1:11" s="500" customFormat="1">
      <c r="A196" s="451"/>
      <c r="B196" s="475"/>
      <c r="C196" s="489" t="str">
        <f>'Data information'!C413</f>
        <v xml:space="preserve"> - ฝักบัวสายอ่อนพร้อมก๊อกยืนอาบวาวล์ลอย</v>
      </c>
      <c r="D196" s="449"/>
      <c r="E196" s="450" t="str">
        <f>'Data information'!D413</f>
        <v>ชุด</v>
      </c>
      <c r="F196" s="449">
        <f>'Data information'!E413</f>
        <v>2907.5</v>
      </c>
      <c r="G196" s="449">
        <f>D196*F196</f>
        <v>0</v>
      </c>
      <c r="H196" s="449">
        <f>'Data information'!F413</f>
        <v>70</v>
      </c>
      <c r="I196" s="449">
        <f>D196*H196</f>
        <v>0</v>
      </c>
      <c r="J196" s="449">
        <f>G196+I196</f>
        <v>0</v>
      </c>
      <c r="K196" s="451"/>
    </row>
    <row r="197" spans="1:11" s="500" customFormat="1" hidden="1">
      <c r="A197" s="451"/>
      <c r="B197" s="475"/>
      <c r="C197" s="489" t="str">
        <f>'Data information'!C414</f>
        <v xml:space="preserve"> - กระจกเงา ขนาด 5.00x1.00 ม.</v>
      </c>
      <c r="D197" s="449"/>
      <c r="E197" s="450" t="str">
        <f>'Data information'!D414</f>
        <v>ชุด</v>
      </c>
      <c r="F197" s="449">
        <f>'Data information'!E414</f>
        <v>2220</v>
      </c>
      <c r="G197" s="449">
        <f t="shared" ref="G197:G219" si="25">D197*F197</f>
        <v>0</v>
      </c>
      <c r="H197" s="449">
        <f>'Data information'!F414</f>
        <v>495</v>
      </c>
      <c r="I197" s="449">
        <f t="shared" ref="I197:I219" si="26">D197*H197</f>
        <v>0</v>
      </c>
      <c r="J197" s="449">
        <f t="shared" ref="J197:J219" si="27">G197+I197</f>
        <v>0</v>
      </c>
      <c r="K197" s="451"/>
    </row>
    <row r="198" spans="1:11" s="500" customFormat="1" hidden="1">
      <c r="A198" s="451"/>
      <c r="B198" s="475"/>
      <c r="C198" s="489" t="str">
        <f>'Data information'!C415</f>
        <v xml:space="preserve"> - กระจกเงา ขนาด 3.90x1.00 ม.</v>
      </c>
      <c r="D198" s="449"/>
      <c r="E198" s="450" t="str">
        <f>'Data information'!D415</f>
        <v>ชุด</v>
      </c>
      <c r="F198" s="449">
        <f>'Data information'!E415</f>
        <v>1730</v>
      </c>
      <c r="G198" s="449">
        <f t="shared" si="25"/>
        <v>0</v>
      </c>
      <c r="H198" s="449">
        <f>'Data information'!F415</f>
        <v>386</v>
      </c>
      <c r="I198" s="449">
        <f t="shared" si="26"/>
        <v>0</v>
      </c>
      <c r="J198" s="449">
        <f t="shared" si="27"/>
        <v>0</v>
      </c>
      <c r="K198" s="451"/>
    </row>
    <row r="199" spans="1:11" s="500" customFormat="1" hidden="1">
      <c r="A199" s="451"/>
      <c r="B199" s="475"/>
      <c r="C199" s="489" t="str">
        <f>'Data information'!C416</f>
        <v xml:space="preserve"> - กระจกเงา ขนาด 3.70x1.00 ม.</v>
      </c>
      <c r="D199" s="449"/>
      <c r="E199" s="450" t="str">
        <f>'Data information'!D416</f>
        <v>ชุด</v>
      </c>
      <c r="F199" s="449">
        <f>'Data information'!E416</f>
        <v>1640</v>
      </c>
      <c r="G199" s="449">
        <f t="shared" si="25"/>
        <v>0</v>
      </c>
      <c r="H199" s="449">
        <f>'Data information'!F416</f>
        <v>366</v>
      </c>
      <c r="I199" s="449">
        <f t="shared" si="26"/>
        <v>0</v>
      </c>
      <c r="J199" s="449">
        <f t="shared" si="27"/>
        <v>0</v>
      </c>
      <c r="K199" s="451"/>
    </row>
    <row r="200" spans="1:11" s="500" customFormat="1">
      <c r="A200" s="451"/>
      <c r="B200" s="475"/>
      <c r="C200" s="489" t="str">
        <f>'Data information'!C417</f>
        <v xml:space="preserve"> - กระจกเงา ขนาด 3.65x1.00 ม.</v>
      </c>
      <c r="D200" s="449"/>
      <c r="E200" s="450" t="str">
        <f>'Data information'!D417</f>
        <v>ชุด</v>
      </c>
      <c r="F200" s="449">
        <f>'Data information'!E417</f>
        <v>1620</v>
      </c>
      <c r="G200" s="449">
        <f t="shared" si="25"/>
        <v>0</v>
      </c>
      <c r="H200" s="449">
        <f>'Data information'!F417</f>
        <v>361</v>
      </c>
      <c r="I200" s="449">
        <f t="shared" si="26"/>
        <v>0</v>
      </c>
      <c r="J200" s="449">
        <f t="shared" si="27"/>
        <v>0</v>
      </c>
      <c r="K200" s="451"/>
    </row>
    <row r="201" spans="1:11" s="500" customFormat="1" hidden="1">
      <c r="A201" s="451"/>
      <c r="B201" s="475"/>
      <c r="C201" s="489" t="str">
        <f>'Data information'!C418</f>
        <v xml:space="preserve"> - กระจกเงา ขนาด 3.50x1.00 ม.</v>
      </c>
      <c r="D201" s="449"/>
      <c r="E201" s="450" t="str">
        <f>'Data information'!D418</f>
        <v>ชุด</v>
      </c>
      <c r="F201" s="449">
        <f>'Data information'!E418</f>
        <v>1550</v>
      </c>
      <c r="G201" s="449">
        <f t="shared" si="25"/>
        <v>0</v>
      </c>
      <c r="H201" s="449">
        <f>'Data information'!F418</f>
        <v>346</v>
      </c>
      <c r="I201" s="449">
        <f t="shared" si="26"/>
        <v>0</v>
      </c>
      <c r="J201" s="449">
        <f t="shared" si="27"/>
        <v>0</v>
      </c>
      <c r="K201" s="451"/>
    </row>
    <row r="202" spans="1:11" s="500" customFormat="1">
      <c r="A202" s="451"/>
      <c r="B202" s="475"/>
      <c r="C202" s="489" t="str">
        <f>'Data information'!C419</f>
        <v xml:space="preserve"> - กระจกเงา ขนาด 3.35x1.00 ม.</v>
      </c>
      <c r="D202" s="449"/>
      <c r="E202" s="450" t="str">
        <f>'Data information'!D419</f>
        <v>ชุด</v>
      </c>
      <c r="F202" s="449">
        <f>'Data information'!E419</f>
        <v>1490</v>
      </c>
      <c r="G202" s="449">
        <f t="shared" si="25"/>
        <v>0</v>
      </c>
      <c r="H202" s="449">
        <f>'Data information'!F419</f>
        <v>331</v>
      </c>
      <c r="I202" s="449">
        <f t="shared" si="26"/>
        <v>0</v>
      </c>
      <c r="J202" s="449">
        <f t="shared" si="27"/>
        <v>0</v>
      </c>
      <c r="K202" s="451"/>
    </row>
    <row r="203" spans="1:11" s="500" customFormat="1">
      <c r="A203" s="451"/>
      <c r="B203" s="475"/>
      <c r="C203" s="489" t="str">
        <f>'Data information'!C420</f>
        <v xml:space="preserve"> - กระจกเงา ขนาด 3.30x1.00 ม.</v>
      </c>
      <c r="D203" s="449"/>
      <c r="E203" s="450" t="str">
        <f>'Data information'!D420</f>
        <v>ชุด</v>
      </c>
      <c r="F203" s="449">
        <f>'Data information'!E420</f>
        <v>1470</v>
      </c>
      <c r="G203" s="449">
        <f t="shared" si="25"/>
        <v>0</v>
      </c>
      <c r="H203" s="449">
        <f>'Data information'!F420</f>
        <v>326</v>
      </c>
      <c r="I203" s="449">
        <f t="shared" si="26"/>
        <v>0</v>
      </c>
      <c r="J203" s="449">
        <f t="shared" si="27"/>
        <v>0</v>
      </c>
      <c r="K203" s="451"/>
    </row>
    <row r="204" spans="1:11" s="500" customFormat="1" hidden="1">
      <c r="A204" s="451"/>
      <c r="B204" s="475"/>
      <c r="C204" s="489" t="str">
        <f>'Data information'!C421</f>
        <v xml:space="preserve"> - กระจกเงา ขนาด 3.25x1.00 ม.</v>
      </c>
      <c r="D204" s="449"/>
      <c r="E204" s="450" t="str">
        <f>'Data information'!D421</f>
        <v>ชุด</v>
      </c>
      <c r="F204" s="449">
        <f>'Data information'!E421</f>
        <v>1440</v>
      </c>
      <c r="G204" s="449">
        <f t="shared" si="25"/>
        <v>0</v>
      </c>
      <c r="H204" s="449">
        <f>'Data information'!F421</f>
        <v>321</v>
      </c>
      <c r="I204" s="449">
        <f t="shared" si="26"/>
        <v>0</v>
      </c>
      <c r="J204" s="449">
        <f t="shared" si="27"/>
        <v>0</v>
      </c>
      <c r="K204" s="451"/>
    </row>
    <row r="205" spans="1:11" s="500" customFormat="1" hidden="1">
      <c r="A205" s="451"/>
      <c r="B205" s="475"/>
      <c r="C205" s="489" t="str">
        <f>'Data information'!C422</f>
        <v xml:space="preserve"> - กระจกเงา ขนาด 3.20x1.00 ม.</v>
      </c>
      <c r="D205" s="449"/>
      <c r="E205" s="450" t="str">
        <f>'Data information'!D422</f>
        <v>ชุด</v>
      </c>
      <c r="F205" s="449">
        <f>'Data information'!E422</f>
        <v>1420</v>
      </c>
      <c r="G205" s="449">
        <f t="shared" si="25"/>
        <v>0</v>
      </c>
      <c r="H205" s="449">
        <f>'Data information'!F422</f>
        <v>316</v>
      </c>
      <c r="I205" s="449">
        <f t="shared" si="26"/>
        <v>0</v>
      </c>
      <c r="J205" s="449">
        <f t="shared" si="27"/>
        <v>0</v>
      </c>
      <c r="K205" s="451"/>
    </row>
    <row r="206" spans="1:11" s="500" customFormat="1" hidden="1">
      <c r="A206" s="451"/>
      <c r="B206" s="475"/>
      <c r="C206" s="489" t="str">
        <f>'Data information'!C423</f>
        <v xml:space="preserve"> - กระจกเงา ขนาด 3.15x1.00 ม.</v>
      </c>
      <c r="D206" s="449"/>
      <c r="E206" s="450" t="str">
        <f>'Data information'!D423</f>
        <v>ชุด</v>
      </c>
      <c r="F206" s="449">
        <f>'Data information'!E423</f>
        <v>1400</v>
      </c>
      <c r="G206" s="449">
        <f t="shared" si="25"/>
        <v>0</v>
      </c>
      <c r="H206" s="449">
        <f>'Data information'!F423</f>
        <v>311</v>
      </c>
      <c r="I206" s="449">
        <f t="shared" si="26"/>
        <v>0</v>
      </c>
      <c r="J206" s="449">
        <f t="shared" si="27"/>
        <v>0</v>
      </c>
      <c r="K206" s="451"/>
    </row>
    <row r="207" spans="1:11" s="500" customFormat="1" hidden="1">
      <c r="A207" s="451"/>
      <c r="B207" s="475"/>
      <c r="C207" s="489" t="str">
        <f>'Data information'!C424</f>
        <v xml:space="preserve"> - กระจกเงา ขนาด 3.10x1.00 ม.</v>
      </c>
      <c r="D207" s="449"/>
      <c r="E207" s="450" t="str">
        <f>'Data information'!D424</f>
        <v>ชุด</v>
      </c>
      <c r="F207" s="449">
        <f>'Data information'!E424</f>
        <v>1380</v>
      </c>
      <c r="G207" s="449">
        <f t="shared" si="25"/>
        <v>0</v>
      </c>
      <c r="H207" s="449">
        <f>'Data information'!F424</f>
        <v>306</v>
      </c>
      <c r="I207" s="449">
        <f t="shared" si="26"/>
        <v>0</v>
      </c>
      <c r="J207" s="449">
        <f t="shared" si="27"/>
        <v>0</v>
      </c>
      <c r="K207" s="451"/>
    </row>
    <row r="208" spans="1:11" s="500" customFormat="1" hidden="1">
      <c r="A208" s="451"/>
      <c r="B208" s="475"/>
      <c r="C208" s="489" t="str">
        <f>'Data information'!C425</f>
        <v xml:space="preserve"> - กระจกเงา ขนาด 3.00x1.00 ม.</v>
      </c>
      <c r="D208" s="449"/>
      <c r="E208" s="450" t="str">
        <f>'Data information'!D425</f>
        <v>ชุด</v>
      </c>
      <c r="F208" s="449">
        <f>'Data information'!E425</f>
        <v>1330</v>
      </c>
      <c r="G208" s="449">
        <f t="shared" si="25"/>
        <v>0</v>
      </c>
      <c r="H208" s="449">
        <f>'Data information'!F425</f>
        <v>297</v>
      </c>
      <c r="I208" s="449">
        <f t="shared" si="26"/>
        <v>0</v>
      </c>
      <c r="J208" s="449">
        <f t="shared" si="27"/>
        <v>0</v>
      </c>
      <c r="K208" s="451"/>
    </row>
    <row r="209" spans="1:11" s="500" customFormat="1" hidden="1">
      <c r="A209" s="451"/>
      <c r="B209" s="475"/>
      <c r="C209" s="489" t="str">
        <f>'Data information'!C426</f>
        <v xml:space="preserve"> - กระจกเงา ขนาด 2.90x1.00 ม.</v>
      </c>
      <c r="D209" s="449"/>
      <c r="E209" s="450" t="str">
        <f>'Data information'!D426</f>
        <v>ชุด</v>
      </c>
      <c r="F209" s="449">
        <f>'Data information'!E426</f>
        <v>1290</v>
      </c>
      <c r="G209" s="449">
        <f t="shared" si="25"/>
        <v>0</v>
      </c>
      <c r="H209" s="449">
        <f>'Data information'!F426</f>
        <v>287</v>
      </c>
      <c r="I209" s="449">
        <f t="shared" si="26"/>
        <v>0</v>
      </c>
      <c r="J209" s="449">
        <f t="shared" si="27"/>
        <v>0</v>
      </c>
      <c r="K209" s="451"/>
    </row>
    <row r="210" spans="1:11" s="500" customFormat="1" hidden="1">
      <c r="A210" s="451"/>
      <c r="B210" s="475"/>
      <c r="C210" s="489" t="str">
        <f>'Data information'!C427</f>
        <v xml:space="preserve"> - กระจกเงา ขนาด 2.20x1.00 ม.</v>
      </c>
      <c r="D210" s="449"/>
      <c r="E210" s="450" t="str">
        <f>'Data information'!D427</f>
        <v>ชุด</v>
      </c>
      <c r="F210" s="449">
        <f>'Data information'!E427</f>
        <v>980</v>
      </c>
      <c r="G210" s="449">
        <f t="shared" si="25"/>
        <v>0</v>
      </c>
      <c r="H210" s="449">
        <f>'Data information'!F427</f>
        <v>217</v>
      </c>
      <c r="I210" s="449">
        <f t="shared" si="26"/>
        <v>0</v>
      </c>
      <c r="J210" s="449">
        <f t="shared" si="27"/>
        <v>0</v>
      </c>
      <c r="K210" s="451"/>
    </row>
    <row r="211" spans="1:11" s="500" customFormat="1">
      <c r="A211" s="451"/>
      <c r="B211" s="475"/>
      <c r="C211" s="489" t="str">
        <f>'Data information'!C428</f>
        <v xml:space="preserve"> - กระจกเงา ขนาด 1.90x1.00 ม.</v>
      </c>
      <c r="D211" s="449"/>
      <c r="E211" s="450" t="str">
        <f>'Data information'!D428</f>
        <v>ชุด</v>
      </c>
      <c r="F211" s="449">
        <f>'Data information'!E428</f>
        <v>840</v>
      </c>
      <c r="G211" s="449">
        <f t="shared" si="25"/>
        <v>0</v>
      </c>
      <c r="H211" s="449">
        <f>'Data information'!F428</f>
        <v>188</v>
      </c>
      <c r="I211" s="449">
        <f t="shared" si="26"/>
        <v>0</v>
      </c>
      <c r="J211" s="449">
        <f t="shared" si="27"/>
        <v>0</v>
      </c>
      <c r="K211" s="451"/>
    </row>
    <row r="212" spans="1:11" s="500" customFormat="1" hidden="1">
      <c r="A212" s="451"/>
      <c r="B212" s="475"/>
      <c r="C212" s="489" t="str">
        <f>'Data information'!C429</f>
        <v xml:space="preserve"> - กระจกเงา ขนาด 1.60x1.00 ม.</v>
      </c>
      <c r="D212" s="449"/>
      <c r="E212" s="450" t="str">
        <f>'Data information'!D429</f>
        <v>ชุด</v>
      </c>
      <c r="F212" s="449">
        <f>'Data information'!E429</f>
        <v>710</v>
      </c>
      <c r="G212" s="449">
        <f t="shared" si="25"/>
        <v>0</v>
      </c>
      <c r="H212" s="449">
        <f>'Data information'!F429</f>
        <v>158</v>
      </c>
      <c r="I212" s="449">
        <f t="shared" si="26"/>
        <v>0</v>
      </c>
      <c r="J212" s="449">
        <f t="shared" si="27"/>
        <v>0</v>
      </c>
      <c r="K212" s="451"/>
    </row>
    <row r="213" spans="1:11" s="500" customFormat="1" hidden="1">
      <c r="A213" s="451"/>
      <c r="B213" s="475"/>
      <c r="C213" s="489" t="str">
        <f>'Data information'!C430</f>
        <v xml:space="preserve"> - กระจกเงา ขนาด 1.00x1.00 ม.</v>
      </c>
      <c r="D213" s="449"/>
      <c r="E213" s="450" t="str">
        <f>'Data information'!D430</f>
        <v>ชุด</v>
      </c>
      <c r="F213" s="449">
        <f>'Data information'!E430</f>
        <v>440</v>
      </c>
      <c r="G213" s="449">
        <f t="shared" si="25"/>
        <v>0</v>
      </c>
      <c r="H213" s="449">
        <f>'Data information'!F430</f>
        <v>99</v>
      </c>
      <c r="I213" s="449">
        <f t="shared" si="26"/>
        <v>0</v>
      </c>
      <c r="J213" s="449">
        <f t="shared" si="27"/>
        <v>0</v>
      </c>
      <c r="K213" s="451"/>
    </row>
    <row r="214" spans="1:11" s="500" customFormat="1">
      <c r="A214" s="451"/>
      <c r="B214" s="475"/>
      <c r="C214" s="489" t="str">
        <f>'Data information'!C431</f>
        <v xml:space="preserve"> - กระจกเงา ขนาด 0.60x1.00 ม.</v>
      </c>
      <c r="D214" s="449"/>
      <c r="E214" s="450" t="str">
        <f>'Data information'!D431</f>
        <v>ชุด</v>
      </c>
      <c r="F214" s="449">
        <f>'Data information'!E431</f>
        <v>270</v>
      </c>
      <c r="G214" s="449">
        <f t="shared" si="25"/>
        <v>0</v>
      </c>
      <c r="H214" s="449">
        <f>'Data information'!F431</f>
        <v>59</v>
      </c>
      <c r="I214" s="449">
        <f t="shared" si="26"/>
        <v>0</v>
      </c>
      <c r="J214" s="449">
        <f t="shared" si="27"/>
        <v>0</v>
      </c>
      <c r="K214" s="451"/>
    </row>
    <row r="215" spans="1:11" s="500" customFormat="1">
      <c r="A215" s="451"/>
      <c r="B215" s="475"/>
      <c r="C215" s="489" t="str">
        <f>'Data information'!C432</f>
        <v xml:space="preserve"> - ผ11 ผนังห้องน้ำสำเร็จรูป แบบเต็มห้อง</v>
      </c>
      <c r="D215" s="449"/>
      <c r="E215" s="450" t="str">
        <f>'Data information'!D432</f>
        <v>ชุด</v>
      </c>
      <c r="F215" s="449">
        <f>'Data information'!E432</f>
        <v>10700</v>
      </c>
      <c r="G215" s="449">
        <f t="shared" si="25"/>
        <v>0</v>
      </c>
      <c r="H215" s="449">
        <f>'Data information'!F432</f>
        <v>800</v>
      </c>
      <c r="I215" s="449">
        <f t="shared" si="26"/>
        <v>0</v>
      </c>
      <c r="J215" s="449">
        <f t="shared" si="27"/>
        <v>0</v>
      </c>
      <c r="K215" s="451"/>
    </row>
    <row r="216" spans="1:11" s="500" customFormat="1">
      <c r="A216" s="451"/>
      <c r="B216" s="475"/>
      <c r="C216" s="489" t="str">
        <f>'Data information'!C433</f>
        <v xml:space="preserve"> - ผ11 ผนังห้องน้ำสำเร็จรูป แบบครึ่งห้อง</v>
      </c>
      <c r="D216" s="449"/>
      <c r="E216" s="450" t="str">
        <f>'Data information'!D433</f>
        <v>ชุด</v>
      </c>
      <c r="F216" s="449">
        <f>'Data information'!E433</f>
        <v>9800</v>
      </c>
      <c r="G216" s="449">
        <f t="shared" si="25"/>
        <v>0</v>
      </c>
      <c r="H216" s="449">
        <f>'Data information'!F433</f>
        <v>650</v>
      </c>
      <c r="I216" s="449">
        <f t="shared" si="26"/>
        <v>0</v>
      </c>
      <c r="J216" s="449">
        <f t="shared" si="27"/>
        <v>0</v>
      </c>
      <c r="K216" s="451"/>
    </row>
    <row r="217" spans="1:11" s="500" customFormat="1" hidden="1">
      <c r="A217" s="451"/>
      <c r="B217" s="475"/>
      <c r="C217" s="489" t="str">
        <f>'Data information'!C434</f>
        <v xml:space="preserve"> - TOP ปูหินแกรนิตดำจีน กว้าง 0.10 ม. โถปัสสาวะ</v>
      </c>
      <c r="D217" s="449"/>
      <c r="E217" s="450" t="str">
        <f>'Data information'!D434</f>
        <v>ม.</v>
      </c>
      <c r="F217" s="449">
        <f>'Data information'!E434</f>
        <v>0</v>
      </c>
      <c r="G217" s="449">
        <f t="shared" si="25"/>
        <v>0</v>
      </c>
      <c r="H217" s="449">
        <f>'Data information'!F434</f>
        <v>0</v>
      </c>
      <c r="I217" s="449">
        <f t="shared" si="26"/>
        <v>0</v>
      </c>
      <c r="J217" s="449">
        <f t="shared" si="27"/>
        <v>0</v>
      </c>
      <c r="K217" s="469" t="s">
        <v>967</v>
      </c>
    </row>
    <row r="218" spans="1:11" s="500" customFormat="1" hidden="1">
      <c r="A218" s="451"/>
      <c r="B218" s="475"/>
      <c r="C218" s="489" t="str">
        <f>'Data information'!C435</f>
        <v xml:space="preserve"> - TOP ปูหินแกรนิตดำจีน กว้าง 0.15 ม. โถส้วม</v>
      </c>
      <c r="D218" s="449"/>
      <c r="E218" s="450" t="str">
        <f>'Data information'!D435</f>
        <v>ม.</v>
      </c>
      <c r="F218" s="449">
        <f>'Data information'!E435</f>
        <v>0</v>
      </c>
      <c r="G218" s="449">
        <f t="shared" si="25"/>
        <v>0</v>
      </c>
      <c r="H218" s="449">
        <f>'Data information'!F435</f>
        <v>0</v>
      </c>
      <c r="I218" s="449">
        <f t="shared" si="26"/>
        <v>0</v>
      </c>
      <c r="J218" s="449">
        <f t="shared" si="27"/>
        <v>0</v>
      </c>
      <c r="K218" s="469" t="s">
        <v>967</v>
      </c>
    </row>
    <row r="219" spans="1:11" s="500" customFormat="1">
      <c r="A219" s="451"/>
      <c r="B219" s="475"/>
      <c r="C219" s="489" t="str">
        <f>'Data information'!C436</f>
        <v xml:space="preserve"> - เคาน์เตอร์ อ่างล้างหน้า กว้าง 0.60 ม.อ่างล้างหน้า</v>
      </c>
      <c r="D219" s="449"/>
      <c r="E219" s="450" t="str">
        <f>'Data information'!D436</f>
        <v>ม.</v>
      </c>
      <c r="F219" s="449">
        <f>'Data information'!E436</f>
        <v>1440</v>
      </c>
      <c r="G219" s="449">
        <f t="shared" si="25"/>
        <v>0</v>
      </c>
      <c r="H219" s="449">
        <f>'Data information'!F436</f>
        <v>175</v>
      </c>
      <c r="I219" s="449">
        <f t="shared" si="26"/>
        <v>0</v>
      </c>
      <c r="J219" s="449">
        <f t="shared" si="27"/>
        <v>0</v>
      </c>
      <c r="K219" s="451"/>
    </row>
    <row r="220" spans="1:11" s="500" customFormat="1">
      <c r="A220" s="480"/>
      <c r="B220" s="481"/>
      <c r="C220" s="485" t="str">
        <f>'Data information'!C437</f>
        <v>งานบันได</v>
      </c>
      <c r="D220" s="451"/>
      <c r="E220" s="458"/>
      <c r="F220" s="451"/>
      <c r="G220" s="451"/>
      <c r="H220" s="451"/>
      <c r="I220" s="451"/>
      <c r="J220" s="451"/>
      <c r="K220" s="451"/>
    </row>
    <row r="221" spans="1:11" s="500" customFormat="1" hidden="1">
      <c r="A221" s="451"/>
      <c r="B221" s="475"/>
      <c r="C221" s="485" t="str">
        <f>'Data information'!C438</f>
        <v>งานบันได ST.1-A อาคาร 1</v>
      </c>
      <c r="D221" s="449"/>
      <c r="E221" s="450"/>
      <c r="F221" s="449"/>
      <c r="G221" s="449"/>
      <c r="H221" s="449"/>
      <c r="I221" s="449"/>
      <c r="J221" s="449"/>
      <c r="K221" s="469"/>
    </row>
    <row r="222" spans="1:11" s="500" customFormat="1" hidden="1">
      <c r="A222" s="451"/>
      <c r="B222" s="475"/>
      <c r="C222" s="489" t="str">
        <f>'Data information'!C439</f>
        <v xml:space="preserve"> - H-390X300X10X16 mm.( แม่บันได )</v>
      </c>
      <c r="D222" s="449"/>
      <c r="E222" s="450" t="str">
        <f>'Data information'!D439</f>
        <v>กก.</v>
      </c>
      <c r="F222" s="449">
        <f>'Data information'!E439</f>
        <v>34.64</v>
      </c>
      <c r="G222" s="449">
        <f t="shared" ref="G222:G235" si="28">D222*F222</f>
        <v>0</v>
      </c>
      <c r="H222" s="449">
        <f>'Data information'!F439</f>
        <v>0</v>
      </c>
      <c r="I222" s="449">
        <f t="shared" ref="I222:I235" si="29">D222*H222</f>
        <v>0</v>
      </c>
      <c r="J222" s="449">
        <f t="shared" ref="J222:J235" si="30">G222+I222</f>
        <v>0</v>
      </c>
      <c r="K222" s="451"/>
    </row>
    <row r="223" spans="1:11" s="500" customFormat="1" hidden="1">
      <c r="A223" s="451"/>
      <c r="B223" s="475"/>
      <c r="C223" s="489" t="str">
        <f>'Data information'!C440</f>
        <v xml:space="preserve"> - แผ่นเหล็กเรียบดำหนา 6 มม. (ลูกตั้ง-ลูกนอน)</v>
      </c>
      <c r="D223" s="449"/>
      <c r="E223" s="450" t="str">
        <f>'Data information'!D440</f>
        <v>กก.</v>
      </c>
      <c r="F223" s="449">
        <f>'Data information'!E440</f>
        <v>25.12</v>
      </c>
      <c r="G223" s="449">
        <f t="shared" si="28"/>
        <v>0</v>
      </c>
      <c r="H223" s="449">
        <f>'Data information'!F440</f>
        <v>0</v>
      </c>
      <c r="I223" s="449">
        <f t="shared" si="29"/>
        <v>0</v>
      </c>
      <c r="J223" s="449">
        <f t="shared" si="30"/>
        <v>0</v>
      </c>
      <c r="K223" s="451"/>
    </row>
    <row r="224" spans="1:11" s="500" customFormat="1" hidden="1">
      <c r="A224" s="451"/>
      <c r="B224" s="475"/>
      <c r="C224" s="489" t="str">
        <f>'Data information'!C441</f>
        <v xml:space="preserve"> - แผ่นเหล็กขนาด 1000X400X25mm. </v>
      </c>
      <c r="D224" s="449"/>
      <c r="E224" s="450" t="str">
        <f>'Data information'!D441</f>
        <v>กก.</v>
      </c>
      <c r="F224" s="449">
        <f>'Data information'!E441</f>
        <v>28.44</v>
      </c>
      <c r="G224" s="449">
        <f t="shared" si="28"/>
        <v>0</v>
      </c>
      <c r="H224" s="449">
        <f>'Data information'!F441</f>
        <v>0</v>
      </c>
      <c r="I224" s="449">
        <f t="shared" si="29"/>
        <v>0</v>
      </c>
      <c r="J224" s="449">
        <f t="shared" si="30"/>
        <v>0</v>
      </c>
      <c r="K224" s="451"/>
    </row>
    <row r="225" spans="1:11" s="500" customFormat="1" hidden="1">
      <c r="A225" s="451"/>
      <c r="B225" s="475"/>
      <c r="C225" s="489" t="str">
        <f>'Data information'!C442</f>
        <v xml:space="preserve"> - แผ่นเหล็กขนาด 400X400X25mm. </v>
      </c>
      <c r="D225" s="449"/>
      <c r="E225" s="450" t="str">
        <f>'Data information'!D442</f>
        <v>กก.</v>
      </c>
      <c r="F225" s="449">
        <f>'Data information'!E442</f>
        <v>28.44</v>
      </c>
      <c r="G225" s="449">
        <f t="shared" si="28"/>
        <v>0</v>
      </c>
      <c r="H225" s="449">
        <f>'Data information'!F442</f>
        <v>0</v>
      </c>
      <c r="I225" s="449">
        <f t="shared" si="29"/>
        <v>0</v>
      </c>
      <c r="J225" s="449">
        <f t="shared" si="30"/>
        <v>0</v>
      </c>
      <c r="K225" s="451"/>
    </row>
    <row r="226" spans="1:11" s="500" customFormat="1" hidden="1">
      <c r="A226" s="451"/>
      <c r="B226" s="475"/>
      <c r="C226" s="489" t="str">
        <f>'Data information'!C443</f>
        <v xml:space="preserve"> - ค่าแรงเชื่อม ประกอบเหล็กโครงสร้าง</v>
      </c>
      <c r="D226" s="449"/>
      <c r="E226" s="450" t="str">
        <f>'Data information'!D443</f>
        <v>กก.</v>
      </c>
      <c r="F226" s="449">
        <f>'Data information'!E443</f>
        <v>0</v>
      </c>
      <c r="G226" s="449">
        <f t="shared" si="28"/>
        <v>0</v>
      </c>
      <c r="H226" s="449">
        <f>'Data information'!F443</f>
        <v>10</v>
      </c>
      <c r="I226" s="449">
        <f t="shared" si="29"/>
        <v>0</v>
      </c>
      <c r="J226" s="449">
        <f t="shared" si="30"/>
        <v>0</v>
      </c>
      <c r="K226" s="451"/>
    </row>
    <row r="227" spans="1:11" s="500" customFormat="1" hidden="1">
      <c r="A227" s="451"/>
      <c r="B227" s="475"/>
      <c r="C227" s="489" t="str">
        <f>'Data information'!C444</f>
        <v xml:space="preserve"> - Dowel DB25 </v>
      </c>
      <c r="D227" s="449"/>
      <c r="E227" s="450" t="str">
        <f>'Data information'!D444</f>
        <v>กก.</v>
      </c>
      <c r="F227" s="449">
        <f>'Data information'!E444</f>
        <v>20.41</v>
      </c>
      <c r="G227" s="449">
        <f t="shared" si="28"/>
        <v>0</v>
      </c>
      <c r="H227" s="449">
        <f>'Data information'!F444</f>
        <v>0</v>
      </c>
      <c r="I227" s="449">
        <f t="shared" si="29"/>
        <v>0</v>
      </c>
      <c r="J227" s="449">
        <f t="shared" si="30"/>
        <v>0</v>
      </c>
      <c r="K227" s="451"/>
    </row>
    <row r="228" spans="1:11" s="500" customFormat="1" hidden="1">
      <c r="A228" s="451"/>
      <c r="B228" s="475"/>
      <c r="C228" s="489" t="str">
        <f>'Data information'!C445</f>
        <v xml:space="preserve"> - คอนกรีต ขัดมันเรียบ (ลูกนอนบันได)</v>
      </c>
      <c r="D228" s="449"/>
      <c r="E228" s="450" t="str">
        <f>'Data information'!D445</f>
        <v>ลบ.ม.</v>
      </c>
      <c r="F228" s="449">
        <f>'Data information'!E445</f>
        <v>1971.96</v>
      </c>
      <c r="G228" s="449">
        <f t="shared" si="28"/>
        <v>0</v>
      </c>
      <c r="H228" s="449">
        <f>'Data information'!F445</f>
        <v>519</v>
      </c>
      <c r="I228" s="449">
        <f t="shared" si="29"/>
        <v>0</v>
      </c>
      <c r="J228" s="449">
        <f t="shared" si="30"/>
        <v>0</v>
      </c>
      <c r="K228" s="451"/>
    </row>
    <row r="229" spans="1:11" s="500" customFormat="1" hidden="1">
      <c r="A229" s="451"/>
      <c r="B229" s="475"/>
      <c r="C229" s="489" t="str">
        <f>'Data information'!C446</f>
        <v xml:space="preserve"> - เหล็กเสริม RB 9 มม.</v>
      </c>
      <c r="D229" s="449"/>
      <c r="E229" s="450" t="str">
        <f>'Data information'!D446</f>
        <v>กก.</v>
      </c>
      <c r="F229" s="449">
        <f>'Data information'!E446</f>
        <v>20.79</v>
      </c>
      <c r="G229" s="449">
        <f t="shared" si="28"/>
        <v>0</v>
      </c>
      <c r="H229" s="449">
        <f>'Data information'!F446</f>
        <v>4.4000000000000004</v>
      </c>
      <c r="I229" s="449">
        <f t="shared" si="29"/>
        <v>0</v>
      </c>
      <c r="J229" s="449">
        <f t="shared" si="30"/>
        <v>0</v>
      </c>
      <c r="K229" s="451"/>
    </row>
    <row r="230" spans="1:11" s="500" customFormat="1" hidden="1">
      <c r="A230" s="451"/>
      <c r="B230" s="475"/>
      <c r="C230" s="489" t="str">
        <f>'Data information'!C447</f>
        <v xml:space="preserve"> - เหล็กเสริม DB 12 มม.</v>
      </c>
      <c r="D230" s="449"/>
      <c r="E230" s="450" t="str">
        <f>'Data information'!D447</f>
        <v>กก.</v>
      </c>
      <c r="F230" s="449">
        <f>'Data information'!E447</f>
        <v>20.2</v>
      </c>
      <c r="G230" s="449">
        <f t="shared" si="28"/>
        <v>0</v>
      </c>
      <c r="H230" s="449">
        <f>'Data information'!F447</f>
        <v>3.6</v>
      </c>
      <c r="I230" s="449">
        <f t="shared" si="29"/>
        <v>0</v>
      </c>
      <c r="J230" s="449">
        <f t="shared" si="30"/>
        <v>0</v>
      </c>
      <c r="K230" s="451"/>
    </row>
    <row r="231" spans="1:11" s="500" customFormat="1" hidden="1">
      <c r="A231" s="451"/>
      <c r="B231" s="475"/>
      <c r="C231" s="489" t="str">
        <f>'Data information'!C448</f>
        <v xml:space="preserve"> - ลวดผูกเหล็ก</v>
      </c>
      <c r="D231" s="449"/>
      <c r="E231" s="450" t="str">
        <f>'Data information'!D448</f>
        <v>กก.</v>
      </c>
      <c r="F231" s="449">
        <f>'Data information'!E448</f>
        <v>34.42</v>
      </c>
      <c r="G231" s="449">
        <f t="shared" si="28"/>
        <v>0</v>
      </c>
      <c r="H231" s="449">
        <f>'Data information'!F448</f>
        <v>0</v>
      </c>
      <c r="I231" s="449">
        <f t="shared" si="29"/>
        <v>0</v>
      </c>
      <c r="J231" s="449">
        <f t="shared" si="30"/>
        <v>0</v>
      </c>
      <c r="K231" s="451"/>
    </row>
    <row r="232" spans="1:11" s="500" customFormat="1" hidden="1">
      <c r="A232" s="451"/>
      <c r="B232" s="475"/>
      <c r="C232" s="489" t="str">
        <f>'Data information'!C449</f>
        <v xml:space="preserve"> - เหล็กสี่เหลี่ยมตัน 1 x 1 ซม.(จมูกบันได)</v>
      </c>
      <c r="D232" s="449"/>
      <c r="E232" s="450" t="str">
        <f>'Data information'!D449</f>
        <v>ม.</v>
      </c>
      <c r="F232" s="449">
        <f>'Data information'!E449</f>
        <v>30</v>
      </c>
      <c r="G232" s="449">
        <f t="shared" si="28"/>
        <v>0</v>
      </c>
      <c r="H232" s="449">
        <f>'Data information'!F449</f>
        <v>0</v>
      </c>
      <c r="I232" s="449">
        <f t="shared" si="29"/>
        <v>0</v>
      </c>
      <c r="J232" s="449">
        <f t="shared" si="30"/>
        <v>0</v>
      </c>
      <c r="K232" s="451"/>
    </row>
    <row r="233" spans="1:11" s="500" customFormat="1" hidden="1">
      <c r="A233" s="451"/>
      <c r="B233" s="475"/>
      <c r="C233" s="489" t="str">
        <f>'Data information'!C450</f>
        <v xml:space="preserve"> - ทาสีกันสนิม</v>
      </c>
      <c r="D233" s="449"/>
      <c r="E233" s="450" t="str">
        <f>'Data information'!D450</f>
        <v>ตร.ม.</v>
      </c>
      <c r="F233" s="449">
        <f>'Data information'!E450</f>
        <v>22.42</v>
      </c>
      <c r="G233" s="449">
        <f t="shared" si="28"/>
        <v>0</v>
      </c>
      <c r="H233" s="449">
        <f>'Data information'!F450</f>
        <v>30</v>
      </c>
      <c r="I233" s="449">
        <f t="shared" si="29"/>
        <v>0</v>
      </c>
      <c r="J233" s="449">
        <f t="shared" si="30"/>
        <v>0</v>
      </c>
      <c r="K233" s="451"/>
    </row>
    <row r="234" spans="1:11" s="500" customFormat="1" hidden="1">
      <c r="A234" s="451"/>
      <c r="B234" s="475"/>
      <c r="C234" s="489" t="str">
        <f>'Data information'!C451</f>
        <v xml:space="preserve"> - ทาสีน้ำมัน</v>
      </c>
      <c r="D234" s="449"/>
      <c r="E234" s="450" t="str">
        <f>'Data information'!D451</f>
        <v>ตร.ม.</v>
      </c>
      <c r="F234" s="449">
        <f>'Data information'!E451</f>
        <v>66.12</v>
      </c>
      <c r="G234" s="449">
        <f t="shared" si="28"/>
        <v>0</v>
      </c>
      <c r="H234" s="449">
        <f>'Data information'!F451</f>
        <v>35</v>
      </c>
      <c r="I234" s="449">
        <f t="shared" si="29"/>
        <v>0</v>
      </c>
      <c r="J234" s="449">
        <f t="shared" si="30"/>
        <v>0</v>
      </c>
      <c r="K234" s="451"/>
    </row>
    <row r="235" spans="1:11" s="500" customFormat="1" hidden="1">
      <c r="A235" s="451"/>
      <c r="B235" s="475"/>
      <c r="C235" s="489" t="str">
        <f>'Data information'!C452</f>
        <v xml:space="preserve"> - งานราวเหล็ก ราวบันได ST.1</v>
      </c>
      <c r="D235" s="449"/>
      <c r="E235" s="450" t="str">
        <f>'Data information'!D452</f>
        <v>ม.</v>
      </c>
      <c r="F235" s="449">
        <f>'Data information'!E452</f>
        <v>1838.53</v>
      </c>
      <c r="G235" s="449">
        <f t="shared" si="28"/>
        <v>0</v>
      </c>
      <c r="H235" s="449">
        <f>'Data information'!F452</f>
        <v>560</v>
      </c>
      <c r="I235" s="449">
        <f t="shared" si="29"/>
        <v>0</v>
      </c>
      <c r="J235" s="449">
        <f t="shared" si="30"/>
        <v>0</v>
      </c>
      <c r="K235" s="451"/>
    </row>
    <row r="236" spans="1:11" s="500" customFormat="1">
      <c r="A236" s="451"/>
      <c r="B236" s="475"/>
      <c r="C236" s="485" t="str">
        <f>'Data information'!C453</f>
        <v>งานบันได ST.1 อาคาร 1,2,3,4,5,6,7,ราว8</v>
      </c>
      <c r="D236" s="449"/>
      <c r="E236" s="450"/>
      <c r="F236" s="449"/>
      <c r="G236" s="449"/>
      <c r="H236" s="449"/>
      <c r="I236" s="449"/>
      <c r="J236" s="449"/>
      <c r="K236" s="451"/>
    </row>
    <row r="237" spans="1:11" s="500" customFormat="1" hidden="1">
      <c r="A237" s="451"/>
      <c r="B237" s="475"/>
      <c r="C237" s="489" t="str">
        <f>'Data information'!C454</f>
        <v xml:space="preserve"> - H-390X300X10X16 mm.( แม่บันได )</v>
      </c>
      <c r="D237" s="449"/>
      <c r="E237" s="450" t="str">
        <f>'Data information'!D454</f>
        <v>กก.</v>
      </c>
      <c r="F237" s="449">
        <f>'Data information'!E454</f>
        <v>34.64</v>
      </c>
      <c r="G237" s="449">
        <f t="shared" ref="G237:G300" si="31">D237*F237</f>
        <v>0</v>
      </c>
      <c r="H237" s="449">
        <f>'Data information'!F454</f>
        <v>0</v>
      </c>
      <c r="I237" s="449">
        <f t="shared" ref="I237:I300" si="32">D237*H237</f>
        <v>0</v>
      </c>
      <c r="J237" s="449">
        <f t="shared" ref="J237:J300" si="33">G237+I237</f>
        <v>0</v>
      </c>
      <c r="K237" s="451"/>
    </row>
    <row r="238" spans="1:11" s="500" customFormat="1" hidden="1">
      <c r="A238" s="451"/>
      <c r="B238" s="475"/>
      <c r="C238" s="489" t="str">
        <f>'Data information'!C455</f>
        <v xml:space="preserve"> - แผ่นเหล็กเรียบดำหนา 6 มม. (ลูกตั้ง-ลูกนอน)</v>
      </c>
      <c r="D238" s="449"/>
      <c r="E238" s="450" t="str">
        <f>'Data information'!D455</f>
        <v>กก.</v>
      </c>
      <c r="F238" s="449">
        <f>'Data information'!E455</f>
        <v>25.12</v>
      </c>
      <c r="G238" s="449">
        <f t="shared" si="31"/>
        <v>0</v>
      </c>
      <c r="H238" s="449">
        <f>'Data information'!F455</f>
        <v>0</v>
      </c>
      <c r="I238" s="449">
        <f t="shared" si="32"/>
        <v>0</v>
      </c>
      <c r="J238" s="449">
        <f t="shared" si="33"/>
        <v>0</v>
      </c>
      <c r="K238" s="451"/>
    </row>
    <row r="239" spans="1:11" s="500" customFormat="1" hidden="1">
      <c r="A239" s="451"/>
      <c r="B239" s="475"/>
      <c r="C239" s="489" t="str">
        <f>'Data information'!C456</f>
        <v xml:space="preserve"> - แผ่นเหล็กขนาด 1000X400X25mm. </v>
      </c>
      <c r="D239" s="449"/>
      <c r="E239" s="450" t="str">
        <f>'Data information'!D456</f>
        <v>กก.</v>
      </c>
      <c r="F239" s="449">
        <f>'Data information'!E456</f>
        <v>28.44</v>
      </c>
      <c r="G239" s="449">
        <f t="shared" si="31"/>
        <v>0</v>
      </c>
      <c r="H239" s="449">
        <f>'Data information'!F456</f>
        <v>0</v>
      </c>
      <c r="I239" s="449">
        <f t="shared" si="32"/>
        <v>0</v>
      </c>
      <c r="J239" s="449">
        <f t="shared" si="33"/>
        <v>0</v>
      </c>
      <c r="K239" s="451"/>
    </row>
    <row r="240" spans="1:11" s="500" customFormat="1" hidden="1">
      <c r="A240" s="451"/>
      <c r="B240" s="475"/>
      <c r="C240" s="489" t="str">
        <f>'Data information'!C457</f>
        <v xml:space="preserve"> - แผ่นเหล็กขนาด 400X400X25mm. </v>
      </c>
      <c r="D240" s="449"/>
      <c r="E240" s="450" t="str">
        <f>'Data information'!D457</f>
        <v>กก.</v>
      </c>
      <c r="F240" s="449">
        <f>'Data information'!E457</f>
        <v>28.44</v>
      </c>
      <c r="G240" s="449">
        <f t="shared" si="31"/>
        <v>0</v>
      </c>
      <c r="H240" s="449">
        <f>'Data information'!F457</f>
        <v>0</v>
      </c>
      <c r="I240" s="449">
        <f t="shared" si="32"/>
        <v>0</v>
      </c>
      <c r="J240" s="449">
        <f t="shared" si="33"/>
        <v>0</v>
      </c>
      <c r="K240" s="451"/>
    </row>
    <row r="241" spans="1:11" s="500" customFormat="1" hidden="1">
      <c r="A241" s="451"/>
      <c r="B241" s="475"/>
      <c r="C241" s="489" t="str">
        <f>'Data information'!C458</f>
        <v xml:space="preserve"> - ค่าแรงเชื่อม ประกอบเหล็กโครงสร้าง</v>
      </c>
      <c r="D241" s="449"/>
      <c r="E241" s="450" t="str">
        <f>'Data information'!D458</f>
        <v>กก.</v>
      </c>
      <c r="F241" s="449">
        <f>'Data information'!E458</f>
        <v>0</v>
      </c>
      <c r="G241" s="449">
        <f t="shared" si="31"/>
        <v>0</v>
      </c>
      <c r="H241" s="449">
        <f>'Data information'!F458</f>
        <v>10</v>
      </c>
      <c r="I241" s="449">
        <f t="shared" si="32"/>
        <v>0</v>
      </c>
      <c r="J241" s="449">
        <f t="shared" si="33"/>
        <v>0</v>
      </c>
      <c r="K241" s="451"/>
    </row>
    <row r="242" spans="1:11" s="500" customFormat="1" hidden="1">
      <c r="A242" s="451"/>
      <c r="B242" s="475"/>
      <c r="C242" s="489" t="str">
        <f>'Data information'!C459</f>
        <v xml:space="preserve"> - Dowel DB25 </v>
      </c>
      <c r="D242" s="449"/>
      <c r="E242" s="450" t="str">
        <f>'Data information'!D459</f>
        <v>กก.</v>
      </c>
      <c r="F242" s="449">
        <f>'Data information'!E459</f>
        <v>20.41</v>
      </c>
      <c r="G242" s="449">
        <f t="shared" si="31"/>
        <v>0</v>
      </c>
      <c r="H242" s="449">
        <f>'Data information'!F459</f>
        <v>0</v>
      </c>
      <c r="I242" s="449">
        <f t="shared" si="32"/>
        <v>0</v>
      </c>
      <c r="J242" s="449">
        <f t="shared" si="33"/>
        <v>0</v>
      </c>
      <c r="K242" s="451"/>
    </row>
    <row r="243" spans="1:11" s="500" customFormat="1" hidden="1">
      <c r="A243" s="451"/>
      <c r="B243" s="475"/>
      <c r="C243" s="489" t="str">
        <f>'Data information'!C460</f>
        <v xml:space="preserve"> - คอนกรีต ขัดมันเรียบ (ลูกนอนบันได)</v>
      </c>
      <c r="D243" s="449"/>
      <c r="E243" s="450" t="str">
        <f>'Data information'!D460</f>
        <v>ลบ.ม.</v>
      </c>
      <c r="F243" s="449">
        <f>'Data information'!E460</f>
        <v>1971.96</v>
      </c>
      <c r="G243" s="449">
        <f t="shared" si="31"/>
        <v>0</v>
      </c>
      <c r="H243" s="449">
        <f>'Data information'!F460</f>
        <v>519</v>
      </c>
      <c r="I243" s="449">
        <f t="shared" si="32"/>
        <v>0</v>
      </c>
      <c r="J243" s="449">
        <f t="shared" si="33"/>
        <v>0</v>
      </c>
      <c r="K243" s="451"/>
    </row>
    <row r="244" spans="1:11" s="500" customFormat="1" hidden="1">
      <c r="A244" s="451"/>
      <c r="B244" s="475"/>
      <c r="C244" s="489" t="str">
        <f>'Data information'!C461</f>
        <v xml:space="preserve"> - เหล็กเสริม RB 9 มม.</v>
      </c>
      <c r="D244" s="449"/>
      <c r="E244" s="450" t="str">
        <f>'Data information'!D461</f>
        <v>กก.</v>
      </c>
      <c r="F244" s="449">
        <f>'Data information'!E461</f>
        <v>20.79</v>
      </c>
      <c r="G244" s="449">
        <f t="shared" si="31"/>
        <v>0</v>
      </c>
      <c r="H244" s="449">
        <f>'Data information'!F461</f>
        <v>4.4000000000000004</v>
      </c>
      <c r="I244" s="449">
        <f t="shared" si="32"/>
        <v>0</v>
      </c>
      <c r="J244" s="449">
        <f t="shared" si="33"/>
        <v>0</v>
      </c>
      <c r="K244" s="451"/>
    </row>
    <row r="245" spans="1:11" s="500" customFormat="1" hidden="1">
      <c r="A245" s="451"/>
      <c r="B245" s="475"/>
      <c r="C245" s="489" t="str">
        <f>'Data information'!C462</f>
        <v xml:space="preserve"> - เหล็กเสริม DB 12 มม.</v>
      </c>
      <c r="D245" s="449"/>
      <c r="E245" s="450" t="str">
        <f>'Data information'!D462</f>
        <v>กก.</v>
      </c>
      <c r="F245" s="449">
        <f>'Data information'!E462</f>
        <v>20.2</v>
      </c>
      <c r="G245" s="449">
        <f t="shared" si="31"/>
        <v>0</v>
      </c>
      <c r="H245" s="449">
        <f>'Data information'!F462</f>
        <v>3.6</v>
      </c>
      <c r="I245" s="449">
        <f t="shared" si="32"/>
        <v>0</v>
      </c>
      <c r="J245" s="449">
        <f t="shared" si="33"/>
        <v>0</v>
      </c>
      <c r="K245" s="451"/>
    </row>
    <row r="246" spans="1:11" s="500" customFormat="1" hidden="1">
      <c r="A246" s="451"/>
      <c r="B246" s="475"/>
      <c r="C246" s="489" t="str">
        <f>'Data information'!C463</f>
        <v xml:space="preserve"> - ลวดผูกเหล็ก</v>
      </c>
      <c r="D246" s="449"/>
      <c r="E246" s="450" t="str">
        <f>'Data information'!D463</f>
        <v>กก.</v>
      </c>
      <c r="F246" s="449">
        <f>'Data information'!E463</f>
        <v>34.42</v>
      </c>
      <c r="G246" s="449">
        <f t="shared" si="31"/>
        <v>0</v>
      </c>
      <c r="H246" s="449">
        <f>'Data information'!F463</f>
        <v>0</v>
      </c>
      <c r="I246" s="449">
        <f t="shared" si="32"/>
        <v>0</v>
      </c>
      <c r="J246" s="449">
        <f t="shared" si="33"/>
        <v>0</v>
      </c>
      <c r="K246" s="451"/>
    </row>
    <row r="247" spans="1:11" s="500" customFormat="1" hidden="1">
      <c r="A247" s="451"/>
      <c r="B247" s="475"/>
      <c r="C247" s="489" t="str">
        <f>'Data information'!C464</f>
        <v xml:space="preserve"> - เหล็กสี่เหลี่ยมตัน 1 x 1 ซม.(จมูกบันได)</v>
      </c>
      <c r="D247" s="449"/>
      <c r="E247" s="450" t="str">
        <f>'Data information'!D464</f>
        <v>ม.</v>
      </c>
      <c r="F247" s="449">
        <f>'Data information'!E464</f>
        <v>30</v>
      </c>
      <c r="G247" s="449">
        <f t="shared" si="31"/>
        <v>0</v>
      </c>
      <c r="H247" s="449">
        <f>'Data information'!F464</f>
        <v>0</v>
      </c>
      <c r="I247" s="449">
        <f t="shared" si="32"/>
        <v>0</v>
      </c>
      <c r="J247" s="449">
        <f t="shared" si="33"/>
        <v>0</v>
      </c>
      <c r="K247" s="451"/>
    </row>
    <row r="248" spans="1:11" s="500" customFormat="1" hidden="1">
      <c r="A248" s="451"/>
      <c r="B248" s="475"/>
      <c r="C248" s="489" t="str">
        <f>'Data information'!C465</f>
        <v xml:space="preserve"> - ทาสีกันสนิม</v>
      </c>
      <c r="D248" s="449"/>
      <c r="E248" s="450" t="str">
        <f>'Data information'!D465</f>
        <v>ตร.ม.</v>
      </c>
      <c r="F248" s="449">
        <f>'Data information'!E465</f>
        <v>22.42</v>
      </c>
      <c r="G248" s="449">
        <f t="shared" si="31"/>
        <v>0</v>
      </c>
      <c r="H248" s="449">
        <f>'Data information'!F465</f>
        <v>30</v>
      </c>
      <c r="I248" s="449">
        <f t="shared" si="32"/>
        <v>0</v>
      </c>
      <c r="J248" s="449">
        <f t="shared" si="33"/>
        <v>0</v>
      </c>
      <c r="K248" s="451"/>
    </row>
    <row r="249" spans="1:11" s="500" customFormat="1" hidden="1">
      <c r="A249" s="451"/>
      <c r="B249" s="475"/>
      <c r="C249" s="489" t="str">
        <f>'Data information'!C466</f>
        <v xml:space="preserve"> - ทาสีน้ำมัน</v>
      </c>
      <c r="D249" s="449"/>
      <c r="E249" s="450" t="str">
        <f>'Data information'!D466</f>
        <v>ตร.ม.</v>
      </c>
      <c r="F249" s="449">
        <f>'Data information'!E466</f>
        <v>66.12</v>
      </c>
      <c r="G249" s="449">
        <f t="shared" si="31"/>
        <v>0</v>
      </c>
      <c r="H249" s="449">
        <f>'Data information'!F466</f>
        <v>35</v>
      </c>
      <c r="I249" s="449">
        <f t="shared" si="32"/>
        <v>0</v>
      </c>
      <c r="J249" s="449">
        <f t="shared" si="33"/>
        <v>0</v>
      </c>
      <c r="K249" s="451"/>
    </row>
    <row r="250" spans="1:11" s="500" customFormat="1">
      <c r="A250" s="451"/>
      <c r="B250" s="475"/>
      <c r="C250" s="489" t="str">
        <f>'Data information'!C467</f>
        <v xml:space="preserve"> - งานราวเหล็ก ราวบันได ST.1</v>
      </c>
      <c r="D250" s="449"/>
      <c r="E250" s="450" t="str">
        <f>'Data information'!D467</f>
        <v>ม.</v>
      </c>
      <c r="F250" s="449">
        <f>'Data information'!E467</f>
        <v>1838.53</v>
      </c>
      <c r="G250" s="449">
        <f t="shared" si="31"/>
        <v>0</v>
      </c>
      <c r="H250" s="449">
        <f>'Data information'!F467</f>
        <v>560</v>
      </c>
      <c r="I250" s="449">
        <f t="shared" si="32"/>
        <v>0</v>
      </c>
      <c r="J250" s="449">
        <f t="shared" si="33"/>
        <v>0</v>
      </c>
      <c r="K250" s="451"/>
    </row>
    <row r="251" spans="1:11" s="500" customFormat="1">
      <c r="A251" s="451"/>
      <c r="B251" s="475"/>
      <c r="C251" s="485" t="str">
        <f>'Data information'!C468</f>
        <v>งานบันได ST.2 อาคาร 3,8</v>
      </c>
      <c r="D251" s="449"/>
      <c r="E251" s="450"/>
      <c r="F251" s="449"/>
      <c r="G251" s="449"/>
      <c r="H251" s="449"/>
      <c r="I251" s="449"/>
      <c r="J251" s="449"/>
      <c r="K251" s="451"/>
    </row>
    <row r="252" spans="1:11" s="500" customFormat="1">
      <c r="A252" s="451"/>
      <c r="B252" s="475"/>
      <c r="C252" s="489" t="str">
        <f>'Data information'!C469</f>
        <v xml:space="preserve"> - H-390X300X10X16 mm.( แม่บันได )</v>
      </c>
      <c r="D252" s="449"/>
      <c r="E252" s="450" t="str">
        <f>'Data information'!D469</f>
        <v>กก.</v>
      </c>
      <c r="F252" s="449">
        <f>'Data information'!E469</f>
        <v>34.64</v>
      </c>
      <c r="G252" s="449">
        <f t="shared" si="31"/>
        <v>0</v>
      </c>
      <c r="H252" s="449">
        <f>'Data information'!F469</f>
        <v>0</v>
      </c>
      <c r="I252" s="449">
        <f t="shared" si="32"/>
        <v>0</v>
      </c>
      <c r="J252" s="449">
        <f t="shared" si="33"/>
        <v>0</v>
      </c>
      <c r="K252" s="451"/>
    </row>
    <row r="253" spans="1:11" s="500" customFormat="1">
      <c r="A253" s="451"/>
      <c r="B253" s="475"/>
      <c r="C253" s="489" t="str">
        <f>'Data information'!C470</f>
        <v xml:space="preserve"> - แผ่นเหล็กเรียบดำหนา 6 มม. (ลูกตั้ง-ลูกนอน)</v>
      </c>
      <c r="D253" s="449"/>
      <c r="E253" s="450" t="str">
        <f>'Data information'!D470</f>
        <v>กก.</v>
      </c>
      <c r="F253" s="449">
        <f>'Data information'!E470</f>
        <v>25.12</v>
      </c>
      <c r="G253" s="449">
        <f t="shared" si="31"/>
        <v>0</v>
      </c>
      <c r="H253" s="449">
        <f>'Data information'!F470</f>
        <v>0</v>
      </c>
      <c r="I253" s="449">
        <f t="shared" si="32"/>
        <v>0</v>
      </c>
      <c r="J253" s="449">
        <f t="shared" si="33"/>
        <v>0</v>
      </c>
      <c r="K253" s="451"/>
    </row>
    <row r="254" spans="1:11" s="500" customFormat="1">
      <c r="A254" s="451"/>
      <c r="B254" s="475"/>
      <c r="C254" s="489" t="str">
        <f>'Data information'!C471</f>
        <v xml:space="preserve"> - แผ่นเหล็กขนาด 1000X400X25mm. </v>
      </c>
      <c r="D254" s="449"/>
      <c r="E254" s="450" t="str">
        <f>'Data information'!D471</f>
        <v>กก.</v>
      </c>
      <c r="F254" s="449">
        <f>'Data information'!E471</f>
        <v>28.44</v>
      </c>
      <c r="G254" s="449">
        <f t="shared" si="31"/>
        <v>0</v>
      </c>
      <c r="H254" s="449">
        <f>'Data information'!F471</f>
        <v>0</v>
      </c>
      <c r="I254" s="449">
        <f t="shared" si="32"/>
        <v>0</v>
      </c>
      <c r="J254" s="449">
        <f t="shared" si="33"/>
        <v>0</v>
      </c>
      <c r="K254" s="451"/>
    </row>
    <row r="255" spans="1:11" s="500" customFormat="1">
      <c r="A255" s="451"/>
      <c r="B255" s="475"/>
      <c r="C255" s="489" t="str">
        <f>'Data information'!C472</f>
        <v xml:space="preserve"> - แผ่นเหล็กขนาด 400X400X25mm. </v>
      </c>
      <c r="D255" s="449"/>
      <c r="E255" s="450" t="str">
        <f>'Data information'!D472</f>
        <v>กก.</v>
      </c>
      <c r="F255" s="449">
        <f>'Data information'!E472</f>
        <v>28.44</v>
      </c>
      <c r="G255" s="449">
        <f t="shared" si="31"/>
        <v>0</v>
      </c>
      <c r="H255" s="449">
        <f>'Data information'!F472</f>
        <v>0</v>
      </c>
      <c r="I255" s="449">
        <f t="shared" si="32"/>
        <v>0</v>
      </c>
      <c r="J255" s="449">
        <f t="shared" si="33"/>
        <v>0</v>
      </c>
      <c r="K255" s="451"/>
    </row>
    <row r="256" spans="1:11" s="500" customFormat="1">
      <c r="A256" s="451"/>
      <c r="B256" s="475"/>
      <c r="C256" s="489" t="str">
        <f>'Data information'!C473</f>
        <v xml:space="preserve"> - ค่าแรงเชื่อม ประกอบเหล็กโครงสร้าง</v>
      </c>
      <c r="D256" s="449"/>
      <c r="E256" s="450" t="str">
        <f>'Data information'!D473</f>
        <v>กก.</v>
      </c>
      <c r="F256" s="449">
        <f>'Data information'!E473</f>
        <v>0</v>
      </c>
      <c r="G256" s="449">
        <f t="shared" si="31"/>
        <v>0</v>
      </c>
      <c r="H256" s="449">
        <f>'Data information'!F473</f>
        <v>10</v>
      </c>
      <c r="I256" s="449">
        <f t="shared" si="32"/>
        <v>0</v>
      </c>
      <c r="J256" s="449">
        <f t="shared" si="33"/>
        <v>0</v>
      </c>
      <c r="K256" s="451"/>
    </row>
    <row r="257" spans="1:11" s="500" customFormat="1">
      <c r="A257" s="451"/>
      <c r="B257" s="475"/>
      <c r="C257" s="489" t="str">
        <f>'Data information'!C474</f>
        <v xml:space="preserve"> - Dowel DB25 </v>
      </c>
      <c r="D257" s="449"/>
      <c r="E257" s="450" t="str">
        <f>'Data information'!D474</f>
        <v>กก.</v>
      </c>
      <c r="F257" s="449">
        <f>'Data information'!E474</f>
        <v>20.41</v>
      </c>
      <c r="G257" s="449">
        <f t="shared" si="31"/>
        <v>0</v>
      </c>
      <c r="H257" s="449">
        <f>'Data information'!F474</f>
        <v>0</v>
      </c>
      <c r="I257" s="449">
        <f t="shared" si="32"/>
        <v>0</v>
      </c>
      <c r="J257" s="449">
        <f t="shared" si="33"/>
        <v>0</v>
      </c>
      <c r="K257" s="451"/>
    </row>
    <row r="258" spans="1:11" s="500" customFormat="1">
      <c r="A258" s="451"/>
      <c r="B258" s="475"/>
      <c r="C258" s="489" t="str">
        <f>'Data information'!C475</f>
        <v xml:space="preserve"> - คอนกรีต ขัดมันเรียบ (ลูกนอนบันได)</v>
      </c>
      <c r="D258" s="449"/>
      <c r="E258" s="450" t="str">
        <f>'Data information'!D475</f>
        <v>ลบ.ม.</v>
      </c>
      <c r="F258" s="449">
        <f>'Data information'!E475</f>
        <v>1971.96</v>
      </c>
      <c r="G258" s="449">
        <f t="shared" si="31"/>
        <v>0</v>
      </c>
      <c r="H258" s="449">
        <f>'Data information'!F475</f>
        <v>519</v>
      </c>
      <c r="I258" s="449">
        <f t="shared" si="32"/>
        <v>0</v>
      </c>
      <c r="J258" s="449">
        <f t="shared" si="33"/>
        <v>0</v>
      </c>
      <c r="K258" s="451"/>
    </row>
    <row r="259" spans="1:11" s="500" customFormat="1">
      <c r="A259" s="451"/>
      <c r="B259" s="475"/>
      <c r="C259" s="489" t="str">
        <f>'Data information'!C476</f>
        <v xml:space="preserve"> - เหล็กเสริม RB 9 มม.</v>
      </c>
      <c r="D259" s="449"/>
      <c r="E259" s="450" t="str">
        <f>'Data information'!D476</f>
        <v>กก.</v>
      </c>
      <c r="F259" s="449">
        <f>'Data information'!E476</f>
        <v>20.79</v>
      </c>
      <c r="G259" s="449">
        <f t="shared" si="31"/>
        <v>0</v>
      </c>
      <c r="H259" s="449">
        <f>'Data information'!F476</f>
        <v>4.4000000000000004</v>
      </c>
      <c r="I259" s="449">
        <f t="shared" si="32"/>
        <v>0</v>
      </c>
      <c r="J259" s="449">
        <f t="shared" si="33"/>
        <v>0</v>
      </c>
      <c r="K259" s="451"/>
    </row>
    <row r="260" spans="1:11" s="500" customFormat="1">
      <c r="A260" s="451"/>
      <c r="B260" s="475"/>
      <c r="C260" s="489" t="str">
        <f>'Data information'!C477</f>
        <v xml:space="preserve"> - เหล็กเสริม DB 12 มม.</v>
      </c>
      <c r="D260" s="449"/>
      <c r="E260" s="450" t="str">
        <f>'Data information'!D477</f>
        <v>กก.</v>
      </c>
      <c r="F260" s="449">
        <f>'Data information'!E477</f>
        <v>20.2</v>
      </c>
      <c r="G260" s="449">
        <f t="shared" si="31"/>
        <v>0</v>
      </c>
      <c r="H260" s="449">
        <f>'Data information'!F477</f>
        <v>3.6</v>
      </c>
      <c r="I260" s="449">
        <f t="shared" si="32"/>
        <v>0</v>
      </c>
      <c r="J260" s="449">
        <f t="shared" si="33"/>
        <v>0</v>
      </c>
      <c r="K260" s="451"/>
    </row>
    <row r="261" spans="1:11" s="500" customFormat="1" hidden="1">
      <c r="A261" s="451"/>
      <c r="B261" s="475"/>
      <c r="C261" s="489" t="str">
        <f>'Data information'!C478</f>
        <v xml:space="preserve"> - ลวดผูกเหล็ก</v>
      </c>
      <c r="D261" s="449"/>
      <c r="E261" s="450" t="str">
        <f>'Data information'!D478</f>
        <v>กก.</v>
      </c>
      <c r="F261" s="449">
        <f>'Data information'!E478</f>
        <v>34.42</v>
      </c>
      <c r="G261" s="449">
        <f t="shared" si="31"/>
        <v>0</v>
      </c>
      <c r="H261" s="449">
        <f>'Data information'!F478</f>
        <v>0</v>
      </c>
      <c r="I261" s="449">
        <f t="shared" si="32"/>
        <v>0</v>
      </c>
      <c r="J261" s="449">
        <f t="shared" si="33"/>
        <v>0</v>
      </c>
      <c r="K261" s="451"/>
    </row>
    <row r="262" spans="1:11" s="500" customFormat="1">
      <c r="A262" s="451"/>
      <c r="B262" s="475"/>
      <c r="C262" s="489" t="str">
        <f>'Data information'!C479</f>
        <v xml:space="preserve"> - เหล็กสี่เหลี่ยมตัน 1 x 1 ซม.(จมูกบันได)</v>
      </c>
      <c r="D262" s="449"/>
      <c r="E262" s="450" t="str">
        <f>'Data information'!D479</f>
        <v>ม.</v>
      </c>
      <c r="F262" s="449">
        <f>'Data information'!E479</f>
        <v>30</v>
      </c>
      <c r="G262" s="449">
        <f t="shared" si="31"/>
        <v>0</v>
      </c>
      <c r="H262" s="449">
        <f>'Data information'!F479</f>
        <v>0</v>
      </c>
      <c r="I262" s="449">
        <f t="shared" si="32"/>
        <v>0</v>
      </c>
      <c r="J262" s="449">
        <f t="shared" si="33"/>
        <v>0</v>
      </c>
      <c r="K262" s="451"/>
    </row>
    <row r="263" spans="1:11" s="500" customFormat="1">
      <c r="A263" s="451"/>
      <c r="B263" s="475"/>
      <c r="C263" s="489" t="str">
        <f>'Data information'!C480</f>
        <v xml:space="preserve"> - ทาสีกันสนิม</v>
      </c>
      <c r="D263" s="449"/>
      <c r="E263" s="450" t="str">
        <f>'Data information'!D480</f>
        <v>ตร.ม.</v>
      </c>
      <c r="F263" s="449">
        <f>'Data information'!E480</f>
        <v>22.42</v>
      </c>
      <c r="G263" s="449">
        <f t="shared" si="31"/>
        <v>0</v>
      </c>
      <c r="H263" s="449">
        <f>'Data information'!F480</f>
        <v>30</v>
      </c>
      <c r="I263" s="449">
        <f t="shared" si="32"/>
        <v>0</v>
      </c>
      <c r="J263" s="449">
        <f t="shared" si="33"/>
        <v>0</v>
      </c>
      <c r="K263" s="451"/>
    </row>
    <row r="264" spans="1:11" s="500" customFormat="1">
      <c r="A264" s="451"/>
      <c r="B264" s="475"/>
      <c r="C264" s="489" t="str">
        <f>'Data information'!C481</f>
        <v xml:space="preserve"> - ทาสีน้ำมัน</v>
      </c>
      <c r="D264" s="449"/>
      <c r="E264" s="450" t="str">
        <f>'Data information'!D481</f>
        <v>ตร.ม.</v>
      </c>
      <c r="F264" s="449">
        <f>'Data information'!E481</f>
        <v>66.12</v>
      </c>
      <c r="G264" s="449">
        <f t="shared" si="31"/>
        <v>0</v>
      </c>
      <c r="H264" s="449">
        <f>'Data information'!F481</f>
        <v>35</v>
      </c>
      <c r="I264" s="449">
        <f t="shared" si="32"/>
        <v>0</v>
      </c>
      <c r="J264" s="449">
        <f t="shared" si="33"/>
        <v>0</v>
      </c>
      <c r="K264" s="451"/>
    </row>
    <row r="265" spans="1:11" s="500" customFormat="1">
      <c r="A265" s="451"/>
      <c r="B265" s="475"/>
      <c r="C265" s="489" t="str">
        <f>'Data information'!C482</f>
        <v xml:space="preserve"> - งานราวเหล็ก ราวบันได ST.2</v>
      </c>
      <c r="D265" s="449"/>
      <c r="E265" s="450" t="str">
        <f>'Data information'!D482</f>
        <v>ม.</v>
      </c>
      <c r="F265" s="449">
        <f>'Data information'!E482</f>
        <v>1838.53</v>
      </c>
      <c r="G265" s="449">
        <f t="shared" si="31"/>
        <v>0</v>
      </c>
      <c r="H265" s="449">
        <f>'Data information'!F482</f>
        <v>560</v>
      </c>
      <c r="I265" s="449">
        <f t="shared" si="32"/>
        <v>0</v>
      </c>
      <c r="J265" s="449">
        <f t="shared" si="33"/>
        <v>0</v>
      </c>
      <c r="K265" s="451"/>
    </row>
    <row r="266" spans="1:11" s="500" customFormat="1" hidden="1">
      <c r="A266" s="451"/>
      <c r="B266" s="475"/>
      <c r="C266" s="485" t="str">
        <f>'Data information'!C483</f>
        <v>งานบันได ST.2 อาคาร 5</v>
      </c>
      <c r="D266" s="449"/>
      <c r="E266" s="450"/>
      <c r="F266" s="449"/>
      <c r="G266" s="449"/>
      <c r="H266" s="449"/>
      <c r="I266" s="449"/>
      <c r="J266" s="449"/>
      <c r="K266" s="451"/>
    </row>
    <row r="267" spans="1:11" s="500" customFormat="1" hidden="1">
      <c r="A267" s="451"/>
      <c r="B267" s="475"/>
      <c r="C267" s="489" t="str">
        <f>'Data information'!C484</f>
        <v xml:space="preserve"> - คอนกรีตโครงสร้าง  fc'= 280 ksc. ทรงกระบอก</v>
      </c>
      <c r="D267" s="449"/>
      <c r="E267" s="450" t="str">
        <f>'Data information'!D484</f>
        <v>ลบ.ม.</v>
      </c>
      <c r="F267" s="449">
        <f>'Data information'!E484</f>
        <v>1971.96</v>
      </c>
      <c r="G267" s="449">
        <f t="shared" si="31"/>
        <v>0</v>
      </c>
      <c r="H267" s="449">
        <f>'Data information'!F484</f>
        <v>519</v>
      </c>
      <c r="I267" s="449">
        <f t="shared" si="32"/>
        <v>0</v>
      </c>
      <c r="J267" s="449">
        <f t="shared" si="33"/>
        <v>0</v>
      </c>
      <c r="K267" s="451"/>
    </row>
    <row r="268" spans="1:11" s="500" customFormat="1" hidden="1">
      <c r="A268" s="451"/>
      <c r="B268" s="475"/>
      <c r="C268" s="489" t="str">
        <f>'Data information'!C485</f>
        <v xml:space="preserve">  - ไม้แบบทั่วไป  50%</v>
      </c>
      <c r="D268" s="449"/>
      <c r="E268" s="450" t="str">
        <f>'Data information'!D485</f>
        <v>ตร.ม.</v>
      </c>
      <c r="F268" s="449">
        <f>'Data information'!E485</f>
        <v>300</v>
      </c>
      <c r="G268" s="449">
        <f t="shared" si="31"/>
        <v>0</v>
      </c>
      <c r="H268" s="449">
        <f>'Data information'!F485</f>
        <v>0</v>
      </c>
      <c r="I268" s="449">
        <f t="shared" si="32"/>
        <v>0</v>
      </c>
      <c r="J268" s="449">
        <f t="shared" si="33"/>
        <v>0</v>
      </c>
      <c r="K268" s="451"/>
    </row>
    <row r="269" spans="1:11" s="500" customFormat="1" hidden="1">
      <c r="A269" s="451"/>
      <c r="B269" s="475"/>
      <c r="C269" s="489" t="str">
        <f>'Data information'!C486</f>
        <v xml:space="preserve">  - ค่าแรงไม้แบบ</v>
      </c>
      <c r="D269" s="449"/>
      <c r="E269" s="450" t="str">
        <f>'Data information'!D486</f>
        <v>ตร.ม.</v>
      </c>
      <c r="F269" s="449">
        <f>'Data information'!E486</f>
        <v>0</v>
      </c>
      <c r="G269" s="449">
        <f t="shared" si="31"/>
        <v>0</v>
      </c>
      <c r="H269" s="449">
        <f>'Data information'!F486</f>
        <v>115</v>
      </c>
      <c r="I269" s="449">
        <f t="shared" si="32"/>
        <v>0</v>
      </c>
      <c r="J269" s="449">
        <f t="shared" si="33"/>
        <v>0</v>
      </c>
      <c r="K269" s="451"/>
    </row>
    <row r="270" spans="1:11" s="500" customFormat="1" hidden="1">
      <c r="A270" s="451"/>
      <c r="B270" s="475"/>
      <c r="C270" s="489" t="str">
        <f>'Data information'!C487</f>
        <v xml:space="preserve">  - ไม้คร่าวยึดแบบหล่อคอนกรีต </v>
      </c>
      <c r="D270" s="449"/>
      <c r="E270" s="450" t="str">
        <f>'Data information'!D487</f>
        <v>ตร.ม.</v>
      </c>
      <c r="F270" s="449">
        <f>'Data information'!E487</f>
        <v>300</v>
      </c>
      <c r="G270" s="449">
        <f t="shared" si="31"/>
        <v>0</v>
      </c>
      <c r="H270" s="449">
        <f>'Data information'!F487</f>
        <v>0</v>
      </c>
      <c r="I270" s="449">
        <f t="shared" si="32"/>
        <v>0</v>
      </c>
      <c r="J270" s="449">
        <f t="shared" si="33"/>
        <v>0</v>
      </c>
      <c r="K270" s="451"/>
    </row>
    <row r="271" spans="1:11" s="500" customFormat="1" hidden="1">
      <c r="A271" s="451"/>
      <c r="B271" s="475"/>
      <c r="C271" s="489" t="str">
        <f>'Data information'!C488</f>
        <v xml:space="preserve">  - ตะปู</v>
      </c>
      <c r="D271" s="449"/>
      <c r="E271" s="450" t="str">
        <f>'Data information'!D488</f>
        <v>กก.</v>
      </c>
      <c r="F271" s="449">
        <f>'Data information'!E488</f>
        <v>58.88</v>
      </c>
      <c r="G271" s="449">
        <f t="shared" si="31"/>
        <v>0</v>
      </c>
      <c r="H271" s="449">
        <f>'Data information'!F488</f>
        <v>0</v>
      </c>
      <c r="I271" s="449">
        <f t="shared" si="32"/>
        <v>0</v>
      </c>
      <c r="J271" s="449">
        <f t="shared" si="33"/>
        <v>0</v>
      </c>
      <c r="K271" s="451"/>
    </row>
    <row r="272" spans="1:11" s="500" customFormat="1" hidden="1">
      <c r="A272" s="451"/>
      <c r="B272" s="475"/>
      <c r="C272" s="489" t="str">
        <f>'Data information'!C489</f>
        <v xml:space="preserve">  - เหล็กเส้นกลมผิวเรียบ SR.24 RB9 มม.</v>
      </c>
      <c r="D272" s="449"/>
      <c r="E272" s="450" t="str">
        <f>'Data information'!D489</f>
        <v>กก.</v>
      </c>
      <c r="F272" s="449">
        <f>'Data information'!E489</f>
        <v>20.79</v>
      </c>
      <c r="G272" s="449">
        <f t="shared" si="31"/>
        <v>0</v>
      </c>
      <c r="H272" s="449">
        <f>'Data information'!F489</f>
        <v>4.4000000000000004</v>
      </c>
      <c r="I272" s="449">
        <f t="shared" si="32"/>
        <v>0</v>
      </c>
      <c r="J272" s="449">
        <f t="shared" si="33"/>
        <v>0</v>
      </c>
      <c r="K272" s="451"/>
    </row>
    <row r="273" spans="1:11" s="500" customFormat="1" hidden="1">
      <c r="A273" s="451"/>
      <c r="B273" s="475"/>
      <c r="C273" s="489" t="str">
        <f>'Data information'!C490</f>
        <v xml:space="preserve">  - เหล็กเส้นกลมผิวข้ออ้อย SD.40 DB12 มม.</v>
      </c>
      <c r="D273" s="449"/>
      <c r="E273" s="450" t="str">
        <f>'Data information'!D490</f>
        <v>กก.</v>
      </c>
      <c r="F273" s="449">
        <f>'Data information'!E490</f>
        <v>20.2</v>
      </c>
      <c r="G273" s="449">
        <f t="shared" si="31"/>
        <v>0</v>
      </c>
      <c r="H273" s="449">
        <f>'Data information'!F490</f>
        <v>3.6</v>
      </c>
      <c r="I273" s="449">
        <f t="shared" si="32"/>
        <v>0</v>
      </c>
      <c r="J273" s="449">
        <f t="shared" si="33"/>
        <v>0</v>
      </c>
      <c r="K273" s="451"/>
    </row>
    <row r="274" spans="1:11" s="500" customFormat="1" hidden="1">
      <c r="A274" s="451"/>
      <c r="B274" s="475"/>
      <c r="C274" s="489" t="str">
        <f>'Data information'!C491</f>
        <v xml:space="preserve"> - ลวดผูกเหล็ก</v>
      </c>
      <c r="D274" s="449"/>
      <c r="E274" s="450" t="str">
        <f>'Data information'!D491</f>
        <v>กก.</v>
      </c>
      <c r="F274" s="449">
        <f>'Data information'!E491</f>
        <v>34.42</v>
      </c>
      <c r="G274" s="449">
        <f t="shared" si="31"/>
        <v>0</v>
      </c>
      <c r="H274" s="449">
        <f>'Data information'!F491</f>
        <v>0</v>
      </c>
      <c r="I274" s="449">
        <f t="shared" si="32"/>
        <v>0</v>
      </c>
      <c r="J274" s="449">
        <f t="shared" si="33"/>
        <v>0</v>
      </c>
      <c r="K274" s="451"/>
    </row>
    <row r="275" spans="1:11" s="500" customFormat="1" hidden="1">
      <c r="A275" s="451"/>
      <c r="B275" s="475"/>
      <c r="C275" s="489" t="str">
        <f>'Data information'!C492</f>
        <v xml:space="preserve"> - กันลื่นเหล็กสี่เหลี่ยมตัน ขนาด 1x1 ซม.(จมูกบันได)</v>
      </c>
      <c r="D275" s="449"/>
      <c r="E275" s="450" t="str">
        <f>'Data information'!D492</f>
        <v>กก.</v>
      </c>
      <c r="F275" s="449">
        <f>'Data information'!E492</f>
        <v>30</v>
      </c>
      <c r="G275" s="449">
        <f t="shared" si="31"/>
        <v>0</v>
      </c>
      <c r="H275" s="449">
        <f>'Data information'!F492</f>
        <v>0</v>
      </c>
      <c r="I275" s="449">
        <f t="shared" si="32"/>
        <v>0</v>
      </c>
      <c r="J275" s="449">
        <f t="shared" si="33"/>
        <v>0</v>
      </c>
      <c r="K275" s="451"/>
    </row>
    <row r="276" spans="1:11" s="500" customFormat="1" hidden="1">
      <c r="A276" s="451"/>
      <c r="B276" s="475"/>
      <c r="C276" s="489" t="str">
        <f>'Data information'!C493</f>
        <v xml:space="preserve"> - งานราวเหล็ก ราวบันได ST2</v>
      </c>
      <c r="D276" s="449"/>
      <c r="E276" s="450" t="str">
        <f>'Data information'!D493</f>
        <v>ม.</v>
      </c>
      <c r="F276" s="449">
        <f>'Data information'!E493</f>
        <v>303.774</v>
      </c>
      <c r="G276" s="449">
        <f t="shared" si="31"/>
        <v>0</v>
      </c>
      <c r="H276" s="449">
        <f>'Data information'!F493</f>
        <v>114</v>
      </c>
      <c r="I276" s="449">
        <f t="shared" si="32"/>
        <v>0</v>
      </c>
      <c r="J276" s="449">
        <f t="shared" si="33"/>
        <v>0</v>
      </c>
      <c r="K276" s="451"/>
    </row>
    <row r="277" spans="1:11" s="500" customFormat="1" hidden="1">
      <c r="A277" s="451"/>
      <c r="B277" s="475"/>
      <c r="C277" s="485" t="str">
        <f>'Data information'!C494</f>
        <v>งานบันได ST.2-1 อาคาร1,2, 6,7</v>
      </c>
      <c r="D277" s="449"/>
      <c r="E277" s="450"/>
      <c r="F277" s="449"/>
      <c r="G277" s="449"/>
      <c r="H277" s="449"/>
      <c r="I277" s="449"/>
      <c r="J277" s="449"/>
      <c r="K277" s="451"/>
    </row>
    <row r="278" spans="1:11" s="500" customFormat="1" hidden="1">
      <c r="A278" s="451"/>
      <c r="B278" s="475"/>
      <c r="C278" s="489" t="str">
        <f>'Data information'!C495</f>
        <v xml:space="preserve"> -  H-200X200X8X12mm. </v>
      </c>
      <c r="D278" s="449"/>
      <c r="E278" s="450" t="str">
        <f>'Data information'!D495</f>
        <v>กก.</v>
      </c>
      <c r="F278" s="449">
        <f>'Data information'!E495</f>
        <v>33.409999999999997</v>
      </c>
      <c r="G278" s="449">
        <f t="shared" si="31"/>
        <v>0</v>
      </c>
      <c r="H278" s="449">
        <f>'Data information'!F495</f>
        <v>0</v>
      </c>
      <c r="I278" s="449">
        <f t="shared" si="32"/>
        <v>0</v>
      </c>
      <c r="J278" s="449">
        <f t="shared" si="33"/>
        <v>0</v>
      </c>
      <c r="K278" s="451"/>
    </row>
    <row r="279" spans="1:11" s="500" customFormat="1" hidden="1">
      <c r="A279" s="451"/>
      <c r="B279" s="475"/>
      <c r="C279" s="489" t="str">
        <f>'Data information'!C496</f>
        <v xml:space="preserve">  - H-194X150X6X9mm.</v>
      </c>
      <c r="D279" s="449"/>
      <c r="E279" s="450" t="str">
        <f>'Data information'!D496</f>
        <v>กก.</v>
      </c>
      <c r="F279" s="449">
        <f>'Data information'!E496</f>
        <v>34.020000000000003</v>
      </c>
      <c r="G279" s="449">
        <f t="shared" si="31"/>
        <v>0</v>
      </c>
      <c r="H279" s="449">
        <f>'Data information'!F496</f>
        <v>0</v>
      </c>
      <c r="I279" s="449">
        <f t="shared" si="32"/>
        <v>0</v>
      </c>
      <c r="J279" s="449">
        <f t="shared" si="33"/>
        <v>0</v>
      </c>
      <c r="K279" s="451"/>
    </row>
    <row r="280" spans="1:11" s="500" customFormat="1" hidden="1">
      <c r="A280" s="451"/>
      <c r="B280" s="475"/>
      <c r="C280" s="489" t="str">
        <f>'Data information'!C497</f>
        <v xml:space="preserve"> - C-CHANNELS 200X80X7.5X11.0mm.</v>
      </c>
      <c r="D280" s="449"/>
      <c r="E280" s="450" t="str">
        <f>'Data information'!D497</f>
        <v>กก.</v>
      </c>
      <c r="F280" s="449">
        <f>'Data information'!E497</f>
        <v>35.840000000000003</v>
      </c>
      <c r="G280" s="449">
        <f t="shared" si="31"/>
        <v>0</v>
      </c>
      <c r="H280" s="449">
        <f>'Data information'!F497</f>
        <v>0</v>
      </c>
      <c r="I280" s="449">
        <f t="shared" si="32"/>
        <v>0</v>
      </c>
      <c r="J280" s="449">
        <f t="shared" si="33"/>
        <v>0</v>
      </c>
      <c r="K280" s="451"/>
    </row>
    <row r="281" spans="1:11" s="500" customFormat="1" hidden="1">
      <c r="A281" s="451"/>
      <c r="B281" s="475"/>
      <c r="C281" s="489" t="str">
        <f>'Data information'!C498</f>
        <v xml:space="preserve"> - แผ่นเหล็กลายตีนไก่  หนา 6 มม.พับ (ลูกนอนบันได)</v>
      </c>
      <c r="D281" s="449"/>
      <c r="E281" s="450" t="str">
        <f>'Data information'!D498</f>
        <v>กก.</v>
      </c>
      <c r="F281" s="449">
        <f>'Data information'!E498</f>
        <v>39.79</v>
      </c>
      <c r="G281" s="449">
        <f t="shared" si="31"/>
        <v>0</v>
      </c>
      <c r="H281" s="449">
        <f>'Data information'!F498</f>
        <v>0</v>
      </c>
      <c r="I281" s="449">
        <f t="shared" si="32"/>
        <v>0</v>
      </c>
      <c r="J281" s="449">
        <f t="shared" si="33"/>
        <v>0</v>
      </c>
      <c r="K281" s="451"/>
    </row>
    <row r="282" spans="1:11" s="500" customFormat="1" hidden="1">
      <c r="A282" s="451"/>
      <c r="B282" s="475"/>
      <c r="C282" s="489" t="str">
        <f>'Data information'!C499</f>
        <v xml:space="preserve"> - แผ่นเหล็กขนาด 250X400X20mm. </v>
      </c>
      <c r="D282" s="449"/>
      <c r="E282" s="450" t="str">
        <f>'Data information'!D499</f>
        <v>กก.</v>
      </c>
      <c r="F282" s="449">
        <f>'Data information'!E499</f>
        <v>28.692401372212689</v>
      </c>
      <c r="G282" s="449">
        <f t="shared" si="31"/>
        <v>0</v>
      </c>
      <c r="H282" s="449">
        <f>'Data information'!F499</f>
        <v>0</v>
      </c>
      <c r="I282" s="449">
        <f t="shared" si="32"/>
        <v>0</v>
      </c>
      <c r="J282" s="449">
        <f t="shared" si="33"/>
        <v>0</v>
      </c>
      <c r="K282" s="451"/>
    </row>
    <row r="283" spans="1:11" s="500" customFormat="1" hidden="1">
      <c r="A283" s="451"/>
      <c r="B283" s="475"/>
      <c r="C283" s="489" t="str">
        <f>'Data information'!C500</f>
        <v xml:space="preserve"> - แผ่นเหล็กขนาด 250X250X20mm. </v>
      </c>
      <c r="D283" s="449"/>
      <c r="E283" s="450" t="str">
        <f>'Data information'!D500</f>
        <v>กก.</v>
      </c>
      <c r="F283" s="449">
        <f>'Data information'!E500</f>
        <v>28.692401372212689</v>
      </c>
      <c r="G283" s="449">
        <f t="shared" si="31"/>
        <v>0</v>
      </c>
      <c r="H283" s="449">
        <f>'Data information'!F500</f>
        <v>0</v>
      </c>
      <c r="I283" s="449">
        <f t="shared" si="32"/>
        <v>0</v>
      </c>
      <c r="J283" s="449">
        <f t="shared" si="33"/>
        <v>0</v>
      </c>
      <c r="K283" s="451"/>
    </row>
    <row r="284" spans="1:11" s="500" customFormat="1" hidden="1">
      <c r="A284" s="451"/>
      <c r="B284" s="475"/>
      <c r="C284" s="489" t="str">
        <f>'Data information'!C501</f>
        <v xml:space="preserve"> - แผ่นเหล็กขนาด 200X350X20mm. </v>
      </c>
      <c r="D284" s="449"/>
      <c r="E284" s="450" t="str">
        <f>'Data information'!D501</f>
        <v>กก.</v>
      </c>
      <c r="F284" s="449">
        <f>'Data information'!E501</f>
        <v>28.692401372212689</v>
      </c>
      <c r="G284" s="449">
        <f t="shared" si="31"/>
        <v>0</v>
      </c>
      <c r="H284" s="449">
        <f>'Data information'!F501</f>
        <v>0</v>
      </c>
      <c r="I284" s="449">
        <f t="shared" si="32"/>
        <v>0</v>
      </c>
      <c r="J284" s="449">
        <f t="shared" si="33"/>
        <v>0</v>
      </c>
      <c r="K284" s="451"/>
    </row>
    <row r="285" spans="1:11" s="500" customFormat="1" hidden="1">
      <c r="A285" s="451"/>
      <c r="B285" s="475"/>
      <c r="C285" s="489" t="str">
        <f>'Data information'!C502</f>
        <v xml:space="preserve"> - Dowel DB20 ยาว 0.40 ม. (DETAIL-1)</v>
      </c>
      <c r="D285" s="449"/>
      <c r="E285" s="450" t="str">
        <f>'Data information'!D502</f>
        <v>กก.</v>
      </c>
      <c r="F285" s="449">
        <f>'Data information'!E502</f>
        <v>20.18</v>
      </c>
      <c r="G285" s="449">
        <f t="shared" si="31"/>
        <v>0</v>
      </c>
      <c r="H285" s="449">
        <f>'Data information'!F502</f>
        <v>0</v>
      </c>
      <c r="I285" s="449">
        <f t="shared" si="32"/>
        <v>0</v>
      </c>
      <c r="J285" s="449">
        <f t="shared" si="33"/>
        <v>0</v>
      </c>
      <c r="K285" s="451"/>
    </row>
    <row r="286" spans="1:11" s="500" customFormat="1" hidden="1">
      <c r="A286" s="451"/>
      <c r="B286" s="475"/>
      <c r="C286" s="489" t="str">
        <f>'Data information'!C503</f>
        <v xml:space="preserve"> - Dowel DB20 ยาว 0.40 ม.  (DETAIL-2)</v>
      </c>
      <c r="D286" s="449"/>
      <c r="E286" s="450" t="str">
        <f>'Data information'!D503</f>
        <v>กก.</v>
      </c>
      <c r="F286" s="449">
        <f>'Data information'!E503</f>
        <v>20.18</v>
      </c>
      <c r="G286" s="449">
        <f t="shared" si="31"/>
        <v>0</v>
      </c>
      <c r="H286" s="449">
        <f>'Data information'!F503</f>
        <v>0</v>
      </c>
      <c r="I286" s="449">
        <f t="shared" si="32"/>
        <v>0</v>
      </c>
      <c r="J286" s="449">
        <f t="shared" si="33"/>
        <v>0</v>
      </c>
      <c r="K286" s="451"/>
    </row>
    <row r="287" spans="1:11" s="500" customFormat="1" hidden="1">
      <c r="A287" s="451"/>
      <c r="B287" s="475"/>
      <c r="C287" s="489" t="str">
        <f>'Data information'!C504</f>
        <v xml:space="preserve"> - Dowel DB16 ยาว 0.40 ม.  (DETAIL-3)</v>
      </c>
      <c r="D287" s="449"/>
      <c r="E287" s="450" t="str">
        <f>'Data information'!D504</f>
        <v>กก.</v>
      </c>
      <c r="F287" s="449">
        <f>'Data information'!E504</f>
        <v>20.14</v>
      </c>
      <c r="G287" s="449">
        <f t="shared" si="31"/>
        <v>0</v>
      </c>
      <c r="H287" s="449">
        <f>'Data information'!F504</f>
        <v>0</v>
      </c>
      <c r="I287" s="449">
        <f t="shared" si="32"/>
        <v>0</v>
      </c>
      <c r="J287" s="449">
        <f t="shared" si="33"/>
        <v>0</v>
      </c>
      <c r="K287" s="451"/>
    </row>
    <row r="288" spans="1:11" s="500" customFormat="1" hidden="1">
      <c r="A288" s="451"/>
      <c r="B288" s="475"/>
      <c r="C288" s="489" t="str">
        <f>'Data information'!C505</f>
        <v xml:space="preserve"> - ค่าแรงเชื่อม ประกอบเหล็กโครงสร้าง</v>
      </c>
      <c r="D288" s="449"/>
      <c r="E288" s="450" t="str">
        <f>'Data information'!D505</f>
        <v>กก.</v>
      </c>
      <c r="F288" s="449">
        <f>'Data information'!E505</f>
        <v>0</v>
      </c>
      <c r="G288" s="449">
        <f t="shared" si="31"/>
        <v>0</v>
      </c>
      <c r="H288" s="449">
        <f>'Data information'!F505</f>
        <v>10</v>
      </c>
      <c r="I288" s="449">
        <f t="shared" si="32"/>
        <v>0</v>
      </c>
      <c r="J288" s="449">
        <f t="shared" si="33"/>
        <v>0</v>
      </c>
      <c r="K288" s="451"/>
    </row>
    <row r="289" spans="1:11" s="500" customFormat="1" hidden="1">
      <c r="A289" s="451"/>
      <c r="B289" s="475"/>
      <c r="C289" s="489" t="str">
        <f>'Data information'!C506</f>
        <v xml:space="preserve"> - ทาสีกันสนิม</v>
      </c>
      <c r="D289" s="449"/>
      <c r="E289" s="450" t="str">
        <f>'Data information'!D506</f>
        <v>ตร.ม.</v>
      </c>
      <c r="F289" s="449">
        <f>'Data information'!E506</f>
        <v>22.42</v>
      </c>
      <c r="G289" s="449">
        <f t="shared" si="31"/>
        <v>0</v>
      </c>
      <c r="H289" s="449">
        <f>'Data information'!F506</f>
        <v>30</v>
      </c>
      <c r="I289" s="449">
        <f t="shared" si="32"/>
        <v>0</v>
      </c>
      <c r="J289" s="449">
        <f t="shared" si="33"/>
        <v>0</v>
      </c>
      <c r="K289" s="451"/>
    </row>
    <row r="290" spans="1:11" s="500" customFormat="1" hidden="1">
      <c r="A290" s="451"/>
      <c r="B290" s="475"/>
      <c r="C290" s="489" t="str">
        <f>'Data information'!C507</f>
        <v xml:space="preserve"> - ทาสีน้ำมัน</v>
      </c>
      <c r="D290" s="449"/>
      <c r="E290" s="450" t="str">
        <f>'Data information'!D507</f>
        <v>ตร.ม.</v>
      </c>
      <c r="F290" s="449">
        <f>'Data information'!E507</f>
        <v>66.12</v>
      </c>
      <c r="G290" s="449">
        <f t="shared" si="31"/>
        <v>0</v>
      </c>
      <c r="H290" s="449">
        <f>'Data information'!F507</f>
        <v>35</v>
      </c>
      <c r="I290" s="449">
        <f t="shared" si="32"/>
        <v>0</v>
      </c>
      <c r="J290" s="449">
        <f t="shared" si="33"/>
        <v>0</v>
      </c>
      <c r="K290" s="451"/>
    </row>
    <row r="291" spans="1:11" s="500" customFormat="1" hidden="1">
      <c r="A291" s="451"/>
      <c r="B291" s="475"/>
      <c r="C291" s="489" t="str">
        <f>'Data information'!C508</f>
        <v xml:space="preserve"> - งานราวเหล็ก ราวบันได ST.2-1</v>
      </c>
      <c r="D291" s="449"/>
      <c r="E291" s="450" t="str">
        <f>'Data information'!D508</f>
        <v>ม.</v>
      </c>
      <c r="F291" s="449">
        <f>'Data information'!E508</f>
        <v>303.774</v>
      </c>
      <c r="G291" s="449">
        <f t="shared" si="31"/>
        <v>0</v>
      </c>
      <c r="H291" s="449">
        <f>'Data information'!F508</f>
        <v>114</v>
      </c>
      <c r="I291" s="449">
        <f t="shared" si="32"/>
        <v>0</v>
      </c>
      <c r="J291" s="449">
        <f t="shared" si="33"/>
        <v>0</v>
      </c>
      <c r="K291" s="451"/>
    </row>
    <row r="292" spans="1:11" s="500" customFormat="1" hidden="1">
      <c r="A292" s="451"/>
      <c r="B292" s="475"/>
      <c r="C292" s="485" t="str">
        <f>'Data information'!C509</f>
        <v>งานบันได ST.2-1 อาคาร 4</v>
      </c>
      <c r="D292" s="449"/>
      <c r="E292" s="450"/>
      <c r="F292" s="449"/>
      <c r="G292" s="449"/>
      <c r="H292" s="449"/>
      <c r="I292" s="449"/>
      <c r="J292" s="449"/>
      <c r="K292" s="451"/>
    </row>
    <row r="293" spans="1:11" s="500" customFormat="1" hidden="1">
      <c r="A293" s="451"/>
      <c r="B293" s="475"/>
      <c r="C293" s="489" t="str">
        <f>'Data information'!C510</f>
        <v xml:space="preserve"> - H-390X300X10X16 mm.( แม่บันได )</v>
      </c>
      <c r="D293" s="449"/>
      <c r="E293" s="450" t="str">
        <f>'Data information'!D510</f>
        <v>กก.</v>
      </c>
      <c r="F293" s="449">
        <f>'Data information'!E510</f>
        <v>34.64</v>
      </c>
      <c r="G293" s="449">
        <f t="shared" si="31"/>
        <v>0</v>
      </c>
      <c r="H293" s="449">
        <f>'Data information'!F510</f>
        <v>0</v>
      </c>
      <c r="I293" s="449">
        <f t="shared" si="32"/>
        <v>0</v>
      </c>
      <c r="J293" s="449">
        <f t="shared" si="33"/>
        <v>0</v>
      </c>
      <c r="K293" s="451"/>
    </row>
    <row r="294" spans="1:11" s="500" customFormat="1" hidden="1">
      <c r="A294" s="451"/>
      <c r="B294" s="475"/>
      <c r="C294" s="489" t="str">
        <f>'Data information'!C511</f>
        <v xml:space="preserve"> - แผ่นเหล็กเรียบดำหนา 6 มม. (ลูกตั้ง-ลูกนอน)</v>
      </c>
      <c r="D294" s="449"/>
      <c r="E294" s="450" t="str">
        <f>'Data information'!D511</f>
        <v>กก.</v>
      </c>
      <c r="F294" s="449">
        <f>'Data information'!E511</f>
        <v>25.12</v>
      </c>
      <c r="G294" s="449">
        <f t="shared" si="31"/>
        <v>0</v>
      </c>
      <c r="H294" s="449">
        <f>'Data information'!F511</f>
        <v>0</v>
      </c>
      <c r="I294" s="449">
        <f t="shared" si="32"/>
        <v>0</v>
      </c>
      <c r="J294" s="449">
        <f t="shared" si="33"/>
        <v>0</v>
      </c>
      <c r="K294" s="451"/>
    </row>
    <row r="295" spans="1:11" s="500" customFormat="1" hidden="1">
      <c r="A295" s="451"/>
      <c r="B295" s="475"/>
      <c r="C295" s="489" t="str">
        <f>'Data information'!C512</f>
        <v xml:space="preserve"> - แผ่นเหล็กขนาด 1000X400X25mm. </v>
      </c>
      <c r="D295" s="449"/>
      <c r="E295" s="450" t="str">
        <f>'Data information'!D512</f>
        <v>กก.</v>
      </c>
      <c r="F295" s="449">
        <f>'Data information'!E512</f>
        <v>28.44</v>
      </c>
      <c r="G295" s="449">
        <f t="shared" si="31"/>
        <v>0</v>
      </c>
      <c r="H295" s="449">
        <f>'Data information'!F512</f>
        <v>0</v>
      </c>
      <c r="I295" s="449">
        <f t="shared" si="32"/>
        <v>0</v>
      </c>
      <c r="J295" s="449">
        <f t="shared" si="33"/>
        <v>0</v>
      </c>
      <c r="K295" s="451"/>
    </row>
    <row r="296" spans="1:11" s="500" customFormat="1" hidden="1">
      <c r="A296" s="451"/>
      <c r="B296" s="475"/>
      <c r="C296" s="489" t="str">
        <f>'Data information'!C513</f>
        <v xml:space="preserve"> - แผ่นเหล็กขนาด 400X400X25mm. </v>
      </c>
      <c r="D296" s="449"/>
      <c r="E296" s="450" t="str">
        <f>'Data information'!D513</f>
        <v>กก.</v>
      </c>
      <c r="F296" s="449">
        <f>'Data information'!E513</f>
        <v>28.44</v>
      </c>
      <c r="G296" s="449">
        <f t="shared" si="31"/>
        <v>0</v>
      </c>
      <c r="H296" s="449">
        <f>'Data information'!F513</f>
        <v>0</v>
      </c>
      <c r="I296" s="449">
        <f t="shared" si="32"/>
        <v>0</v>
      </c>
      <c r="J296" s="449">
        <f t="shared" si="33"/>
        <v>0</v>
      </c>
      <c r="K296" s="451"/>
    </row>
    <row r="297" spans="1:11" s="500" customFormat="1" hidden="1">
      <c r="A297" s="451"/>
      <c r="B297" s="475"/>
      <c r="C297" s="489" t="str">
        <f>'Data information'!C514</f>
        <v xml:space="preserve"> - ค่าแรงเชื่อม ประกอบเหล็กโครงสร้าง</v>
      </c>
      <c r="D297" s="449"/>
      <c r="E297" s="450" t="str">
        <f>'Data information'!D514</f>
        <v>กก.</v>
      </c>
      <c r="F297" s="449">
        <f>'Data information'!E514</f>
        <v>0</v>
      </c>
      <c r="G297" s="449">
        <f t="shared" si="31"/>
        <v>0</v>
      </c>
      <c r="H297" s="449">
        <f>'Data information'!F514</f>
        <v>10</v>
      </c>
      <c r="I297" s="449">
        <f t="shared" si="32"/>
        <v>0</v>
      </c>
      <c r="J297" s="449">
        <f t="shared" si="33"/>
        <v>0</v>
      </c>
      <c r="K297" s="451"/>
    </row>
    <row r="298" spans="1:11" s="500" customFormat="1" hidden="1">
      <c r="A298" s="451"/>
      <c r="B298" s="475"/>
      <c r="C298" s="489" t="str">
        <f>'Data information'!C515</f>
        <v xml:space="preserve"> - Dowel DB25 </v>
      </c>
      <c r="D298" s="449"/>
      <c r="E298" s="450" t="str">
        <f>'Data information'!D515</f>
        <v>กก.</v>
      </c>
      <c r="F298" s="449">
        <f>'Data information'!E515</f>
        <v>20.41</v>
      </c>
      <c r="G298" s="449">
        <f t="shared" si="31"/>
        <v>0</v>
      </c>
      <c r="H298" s="449">
        <f>'Data information'!F515</f>
        <v>0</v>
      </c>
      <c r="I298" s="449">
        <f t="shared" si="32"/>
        <v>0</v>
      </c>
      <c r="J298" s="449">
        <f t="shared" si="33"/>
        <v>0</v>
      </c>
      <c r="K298" s="451"/>
    </row>
    <row r="299" spans="1:11" s="500" customFormat="1" hidden="1">
      <c r="A299" s="451"/>
      <c r="B299" s="475"/>
      <c r="C299" s="489" t="str">
        <f>'Data information'!C516</f>
        <v xml:space="preserve"> - คอนกรีต ขัดมันเรียบ (ลูกนอนบันได)</v>
      </c>
      <c r="D299" s="449"/>
      <c r="E299" s="450" t="str">
        <f>'Data information'!D516</f>
        <v>ลบ.ม.</v>
      </c>
      <c r="F299" s="449">
        <f>'Data information'!E516</f>
        <v>1971.96</v>
      </c>
      <c r="G299" s="449">
        <f t="shared" si="31"/>
        <v>0</v>
      </c>
      <c r="H299" s="449">
        <f>'Data information'!F516</f>
        <v>519</v>
      </c>
      <c r="I299" s="449">
        <f t="shared" si="32"/>
        <v>0</v>
      </c>
      <c r="J299" s="449">
        <f t="shared" si="33"/>
        <v>0</v>
      </c>
      <c r="K299" s="451"/>
    </row>
    <row r="300" spans="1:11" s="500" customFormat="1" hidden="1">
      <c r="A300" s="451"/>
      <c r="B300" s="475"/>
      <c r="C300" s="489" t="str">
        <f>'Data information'!C517</f>
        <v xml:space="preserve"> - เหล็กเสริม RB 9 มม.</v>
      </c>
      <c r="D300" s="449"/>
      <c r="E300" s="450" t="str">
        <f>'Data information'!D517</f>
        <v>กก.</v>
      </c>
      <c r="F300" s="449">
        <f>'Data information'!E517</f>
        <v>20.79</v>
      </c>
      <c r="G300" s="449">
        <f t="shared" si="31"/>
        <v>0</v>
      </c>
      <c r="H300" s="449">
        <f>'Data information'!F517</f>
        <v>4.4000000000000004</v>
      </c>
      <c r="I300" s="449">
        <f t="shared" si="32"/>
        <v>0</v>
      </c>
      <c r="J300" s="449">
        <f t="shared" si="33"/>
        <v>0</v>
      </c>
      <c r="K300" s="451"/>
    </row>
    <row r="301" spans="1:11" s="500" customFormat="1" hidden="1">
      <c r="A301" s="451"/>
      <c r="B301" s="475"/>
      <c r="C301" s="489" t="str">
        <f>'Data information'!C518</f>
        <v xml:space="preserve"> - เหล็กเสริม DB 12 มม.</v>
      </c>
      <c r="D301" s="449"/>
      <c r="E301" s="450" t="str">
        <f>'Data information'!D518</f>
        <v>กก.</v>
      </c>
      <c r="F301" s="449">
        <f>'Data information'!E518</f>
        <v>20.2</v>
      </c>
      <c r="G301" s="449">
        <f t="shared" ref="G301:G364" si="34">D301*F301</f>
        <v>0</v>
      </c>
      <c r="H301" s="449">
        <f>'Data information'!F518</f>
        <v>3.6</v>
      </c>
      <c r="I301" s="449">
        <f t="shared" ref="I301:I364" si="35">D301*H301</f>
        <v>0</v>
      </c>
      <c r="J301" s="449">
        <f t="shared" ref="J301:J364" si="36">G301+I301</f>
        <v>0</v>
      </c>
      <c r="K301" s="451"/>
    </row>
    <row r="302" spans="1:11" s="500" customFormat="1" hidden="1">
      <c r="A302" s="451"/>
      <c r="B302" s="475"/>
      <c r="C302" s="489" t="str">
        <f>'Data information'!C519</f>
        <v xml:space="preserve"> - ลวดผูกเหล็ก</v>
      </c>
      <c r="D302" s="449"/>
      <c r="E302" s="450" t="str">
        <f>'Data information'!D519</f>
        <v>กก.</v>
      </c>
      <c r="F302" s="449">
        <f>'Data information'!E519</f>
        <v>34.42</v>
      </c>
      <c r="G302" s="449">
        <f t="shared" si="34"/>
        <v>0</v>
      </c>
      <c r="H302" s="449">
        <f>'Data information'!F519</f>
        <v>0</v>
      </c>
      <c r="I302" s="449">
        <f t="shared" si="35"/>
        <v>0</v>
      </c>
      <c r="J302" s="449">
        <f t="shared" si="36"/>
        <v>0</v>
      </c>
      <c r="K302" s="451"/>
    </row>
    <row r="303" spans="1:11" s="500" customFormat="1" hidden="1">
      <c r="A303" s="451"/>
      <c r="B303" s="475"/>
      <c r="C303" s="489" t="str">
        <f>'Data information'!C520</f>
        <v xml:space="preserve"> - เหล็กสี่เหลี่ยมตัน 1 x 1 ซม.(จมูกบันได)</v>
      </c>
      <c r="D303" s="449"/>
      <c r="E303" s="450" t="str">
        <f>'Data information'!D520</f>
        <v>ม.</v>
      </c>
      <c r="F303" s="449">
        <f>'Data information'!E520</f>
        <v>30</v>
      </c>
      <c r="G303" s="449">
        <f t="shared" si="34"/>
        <v>0</v>
      </c>
      <c r="H303" s="449">
        <f>'Data information'!F520</f>
        <v>0</v>
      </c>
      <c r="I303" s="449">
        <f t="shared" si="35"/>
        <v>0</v>
      </c>
      <c r="J303" s="449">
        <f t="shared" si="36"/>
        <v>0</v>
      </c>
      <c r="K303" s="451"/>
    </row>
    <row r="304" spans="1:11" s="500" customFormat="1" hidden="1">
      <c r="A304" s="451"/>
      <c r="B304" s="475"/>
      <c r="C304" s="489" t="str">
        <f>'Data information'!C521</f>
        <v xml:space="preserve"> - ทาสีกันสนิม</v>
      </c>
      <c r="D304" s="449"/>
      <c r="E304" s="450" t="str">
        <f>'Data information'!D521</f>
        <v>ตร.ม.</v>
      </c>
      <c r="F304" s="449">
        <f>'Data information'!E521</f>
        <v>22.42</v>
      </c>
      <c r="G304" s="449">
        <f t="shared" si="34"/>
        <v>0</v>
      </c>
      <c r="H304" s="449">
        <f>'Data information'!F521</f>
        <v>30</v>
      </c>
      <c r="I304" s="449">
        <f t="shared" si="35"/>
        <v>0</v>
      </c>
      <c r="J304" s="449">
        <f t="shared" si="36"/>
        <v>0</v>
      </c>
      <c r="K304" s="451"/>
    </row>
    <row r="305" spans="1:11" s="500" customFormat="1" hidden="1">
      <c r="A305" s="451"/>
      <c r="B305" s="475"/>
      <c r="C305" s="489" t="str">
        <f>'Data information'!C522</f>
        <v xml:space="preserve"> - ทาสีน้ำมัน</v>
      </c>
      <c r="D305" s="449"/>
      <c r="E305" s="450" t="str">
        <f>'Data information'!D522</f>
        <v>ตร.ม.</v>
      </c>
      <c r="F305" s="449">
        <f>'Data information'!E522</f>
        <v>66.12</v>
      </c>
      <c r="G305" s="449">
        <f t="shared" si="34"/>
        <v>0</v>
      </c>
      <c r="H305" s="449">
        <f>'Data information'!F522</f>
        <v>35</v>
      </c>
      <c r="I305" s="449">
        <f t="shared" si="35"/>
        <v>0</v>
      </c>
      <c r="J305" s="449">
        <f t="shared" si="36"/>
        <v>0</v>
      </c>
      <c r="K305" s="451"/>
    </row>
    <row r="306" spans="1:11" s="500" customFormat="1" hidden="1">
      <c r="A306" s="451"/>
      <c r="B306" s="475"/>
      <c r="C306" s="489" t="str">
        <f>'Data information'!C523</f>
        <v xml:space="preserve"> - งานราวเหล็ก ราวบันได ST.2-1</v>
      </c>
      <c r="D306" s="449"/>
      <c r="E306" s="450" t="str">
        <f>'Data information'!D523</f>
        <v>ม.</v>
      </c>
      <c r="F306" s="449">
        <f>'Data information'!E523</f>
        <v>1838.53</v>
      </c>
      <c r="G306" s="449">
        <f t="shared" si="34"/>
        <v>0</v>
      </c>
      <c r="H306" s="449">
        <f>'Data information'!F523</f>
        <v>560</v>
      </c>
      <c r="I306" s="449">
        <f t="shared" si="35"/>
        <v>0</v>
      </c>
      <c r="J306" s="449">
        <f t="shared" si="36"/>
        <v>0</v>
      </c>
      <c r="K306" s="451"/>
    </row>
    <row r="307" spans="1:11" s="500" customFormat="1" hidden="1">
      <c r="A307" s="451"/>
      <c r="B307" s="475"/>
      <c r="C307" s="485" t="str">
        <f>'Data information'!C524</f>
        <v>งานบันได ST.2-2 อาคาร 1,6</v>
      </c>
      <c r="D307" s="449"/>
      <c r="E307" s="450"/>
      <c r="F307" s="449"/>
      <c r="G307" s="449"/>
      <c r="H307" s="449"/>
      <c r="I307" s="449"/>
      <c r="J307" s="449"/>
      <c r="K307" s="451"/>
    </row>
    <row r="308" spans="1:11" s="500" customFormat="1" hidden="1">
      <c r="A308" s="451"/>
      <c r="B308" s="475"/>
      <c r="C308" s="489" t="str">
        <f>'Data information'!C525</f>
        <v xml:space="preserve"> - H-200X200X8X12mm. </v>
      </c>
      <c r="D308" s="449"/>
      <c r="E308" s="450" t="str">
        <f>'Data information'!D525</f>
        <v>กก.</v>
      </c>
      <c r="F308" s="449">
        <f>'Data information'!E525</f>
        <v>33.409999999999997</v>
      </c>
      <c r="G308" s="449">
        <f t="shared" si="34"/>
        <v>0</v>
      </c>
      <c r="H308" s="449">
        <f>'Data information'!F525</f>
        <v>0</v>
      </c>
      <c r="I308" s="449">
        <f t="shared" si="35"/>
        <v>0</v>
      </c>
      <c r="J308" s="449">
        <f t="shared" si="36"/>
        <v>0</v>
      </c>
      <c r="K308" s="451"/>
    </row>
    <row r="309" spans="1:11" s="500" customFormat="1" hidden="1">
      <c r="A309" s="451"/>
      <c r="B309" s="475"/>
      <c r="C309" s="489" t="str">
        <f>'Data information'!C526</f>
        <v xml:space="preserve"> - H-194X150X6X9mm.</v>
      </c>
      <c r="D309" s="449"/>
      <c r="E309" s="450" t="str">
        <f>'Data information'!D526</f>
        <v>กก.</v>
      </c>
      <c r="F309" s="449">
        <f>'Data information'!E526</f>
        <v>34.020000000000003</v>
      </c>
      <c r="G309" s="449">
        <f t="shared" si="34"/>
        <v>0</v>
      </c>
      <c r="H309" s="449">
        <f>'Data information'!F526</f>
        <v>0</v>
      </c>
      <c r="I309" s="449">
        <f t="shared" si="35"/>
        <v>0</v>
      </c>
      <c r="J309" s="449">
        <f t="shared" si="36"/>
        <v>0</v>
      </c>
      <c r="K309" s="451"/>
    </row>
    <row r="310" spans="1:11" s="500" customFormat="1" hidden="1">
      <c r="A310" s="451"/>
      <c r="B310" s="475"/>
      <c r="C310" s="489" t="str">
        <f>'Data information'!C527</f>
        <v xml:space="preserve"> - C-CHANNELS 200X80X7.5X11.0mm.</v>
      </c>
      <c r="D310" s="449"/>
      <c r="E310" s="450" t="str">
        <f>'Data information'!D527</f>
        <v>กก.</v>
      </c>
      <c r="F310" s="449">
        <f>'Data information'!E527</f>
        <v>35.840000000000003</v>
      </c>
      <c r="G310" s="449">
        <f t="shared" si="34"/>
        <v>0</v>
      </c>
      <c r="H310" s="449">
        <f>'Data information'!F527</f>
        <v>0</v>
      </c>
      <c r="I310" s="449">
        <f t="shared" si="35"/>
        <v>0</v>
      </c>
      <c r="J310" s="449">
        <f t="shared" si="36"/>
        <v>0</v>
      </c>
      <c r="K310" s="451"/>
    </row>
    <row r="311" spans="1:11" s="500" customFormat="1" hidden="1">
      <c r="A311" s="451"/>
      <c r="B311" s="475"/>
      <c r="C311" s="489" t="str">
        <f>'Data information'!C528</f>
        <v xml:space="preserve"> - ลูกนอนบันไดแผ่นเหล็กลายตีนไก่  หนา 6 มม.พับ</v>
      </c>
      <c r="D311" s="449"/>
      <c r="E311" s="450" t="str">
        <f>'Data information'!D528</f>
        <v>กก.</v>
      </c>
      <c r="F311" s="449">
        <f>'Data information'!E528</f>
        <v>39.79</v>
      </c>
      <c r="G311" s="449">
        <f t="shared" si="34"/>
        <v>0</v>
      </c>
      <c r="H311" s="449">
        <f>'Data information'!F528</f>
        <v>0</v>
      </c>
      <c r="I311" s="449">
        <f t="shared" si="35"/>
        <v>0</v>
      </c>
      <c r="J311" s="449">
        <f t="shared" si="36"/>
        <v>0</v>
      </c>
      <c r="K311" s="451"/>
    </row>
    <row r="312" spans="1:11" s="500" customFormat="1" hidden="1">
      <c r="A312" s="451"/>
      <c r="B312" s="475"/>
      <c r="C312" s="489" t="str">
        <f>'Data information'!C529</f>
        <v xml:space="preserve"> - แผ่นเหล็กขนาด 250X400X20mm. </v>
      </c>
      <c r="D312" s="449"/>
      <c r="E312" s="450" t="str">
        <f>'Data information'!D529</f>
        <v>กก.</v>
      </c>
      <c r="F312" s="449">
        <f>'Data information'!E529</f>
        <v>28.44</v>
      </c>
      <c r="G312" s="449">
        <f t="shared" si="34"/>
        <v>0</v>
      </c>
      <c r="H312" s="449">
        <f>'Data information'!F529</f>
        <v>0</v>
      </c>
      <c r="I312" s="449">
        <f t="shared" si="35"/>
        <v>0</v>
      </c>
      <c r="J312" s="449">
        <f t="shared" si="36"/>
        <v>0</v>
      </c>
      <c r="K312" s="451"/>
    </row>
    <row r="313" spans="1:11" s="500" customFormat="1" hidden="1">
      <c r="A313" s="451"/>
      <c r="B313" s="475"/>
      <c r="C313" s="489" t="str">
        <f>'Data information'!C530</f>
        <v xml:space="preserve"> - แผ่นเหล็กขนาด 250X250X20mm. </v>
      </c>
      <c r="D313" s="449"/>
      <c r="E313" s="450" t="str">
        <f>'Data information'!D530</f>
        <v>กก.</v>
      </c>
      <c r="F313" s="449">
        <f>'Data information'!E530</f>
        <v>28.44</v>
      </c>
      <c r="G313" s="449">
        <f t="shared" si="34"/>
        <v>0</v>
      </c>
      <c r="H313" s="449">
        <f>'Data information'!F530</f>
        <v>0</v>
      </c>
      <c r="I313" s="449">
        <f t="shared" si="35"/>
        <v>0</v>
      </c>
      <c r="J313" s="449">
        <f t="shared" si="36"/>
        <v>0</v>
      </c>
      <c r="K313" s="451"/>
    </row>
    <row r="314" spans="1:11" s="500" customFormat="1" hidden="1">
      <c r="A314" s="451"/>
      <c r="B314" s="475"/>
      <c r="C314" s="489" t="str">
        <f>'Data information'!C531</f>
        <v xml:space="preserve"> - แผ่นเหล็กขนาด 200X350X20mm. </v>
      </c>
      <c r="D314" s="449"/>
      <c r="E314" s="450" t="str">
        <f>'Data information'!D531</f>
        <v>กก.</v>
      </c>
      <c r="F314" s="449">
        <f>'Data information'!E531</f>
        <v>28.44</v>
      </c>
      <c r="G314" s="449">
        <f t="shared" si="34"/>
        <v>0</v>
      </c>
      <c r="H314" s="449">
        <f>'Data information'!F531</f>
        <v>0</v>
      </c>
      <c r="I314" s="449">
        <f t="shared" si="35"/>
        <v>0</v>
      </c>
      <c r="J314" s="449">
        <f t="shared" si="36"/>
        <v>0</v>
      </c>
      <c r="K314" s="451"/>
    </row>
    <row r="315" spans="1:11" s="500" customFormat="1" hidden="1">
      <c r="A315" s="451"/>
      <c r="B315" s="475"/>
      <c r="C315" s="489" t="str">
        <f>'Data information'!C532</f>
        <v xml:space="preserve"> - Dowel DB20 ยาว 0.40 ม. (DETAIL-1)</v>
      </c>
      <c r="D315" s="449"/>
      <c r="E315" s="450" t="str">
        <f>'Data information'!D532</f>
        <v>กก.</v>
      </c>
      <c r="F315" s="449">
        <f>'Data information'!E532</f>
        <v>20.18</v>
      </c>
      <c r="G315" s="449">
        <f t="shared" si="34"/>
        <v>0</v>
      </c>
      <c r="H315" s="449">
        <f>'Data information'!F532</f>
        <v>0</v>
      </c>
      <c r="I315" s="449">
        <f t="shared" si="35"/>
        <v>0</v>
      </c>
      <c r="J315" s="449">
        <f t="shared" si="36"/>
        <v>0</v>
      </c>
      <c r="K315" s="451"/>
    </row>
    <row r="316" spans="1:11" s="500" customFormat="1" hidden="1">
      <c r="A316" s="451"/>
      <c r="B316" s="475"/>
      <c r="C316" s="489" t="str">
        <f>'Data information'!C533</f>
        <v xml:space="preserve"> - Dowel DB20 ยาว 0.40 ม.  (DETAIL-2)</v>
      </c>
      <c r="D316" s="449"/>
      <c r="E316" s="450" t="str">
        <f>'Data information'!D533</f>
        <v>กก.</v>
      </c>
      <c r="F316" s="449">
        <f>'Data information'!E533</f>
        <v>20.18</v>
      </c>
      <c r="G316" s="449">
        <f t="shared" si="34"/>
        <v>0</v>
      </c>
      <c r="H316" s="449">
        <f>'Data information'!F533</f>
        <v>0</v>
      </c>
      <c r="I316" s="449">
        <f t="shared" si="35"/>
        <v>0</v>
      </c>
      <c r="J316" s="449">
        <f t="shared" si="36"/>
        <v>0</v>
      </c>
      <c r="K316" s="451"/>
    </row>
    <row r="317" spans="1:11" s="500" customFormat="1" hidden="1">
      <c r="A317" s="451"/>
      <c r="B317" s="475"/>
      <c r="C317" s="489" t="str">
        <f>'Data information'!C534</f>
        <v xml:space="preserve"> - Dowel DB16 ยาว 0.40 ม.  (DETAIL-3)</v>
      </c>
      <c r="D317" s="449"/>
      <c r="E317" s="450" t="str">
        <f>'Data information'!D534</f>
        <v>กก.</v>
      </c>
      <c r="F317" s="449">
        <f>'Data information'!E534</f>
        <v>20.14</v>
      </c>
      <c r="G317" s="449">
        <f t="shared" si="34"/>
        <v>0</v>
      </c>
      <c r="H317" s="449">
        <f>'Data information'!F534</f>
        <v>0</v>
      </c>
      <c r="I317" s="449">
        <f t="shared" si="35"/>
        <v>0</v>
      </c>
      <c r="J317" s="449">
        <f t="shared" si="36"/>
        <v>0</v>
      </c>
      <c r="K317" s="451"/>
    </row>
    <row r="318" spans="1:11" s="500" customFormat="1" hidden="1">
      <c r="A318" s="451"/>
      <c r="B318" s="475"/>
      <c r="C318" s="489" t="str">
        <f>'Data information'!C535</f>
        <v xml:space="preserve"> - ค่าแรงเชื่อม ประกอบเหล็กโครงสร้าง</v>
      </c>
      <c r="D318" s="449"/>
      <c r="E318" s="450" t="str">
        <f>'Data information'!D535</f>
        <v>กก.</v>
      </c>
      <c r="F318" s="449">
        <f>'Data information'!E535</f>
        <v>0</v>
      </c>
      <c r="G318" s="449">
        <f t="shared" si="34"/>
        <v>0</v>
      </c>
      <c r="H318" s="449">
        <f>'Data information'!F535</f>
        <v>10</v>
      </c>
      <c r="I318" s="449">
        <f t="shared" si="35"/>
        <v>0</v>
      </c>
      <c r="J318" s="449">
        <f t="shared" si="36"/>
        <v>0</v>
      </c>
      <c r="K318" s="451"/>
    </row>
    <row r="319" spans="1:11" s="500" customFormat="1" hidden="1">
      <c r="A319" s="451"/>
      <c r="B319" s="475"/>
      <c r="C319" s="489" t="str">
        <f>'Data information'!C536</f>
        <v xml:space="preserve"> - ทาสีกันสนิม</v>
      </c>
      <c r="D319" s="449"/>
      <c r="E319" s="450" t="str">
        <f>'Data information'!D536</f>
        <v>ตร.ม.</v>
      </c>
      <c r="F319" s="449">
        <f>'Data information'!E536</f>
        <v>22.42</v>
      </c>
      <c r="G319" s="449">
        <f t="shared" si="34"/>
        <v>0</v>
      </c>
      <c r="H319" s="449">
        <f>'Data information'!F536</f>
        <v>30</v>
      </c>
      <c r="I319" s="449">
        <f t="shared" si="35"/>
        <v>0</v>
      </c>
      <c r="J319" s="449">
        <f t="shared" si="36"/>
        <v>0</v>
      </c>
      <c r="K319" s="451"/>
    </row>
    <row r="320" spans="1:11" s="500" customFormat="1" hidden="1">
      <c r="A320" s="451"/>
      <c r="B320" s="475"/>
      <c r="C320" s="489" t="str">
        <f>'Data information'!C537</f>
        <v xml:space="preserve"> - ทาสีน้ำมัน</v>
      </c>
      <c r="D320" s="449"/>
      <c r="E320" s="450" t="str">
        <f>'Data information'!D537</f>
        <v>ตร.ม.</v>
      </c>
      <c r="F320" s="449">
        <f>'Data information'!E537</f>
        <v>66.12</v>
      </c>
      <c r="G320" s="449">
        <f t="shared" si="34"/>
        <v>0</v>
      </c>
      <c r="H320" s="449">
        <f>'Data information'!F537</f>
        <v>35</v>
      </c>
      <c r="I320" s="449">
        <f t="shared" si="35"/>
        <v>0</v>
      </c>
      <c r="J320" s="449">
        <f t="shared" si="36"/>
        <v>0</v>
      </c>
      <c r="K320" s="451"/>
    </row>
    <row r="321" spans="1:11" s="500" customFormat="1" hidden="1">
      <c r="A321" s="451"/>
      <c r="B321" s="475"/>
      <c r="C321" s="489" t="str">
        <f>'Data information'!C538</f>
        <v xml:space="preserve"> - งานราวเหล็ก ราวบันได ST.2-2</v>
      </c>
      <c r="D321" s="449"/>
      <c r="E321" s="450" t="str">
        <f>'Data information'!D538</f>
        <v>ม.</v>
      </c>
      <c r="F321" s="449">
        <f>'Data information'!E538</f>
        <v>303.774</v>
      </c>
      <c r="G321" s="449">
        <f t="shared" si="34"/>
        <v>0</v>
      </c>
      <c r="H321" s="449">
        <f>'Data information'!F538</f>
        <v>114</v>
      </c>
      <c r="I321" s="449">
        <f t="shared" si="35"/>
        <v>0</v>
      </c>
      <c r="J321" s="449">
        <f t="shared" si="36"/>
        <v>0</v>
      </c>
      <c r="K321" s="451"/>
    </row>
    <row r="322" spans="1:11" s="500" customFormat="1" hidden="1">
      <c r="A322" s="451"/>
      <c r="B322" s="475"/>
      <c r="C322" s="485" t="str">
        <f>'Data information'!C539</f>
        <v>งานบันได ST.2-2 อาคาร 4</v>
      </c>
      <c r="D322" s="449"/>
      <c r="E322" s="450"/>
      <c r="F322" s="449"/>
      <c r="G322" s="449"/>
      <c r="H322" s="449"/>
      <c r="I322" s="449"/>
      <c r="J322" s="449"/>
      <c r="K322" s="451"/>
    </row>
    <row r="323" spans="1:11" s="500" customFormat="1" hidden="1">
      <c r="A323" s="451"/>
      <c r="B323" s="475"/>
      <c r="C323" s="489" t="str">
        <f>'Data information'!C540</f>
        <v xml:space="preserve"> - H-390X300X10X16 mm.( แม่บันได )</v>
      </c>
      <c r="D323" s="449"/>
      <c r="E323" s="450" t="str">
        <f>'Data information'!D540</f>
        <v>กก.</v>
      </c>
      <c r="F323" s="449">
        <f>'Data information'!E540</f>
        <v>34.64</v>
      </c>
      <c r="G323" s="449">
        <f t="shared" si="34"/>
        <v>0</v>
      </c>
      <c r="H323" s="449">
        <f>'Data information'!F540</f>
        <v>0</v>
      </c>
      <c r="I323" s="449">
        <f t="shared" si="35"/>
        <v>0</v>
      </c>
      <c r="J323" s="449">
        <f t="shared" si="36"/>
        <v>0</v>
      </c>
      <c r="K323" s="451"/>
    </row>
    <row r="324" spans="1:11" s="500" customFormat="1" hidden="1">
      <c r="A324" s="451"/>
      <c r="B324" s="475"/>
      <c r="C324" s="489" t="str">
        <f>'Data information'!C541</f>
        <v xml:space="preserve"> - แผ่นเหล็กเรียบดำหนา 6 มม. (ลูกตั้ง-ลูกนอน)</v>
      </c>
      <c r="D324" s="449"/>
      <c r="E324" s="450" t="str">
        <f>'Data information'!D541</f>
        <v>กก.</v>
      </c>
      <c r="F324" s="449">
        <f>'Data information'!E541</f>
        <v>25.12</v>
      </c>
      <c r="G324" s="449">
        <f t="shared" si="34"/>
        <v>0</v>
      </c>
      <c r="H324" s="449">
        <f>'Data information'!F541</f>
        <v>0</v>
      </c>
      <c r="I324" s="449">
        <f t="shared" si="35"/>
        <v>0</v>
      </c>
      <c r="J324" s="449">
        <f t="shared" si="36"/>
        <v>0</v>
      </c>
      <c r="K324" s="451"/>
    </row>
    <row r="325" spans="1:11" s="500" customFormat="1" hidden="1">
      <c r="A325" s="451"/>
      <c r="B325" s="475"/>
      <c r="C325" s="489" t="str">
        <f>'Data information'!C542</f>
        <v xml:space="preserve"> - แผ่นเหล็กขนาด 1000X400X25mm. </v>
      </c>
      <c r="D325" s="449"/>
      <c r="E325" s="450" t="str">
        <f>'Data information'!D542</f>
        <v>กก.</v>
      </c>
      <c r="F325" s="449">
        <f>'Data information'!E542</f>
        <v>28.44</v>
      </c>
      <c r="G325" s="449">
        <f t="shared" si="34"/>
        <v>0</v>
      </c>
      <c r="H325" s="449">
        <f>'Data information'!F542</f>
        <v>0</v>
      </c>
      <c r="I325" s="449">
        <f t="shared" si="35"/>
        <v>0</v>
      </c>
      <c r="J325" s="449">
        <f t="shared" si="36"/>
        <v>0</v>
      </c>
      <c r="K325" s="451"/>
    </row>
    <row r="326" spans="1:11" s="500" customFormat="1" hidden="1">
      <c r="A326" s="451"/>
      <c r="B326" s="475"/>
      <c r="C326" s="489" t="str">
        <f>'Data information'!C543</f>
        <v xml:space="preserve"> - แผ่นเหล็กขนาด 400X400X25mm. </v>
      </c>
      <c r="D326" s="449"/>
      <c r="E326" s="450" t="str">
        <f>'Data information'!D543</f>
        <v>กก.</v>
      </c>
      <c r="F326" s="449">
        <f>'Data information'!E543</f>
        <v>28.44</v>
      </c>
      <c r="G326" s="449">
        <f t="shared" si="34"/>
        <v>0</v>
      </c>
      <c r="H326" s="449">
        <f>'Data information'!F543</f>
        <v>0</v>
      </c>
      <c r="I326" s="449">
        <f t="shared" si="35"/>
        <v>0</v>
      </c>
      <c r="J326" s="449">
        <f t="shared" si="36"/>
        <v>0</v>
      </c>
      <c r="K326" s="451"/>
    </row>
    <row r="327" spans="1:11" s="500" customFormat="1" hidden="1">
      <c r="A327" s="451"/>
      <c r="B327" s="475"/>
      <c r="C327" s="489" t="str">
        <f>'Data information'!C544</f>
        <v xml:space="preserve"> - ค่าแรงเชื่อม ประกอบเหล็กโครงสร้าง</v>
      </c>
      <c r="D327" s="449"/>
      <c r="E327" s="450" t="str">
        <f>'Data information'!D544</f>
        <v>กก.</v>
      </c>
      <c r="F327" s="449">
        <f>'Data information'!E544</f>
        <v>0</v>
      </c>
      <c r="G327" s="449">
        <f t="shared" si="34"/>
        <v>0</v>
      </c>
      <c r="H327" s="449">
        <f>'Data information'!F544</f>
        <v>10</v>
      </c>
      <c r="I327" s="449">
        <f t="shared" si="35"/>
        <v>0</v>
      </c>
      <c r="J327" s="449">
        <f t="shared" si="36"/>
        <v>0</v>
      </c>
      <c r="K327" s="451"/>
    </row>
    <row r="328" spans="1:11" s="500" customFormat="1" hidden="1">
      <c r="A328" s="451"/>
      <c r="B328" s="475"/>
      <c r="C328" s="489" t="str">
        <f>'Data information'!C545</f>
        <v xml:space="preserve"> - Dowel DB25 </v>
      </c>
      <c r="D328" s="449"/>
      <c r="E328" s="450" t="str">
        <f>'Data information'!D545</f>
        <v>กก.</v>
      </c>
      <c r="F328" s="449">
        <f>'Data information'!E545</f>
        <v>20.41</v>
      </c>
      <c r="G328" s="449">
        <f t="shared" si="34"/>
        <v>0</v>
      </c>
      <c r="H328" s="449">
        <f>'Data information'!F545</f>
        <v>0</v>
      </c>
      <c r="I328" s="449">
        <f t="shared" si="35"/>
        <v>0</v>
      </c>
      <c r="J328" s="449">
        <f t="shared" si="36"/>
        <v>0</v>
      </c>
      <c r="K328" s="451"/>
    </row>
    <row r="329" spans="1:11" s="500" customFormat="1" hidden="1">
      <c r="A329" s="451"/>
      <c r="B329" s="475"/>
      <c r="C329" s="489" t="str">
        <f>'Data information'!C546</f>
        <v xml:space="preserve"> - คอนกรีต ขัดมันเรียบ (ลูกนอนบันได)</v>
      </c>
      <c r="D329" s="449"/>
      <c r="E329" s="450" t="str">
        <f>'Data information'!D546</f>
        <v>ลบ.ม.</v>
      </c>
      <c r="F329" s="449">
        <f>'Data information'!E546</f>
        <v>1971.96</v>
      </c>
      <c r="G329" s="449">
        <f t="shared" si="34"/>
        <v>0</v>
      </c>
      <c r="H329" s="449">
        <f>'Data information'!F546</f>
        <v>519</v>
      </c>
      <c r="I329" s="449">
        <f t="shared" si="35"/>
        <v>0</v>
      </c>
      <c r="J329" s="449">
        <f t="shared" si="36"/>
        <v>0</v>
      </c>
      <c r="K329" s="451"/>
    </row>
    <row r="330" spans="1:11" s="500" customFormat="1" hidden="1">
      <c r="A330" s="451"/>
      <c r="B330" s="475"/>
      <c r="C330" s="489" t="str">
        <f>'Data information'!C547</f>
        <v xml:space="preserve"> - เหล็กเสริม RB 9 มม.</v>
      </c>
      <c r="D330" s="449"/>
      <c r="E330" s="450" t="str">
        <f>'Data information'!D547</f>
        <v>กก.</v>
      </c>
      <c r="F330" s="449">
        <f>'Data information'!E547</f>
        <v>20.79</v>
      </c>
      <c r="G330" s="449">
        <f t="shared" si="34"/>
        <v>0</v>
      </c>
      <c r="H330" s="449">
        <f>'Data information'!F547</f>
        <v>4.4000000000000004</v>
      </c>
      <c r="I330" s="449">
        <f t="shared" si="35"/>
        <v>0</v>
      </c>
      <c r="J330" s="449">
        <f t="shared" si="36"/>
        <v>0</v>
      </c>
      <c r="K330" s="451"/>
    </row>
    <row r="331" spans="1:11" s="500" customFormat="1" hidden="1">
      <c r="A331" s="451"/>
      <c r="B331" s="475"/>
      <c r="C331" s="489" t="str">
        <f>'Data information'!C548</f>
        <v xml:space="preserve"> - เหล็กเสริม DB 12 มม.</v>
      </c>
      <c r="D331" s="449"/>
      <c r="E331" s="450" t="str">
        <f>'Data information'!D548</f>
        <v>กก.</v>
      </c>
      <c r="F331" s="449">
        <f>'Data information'!E548</f>
        <v>20.2</v>
      </c>
      <c r="G331" s="449">
        <f t="shared" si="34"/>
        <v>0</v>
      </c>
      <c r="H331" s="449">
        <f>'Data information'!F548</f>
        <v>3.6</v>
      </c>
      <c r="I331" s="449">
        <f t="shared" si="35"/>
        <v>0</v>
      </c>
      <c r="J331" s="449">
        <f t="shared" si="36"/>
        <v>0</v>
      </c>
      <c r="K331" s="451"/>
    </row>
    <row r="332" spans="1:11" s="500" customFormat="1" hidden="1">
      <c r="A332" s="451"/>
      <c r="B332" s="475"/>
      <c r="C332" s="489" t="str">
        <f>'Data information'!C549</f>
        <v xml:space="preserve"> - ลวดผูกเหล็ก</v>
      </c>
      <c r="D332" s="449"/>
      <c r="E332" s="450" t="str">
        <f>'Data information'!D549</f>
        <v>กก.</v>
      </c>
      <c r="F332" s="449">
        <f>'Data information'!E549</f>
        <v>34.42</v>
      </c>
      <c r="G332" s="449">
        <f t="shared" si="34"/>
        <v>0</v>
      </c>
      <c r="H332" s="449">
        <f>'Data information'!F549</f>
        <v>0</v>
      </c>
      <c r="I332" s="449">
        <f t="shared" si="35"/>
        <v>0</v>
      </c>
      <c r="J332" s="449">
        <f t="shared" si="36"/>
        <v>0</v>
      </c>
      <c r="K332" s="451"/>
    </row>
    <row r="333" spans="1:11" s="500" customFormat="1" hidden="1">
      <c r="A333" s="451"/>
      <c r="B333" s="475"/>
      <c r="C333" s="489" t="str">
        <f>'Data information'!C550</f>
        <v xml:space="preserve"> - เหล็กสี่เหลี่ยมตัน 1 x 1 ซม.(จมูกบันได)</v>
      </c>
      <c r="D333" s="449"/>
      <c r="E333" s="450" t="str">
        <f>'Data information'!D550</f>
        <v>ม.</v>
      </c>
      <c r="F333" s="449">
        <f>'Data information'!E550</f>
        <v>30</v>
      </c>
      <c r="G333" s="449">
        <f t="shared" si="34"/>
        <v>0</v>
      </c>
      <c r="H333" s="449">
        <f>'Data information'!F550</f>
        <v>0</v>
      </c>
      <c r="I333" s="449">
        <f t="shared" si="35"/>
        <v>0</v>
      </c>
      <c r="J333" s="449">
        <f t="shared" si="36"/>
        <v>0</v>
      </c>
      <c r="K333" s="451"/>
    </row>
    <row r="334" spans="1:11" s="500" customFormat="1" hidden="1">
      <c r="A334" s="451"/>
      <c r="B334" s="475"/>
      <c r="C334" s="489" t="str">
        <f>'Data information'!C551</f>
        <v xml:space="preserve"> - ทาสีกันสนิม</v>
      </c>
      <c r="D334" s="449"/>
      <c r="E334" s="450" t="str">
        <f>'Data information'!D551</f>
        <v>ตร.ม.</v>
      </c>
      <c r="F334" s="449">
        <f>'Data information'!E551</f>
        <v>22.42</v>
      </c>
      <c r="G334" s="449">
        <f t="shared" si="34"/>
        <v>0</v>
      </c>
      <c r="H334" s="449">
        <f>'Data information'!F551</f>
        <v>30</v>
      </c>
      <c r="I334" s="449">
        <f t="shared" si="35"/>
        <v>0</v>
      </c>
      <c r="J334" s="449">
        <f t="shared" si="36"/>
        <v>0</v>
      </c>
      <c r="K334" s="451"/>
    </row>
    <row r="335" spans="1:11" s="500" customFormat="1" hidden="1">
      <c r="A335" s="451"/>
      <c r="B335" s="475"/>
      <c r="C335" s="489" t="str">
        <f>'Data information'!C552</f>
        <v xml:space="preserve"> - ทาสีน้ำมัน</v>
      </c>
      <c r="D335" s="449"/>
      <c r="E335" s="450" t="str">
        <f>'Data information'!D552</f>
        <v>ตร.ม.</v>
      </c>
      <c r="F335" s="449">
        <f>'Data information'!E552</f>
        <v>66.12</v>
      </c>
      <c r="G335" s="449">
        <f t="shared" si="34"/>
        <v>0</v>
      </c>
      <c r="H335" s="449">
        <f>'Data information'!F552</f>
        <v>35</v>
      </c>
      <c r="I335" s="449">
        <f t="shared" si="35"/>
        <v>0</v>
      </c>
      <c r="J335" s="449">
        <f t="shared" si="36"/>
        <v>0</v>
      </c>
      <c r="K335" s="451"/>
    </row>
    <row r="336" spans="1:11" s="500" customFormat="1" hidden="1">
      <c r="A336" s="451"/>
      <c r="B336" s="475"/>
      <c r="C336" s="489" t="str">
        <f>'Data information'!C553</f>
        <v xml:space="preserve"> - งานราวเหล็ก ราวบันได ST.2-2</v>
      </c>
      <c r="D336" s="449"/>
      <c r="E336" s="450" t="str">
        <f>'Data information'!D553</f>
        <v>ม.</v>
      </c>
      <c r="F336" s="449">
        <f>'Data information'!E553</f>
        <v>1838.53</v>
      </c>
      <c r="G336" s="449">
        <f t="shared" si="34"/>
        <v>0</v>
      </c>
      <c r="H336" s="449">
        <f>'Data information'!F553</f>
        <v>560</v>
      </c>
      <c r="I336" s="449">
        <f t="shared" si="35"/>
        <v>0</v>
      </c>
      <c r="J336" s="449">
        <f t="shared" si="36"/>
        <v>0</v>
      </c>
      <c r="K336" s="451"/>
    </row>
    <row r="337" spans="1:11" s="500" customFormat="1" hidden="1">
      <c r="A337" s="451"/>
      <c r="B337" s="475"/>
      <c r="C337" s="485" t="str">
        <f>'Data information'!C554</f>
        <v>งานบันได ST.2-3 อาคาร 1</v>
      </c>
      <c r="D337" s="449"/>
      <c r="E337" s="450"/>
      <c r="F337" s="449"/>
      <c r="G337" s="449"/>
      <c r="H337" s="449"/>
      <c r="I337" s="449"/>
      <c r="J337" s="449"/>
      <c r="K337" s="451"/>
    </row>
    <row r="338" spans="1:11" s="500" customFormat="1" hidden="1">
      <c r="A338" s="451"/>
      <c r="B338" s="475"/>
      <c r="C338" s="489" t="str">
        <f>'Data information'!C555</f>
        <v xml:space="preserve"> - H-200X200X8X12mm. </v>
      </c>
      <c r="D338" s="449"/>
      <c r="E338" s="450" t="str">
        <f>'Data information'!D555</f>
        <v>กก.</v>
      </c>
      <c r="F338" s="449">
        <f>'Data information'!E555</f>
        <v>33.409999999999997</v>
      </c>
      <c r="G338" s="449">
        <f t="shared" si="34"/>
        <v>0</v>
      </c>
      <c r="H338" s="449">
        <f>'Data information'!F555</f>
        <v>0</v>
      </c>
      <c r="I338" s="449">
        <f t="shared" si="35"/>
        <v>0</v>
      </c>
      <c r="J338" s="449">
        <f t="shared" si="36"/>
        <v>0</v>
      </c>
      <c r="K338" s="451"/>
    </row>
    <row r="339" spans="1:11" s="500" customFormat="1" hidden="1">
      <c r="A339" s="451"/>
      <c r="B339" s="475"/>
      <c r="C339" s="489" t="str">
        <f>'Data information'!C556</f>
        <v xml:space="preserve"> - H-194X150X6X9mm.</v>
      </c>
      <c r="D339" s="449"/>
      <c r="E339" s="450" t="str">
        <f>'Data information'!D556</f>
        <v>กก.</v>
      </c>
      <c r="F339" s="449">
        <f>'Data information'!E556</f>
        <v>34.020000000000003</v>
      </c>
      <c r="G339" s="449">
        <f t="shared" si="34"/>
        <v>0</v>
      </c>
      <c r="H339" s="449">
        <f>'Data information'!F556</f>
        <v>0</v>
      </c>
      <c r="I339" s="449">
        <f t="shared" si="35"/>
        <v>0</v>
      </c>
      <c r="J339" s="449">
        <f t="shared" si="36"/>
        <v>0</v>
      </c>
      <c r="K339" s="451"/>
    </row>
    <row r="340" spans="1:11" s="500" customFormat="1" hidden="1">
      <c r="A340" s="451"/>
      <c r="B340" s="475"/>
      <c r="C340" s="489" t="str">
        <f>'Data information'!C557</f>
        <v xml:space="preserve"> - C-CHANNELS 200X80X7.5X11.0mm.</v>
      </c>
      <c r="D340" s="449"/>
      <c r="E340" s="450" t="str">
        <f>'Data information'!D557</f>
        <v>กก.</v>
      </c>
      <c r="F340" s="449">
        <f>'Data information'!E557</f>
        <v>35.840000000000003</v>
      </c>
      <c r="G340" s="449">
        <f t="shared" si="34"/>
        <v>0</v>
      </c>
      <c r="H340" s="449">
        <f>'Data information'!F557</f>
        <v>0</v>
      </c>
      <c r="I340" s="449">
        <f t="shared" si="35"/>
        <v>0</v>
      </c>
      <c r="J340" s="449">
        <f t="shared" si="36"/>
        <v>0</v>
      </c>
      <c r="K340" s="451"/>
    </row>
    <row r="341" spans="1:11" s="500" customFormat="1" hidden="1">
      <c r="A341" s="451"/>
      <c r="B341" s="475"/>
      <c r="C341" s="489" t="str">
        <f>'Data information'!C558</f>
        <v xml:space="preserve"> - ลูกนอนบันไดแผ่นเหล็กลายตีนไก่  หนา 6 มม.พับ</v>
      </c>
      <c r="D341" s="449"/>
      <c r="E341" s="450" t="str">
        <f>'Data information'!D558</f>
        <v>กก.</v>
      </c>
      <c r="F341" s="449">
        <f>'Data information'!E558</f>
        <v>39.79</v>
      </c>
      <c r="G341" s="449">
        <f t="shared" si="34"/>
        <v>0</v>
      </c>
      <c r="H341" s="449">
        <f>'Data information'!F558</f>
        <v>0</v>
      </c>
      <c r="I341" s="449">
        <f t="shared" si="35"/>
        <v>0</v>
      </c>
      <c r="J341" s="449">
        <f t="shared" si="36"/>
        <v>0</v>
      </c>
      <c r="K341" s="451"/>
    </row>
    <row r="342" spans="1:11" s="500" customFormat="1" hidden="1">
      <c r="A342" s="451"/>
      <c r="B342" s="475"/>
      <c r="C342" s="489" t="str">
        <f>'Data information'!C559</f>
        <v xml:space="preserve"> - แผ่นเหล็กขนาด 250X400X20mm. </v>
      </c>
      <c r="D342" s="449"/>
      <c r="E342" s="450" t="str">
        <f>'Data information'!D559</f>
        <v>กก.</v>
      </c>
      <c r="F342" s="449">
        <f>'Data information'!E559</f>
        <v>28.44</v>
      </c>
      <c r="G342" s="449">
        <f t="shared" si="34"/>
        <v>0</v>
      </c>
      <c r="H342" s="449">
        <f>'Data information'!F559</f>
        <v>0</v>
      </c>
      <c r="I342" s="449">
        <f t="shared" si="35"/>
        <v>0</v>
      </c>
      <c r="J342" s="449">
        <f t="shared" si="36"/>
        <v>0</v>
      </c>
      <c r="K342" s="451"/>
    </row>
    <row r="343" spans="1:11" s="500" customFormat="1" hidden="1">
      <c r="A343" s="451"/>
      <c r="B343" s="475"/>
      <c r="C343" s="489" t="str">
        <f>'Data information'!C560</f>
        <v xml:space="preserve"> - แผ่นเหล็กขนาด 250X250X20mm. </v>
      </c>
      <c r="D343" s="449"/>
      <c r="E343" s="450" t="str">
        <f>'Data information'!D560</f>
        <v>กก.</v>
      </c>
      <c r="F343" s="449">
        <f>'Data information'!E560</f>
        <v>28.44</v>
      </c>
      <c r="G343" s="449">
        <f t="shared" si="34"/>
        <v>0</v>
      </c>
      <c r="H343" s="449">
        <f>'Data information'!F560</f>
        <v>0</v>
      </c>
      <c r="I343" s="449">
        <f t="shared" si="35"/>
        <v>0</v>
      </c>
      <c r="J343" s="449">
        <f t="shared" si="36"/>
        <v>0</v>
      </c>
      <c r="K343" s="451"/>
    </row>
    <row r="344" spans="1:11" s="500" customFormat="1" hidden="1">
      <c r="A344" s="451"/>
      <c r="B344" s="475"/>
      <c r="C344" s="489" t="str">
        <f>'Data information'!C561</f>
        <v xml:space="preserve"> - แผ่นเหล็กขนาด 200X350X20mm. </v>
      </c>
      <c r="D344" s="449"/>
      <c r="E344" s="450" t="str">
        <f>'Data information'!D561</f>
        <v>กก.</v>
      </c>
      <c r="F344" s="449">
        <f>'Data information'!E561</f>
        <v>28.44</v>
      </c>
      <c r="G344" s="449">
        <f t="shared" si="34"/>
        <v>0</v>
      </c>
      <c r="H344" s="449">
        <f>'Data information'!F561</f>
        <v>0</v>
      </c>
      <c r="I344" s="449">
        <f t="shared" si="35"/>
        <v>0</v>
      </c>
      <c r="J344" s="449">
        <f t="shared" si="36"/>
        <v>0</v>
      </c>
      <c r="K344" s="451"/>
    </row>
    <row r="345" spans="1:11" s="500" customFormat="1" hidden="1">
      <c r="A345" s="451"/>
      <c r="B345" s="475"/>
      <c r="C345" s="489" t="str">
        <f>'Data information'!C562</f>
        <v xml:space="preserve"> - Dowel DB20 ยาว 0.40 ม. (DETAIL-1)</v>
      </c>
      <c r="D345" s="449"/>
      <c r="E345" s="450" t="str">
        <f>'Data information'!D562</f>
        <v>กก.</v>
      </c>
      <c r="F345" s="449">
        <f>'Data information'!E562</f>
        <v>20.18</v>
      </c>
      <c r="G345" s="449">
        <f t="shared" si="34"/>
        <v>0</v>
      </c>
      <c r="H345" s="449">
        <f>'Data information'!F562</f>
        <v>0</v>
      </c>
      <c r="I345" s="449">
        <f t="shared" si="35"/>
        <v>0</v>
      </c>
      <c r="J345" s="449">
        <f t="shared" si="36"/>
        <v>0</v>
      </c>
      <c r="K345" s="451"/>
    </row>
    <row r="346" spans="1:11" s="500" customFormat="1" hidden="1">
      <c r="A346" s="451"/>
      <c r="B346" s="475"/>
      <c r="C346" s="489" t="str">
        <f>'Data information'!C563</f>
        <v xml:space="preserve"> - Dowel DB20 ยาว 0.40 ม.  (DETAIL-2)</v>
      </c>
      <c r="D346" s="449"/>
      <c r="E346" s="450" t="str">
        <f>'Data information'!D563</f>
        <v>กก.</v>
      </c>
      <c r="F346" s="449">
        <f>'Data information'!E563</f>
        <v>20.18</v>
      </c>
      <c r="G346" s="449">
        <f t="shared" si="34"/>
        <v>0</v>
      </c>
      <c r="H346" s="449">
        <f>'Data information'!F563</f>
        <v>0</v>
      </c>
      <c r="I346" s="449">
        <f t="shared" si="35"/>
        <v>0</v>
      </c>
      <c r="J346" s="449">
        <f t="shared" si="36"/>
        <v>0</v>
      </c>
      <c r="K346" s="451"/>
    </row>
    <row r="347" spans="1:11" s="500" customFormat="1" hidden="1">
      <c r="A347" s="451"/>
      <c r="B347" s="475"/>
      <c r="C347" s="489" t="str">
        <f>'Data information'!C564</f>
        <v xml:space="preserve"> - Dowel DB16 ยาว 0.40 ม.  (DETAIL-3)</v>
      </c>
      <c r="D347" s="449"/>
      <c r="E347" s="450" t="str">
        <f>'Data information'!D564</f>
        <v>กก.</v>
      </c>
      <c r="F347" s="449">
        <f>'Data information'!E564</f>
        <v>20.14</v>
      </c>
      <c r="G347" s="449">
        <f t="shared" si="34"/>
        <v>0</v>
      </c>
      <c r="H347" s="449">
        <f>'Data information'!F564</f>
        <v>0</v>
      </c>
      <c r="I347" s="449">
        <f t="shared" si="35"/>
        <v>0</v>
      </c>
      <c r="J347" s="449">
        <f t="shared" si="36"/>
        <v>0</v>
      </c>
      <c r="K347" s="451"/>
    </row>
    <row r="348" spans="1:11" s="500" customFormat="1" hidden="1">
      <c r="A348" s="451"/>
      <c r="B348" s="475"/>
      <c r="C348" s="489" t="str">
        <f>'Data information'!C565</f>
        <v xml:space="preserve"> - ค่าแรงเชื่อม ประกอบเหล็กโครงสร้าง</v>
      </c>
      <c r="D348" s="449"/>
      <c r="E348" s="450" t="str">
        <f>'Data information'!D565</f>
        <v>กก.</v>
      </c>
      <c r="F348" s="449">
        <f>'Data information'!E565</f>
        <v>0</v>
      </c>
      <c r="G348" s="449">
        <f t="shared" si="34"/>
        <v>0</v>
      </c>
      <c r="H348" s="449">
        <f>'Data information'!F565</f>
        <v>10</v>
      </c>
      <c r="I348" s="449">
        <f t="shared" si="35"/>
        <v>0</v>
      </c>
      <c r="J348" s="449">
        <f t="shared" si="36"/>
        <v>0</v>
      </c>
      <c r="K348" s="451"/>
    </row>
    <row r="349" spans="1:11" s="500" customFormat="1" hidden="1">
      <c r="A349" s="451"/>
      <c r="B349" s="475"/>
      <c r="C349" s="489" t="str">
        <f>'Data information'!C566</f>
        <v xml:space="preserve"> - ทาสีกันสนิม</v>
      </c>
      <c r="D349" s="449"/>
      <c r="E349" s="450" t="str">
        <f>'Data information'!D566</f>
        <v>ตร.ม.</v>
      </c>
      <c r="F349" s="449">
        <f>'Data information'!E566</f>
        <v>22.42</v>
      </c>
      <c r="G349" s="449">
        <f t="shared" si="34"/>
        <v>0</v>
      </c>
      <c r="H349" s="449">
        <f>'Data information'!F566</f>
        <v>30</v>
      </c>
      <c r="I349" s="449">
        <f t="shared" si="35"/>
        <v>0</v>
      </c>
      <c r="J349" s="449">
        <f t="shared" si="36"/>
        <v>0</v>
      </c>
      <c r="K349" s="451"/>
    </row>
    <row r="350" spans="1:11" s="500" customFormat="1" hidden="1">
      <c r="A350" s="451"/>
      <c r="B350" s="475"/>
      <c r="C350" s="489" t="str">
        <f>'Data information'!C567</f>
        <v xml:space="preserve"> - ทาสีน้ำมัน</v>
      </c>
      <c r="D350" s="449"/>
      <c r="E350" s="450" t="str">
        <f>'Data information'!D567</f>
        <v>ตร.ม.</v>
      </c>
      <c r="F350" s="449">
        <f>'Data information'!E567</f>
        <v>66.12</v>
      </c>
      <c r="G350" s="449">
        <f t="shared" si="34"/>
        <v>0</v>
      </c>
      <c r="H350" s="449">
        <f>'Data information'!F567</f>
        <v>35</v>
      </c>
      <c r="I350" s="449">
        <f t="shared" si="35"/>
        <v>0</v>
      </c>
      <c r="J350" s="449">
        <f t="shared" si="36"/>
        <v>0</v>
      </c>
      <c r="K350" s="451"/>
    </row>
    <row r="351" spans="1:11" s="500" customFormat="1" hidden="1">
      <c r="A351" s="451"/>
      <c r="B351" s="475"/>
      <c r="C351" s="489" t="str">
        <f>'Data information'!C568</f>
        <v xml:space="preserve"> - งานราวเหล็ก ราวบันได ST.2-3</v>
      </c>
      <c r="D351" s="449"/>
      <c r="E351" s="450" t="str">
        <f>'Data information'!D568</f>
        <v>ม.</v>
      </c>
      <c r="F351" s="449">
        <f>'Data information'!E568</f>
        <v>303.774</v>
      </c>
      <c r="G351" s="449">
        <f t="shared" si="34"/>
        <v>0</v>
      </c>
      <c r="H351" s="449">
        <f>'Data information'!F568</f>
        <v>114</v>
      </c>
      <c r="I351" s="449">
        <f t="shared" si="35"/>
        <v>0</v>
      </c>
      <c r="J351" s="449">
        <f t="shared" si="36"/>
        <v>0</v>
      </c>
      <c r="K351" s="451"/>
    </row>
    <row r="352" spans="1:11" s="500" customFormat="1" hidden="1">
      <c r="A352" s="451"/>
      <c r="B352" s="475"/>
      <c r="C352" s="485" t="str">
        <f>'Data information'!C569</f>
        <v>งานบันได ST.2-4 อาคาร 1</v>
      </c>
      <c r="D352" s="449"/>
      <c r="E352" s="450">
        <f>'Data information'!D569</f>
        <v>0</v>
      </c>
      <c r="F352" s="449">
        <f>'Data information'!E569</f>
        <v>0</v>
      </c>
      <c r="G352" s="449">
        <f t="shared" si="34"/>
        <v>0</v>
      </c>
      <c r="H352" s="449">
        <f>'Data information'!F569</f>
        <v>0</v>
      </c>
      <c r="I352" s="449">
        <f t="shared" si="35"/>
        <v>0</v>
      </c>
      <c r="J352" s="449">
        <f t="shared" si="36"/>
        <v>0</v>
      </c>
      <c r="K352" s="451"/>
    </row>
    <row r="353" spans="1:11" s="500" customFormat="1" hidden="1">
      <c r="A353" s="451"/>
      <c r="B353" s="475"/>
      <c r="C353" s="489" t="str">
        <f>'Data information'!C570</f>
        <v xml:space="preserve"> - H-200X200X8X12mm. </v>
      </c>
      <c r="D353" s="449"/>
      <c r="E353" s="450" t="str">
        <f>'Data information'!D570</f>
        <v>กก.</v>
      </c>
      <c r="F353" s="449">
        <f>'Data information'!E570</f>
        <v>33.409999999999997</v>
      </c>
      <c r="G353" s="449">
        <f t="shared" si="34"/>
        <v>0</v>
      </c>
      <c r="H353" s="449">
        <f>'Data information'!F570</f>
        <v>0</v>
      </c>
      <c r="I353" s="449">
        <f t="shared" si="35"/>
        <v>0</v>
      </c>
      <c r="J353" s="449">
        <f t="shared" si="36"/>
        <v>0</v>
      </c>
      <c r="K353" s="451"/>
    </row>
    <row r="354" spans="1:11" s="500" customFormat="1" hidden="1">
      <c r="A354" s="451"/>
      <c r="B354" s="475"/>
      <c r="C354" s="489" t="str">
        <f>'Data information'!C571</f>
        <v xml:space="preserve"> - H-194X150X6X9mm.</v>
      </c>
      <c r="D354" s="449"/>
      <c r="E354" s="450" t="str">
        <f>'Data information'!D571</f>
        <v>กก.</v>
      </c>
      <c r="F354" s="449">
        <f>'Data information'!E571</f>
        <v>34.020000000000003</v>
      </c>
      <c r="G354" s="449">
        <f t="shared" si="34"/>
        <v>0</v>
      </c>
      <c r="H354" s="449">
        <f>'Data information'!F571</f>
        <v>0</v>
      </c>
      <c r="I354" s="449">
        <f t="shared" si="35"/>
        <v>0</v>
      </c>
      <c r="J354" s="449">
        <f t="shared" si="36"/>
        <v>0</v>
      </c>
      <c r="K354" s="451"/>
    </row>
    <row r="355" spans="1:11" s="500" customFormat="1" hidden="1">
      <c r="A355" s="451"/>
      <c r="B355" s="475"/>
      <c r="C355" s="489" t="str">
        <f>'Data information'!C572</f>
        <v xml:space="preserve"> - C-CHANNELS 200X80X7.5X11.0mm.</v>
      </c>
      <c r="D355" s="449"/>
      <c r="E355" s="450" t="str">
        <f>'Data information'!D572</f>
        <v>กก.</v>
      </c>
      <c r="F355" s="449">
        <f>'Data information'!E572</f>
        <v>35.840000000000003</v>
      </c>
      <c r="G355" s="449">
        <f t="shared" si="34"/>
        <v>0</v>
      </c>
      <c r="H355" s="449">
        <f>'Data information'!F572</f>
        <v>0</v>
      </c>
      <c r="I355" s="449">
        <f t="shared" si="35"/>
        <v>0</v>
      </c>
      <c r="J355" s="449">
        <f t="shared" si="36"/>
        <v>0</v>
      </c>
      <c r="K355" s="451"/>
    </row>
    <row r="356" spans="1:11" s="500" customFormat="1" hidden="1">
      <c r="A356" s="451"/>
      <c r="B356" s="475"/>
      <c r="C356" s="489" t="str">
        <f>'Data information'!C573</f>
        <v xml:space="preserve"> - ลูกนอนบันไดแผ่นเหล็กลายตีนไก่  หนา 6 มม.พับ</v>
      </c>
      <c r="D356" s="449"/>
      <c r="E356" s="450" t="str">
        <f>'Data information'!D573</f>
        <v>กก.</v>
      </c>
      <c r="F356" s="449">
        <f>'Data information'!E573</f>
        <v>39.79</v>
      </c>
      <c r="G356" s="449">
        <f t="shared" si="34"/>
        <v>0</v>
      </c>
      <c r="H356" s="449">
        <f>'Data information'!F573</f>
        <v>0</v>
      </c>
      <c r="I356" s="449">
        <f t="shared" si="35"/>
        <v>0</v>
      </c>
      <c r="J356" s="449">
        <f t="shared" si="36"/>
        <v>0</v>
      </c>
      <c r="K356" s="451"/>
    </row>
    <row r="357" spans="1:11" s="500" customFormat="1" hidden="1">
      <c r="A357" s="451"/>
      <c r="B357" s="475"/>
      <c r="C357" s="489" t="str">
        <f>'Data information'!C574</f>
        <v xml:space="preserve"> - แผ่นเหล็กขนาด 250X400X20mm. </v>
      </c>
      <c r="D357" s="449"/>
      <c r="E357" s="450" t="str">
        <f>'Data information'!D574</f>
        <v>กก.</v>
      </c>
      <c r="F357" s="449">
        <f>'Data information'!E574</f>
        <v>28.44</v>
      </c>
      <c r="G357" s="449">
        <f t="shared" si="34"/>
        <v>0</v>
      </c>
      <c r="H357" s="449">
        <f>'Data information'!F574</f>
        <v>0</v>
      </c>
      <c r="I357" s="449">
        <f t="shared" si="35"/>
        <v>0</v>
      </c>
      <c r="J357" s="449">
        <f t="shared" si="36"/>
        <v>0</v>
      </c>
      <c r="K357" s="451"/>
    </row>
    <row r="358" spans="1:11" s="500" customFormat="1" hidden="1">
      <c r="A358" s="451"/>
      <c r="B358" s="475"/>
      <c r="C358" s="489" t="str">
        <f>'Data information'!C575</f>
        <v xml:space="preserve"> - แผ่นเหล็กขนาด 250X250X20mm. </v>
      </c>
      <c r="D358" s="449"/>
      <c r="E358" s="450" t="str">
        <f>'Data information'!D575</f>
        <v>กก.</v>
      </c>
      <c r="F358" s="449">
        <f>'Data information'!E575</f>
        <v>28.44</v>
      </c>
      <c r="G358" s="449">
        <f t="shared" si="34"/>
        <v>0</v>
      </c>
      <c r="H358" s="449">
        <f>'Data information'!F575</f>
        <v>0</v>
      </c>
      <c r="I358" s="449">
        <f t="shared" si="35"/>
        <v>0</v>
      </c>
      <c r="J358" s="449">
        <f t="shared" si="36"/>
        <v>0</v>
      </c>
      <c r="K358" s="451"/>
    </row>
    <row r="359" spans="1:11" s="500" customFormat="1" hidden="1">
      <c r="A359" s="451"/>
      <c r="B359" s="475"/>
      <c r="C359" s="489" t="str">
        <f>'Data information'!C576</f>
        <v xml:space="preserve"> - แผ่นเหล็กขนาด 200X350X20mm. </v>
      </c>
      <c r="D359" s="449"/>
      <c r="E359" s="450" t="str">
        <f>'Data information'!D576</f>
        <v>กก.</v>
      </c>
      <c r="F359" s="449">
        <f>'Data information'!E576</f>
        <v>28.44</v>
      </c>
      <c r="G359" s="449">
        <f t="shared" si="34"/>
        <v>0</v>
      </c>
      <c r="H359" s="449">
        <f>'Data information'!F576</f>
        <v>0</v>
      </c>
      <c r="I359" s="449">
        <f t="shared" si="35"/>
        <v>0</v>
      </c>
      <c r="J359" s="449">
        <f t="shared" si="36"/>
        <v>0</v>
      </c>
      <c r="K359" s="451"/>
    </row>
    <row r="360" spans="1:11" s="500" customFormat="1" hidden="1">
      <c r="A360" s="451"/>
      <c r="B360" s="475"/>
      <c r="C360" s="489" t="str">
        <f>'Data information'!C577</f>
        <v xml:space="preserve"> - Dowel DB20 ยาว 0.40 ม. (DETAIL-1)</v>
      </c>
      <c r="D360" s="449"/>
      <c r="E360" s="450" t="str">
        <f>'Data information'!D577</f>
        <v>กก.</v>
      </c>
      <c r="F360" s="449">
        <f>'Data information'!E577</f>
        <v>20.18</v>
      </c>
      <c r="G360" s="449">
        <f t="shared" si="34"/>
        <v>0</v>
      </c>
      <c r="H360" s="449">
        <f>'Data information'!F577</f>
        <v>0</v>
      </c>
      <c r="I360" s="449">
        <f t="shared" si="35"/>
        <v>0</v>
      </c>
      <c r="J360" s="449">
        <f t="shared" si="36"/>
        <v>0</v>
      </c>
      <c r="K360" s="451"/>
    </row>
    <row r="361" spans="1:11" s="500" customFormat="1" hidden="1">
      <c r="A361" s="451"/>
      <c r="B361" s="475"/>
      <c r="C361" s="489" t="str">
        <f>'Data information'!C578</f>
        <v xml:space="preserve"> - Dowel DB20 ยาว 0.40 ม.  (DETAIL-2)</v>
      </c>
      <c r="D361" s="449"/>
      <c r="E361" s="450" t="str">
        <f>'Data information'!D578</f>
        <v>กก.</v>
      </c>
      <c r="F361" s="449">
        <f>'Data information'!E578</f>
        <v>20.18</v>
      </c>
      <c r="G361" s="449">
        <f t="shared" si="34"/>
        <v>0</v>
      </c>
      <c r="H361" s="449">
        <f>'Data information'!F578</f>
        <v>0</v>
      </c>
      <c r="I361" s="449">
        <f t="shared" si="35"/>
        <v>0</v>
      </c>
      <c r="J361" s="449">
        <f t="shared" si="36"/>
        <v>0</v>
      </c>
      <c r="K361" s="451"/>
    </row>
    <row r="362" spans="1:11" s="500" customFormat="1" hidden="1">
      <c r="A362" s="451"/>
      <c r="B362" s="475"/>
      <c r="C362" s="489" t="str">
        <f>'Data information'!C579</f>
        <v xml:space="preserve"> - Dowel DB16 ยาว 0.40 ม.  (DETAIL-3)</v>
      </c>
      <c r="D362" s="449"/>
      <c r="E362" s="450" t="str">
        <f>'Data information'!D579</f>
        <v>กก.</v>
      </c>
      <c r="F362" s="449">
        <f>'Data information'!E579</f>
        <v>20.14</v>
      </c>
      <c r="G362" s="449">
        <f t="shared" si="34"/>
        <v>0</v>
      </c>
      <c r="H362" s="449">
        <f>'Data information'!F579</f>
        <v>0</v>
      </c>
      <c r="I362" s="449">
        <f t="shared" si="35"/>
        <v>0</v>
      </c>
      <c r="J362" s="449">
        <f t="shared" si="36"/>
        <v>0</v>
      </c>
      <c r="K362" s="451"/>
    </row>
    <row r="363" spans="1:11" s="500" customFormat="1" hidden="1">
      <c r="A363" s="451"/>
      <c r="B363" s="475"/>
      <c r="C363" s="489" t="str">
        <f>'Data information'!C580</f>
        <v xml:space="preserve"> - ค่าแรงเชื่อม ประกอบเหล็กโครงสร้าง</v>
      </c>
      <c r="D363" s="449"/>
      <c r="E363" s="450" t="str">
        <f>'Data information'!D580</f>
        <v>กก.</v>
      </c>
      <c r="F363" s="449">
        <f>'Data information'!E580</f>
        <v>0</v>
      </c>
      <c r="G363" s="449">
        <f t="shared" si="34"/>
        <v>0</v>
      </c>
      <c r="H363" s="449">
        <f>'Data information'!F580</f>
        <v>10</v>
      </c>
      <c r="I363" s="449">
        <f t="shared" si="35"/>
        <v>0</v>
      </c>
      <c r="J363" s="449">
        <f t="shared" si="36"/>
        <v>0</v>
      </c>
      <c r="K363" s="451"/>
    </row>
    <row r="364" spans="1:11" s="500" customFormat="1" hidden="1">
      <c r="A364" s="451"/>
      <c r="B364" s="475"/>
      <c r="C364" s="489" t="str">
        <f>'Data information'!C581</f>
        <v xml:space="preserve"> - ทาสีกันสนิม</v>
      </c>
      <c r="D364" s="449"/>
      <c r="E364" s="450" t="str">
        <f>'Data information'!D581</f>
        <v>ตร.ม.</v>
      </c>
      <c r="F364" s="449">
        <f>'Data information'!E581</f>
        <v>22.42</v>
      </c>
      <c r="G364" s="449">
        <f t="shared" si="34"/>
        <v>0</v>
      </c>
      <c r="H364" s="449">
        <f>'Data information'!F581</f>
        <v>30</v>
      </c>
      <c r="I364" s="449">
        <f t="shared" si="35"/>
        <v>0</v>
      </c>
      <c r="J364" s="449">
        <f t="shared" si="36"/>
        <v>0</v>
      </c>
      <c r="K364" s="451"/>
    </row>
    <row r="365" spans="1:11" s="500" customFormat="1" hidden="1">
      <c r="A365" s="451"/>
      <c r="B365" s="475"/>
      <c r="C365" s="489" t="str">
        <f>'Data information'!C582</f>
        <v xml:space="preserve"> - ทาสีน้ำมัน</v>
      </c>
      <c r="D365" s="449"/>
      <c r="E365" s="450" t="str">
        <f>'Data information'!D582</f>
        <v>ตร.ม.</v>
      </c>
      <c r="F365" s="449">
        <f>'Data information'!E582</f>
        <v>66.12</v>
      </c>
      <c r="G365" s="449">
        <f t="shared" ref="G365:G428" si="37">D365*F365</f>
        <v>0</v>
      </c>
      <c r="H365" s="449">
        <f>'Data information'!F582</f>
        <v>35</v>
      </c>
      <c r="I365" s="449">
        <f t="shared" ref="I365:I428" si="38">D365*H365</f>
        <v>0</v>
      </c>
      <c r="J365" s="449">
        <f t="shared" ref="J365:J428" si="39">G365+I365</f>
        <v>0</v>
      </c>
      <c r="K365" s="451"/>
    </row>
    <row r="366" spans="1:11" s="500" customFormat="1" hidden="1">
      <c r="A366" s="451"/>
      <c r="B366" s="475"/>
      <c r="C366" s="489" t="str">
        <f>'Data information'!C583</f>
        <v xml:space="preserve"> - งานราวเหล็ก ราวบันได ST.2-4</v>
      </c>
      <c r="D366" s="449"/>
      <c r="E366" s="450" t="str">
        <f>'Data information'!D583</f>
        <v>ม.</v>
      </c>
      <c r="F366" s="449">
        <f>'Data information'!E583</f>
        <v>303.774</v>
      </c>
      <c r="G366" s="449">
        <f t="shared" si="37"/>
        <v>0</v>
      </c>
      <c r="H366" s="449">
        <f>'Data information'!F583</f>
        <v>114</v>
      </c>
      <c r="I366" s="449">
        <f t="shared" si="38"/>
        <v>0</v>
      </c>
      <c r="J366" s="449">
        <f t="shared" si="39"/>
        <v>0</v>
      </c>
      <c r="K366" s="451"/>
    </row>
    <row r="367" spans="1:11" s="500" customFormat="1">
      <c r="A367" s="451"/>
      <c r="B367" s="475"/>
      <c r="C367" s="485" t="str">
        <f>'Data information'!C584</f>
        <v>งานบันได ST.3 อาคาร 2,4,8</v>
      </c>
      <c r="D367" s="449"/>
      <c r="E367" s="450"/>
      <c r="F367" s="449"/>
      <c r="G367" s="449"/>
      <c r="H367" s="449"/>
      <c r="I367" s="449"/>
      <c r="J367" s="449"/>
      <c r="K367" s="451"/>
    </row>
    <row r="368" spans="1:11" s="500" customFormat="1">
      <c r="A368" s="451"/>
      <c r="B368" s="475"/>
      <c r="C368" s="489" t="str">
        <f>'Data information'!C585</f>
        <v xml:space="preserve"> - H-200X200X8X12mm. </v>
      </c>
      <c r="D368" s="449"/>
      <c r="E368" s="450" t="str">
        <f>'Data information'!D585</f>
        <v>กก.</v>
      </c>
      <c r="F368" s="449">
        <f>'Data information'!E585</f>
        <v>33.409999999999997</v>
      </c>
      <c r="G368" s="449">
        <f t="shared" si="37"/>
        <v>0</v>
      </c>
      <c r="H368" s="449">
        <f>'Data information'!F585</f>
        <v>0</v>
      </c>
      <c r="I368" s="449">
        <f t="shared" si="38"/>
        <v>0</v>
      </c>
      <c r="J368" s="449">
        <f t="shared" si="39"/>
        <v>0</v>
      </c>
      <c r="K368" s="451"/>
    </row>
    <row r="369" spans="1:11" s="500" customFormat="1">
      <c r="A369" s="451"/>
      <c r="B369" s="475"/>
      <c r="C369" s="489" t="str">
        <f>'Data information'!C586</f>
        <v xml:space="preserve"> - H-194X150X6X9mm.</v>
      </c>
      <c r="D369" s="449"/>
      <c r="E369" s="450" t="str">
        <f>'Data information'!D586</f>
        <v>กก.</v>
      </c>
      <c r="F369" s="449">
        <f>'Data information'!E586</f>
        <v>34.020000000000003</v>
      </c>
      <c r="G369" s="449">
        <f t="shared" si="37"/>
        <v>0</v>
      </c>
      <c r="H369" s="449">
        <f>'Data information'!F586</f>
        <v>0</v>
      </c>
      <c r="I369" s="449">
        <f t="shared" si="38"/>
        <v>0</v>
      </c>
      <c r="J369" s="449">
        <f t="shared" si="39"/>
        <v>0</v>
      </c>
      <c r="K369" s="451"/>
    </row>
    <row r="370" spans="1:11" s="500" customFormat="1">
      <c r="A370" s="451"/>
      <c r="B370" s="475"/>
      <c r="C370" s="489" t="str">
        <f>'Data information'!C587</f>
        <v xml:space="preserve"> - C-CHANNELS 200X80X7.5X11.0mm.</v>
      </c>
      <c r="D370" s="449"/>
      <c r="E370" s="450" t="str">
        <f>'Data information'!D587</f>
        <v>กก.</v>
      </c>
      <c r="F370" s="449">
        <f>'Data information'!E587</f>
        <v>35.840000000000003</v>
      </c>
      <c r="G370" s="449">
        <f t="shared" si="37"/>
        <v>0</v>
      </c>
      <c r="H370" s="449">
        <f>'Data information'!F587</f>
        <v>0</v>
      </c>
      <c r="I370" s="449">
        <f t="shared" si="38"/>
        <v>0</v>
      </c>
      <c r="J370" s="449">
        <f t="shared" si="39"/>
        <v>0</v>
      </c>
      <c r="K370" s="451"/>
    </row>
    <row r="371" spans="1:11" s="500" customFormat="1">
      <c r="A371" s="451"/>
      <c r="B371" s="475"/>
      <c r="C371" s="489" t="str">
        <f>'Data information'!C588</f>
        <v xml:space="preserve"> - L-50x50x3mm.</v>
      </c>
      <c r="D371" s="449"/>
      <c r="E371" s="450" t="str">
        <f>'Data information'!D588</f>
        <v>กก.</v>
      </c>
      <c r="F371" s="449">
        <f>'Data information'!E588</f>
        <v>22.85</v>
      </c>
      <c r="G371" s="449">
        <f t="shared" si="37"/>
        <v>0</v>
      </c>
      <c r="H371" s="449">
        <f>'Data information'!F588</f>
        <v>0</v>
      </c>
      <c r="I371" s="449">
        <f t="shared" si="38"/>
        <v>0</v>
      </c>
      <c r="J371" s="449">
        <f t="shared" si="39"/>
        <v>0</v>
      </c>
      <c r="K371" s="451"/>
    </row>
    <row r="372" spans="1:11" s="500" customFormat="1">
      <c r="A372" s="451"/>
      <c r="B372" s="475"/>
      <c r="C372" s="489" t="str">
        <f>'Data information'!C589</f>
        <v xml:space="preserve"> - ลูกนอนบันไดแผ่นเหล็กลายตีนไก่  หนา 6 มม.พับ</v>
      </c>
      <c r="D372" s="449"/>
      <c r="E372" s="450" t="str">
        <f>'Data information'!D589</f>
        <v>กก.</v>
      </c>
      <c r="F372" s="449">
        <f>'Data information'!E589</f>
        <v>39.79</v>
      </c>
      <c r="G372" s="449">
        <f t="shared" si="37"/>
        <v>0</v>
      </c>
      <c r="H372" s="449">
        <f>'Data information'!F589</f>
        <v>0</v>
      </c>
      <c r="I372" s="449">
        <f t="shared" si="38"/>
        <v>0</v>
      </c>
      <c r="J372" s="449">
        <f t="shared" si="39"/>
        <v>0</v>
      </c>
      <c r="K372" s="451"/>
    </row>
    <row r="373" spans="1:11" s="500" customFormat="1">
      <c r="A373" s="451"/>
      <c r="B373" s="475"/>
      <c r="C373" s="489" t="str">
        <f>'Data information'!C590</f>
        <v xml:space="preserve"> - แผ่นเหล็กขนาด 250X400X20mm. </v>
      </c>
      <c r="D373" s="449"/>
      <c r="E373" s="450" t="str">
        <f>'Data information'!D590</f>
        <v>กก.</v>
      </c>
      <c r="F373" s="449">
        <f>'Data information'!E590</f>
        <v>28.44</v>
      </c>
      <c r="G373" s="449">
        <f t="shared" si="37"/>
        <v>0</v>
      </c>
      <c r="H373" s="449">
        <f>'Data information'!F590</f>
        <v>0</v>
      </c>
      <c r="I373" s="449">
        <f t="shared" si="38"/>
        <v>0</v>
      </c>
      <c r="J373" s="449">
        <f t="shared" si="39"/>
        <v>0</v>
      </c>
      <c r="K373" s="451"/>
    </row>
    <row r="374" spans="1:11" s="500" customFormat="1" hidden="1">
      <c r="A374" s="451"/>
      <c r="B374" s="475"/>
      <c r="C374" s="489" t="str">
        <f>'Data information'!C591</f>
        <v xml:space="preserve"> - แผ่นเหล็กขนาด 250X250X20mm. </v>
      </c>
      <c r="D374" s="449"/>
      <c r="E374" s="450" t="str">
        <f>'Data information'!D591</f>
        <v>กก.</v>
      </c>
      <c r="F374" s="449">
        <f>'Data information'!E591</f>
        <v>28.44</v>
      </c>
      <c r="G374" s="449">
        <f t="shared" si="37"/>
        <v>0</v>
      </c>
      <c r="H374" s="449">
        <f>'Data information'!F591</f>
        <v>0</v>
      </c>
      <c r="I374" s="449">
        <f t="shared" si="38"/>
        <v>0</v>
      </c>
      <c r="J374" s="449">
        <f t="shared" si="39"/>
        <v>0</v>
      </c>
      <c r="K374" s="451"/>
    </row>
    <row r="375" spans="1:11" s="500" customFormat="1">
      <c r="A375" s="451"/>
      <c r="B375" s="475"/>
      <c r="C375" s="489" t="str">
        <f>'Data information'!C592</f>
        <v xml:space="preserve"> - แผ่นเหล็กขนาด 200X350X20mm. </v>
      </c>
      <c r="D375" s="449"/>
      <c r="E375" s="450" t="str">
        <f>'Data information'!D592</f>
        <v>กก.</v>
      </c>
      <c r="F375" s="449">
        <f>'Data information'!E592</f>
        <v>28.44</v>
      </c>
      <c r="G375" s="449">
        <f t="shared" si="37"/>
        <v>0</v>
      </c>
      <c r="H375" s="449">
        <f>'Data information'!F592</f>
        <v>0</v>
      </c>
      <c r="I375" s="449">
        <f t="shared" si="38"/>
        <v>0</v>
      </c>
      <c r="J375" s="449">
        <f t="shared" si="39"/>
        <v>0</v>
      </c>
      <c r="K375" s="451"/>
    </row>
    <row r="376" spans="1:11" s="500" customFormat="1">
      <c r="A376" s="451"/>
      <c r="B376" s="475"/>
      <c r="C376" s="489" t="str">
        <f>'Data information'!C593</f>
        <v xml:space="preserve"> - Dowel DB20 ยาว 0.40 ม. (DETAIL-1,2)</v>
      </c>
      <c r="D376" s="449"/>
      <c r="E376" s="450" t="str">
        <f>'Data information'!D593</f>
        <v>กก.</v>
      </c>
      <c r="F376" s="449">
        <f>'Data information'!E593</f>
        <v>20.18</v>
      </c>
      <c r="G376" s="449">
        <f t="shared" si="37"/>
        <v>0</v>
      </c>
      <c r="H376" s="449">
        <f>'Data information'!F593</f>
        <v>0</v>
      </c>
      <c r="I376" s="449">
        <f t="shared" si="38"/>
        <v>0</v>
      </c>
      <c r="J376" s="449">
        <f t="shared" si="39"/>
        <v>0</v>
      </c>
      <c r="K376" s="451"/>
    </row>
    <row r="377" spans="1:11" s="500" customFormat="1">
      <c r="A377" s="451"/>
      <c r="B377" s="475"/>
      <c r="C377" s="489" t="str">
        <f>'Data information'!C594</f>
        <v xml:space="preserve"> - Dowel DB16 ยาว 0.40 ม.  (DETAIL-3)</v>
      </c>
      <c r="D377" s="449"/>
      <c r="E377" s="450" t="str">
        <f>'Data information'!D594</f>
        <v>กก.</v>
      </c>
      <c r="F377" s="449">
        <f>'Data information'!E594</f>
        <v>20.14</v>
      </c>
      <c r="G377" s="449">
        <f t="shared" si="37"/>
        <v>0</v>
      </c>
      <c r="H377" s="449">
        <f>'Data information'!F594</f>
        <v>0</v>
      </c>
      <c r="I377" s="449">
        <f t="shared" si="38"/>
        <v>0</v>
      </c>
      <c r="J377" s="449">
        <f t="shared" si="39"/>
        <v>0</v>
      </c>
      <c r="K377" s="451"/>
    </row>
    <row r="378" spans="1:11" s="500" customFormat="1">
      <c r="A378" s="451"/>
      <c r="B378" s="475"/>
      <c r="C378" s="489" t="str">
        <f>'Data information'!C595</f>
        <v xml:space="preserve"> - ค่าแรงเชื่อม ประกอบเหล็กโครงสร้าง</v>
      </c>
      <c r="D378" s="449"/>
      <c r="E378" s="450" t="str">
        <f>'Data information'!D595</f>
        <v>กก.</v>
      </c>
      <c r="F378" s="449">
        <f>'Data information'!E595</f>
        <v>0</v>
      </c>
      <c r="G378" s="449">
        <f t="shared" si="37"/>
        <v>0</v>
      </c>
      <c r="H378" s="449">
        <f>'Data information'!F595</f>
        <v>10</v>
      </c>
      <c r="I378" s="449">
        <f t="shared" si="38"/>
        <v>0</v>
      </c>
      <c r="J378" s="449">
        <f t="shared" si="39"/>
        <v>0</v>
      </c>
      <c r="K378" s="451"/>
    </row>
    <row r="379" spans="1:11" s="500" customFormat="1">
      <c r="A379" s="451"/>
      <c r="B379" s="475"/>
      <c r="C379" s="489" t="str">
        <f>'Data information'!C596</f>
        <v xml:space="preserve"> - ทาสีกันสนิม</v>
      </c>
      <c r="D379" s="449"/>
      <c r="E379" s="450" t="str">
        <f>'Data information'!D596</f>
        <v>ตร.ม.</v>
      </c>
      <c r="F379" s="449">
        <f>'Data information'!E596</f>
        <v>22.42</v>
      </c>
      <c r="G379" s="449">
        <f t="shared" si="37"/>
        <v>0</v>
      </c>
      <c r="H379" s="449">
        <f>'Data information'!F596</f>
        <v>30</v>
      </c>
      <c r="I379" s="449">
        <f t="shared" si="38"/>
        <v>0</v>
      </c>
      <c r="J379" s="449">
        <f t="shared" si="39"/>
        <v>0</v>
      </c>
      <c r="K379" s="451"/>
    </row>
    <row r="380" spans="1:11" s="500" customFormat="1">
      <c r="A380" s="451"/>
      <c r="B380" s="475"/>
      <c r="C380" s="489" t="str">
        <f>'Data information'!C597</f>
        <v xml:space="preserve"> - ทาสีน้ำมัน</v>
      </c>
      <c r="D380" s="449"/>
      <c r="E380" s="450" t="str">
        <f>'Data information'!D597</f>
        <v>ตร.ม.</v>
      </c>
      <c r="F380" s="449">
        <f>'Data information'!E597</f>
        <v>66.12</v>
      </c>
      <c r="G380" s="449">
        <f t="shared" si="37"/>
        <v>0</v>
      </c>
      <c r="H380" s="449">
        <f>'Data information'!F597</f>
        <v>35</v>
      </c>
      <c r="I380" s="449">
        <f t="shared" si="38"/>
        <v>0</v>
      </c>
      <c r="J380" s="449">
        <f t="shared" si="39"/>
        <v>0</v>
      </c>
      <c r="K380" s="451"/>
    </row>
    <row r="381" spans="1:11" s="500" customFormat="1">
      <c r="A381" s="451"/>
      <c r="B381" s="475"/>
      <c r="C381" s="489" t="str">
        <f>'Data information'!C598</f>
        <v xml:space="preserve"> - งานราวเหล็ก ราวบันได ST.3</v>
      </c>
      <c r="D381" s="449"/>
      <c r="E381" s="450" t="str">
        <f>'Data information'!D598</f>
        <v>ม.</v>
      </c>
      <c r="F381" s="449">
        <f>'Data information'!E598</f>
        <v>303.774</v>
      </c>
      <c r="G381" s="449">
        <f t="shared" si="37"/>
        <v>0</v>
      </c>
      <c r="H381" s="449">
        <f>'Data information'!F598</f>
        <v>114</v>
      </c>
      <c r="I381" s="449">
        <f t="shared" si="38"/>
        <v>0</v>
      </c>
      <c r="J381" s="449">
        <f t="shared" si="39"/>
        <v>0</v>
      </c>
      <c r="K381" s="451"/>
    </row>
    <row r="382" spans="1:11" s="500" customFormat="1" hidden="1">
      <c r="A382" s="451"/>
      <c r="B382" s="475"/>
      <c r="C382" s="485" t="str">
        <f>'Data information'!C599</f>
        <v>งานบันได ST.3 อาคาร 3</v>
      </c>
      <c r="D382" s="449"/>
      <c r="E382" s="450"/>
      <c r="F382" s="449"/>
      <c r="G382" s="449"/>
      <c r="H382" s="449"/>
      <c r="I382" s="449"/>
      <c r="J382" s="449"/>
      <c r="K382" s="451"/>
    </row>
    <row r="383" spans="1:11" s="500" customFormat="1" hidden="1">
      <c r="A383" s="451"/>
      <c r="B383" s="475"/>
      <c r="C383" s="489" t="str">
        <f>'Data information'!C600</f>
        <v xml:space="preserve"> - CX- H-200X200X8X12mm.</v>
      </c>
      <c r="D383" s="449"/>
      <c r="E383" s="450" t="str">
        <f>'Data information'!D600</f>
        <v>กก.</v>
      </c>
      <c r="F383" s="449">
        <f>'Data information'!E600</f>
        <v>33.409999999999997</v>
      </c>
      <c r="G383" s="449">
        <f t="shared" si="37"/>
        <v>0</v>
      </c>
      <c r="H383" s="449">
        <f>'Data information'!F600</f>
        <v>0</v>
      </c>
      <c r="I383" s="449">
        <f t="shared" si="38"/>
        <v>0</v>
      </c>
      <c r="J383" s="449">
        <f t="shared" si="39"/>
        <v>0</v>
      </c>
      <c r="K383" s="451"/>
    </row>
    <row r="384" spans="1:11" s="500" customFormat="1" hidden="1">
      <c r="A384" s="451"/>
      <c r="B384" s="475"/>
      <c r="C384" s="489" t="str">
        <f>'Data information'!C601</f>
        <v xml:space="preserve"> - แม่บันได H-200X200X8X12mm.</v>
      </c>
      <c r="D384" s="449"/>
      <c r="E384" s="450" t="str">
        <f>'Data information'!D601</f>
        <v>กก.</v>
      </c>
      <c r="F384" s="449">
        <f>'Data information'!E601</f>
        <v>33.409999999999997</v>
      </c>
      <c r="G384" s="449">
        <f t="shared" si="37"/>
        <v>0</v>
      </c>
      <c r="H384" s="449">
        <f>'Data information'!F601</f>
        <v>0</v>
      </c>
      <c r="I384" s="449">
        <f t="shared" si="38"/>
        <v>0</v>
      </c>
      <c r="J384" s="449">
        <f t="shared" si="39"/>
        <v>0</v>
      </c>
      <c r="K384" s="451"/>
    </row>
    <row r="385" spans="1:11" s="500" customFormat="1" hidden="1">
      <c r="A385" s="451"/>
      <c r="B385" s="475"/>
      <c r="C385" s="489" t="str">
        <f>'Data information'!C602</f>
        <v xml:space="preserve"> - H-194X150X6X9mm.</v>
      </c>
      <c r="D385" s="449"/>
      <c r="E385" s="450" t="str">
        <f>'Data information'!D602</f>
        <v>กก.</v>
      </c>
      <c r="F385" s="449">
        <f>'Data information'!E602</f>
        <v>34.020000000000003</v>
      </c>
      <c r="G385" s="449">
        <f t="shared" si="37"/>
        <v>0</v>
      </c>
      <c r="H385" s="449">
        <f>'Data information'!F602</f>
        <v>0</v>
      </c>
      <c r="I385" s="449">
        <f t="shared" si="38"/>
        <v>0</v>
      </c>
      <c r="J385" s="449">
        <f t="shared" si="39"/>
        <v>0</v>
      </c>
      <c r="K385" s="451"/>
    </row>
    <row r="386" spans="1:11" s="500" customFormat="1" hidden="1">
      <c r="A386" s="451"/>
      <c r="B386" s="475"/>
      <c r="C386" s="489" t="str">
        <f>'Data information'!C603</f>
        <v xml:space="preserve"> - C-CHANNELS 200X80X7.5X11.0mm.</v>
      </c>
      <c r="D386" s="449"/>
      <c r="E386" s="450" t="str">
        <f>'Data information'!D603</f>
        <v>กก.</v>
      </c>
      <c r="F386" s="449">
        <f>'Data information'!E603</f>
        <v>35.840000000000003</v>
      </c>
      <c r="G386" s="449">
        <f t="shared" si="37"/>
        <v>0</v>
      </c>
      <c r="H386" s="449">
        <f>'Data information'!F603</f>
        <v>0</v>
      </c>
      <c r="I386" s="449">
        <f t="shared" si="38"/>
        <v>0</v>
      </c>
      <c r="J386" s="449">
        <f t="shared" si="39"/>
        <v>0</v>
      </c>
      <c r="K386" s="451"/>
    </row>
    <row r="387" spans="1:11" s="500" customFormat="1" hidden="1">
      <c r="A387" s="451"/>
      <c r="B387" s="475"/>
      <c r="C387" s="489" t="str">
        <f>'Data information'!C604</f>
        <v xml:space="preserve"> - ลูกนอนบันไดแผ่นเหล็กลายตีนไก่  หนา 6 มม.พับ</v>
      </c>
      <c r="D387" s="449"/>
      <c r="E387" s="450" t="str">
        <f>'Data information'!D604</f>
        <v>กก.</v>
      </c>
      <c r="F387" s="449">
        <f>'Data information'!E604</f>
        <v>39.79</v>
      </c>
      <c r="G387" s="449">
        <f t="shared" si="37"/>
        <v>0</v>
      </c>
      <c r="H387" s="449">
        <f>'Data information'!F604</f>
        <v>0</v>
      </c>
      <c r="I387" s="449">
        <f t="shared" si="38"/>
        <v>0</v>
      </c>
      <c r="J387" s="449">
        <f t="shared" si="39"/>
        <v>0</v>
      </c>
      <c r="K387" s="451"/>
    </row>
    <row r="388" spans="1:11" s="500" customFormat="1" hidden="1">
      <c r="A388" s="451"/>
      <c r="B388" s="475"/>
      <c r="C388" s="489" t="str">
        <f>'Data information'!C605</f>
        <v xml:space="preserve"> - ชานพักบันไดแผ่นเหล็กลายตีนไก่  หนา 6 มม.</v>
      </c>
      <c r="D388" s="449"/>
      <c r="E388" s="450" t="str">
        <f>'Data information'!D605</f>
        <v>กก.</v>
      </c>
      <c r="F388" s="449">
        <f>'Data information'!E605</f>
        <v>39.79</v>
      </c>
      <c r="G388" s="449">
        <f t="shared" si="37"/>
        <v>0</v>
      </c>
      <c r="H388" s="449">
        <f>'Data information'!F605</f>
        <v>0</v>
      </c>
      <c r="I388" s="449">
        <f t="shared" si="38"/>
        <v>0</v>
      </c>
      <c r="J388" s="449">
        <f t="shared" si="39"/>
        <v>0</v>
      </c>
      <c r="K388" s="451"/>
    </row>
    <row r="389" spans="1:11" s="500" customFormat="1" hidden="1">
      <c r="A389" s="451"/>
      <c r="B389" s="475"/>
      <c r="C389" s="489" t="str">
        <f>'Data information'!C606</f>
        <v xml:space="preserve"> - L 50x50x3mm </v>
      </c>
      <c r="D389" s="449"/>
      <c r="E389" s="450" t="str">
        <f>'Data information'!D606</f>
        <v>กก.</v>
      </c>
      <c r="F389" s="449">
        <f>'Data information'!E606</f>
        <v>22.85</v>
      </c>
      <c r="G389" s="449">
        <f t="shared" si="37"/>
        <v>0</v>
      </c>
      <c r="H389" s="449">
        <f>'Data information'!F606</f>
        <v>0</v>
      </c>
      <c r="I389" s="449">
        <f t="shared" si="38"/>
        <v>0</v>
      </c>
      <c r="J389" s="449">
        <f t="shared" si="39"/>
        <v>0</v>
      </c>
      <c r="K389" s="451"/>
    </row>
    <row r="390" spans="1:11" s="500" customFormat="1" hidden="1">
      <c r="A390" s="451"/>
      <c r="B390" s="475"/>
      <c r="C390" s="489" t="str">
        <f>'Data information'!C607</f>
        <v xml:space="preserve"> - แผ่นเหล็กขนาด 250X400X20mm. </v>
      </c>
      <c r="D390" s="449"/>
      <c r="E390" s="450" t="str">
        <f>'Data information'!D607</f>
        <v>กก.</v>
      </c>
      <c r="F390" s="449">
        <f>'Data information'!E607</f>
        <v>28.44</v>
      </c>
      <c r="G390" s="449">
        <f t="shared" si="37"/>
        <v>0</v>
      </c>
      <c r="H390" s="449">
        <f>'Data information'!F607</f>
        <v>0</v>
      </c>
      <c r="I390" s="449">
        <f t="shared" si="38"/>
        <v>0</v>
      </c>
      <c r="J390" s="449">
        <f t="shared" si="39"/>
        <v>0</v>
      </c>
      <c r="K390" s="451"/>
    </row>
    <row r="391" spans="1:11" s="500" customFormat="1" hidden="1">
      <c r="A391" s="451"/>
      <c r="B391" s="475"/>
      <c r="C391" s="489" t="str">
        <f>'Data information'!C608</f>
        <v xml:space="preserve"> - แผ่นเหล็กขนาด 250X250X20mm. Detail ST-E</v>
      </c>
      <c r="D391" s="449"/>
      <c r="E391" s="450" t="str">
        <f>'Data information'!D608</f>
        <v>กก.</v>
      </c>
      <c r="F391" s="449">
        <f>'Data information'!E608</f>
        <v>28.44</v>
      </c>
      <c r="G391" s="449">
        <f t="shared" si="37"/>
        <v>0</v>
      </c>
      <c r="H391" s="449">
        <f>'Data information'!F608</f>
        <v>0</v>
      </c>
      <c r="I391" s="449">
        <f t="shared" si="38"/>
        <v>0</v>
      </c>
      <c r="J391" s="449">
        <f t="shared" si="39"/>
        <v>0</v>
      </c>
      <c r="K391" s="451"/>
    </row>
    <row r="392" spans="1:11" s="500" customFormat="1" hidden="1">
      <c r="A392" s="451"/>
      <c r="B392" s="475"/>
      <c r="C392" s="489" t="str">
        <f>'Data information'!C609</f>
        <v xml:space="preserve"> - แผ่นเหล็กขนาด 250X350X20mm. Detail 3A</v>
      </c>
      <c r="D392" s="449"/>
      <c r="E392" s="450" t="str">
        <f>'Data information'!D609</f>
        <v>กก.</v>
      </c>
      <c r="F392" s="449">
        <f>'Data information'!E609</f>
        <v>28.44</v>
      </c>
      <c r="G392" s="449">
        <f t="shared" si="37"/>
        <v>0</v>
      </c>
      <c r="H392" s="449">
        <f>'Data information'!F609</f>
        <v>0</v>
      </c>
      <c r="I392" s="449">
        <f t="shared" si="38"/>
        <v>0</v>
      </c>
      <c r="J392" s="449">
        <f t="shared" si="39"/>
        <v>0</v>
      </c>
      <c r="K392" s="451"/>
    </row>
    <row r="393" spans="1:11" s="500" customFormat="1" hidden="1">
      <c r="A393" s="451"/>
      <c r="B393" s="475"/>
      <c r="C393" s="489" t="str">
        <f>'Data information'!C610</f>
        <v xml:space="preserve"> - Dowel 6-DB20 ยาว 0.40 ม. (DETAIL-1)</v>
      </c>
      <c r="D393" s="449"/>
      <c r="E393" s="450" t="str">
        <f>'Data information'!D610</f>
        <v>กก.</v>
      </c>
      <c r="F393" s="449">
        <f>'Data information'!E610</f>
        <v>20.18</v>
      </c>
      <c r="G393" s="449">
        <f t="shared" si="37"/>
        <v>0</v>
      </c>
      <c r="H393" s="449">
        <f>'Data information'!F610</f>
        <v>0</v>
      </c>
      <c r="I393" s="449">
        <f t="shared" si="38"/>
        <v>0</v>
      </c>
      <c r="J393" s="449">
        <f t="shared" si="39"/>
        <v>0</v>
      </c>
      <c r="K393" s="451"/>
    </row>
    <row r="394" spans="1:11" s="500" customFormat="1" hidden="1">
      <c r="A394" s="451"/>
      <c r="B394" s="475"/>
      <c r="C394" s="489" t="str">
        <f>'Data information'!C611</f>
        <v xml:space="preserve"> - Dowel 4-DB20 ยาว 0.40 ม.  (DETAIL-2)</v>
      </c>
      <c r="D394" s="449"/>
      <c r="E394" s="450" t="str">
        <f>'Data information'!D611</f>
        <v>กก.</v>
      </c>
      <c r="F394" s="449">
        <f>'Data information'!E611</f>
        <v>20.18</v>
      </c>
      <c r="G394" s="449">
        <f t="shared" si="37"/>
        <v>0</v>
      </c>
      <c r="H394" s="449">
        <f>'Data information'!F611</f>
        <v>0</v>
      </c>
      <c r="I394" s="449">
        <f t="shared" si="38"/>
        <v>0</v>
      </c>
      <c r="J394" s="449">
        <f t="shared" si="39"/>
        <v>0</v>
      </c>
      <c r="K394" s="451"/>
    </row>
    <row r="395" spans="1:11" s="500" customFormat="1" hidden="1">
      <c r="A395" s="451"/>
      <c r="B395" s="475"/>
      <c r="C395" s="489" t="str">
        <f>'Data information'!C612</f>
        <v xml:space="preserve"> - Dowel 8-DB16 ยาว 0.40 ม.  (DETAIL-3A)</v>
      </c>
      <c r="D395" s="449"/>
      <c r="E395" s="450" t="str">
        <f>'Data information'!D612</f>
        <v>กก.</v>
      </c>
      <c r="F395" s="449">
        <f>'Data information'!E612</f>
        <v>20.14</v>
      </c>
      <c r="G395" s="449">
        <f t="shared" si="37"/>
        <v>0</v>
      </c>
      <c r="H395" s="449">
        <f>'Data information'!F612</f>
        <v>0</v>
      </c>
      <c r="I395" s="449">
        <f t="shared" si="38"/>
        <v>0</v>
      </c>
      <c r="J395" s="449">
        <f t="shared" si="39"/>
        <v>0</v>
      </c>
      <c r="K395" s="451"/>
    </row>
    <row r="396" spans="1:11" s="500" customFormat="1" hidden="1">
      <c r="A396" s="451"/>
      <c r="B396" s="475"/>
      <c r="C396" s="489" t="str">
        <f>'Data information'!C613</f>
        <v xml:space="preserve"> - ค่าแรงเชื่อม ประกอบเหล็ก</v>
      </c>
      <c r="D396" s="449"/>
      <c r="E396" s="450" t="str">
        <f>'Data information'!D613</f>
        <v>กก.</v>
      </c>
      <c r="F396" s="449">
        <f>'Data information'!E613</f>
        <v>0</v>
      </c>
      <c r="G396" s="449">
        <f t="shared" si="37"/>
        <v>0</v>
      </c>
      <c r="H396" s="449">
        <f>'Data information'!F613</f>
        <v>10</v>
      </c>
      <c r="I396" s="449">
        <f t="shared" si="38"/>
        <v>0</v>
      </c>
      <c r="J396" s="449">
        <f t="shared" si="39"/>
        <v>0</v>
      </c>
      <c r="K396" s="451"/>
    </row>
    <row r="397" spans="1:11" s="500" customFormat="1" hidden="1">
      <c r="A397" s="451"/>
      <c r="B397" s="475"/>
      <c r="C397" s="489" t="str">
        <f>'Data information'!C614</f>
        <v xml:space="preserve"> - ทาสีกันสนิม</v>
      </c>
      <c r="D397" s="449"/>
      <c r="E397" s="450" t="str">
        <f>'Data information'!D614</f>
        <v>ตร.ม.</v>
      </c>
      <c r="F397" s="449">
        <f>'Data information'!E614</f>
        <v>22.42</v>
      </c>
      <c r="G397" s="449">
        <f t="shared" si="37"/>
        <v>0</v>
      </c>
      <c r="H397" s="449">
        <f>'Data information'!F614</f>
        <v>30</v>
      </c>
      <c r="I397" s="449">
        <f t="shared" si="38"/>
        <v>0</v>
      </c>
      <c r="J397" s="449">
        <f t="shared" si="39"/>
        <v>0</v>
      </c>
      <c r="K397" s="451"/>
    </row>
    <row r="398" spans="1:11" s="500" customFormat="1" hidden="1">
      <c r="A398" s="451"/>
      <c r="B398" s="475"/>
      <c r="C398" s="489" t="str">
        <f>'Data information'!C615</f>
        <v xml:space="preserve"> - ทาสีน้ำมัน</v>
      </c>
      <c r="D398" s="449"/>
      <c r="E398" s="450" t="str">
        <f>'Data information'!D615</f>
        <v>ตร.ม.</v>
      </c>
      <c r="F398" s="449">
        <f>'Data information'!E615</f>
        <v>66.12</v>
      </c>
      <c r="G398" s="449">
        <f t="shared" si="37"/>
        <v>0</v>
      </c>
      <c r="H398" s="449">
        <f>'Data information'!F615</f>
        <v>35</v>
      </c>
      <c r="I398" s="449">
        <f t="shared" si="38"/>
        <v>0</v>
      </c>
      <c r="J398" s="449">
        <f t="shared" si="39"/>
        <v>0</v>
      </c>
      <c r="K398" s="451"/>
    </row>
    <row r="399" spans="1:11" s="500" customFormat="1" hidden="1">
      <c r="A399" s="451"/>
      <c r="B399" s="475"/>
      <c r="C399" s="489" t="str">
        <f>'Data information'!C616</f>
        <v xml:space="preserve"> - งานราวเหล็ก ราวบันได ST.3</v>
      </c>
      <c r="D399" s="449"/>
      <c r="E399" s="450" t="str">
        <f>'Data information'!D616</f>
        <v>ม.</v>
      </c>
      <c r="F399" s="449">
        <f>'Data information'!E616</f>
        <v>303.774</v>
      </c>
      <c r="G399" s="449">
        <f t="shared" si="37"/>
        <v>0</v>
      </c>
      <c r="H399" s="449">
        <f>'Data information'!F616</f>
        <v>114</v>
      </c>
      <c r="I399" s="449">
        <f t="shared" si="38"/>
        <v>0</v>
      </c>
      <c r="J399" s="449">
        <f t="shared" si="39"/>
        <v>0</v>
      </c>
      <c r="K399" s="451"/>
    </row>
    <row r="400" spans="1:11" s="500" customFormat="1" hidden="1">
      <c r="A400" s="451"/>
      <c r="B400" s="475"/>
      <c r="C400" s="485" t="str">
        <f>'Data information'!C617</f>
        <v>งานบันได ST.3 อาคาร 5</v>
      </c>
      <c r="D400" s="449"/>
      <c r="E400" s="450"/>
      <c r="F400" s="449"/>
      <c r="G400" s="449"/>
      <c r="H400" s="449"/>
      <c r="I400" s="449"/>
      <c r="J400" s="449"/>
      <c r="K400" s="451"/>
    </row>
    <row r="401" spans="1:11" s="500" customFormat="1" hidden="1">
      <c r="A401" s="451"/>
      <c r="B401" s="475"/>
      <c r="C401" s="489" t="str">
        <f>'Data information'!C618</f>
        <v xml:space="preserve"> - คอนกรีตโครงสร้าง  fc'= 280 ksc. ทรงกระบอก</v>
      </c>
      <c r="D401" s="449"/>
      <c r="E401" s="450" t="str">
        <f>'Data information'!D618</f>
        <v>ลบ.ม.</v>
      </c>
      <c r="F401" s="449">
        <f>'Data information'!E618</f>
        <v>1971.96</v>
      </c>
      <c r="G401" s="449">
        <f t="shared" si="37"/>
        <v>0</v>
      </c>
      <c r="H401" s="449">
        <f>'Data information'!F618</f>
        <v>519</v>
      </c>
      <c r="I401" s="449">
        <f t="shared" si="38"/>
        <v>0</v>
      </c>
      <c r="J401" s="449">
        <f t="shared" si="39"/>
        <v>0</v>
      </c>
      <c r="K401" s="451"/>
    </row>
    <row r="402" spans="1:11" s="500" customFormat="1" hidden="1">
      <c r="A402" s="451"/>
      <c r="B402" s="475"/>
      <c r="C402" s="489" t="str">
        <f>'Data information'!C619</f>
        <v xml:space="preserve">  - ไม้แบบทั่วไป  50%</v>
      </c>
      <c r="D402" s="449"/>
      <c r="E402" s="450" t="str">
        <f>'Data information'!D619</f>
        <v>ตร.ม.</v>
      </c>
      <c r="F402" s="449">
        <f>'Data information'!E619</f>
        <v>300</v>
      </c>
      <c r="G402" s="449">
        <f t="shared" si="37"/>
        <v>0</v>
      </c>
      <c r="H402" s="449">
        <f>'Data information'!F619</f>
        <v>0</v>
      </c>
      <c r="I402" s="449">
        <f t="shared" si="38"/>
        <v>0</v>
      </c>
      <c r="J402" s="449">
        <f t="shared" si="39"/>
        <v>0</v>
      </c>
      <c r="K402" s="451"/>
    </row>
    <row r="403" spans="1:11" s="500" customFormat="1" hidden="1">
      <c r="A403" s="451"/>
      <c r="B403" s="475"/>
      <c r="C403" s="489" t="str">
        <f>'Data information'!C620</f>
        <v xml:space="preserve">  - ค่าแรงไม้แบบ</v>
      </c>
      <c r="D403" s="449"/>
      <c r="E403" s="450" t="str">
        <f>'Data information'!D620</f>
        <v>ตร.ม.</v>
      </c>
      <c r="F403" s="449">
        <f>'Data information'!E620</f>
        <v>0</v>
      </c>
      <c r="G403" s="449">
        <f t="shared" si="37"/>
        <v>0</v>
      </c>
      <c r="H403" s="449">
        <f>'Data information'!F620</f>
        <v>115</v>
      </c>
      <c r="I403" s="449">
        <f t="shared" si="38"/>
        <v>0</v>
      </c>
      <c r="J403" s="449">
        <f t="shared" si="39"/>
        <v>0</v>
      </c>
      <c r="K403" s="451"/>
    </row>
    <row r="404" spans="1:11" s="500" customFormat="1" hidden="1">
      <c r="A404" s="451"/>
      <c r="B404" s="475"/>
      <c r="C404" s="489" t="str">
        <f>'Data information'!C621</f>
        <v xml:space="preserve">  - ไม้คร่าวยึดแบบหล่อคอนกรีต </v>
      </c>
      <c r="D404" s="449"/>
      <c r="E404" s="450" t="str">
        <f>'Data information'!D621</f>
        <v>ตร.ม.</v>
      </c>
      <c r="F404" s="449">
        <f>'Data information'!E621</f>
        <v>300</v>
      </c>
      <c r="G404" s="449">
        <f t="shared" si="37"/>
        <v>0</v>
      </c>
      <c r="H404" s="449">
        <f>'Data information'!F621</f>
        <v>0</v>
      </c>
      <c r="I404" s="449">
        <f t="shared" si="38"/>
        <v>0</v>
      </c>
      <c r="J404" s="449">
        <f t="shared" si="39"/>
        <v>0</v>
      </c>
      <c r="K404" s="451"/>
    </row>
    <row r="405" spans="1:11" s="500" customFormat="1" hidden="1">
      <c r="A405" s="451"/>
      <c r="B405" s="475"/>
      <c r="C405" s="489" t="str">
        <f>'Data information'!C622</f>
        <v xml:space="preserve">  - ตะปู</v>
      </c>
      <c r="D405" s="449"/>
      <c r="E405" s="450" t="str">
        <f>'Data information'!D622</f>
        <v>กก.</v>
      </c>
      <c r="F405" s="449">
        <f>'Data information'!E622</f>
        <v>58.88</v>
      </c>
      <c r="G405" s="449">
        <f t="shared" si="37"/>
        <v>0</v>
      </c>
      <c r="H405" s="449">
        <f>'Data information'!F622</f>
        <v>0</v>
      </c>
      <c r="I405" s="449">
        <f t="shared" si="38"/>
        <v>0</v>
      </c>
      <c r="J405" s="449">
        <f t="shared" si="39"/>
        <v>0</v>
      </c>
      <c r="K405" s="451"/>
    </row>
    <row r="406" spans="1:11" s="500" customFormat="1" hidden="1">
      <c r="A406" s="451"/>
      <c r="B406" s="475"/>
      <c r="C406" s="489" t="str">
        <f>'Data information'!C623</f>
        <v xml:space="preserve">  - เหล็กเส้นกลมผิวเรียบ SR.24 RB9 มม.</v>
      </c>
      <c r="D406" s="449"/>
      <c r="E406" s="450" t="str">
        <f>'Data information'!D623</f>
        <v>กก.</v>
      </c>
      <c r="F406" s="449">
        <f>'Data information'!E623</f>
        <v>20.79</v>
      </c>
      <c r="G406" s="449">
        <f t="shared" si="37"/>
        <v>0</v>
      </c>
      <c r="H406" s="449">
        <f>'Data information'!F623</f>
        <v>4.4000000000000004</v>
      </c>
      <c r="I406" s="449">
        <f t="shared" si="38"/>
        <v>0</v>
      </c>
      <c r="J406" s="449">
        <f t="shared" si="39"/>
        <v>0</v>
      </c>
      <c r="K406" s="451"/>
    </row>
    <row r="407" spans="1:11" s="500" customFormat="1" hidden="1">
      <c r="A407" s="451"/>
      <c r="B407" s="475"/>
      <c r="C407" s="489" t="str">
        <f>'Data information'!C624</f>
        <v xml:space="preserve">  - เหล็กเส้นกลมผิวข้ออ้อย SD.40 DB12 มม.</v>
      </c>
      <c r="D407" s="449"/>
      <c r="E407" s="450" t="str">
        <f>'Data information'!D624</f>
        <v>กก.</v>
      </c>
      <c r="F407" s="449">
        <f>'Data information'!E624</f>
        <v>20.2</v>
      </c>
      <c r="G407" s="449">
        <f t="shared" si="37"/>
        <v>0</v>
      </c>
      <c r="H407" s="449">
        <f>'Data information'!F624</f>
        <v>3.6</v>
      </c>
      <c r="I407" s="449">
        <f t="shared" si="38"/>
        <v>0</v>
      </c>
      <c r="J407" s="449">
        <f t="shared" si="39"/>
        <v>0</v>
      </c>
      <c r="K407" s="451"/>
    </row>
    <row r="408" spans="1:11" s="500" customFormat="1" hidden="1">
      <c r="A408" s="451"/>
      <c r="B408" s="475"/>
      <c r="C408" s="489" t="str">
        <f>'Data information'!C625</f>
        <v xml:space="preserve"> - ลวดผูกเหล็ก</v>
      </c>
      <c r="D408" s="449"/>
      <c r="E408" s="450" t="str">
        <f>'Data information'!D625</f>
        <v>กก.</v>
      </c>
      <c r="F408" s="449">
        <f>'Data information'!E625</f>
        <v>34.42</v>
      </c>
      <c r="G408" s="449">
        <f t="shared" si="37"/>
        <v>0</v>
      </c>
      <c r="H408" s="449">
        <f>'Data information'!F625</f>
        <v>0</v>
      </c>
      <c r="I408" s="449">
        <f t="shared" si="38"/>
        <v>0</v>
      </c>
      <c r="J408" s="449">
        <f t="shared" si="39"/>
        <v>0</v>
      </c>
      <c r="K408" s="451"/>
    </row>
    <row r="409" spans="1:11" s="500" customFormat="1" hidden="1">
      <c r="A409" s="451"/>
      <c r="B409" s="475"/>
      <c r="C409" s="489" t="str">
        <f>'Data information'!C626</f>
        <v xml:space="preserve"> - กันลื่นเหล็กสี่เหลี่ยมตัน ขนาด 1x1 ซม.(จมูกบันได)</v>
      </c>
      <c r="D409" s="449"/>
      <c r="E409" s="450" t="str">
        <f>'Data information'!D626</f>
        <v>ม.</v>
      </c>
      <c r="F409" s="449">
        <f>'Data information'!E626</f>
        <v>30</v>
      </c>
      <c r="G409" s="449">
        <f t="shared" si="37"/>
        <v>0</v>
      </c>
      <c r="H409" s="449">
        <f>'Data information'!F626</f>
        <v>0</v>
      </c>
      <c r="I409" s="449">
        <f t="shared" si="38"/>
        <v>0</v>
      </c>
      <c r="J409" s="449">
        <f t="shared" si="39"/>
        <v>0</v>
      </c>
      <c r="K409" s="451"/>
    </row>
    <row r="410" spans="1:11" s="500" customFormat="1" hidden="1">
      <c r="A410" s="451"/>
      <c r="B410" s="475"/>
      <c r="C410" s="485" t="str">
        <f>'Data information'!C627</f>
        <v>งานบันได ST.4 อาคาร 2</v>
      </c>
      <c r="D410" s="449"/>
      <c r="E410" s="450"/>
      <c r="F410" s="449"/>
      <c r="G410" s="449"/>
      <c r="H410" s="449"/>
      <c r="I410" s="449"/>
      <c r="J410" s="449"/>
      <c r="K410" s="451"/>
    </row>
    <row r="411" spans="1:11" s="500" customFormat="1" hidden="1">
      <c r="A411" s="451"/>
      <c r="B411" s="475"/>
      <c r="C411" s="489" t="str">
        <f>'Data information'!C628</f>
        <v xml:space="preserve"> - H-390X300X10X16 mm.( แม่บันได )</v>
      </c>
      <c r="D411" s="449"/>
      <c r="E411" s="450" t="str">
        <f>'Data information'!D628</f>
        <v>กก.</v>
      </c>
      <c r="F411" s="449">
        <f>'Data information'!E628</f>
        <v>34.64</v>
      </c>
      <c r="G411" s="449">
        <f t="shared" si="37"/>
        <v>0</v>
      </c>
      <c r="H411" s="449">
        <f>'Data information'!F628</f>
        <v>0</v>
      </c>
      <c r="I411" s="449">
        <f t="shared" si="38"/>
        <v>0</v>
      </c>
      <c r="J411" s="449">
        <f t="shared" si="39"/>
        <v>0</v>
      </c>
      <c r="K411" s="451"/>
    </row>
    <row r="412" spans="1:11" s="500" customFormat="1" hidden="1">
      <c r="A412" s="451"/>
      <c r="B412" s="475"/>
      <c r="C412" s="489" t="str">
        <f>'Data information'!C629</f>
        <v xml:space="preserve"> - H-390X300X10X16 mm.</v>
      </c>
      <c r="D412" s="449"/>
      <c r="E412" s="450" t="str">
        <f>'Data information'!D629</f>
        <v>กก.</v>
      </c>
      <c r="F412" s="449">
        <f>'Data information'!E629</f>
        <v>34.64</v>
      </c>
      <c r="G412" s="449">
        <f t="shared" si="37"/>
        <v>0</v>
      </c>
      <c r="H412" s="449">
        <f>'Data information'!F629</f>
        <v>0</v>
      </c>
      <c r="I412" s="449">
        <f t="shared" si="38"/>
        <v>0</v>
      </c>
      <c r="J412" s="449">
        <f t="shared" si="39"/>
        <v>0</v>
      </c>
      <c r="K412" s="451"/>
    </row>
    <row r="413" spans="1:11" s="500" customFormat="1" hidden="1">
      <c r="A413" s="451"/>
      <c r="B413" s="475"/>
      <c r="C413" s="489" t="str">
        <f>'Data information'!C630</f>
        <v xml:space="preserve"> - แผ่นเหล็กเรียบดำหนา 6 มม. (ลูกตั้ง-ลูกนอน)</v>
      </c>
      <c r="D413" s="449"/>
      <c r="E413" s="450" t="str">
        <f>'Data information'!D630</f>
        <v>กก.</v>
      </c>
      <c r="F413" s="449">
        <f>'Data information'!E630</f>
        <v>25.12</v>
      </c>
      <c r="G413" s="449">
        <f t="shared" si="37"/>
        <v>0</v>
      </c>
      <c r="H413" s="449">
        <f>'Data information'!F630</f>
        <v>0</v>
      </c>
      <c r="I413" s="449">
        <f t="shared" si="38"/>
        <v>0</v>
      </c>
      <c r="J413" s="449">
        <f t="shared" si="39"/>
        <v>0</v>
      </c>
      <c r="K413" s="451"/>
    </row>
    <row r="414" spans="1:11" s="500" customFormat="1" hidden="1">
      <c r="A414" s="451"/>
      <c r="B414" s="475"/>
      <c r="C414" s="489" t="str">
        <f>'Data information'!C631</f>
        <v xml:space="preserve"> - แผ่นเหล็กขนาด 1000X400X25mm. </v>
      </c>
      <c r="D414" s="449"/>
      <c r="E414" s="450" t="str">
        <f>'Data information'!D631</f>
        <v>กก.</v>
      </c>
      <c r="F414" s="449">
        <f>'Data information'!E631</f>
        <v>28.44</v>
      </c>
      <c r="G414" s="449">
        <f t="shared" si="37"/>
        <v>0</v>
      </c>
      <c r="H414" s="449">
        <f>'Data information'!F631</f>
        <v>0</v>
      </c>
      <c r="I414" s="449">
        <f t="shared" si="38"/>
        <v>0</v>
      </c>
      <c r="J414" s="449">
        <f t="shared" si="39"/>
        <v>0</v>
      </c>
      <c r="K414" s="451"/>
    </row>
    <row r="415" spans="1:11" s="500" customFormat="1" hidden="1">
      <c r="A415" s="451"/>
      <c r="B415" s="475"/>
      <c r="C415" s="489" t="str">
        <f>'Data information'!C632</f>
        <v xml:space="preserve"> - แผ่นเหล็กขนาด 400X400X25mm. </v>
      </c>
      <c r="D415" s="449"/>
      <c r="E415" s="450" t="str">
        <f>'Data information'!D632</f>
        <v>กก.</v>
      </c>
      <c r="F415" s="449">
        <f>'Data information'!E632</f>
        <v>28.44</v>
      </c>
      <c r="G415" s="449">
        <f t="shared" si="37"/>
        <v>0</v>
      </c>
      <c r="H415" s="449">
        <f>'Data information'!F632</f>
        <v>0</v>
      </c>
      <c r="I415" s="449">
        <f t="shared" si="38"/>
        <v>0</v>
      </c>
      <c r="J415" s="449">
        <f t="shared" si="39"/>
        <v>0</v>
      </c>
      <c r="K415" s="451"/>
    </row>
    <row r="416" spans="1:11" s="500" customFormat="1" hidden="1">
      <c r="A416" s="451"/>
      <c r="B416" s="475"/>
      <c r="C416" s="489" t="str">
        <f>'Data information'!C633</f>
        <v xml:space="preserve"> - ค่าแรงเชื่อม ประกอบเหล็กโครงสร้าง</v>
      </c>
      <c r="D416" s="449"/>
      <c r="E416" s="450" t="str">
        <f>'Data information'!D633</f>
        <v>กก.</v>
      </c>
      <c r="F416" s="449">
        <f>'Data information'!E633</f>
        <v>0</v>
      </c>
      <c r="G416" s="449">
        <f t="shared" si="37"/>
        <v>0</v>
      </c>
      <c r="H416" s="449">
        <f>'Data information'!F633</f>
        <v>10</v>
      </c>
      <c r="I416" s="449">
        <f t="shared" si="38"/>
        <v>0</v>
      </c>
      <c r="J416" s="449">
        <f t="shared" si="39"/>
        <v>0</v>
      </c>
      <c r="K416" s="451"/>
    </row>
    <row r="417" spans="1:11" s="500" customFormat="1" hidden="1">
      <c r="A417" s="451"/>
      <c r="B417" s="475"/>
      <c r="C417" s="489" t="str">
        <f>'Data information'!C634</f>
        <v xml:space="preserve"> - Dowel DB25  (ฝังลึก 0.40 ม.)</v>
      </c>
      <c r="D417" s="449"/>
      <c r="E417" s="450" t="str">
        <f>'Data information'!D634</f>
        <v>กก.</v>
      </c>
      <c r="F417" s="449">
        <f>'Data information'!E634</f>
        <v>20.41</v>
      </c>
      <c r="G417" s="449">
        <f t="shared" si="37"/>
        <v>0</v>
      </c>
      <c r="H417" s="449">
        <f>'Data information'!F634</f>
        <v>0</v>
      </c>
      <c r="I417" s="449">
        <f t="shared" si="38"/>
        <v>0</v>
      </c>
      <c r="J417" s="449">
        <f t="shared" si="39"/>
        <v>0</v>
      </c>
      <c r="K417" s="451"/>
    </row>
    <row r="418" spans="1:11" s="500" customFormat="1" hidden="1">
      <c r="A418" s="451"/>
      <c r="B418" s="475"/>
      <c r="C418" s="489" t="str">
        <f>'Data information'!C635</f>
        <v xml:space="preserve"> - คอนกรีต ขัดมันเรียบ (ลูกนอนบันได)</v>
      </c>
      <c r="D418" s="449"/>
      <c r="E418" s="450" t="str">
        <f>'Data information'!D635</f>
        <v>ลบ.ม.</v>
      </c>
      <c r="F418" s="449">
        <f>'Data information'!E635</f>
        <v>1971.96</v>
      </c>
      <c r="G418" s="449">
        <f t="shared" si="37"/>
        <v>0</v>
      </c>
      <c r="H418" s="449">
        <f>'Data information'!F635</f>
        <v>519</v>
      </c>
      <c r="I418" s="449">
        <f t="shared" si="38"/>
        <v>0</v>
      </c>
      <c r="J418" s="449">
        <f t="shared" si="39"/>
        <v>0</v>
      </c>
      <c r="K418" s="451"/>
    </row>
    <row r="419" spans="1:11" s="500" customFormat="1" hidden="1">
      <c r="A419" s="451"/>
      <c r="B419" s="475"/>
      <c r="C419" s="489" t="str">
        <f>'Data information'!C636</f>
        <v xml:space="preserve"> - เหล็กเสริม RB 9 มม.</v>
      </c>
      <c r="D419" s="449"/>
      <c r="E419" s="450" t="str">
        <f>'Data information'!D636</f>
        <v>กก.</v>
      </c>
      <c r="F419" s="449">
        <f>'Data information'!E636</f>
        <v>20.79</v>
      </c>
      <c r="G419" s="449">
        <f t="shared" si="37"/>
        <v>0</v>
      </c>
      <c r="H419" s="449">
        <f>'Data information'!F636</f>
        <v>4.4000000000000004</v>
      </c>
      <c r="I419" s="449">
        <f t="shared" si="38"/>
        <v>0</v>
      </c>
      <c r="J419" s="449">
        <f t="shared" si="39"/>
        <v>0</v>
      </c>
      <c r="K419" s="451"/>
    </row>
    <row r="420" spans="1:11" s="500" customFormat="1" hidden="1">
      <c r="A420" s="451"/>
      <c r="B420" s="475"/>
      <c r="C420" s="489" t="str">
        <f>'Data information'!C637</f>
        <v xml:space="preserve"> - เหล็กเสริม DB 12 มม.</v>
      </c>
      <c r="D420" s="449"/>
      <c r="E420" s="450" t="str">
        <f>'Data information'!D637</f>
        <v>กก.</v>
      </c>
      <c r="F420" s="449">
        <f>'Data information'!E637</f>
        <v>20.2</v>
      </c>
      <c r="G420" s="449">
        <f t="shared" si="37"/>
        <v>0</v>
      </c>
      <c r="H420" s="449">
        <f>'Data information'!F637</f>
        <v>3.6</v>
      </c>
      <c r="I420" s="449">
        <f t="shared" si="38"/>
        <v>0</v>
      </c>
      <c r="J420" s="449">
        <f t="shared" si="39"/>
        <v>0</v>
      </c>
      <c r="K420" s="451"/>
    </row>
    <row r="421" spans="1:11" s="500" customFormat="1" hidden="1">
      <c r="A421" s="451"/>
      <c r="B421" s="475"/>
      <c r="C421" s="489" t="str">
        <f>'Data information'!C638</f>
        <v xml:space="preserve"> - ลวดผูกเหล็ก</v>
      </c>
      <c r="D421" s="449"/>
      <c r="E421" s="450" t="str">
        <f>'Data information'!D638</f>
        <v>กก.</v>
      </c>
      <c r="F421" s="449">
        <f>'Data information'!E638</f>
        <v>34.42</v>
      </c>
      <c r="G421" s="449">
        <f t="shared" si="37"/>
        <v>0</v>
      </c>
      <c r="H421" s="449">
        <f>'Data information'!F638</f>
        <v>0</v>
      </c>
      <c r="I421" s="449">
        <f t="shared" si="38"/>
        <v>0</v>
      </c>
      <c r="J421" s="449">
        <f t="shared" si="39"/>
        <v>0</v>
      </c>
      <c r="K421" s="451"/>
    </row>
    <row r="422" spans="1:11" s="500" customFormat="1" hidden="1">
      <c r="A422" s="451"/>
      <c r="B422" s="475"/>
      <c r="C422" s="489" t="str">
        <f>'Data information'!C639</f>
        <v xml:space="preserve"> - กันลื่นเหล็กสี่เหลี่ยมตัน ขนาด 1x1 ซม.(จมูกบันได)</v>
      </c>
      <c r="D422" s="449"/>
      <c r="E422" s="450" t="str">
        <f>'Data information'!D639</f>
        <v>ม.</v>
      </c>
      <c r="F422" s="449">
        <f>'Data information'!E639</f>
        <v>30</v>
      </c>
      <c r="G422" s="449">
        <f t="shared" si="37"/>
        <v>0</v>
      </c>
      <c r="H422" s="449">
        <f>'Data information'!F639</f>
        <v>0</v>
      </c>
      <c r="I422" s="449">
        <f t="shared" si="38"/>
        <v>0</v>
      </c>
      <c r="J422" s="449">
        <f t="shared" si="39"/>
        <v>0</v>
      </c>
      <c r="K422" s="451"/>
    </row>
    <row r="423" spans="1:11" s="500" customFormat="1" hidden="1">
      <c r="A423" s="451"/>
      <c r="B423" s="475"/>
      <c r="C423" s="489" t="str">
        <f>'Data information'!C640</f>
        <v xml:space="preserve"> - ทาสีกันสนิม</v>
      </c>
      <c r="D423" s="449"/>
      <c r="E423" s="450" t="str">
        <f>'Data information'!D640</f>
        <v>ตร.ม.</v>
      </c>
      <c r="F423" s="449">
        <f>'Data information'!E640</f>
        <v>22.42</v>
      </c>
      <c r="G423" s="449">
        <f t="shared" si="37"/>
        <v>0</v>
      </c>
      <c r="H423" s="449">
        <f>'Data information'!F640</f>
        <v>30</v>
      </c>
      <c r="I423" s="449">
        <f t="shared" si="38"/>
        <v>0</v>
      </c>
      <c r="J423" s="449">
        <f t="shared" si="39"/>
        <v>0</v>
      </c>
      <c r="K423" s="451"/>
    </row>
    <row r="424" spans="1:11" s="500" customFormat="1" hidden="1">
      <c r="A424" s="451"/>
      <c r="B424" s="475"/>
      <c r="C424" s="489" t="str">
        <f>'Data information'!C641</f>
        <v xml:space="preserve"> - ทาสีน้ำมัน</v>
      </c>
      <c r="D424" s="449"/>
      <c r="E424" s="450" t="str">
        <f>'Data information'!D641</f>
        <v>ตร.ม.</v>
      </c>
      <c r="F424" s="449">
        <f>'Data information'!E641</f>
        <v>66.12</v>
      </c>
      <c r="G424" s="449">
        <f t="shared" si="37"/>
        <v>0</v>
      </c>
      <c r="H424" s="449">
        <f>'Data information'!F641</f>
        <v>35</v>
      </c>
      <c r="I424" s="449">
        <f t="shared" si="38"/>
        <v>0</v>
      </c>
      <c r="J424" s="449">
        <f t="shared" si="39"/>
        <v>0</v>
      </c>
      <c r="K424" s="451"/>
    </row>
    <row r="425" spans="1:11" s="500" customFormat="1" hidden="1">
      <c r="A425" s="451"/>
      <c r="B425" s="475"/>
      <c r="C425" s="489" t="str">
        <f>'Data information'!C642</f>
        <v xml:space="preserve"> - งานราวเหล็ก ราวบันได</v>
      </c>
      <c r="D425" s="449"/>
      <c r="E425" s="450" t="str">
        <f>'Data information'!D642</f>
        <v>ม.</v>
      </c>
      <c r="F425" s="449">
        <f>'Data information'!E642</f>
        <v>1838.53</v>
      </c>
      <c r="G425" s="449">
        <f t="shared" si="37"/>
        <v>0</v>
      </c>
      <c r="H425" s="449">
        <f>'Data information'!F642</f>
        <v>560</v>
      </c>
      <c r="I425" s="449">
        <f t="shared" si="38"/>
        <v>0</v>
      </c>
      <c r="J425" s="449">
        <f t="shared" si="39"/>
        <v>0</v>
      </c>
      <c r="K425" s="451"/>
    </row>
    <row r="426" spans="1:11" s="500" customFormat="1" hidden="1">
      <c r="A426" s="451"/>
      <c r="B426" s="475"/>
      <c r="C426" s="485" t="str">
        <f>'Data information'!C643</f>
        <v>งานบันได ST.4 อาคาร 3</v>
      </c>
      <c r="D426" s="449"/>
      <c r="E426" s="450"/>
      <c r="F426" s="449"/>
      <c r="G426" s="449"/>
      <c r="H426" s="449"/>
      <c r="I426" s="449"/>
      <c r="J426" s="449"/>
      <c r="K426" s="451"/>
    </row>
    <row r="427" spans="1:11" s="500" customFormat="1" hidden="1">
      <c r="A427" s="451"/>
      <c r="B427" s="475"/>
      <c r="C427" s="489" t="str">
        <f>'Data information'!C644</f>
        <v xml:space="preserve"> - CX- H-200X200X8X12mm.</v>
      </c>
      <c r="D427" s="449"/>
      <c r="E427" s="450" t="str">
        <f>'Data information'!D644</f>
        <v>กก.</v>
      </c>
      <c r="F427" s="449">
        <f>'Data information'!E644</f>
        <v>33.409999999999997</v>
      </c>
      <c r="G427" s="449">
        <f t="shared" si="37"/>
        <v>0</v>
      </c>
      <c r="H427" s="449">
        <f>'Data information'!F644</f>
        <v>0</v>
      </c>
      <c r="I427" s="449">
        <f t="shared" si="38"/>
        <v>0</v>
      </c>
      <c r="J427" s="449">
        <f t="shared" si="39"/>
        <v>0</v>
      </c>
      <c r="K427" s="451"/>
    </row>
    <row r="428" spans="1:11" s="500" customFormat="1" hidden="1">
      <c r="A428" s="451"/>
      <c r="B428" s="475"/>
      <c r="C428" s="489" t="str">
        <f>'Data information'!C645</f>
        <v xml:space="preserve"> - แม่บันได H-200X200X8X12mm.</v>
      </c>
      <c r="D428" s="449"/>
      <c r="E428" s="450" t="str">
        <f>'Data information'!D645</f>
        <v>กก.</v>
      </c>
      <c r="F428" s="449">
        <f>'Data information'!E645</f>
        <v>33.409999999999997</v>
      </c>
      <c r="G428" s="449">
        <f t="shared" si="37"/>
        <v>0</v>
      </c>
      <c r="H428" s="449">
        <f>'Data information'!F645</f>
        <v>0</v>
      </c>
      <c r="I428" s="449">
        <f t="shared" si="38"/>
        <v>0</v>
      </c>
      <c r="J428" s="449">
        <f t="shared" si="39"/>
        <v>0</v>
      </c>
      <c r="K428" s="451"/>
    </row>
    <row r="429" spans="1:11" s="500" customFormat="1" hidden="1">
      <c r="A429" s="451"/>
      <c r="B429" s="475"/>
      <c r="C429" s="489" t="str">
        <f>'Data information'!C646</f>
        <v xml:space="preserve"> -  H-194X150X6X9mm.</v>
      </c>
      <c r="D429" s="449"/>
      <c r="E429" s="450" t="str">
        <f>'Data information'!D646</f>
        <v>กก.</v>
      </c>
      <c r="F429" s="449">
        <f>'Data information'!E646</f>
        <v>34.020000000000003</v>
      </c>
      <c r="G429" s="449">
        <f t="shared" ref="G429:G492" si="40">D429*F429</f>
        <v>0</v>
      </c>
      <c r="H429" s="449">
        <f>'Data information'!F646</f>
        <v>0</v>
      </c>
      <c r="I429" s="449">
        <f t="shared" ref="I429:I492" si="41">D429*H429</f>
        <v>0</v>
      </c>
      <c r="J429" s="449">
        <f t="shared" ref="J429:J492" si="42">G429+I429</f>
        <v>0</v>
      </c>
      <c r="K429" s="451"/>
    </row>
    <row r="430" spans="1:11" s="500" customFormat="1" hidden="1">
      <c r="A430" s="451"/>
      <c r="B430" s="475"/>
      <c r="C430" s="489" t="str">
        <f>'Data information'!C647</f>
        <v xml:space="preserve"> - C-CHANNELS 200X80X7.5X11.0mm.</v>
      </c>
      <c r="D430" s="449"/>
      <c r="E430" s="450" t="str">
        <f>'Data information'!D647</f>
        <v>กก.</v>
      </c>
      <c r="F430" s="449">
        <f>'Data information'!E647</f>
        <v>35.840000000000003</v>
      </c>
      <c r="G430" s="449">
        <f t="shared" si="40"/>
        <v>0</v>
      </c>
      <c r="H430" s="449">
        <f>'Data information'!F647</f>
        <v>0</v>
      </c>
      <c r="I430" s="449">
        <f t="shared" si="41"/>
        <v>0</v>
      </c>
      <c r="J430" s="449">
        <f t="shared" si="42"/>
        <v>0</v>
      </c>
      <c r="K430" s="451"/>
    </row>
    <row r="431" spans="1:11" s="500" customFormat="1" hidden="1">
      <c r="A431" s="451"/>
      <c r="B431" s="475"/>
      <c r="C431" s="489" t="str">
        <f>'Data information'!C648</f>
        <v xml:space="preserve"> - ลูกนอนบันไดแผ่นเหล็กลายตีนไก่  หนา 6 มม.พับ</v>
      </c>
      <c r="D431" s="449"/>
      <c r="E431" s="450" t="str">
        <f>'Data information'!D648</f>
        <v>กก.</v>
      </c>
      <c r="F431" s="449">
        <f>'Data information'!E648</f>
        <v>39.79</v>
      </c>
      <c r="G431" s="449">
        <f t="shared" si="40"/>
        <v>0</v>
      </c>
      <c r="H431" s="449">
        <f>'Data information'!F648</f>
        <v>0</v>
      </c>
      <c r="I431" s="449">
        <f t="shared" si="41"/>
        <v>0</v>
      </c>
      <c r="J431" s="449">
        <f t="shared" si="42"/>
        <v>0</v>
      </c>
      <c r="K431" s="451"/>
    </row>
    <row r="432" spans="1:11" s="500" customFormat="1" hidden="1">
      <c r="A432" s="451"/>
      <c r="B432" s="475"/>
      <c r="C432" s="489" t="str">
        <f>'Data information'!C649</f>
        <v xml:space="preserve"> - ชานพักบันไดแผ่นเหล็กลายตีนไก่  หนา 6 มม.</v>
      </c>
      <c r="D432" s="449"/>
      <c r="E432" s="450" t="str">
        <f>'Data information'!D649</f>
        <v>กก.</v>
      </c>
      <c r="F432" s="449">
        <f>'Data information'!E649</f>
        <v>39.79</v>
      </c>
      <c r="G432" s="449">
        <f t="shared" si="40"/>
        <v>0</v>
      </c>
      <c r="H432" s="449">
        <f>'Data information'!F649</f>
        <v>0</v>
      </c>
      <c r="I432" s="449">
        <f t="shared" si="41"/>
        <v>0</v>
      </c>
      <c r="J432" s="449">
        <f t="shared" si="42"/>
        <v>0</v>
      </c>
      <c r="K432" s="451"/>
    </row>
    <row r="433" spans="1:11" s="500" customFormat="1" hidden="1">
      <c r="A433" s="451"/>
      <c r="B433" s="475"/>
      <c r="C433" s="489" t="str">
        <f>'Data information'!C650</f>
        <v xml:space="preserve"> - L 50x50x3mm</v>
      </c>
      <c r="D433" s="449"/>
      <c r="E433" s="450" t="str">
        <f>'Data information'!D650</f>
        <v>กก.</v>
      </c>
      <c r="F433" s="449">
        <f>'Data information'!E650</f>
        <v>22.85</v>
      </c>
      <c r="G433" s="449">
        <f t="shared" si="40"/>
        <v>0</v>
      </c>
      <c r="H433" s="449">
        <f>'Data information'!F650</f>
        <v>0</v>
      </c>
      <c r="I433" s="449">
        <f t="shared" si="41"/>
        <v>0</v>
      </c>
      <c r="J433" s="449">
        <f t="shared" si="42"/>
        <v>0</v>
      </c>
      <c r="K433" s="451"/>
    </row>
    <row r="434" spans="1:11" s="500" customFormat="1" hidden="1">
      <c r="A434" s="451"/>
      <c r="B434" s="475"/>
      <c r="C434" s="489" t="str">
        <f>'Data information'!C651</f>
        <v xml:space="preserve"> - แผ่นเหล็กขนาด 250X400X20mm. </v>
      </c>
      <c r="D434" s="449"/>
      <c r="E434" s="450" t="str">
        <f>'Data information'!D651</f>
        <v>กก.</v>
      </c>
      <c r="F434" s="449">
        <f>'Data information'!E651</f>
        <v>28.692401372212689</v>
      </c>
      <c r="G434" s="449">
        <f t="shared" si="40"/>
        <v>0</v>
      </c>
      <c r="H434" s="449">
        <f>'Data information'!F651</f>
        <v>0</v>
      </c>
      <c r="I434" s="449">
        <f t="shared" si="41"/>
        <v>0</v>
      </c>
      <c r="J434" s="449">
        <f t="shared" si="42"/>
        <v>0</v>
      </c>
      <c r="K434" s="451"/>
    </row>
    <row r="435" spans="1:11" s="500" customFormat="1" hidden="1">
      <c r="A435" s="451"/>
      <c r="B435" s="475"/>
      <c r="C435" s="489" t="str">
        <f>'Data information'!C652</f>
        <v xml:space="preserve"> - แผ่นเหล็กขนาด 250X250X20mm. Detail ST-E</v>
      </c>
      <c r="D435" s="449"/>
      <c r="E435" s="450" t="str">
        <f>'Data information'!D652</f>
        <v>กก.</v>
      </c>
      <c r="F435" s="449">
        <f>'Data information'!E652</f>
        <v>28.692401372212689</v>
      </c>
      <c r="G435" s="449">
        <f t="shared" si="40"/>
        <v>0</v>
      </c>
      <c r="H435" s="449">
        <f>'Data information'!F652</f>
        <v>0</v>
      </c>
      <c r="I435" s="449">
        <f t="shared" si="41"/>
        <v>0</v>
      </c>
      <c r="J435" s="449">
        <f t="shared" si="42"/>
        <v>0</v>
      </c>
      <c r="K435" s="451"/>
    </row>
    <row r="436" spans="1:11" s="500" customFormat="1" hidden="1">
      <c r="A436" s="451"/>
      <c r="B436" s="475"/>
      <c r="C436" s="489" t="str">
        <f>'Data information'!C653</f>
        <v xml:space="preserve"> - แผ่นเหล็กขนาด 250X250X20mm. Detail 3A</v>
      </c>
      <c r="D436" s="449"/>
      <c r="E436" s="450" t="str">
        <f>'Data information'!D653</f>
        <v>กก.</v>
      </c>
      <c r="F436" s="449">
        <f>'Data information'!E653</f>
        <v>28.692401372212689</v>
      </c>
      <c r="G436" s="449">
        <f t="shared" si="40"/>
        <v>0</v>
      </c>
      <c r="H436" s="449">
        <f>'Data information'!F653</f>
        <v>0</v>
      </c>
      <c r="I436" s="449">
        <f t="shared" si="41"/>
        <v>0</v>
      </c>
      <c r="J436" s="449">
        <f t="shared" si="42"/>
        <v>0</v>
      </c>
      <c r="K436" s="451"/>
    </row>
    <row r="437" spans="1:11" s="500" customFormat="1" hidden="1">
      <c r="A437" s="451"/>
      <c r="B437" s="475"/>
      <c r="C437" s="489" t="str">
        <f>'Data information'!C654</f>
        <v xml:space="preserve"> - Dowel 6-DB20 ยาว 0.40 ม. (DETAIL-1)</v>
      </c>
      <c r="D437" s="449"/>
      <c r="E437" s="450" t="str">
        <f>'Data information'!D654</f>
        <v>กก.</v>
      </c>
      <c r="F437" s="449">
        <f>'Data information'!E654</f>
        <v>20.18</v>
      </c>
      <c r="G437" s="449">
        <f t="shared" si="40"/>
        <v>0</v>
      </c>
      <c r="H437" s="449">
        <f>'Data information'!F654</f>
        <v>0</v>
      </c>
      <c r="I437" s="449">
        <f t="shared" si="41"/>
        <v>0</v>
      </c>
      <c r="J437" s="449">
        <f t="shared" si="42"/>
        <v>0</v>
      </c>
      <c r="K437" s="451"/>
    </row>
    <row r="438" spans="1:11" s="500" customFormat="1" hidden="1">
      <c r="A438" s="451"/>
      <c r="B438" s="475"/>
      <c r="C438" s="489" t="str">
        <f>'Data information'!C655</f>
        <v xml:space="preserve"> - Dowel 4-DB20 ยาว 0.40 ม.  (DETAIL-2)</v>
      </c>
      <c r="D438" s="449"/>
      <c r="E438" s="450" t="str">
        <f>'Data information'!D655</f>
        <v>กก.</v>
      </c>
      <c r="F438" s="449">
        <f>'Data information'!E655</f>
        <v>20.18</v>
      </c>
      <c r="G438" s="449">
        <f t="shared" si="40"/>
        <v>0</v>
      </c>
      <c r="H438" s="449">
        <f>'Data information'!F655</f>
        <v>0</v>
      </c>
      <c r="I438" s="449">
        <f t="shared" si="41"/>
        <v>0</v>
      </c>
      <c r="J438" s="449">
        <f t="shared" si="42"/>
        <v>0</v>
      </c>
      <c r="K438" s="451"/>
    </row>
    <row r="439" spans="1:11" s="500" customFormat="1" hidden="1">
      <c r="A439" s="451"/>
      <c r="B439" s="475"/>
      <c r="C439" s="489" t="str">
        <f>'Data information'!C656</f>
        <v xml:space="preserve"> - Dowel 8-DB16 ยาว 0.40 ม.  (DETAIL-3A)</v>
      </c>
      <c r="D439" s="449"/>
      <c r="E439" s="450" t="str">
        <f>'Data information'!D656</f>
        <v>กก.</v>
      </c>
      <c r="F439" s="449">
        <f>'Data information'!E656</f>
        <v>20.14</v>
      </c>
      <c r="G439" s="449">
        <f t="shared" si="40"/>
        <v>0</v>
      </c>
      <c r="H439" s="449">
        <f>'Data information'!F656</f>
        <v>0</v>
      </c>
      <c r="I439" s="449">
        <f t="shared" si="41"/>
        <v>0</v>
      </c>
      <c r="J439" s="449">
        <f t="shared" si="42"/>
        <v>0</v>
      </c>
      <c r="K439" s="451"/>
    </row>
    <row r="440" spans="1:11" s="500" customFormat="1" hidden="1">
      <c r="A440" s="451"/>
      <c r="B440" s="475"/>
      <c r="C440" s="489" t="str">
        <f>'Data information'!C657</f>
        <v xml:space="preserve"> - ค่าแรงเชื่อม ประกอบเหล็ก</v>
      </c>
      <c r="D440" s="449"/>
      <c r="E440" s="450" t="str">
        <f>'Data information'!D657</f>
        <v>กก.</v>
      </c>
      <c r="F440" s="449">
        <f>'Data information'!E657</f>
        <v>0</v>
      </c>
      <c r="G440" s="449">
        <f t="shared" si="40"/>
        <v>0</v>
      </c>
      <c r="H440" s="449">
        <f>'Data information'!F657</f>
        <v>10</v>
      </c>
      <c r="I440" s="449">
        <f t="shared" si="41"/>
        <v>0</v>
      </c>
      <c r="J440" s="449">
        <f t="shared" si="42"/>
        <v>0</v>
      </c>
      <c r="K440" s="451"/>
    </row>
    <row r="441" spans="1:11" s="500" customFormat="1" hidden="1">
      <c r="A441" s="451"/>
      <c r="B441" s="475"/>
      <c r="C441" s="489" t="str">
        <f>'Data information'!C658</f>
        <v xml:space="preserve"> - ทาสีกันสนิม</v>
      </c>
      <c r="D441" s="449"/>
      <c r="E441" s="450" t="str">
        <f>'Data information'!D658</f>
        <v>ตร.ม.</v>
      </c>
      <c r="F441" s="449">
        <f>'Data information'!E658</f>
        <v>22.42</v>
      </c>
      <c r="G441" s="449">
        <f t="shared" si="40"/>
        <v>0</v>
      </c>
      <c r="H441" s="449">
        <f>'Data information'!F658</f>
        <v>30</v>
      </c>
      <c r="I441" s="449">
        <f t="shared" si="41"/>
        <v>0</v>
      </c>
      <c r="J441" s="449">
        <f t="shared" si="42"/>
        <v>0</v>
      </c>
      <c r="K441" s="451"/>
    </row>
    <row r="442" spans="1:11" s="500" customFormat="1" hidden="1">
      <c r="A442" s="451"/>
      <c r="B442" s="475"/>
      <c r="C442" s="489" t="str">
        <f>'Data information'!C659</f>
        <v xml:space="preserve"> - ทาสีน้ำมัน</v>
      </c>
      <c r="D442" s="449"/>
      <c r="E442" s="450" t="str">
        <f>'Data information'!D659</f>
        <v>ตร.ม.</v>
      </c>
      <c r="F442" s="449">
        <f>'Data information'!E659</f>
        <v>66.12</v>
      </c>
      <c r="G442" s="449">
        <f t="shared" si="40"/>
        <v>0</v>
      </c>
      <c r="H442" s="449">
        <f>'Data information'!F659</f>
        <v>35</v>
      </c>
      <c r="I442" s="449">
        <f t="shared" si="41"/>
        <v>0</v>
      </c>
      <c r="J442" s="449">
        <f t="shared" si="42"/>
        <v>0</v>
      </c>
      <c r="K442" s="451"/>
    </row>
    <row r="443" spans="1:11" s="500" customFormat="1" hidden="1">
      <c r="A443" s="451"/>
      <c r="B443" s="475"/>
      <c r="C443" s="489" t="str">
        <f>'Data information'!C660</f>
        <v xml:space="preserve"> - งานราวเหล็ก ราวบันได ST.4</v>
      </c>
      <c r="D443" s="449"/>
      <c r="E443" s="450" t="str">
        <f>'Data information'!D660</f>
        <v>ม.</v>
      </c>
      <c r="F443" s="449">
        <f>'Data information'!E660</f>
        <v>303.774</v>
      </c>
      <c r="G443" s="449">
        <f t="shared" si="40"/>
        <v>0</v>
      </c>
      <c r="H443" s="449">
        <f>'Data information'!F660</f>
        <v>114</v>
      </c>
      <c r="I443" s="449">
        <f t="shared" si="41"/>
        <v>0</v>
      </c>
      <c r="J443" s="449">
        <f t="shared" si="42"/>
        <v>0</v>
      </c>
      <c r="K443" s="451"/>
    </row>
    <row r="444" spans="1:11" s="500" customFormat="1" hidden="1">
      <c r="A444" s="451"/>
      <c r="B444" s="475"/>
      <c r="C444" s="485" t="str">
        <f>'Data information'!C661</f>
        <v>งานบันได ST.4 อาคาร 4,5</v>
      </c>
      <c r="D444" s="449"/>
      <c r="E444" s="450"/>
      <c r="F444" s="449"/>
      <c r="G444" s="449"/>
      <c r="H444" s="449"/>
      <c r="I444" s="449"/>
      <c r="J444" s="449"/>
      <c r="K444" s="451"/>
    </row>
    <row r="445" spans="1:11" s="500" customFormat="1" hidden="1">
      <c r="A445" s="451"/>
      <c r="B445" s="475"/>
      <c r="C445" s="489" t="str">
        <f>'Data information'!C662</f>
        <v xml:space="preserve"> - H-200X200X8X12mm. </v>
      </c>
      <c r="D445" s="449"/>
      <c r="E445" s="450" t="str">
        <f>'Data information'!D662</f>
        <v>กก.</v>
      </c>
      <c r="F445" s="449">
        <f>'Data information'!E662</f>
        <v>33.409999999999997</v>
      </c>
      <c r="G445" s="449">
        <f t="shared" si="40"/>
        <v>0</v>
      </c>
      <c r="H445" s="449">
        <f>'Data information'!F662</f>
        <v>0</v>
      </c>
      <c r="I445" s="449">
        <f t="shared" si="41"/>
        <v>0</v>
      </c>
      <c r="J445" s="449">
        <f t="shared" si="42"/>
        <v>0</v>
      </c>
      <c r="K445" s="451"/>
    </row>
    <row r="446" spans="1:11" s="500" customFormat="1" hidden="1">
      <c r="A446" s="451"/>
      <c r="B446" s="475"/>
      <c r="C446" s="489" t="str">
        <f>'Data information'!C663</f>
        <v xml:space="preserve"> - H-194X150X6X9mm.</v>
      </c>
      <c r="D446" s="449"/>
      <c r="E446" s="450" t="str">
        <f>'Data information'!D663</f>
        <v>กก.</v>
      </c>
      <c r="F446" s="449">
        <f>'Data information'!E663</f>
        <v>34.020000000000003</v>
      </c>
      <c r="G446" s="449">
        <f t="shared" si="40"/>
        <v>0</v>
      </c>
      <c r="H446" s="449">
        <f>'Data information'!F663</f>
        <v>0</v>
      </c>
      <c r="I446" s="449">
        <f t="shared" si="41"/>
        <v>0</v>
      </c>
      <c r="J446" s="449">
        <f t="shared" si="42"/>
        <v>0</v>
      </c>
      <c r="K446" s="451"/>
    </row>
    <row r="447" spans="1:11" s="500" customFormat="1" hidden="1">
      <c r="A447" s="451"/>
      <c r="B447" s="475"/>
      <c r="C447" s="489" t="str">
        <f>'Data information'!C664</f>
        <v xml:space="preserve"> - C-CHANNELS 200X80X7.5X11.0mm.</v>
      </c>
      <c r="D447" s="449"/>
      <c r="E447" s="450" t="str">
        <f>'Data information'!D664</f>
        <v>กก.</v>
      </c>
      <c r="F447" s="449">
        <f>'Data information'!E664</f>
        <v>35.840000000000003</v>
      </c>
      <c r="G447" s="449">
        <f t="shared" si="40"/>
        <v>0</v>
      </c>
      <c r="H447" s="449">
        <f>'Data information'!F664</f>
        <v>0</v>
      </c>
      <c r="I447" s="449">
        <f t="shared" si="41"/>
        <v>0</v>
      </c>
      <c r="J447" s="449">
        <f t="shared" si="42"/>
        <v>0</v>
      </c>
      <c r="K447" s="451"/>
    </row>
    <row r="448" spans="1:11" s="500" customFormat="1" hidden="1">
      <c r="A448" s="451"/>
      <c r="B448" s="475"/>
      <c r="C448" s="489" t="str">
        <f>'Data information'!C665</f>
        <v xml:space="preserve"> - L 50x50x3mm.</v>
      </c>
      <c r="D448" s="449"/>
      <c r="E448" s="450" t="str">
        <f>'Data information'!D665</f>
        <v>กก.</v>
      </c>
      <c r="F448" s="449">
        <f>'Data information'!E665</f>
        <v>22.85</v>
      </c>
      <c r="G448" s="449">
        <f t="shared" si="40"/>
        <v>0</v>
      </c>
      <c r="H448" s="449">
        <f>'Data information'!F665</f>
        <v>0</v>
      </c>
      <c r="I448" s="449">
        <f t="shared" si="41"/>
        <v>0</v>
      </c>
      <c r="J448" s="449">
        <f t="shared" si="42"/>
        <v>0</v>
      </c>
      <c r="K448" s="451"/>
    </row>
    <row r="449" spans="1:11" s="500" customFormat="1" hidden="1">
      <c r="A449" s="451"/>
      <c r="B449" s="475"/>
      <c r="C449" s="489" t="str">
        <f>'Data information'!C666</f>
        <v xml:space="preserve"> - ลูกนอนบันไดแผ่นเหล็กลายตีนไก่  หนา 6 มม.พับ</v>
      </c>
      <c r="D449" s="449"/>
      <c r="E449" s="450" t="str">
        <f>'Data information'!D666</f>
        <v>กก.</v>
      </c>
      <c r="F449" s="449">
        <f>'Data information'!E666</f>
        <v>39.79</v>
      </c>
      <c r="G449" s="449">
        <f t="shared" si="40"/>
        <v>0</v>
      </c>
      <c r="H449" s="449">
        <f>'Data information'!F666</f>
        <v>0</v>
      </c>
      <c r="I449" s="449">
        <f t="shared" si="41"/>
        <v>0</v>
      </c>
      <c r="J449" s="449">
        <f t="shared" si="42"/>
        <v>0</v>
      </c>
      <c r="K449" s="451"/>
    </row>
    <row r="450" spans="1:11" s="500" customFormat="1" hidden="1">
      <c r="A450" s="451"/>
      <c r="B450" s="475"/>
      <c r="C450" s="489" t="str">
        <f>'Data information'!C667</f>
        <v xml:space="preserve"> - แผ่นเหล็กขนาด 250X400X20mm. </v>
      </c>
      <c r="D450" s="449"/>
      <c r="E450" s="450" t="str">
        <f>'Data information'!D667</f>
        <v>กก.</v>
      </c>
      <c r="F450" s="449">
        <f>'Data information'!E667</f>
        <v>28.44</v>
      </c>
      <c r="G450" s="449">
        <f t="shared" si="40"/>
        <v>0</v>
      </c>
      <c r="H450" s="449">
        <f>'Data information'!F667</f>
        <v>0</v>
      </c>
      <c r="I450" s="449">
        <f t="shared" si="41"/>
        <v>0</v>
      </c>
      <c r="J450" s="449">
        <f t="shared" si="42"/>
        <v>0</v>
      </c>
      <c r="K450" s="451"/>
    </row>
    <row r="451" spans="1:11" s="500" customFormat="1" hidden="1">
      <c r="A451" s="451"/>
      <c r="B451" s="475"/>
      <c r="C451" s="489" t="str">
        <f>'Data information'!C668</f>
        <v xml:space="preserve"> - แผ่นเหล็กขนาด 250X250X20mm. </v>
      </c>
      <c r="D451" s="449"/>
      <c r="E451" s="450" t="str">
        <f>'Data information'!D668</f>
        <v>กก.</v>
      </c>
      <c r="F451" s="449">
        <f>'Data information'!E668</f>
        <v>28.44</v>
      </c>
      <c r="G451" s="449">
        <f t="shared" si="40"/>
        <v>0</v>
      </c>
      <c r="H451" s="449">
        <f>'Data information'!F668</f>
        <v>0</v>
      </c>
      <c r="I451" s="449">
        <f t="shared" si="41"/>
        <v>0</v>
      </c>
      <c r="J451" s="449">
        <f t="shared" si="42"/>
        <v>0</v>
      </c>
      <c r="K451" s="451"/>
    </row>
    <row r="452" spans="1:11" s="500" customFormat="1" hidden="1">
      <c r="A452" s="451"/>
      <c r="B452" s="475"/>
      <c r="C452" s="489" t="str">
        <f>'Data information'!C669</f>
        <v xml:space="preserve"> - แผ่นเหล็กขนาด 200X350X20mm. </v>
      </c>
      <c r="D452" s="449"/>
      <c r="E452" s="450" t="str">
        <f>'Data information'!D669</f>
        <v>กก.</v>
      </c>
      <c r="F452" s="449">
        <f>'Data information'!E669</f>
        <v>28.44</v>
      </c>
      <c r="G452" s="449">
        <f t="shared" si="40"/>
        <v>0</v>
      </c>
      <c r="H452" s="449">
        <f>'Data information'!F669</f>
        <v>0</v>
      </c>
      <c r="I452" s="449">
        <f t="shared" si="41"/>
        <v>0</v>
      </c>
      <c r="J452" s="449">
        <f t="shared" si="42"/>
        <v>0</v>
      </c>
      <c r="K452" s="451"/>
    </row>
    <row r="453" spans="1:11" s="500" customFormat="1" hidden="1">
      <c r="A453" s="451"/>
      <c r="B453" s="475"/>
      <c r="C453" s="489" t="str">
        <f>'Data information'!C670</f>
        <v xml:space="preserve"> - Dowel DB20 ยาว 0.40 ม. (DETAIL-1,2)</v>
      </c>
      <c r="D453" s="449"/>
      <c r="E453" s="450" t="str">
        <f>'Data information'!D670</f>
        <v>กก.</v>
      </c>
      <c r="F453" s="449">
        <f>'Data information'!E670</f>
        <v>20.18</v>
      </c>
      <c r="G453" s="449">
        <f t="shared" si="40"/>
        <v>0</v>
      </c>
      <c r="H453" s="449">
        <f>'Data information'!F670</f>
        <v>0</v>
      </c>
      <c r="I453" s="449">
        <f t="shared" si="41"/>
        <v>0</v>
      </c>
      <c r="J453" s="449">
        <f t="shared" si="42"/>
        <v>0</v>
      </c>
      <c r="K453" s="451"/>
    </row>
    <row r="454" spans="1:11" s="500" customFormat="1" hidden="1">
      <c r="A454" s="451"/>
      <c r="B454" s="475"/>
      <c r="C454" s="489" t="str">
        <f>'Data information'!C671</f>
        <v xml:space="preserve"> - Dowel DB16 ยาว 0.40 ม.  (DETAIL-3)</v>
      </c>
      <c r="D454" s="449"/>
      <c r="E454" s="450" t="str">
        <f>'Data information'!D671</f>
        <v>กก.</v>
      </c>
      <c r="F454" s="449">
        <f>'Data information'!E671</f>
        <v>20.14</v>
      </c>
      <c r="G454" s="449">
        <f t="shared" si="40"/>
        <v>0</v>
      </c>
      <c r="H454" s="449">
        <f>'Data information'!F671</f>
        <v>0</v>
      </c>
      <c r="I454" s="449">
        <f t="shared" si="41"/>
        <v>0</v>
      </c>
      <c r="J454" s="449">
        <f t="shared" si="42"/>
        <v>0</v>
      </c>
      <c r="K454" s="451"/>
    </row>
    <row r="455" spans="1:11" s="500" customFormat="1" hidden="1">
      <c r="A455" s="451"/>
      <c r="B455" s="475"/>
      <c r="C455" s="489" t="str">
        <f>'Data information'!C672</f>
        <v xml:space="preserve"> - ค่าแรงเชื่อม ประกอบเหล็กโครงสร้าง</v>
      </c>
      <c r="D455" s="449"/>
      <c r="E455" s="450" t="str">
        <f>'Data information'!D672</f>
        <v>กก.</v>
      </c>
      <c r="F455" s="449">
        <f>'Data information'!E672</f>
        <v>0</v>
      </c>
      <c r="G455" s="449">
        <f t="shared" si="40"/>
        <v>0</v>
      </c>
      <c r="H455" s="449">
        <f>'Data information'!F672</f>
        <v>10</v>
      </c>
      <c r="I455" s="449">
        <f t="shared" si="41"/>
        <v>0</v>
      </c>
      <c r="J455" s="449">
        <f t="shared" si="42"/>
        <v>0</v>
      </c>
      <c r="K455" s="451"/>
    </row>
    <row r="456" spans="1:11" s="500" customFormat="1" hidden="1">
      <c r="A456" s="451"/>
      <c r="B456" s="475"/>
      <c r="C456" s="489" t="str">
        <f>'Data information'!C673</f>
        <v xml:space="preserve"> - ทาสีกันสนิม</v>
      </c>
      <c r="D456" s="449"/>
      <c r="E456" s="450" t="str">
        <f>'Data information'!D673</f>
        <v>ตร.ม.</v>
      </c>
      <c r="F456" s="449">
        <f>'Data information'!E673</f>
        <v>22.42</v>
      </c>
      <c r="G456" s="449">
        <f t="shared" si="40"/>
        <v>0</v>
      </c>
      <c r="H456" s="449">
        <f>'Data information'!F673</f>
        <v>30</v>
      </c>
      <c r="I456" s="449">
        <f t="shared" si="41"/>
        <v>0</v>
      </c>
      <c r="J456" s="449">
        <f t="shared" si="42"/>
        <v>0</v>
      </c>
      <c r="K456" s="451"/>
    </row>
    <row r="457" spans="1:11" s="500" customFormat="1" hidden="1">
      <c r="A457" s="451"/>
      <c r="B457" s="475"/>
      <c r="C457" s="489" t="str">
        <f>'Data information'!C674</f>
        <v xml:space="preserve"> - ทาสีน้ำมัน</v>
      </c>
      <c r="D457" s="449"/>
      <c r="E457" s="450" t="str">
        <f>'Data information'!D674</f>
        <v>ตร.ม.</v>
      </c>
      <c r="F457" s="449">
        <f>'Data information'!E674</f>
        <v>66.12</v>
      </c>
      <c r="G457" s="449">
        <f t="shared" si="40"/>
        <v>0</v>
      </c>
      <c r="H457" s="449">
        <f>'Data information'!F674</f>
        <v>35</v>
      </c>
      <c r="I457" s="449">
        <f t="shared" si="41"/>
        <v>0</v>
      </c>
      <c r="J457" s="449">
        <f t="shared" si="42"/>
        <v>0</v>
      </c>
      <c r="K457" s="451"/>
    </row>
    <row r="458" spans="1:11" s="500" customFormat="1" hidden="1">
      <c r="A458" s="451"/>
      <c r="B458" s="475"/>
      <c r="C458" s="489" t="str">
        <f>'Data information'!C675</f>
        <v xml:space="preserve"> - งานราวเหล็ก ราวบันได ST.4</v>
      </c>
      <c r="D458" s="449"/>
      <c r="E458" s="450" t="str">
        <f>'Data information'!D675</f>
        <v>ม.</v>
      </c>
      <c r="F458" s="449">
        <f>'Data information'!E675</f>
        <v>303.774</v>
      </c>
      <c r="G458" s="449">
        <f t="shared" si="40"/>
        <v>0</v>
      </c>
      <c r="H458" s="449">
        <f>'Data information'!F675</f>
        <v>114</v>
      </c>
      <c r="I458" s="449">
        <f t="shared" si="41"/>
        <v>0</v>
      </c>
      <c r="J458" s="449">
        <f t="shared" si="42"/>
        <v>0</v>
      </c>
      <c r="K458" s="451"/>
    </row>
    <row r="459" spans="1:11" s="500" customFormat="1" hidden="1">
      <c r="A459" s="451"/>
      <c r="B459" s="475"/>
      <c r="C459" s="485" t="str">
        <f>'Data information'!C676</f>
        <v>งานบันได ST.4 อาคาร 7</v>
      </c>
      <c r="D459" s="449"/>
      <c r="E459" s="450"/>
      <c r="F459" s="449"/>
      <c r="G459" s="449"/>
      <c r="H459" s="449"/>
      <c r="I459" s="449"/>
      <c r="J459" s="449"/>
      <c r="K459" s="451"/>
    </row>
    <row r="460" spans="1:11" s="500" customFormat="1" hidden="1">
      <c r="A460" s="451"/>
      <c r="B460" s="475"/>
      <c r="C460" s="489" t="str">
        <f>'Data information'!C677</f>
        <v xml:space="preserve"> - คอนกรีตโครงสร้าง  fc'= 280 ksc. ทรงกระบอก</v>
      </c>
      <c r="D460" s="449"/>
      <c r="E460" s="450" t="str">
        <f>'Data information'!D677</f>
        <v>ลบ.ม.</v>
      </c>
      <c r="F460" s="449">
        <f>'Data information'!E677</f>
        <v>1971.96</v>
      </c>
      <c r="G460" s="449">
        <f t="shared" si="40"/>
        <v>0</v>
      </c>
      <c r="H460" s="449">
        <f>'Data information'!F677</f>
        <v>519</v>
      </c>
      <c r="I460" s="449">
        <f t="shared" si="41"/>
        <v>0</v>
      </c>
      <c r="J460" s="449">
        <f t="shared" si="42"/>
        <v>0</v>
      </c>
      <c r="K460" s="451"/>
    </row>
    <row r="461" spans="1:11" s="500" customFormat="1" hidden="1">
      <c r="A461" s="451"/>
      <c r="B461" s="475"/>
      <c r="C461" s="489" t="str">
        <f>'Data information'!C678</f>
        <v xml:space="preserve">  - ไม้แบบทั่วไป  50%</v>
      </c>
      <c r="D461" s="449"/>
      <c r="E461" s="450" t="str">
        <f>'Data information'!D678</f>
        <v>ตร.ม.</v>
      </c>
      <c r="F461" s="449">
        <f>'Data information'!E678</f>
        <v>300</v>
      </c>
      <c r="G461" s="449">
        <f t="shared" si="40"/>
        <v>0</v>
      </c>
      <c r="H461" s="449">
        <f>'Data information'!F678</f>
        <v>0</v>
      </c>
      <c r="I461" s="449">
        <f t="shared" si="41"/>
        <v>0</v>
      </c>
      <c r="J461" s="449">
        <f t="shared" si="42"/>
        <v>0</v>
      </c>
      <c r="K461" s="451"/>
    </row>
    <row r="462" spans="1:11" s="500" customFormat="1" hidden="1">
      <c r="A462" s="451"/>
      <c r="B462" s="475"/>
      <c r="C462" s="489" t="str">
        <f>'Data information'!C679</f>
        <v xml:space="preserve">  - ค่าแรงไม้แบบ</v>
      </c>
      <c r="D462" s="449"/>
      <c r="E462" s="450" t="str">
        <f>'Data information'!D679</f>
        <v>ตร.ม.</v>
      </c>
      <c r="F462" s="449">
        <f>'Data information'!E679</f>
        <v>0</v>
      </c>
      <c r="G462" s="449">
        <f t="shared" si="40"/>
        <v>0</v>
      </c>
      <c r="H462" s="449">
        <f>'Data information'!F679</f>
        <v>115</v>
      </c>
      <c r="I462" s="449">
        <f t="shared" si="41"/>
        <v>0</v>
      </c>
      <c r="J462" s="449">
        <f t="shared" si="42"/>
        <v>0</v>
      </c>
      <c r="K462" s="451"/>
    </row>
    <row r="463" spans="1:11" s="500" customFormat="1" hidden="1">
      <c r="A463" s="451"/>
      <c r="B463" s="475"/>
      <c r="C463" s="489" t="str">
        <f>'Data information'!C680</f>
        <v xml:space="preserve">  - ไม้คร่าวยึดแบบหล่อคอนกรีต </v>
      </c>
      <c r="D463" s="449"/>
      <c r="E463" s="450" t="str">
        <f>'Data information'!D680</f>
        <v>ตร.ม.</v>
      </c>
      <c r="F463" s="449">
        <f>'Data information'!E680</f>
        <v>300</v>
      </c>
      <c r="G463" s="449">
        <f t="shared" si="40"/>
        <v>0</v>
      </c>
      <c r="H463" s="449">
        <f>'Data information'!F680</f>
        <v>0</v>
      </c>
      <c r="I463" s="449">
        <f t="shared" si="41"/>
        <v>0</v>
      </c>
      <c r="J463" s="449">
        <f t="shared" si="42"/>
        <v>0</v>
      </c>
      <c r="K463" s="451"/>
    </row>
    <row r="464" spans="1:11" s="500" customFormat="1" hidden="1">
      <c r="A464" s="451"/>
      <c r="B464" s="475"/>
      <c r="C464" s="489" t="str">
        <f>'Data information'!C681</f>
        <v xml:space="preserve">  - ตะปู</v>
      </c>
      <c r="D464" s="449"/>
      <c r="E464" s="450" t="str">
        <f>'Data information'!D681</f>
        <v>กก.</v>
      </c>
      <c r="F464" s="449">
        <f>'Data information'!E681</f>
        <v>58.88</v>
      </c>
      <c r="G464" s="449">
        <f t="shared" si="40"/>
        <v>0</v>
      </c>
      <c r="H464" s="449">
        <f>'Data information'!F681</f>
        <v>0</v>
      </c>
      <c r="I464" s="449">
        <f t="shared" si="41"/>
        <v>0</v>
      </c>
      <c r="J464" s="449">
        <f t="shared" si="42"/>
        <v>0</v>
      </c>
      <c r="K464" s="451"/>
    </row>
    <row r="465" spans="1:11" s="500" customFormat="1" hidden="1">
      <c r="A465" s="451"/>
      <c r="B465" s="475"/>
      <c r="C465" s="489" t="str">
        <f>'Data information'!C682</f>
        <v xml:space="preserve">  - เหล็กเส้นกลมผิวเรียบ SR.24 RB9 มม.</v>
      </c>
      <c r="D465" s="449"/>
      <c r="E465" s="450" t="str">
        <f>'Data information'!D682</f>
        <v>กก.</v>
      </c>
      <c r="F465" s="449">
        <f>'Data information'!E682</f>
        <v>20.79</v>
      </c>
      <c r="G465" s="449">
        <f t="shared" si="40"/>
        <v>0</v>
      </c>
      <c r="H465" s="449">
        <f>'Data information'!F682</f>
        <v>4.4000000000000004</v>
      </c>
      <c r="I465" s="449">
        <f t="shared" si="41"/>
        <v>0</v>
      </c>
      <c r="J465" s="449">
        <f t="shared" si="42"/>
        <v>0</v>
      </c>
      <c r="K465" s="451"/>
    </row>
    <row r="466" spans="1:11" s="500" customFormat="1" hidden="1">
      <c r="A466" s="451"/>
      <c r="B466" s="475"/>
      <c r="C466" s="489" t="str">
        <f>'Data information'!C683</f>
        <v xml:space="preserve">  - เหล็กเส้นกลมผิวข้ออ้อย SD.40 DB12 มม.</v>
      </c>
      <c r="D466" s="449"/>
      <c r="E466" s="450" t="str">
        <f>'Data information'!D683</f>
        <v>กก.</v>
      </c>
      <c r="F466" s="449">
        <f>'Data information'!E683</f>
        <v>20.2</v>
      </c>
      <c r="G466" s="449">
        <f t="shared" si="40"/>
        <v>0</v>
      </c>
      <c r="H466" s="449">
        <f>'Data information'!F683</f>
        <v>3.6</v>
      </c>
      <c r="I466" s="449">
        <f t="shared" si="41"/>
        <v>0</v>
      </c>
      <c r="J466" s="449">
        <f t="shared" si="42"/>
        <v>0</v>
      </c>
      <c r="K466" s="451"/>
    </row>
    <row r="467" spans="1:11" s="500" customFormat="1" hidden="1">
      <c r="A467" s="451"/>
      <c r="B467" s="475"/>
      <c r="C467" s="489" t="str">
        <f>'Data information'!C684</f>
        <v xml:space="preserve"> - ลวดผูกเหล็ก</v>
      </c>
      <c r="D467" s="449"/>
      <c r="E467" s="450" t="str">
        <f>'Data information'!D684</f>
        <v>กก.</v>
      </c>
      <c r="F467" s="449">
        <f>'Data information'!E684</f>
        <v>34.42</v>
      </c>
      <c r="G467" s="449">
        <f t="shared" si="40"/>
        <v>0</v>
      </c>
      <c r="H467" s="449">
        <f>'Data information'!F684</f>
        <v>0</v>
      </c>
      <c r="I467" s="449">
        <f t="shared" si="41"/>
        <v>0</v>
      </c>
      <c r="J467" s="449">
        <f t="shared" si="42"/>
        <v>0</v>
      </c>
      <c r="K467" s="451"/>
    </row>
    <row r="468" spans="1:11" s="500" customFormat="1" hidden="1">
      <c r="A468" s="451"/>
      <c r="B468" s="475"/>
      <c r="C468" s="489" t="str">
        <f>'Data information'!C685</f>
        <v xml:space="preserve"> - กันลื่นเหล็กสี่เหลี่ยมตัน ขนาด 1x1 ซม.(จมูกบันได)</v>
      </c>
      <c r="D468" s="449"/>
      <c r="E468" s="450" t="str">
        <f>'Data information'!D685</f>
        <v>ม.</v>
      </c>
      <c r="F468" s="449">
        <f>'Data information'!E685</f>
        <v>30</v>
      </c>
      <c r="G468" s="449">
        <f t="shared" si="40"/>
        <v>0</v>
      </c>
      <c r="H468" s="449">
        <f>'Data information'!F685</f>
        <v>0</v>
      </c>
      <c r="I468" s="449">
        <f t="shared" si="41"/>
        <v>0</v>
      </c>
      <c r="J468" s="449">
        <f t="shared" si="42"/>
        <v>0</v>
      </c>
      <c r="K468" s="451"/>
    </row>
    <row r="469" spans="1:11" s="500" customFormat="1" hidden="1">
      <c r="A469" s="451"/>
      <c r="B469" s="475"/>
      <c r="C469" s="485" t="str">
        <f>'Data information'!C686</f>
        <v>งานบันได ST.4 -A อาคาร 1</v>
      </c>
      <c r="D469" s="449"/>
      <c r="E469" s="450">
        <f>'Data information'!D686</f>
        <v>0</v>
      </c>
      <c r="F469" s="449">
        <f>'Data information'!E686</f>
        <v>0</v>
      </c>
      <c r="G469" s="449">
        <f t="shared" si="40"/>
        <v>0</v>
      </c>
      <c r="H469" s="449">
        <f>'Data information'!F686</f>
        <v>0</v>
      </c>
      <c r="I469" s="449">
        <f t="shared" si="41"/>
        <v>0</v>
      </c>
      <c r="J469" s="449">
        <f t="shared" si="42"/>
        <v>0</v>
      </c>
      <c r="K469" s="451"/>
    </row>
    <row r="470" spans="1:11" s="500" customFormat="1" hidden="1">
      <c r="A470" s="451"/>
      <c r="B470" s="475"/>
      <c r="C470" s="489" t="str">
        <f>'Data information'!C687</f>
        <v xml:space="preserve"> - ท่อเหล็กอาบสังกะสี DIA. 2"</v>
      </c>
      <c r="D470" s="449"/>
      <c r="E470" s="450" t="str">
        <f>'Data information'!D687</f>
        <v>ม.</v>
      </c>
      <c r="F470" s="449">
        <f>'Data information'!E687</f>
        <v>140.18600000000001</v>
      </c>
      <c r="G470" s="449">
        <f t="shared" si="40"/>
        <v>0</v>
      </c>
      <c r="H470" s="449">
        <f>'Data information'!F687</f>
        <v>0</v>
      </c>
      <c r="I470" s="449">
        <f t="shared" si="41"/>
        <v>0</v>
      </c>
      <c r="J470" s="449">
        <f t="shared" si="42"/>
        <v>0</v>
      </c>
      <c r="K470" s="451"/>
    </row>
    <row r="471" spans="1:11" s="500" customFormat="1" hidden="1">
      <c r="A471" s="451"/>
      <c r="B471" s="475"/>
      <c r="C471" s="489" t="str">
        <f>'Data information'!C688</f>
        <v xml:space="preserve"> - ท่อเหล็กอาบสังกะสี DIA. 1 1/2"</v>
      </c>
      <c r="D471" s="449"/>
      <c r="E471" s="450" t="str">
        <f>'Data information'!D688</f>
        <v>ม.</v>
      </c>
      <c r="F471" s="449">
        <f>'Data information'!E688</f>
        <v>112.15</v>
      </c>
      <c r="G471" s="449">
        <f t="shared" si="40"/>
        <v>0</v>
      </c>
      <c r="H471" s="449">
        <f>'Data information'!F688</f>
        <v>0</v>
      </c>
      <c r="I471" s="449">
        <f t="shared" si="41"/>
        <v>0</v>
      </c>
      <c r="J471" s="449">
        <f t="shared" si="42"/>
        <v>0</v>
      </c>
      <c r="K471" s="451"/>
    </row>
    <row r="472" spans="1:11" s="500" customFormat="1" hidden="1">
      <c r="A472" s="451"/>
      <c r="B472" s="475"/>
      <c r="C472" s="489" t="str">
        <f>'Data information'!C689</f>
        <v xml:space="preserve"> - EXP.BOLT 6mm.-4</v>
      </c>
      <c r="D472" s="449"/>
      <c r="E472" s="450" t="str">
        <f>'Data information'!D689</f>
        <v>ตัว</v>
      </c>
      <c r="F472" s="449">
        <f>'Data information'!E689</f>
        <v>15</v>
      </c>
      <c r="G472" s="449">
        <f t="shared" si="40"/>
        <v>0</v>
      </c>
      <c r="H472" s="449">
        <f>'Data information'!F689</f>
        <v>0</v>
      </c>
      <c r="I472" s="449">
        <f t="shared" si="41"/>
        <v>0</v>
      </c>
      <c r="J472" s="449">
        <f t="shared" si="42"/>
        <v>0</v>
      </c>
      <c r="K472" s="451"/>
    </row>
    <row r="473" spans="1:11" s="500" customFormat="1" hidden="1">
      <c r="A473" s="451"/>
      <c r="B473" s="475"/>
      <c r="C473" s="489" t="str">
        <f>'Data information'!C690</f>
        <v xml:space="preserve"> - PL. DIA. 4"หนา9 มม.</v>
      </c>
      <c r="D473" s="449"/>
      <c r="E473" s="450" t="str">
        <f>'Data information'!D690</f>
        <v>กก.</v>
      </c>
      <c r="F473" s="449">
        <f>'Data information'!E690</f>
        <v>27.5</v>
      </c>
      <c r="G473" s="449">
        <f t="shared" si="40"/>
        <v>0</v>
      </c>
      <c r="H473" s="449">
        <f>'Data information'!F690</f>
        <v>0</v>
      </c>
      <c r="I473" s="449">
        <f t="shared" si="41"/>
        <v>0</v>
      </c>
      <c r="J473" s="449">
        <f t="shared" si="42"/>
        <v>0</v>
      </c>
      <c r="K473" s="451"/>
    </row>
    <row r="474" spans="1:11" s="500" customFormat="1">
      <c r="A474" s="451"/>
      <c r="B474" s="475"/>
      <c r="C474" s="485" t="str">
        <f>'Data information'!C691</f>
        <v>งานบันได ST.5 อาคาร 2 ,8</v>
      </c>
      <c r="D474" s="449"/>
      <c r="E474" s="450"/>
      <c r="F474" s="449"/>
      <c r="G474" s="449"/>
      <c r="H474" s="449"/>
      <c r="I474" s="449"/>
      <c r="J474" s="449"/>
      <c r="K474" s="451"/>
    </row>
    <row r="475" spans="1:11" s="500" customFormat="1" hidden="1">
      <c r="A475" s="451"/>
      <c r="B475" s="475"/>
      <c r="C475" s="489" t="str">
        <f>'Data information'!C692</f>
        <v xml:space="preserve"> - คอนกรีตโครงสร้าง  fc'= 280 ksc. ทรงกระบอก</v>
      </c>
      <c r="D475" s="449"/>
      <c r="E475" s="450" t="str">
        <f>'Data information'!D692</f>
        <v>ลบ.ม.</v>
      </c>
      <c r="F475" s="449">
        <f>'Data information'!E692</f>
        <v>1971.96</v>
      </c>
      <c r="G475" s="449">
        <f t="shared" si="40"/>
        <v>0</v>
      </c>
      <c r="H475" s="449">
        <f>'Data information'!F692</f>
        <v>519</v>
      </c>
      <c r="I475" s="449">
        <f t="shared" si="41"/>
        <v>0</v>
      </c>
      <c r="J475" s="449">
        <f t="shared" si="42"/>
        <v>0</v>
      </c>
      <c r="K475" s="451"/>
    </row>
    <row r="476" spans="1:11" s="500" customFormat="1" hidden="1">
      <c r="A476" s="451"/>
      <c r="B476" s="475"/>
      <c r="C476" s="489" t="str">
        <f>'Data information'!C693</f>
        <v xml:space="preserve">  - ไม้แบบทั่วไป  50%</v>
      </c>
      <c r="D476" s="449"/>
      <c r="E476" s="450" t="str">
        <f>'Data information'!D693</f>
        <v>ตร.ม.</v>
      </c>
      <c r="F476" s="449">
        <f>'Data information'!E693</f>
        <v>300</v>
      </c>
      <c r="G476" s="449">
        <f t="shared" si="40"/>
        <v>0</v>
      </c>
      <c r="H476" s="449">
        <f>'Data information'!F693</f>
        <v>0</v>
      </c>
      <c r="I476" s="449">
        <f t="shared" si="41"/>
        <v>0</v>
      </c>
      <c r="J476" s="449">
        <f t="shared" si="42"/>
        <v>0</v>
      </c>
      <c r="K476" s="451"/>
    </row>
    <row r="477" spans="1:11" s="500" customFormat="1" hidden="1">
      <c r="A477" s="451"/>
      <c r="B477" s="475"/>
      <c r="C477" s="489" t="str">
        <f>'Data information'!C694</f>
        <v xml:space="preserve">  - ค่าแรงไม้แบบ</v>
      </c>
      <c r="D477" s="449"/>
      <c r="E477" s="450" t="str">
        <f>'Data information'!D694</f>
        <v>ตร.ม.</v>
      </c>
      <c r="F477" s="449">
        <f>'Data information'!E694</f>
        <v>0</v>
      </c>
      <c r="G477" s="449">
        <f t="shared" si="40"/>
        <v>0</v>
      </c>
      <c r="H477" s="449">
        <f>'Data information'!F694</f>
        <v>115</v>
      </c>
      <c r="I477" s="449">
        <f t="shared" si="41"/>
        <v>0</v>
      </c>
      <c r="J477" s="449">
        <f t="shared" si="42"/>
        <v>0</v>
      </c>
      <c r="K477" s="451"/>
    </row>
    <row r="478" spans="1:11" s="500" customFormat="1" hidden="1">
      <c r="A478" s="451"/>
      <c r="B478" s="475"/>
      <c r="C478" s="489" t="str">
        <f>'Data information'!C695</f>
        <v xml:space="preserve">  - ไม้คร่าวยึดแบบหล่อคอนกรีต </v>
      </c>
      <c r="D478" s="449"/>
      <c r="E478" s="450" t="str">
        <f>'Data information'!D695</f>
        <v>ตร.ม.</v>
      </c>
      <c r="F478" s="449">
        <f>'Data information'!E695</f>
        <v>300</v>
      </c>
      <c r="G478" s="449">
        <f t="shared" si="40"/>
        <v>0</v>
      </c>
      <c r="H478" s="449">
        <f>'Data information'!F695</f>
        <v>0</v>
      </c>
      <c r="I478" s="449">
        <f t="shared" si="41"/>
        <v>0</v>
      </c>
      <c r="J478" s="449">
        <f t="shared" si="42"/>
        <v>0</v>
      </c>
      <c r="K478" s="451"/>
    </row>
    <row r="479" spans="1:11" s="500" customFormat="1" hidden="1">
      <c r="A479" s="451"/>
      <c r="B479" s="475"/>
      <c r="C479" s="489" t="str">
        <f>'Data information'!C696</f>
        <v xml:space="preserve">  - ตะปู</v>
      </c>
      <c r="D479" s="449"/>
      <c r="E479" s="450" t="str">
        <f>'Data information'!D696</f>
        <v>กก.</v>
      </c>
      <c r="F479" s="449">
        <f>'Data information'!E696</f>
        <v>58.88</v>
      </c>
      <c r="G479" s="449">
        <f t="shared" si="40"/>
        <v>0</v>
      </c>
      <c r="H479" s="449">
        <f>'Data information'!F696</f>
        <v>0</v>
      </c>
      <c r="I479" s="449">
        <f t="shared" si="41"/>
        <v>0</v>
      </c>
      <c r="J479" s="449">
        <f t="shared" si="42"/>
        <v>0</v>
      </c>
      <c r="K479" s="451"/>
    </row>
    <row r="480" spans="1:11" s="500" customFormat="1" hidden="1">
      <c r="A480" s="451"/>
      <c r="B480" s="475"/>
      <c r="C480" s="489" t="str">
        <f>'Data information'!C697</f>
        <v xml:space="preserve">  - เหล็กเส้นกลมผิวเรียบ SR.24 RB9 มม.</v>
      </c>
      <c r="D480" s="449"/>
      <c r="E480" s="450" t="str">
        <f>'Data information'!D697</f>
        <v>กก.</v>
      </c>
      <c r="F480" s="449">
        <f>'Data information'!E697</f>
        <v>20.79</v>
      </c>
      <c r="G480" s="449">
        <f t="shared" si="40"/>
        <v>0</v>
      </c>
      <c r="H480" s="449">
        <f>'Data information'!F697</f>
        <v>4.4000000000000004</v>
      </c>
      <c r="I480" s="449">
        <f t="shared" si="41"/>
        <v>0</v>
      </c>
      <c r="J480" s="449">
        <f t="shared" si="42"/>
        <v>0</v>
      </c>
      <c r="K480" s="451"/>
    </row>
    <row r="481" spans="1:11" s="500" customFormat="1" hidden="1">
      <c r="A481" s="451"/>
      <c r="B481" s="475"/>
      <c r="C481" s="489" t="str">
        <f>'Data information'!C698</f>
        <v xml:space="preserve">  - เหล็กเส้นกลมผิวข้ออ้อย SD.40 DB12 มม.</v>
      </c>
      <c r="D481" s="449"/>
      <c r="E481" s="450" t="str">
        <f>'Data information'!D698</f>
        <v>กก.</v>
      </c>
      <c r="F481" s="449">
        <f>'Data information'!E698</f>
        <v>20.2</v>
      </c>
      <c r="G481" s="449">
        <f t="shared" si="40"/>
        <v>0</v>
      </c>
      <c r="H481" s="449">
        <f>'Data information'!F698</f>
        <v>3.6</v>
      </c>
      <c r="I481" s="449">
        <f t="shared" si="41"/>
        <v>0</v>
      </c>
      <c r="J481" s="449">
        <f t="shared" si="42"/>
        <v>0</v>
      </c>
      <c r="K481" s="451"/>
    </row>
    <row r="482" spans="1:11" s="500" customFormat="1" hidden="1">
      <c r="A482" s="451"/>
      <c r="B482" s="475"/>
      <c r="C482" s="489" t="str">
        <f>'Data information'!C699</f>
        <v xml:space="preserve"> - ลวดผูกเหล็ก</v>
      </c>
      <c r="D482" s="449"/>
      <c r="E482" s="450" t="str">
        <f>'Data information'!D699</f>
        <v>กก.</v>
      </c>
      <c r="F482" s="449">
        <f>'Data information'!E699</f>
        <v>34.42</v>
      </c>
      <c r="G482" s="449">
        <f t="shared" si="40"/>
        <v>0</v>
      </c>
      <c r="H482" s="449">
        <f>'Data information'!F699</f>
        <v>0</v>
      </c>
      <c r="I482" s="449">
        <f t="shared" si="41"/>
        <v>0</v>
      </c>
      <c r="J482" s="449">
        <f t="shared" si="42"/>
        <v>0</v>
      </c>
      <c r="K482" s="451"/>
    </row>
    <row r="483" spans="1:11" s="500" customFormat="1">
      <c r="A483" s="451"/>
      <c r="B483" s="475"/>
      <c r="C483" s="489" t="str">
        <f>'Data information'!C700</f>
        <v xml:space="preserve"> - กันลื่นเหล็กสี่เหลี่ยมตัน ขนาด 1x1 ซม.(จมูกบันได)</v>
      </c>
      <c r="D483" s="449"/>
      <c r="E483" s="450" t="str">
        <f>'Data information'!D700</f>
        <v>ม.</v>
      </c>
      <c r="F483" s="449">
        <f>'Data information'!E700</f>
        <v>30</v>
      </c>
      <c r="G483" s="449">
        <f t="shared" si="40"/>
        <v>0</v>
      </c>
      <c r="H483" s="449">
        <f>'Data information'!F700</f>
        <v>0</v>
      </c>
      <c r="I483" s="449">
        <f t="shared" si="41"/>
        <v>0</v>
      </c>
      <c r="J483" s="449">
        <f t="shared" si="42"/>
        <v>0</v>
      </c>
      <c r="K483" s="451"/>
    </row>
    <row r="484" spans="1:11" s="500" customFormat="1" hidden="1">
      <c r="A484" s="451"/>
      <c r="B484" s="475"/>
      <c r="C484" s="485" t="str">
        <f>'Data information'!C701</f>
        <v>งานบันได ST.5 อาคาร 4</v>
      </c>
      <c r="D484" s="449"/>
      <c r="E484" s="450"/>
      <c r="F484" s="449"/>
      <c r="G484" s="449"/>
      <c r="H484" s="449"/>
      <c r="I484" s="449"/>
      <c r="J484" s="449"/>
      <c r="K484" s="451"/>
    </row>
    <row r="485" spans="1:11" s="500" customFormat="1" hidden="1">
      <c r="A485" s="451"/>
      <c r="B485" s="475"/>
      <c r="C485" s="489" t="str">
        <f>'Data information'!C702</f>
        <v xml:space="preserve"> - H-390X300X10X16 mm.( แม่บันได )</v>
      </c>
      <c r="D485" s="449"/>
      <c r="E485" s="450" t="str">
        <f>'Data information'!D702</f>
        <v>กก.</v>
      </c>
      <c r="F485" s="449">
        <f>'Data information'!E702</f>
        <v>34.64</v>
      </c>
      <c r="G485" s="449">
        <f t="shared" si="40"/>
        <v>0</v>
      </c>
      <c r="H485" s="449">
        <f>'Data information'!F702</f>
        <v>0</v>
      </c>
      <c r="I485" s="449">
        <f t="shared" si="41"/>
        <v>0</v>
      </c>
      <c r="J485" s="449">
        <f t="shared" si="42"/>
        <v>0</v>
      </c>
      <c r="K485" s="451"/>
    </row>
    <row r="486" spans="1:11" s="500" customFormat="1" hidden="1">
      <c r="A486" s="451"/>
      <c r="B486" s="475"/>
      <c r="C486" s="489" t="str">
        <f>'Data information'!C703</f>
        <v xml:space="preserve"> - แผ่นเหล็กเรียบดำหนา 6 มม. (ลูกตั้ง-ลูกนอน)</v>
      </c>
      <c r="D486" s="449"/>
      <c r="E486" s="450" t="str">
        <f>'Data information'!D703</f>
        <v>กก.</v>
      </c>
      <c r="F486" s="449">
        <f>'Data information'!E703</f>
        <v>25.12</v>
      </c>
      <c r="G486" s="449">
        <f t="shared" si="40"/>
        <v>0</v>
      </c>
      <c r="H486" s="449">
        <f>'Data information'!F703</f>
        <v>0</v>
      </c>
      <c r="I486" s="449">
        <f t="shared" si="41"/>
        <v>0</v>
      </c>
      <c r="J486" s="449">
        <f t="shared" si="42"/>
        <v>0</v>
      </c>
      <c r="K486" s="451"/>
    </row>
    <row r="487" spans="1:11" s="500" customFormat="1" hidden="1">
      <c r="A487" s="451"/>
      <c r="B487" s="475"/>
      <c r="C487" s="489" t="str">
        <f>'Data information'!C704</f>
        <v xml:space="preserve"> - แผ่นเหล็กขนาด 1000X400X25mm. </v>
      </c>
      <c r="D487" s="449"/>
      <c r="E487" s="450" t="str">
        <f>'Data information'!D704</f>
        <v>กก.</v>
      </c>
      <c r="F487" s="449">
        <f>'Data information'!E704</f>
        <v>28.44</v>
      </c>
      <c r="G487" s="449">
        <f t="shared" si="40"/>
        <v>0</v>
      </c>
      <c r="H487" s="449">
        <f>'Data information'!F704</f>
        <v>0</v>
      </c>
      <c r="I487" s="449">
        <f t="shared" si="41"/>
        <v>0</v>
      </c>
      <c r="J487" s="449">
        <f t="shared" si="42"/>
        <v>0</v>
      </c>
      <c r="K487" s="451"/>
    </row>
    <row r="488" spans="1:11" s="500" customFormat="1" hidden="1">
      <c r="A488" s="451"/>
      <c r="B488" s="475"/>
      <c r="C488" s="489" t="str">
        <f>'Data information'!C705</f>
        <v xml:space="preserve"> - แผ่นเหล็กขนาด 400X400X25mm. </v>
      </c>
      <c r="D488" s="449"/>
      <c r="E488" s="450" t="str">
        <f>'Data information'!D705</f>
        <v>กก.</v>
      </c>
      <c r="F488" s="449">
        <f>'Data information'!E705</f>
        <v>28.44</v>
      </c>
      <c r="G488" s="449">
        <f t="shared" si="40"/>
        <v>0</v>
      </c>
      <c r="H488" s="449">
        <f>'Data information'!F705</f>
        <v>0</v>
      </c>
      <c r="I488" s="449">
        <f t="shared" si="41"/>
        <v>0</v>
      </c>
      <c r="J488" s="449">
        <f t="shared" si="42"/>
        <v>0</v>
      </c>
      <c r="K488" s="451"/>
    </row>
    <row r="489" spans="1:11" s="500" customFormat="1" hidden="1">
      <c r="A489" s="451"/>
      <c r="B489" s="475"/>
      <c r="C489" s="489" t="str">
        <f>'Data information'!C706</f>
        <v xml:space="preserve"> - แผ่นเหล็กขนาด 200X350X25mm. </v>
      </c>
      <c r="D489" s="449"/>
      <c r="E489" s="450" t="str">
        <f>'Data information'!D706</f>
        <v>กก.</v>
      </c>
      <c r="F489" s="449">
        <f>'Data information'!E706</f>
        <v>28.44</v>
      </c>
      <c r="G489" s="449">
        <f t="shared" si="40"/>
        <v>0</v>
      </c>
      <c r="H489" s="449">
        <f>'Data information'!F706</f>
        <v>0</v>
      </c>
      <c r="I489" s="449">
        <f t="shared" si="41"/>
        <v>0</v>
      </c>
      <c r="J489" s="449">
        <f t="shared" si="42"/>
        <v>0</v>
      </c>
      <c r="K489" s="451"/>
    </row>
    <row r="490" spans="1:11" s="500" customFormat="1" hidden="1">
      <c r="A490" s="451"/>
      <c r="B490" s="475"/>
      <c r="C490" s="489" t="str">
        <f>'Data information'!C707</f>
        <v xml:space="preserve"> - Dowel DB25 ยาว 0.40 ม.</v>
      </c>
      <c r="D490" s="449"/>
      <c r="E490" s="450" t="str">
        <f>'Data information'!D707</f>
        <v>กก.</v>
      </c>
      <c r="F490" s="449">
        <f>'Data information'!E707</f>
        <v>20.41</v>
      </c>
      <c r="G490" s="449">
        <f t="shared" si="40"/>
        <v>0</v>
      </c>
      <c r="H490" s="449">
        <f>'Data information'!F707</f>
        <v>0</v>
      </c>
      <c r="I490" s="449">
        <f t="shared" si="41"/>
        <v>0</v>
      </c>
      <c r="J490" s="449">
        <f t="shared" si="42"/>
        <v>0</v>
      </c>
      <c r="K490" s="451"/>
    </row>
    <row r="491" spans="1:11" s="500" customFormat="1" hidden="1">
      <c r="A491" s="451"/>
      <c r="B491" s="475"/>
      <c r="C491" s="489" t="str">
        <f>'Data information'!C708</f>
        <v xml:space="preserve"> - Dowel DB16 ยาว 0.40 ม.  </v>
      </c>
      <c r="D491" s="449"/>
      <c r="E491" s="450" t="str">
        <f>'Data information'!D708</f>
        <v>กก.</v>
      </c>
      <c r="F491" s="449">
        <f>'Data information'!E708</f>
        <v>20.14</v>
      </c>
      <c r="G491" s="449">
        <f t="shared" si="40"/>
        <v>0</v>
      </c>
      <c r="H491" s="449">
        <f>'Data information'!F708</f>
        <v>0</v>
      </c>
      <c r="I491" s="449">
        <f t="shared" si="41"/>
        <v>0</v>
      </c>
      <c r="J491" s="449">
        <f t="shared" si="42"/>
        <v>0</v>
      </c>
      <c r="K491" s="451"/>
    </row>
    <row r="492" spans="1:11" s="500" customFormat="1" hidden="1">
      <c r="A492" s="451"/>
      <c r="B492" s="475"/>
      <c r="C492" s="489" t="str">
        <f>'Data information'!C709</f>
        <v xml:space="preserve"> - ค่าแรงเชื่อม ประกอบเหล็กโครงสร้าง</v>
      </c>
      <c r="D492" s="449"/>
      <c r="E492" s="450" t="str">
        <f>'Data information'!D709</f>
        <v>กก.</v>
      </c>
      <c r="F492" s="449">
        <f>'Data information'!E709</f>
        <v>0</v>
      </c>
      <c r="G492" s="449">
        <f t="shared" si="40"/>
        <v>0</v>
      </c>
      <c r="H492" s="449">
        <f>'Data information'!F709</f>
        <v>10</v>
      </c>
      <c r="I492" s="449">
        <f t="shared" si="41"/>
        <v>0</v>
      </c>
      <c r="J492" s="449">
        <f t="shared" si="42"/>
        <v>0</v>
      </c>
      <c r="K492" s="451"/>
    </row>
    <row r="493" spans="1:11" s="500" customFormat="1" hidden="1">
      <c r="A493" s="451"/>
      <c r="B493" s="475"/>
      <c r="C493" s="489" t="str">
        <f>'Data information'!C710</f>
        <v xml:space="preserve"> - คอนกรีต ขัดมันเรียบ (ลูกนอนบันได)</v>
      </c>
      <c r="D493" s="449"/>
      <c r="E493" s="450" t="str">
        <f>'Data information'!D710</f>
        <v>ลบ.ม.</v>
      </c>
      <c r="F493" s="449">
        <f>'Data information'!E710</f>
        <v>1971.96</v>
      </c>
      <c r="G493" s="449">
        <f t="shared" ref="G493:G525" si="43">D493*F493</f>
        <v>0</v>
      </c>
      <c r="H493" s="449">
        <f>'Data information'!F710</f>
        <v>519</v>
      </c>
      <c r="I493" s="449">
        <f t="shared" ref="I493:I525" si="44">D493*H493</f>
        <v>0</v>
      </c>
      <c r="J493" s="449">
        <f t="shared" ref="J493:J525" si="45">G493+I493</f>
        <v>0</v>
      </c>
      <c r="K493" s="451"/>
    </row>
    <row r="494" spans="1:11" s="500" customFormat="1" hidden="1">
      <c r="A494" s="451"/>
      <c r="B494" s="475"/>
      <c r="C494" s="489" t="str">
        <f>'Data information'!C711</f>
        <v xml:space="preserve"> - เหล็กเสริม RB 9 มม.</v>
      </c>
      <c r="D494" s="449"/>
      <c r="E494" s="450" t="str">
        <f>'Data information'!D711</f>
        <v>กก.</v>
      </c>
      <c r="F494" s="449">
        <f>'Data information'!E711</f>
        <v>20.79</v>
      </c>
      <c r="G494" s="449">
        <f t="shared" si="43"/>
        <v>0</v>
      </c>
      <c r="H494" s="449">
        <f>'Data information'!F711</f>
        <v>4.4000000000000004</v>
      </c>
      <c r="I494" s="449">
        <f t="shared" si="44"/>
        <v>0</v>
      </c>
      <c r="J494" s="449">
        <f t="shared" si="45"/>
        <v>0</v>
      </c>
      <c r="K494" s="451"/>
    </row>
    <row r="495" spans="1:11" s="500" customFormat="1" hidden="1">
      <c r="A495" s="451"/>
      <c r="B495" s="475"/>
      <c r="C495" s="489" t="str">
        <f>'Data information'!C712</f>
        <v xml:space="preserve"> - เหล็กเสริม DB 12 มม.</v>
      </c>
      <c r="D495" s="449"/>
      <c r="E495" s="450" t="str">
        <f>'Data information'!D712</f>
        <v>กก.</v>
      </c>
      <c r="F495" s="449">
        <f>'Data information'!E712</f>
        <v>20.2</v>
      </c>
      <c r="G495" s="449">
        <f t="shared" si="43"/>
        <v>0</v>
      </c>
      <c r="H495" s="449">
        <f>'Data information'!F712</f>
        <v>3.6</v>
      </c>
      <c r="I495" s="449">
        <f t="shared" si="44"/>
        <v>0</v>
      </c>
      <c r="J495" s="449">
        <f t="shared" si="45"/>
        <v>0</v>
      </c>
      <c r="K495" s="451"/>
    </row>
    <row r="496" spans="1:11" s="500" customFormat="1" hidden="1">
      <c r="A496" s="451"/>
      <c r="B496" s="475"/>
      <c r="C496" s="489" t="str">
        <f>'Data information'!C713</f>
        <v xml:space="preserve"> - เหล็กสี่เหลี่ยมตัน 1 x 1 ซม.(จมูกบันได)</v>
      </c>
      <c r="D496" s="449"/>
      <c r="E496" s="450" t="str">
        <f>'Data information'!D713</f>
        <v>ม.</v>
      </c>
      <c r="F496" s="449">
        <f>'Data information'!E713</f>
        <v>30</v>
      </c>
      <c r="G496" s="449">
        <f t="shared" si="43"/>
        <v>0</v>
      </c>
      <c r="H496" s="449">
        <f>'Data information'!F713</f>
        <v>0</v>
      </c>
      <c r="I496" s="449">
        <f t="shared" si="44"/>
        <v>0</v>
      </c>
      <c r="J496" s="449">
        <f t="shared" si="45"/>
        <v>0</v>
      </c>
      <c r="K496" s="451"/>
    </row>
    <row r="497" spans="1:11" s="500" customFormat="1" hidden="1">
      <c r="A497" s="451"/>
      <c r="B497" s="475"/>
      <c r="C497" s="489" t="str">
        <f>'Data information'!C714</f>
        <v xml:space="preserve"> - ลวดผูกเหล็ก</v>
      </c>
      <c r="D497" s="449"/>
      <c r="E497" s="450" t="str">
        <f>'Data information'!D714</f>
        <v>กก.</v>
      </c>
      <c r="F497" s="449">
        <f>'Data information'!E714</f>
        <v>34.42</v>
      </c>
      <c r="G497" s="449">
        <f t="shared" si="43"/>
        <v>0</v>
      </c>
      <c r="H497" s="449">
        <f>'Data information'!F714</f>
        <v>0</v>
      </c>
      <c r="I497" s="449">
        <f t="shared" si="44"/>
        <v>0</v>
      </c>
      <c r="J497" s="449">
        <f t="shared" si="45"/>
        <v>0</v>
      </c>
      <c r="K497" s="451"/>
    </row>
    <row r="498" spans="1:11" s="500" customFormat="1" hidden="1">
      <c r="A498" s="451"/>
      <c r="B498" s="475"/>
      <c r="C498" s="489" t="str">
        <f>'Data information'!C715</f>
        <v xml:space="preserve"> - ทาสีกันสนิม</v>
      </c>
      <c r="D498" s="449"/>
      <c r="E498" s="450" t="str">
        <f>'Data information'!D715</f>
        <v>ตร.ม.</v>
      </c>
      <c r="F498" s="449">
        <f>'Data information'!E715</f>
        <v>22.42</v>
      </c>
      <c r="G498" s="449">
        <f t="shared" si="43"/>
        <v>0</v>
      </c>
      <c r="H498" s="449">
        <f>'Data information'!F715</f>
        <v>30</v>
      </c>
      <c r="I498" s="449">
        <f t="shared" si="44"/>
        <v>0</v>
      </c>
      <c r="J498" s="449">
        <f t="shared" si="45"/>
        <v>0</v>
      </c>
      <c r="K498" s="451"/>
    </row>
    <row r="499" spans="1:11" s="500" customFormat="1" hidden="1">
      <c r="A499" s="451"/>
      <c r="B499" s="475"/>
      <c r="C499" s="489" t="str">
        <f>'Data information'!C716</f>
        <v xml:space="preserve"> - ทาสีน้ำมัน</v>
      </c>
      <c r="D499" s="449"/>
      <c r="E499" s="450" t="str">
        <f>'Data information'!D716</f>
        <v>ตร.ม.</v>
      </c>
      <c r="F499" s="449">
        <f>'Data information'!E716</f>
        <v>66.12</v>
      </c>
      <c r="G499" s="449">
        <f t="shared" si="43"/>
        <v>0</v>
      </c>
      <c r="H499" s="449">
        <f>'Data information'!F716</f>
        <v>35</v>
      </c>
      <c r="I499" s="449">
        <f t="shared" si="44"/>
        <v>0</v>
      </c>
      <c r="J499" s="449">
        <f t="shared" si="45"/>
        <v>0</v>
      </c>
      <c r="K499" s="451"/>
    </row>
    <row r="500" spans="1:11" s="500" customFormat="1" hidden="1">
      <c r="A500" s="451"/>
      <c r="B500" s="475"/>
      <c r="C500" s="489" t="str">
        <f>'Data information'!C717</f>
        <v xml:space="preserve"> - งานราวเหล็ก ราวบันได ST.5</v>
      </c>
      <c r="D500" s="449"/>
      <c r="E500" s="450" t="str">
        <f>'Data information'!D717</f>
        <v>ม.</v>
      </c>
      <c r="F500" s="449">
        <f>'Data information'!E717</f>
        <v>1838.53</v>
      </c>
      <c r="G500" s="449">
        <f t="shared" si="43"/>
        <v>0</v>
      </c>
      <c r="H500" s="449">
        <f>'Data information'!F717</f>
        <v>560</v>
      </c>
      <c r="I500" s="449">
        <f t="shared" si="44"/>
        <v>0</v>
      </c>
      <c r="J500" s="449">
        <f t="shared" si="45"/>
        <v>0</v>
      </c>
      <c r="K500" s="451"/>
    </row>
    <row r="501" spans="1:11" s="500" customFormat="1" hidden="1">
      <c r="A501" s="451"/>
      <c r="B501" s="475"/>
      <c r="C501" s="485" t="str">
        <f>'Data information'!C718</f>
        <v>งานบันได ST.2 ทางเชื่อม 5</v>
      </c>
      <c r="D501" s="449"/>
      <c r="E501" s="450"/>
      <c r="F501" s="449"/>
      <c r="G501" s="449"/>
      <c r="H501" s="449"/>
      <c r="I501" s="449"/>
      <c r="J501" s="449"/>
      <c r="K501" s="451"/>
    </row>
    <row r="502" spans="1:11" s="500" customFormat="1" hidden="1">
      <c r="A502" s="451"/>
      <c r="B502" s="475"/>
      <c r="C502" s="489" t="str">
        <f>'Data information'!C719</f>
        <v xml:space="preserve"> - H-300X150X6.5X9mm.( แม่บันได )</v>
      </c>
      <c r="D502" s="449"/>
      <c r="E502" s="450" t="str">
        <f>'Data information'!D719</f>
        <v>กก.</v>
      </c>
      <c r="F502" s="449">
        <f>'Data information'!E719</f>
        <v>35.549999999999997</v>
      </c>
      <c r="G502" s="449">
        <f t="shared" si="43"/>
        <v>0</v>
      </c>
      <c r="H502" s="449">
        <f>'Data information'!F719</f>
        <v>0</v>
      </c>
      <c r="I502" s="449">
        <f t="shared" si="44"/>
        <v>0</v>
      </c>
      <c r="J502" s="449">
        <f t="shared" si="45"/>
        <v>0</v>
      </c>
      <c r="K502" s="451"/>
    </row>
    <row r="503" spans="1:11" s="500" customFormat="1" hidden="1">
      <c r="A503" s="451"/>
      <c r="B503" s="475"/>
      <c r="C503" s="489" t="str">
        <f>'Data information'!C720</f>
        <v xml:space="preserve"> - H-200X200X8X12mm. (เสา)</v>
      </c>
      <c r="D503" s="449"/>
      <c r="E503" s="450" t="str">
        <f>'Data information'!D720</f>
        <v>กก.</v>
      </c>
      <c r="F503" s="449">
        <f>'Data information'!E720</f>
        <v>33.409999999999997</v>
      </c>
      <c r="G503" s="449">
        <f t="shared" si="43"/>
        <v>0</v>
      </c>
      <c r="H503" s="449">
        <f>'Data information'!F720</f>
        <v>0</v>
      </c>
      <c r="I503" s="449">
        <f t="shared" si="44"/>
        <v>0</v>
      </c>
      <c r="J503" s="449">
        <f t="shared" si="45"/>
        <v>0</v>
      </c>
      <c r="K503" s="451"/>
    </row>
    <row r="504" spans="1:11" s="500" customFormat="1" hidden="1">
      <c r="A504" s="451"/>
      <c r="B504" s="475"/>
      <c r="C504" s="489" t="str">
        <f>'Data information'!C721</f>
        <v xml:space="preserve"> - แผ่นเหล็กเรียบดำหนา 6 มม. (ลูกตั้ง-ลูกนอน)</v>
      </c>
      <c r="D504" s="449"/>
      <c r="E504" s="450" t="str">
        <f>'Data information'!D721</f>
        <v>กก.</v>
      </c>
      <c r="F504" s="449">
        <f>'Data information'!E721</f>
        <v>25.12</v>
      </c>
      <c r="G504" s="449">
        <f t="shared" si="43"/>
        <v>0</v>
      </c>
      <c r="H504" s="449">
        <f>'Data information'!F721</f>
        <v>0</v>
      </c>
      <c r="I504" s="449">
        <f t="shared" si="44"/>
        <v>0</v>
      </c>
      <c r="J504" s="449">
        <f t="shared" si="45"/>
        <v>0</v>
      </c>
      <c r="K504" s="451"/>
    </row>
    <row r="505" spans="1:11" s="500" customFormat="1" hidden="1">
      <c r="A505" s="451"/>
      <c r="B505" s="475"/>
      <c r="C505" s="489" t="str">
        <f>'Data information'!C722</f>
        <v xml:space="preserve"> - แผ่นเหล็กขนาด 600X400X20mm. </v>
      </c>
      <c r="D505" s="449"/>
      <c r="E505" s="450" t="str">
        <f>'Data information'!D722</f>
        <v>กก.</v>
      </c>
      <c r="F505" s="449">
        <f>'Data information'!E722</f>
        <v>28.44</v>
      </c>
      <c r="G505" s="449">
        <f t="shared" si="43"/>
        <v>0</v>
      </c>
      <c r="H505" s="449">
        <f>'Data information'!F722</f>
        <v>0</v>
      </c>
      <c r="I505" s="449">
        <f t="shared" si="44"/>
        <v>0</v>
      </c>
      <c r="J505" s="449">
        <f t="shared" si="45"/>
        <v>0</v>
      </c>
      <c r="K505" s="451"/>
    </row>
    <row r="506" spans="1:11" s="500" customFormat="1" hidden="1">
      <c r="A506" s="451"/>
      <c r="B506" s="475"/>
      <c r="C506" s="489" t="str">
        <f>'Data information'!C723</f>
        <v xml:space="preserve"> - แผ่นเหล็กขนาด 400X400X20mm. </v>
      </c>
      <c r="D506" s="449"/>
      <c r="E506" s="450" t="str">
        <f>'Data information'!D723</f>
        <v>กก.</v>
      </c>
      <c r="F506" s="449">
        <f>'Data information'!E723</f>
        <v>28.44</v>
      </c>
      <c r="G506" s="449">
        <f t="shared" si="43"/>
        <v>0</v>
      </c>
      <c r="H506" s="449">
        <f>'Data information'!F723</f>
        <v>0</v>
      </c>
      <c r="I506" s="449">
        <f t="shared" si="44"/>
        <v>0</v>
      </c>
      <c r="J506" s="449">
        <f t="shared" si="45"/>
        <v>0</v>
      </c>
      <c r="K506" s="451"/>
    </row>
    <row r="507" spans="1:11" s="500" customFormat="1" hidden="1">
      <c r="A507" s="451"/>
      <c r="B507" s="475"/>
      <c r="C507" s="489" t="str">
        <f>'Data information'!C724</f>
        <v xml:space="preserve"> - J-Bolt 20 mm.</v>
      </c>
      <c r="D507" s="449"/>
      <c r="E507" s="450" t="str">
        <f>'Data information'!D724</f>
        <v>ชุด</v>
      </c>
      <c r="F507" s="449">
        <f>'Data information'!E724</f>
        <v>150</v>
      </c>
      <c r="G507" s="449">
        <f t="shared" si="43"/>
        <v>0</v>
      </c>
      <c r="H507" s="449">
        <f>'Data information'!F724</f>
        <v>0</v>
      </c>
      <c r="I507" s="449">
        <f t="shared" si="44"/>
        <v>0</v>
      </c>
      <c r="J507" s="449">
        <f t="shared" si="45"/>
        <v>0</v>
      </c>
      <c r="K507" s="451"/>
    </row>
    <row r="508" spans="1:11" s="500" customFormat="1" hidden="1">
      <c r="A508" s="451"/>
      <c r="B508" s="475"/>
      <c r="C508" s="489" t="str">
        <f>'Data information'!C725</f>
        <v xml:space="preserve"> - Bolt M20</v>
      </c>
      <c r="D508" s="449"/>
      <c r="E508" s="450" t="str">
        <f>'Data information'!D725</f>
        <v>ชุด</v>
      </c>
      <c r="F508" s="449">
        <f>'Data information'!E725</f>
        <v>150</v>
      </c>
      <c r="G508" s="449">
        <f t="shared" si="43"/>
        <v>0</v>
      </c>
      <c r="H508" s="449">
        <f>'Data information'!F725</f>
        <v>0</v>
      </c>
      <c r="I508" s="449">
        <f t="shared" si="44"/>
        <v>0</v>
      </c>
      <c r="J508" s="449">
        <f t="shared" si="45"/>
        <v>0</v>
      </c>
      <c r="K508" s="451"/>
    </row>
    <row r="509" spans="1:11" s="500" customFormat="1" hidden="1">
      <c r="A509" s="451"/>
      <c r="B509" s="475"/>
      <c r="C509" s="489" t="str">
        <f>'Data information'!C726</f>
        <v xml:space="preserve"> - ค่าแรงเชื่อม ประกอบเหล็กโครงสร้าง</v>
      </c>
      <c r="D509" s="449"/>
      <c r="E509" s="450" t="str">
        <f>'Data information'!D726</f>
        <v>กก.</v>
      </c>
      <c r="F509" s="449">
        <f>'Data information'!E726</f>
        <v>0</v>
      </c>
      <c r="G509" s="449">
        <f t="shared" si="43"/>
        <v>0</v>
      </c>
      <c r="H509" s="449">
        <f>'Data information'!F726</f>
        <v>10</v>
      </c>
      <c r="I509" s="449">
        <f t="shared" si="44"/>
        <v>0</v>
      </c>
      <c r="J509" s="449">
        <f t="shared" si="45"/>
        <v>0</v>
      </c>
      <c r="K509" s="451"/>
    </row>
    <row r="510" spans="1:11" s="500" customFormat="1" hidden="1">
      <c r="A510" s="451"/>
      <c r="B510" s="475"/>
      <c r="C510" s="489" t="str">
        <f>'Data information'!C727</f>
        <v xml:space="preserve"> - ทาสีกันสนิม</v>
      </c>
      <c r="D510" s="449"/>
      <c r="E510" s="450" t="str">
        <f>'Data information'!D727</f>
        <v>ตร.ม.</v>
      </c>
      <c r="F510" s="449">
        <f>'Data information'!E727</f>
        <v>22.42</v>
      </c>
      <c r="G510" s="449">
        <f t="shared" si="43"/>
        <v>0</v>
      </c>
      <c r="H510" s="449">
        <f>'Data information'!F727</f>
        <v>30</v>
      </c>
      <c r="I510" s="449">
        <f t="shared" si="44"/>
        <v>0</v>
      </c>
      <c r="J510" s="449">
        <f t="shared" si="45"/>
        <v>0</v>
      </c>
      <c r="K510" s="451"/>
    </row>
    <row r="511" spans="1:11" s="500" customFormat="1" hidden="1">
      <c r="A511" s="451"/>
      <c r="B511" s="475"/>
      <c r="C511" s="489" t="str">
        <f>'Data information'!C728</f>
        <v xml:space="preserve"> - ทาสีน้ำมัน</v>
      </c>
      <c r="D511" s="449"/>
      <c r="E511" s="450" t="str">
        <f>'Data information'!D728</f>
        <v>ตร.ม.</v>
      </c>
      <c r="F511" s="449">
        <f>'Data information'!E728</f>
        <v>66.12</v>
      </c>
      <c r="G511" s="449">
        <f t="shared" si="43"/>
        <v>0</v>
      </c>
      <c r="H511" s="449">
        <f>'Data information'!F728</f>
        <v>35</v>
      </c>
      <c r="I511" s="449">
        <f t="shared" si="44"/>
        <v>0</v>
      </c>
      <c r="J511" s="449">
        <f t="shared" si="45"/>
        <v>0</v>
      </c>
      <c r="K511" s="451"/>
    </row>
    <row r="512" spans="1:11" s="500" customFormat="1" hidden="1">
      <c r="A512" s="451"/>
      <c r="B512" s="475"/>
      <c r="C512" s="489" t="str">
        <f>'Data information'!C729</f>
        <v xml:space="preserve"> -งานราวเหล็ก ราวบันได ST.2 (RL)</v>
      </c>
      <c r="D512" s="449"/>
      <c r="E512" s="450" t="str">
        <f>'Data information'!D729</f>
        <v>ม.</v>
      </c>
      <c r="F512" s="449">
        <f>'Data information'!E729</f>
        <v>502.06257075664615</v>
      </c>
      <c r="G512" s="449">
        <f t="shared" si="43"/>
        <v>0</v>
      </c>
      <c r="H512" s="449">
        <f>'Data information'!F729</f>
        <v>327.06717152351735</v>
      </c>
      <c r="I512" s="449">
        <f t="shared" si="44"/>
        <v>0</v>
      </c>
      <c r="J512" s="449">
        <f t="shared" si="45"/>
        <v>0</v>
      </c>
      <c r="K512" s="451"/>
    </row>
    <row r="513" spans="1:11" s="500" customFormat="1" hidden="1">
      <c r="A513" s="451"/>
      <c r="B513" s="475"/>
      <c r="C513" s="485" t="str">
        <f>'Data information'!C730</f>
        <v>งานลิฟท์ ทางเชื่อม 5</v>
      </c>
      <c r="D513" s="449"/>
      <c r="E513" s="450"/>
      <c r="F513" s="449"/>
      <c r="G513" s="449"/>
      <c r="H513" s="449"/>
      <c r="I513" s="449"/>
      <c r="J513" s="449"/>
      <c r="K513" s="451"/>
    </row>
    <row r="514" spans="1:11" s="500" customFormat="1" hidden="1">
      <c r="A514" s="451"/>
      <c r="B514" s="475"/>
      <c r="C514" s="489" t="str">
        <f>'Data information'!C731</f>
        <v xml:space="preserve"> - H-200x200x8x12 มม.</v>
      </c>
      <c r="D514" s="449"/>
      <c r="E514" s="450" t="str">
        <f>'Data information'!D731</f>
        <v>กก.</v>
      </c>
      <c r="F514" s="449">
        <f>'Data information'!E731</f>
        <v>33.409999999999997</v>
      </c>
      <c r="G514" s="449">
        <f t="shared" si="43"/>
        <v>0</v>
      </c>
      <c r="H514" s="449">
        <f>'Data information'!F731</f>
        <v>0</v>
      </c>
      <c r="I514" s="449">
        <f t="shared" si="44"/>
        <v>0</v>
      </c>
      <c r="J514" s="449">
        <f t="shared" si="45"/>
        <v>0</v>
      </c>
      <c r="K514" s="451"/>
    </row>
    <row r="515" spans="1:11" s="500" customFormat="1" hidden="1">
      <c r="A515" s="451"/>
      <c r="B515" s="475"/>
      <c r="C515" s="489" t="str">
        <f>'Data information'!C732</f>
        <v xml:space="preserve"> - H-194x150x6x9 มม.</v>
      </c>
      <c r="D515" s="449"/>
      <c r="E515" s="450" t="str">
        <f>'Data information'!D732</f>
        <v>กก.</v>
      </c>
      <c r="F515" s="449">
        <f>'Data information'!E732</f>
        <v>34.020000000000003</v>
      </c>
      <c r="G515" s="449">
        <f t="shared" si="43"/>
        <v>0</v>
      </c>
      <c r="H515" s="449">
        <f>'Data information'!F732</f>
        <v>0</v>
      </c>
      <c r="I515" s="449">
        <f t="shared" si="44"/>
        <v>0</v>
      </c>
      <c r="J515" s="449">
        <f t="shared" si="45"/>
        <v>0</v>
      </c>
      <c r="K515" s="451"/>
    </row>
    <row r="516" spans="1:11" s="500" customFormat="1" hidden="1">
      <c r="A516" s="451"/>
      <c r="B516" s="475"/>
      <c r="C516" s="489" t="str">
        <f>'Data information'!C733</f>
        <v xml:space="preserve"> - C-200x80x7.5x11 มม.</v>
      </c>
      <c r="D516" s="449"/>
      <c r="E516" s="450" t="str">
        <f>'Data information'!D733</f>
        <v>กก.</v>
      </c>
      <c r="F516" s="449">
        <f>'Data information'!E733</f>
        <v>33.409999999999997</v>
      </c>
      <c r="G516" s="449">
        <f t="shared" si="43"/>
        <v>0</v>
      </c>
      <c r="H516" s="449">
        <f>'Data information'!F733</f>
        <v>0</v>
      </c>
      <c r="I516" s="449">
        <f t="shared" si="44"/>
        <v>0</v>
      </c>
      <c r="J516" s="449">
        <f t="shared" si="45"/>
        <v>0</v>
      </c>
      <c r="K516" s="451"/>
    </row>
    <row r="517" spans="1:11" s="500" customFormat="1" hidden="1">
      <c r="A517" s="451"/>
      <c r="B517" s="475"/>
      <c r="C517" s="489" t="str">
        <f>'Data information'!C734</f>
        <v xml:space="preserve"> - แผ่นเหล็กขนาด 250X250X20mm. </v>
      </c>
      <c r="D517" s="449"/>
      <c r="E517" s="450" t="str">
        <f>'Data information'!D734</f>
        <v>กก.</v>
      </c>
      <c r="F517" s="449">
        <f>'Data information'!E734</f>
        <v>28.44</v>
      </c>
      <c r="G517" s="449">
        <f t="shared" si="43"/>
        <v>0</v>
      </c>
      <c r="H517" s="449">
        <f>'Data information'!F734</f>
        <v>0</v>
      </c>
      <c r="I517" s="449">
        <f t="shared" si="44"/>
        <v>0</v>
      </c>
      <c r="J517" s="449">
        <f t="shared" si="45"/>
        <v>0</v>
      </c>
      <c r="K517" s="451"/>
    </row>
    <row r="518" spans="1:11" s="500" customFormat="1" hidden="1">
      <c r="A518" s="451"/>
      <c r="B518" s="475"/>
      <c r="C518" s="489" t="str">
        <f>'Data information'!C735</f>
        <v xml:space="preserve"> - Dowel DB16 ยาว 0.40 ม.  </v>
      </c>
      <c r="D518" s="449"/>
      <c r="E518" s="450" t="str">
        <f>'Data information'!D735</f>
        <v>กก.</v>
      </c>
      <c r="F518" s="449">
        <f>'Data information'!E735</f>
        <v>20.14</v>
      </c>
      <c r="G518" s="449">
        <f t="shared" si="43"/>
        <v>0</v>
      </c>
      <c r="H518" s="449">
        <f>'Data information'!F735</f>
        <v>0</v>
      </c>
      <c r="I518" s="449">
        <f t="shared" si="44"/>
        <v>0</v>
      </c>
      <c r="J518" s="449">
        <f t="shared" si="45"/>
        <v>0</v>
      </c>
      <c r="K518" s="451"/>
    </row>
    <row r="519" spans="1:11" s="500" customFormat="1" hidden="1">
      <c r="A519" s="451"/>
      <c r="B519" s="475"/>
      <c r="C519" s="489" t="str">
        <f>'Data information'!C736</f>
        <v xml:space="preserve"> - ค่าแรงเชื่อม ประกอบเหล็กโครงสร้าง</v>
      </c>
      <c r="D519" s="449"/>
      <c r="E519" s="450" t="str">
        <f>'Data information'!D736</f>
        <v>กก.</v>
      </c>
      <c r="F519" s="449">
        <f>'Data information'!E736</f>
        <v>0</v>
      </c>
      <c r="G519" s="449">
        <f t="shared" si="43"/>
        <v>0</v>
      </c>
      <c r="H519" s="449">
        <f>'Data information'!F736</f>
        <v>10</v>
      </c>
      <c r="I519" s="449">
        <f t="shared" si="44"/>
        <v>0</v>
      </c>
      <c r="J519" s="449">
        <f t="shared" si="45"/>
        <v>0</v>
      </c>
      <c r="K519" s="451"/>
    </row>
    <row r="520" spans="1:11" s="500" customFormat="1" hidden="1">
      <c r="A520" s="451"/>
      <c r="B520" s="475"/>
      <c r="C520" s="489" t="str">
        <f>'Data information'!C737</f>
        <v xml:space="preserve"> - ทาสีกันสนิม</v>
      </c>
      <c r="D520" s="449"/>
      <c r="E520" s="450" t="str">
        <f>'Data information'!D737</f>
        <v>ตร.ม.</v>
      </c>
      <c r="F520" s="449">
        <f>'Data information'!E737</f>
        <v>22.42</v>
      </c>
      <c r="G520" s="449">
        <f t="shared" si="43"/>
        <v>0</v>
      </c>
      <c r="H520" s="449">
        <f>'Data information'!F737</f>
        <v>30</v>
      </c>
      <c r="I520" s="449">
        <f t="shared" si="44"/>
        <v>0</v>
      </c>
      <c r="J520" s="449">
        <f t="shared" si="45"/>
        <v>0</v>
      </c>
      <c r="K520" s="451"/>
    </row>
    <row r="521" spans="1:11" s="500" customFormat="1" hidden="1">
      <c r="A521" s="451"/>
      <c r="B521" s="475"/>
      <c r="C521" s="489" t="str">
        <f>'Data information'!C738</f>
        <v xml:space="preserve"> - ทาสีน้ำมัน</v>
      </c>
      <c r="D521" s="449"/>
      <c r="E521" s="450" t="str">
        <f>'Data information'!D738</f>
        <v>ตร.ม.</v>
      </c>
      <c r="F521" s="449">
        <f>'Data information'!E738</f>
        <v>66.12</v>
      </c>
      <c r="G521" s="449">
        <f t="shared" si="43"/>
        <v>0</v>
      </c>
      <c r="H521" s="449">
        <f>'Data information'!F738</f>
        <v>35</v>
      </c>
      <c r="I521" s="449">
        <f t="shared" si="44"/>
        <v>0</v>
      </c>
      <c r="J521" s="449">
        <f t="shared" si="45"/>
        <v>0</v>
      </c>
      <c r="K521" s="451"/>
    </row>
    <row r="522" spans="1:11" s="500" customFormat="1" hidden="1">
      <c r="A522" s="451"/>
      <c r="B522" s="475"/>
      <c r="C522" s="485" t="str">
        <f>'Data information'!C739</f>
        <v>ราวกันตก RL ทางเชื่อม</v>
      </c>
      <c r="D522" s="449"/>
      <c r="E522" s="450"/>
      <c r="F522" s="449"/>
      <c r="G522" s="449"/>
      <c r="H522" s="449"/>
      <c r="I522" s="449"/>
      <c r="J522" s="449"/>
      <c r="K522" s="451"/>
    </row>
    <row r="523" spans="1:11" s="500" customFormat="1" hidden="1">
      <c r="A523" s="451"/>
      <c r="B523" s="475"/>
      <c r="C523" s="489" t="str">
        <f>'Data information'!C740</f>
        <v xml:space="preserve"> - งานราวเหล็กกันตก </v>
      </c>
      <c r="D523" s="449"/>
      <c r="E523" s="450" t="str">
        <f>'Data information'!D740</f>
        <v>ม.</v>
      </c>
      <c r="F523" s="449">
        <f>'Data information'!E740</f>
        <v>502.06257075664615</v>
      </c>
      <c r="G523" s="449">
        <f t="shared" si="43"/>
        <v>0</v>
      </c>
      <c r="H523" s="449">
        <f>'Data information'!F740</f>
        <v>327.06717152351735</v>
      </c>
      <c r="I523" s="449">
        <f t="shared" si="44"/>
        <v>0</v>
      </c>
      <c r="J523" s="449">
        <f t="shared" si="45"/>
        <v>0</v>
      </c>
      <c r="K523" s="451"/>
    </row>
    <row r="524" spans="1:11" s="500" customFormat="1" hidden="1">
      <c r="A524" s="451"/>
      <c r="B524" s="475"/>
      <c r="C524" s="485" t="str">
        <f>'Data information'!C741</f>
        <v>ราวกันตก RL-2 ทางเชื่อม</v>
      </c>
      <c r="D524" s="449"/>
      <c r="E524" s="450"/>
      <c r="F524" s="449"/>
      <c r="G524" s="449"/>
      <c r="H524" s="449"/>
      <c r="I524" s="449"/>
      <c r="J524" s="449"/>
      <c r="K524" s="451"/>
    </row>
    <row r="525" spans="1:11" s="500" customFormat="1" hidden="1">
      <c r="A525" s="451"/>
      <c r="B525" s="475"/>
      <c r="C525" s="489" t="str">
        <f>'Data information'!C742</f>
        <v xml:space="preserve"> - งานราวเหล็กกันตก </v>
      </c>
      <c r="D525" s="449"/>
      <c r="E525" s="450" t="str">
        <f>'Data information'!D742</f>
        <v>ม.</v>
      </c>
      <c r="F525" s="449">
        <f>'Data information'!E742</f>
        <v>192.40384374999999</v>
      </c>
      <c r="G525" s="449">
        <f t="shared" si="43"/>
        <v>0</v>
      </c>
      <c r="H525" s="449">
        <f>'Data information'!F742</f>
        <v>80.226874999999993</v>
      </c>
      <c r="I525" s="449">
        <f t="shared" si="44"/>
        <v>0</v>
      </c>
      <c r="J525" s="449">
        <f t="shared" si="45"/>
        <v>0</v>
      </c>
      <c r="K525" s="451"/>
    </row>
    <row r="526" spans="1:11" s="500" customFormat="1" hidden="1">
      <c r="A526" s="480"/>
      <c r="B526" s="481"/>
      <c r="C526" s="485" t="str">
        <f>'Data information'!C743</f>
        <v>งานอื่นๆ</v>
      </c>
      <c r="D526" s="449"/>
      <c r="E526" s="458"/>
      <c r="F526" s="451"/>
      <c r="G526" s="451"/>
      <c r="H526" s="451"/>
      <c r="I526" s="451"/>
      <c r="J526" s="451"/>
      <c r="K526" s="451"/>
    </row>
    <row r="527" spans="1:11" s="500" customFormat="1" hidden="1">
      <c r="A527" s="451"/>
      <c r="B527" s="475"/>
      <c r="C527" s="485" t="str">
        <f>'Data information'!C744</f>
        <v>ผนัง 9</v>
      </c>
      <c r="D527" s="449"/>
      <c r="E527" s="450"/>
      <c r="F527" s="449"/>
      <c r="G527" s="449"/>
      <c r="H527" s="449"/>
      <c r="I527" s="449"/>
      <c r="J527" s="449"/>
      <c r="K527" s="469"/>
    </row>
    <row r="528" spans="1:11" s="500" customFormat="1" hidden="1">
      <c r="A528" s="451"/>
      <c r="B528" s="475"/>
      <c r="C528" s="489" t="str">
        <f>'Data information'!C745</f>
        <v xml:space="preserve"> - H-200x200x8x12 mm.</v>
      </c>
      <c r="D528" s="449"/>
      <c r="E528" s="450" t="str">
        <f>'Data information'!D745</f>
        <v>กก.</v>
      </c>
      <c r="F528" s="449">
        <f>'Data information'!E745</f>
        <v>33.409999999999997</v>
      </c>
      <c r="G528" s="449">
        <f t="shared" ref="G528:G544" si="46">D528*F528</f>
        <v>0</v>
      </c>
      <c r="H528" s="449">
        <f>'Data information'!F745</f>
        <v>0</v>
      </c>
      <c r="I528" s="449">
        <f t="shared" ref="I528:I544" si="47">D528*H528</f>
        <v>0</v>
      </c>
      <c r="J528" s="449">
        <f t="shared" ref="J528:J544" si="48">G528+I528</f>
        <v>0</v>
      </c>
      <c r="K528" s="451"/>
    </row>
    <row r="529" spans="1:11" s="500" customFormat="1" hidden="1">
      <c r="A529" s="451"/>
      <c r="B529" s="475"/>
      <c r="C529" s="489" t="str">
        <f>'Data information'!C746</f>
        <v xml:space="preserve"> - H-194x150x6x9 mm.</v>
      </c>
      <c r="D529" s="449"/>
      <c r="E529" s="450" t="str">
        <f>'Data information'!D746</f>
        <v>กก.</v>
      </c>
      <c r="F529" s="449">
        <f>'Data information'!E746</f>
        <v>34.020000000000003</v>
      </c>
      <c r="G529" s="449">
        <f t="shared" si="46"/>
        <v>0</v>
      </c>
      <c r="H529" s="449">
        <f>'Data information'!F746</f>
        <v>0</v>
      </c>
      <c r="I529" s="449">
        <f t="shared" si="47"/>
        <v>0</v>
      </c>
      <c r="J529" s="449">
        <f t="shared" si="48"/>
        <v>0</v>
      </c>
      <c r="K529" s="451"/>
    </row>
    <row r="530" spans="1:11" s="500" customFormat="1" hidden="1">
      <c r="A530" s="451"/>
      <c r="B530" s="475"/>
      <c r="C530" s="489" t="str">
        <f>'Data information'!C747</f>
        <v xml:space="preserve"> - H-100x100x6x8 mm.</v>
      </c>
      <c r="D530" s="449"/>
      <c r="E530" s="450" t="str">
        <f>'Data information'!D747</f>
        <v>กก.</v>
      </c>
      <c r="F530" s="449">
        <f>'Data information'!E747</f>
        <v>33.409999999999997</v>
      </c>
      <c r="G530" s="449">
        <f t="shared" si="46"/>
        <v>0</v>
      </c>
      <c r="H530" s="449">
        <f>'Data information'!F747</f>
        <v>0</v>
      </c>
      <c r="I530" s="449">
        <f t="shared" si="47"/>
        <v>0</v>
      </c>
      <c r="J530" s="449">
        <f t="shared" si="48"/>
        <v>0</v>
      </c>
      <c r="K530" s="451"/>
    </row>
    <row r="531" spans="1:11" s="500" customFormat="1" hidden="1">
      <c r="A531" s="451"/>
      <c r="B531" s="475"/>
      <c r="C531" s="489" t="str">
        <f>'Data information'!C748</f>
        <v xml:space="preserve"> - C-CHANNELS 300X90X10X15.5mm.</v>
      </c>
      <c r="D531" s="449"/>
      <c r="E531" s="450" t="str">
        <f>'Data information'!D748</f>
        <v>กก.</v>
      </c>
      <c r="F531" s="449">
        <f>'Data information'!E748</f>
        <v>38.93</v>
      </c>
      <c r="G531" s="449">
        <f t="shared" si="46"/>
        <v>0</v>
      </c>
      <c r="H531" s="449">
        <f>'Data information'!F748</f>
        <v>0</v>
      </c>
      <c r="I531" s="449">
        <f t="shared" si="47"/>
        <v>0</v>
      </c>
      <c r="J531" s="449">
        <f t="shared" si="48"/>
        <v>0</v>
      </c>
      <c r="K531" s="451"/>
    </row>
    <row r="532" spans="1:11" s="500" customFormat="1" hidden="1">
      <c r="A532" s="451"/>
      <c r="B532" s="475"/>
      <c r="C532" s="489" t="str">
        <f>'Data information'!C749</f>
        <v xml:space="preserve"> - เหล็กLG 100X100x3.2 mm. </v>
      </c>
      <c r="D532" s="449"/>
      <c r="E532" s="450" t="str">
        <f>'Data information'!D749</f>
        <v>กก.</v>
      </c>
      <c r="F532" s="449">
        <f>'Data information'!E749</f>
        <v>26.59</v>
      </c>
      <c r="G532" s="449">
        <f t="shared" si="46"/>
        <v>0</v>
      </c>
      <c r="H532" s="449">
        <f>'Data information'!F749</f>
        <v>0</v>
      </c>
      <c r="I532" s="449">
        <f t="shared" si="47"/>
        <v>0</v>
      </c>
      <c r="J532" s="449">
        <f t="shared" si="48"/>
        <v>0</v>
      </c>
      <c r="K532" s="451"/>
    </row>
    <row r="533" spans="1:11" s="500" customFormat="1" hidden="1">
      <c r="A533" s="451"/>
      <c r="B533" s="475"/>
      <c r="C533" s="489" t="str">
        <f>'Data information'!C750</f>
        <v xml:space="preserve"> - PL.300x300x12mm.</v>
      </c>
      <c r="D533" s="449"/>
      <c r="E533" s="450" t="str">
        <f>'Data information'!D750</f>
        <v>กก.</v>
      </c>
      <c r="F533" s="449">
        <f>'Data information'!E750</f>
        <v>25.12</v>
      </c>
      <c r="G533" s="449">
        <f t="shared" si="46"/>
        <v>0</v>
      </c>
      <c r="H533" s="449">
        <f>'Data information'!F750</f>
        <v>0</v>
      </c>
      <c r="I533" s="449">
        <f t="shared" si="47"/>
        <v>0</v>
      </c>
      <c r="J533" s="449">
        <f t="shared" si="48"/>
        <v>0</v>
      </c>
      <c r="K533" s="451"/>
    </row>
    <row r="534" spans="1:11" s="500" customFormat="1" hidden="1">
      <c r="A534" s="451"/>
      <c r="B534" s="475"/>
      <c r="C534" s="489" t="str">
        <f>'Data information'!C751</f>
        <v xml:space="preserve"> - Bolt M25 (ฝังลึก 0.50 ม.)</v>
      </c>
      <c r="D534" s="449"/>
      <c r="E534" s="450" t="str">
        <f>'Data information'!D751</f>
        <v>ชุด</v>
      </c>
      <c r="F534" s="449">
        <f>'Data information'!E751</f>
        <v>175</v>
      </c>
      <c r="G534" s="449">
        <f t="shared" si="46"/>
        <v>0</v>
      </c>
      <c r="H534" s="449">
        <f>'Data information'!F751</f>
        <v>0</v>
      </c>
      <c r="I534" s="449">
        <f t="shared" si="47"/>
        <v>0</v>
      </c>
      <c r="J534" s="449">
        <f t="shared" si="48"/>
        <v>0</v>
      </c>
      <c r="K534" s="451"/>
    </row>
    <row r="535" spans="1:11" s="500" customFormat="1" hidden="1">
      <c r="A535" s="451"/>
      <c r="B535" s="475"/>
      <c r="C535" s="489" t="str">
        <f>'Data information'!C752</f>
        <v xml:space="preserve"> - Bolt M20 (ฝังลึก 0.50 ม.)</v>
      </c>
      <c r="D535" s="449"/>
      <c r="E535" s="450" t="str">
        <f>'Data information'!D752</f>
        <v>ชุด</v>
      </c>
      <c r="F535" s="449">
        <f>'Data information'!E752</f>
        <v>150</v>
      </c>
      <c r="G535" s="449">
        <f t="shared" si="46"/>
        <v>0</v>
      </c>
      <c r="H535" s="449">
        <f>'Data information'!F752</f>
        <v>0</v>
      </c>
      <c r="I535" s="449">
        <f t="shared" si="47"/>
        <v>0</v>
      </c>
      <c r="J535" s="449">
        <f t="shared" si="48"/>
        <v>0</v>
      </c>
      <c r="K535" s="451"/>
    </row>
    <row r="536" spans="1:11" s="500" customFormat="1" hidden="1">
      <c r="A536" s="451"/>
      <c r="B536" s="475"/>
      <c r="C536" s="489" t="str">
        <f>'Data information'!C753</f>
        <v xml:space="preserve"> - Dowel 6-DB16 ยาว 0.40 m.</v>
      </c>
      <c r="D536" s="449"/>
      <c r="E536" s="450" t="str">
        <f>'Data information'!D753</f>
        <v>กก.</v>
      </c>
      <c r="F536" s="449">
        <f>'Data information'!E753</f>
        <v>20.14</v>
      </c>
      <c r="G536" s="449">
        <f t="shared" si="46"/>
        <v>0</v>
      </c>
      <c r="H536" s="449">
        <f>'Data information'!F753</f>
        <v>0</v>
      </c>
      <c r="I536" s="449">
        <f t="shared" si="47"/>
        <v>0</v>
      </c>
      <c r="J536" s="449">
        <f t="shared" si="48"/>
        <v>0</v>
      </c>
      <c r="K536" s="451"/>
    </row>
    <row r="537" spans="1:11" s="500" customFormat="1" hidden="1">
      <c r="A537" s="451"/>
      <c r="B537" s="475"/>
      <c r="C537" s="489" t="str">
        <f>'Data information'!C754</f>
        <v xml:space="preserve"> - Aluminium composite ใส้ในกันไฟ หนา 4 มม.</v>
      </c>
      <c r="D537" s="449"/>
      <c r="E537" s="450" t="str">
        <f>'Data information'!D754</f>
        <v>ตร.ม.</v>
      </c>
      <c r="F537" s="449">
        <f>'Data information'!E754</f>
        <v>1807.87</v>
      </c>
      <c r="G537" s="449">
        <f t="shared" si="46"/>
        <v>0</v>
      </c>
      <c r="H537" s="449">
        <f>'Data information'!F754</f>
        <v>0</v>
      </c>
      <c r="I537" s="449">
        <f t="shared" si="47"/>
        <v>0</v>
      </c>
      <c r="J537" s="449">
        <f t="shared" si="48"/>
        <v>0</v>
      </c>
      <c r="K537" s="451"/>
    </row>
    <row r="538" spans="1:11" s="500" customFormat="1" hidden="1">
      <c r="A538" s="451"/>
      <c r="B538" s="475"/>
      <c r="C538" s="489" t="str">
        <f>'Data information'!C755</f>
        <v xml:space="preserve"> - ค่าแรงเชื่อม</v>
      </c>
      <c r="D538" s="449"/>
      <c r="E538" s="450" t="str">
        <f>'Data information'!D755</f>
        <v>กก.</v>
      </c>
      <c r="F538" s="449">
        <f>'Data information'!E755</f>
        <v>0</v>
      </c>
      <c r="G538" s="449">
        <f t="shared" si="46"/>
        <v>0</v>
      </c>
      <c r="H538" s="449">
        <f>'Data information'!F755</f>
        <v>10</v>
      </c>
      <c r="I538" s="449">
        <f t="shared" si="47"/>
        <v>0</v>
      </c>
      <c r="J538" s="449">
        <f t="shared" si="48"/>
        <v>0</v>
      </c>
      <c r="K538" s="451"/>
    </row>
    <row r="539" spans="1:11" s="500" customFormat="1" hidden="1">
      <c r="A539" s="451"/>
      <c r="B539" s="475"/>
      <c r="C539" s="489" t="str">
        <f>'Data information'!C756</f>
        <v xml:space="preserve"> - ทาสีกันสนิม</v>
      </c>
      <c r="D539" s="449"/>
      <c r="E539" s="450" t="str">
        <f>'Data information'!D756</f>
        <v>ตร.ม.</v>
      </c>
      <c r="F539" s="449">
        <f>'Data information'!E756</f>
        <v>22.42</v>
      </c>
      <c r="G539" s="449">
        <f t="shared" si="46"/>
        <v>0</v>
      </c>
      <c r="H539" s="449">
        <f>'Data information'!F756</f>
        <v>30</v>
      </c>
      <c r="I539" s="449">
        <f t="shared" si="47"/>
        <v>0</v>
      </c>
      <c r="J539" s="449">
        <f t="shared" si="48"/>
        <v>0</v>
      </c>
      <c r="K539" s="451"/>
    </row>
    <row r="540" spans="1:11" s="500" customFormat="1" hidden="1">
      <c r="A540" s="451"/>
      <c r="B540" s="475"/>
      <c r="C540" s="489" t="str">
        <f>'Data information'!C757</f>
        <v xml:space="preserve"> - ทาสีน้ำมัน</v>
      </c>
      <c r="D540" s="449"/>
      <c r="E540" s="450" t="str">
        <f>'Data information'!D757</f>
        <v>ตร.ม.</v>
      </c>
      <c r="F540" s="449">
        <f>'Data information'!E757</f>
        <v>66.12</v>
      </c>
      <c r="G540" s="449">
        <f t="shared" si="46"/>
        <v>0</v>
      </c>
      <c r="H540" s="449">
        <f>'Data information'!F757</f>
        <v>35</v>
      </c>
      <c r="I540" s="449">
        <f t="shared" si="47"/>
        <v>0</v>
      </c>
      <c r="J540" s="449">
        <f t="shared" si="48"/>
        <v>0</v>
      </c>
      <c r="K540" s="451"/>
    </row>
    <row r="541" spans="1:11" s="500" customFormat="1" hidden="1">
      <c r="A541" s="451"/>
      <c r="B541" s="475"/>
      <c r="C541" s="485" t="str">
        <f>'Data information'!C758</f>
        <v xml:space="preserve"> - ราวกันตก RL 1อาคาร 1,3</v>
      </c>
      <c r="D541" s="449"/>
      <c r="E541" s="450"/>
      <c r="F541" s="449"/>
      <c r="G541" s="449"/>
      <c r="H541" s="449"/>
      <c r="I541" s="449"/>
      <c r="J541" s="449"/>
      <c r="K541" s="451"/>
    </row>
    <row r="542" spans="1:11" s="500" customFormat="1" hidden="1">
      <c r="A542" s="451"/>
      <c r="B542" s="475"/>
      <c r="C542" s="489" t="str">
        <f>'Data information'!C759</f>
        <v xml:space="preserve"> - งานราวเหล็กกันตก </v>
      </c>
      <c r="D542" s="449"/>
      <c r="E542" s="450" t="str">
        <f>'Data information'!D759</f>
        <v>ม.</v>
      </c>
      <c r="F542" s="449">
        <f>'Data information'!E759</f>
        <v>1065</v>
      </c>
      <c r="G542" s="449">
        <f t="shared" si="46"/>
        <v>0</v>
      </c>
      <c r="H542" s="449">
        <f>'Data information'!F759</f>
        <v>560</v>
      </c>
      <c r="I542" s="449">
        <f t="shared" si="47"/>
        <v>0</v>
      </c>
      <c r="J542" s="449">
        <f t="shared" si="48"/>
        <v>0</v>
      </c>
      <c r="K542" s="451"/>
    </row>
    <row r="543" spans="1:11" s="500" customFormat="1" hidden="1">
      <c r="A543" s="451"/>
      <c r="B543" s="475"/>
      <c r="C543" s="485" t="str">
        <f>'Data information'!C760</f>
        <v>ราวกันตก RL2 อาคาร3,4,5</v>
      </c>
      <c r="D543" s="449"/>
      <c r="E543" s="450"/>
      <c r="F543" s="449"/>
      <c r="G543" s="449"/>
      <c r="H543" s="449"/>
      <c r="I543" s="449"/>
      <c r="J543" s="449"/>
      <c r="K543" s="451"/>
    </row>
    <row r="544" spans="1:11" s="500" customFormat="1" hidden="1">
      <c r="A544" s="451"/>
      <c r="B544" s="475"/>
      <c r="C544" s="489" t="str">
        <f>'Data information'!C761</f>
        <v xml:space="preserve"> - งานราวเหล็กกันตก </v>
      </c>
      <c r="D544" s="449"/>
      <c r="E544" s="450" t="str">
        <f>'Data information'!D761</f>
        <v>ม.</v>
      </c>
      <c r="F544" s="449">
        <f>'Data information'!E761</f>
        <v>190</v>
      </c>
      <c r="G544" s="449">
        <f t="shared" si="46"/>
        <v>0</v>
      </c>
      <c r="H544" s="449">
        <f>'Data information'!F761</f>
        <v>114</v>
      </c>
      <c r="I544" s="449">
        <f t="shared" si="47"/>
        <v>0</v>
      </c>
      <c r="J544" s="449">
        <f t="shared" si="48"/>
        <v>0</v>
      </c>
      <c r="K544" s="451"/>
    </row>
    <row r="545" spans="1:11" s="500" customFormat="1" hidden="1">
      <c r="A545" s="451"/>
      <c r="B545" s="475"/>
      <c r="C545" s="485" t="str">
        <f>'Data information'!C762</f>
        <v>ราวกันตก RL3 อาคาร1</v>
      </c>
      <c r="D545" s="449"/>
      <c r="E545" s="450"/>
      <c r="F545" s="449"/>
      <c r="G545" s="449"/>
      <c r="H545" s="449"/>
      <c r="I545" s="449"/>
      <c r="J545" s="449"/>
      <c r="K545" s="451"/>
    </row>
    <row r="546" spans="1:11" s="500" customFormat="1" hidden="1">
      <c r="A546" s="451"/>
      <c r="B546" s="475"/>
      <c r="C546" s="489" t="str">
        <f>'Data information'!C763</f>
        <v xml:space="preserve"> - ราวระเบียงกระจกลามิเนตใส 6mm.+PVB 0.38mm.+6mm.ใส พร้อมวงกบอลูมิเนียม</v>
      </c>
      <c r="D546" s="449"/>
      <c r="E546" s="450" t="str">
        <f>'Data information'!D763</f>
        <v>ม.</v>
      </c>
      <c r="F546" s="449">
        <f>'Data information'!E763</f>
        <v>4131.8500000000004</v>
      </c>
      <c r="G546" s="449">
        <f t="shared" ref="G546:G562" si="49">D546*F546</f>
        <v>0</v>
      </c>
      <c r="H546" s="449">
        <f>'Data information'!F763</f>
        <v>0</v>
      </c>
      <c r="I546" s="449">
        <f t="shared" ref="I546:I562" si="50">D546*H546</f>
        <v>0</v>
      </c>
      <c r="J546" s="449">
        <f t="shared" ref="J546:J562" si="51">G546+I546</f>
        <v>0</v>
      </c>
      <c r="K546" s="451"/>
    </row>
    <row r="547" spans="1:11" s="500" customFormat="1" hidden="1">
      <c r="A547" s="451"/>
      <c r="B547" s="475"/>
      <c r="C547" s="489" t="str">
        <f>'Data information'!C764</f>
        <v xml:space="preserve"> - C-CHANNELS 300X90X10X15.5mm.</v>
      </c>
      <c r="D547" s="449"/>
      <c r="E547" s="450" t="str">
        <f>'Data information'!D764</f>
        <v>กก.</v>
      </c>
      <c r="F547" s="449">
        <f>'Data information'!E764</f>
        <v>38.93</v>
      </c>
      <c r="G547" s="449">
        <f t="shared" si="49"/>
        <v>0</v>
      </c>
      <c r="H547" s="449">
        <f>'Data information'!F764</f>
        <v>0</v>
      </c>
      <c r="I547" s="449">
        <f t="shared" si="50"/>
        <v>0</v>
      </c>
      <c r="J547" s="449">
        <f t="shared" si="51"/>
        <v>0</v>
      </c>
      <c r="K547" s="451"/>
    </row>
    <row r="548" spans="1:11" s="500" customFormat="1" hidden="1">
      <c r="A548" s="451"/>
      <c r="B548" s="475"/>
      <c r="C548" s="489" t="str">
        <f>'Data information'!C765</f>
        <v xml:space="preserve"> - ค่าแรงเชื่อม</v>
      </c>
      <c r="D548" s="449"/>
      <c r="E548" s="450" t="str">
        <f>'Data information'!D765</f>
        <v>กก.</v>
      </c>
      <c r="F548" s="449">
        <f>'Data information'!E765</f>
        <v>0</v>
      </c>
      <c r="G548" s="449">
        <f t="shared" si="49"/>
        <v>0</v>
      </c>
      <c r="H548" s="449">
        <f>'Data information'!F765</f>
        <v>10</v>
      </c>
      <c r="I548" s="449">
        <f t="shared" si="50"/>
        <v>0</v>
      </c>
      <c r="J548" s="449">
        <f t="shared" si="51"/>
        <v>0</v>
      </c>
      <c r="K548" s="451"/>
    </row>
    <row r="549" spans="1:11" s="500" customFormat="1" hidden="1">
      <c r="A549" s="451"/>
      <c r="B549" s="475"/>
      <c r="C549" s="489" t="str">
        <f>'Data information'!C766</f>
        <v xml:space="preserve"> - ทาสีกันสนิม</v>
      </c>
      <c r="D549" s="449"/>
      <c r="E549" s="450" t="str">
        <f>'Data information'!D766</f>
        <v>ตร.ม.</v>
      </c>
      <c r="F549" s="449">
        <f>'Data information'!E766</f>
        <v>35</v>
      </c>
      <c r="G549" s="449">
        <f t="shared" si="49"/>
        <v>0</v>
      </c>
      <c r="H549" s="449">
        <f>'Data information'!F766</f>
        <v>30</v>
      </c>
      <c r="I549" s="449">
        <f t="shared" si="50"/>
        <v>0</v>
      </c>
      <c r="J549" s="449">
        <f t="shared" si="51"/>
        <v>0</v>
      </c>
      <c r="K549" s="451"/>
    </row>
    <row r="550" spans="1:11" s="500" customFormat="1" hidden="1">
      <c r="A550" s="451"/>
      <c r="B550" s="475"/>
      <c r="C550" s="489" t="str">
        <f>'Data information'!C767</f>
        <v xml:space="preserve"> - ทาสีน้ำมัน</v>
      </c>
      <c r="D550" s="449"/>
      <c r="E550" s="450" t="str">
        <f>'Data information'!D767</f>
        <v>ตร.ม.</v>
      </c>
      <c r="F550" s="449">
        <f>'Data information'!E767</f>
        <v>45</v>
      </c>
      <c r="G550" s="449">
        <f t="shared" si="49"/>
        <v>0</v>
      </c>
      <c r="H550" s="449">
        <f>'Data information'!F767</f>
        <v>35</v>
      </c>
      <c r="I550" s="449">
        <f t="shared" si="50"/>
        <v>0</v>
      </c>
      <c r="J550" s="449">
        <f t="shared" si="51"/>
        <v>0</v>
      </c>
      <c r="K550" s="451"/>
    </row>
    <row r="551" spans="1:11" s="500" customFormat="1" hidden="1">
      <c r="A551" s="451"/>
      <c r="B551" s="475"/>
      <c r="C551" s="485" t="str">
        <f>'Data information'!C768</f>
        <v>ราวกันตก RL4 อาคาร1</v>
      </c>
      <c r="D551" s="449"/>
      <c r="E551" s="450"/>
      <c r="F551" s="449"/>
      <c r="G551" s="449"/>
      <c r="H551" s="449"/>
      <c r="I551" s="449"/>
      <c r="J551" s="449"/>
      <c r="K551" s="451"/>
    </row>
    <row r="552" spans="1:11" s="500" customFormat="1" hidden="1">
      <c r="A552" s="451"/>
      <c r="B552" s="475"/>
      <c r="C552" s="489" t="str">
        <f>'Data information'!C769</f>
        <v xml:space="preserve"> - งานราวเหล็กกันตก </v>
      </c>
      <c r="D552" s="449"/>
      <c r="E552" s="450" t="str">
        <f>'Data information'!D769</f>
        <v>ม.</v>
      </c>
      <c r="F552" s="449">
        <f>'Data information'!E769</f>
        <v>1178</v>
      </c>
      <c r="G552" s="449">
        <f t="shared" si="49"/>
        <v>0</v>
      </c>
      <c r="H552" s="449">
        <f>'Data information'!F769</f>
        <v>560</v>
      </c>
      <c r="I552" s="449">
        <f t="shared" si="50"/>
        <v>0</v>
      </c>
      <c r="J552" s="449">
        <f t="shared" si="51"/>
        <v>0</v>
      </c>
      <c r="K552" s="451"/>
    </row>
    <row r="553" spans="1:11" s="500" customFormat="1" hidden="1">
      <c r="A553" s="451"/>
      <c r="B553" s="475"/>
      <c r="C553" s="485" t="str">
        <f>'Data information'!C770</f>
        <v>งานเหล็กพับตกแต่งหน้าอาคาร</v>
      </c>
      <c r="D553" s="449"/>
      <c r="E553" s="450"/>
      <c r="F553" s="449"/>
      <c r="G553" s="449"/>
      <c r="H553" s="449"/>
      <c r="I553" s="449"/>
      <c r="J553" s="449"/>
      <c r="K553" s="451"/>
    </row>
    <row r="554" spans="1:11" s="500" customFormat="1" hidden="1">
      <c r="A554" s="451"/>
      <c r="B554" s="475"/>
      <c r="C554" s="489" t="str">
        <f>'Data information'!C771</f>
        <v xml:space="preserve"> - แผ่นเหล็กเรียบดำหนา 2 มม.พับรูตัวยูขนาด 300X100มม.</v>
      </c>
      <c r="D554" s="449"/>
      <c r="E554" s="450" t="str">
        <f>'Data information'!D771</f>
        <v>กก.</v>
      </c>
      <c r="F554" s="449">
        <f>'Data information'!E771</f>
        <v>24.43</v>
      </c>
      <c r="G554" s="449">
        <f t="shared" si="49"/>
        <v>0</v>
      </c>
      <c r="H554" s="449">
        <f>'Data information'!F771</f>
        <v>0</v>
      </c>
      <c r="I554" s="449">
        <f t="shared" si="50"/>
        <v>0</v>
      </c>
      <c r="J554" s="449">
        <f t="shared" si="51"/>
        <v>0</v>
      </c>
      <c r="K554" s="451"/>
    </row>
    <row r="555" spans="1:11" s="500" customFormat="1" hidden="1">
      <c r="A555" s="451"/>
      <c r="B555" s="475"/>
      <c r="C555" s="489" t="str">
        <f>'Data information'!C772</f>
        <v xml:space="preserve"> - ค่าแรงเชื่อม+พับ</v>
      </c>
      <c r="D555" s="449"/>
      <c r="E555" s="450" t="str">
        <f>'Data information'!D772</f>
        <v>กก.</v>
      </c>
      <c r="F555" s="449">
        <f>'Data information'!E772</f>
        <v>0</v>
      </c>
      <c r="G555" s="449">
        <f t="shared" si="49"/>
        <v>0</v>
      </c>
      <c r="H555" s="449">
        <f>'Data information'!F772</f>
        <v>10</v>
      </c>
      <c r="I555" s="449">
        <f t="shared" si="50"/>
        <v>0</v>
      </c>
      <c r="J555" s="449">
        <f t="shared" si="51"/>
        <v>0</v>
      </c>
      <c r="K555" s="451"/>
    </row>
    <row r="556" spans="1:11" s="500" customFormat="1" hidden="1">
      <c r="A556" s="451"/>
      <c r="B556" s="475"/>
      <c r="C556" s="489" t="str">
        <f>'Data information'!C773</f>
        <v xml:space="preserve"> - ทาสีกันสนิม</v>
      </c>
      <c r="D556" s="449"/>
      <c r="E556" s="450" t="str">
        <f>'Data information'!D773</f>
        <v>ตร.ม.</v>
      </c>
      <c r="F556" s="449">
        <f>'Data information'!E773</f>
        <v>22.42</v>
      </c>
      <c r="G556" s="449">
        <f t="shared" si="49"/>
        <v>0</v>
      </c>
      <c r="H556" s="449">
        <f>'Data information'!F773</f>
        <v>30</v>
      </c>
      <c r="I556" s="449">
        <f t="shared" si="50"/>
        <v>0</v>
      </c>
      <c r="J556" s="449">
        <f t="shared" si="51"/>
        <v>0</v>
      </c>
      <c r="K556" s="451"/>
    </row>
    <row r="557" spans="1:11" s="500" customFormat="1" hidden="1">
      <c r="A557" s="451"/>
      <c r="B557" s="475"/>
      <c r="C557" s="489" t="str">
        <f>'Data information'!C774</f>
        <v xml:space="preserve"> - ทาสีน้ำมัน</v>
      </c>
      <c r="D557" s="449"/>
      <c r="E557" s="450" t="str">
        <f>'Data information'!D774</f>
        <v>ตร.ม.</v>
      </c>
      <c r="F557" s="449">
        <f>'Data information'!E774</f>
        <v>66.12</v>
      </c>
      <c r="G557" s="449">
        <f t="shared" si="49"/>
        <v>0</v>
      </c>
      <c r="H557" s="449">
        <f>'Data information'!F774</f>
        <v>35</v>
      </c>
      <c r="I557" s="449">
        <f t="shared" si="50"/>
        <v>0</v>
      </c>
      <c r="J557" s="449">
        <f t="shared" si="51"/>
        <v>0</v>
      </c>
      <c r="K557" s="451"/>
    </row>
    <row r="558" spans="1:11" s="500" customFormat="1" hidden="1">
      <c r="A558" s="451"/>
      <c r="B558" s="475"/>
      <c r="C558" s="485" t="str">
        <f>'Data information'!C775</f>
        <v>หลังคาระแนงคลุมระเบียง (แบบขยาย SS1)</v>
      </c>
      <c r="D558" s="449"/>
      <c r="E558" s="450"/>
      <c r="F558" s="449"/>
      <c r="G558" s="449"/>
      <c r="H558" s="449"/>
      <c r="I558" s="449"/>
      <c r="J558" s="449"/>
      <c r="K558" s="469" t="s">
        <v>967</v>
      </c>
    </row>
    <row r="559" spans="1:11" s="500" customFormat="1" hidden="1">
      <c r="A559" s="451"/>
      <c r="B559" s="475"/>
      <c r="C559" s="489" t="str">
        <f>'Data information'!C776</f>
        <v xml:space="preserve"> - H-350x175x7x11 mm.</v>
      </c>
      <c r="D559" s="449"/>
      <c r="E559" s="450" t="str">
        <f>'Data information'!D776</f>
        <v>กก.</v>
      </c>
      <c r="F559" s="449">
        <f>'Data information'!E776</f>
        <v>33.409999999999997</v>
      </c>
      <c r="G559" s="449">
        <f t="shared" si="49"/>
        <v>0</v>
      </c>
      <c r="H559" s="449">
        <f>'Data information'!F776</f>
        <v>0</v>
      </c>
      <c r="I559" s="449">
        <f t="shared" si="50"/>
        <v>0</v>
      </c>
      <c r="J559" s="449">
        <f t="shared" si="51"/>
        <v>0</v>
      </c>
      <c r="K559" s="451"/>
    </row>
    <row r="560" spans="1:11" s="500" customFormat="1" hidden="1">
      <c r="A560" s="451"/>
      <c r="B560" s="475"/>
      <c r="C560" s="489" t="str">
        <f>'Data information'!C777</f>
        <v xml:space="preserve"> - C-CHANNELS 300X90X10X15.5mm.</v>
      </c>
      <c r="D560" s="449"/>
      <c r="E560" s="450" t="str">
        <f>'Data information'!D777</f>
        <v>กก.</v>
      </c>
      <c r="F560" s="449">
        <f>'Data information'!E777</f>
        <v>38.93</v>
      </c>
      <c r="G560" s="449">
        <f t="shared" si="49"/>
        <v>0</v>
      </c>
      <c r="H560" s="449">
        <f>'Data information'!F777</f>
        <v>0</v>
      </c>
      <c r="I560" s="449">
        <f t="shared" si="50"/>
        <v>0</v>
      </c>
      <c r="J560" s="449">
        <f t="shared" si="51"/>
        <v>0</v>
      </c>
      <c r="K560" s="451"/>
    </row>
    <row r="561" spans="1:11" s="500" customFormat="1" hidden="1">
      <c r="A561" s="451"/>
      <c r="B561" s="475"/>
      <c r="C561" s="489" t="str">
        <f>'Data information'!C778</f>
        <v xml:space="preserve"> - ระแนง อลูมิเนียมขนาด 6"</v>
      </c>
      <c r="D561" s="449"/>
      <c r="E561" s="450" t="str">
        <f>'Data information'!D778</f>
        <v>ม.</v>
      </c>
      <c r="F561" s="449">
        <f>'Data information'!E778</f>
        <v>378.35</v>
      </c>
      <c r="G561" s="449">
        <f t="shared" si="49"/>
        <v>0</v>
      </c>
      <c r="H561" s="449">
        <f>'Data information'!F778</f>
        <v>0</v>
      </c>
      <c r="I561" s="449">
        <f t="shared" si="50"/>
        <v>0</v>
      </c>
      <c r="J561" s="449">
        <f t="shared" si="51"/>
        <v>0</v>
      </c>
      <c r="K561" s="469"/>
    </row>
    <row r="562" spans="1:11" s="500" customFormat="1" hidden="1">
      <c r="A562" s="451"/>
      <c r="B562" s="475"/>
      <c r="C562" s="489" t="str">
        <f>'Data information'!C779</f>
        <v xml:space="preserve"> - ค่าแรงเชื่อม ประกอบเหล็กโครงสร้าง</v>
      </c>
      <c r="D562" s="449"/>
      <c r="E562" s="450" t="str">
        <f>'Data information'!D779</f>
        <v>กก.</v>
      </c>
      <c r="F562" s="449">
        <f>'Data information'!E779</f>
        <v>0</v>
      </c>
      <c r="G562" s="449">
        <f t="shared" si="49"/>
        <v>0</v>
      </c>
      <c r="H562" s="449">
        <f>'Data information'!F779</f>
        <v>10</v>
      </c>
      <c r="I562" s="449">
        <f t="shared" si="50"/>
        <v>0</v>
      </c>
      <c r="J562" s="449">
        <f t="shared" si="51"/>
        <v>0</v>
      </c>
      <c r="K562" s="451"/>
    </row>
    <row r="563" spans="1:11" s="500" customFormat="1" hidden="1">
      <c r="A563" s="451"/>
      <c r="B563" s="475"/>
      <c r="C563" s="489" t="str">
        <f>'Data information'!C780</f>
        <v xml:space="preserve"> - ทาสีกันสนิม</v>
      </c>
      <c r="D563" s="449"/>
      <c r="E563" s="450" t="str">
        <f>'Data information'!D780</f>
        <v>ตร.ม.</v>
      </c>
      <c r="F563" s="449">
        <f>'Data information'!E780</f>
        <v>22.42</v>
      </c>
      <c r="G563" s="449">
        <f>D563*F563</f>
        <v>0</v>
      </c>
      <c r="H563" s="449">
        <f>'Data information'!F780</f>
        <v>30</v>
      </c>
      <c r="I563" s="449">
        <f>D563*H563</f>
        <v>0</v>
      </c>
      <c r="J563" s="449">
        <f>G563+I563</f>
        <v>0</v>
      </c>
      <c r="K563" s="451"/>
    </row>
    <row r="564" spans="1:11" s="500" customFormat="1" hidden="1">
      <c r="A564" s="451"/>
      <c r="B564" s="475"/>
      <c r="C564" s="489" t="str">
        <f>'Data information'!C781</f>
        <v xml:space="preserve"> - ทาสีน้ำมัน</v>
      </c>
      <c r="D564" s="449"/>
      <c r="E564" s="450" t="str">
        <f>'Data information'!D781</f>
        <v>ตร.ม.</v>
      </c>
      <c r="F564" s="449">
        <f>'Data information'!E781</f>
        <v>66.12</v>
      </c>
      <c r="G564" s="449">
        <f t="shared" ref="G564:G573" si="52">D564*F564</f>
        <v>0</v>
      </c>
      <c r="H564" s="449">
        <f>'Data information'!F781</f>
        <v>35</v>
      </c>
      <c r="I564" s="449">
        <f t="shared" ref="I564:I573" si="53">D564*H564</f>
        <v>0</v>
      </c>
      <c r="J564" s="449">
        <f t="shared" ref="J564:J573" si="54">G564+I564</f>
        <v>0</v>
      </c>
      <c r="K564" s="451"/>
    </row>
    <row r="565" spans="1:11" s="500" customFormat="1" hidden="1">
      <c r="A565" s="451"/>
      <c r="B565" s="475"/>
      <c r="C565" s="485" t="str">
        <f>'Data information'!C782</f>
        <v>หลังคาคลุมทางเข้า (CAN0PY)</v>
      </c>
      <c r="D565" s="449"/>
      <c r="E565" s="450"/>
      <c r="F565" s="449"/>
      <c r="G565" s="449"/>
      <c r="H565" s="449"/>
      <c r="I565" s="449"/>
      <c r="J565" s="449"/>
      <c r="K565" s="451"/>
    </row>
    <row r="566" spans="1:11" s="500" customFormat="1" hidden="1">
      <c r="A566" s="451"/>
      <c r="B566" s="475"/>
      <c r="C566" s="489" t="str">
        <f>'Data information'!C783</f>
        <v xml:space="preserve"> - H-800x300x4x26 mm. 210 kg./m.</v>
      </c>
      <c r="D566" s="449"/>
      <c r="E566" s="450" t="str">
        <f>'Data information'!D783</f>
        <v>กก.</v>
      </c>
      <c r="F566" s="449">
        <f>'Data information'!E783</f>
        <v>35.35</v>
      </c>
      <c r="G566" s="449">
        <f t="shared" si="52"/>
        <v>0</v>
      </c>
      <c r="H566" s="449">
        <f>'Data information'!F783</f>
        <v>0</v>
      </c>
      <c r="I566" s="449">
        <f t="shared" si="53"/>
        <v>0</v>
      </c>
      <c r="J566" s="449">
        <f t="shared" si="54"/>
        <v>0</v>
      </c>
      <c r="K566" s="451"/>
    </row>
    <row r="567" spans="1:11" s="500" customFormat="1" hidden="1">
      <c r="A567" s="451"/>
      <c r="B567" s="475"/>
      <c r="C567" s="489" t="str">
        <f>'Data information'!C784</f>
        <v xml:space="preserve"> - H-400x200x8x13 mm.</v>
      </c>
      <c r="D567" s="449"/>
      <c r="E567" s="450" t="str">
        <f>'Data information'!D784</f>
        <v>กก.</v>
      </c>
      <c r="F567" s="449">
        <f>'Data information'!E784</f>
        <v>33.409999999999997</v>
      </c>
      <c r="G567" s="449">
        <f t="shared" si="52"/>
        <v>0</v>
      </c>
      <c r="H567" s="449">
        <f>'Data information'!F784</f>
        <v>0</v>
      </c>
      <c r="I567" s="449">
        <f t="shared" si="53"/>
        <v>0</v>
      </c>
      <c r="J567" s="449">
        <f t="shared" si="54"/>
        <v>0</v>
      </c>
      <c r="K567" s="451"/>
    </row>
    <row r="568" spans="1:11" s="500" customFormat="1" hidden="1">
      <c r="A568" s="451"/>
      <c r="B568" s="475"/>
      <c r="C568" s="489" t="str">
        <f>'Data information'!C785</f>
        <v xml:space="preserve"> - ระแนง อลูมิเนียมขนาด 6"</v>
      </c>
      <c r="D568" s="449"/>
      <c r="E568" s="450" t="str">
        <f>'Data information'!D785</f>
        <v>ม.</v>
      </c>
      <c r="F568" s="449">
        <f>'Data information'!E785</f>
        <v>378.35</v>
      </c>
      <c r="G568" s="449">
        <f t="shared" si="52"/>
        <v>0</v>
      </c>
      <c r="H568" s="449">
        <f>'Data information'!F785</f>
        <v>0</v>
      </c>
      <c r="I568" s="449">
        <f t="shared" si="53"/>
        <v>0</v>
      </c>
      <c r="J568" s="449">
        <f t="shared" si="54"/>
        <v>0</v>
      </c>
      <c r="K568" s="451"/>
    </row>
    <row r="569" spans="1:11" s="500" customFormat="1" hidden="1">
      <c r="A569" s="451"/>
      <c r="B569" s="475"/>
      <c r="C569" s="489" t="str">
        <f>'Data information'!C786</f>
        <v xml:space="preserve"> - หลังคากระจกลามิเนตสีเทา  เทมเปอร์ 6 มม.+PVB หนา0.38 มม.+กระจกใส 6 มม.</v>
      </c>
      <c r="D569" s="449"/>
      <c r="E569" s="450" t="str">
        <f>'Data information'!D786</f>
        <v>ตร.ม.</v>
      </c>
      <c r="F569" s="449">
        <f>'Data information'!E786</f>
        <v>1463.9</v>
      </c>
      <c r="G569" s="449">
        <f t="shared" si="52"/>
        <v>0</v>
      </c>
      <c r="H569" s="449">
        <f>'Data information'!F786</f>
        <v>0</v>
      </c>
      <c r="I569" s="449">
        <f t="shared" si="53"/>
        <v>0</v>
      </c>
      <c r="J569" s="449">
        <f t="shared" si="54"/>
        <v>0</v>
      </c>
      <c r="K569" s="451"/>
    </row>
    <row r="570" spans="1:11" s="500" customFormat="1" hidden="1">
      <c r="A570" s="451"/>
      <c r="B570" s="475"/>
      <c r="C570" s="489" t="str">
        <f>'Data information'!C787</f>
        <v xml:space="preserve"> - PL.500x300x20mm.</v>
      </c>
      <c r="D570" s="449"/>
      <c r="E570" s="450" t="str">
        <f>'Data information'!D787</f>
        <v>กก.</v>
      </c>
      <c r="F570" s="449">
        <f>'Data information'!E787</f>
        <v>28.44</v>
      </c>
      <c r="G570" s="449">
        <f t="shared" si="52"/>
        <v>0</v>
      </c>
      <c r="H570" s="449">
        <f>'Data information'!F787</f>
        <v>0</v>
      </c>
      <c r="I570" s="449">
        <f t="shared" si="53"/>
        <v>0</v>
      </c>
      <c r="J570" s="449">
        <f t="shared" si="54"/>
        <v>0</v>
      </c>
      <c r="K570" s="451"/>
    </row>
    <row r="571" spans="1:11" s="500" customFormat="1" hidden="1">
      <c r="A571" s="451"/>
      <c r="B571" s="475"/>
      <c r="C571" s="489" t="str">
        <f>'Data information'!C788</f>
        <v xml:space="preserve"> - Dowel DB16 (ฝังลึก 0.40 ม.)</v>
      </c>
      <c r="D571" s="449"/>
      <c r="E571" s="450" t="str">
        <f>'Data information'!D788</f>
        <v>กก.</v>
      </c>
      <c r="F571" s="449">
        <f>'Data information'!E788</f>
        <v>20.14</v>
      </c>
      <c r="G571" s="449">
        <f t="shared" si="52"/>
        <v>0</v>
      </c>
      <c r="H571" s="449">
        <f>'Data information'!F788</f>
        <v>0</v>
      </c>
      <c r="I571" s="449">
        <f t="shared" si="53"/>
        <v>0</v>
      </c>
      <c r="J571" s="449">
        <f t="shared" si="54"/>
        <v>0</v>
      </c>
      <c r="K571" s="451"/>
    </row>
    <row r="572" spans="1:11" s="500" customFormat="1" hidden="1">
      <c r="A572" s="451"/>
      <c r="B572" s="475"/>
      <c r="C572" s="489" t="str">
        <f>'Data information'!C789</f>
        <v xml:space="preserve"> - ค่าแรงเชื่อม ประกอบเหล็กโครงสร้าง</v>
      </c>
      <c r="D572" s="449"/>
      <c r="E572" s="450" t="str">
        <f>'Data information'!D789</f>
        <v>กก.</v>
      </c>
      <c r="F572" s="449">
        <f>'Data information'!E789</f>
        <v>0</v>
      </c>
      <c r="G572" s="449">
        <f t="shared" si="52"/>
        <v>0</v>
      </c>
      <c r="H572" s="449">
        <f>'Data information'!F789</f>
        <v>10</v>
      </c>
      <c r="I572" s="449">
        <f t="shared" si="53"/>
        <v>0</v>
      </c>
      <c r="J572" s="449">
        <f t="shared" si="54"/>
        <v>0</v>
      </c>
      <c r="K572" s="451"/>
    </row>
    <row r="573" spans="1:11" s="500" customFormat="1" hidden="1">
      <c r="A573" s="451"/>
      <c r="B573" s="475"/>
      <c r="C573" s="489" t="str">
        <f>'Data information'!C790</f>
        <v xml:space="preserve"> - ทาสีกันสนิม</v>
      </c>
      <c r="D573" s="449"/>
      <c r="E573" s="450" t="str">
        <f>'Data information'!D790</f>
        <v>ตร.ม.</v>
      </c>
      <c r="F573" s="449">
        <f>'Data information'!E790</f>
        <v>22.42</v>
      </c>
      <c r="G573" s="449">
        <f t="shared" si="52"/>
        <v>0</v>
      </c>
      <c r="H573" s="449">
        <f>'Data information'!F790</f>
        <v>30</v>
      </c>
      <c r="I573" s="449">
        <f t="shared" si="53"/>
        <v>0</v>
      </c>
      <c r="J573" s="449">
        <f t="shared" si="54"/>
        <v>0</v>
      </c>
      <c r="K573" s="451"/>
    </row>
    <row r="574" spans="1:11" s="500" customFormat="1" hidden="1">
      <c r="A574" s="451"/>
      <c r="B574" s="475"/>
      <c r="C574" s="489" t="str">
        <f>'Data information'!C791</f>
        <v xml:space="preserve"> - ทาสีน้ำมัน</v>
      </c>
      <c r="D574" s="449"/>
      <c r="E574" s="450" t="str">
        <f>'Data information'!D791</f>
        <v>ตร.ม.</v>
      </c>
      <c r="F574" s="449">
        <f>'Data information'!E791</f>
        <v>66.12</v>
      </c>
      <c r="G574" s="449">
        <f>D574*F574</f>
        <v>0</v>
      </c>
      <c r="H574" s="449">
        <f>'Data information'!F791</f>
        <v>35</v>
      </c>
      <c r="I574" s="449">
        <f>D574*H574</f>
        <v>0</v>
      </c>
      <c r="J574" s="449">
        <f>G574+I574</f>
        <v>0</v>
      </c>
      <c r="K574" s="451"/>
    </row>
    <row r="575" spans="1:11" s="500" customFormat="1" hidden="1">
      <c r="A575" s="451"/>
      <c r="B575" s="475"/>
      <c r="C575" s="485" t="str">
        <f>'Data information'!C792</f>
        <v>โครงสร้างพื้น ยกระดับห้องเรียนรวม</v>
      </c>
      <c r="D575" s="449"/>
      <c r="E575" s="450"/>
      <c r="F575" s="449"/>
      <c r="G575" s="449"/>
      <c r="H575" s="449"/>
      <c r="I575" s="449"/>
      <c r="J575" s="449"/>
      <c r="K575" s="469" t="s">
        <v>967</v>
      </c>
    </row>
    <row r="576" spans="1:11" s="500" customFormat="1" hidden="1">
      <c r="A576" s="451"/>
      <c r="B576" s="475"/>
      <c r="C576" s="489" t="str">
        <f>'Data information'!C793</f>
        <v xml:space="preserve"> - แผ่นวีว่าบอร์ดหนา 20 มม.</v>
      </c>
      <c r="D576" s="449"/>
      <c r="E576" s="450" t="str">
        <f>'Data information'!D793</f>
        <v>ตร.ม.</v>
      </c>
      <c r="F576" s="449">
        <f>'Data information'!E793</f>
        <v>271</v>
      </c>
      <c r="G576" s="449">
        <f t="shared" ref="G576:G585" si="55">D576*F576</f>
        <v>0</v>
      </c>
      <c r="H576" s="449">
        <f>'Data information'!F793</f>
        <v>15</v>
      </c>
      <c r="I576" s="449">
        <f t="shared" ref="I576:I585" si="56">D576*H576</f>
        <v>0</v>
      </c>
      <c r="J576" s="449">
        <f t="shared" ref="J576:J585" si="57">G576+I576</f>
        <v>0</v>
      </c>
      <c r="K576" s="451"/>
    </row>
    <row r="577" spans="1:11" s="500" customFormat="1" hidden="1">
      <c r="A577" s="451"/>
      <c r="B577" s="475"/>
      <c r="C577" s="489" t="str">
        <f>'Data information'!C794</f>
        <v xml:space="preserve"> - H-200x150x6x9 mm.</v>
      </c>
      <c r="D577" s="449"/>
      <c r="E577" s="450" t="str">
        <f>'Data information'!D794</f>
        <v>กก.</v>
      </c>
      <c r="F577" s="449">
        <f>'Data information'!E794</f>
        <v>33.46</v>
      </c>
      <c r="G577" s="449">
        <f t="shared" si="55"/>
        <v>0</v>
      </c>
      <c r="H577" s="449">
        <f>'Data information'!F794</f>
        <v>0</v>
      </c>
      <c r="I577" s="449">
        <f t="shared" si="56"/>
        <v>0</v>
      </c>
      <c r="J577" s="449">
        <f t="shared" si="57"/>
        <v>0</v>
      </c>
      <c r="K577" s="451"/>
    </row>
    <row r="578" spans="1:11" s="500" customFormat="1" hidden="1">
      <c r="A578" s="451"/>
      <c r="B578" s="475"/>
      <c r="C578" s="489" t="str">
        <f>'Data information'!C795</f>
        <v xml:space="preserve"> - H-150x150x7x10 mm.</v>
      </c>
      <c r="D578" s="449"/>
      <c r="E578" s="450" t="str">
        <f>'Data information'!D795</f>
        <v>กก.</v>
      </c>
      <c r="F578" s="449">
        <f>'Data information'!E795</f>
        <v>35.61</v>
      </c>
      <c r="G578" s="449">
        <f t="shared" si="55"/>
        <v>0</v>
      </c>
      <c r="H578" s="449">
        <f>'Data information'!F795</f>
        <v>0</v>
      </c>
      <c r="I578" s="449">
        <f t="shared" si="56"/>
        <v>0</v>
      </c>
      <c r="J578" s="449">
        <f t="shared" si="57"/>
        <v>0</v>
      </c>
      <c r="K578" s="451"/>
    </row>
    <row r="579" spans="1:11" s="500" customFormat="1" hidden="1">
      <c r="A579" s="451"/>
      <c r="B579" s="475"/>
      <c r="C579" s="489" t="str">
        <f>'Data information'!C796</f>
        <v xml:space="preserve"> - L-150x150x12 mm.</v>
      </c>
      <c r="D579" s="449"/>
      <c r="E579" s="450" t="str">
        <f>'Data information'!D796</f>
        <v>กก.</v>
      </c>
      <c r="F579" s="449">
        <f>'Data information'!E796</f>
        <v>37.42</v>
      </c>
      <c r="G579" s="449">
        <f t="shared" si="55"/>
        <v>0</v>
      </c>
      <c r="H579" s="449">
        <f>'Data information'!F796</f>
        <v>0</v>
      </c>
      <c r="I579" s="449">
        <f t="shared" si="56"/>
        <v>0</v>
      </c>
      <c r="J579" s="449">
        <f t="shared" si="57"/>
        <v>0</v>
      </c>
      <c r="K579" s="451"/>
    </row>
    <row r="580" spans="1:11" s="500" customFormat="1" hidden="1">
      <c r="A580" s="451"/>
      <c r="B580" s="475"/>
      <c r="C580" s="489" t="str">
        <f>'Data information'!C797</f>
        <v xml:space="preserve"> - C-125X50X20X2.3mm.</v>
      </c>
      <c r="D580" s="449"/>
      <c r="E580" s="450" t="str">
        <f>'Data information'!D797</f>
        <v>กก.</v>
      </c>
      <c r="F580" s="449">
        <f>'Data information'!E797</f>
        <v>27.3</v>
      </c>
      <c r="G580" s="449">
        <f t="shared" si="55"/>
        <v>0</v>
      </c>
      <c r="H580" s="449">
        <f>'Data information'!F797</f>
        <v>0</v>
      </c>
      <c r="I580" s="449">
        <f t="shared" si="56"/>
        <v>0</v>
      </c>
      <c r="J580" s="449">
        <f t="shared" si="57"/>
        <v>0</v>
      </c>
      <c r="K580" s="451"/>
    </row>
    <row r="581" spans="1:11" s="500" customFormat="1" hidden="1">
      <c r="A581" s="451"/>
      <c r="B581" s="475"/>
      <c r="C581" s="489" t="str">
        <f>'Data information'!C798</f>
        <v xml:space="preserve"> - C-75X45X15X2.3mm.</v>
      </c>
      <c r="D581" s="449"/>
      <c r="E581" s="450" t="str">
        <f>'Data information'!D798</f>
        <v>กก.</v>
      </c>
      <c r="F581" s="449">
        <f>'Data information'!E798</f>
        <v>27.3</v>
      </c>
      <c r="G581" s="449">
        <f t="shared" si="55"/>
        <v>0</v>
      </c>
      <c r="H581" s="449">
        <f>'Data information'!F798</f>
        <v>0</v>
      </c>
      <c r="I581" s="449">
        <f t="shared" si="56"/>
        <v>0</v>
      </c>
      <c r="J581" s="449">
        <f t="shared" si="57"/>
        <v>0</v>
      </c>
      <c r="K581" s="451"/>
    </row>
    <row r="582" spans="1:11" s="500" customFormat="1" hidden="1">
      <c r="A582" s="451"/>
      <c r="B582" s="475"/>
      <c r="C582" s="489" t="str">
        <f>'Data information'!C799</f>
        <v xml:space="preserve"> - PL.300X300X16mm.</v>
      </c>
      <c r="D582" s="449"/>
      <c r="E582" s="450" t="str">
        <f>'Data information'!D799</f>
        <v>กก.</v>
      </c>
      <c r="F582" s="449">
        <f>'Data information'!E799</f>
        <v>30.5</v>
      </c>
      <c r="G582" s="449">
        <f t="shared" si="55"/>
        <v>0</v>
      </c>
      <c r="H582" s="449">
        <f>'Data information'!F799</f>
        <v>0</v>
      </c>
      <c r="I582" s="449">
        <f t="shared" si="56"/>
        <v>0</v>
      </c>
      <c r="J582" s="449">
        <f t="shared" si="57"/>
        <v>0</v>
      </c>
      <c r="K582" s="451"/>
    </row>
    <row r="583" spans="1:11" s="500" customFormat="1" hidden="1">
      <c r="A583" s="451"/>
      <c r="B583" s="475"/>
      <c r="C583" s="489" t="str">
        <f>'Data information'!C800</f>
        <v xml:space="preserve"> - Dowel DB20 (ฝังลึก 0.40 ม.)</v>
      </c>
      <c r="D583" s="449"/>
      <c r="E583" s="450" t="str">
        <f>'Data information'!D800</f>
        <v>กก.</v>
      </c>
      <c r="F583" s="449">
        <f>'Data information'!E800</f>
        <v>20.18</v>
      </c>
      <c r="G583" s="449">
        <f t="shared" si="55"/>
        <v>0</v>
      </c>
      <c r="H583" s="449">
        <f>'Data information'!F800</f>
        <v>0</v>
      </c>
      <c r="I583" s="449">
        <f t="shared" si="56"/>
        <v>0</v>
      </c>
      <c r="J583" s="449">
        <f t="shared" si="57"/>
        <v>0</v>
      </c>
      <c r="K583" s="451"/>
    </row>
    <row r="584" spans="1:11" s="500" customFormat="1" hidden="1">
      <c r="A584" s="451"/>
      <c r="B584" s="475"/>
      <c r="C584" s="489" t="str">
        <f>'Data information'!C801</f>
        <v xml:space="preserve"> - ค่าแรงเชื่อม ประกอบเหล็กโครงสร้าง</v>
      </c>
      <c r="D584" s="449"/>
      <c r="E584" s="450" t="str">
        <f>'Data information'!D801</f>
        <v>กก.</v>
      </c>
      <c r="F584" s="449">
        <f>'Data information'!E801</f>
        <v>0</v>
      </c>
      <c r="G584" s="449">
        <f t="shared" si="55"/>
        <v>0</v>
      </c>
      <c r="H584" s="449">
        <f>'Data information'!F801</f>
        <v>10</v>
      </c>
      <c r="I584" s="449">
        <f t="shared" si="56"/>
        <v>0</v>
      </c>
      <c r="J584" s="449">
        <f t="shared" si="57"/>
        <v>0</v>
      </c>
      <c r="K584" s="451"/>
    </row>
    <row r="585" spans="1:11" s="500" customFormat="1" hidden="1">
      <c r="A585" s="451"/>
      <c r="B585" s="475"/>
      <c r="C585" s="489" t="str">
        <f>'Data information'!C802</f>
        <v xml:space="preserve"> - ทาสีกันสนิม</v>
      </c>
      <c r="D585" s="449"/>
      <c r="E585" s="450" t="str">
        <f>'Data information'!D802</f>
        <v>ตร.ม.</v>
      </c>
      <c r="F585" s="449">
        <f>'Data information'!E802</f>
        <v>22.42</v>
      </c>
      <c r="G585" s="449">
        <f t="shared" si="55"/>
        <v>0</v>
      </c>
      <c r="H585" s="449">
        <f>'Data information'!F802</f>
        <v>30</v>
      </c>
      <c r="I585" s="449">
        <f t="shared" si="56"/>
        <v>0</v>
      </c>
      <c r="J585" s="449">
        <f t="shared" si="57"/>
        <v>0</v>
      </c>
      <c r="K585" s="451"/>
    </row>
    <row r="586" spans="1:11" s="500" customFormat="1" hidden="1">
      <c r="A586" s="451"/>
      <c r="B586" s="475"/>
      <c r="C586" s="489" t="str">
        <f>'Data information'!C803</f>
        <v xml:space="preserve"> - ทาสีน้ำมัน</v>
      </c>
      <c r="D586" s="449"/>
      <c r="E586" s="450" t="str">
        <f>'Data information'!D803</f>
        <v>ตร.ม.</v>
      </c>
      <c r="F586" s="449">
        <f>'Data information'!E803</f>
        <v>66.12</v>
      </c>
      <c r="G586" s="449">
        <f>D586*F586</f>
        <v>0</v>
      </c>
      <c r="H586" s="449">
        <f>'Data information'!F803</f>
        <v>30</v>
      </c>
      <c r="I586" s="449">
        <f>D586*H586</f>
        <v>0</v>
      </c>
      <c r="J586" s="449">
        <f>G586+I586</f>
        <v>0</v>
      </c>
      <c r="K586" s="451"/>
    </row>
    <row r="587" spans="1:11" s="500" customFormat="1" hidden="1">
      <c r="A587" s="451"/>
      <c r="B587" s="475"/>
      <c r="C587" s="485" t="str">
        <f>'Data information'!C804</f>
        <v>ห้อง Pantry</v>
      </c>
      <c r="D587" s="449"/>
      <c r="E587" s="450"/>
      <c r="F587" s="449"/>
      <c r="G587" s="449"/>
      <c r="H587" s="449"/>
      <c r="I587" s="449"/>
      <c r="J587" s="449"/>
      <c r="K587" s="469" t="s">
        <v>967</v>
      </c>
    </row>
    <row r="588" spans="1:11" s="500" customFormat="1" hidden="1">
      <c r="A588" s="451"/>
      <c r="B588" s="475"/>
      <c r="C588" s="489" t="str">
        <f>'Data information'!C805</f>
        <v xml:space="preserve"> - เคาน์เตอร์ คสล. หนา 0.10 กว้าง 0.60 Top กระเบื้องพอร์แลน ห้อง Pantry</v>
      </c>
      <c r="D588" s="449"/>
      <c r="E588" s="450" t="str">
        <f>'Data information'!D805</f>
        <v>ม.</v>
      </c>
      <c r="F588" s="449">
        <f>'Data information'!E805</f>
        <v>980</v>
      </c>
      <c r="G588" s="449">
        <f>D588*F588</f>
        <v>0</v>
      </c>
      <c r="H588" s="449">
        <f>'Data information'!F805</f>
        <v>0</v>
      </c>
      <c r="I588" s="449">
        <f>D588*H588</f>
        <v>0</v>
      </c>
      <c r="J588" s="449">
        <f>G588+I588</f>
        <v>0</v>
      </c>
      <c r="K588" s="451"/>
    </row>
    <row r="589" spans="1:11" s="500" customFormat="1" hidden="1">
      <c r="A589" s="451"/>
      <c r="B589" s="475"/>
      <c r="C589" s="489" t="str">
        <f>'Data information'!C806</f>
        <v xml:space="preserve"> - อ่างล้างจานสำเร็จรูป ชนิด 1 หลุม ชนิดติดใต้เคาน์เตอร์</v>
      </c>
      <c r="D589" s="449"/>
      <c r="E589" s="450" t="str">
        <f>'Data information'!D806</f>
        <v>ชุด</v>
      </c>
      <c r="F589" s="449">
        <f>'Data information'!E806</f>
        <v>1500</v>
      </c>
      <c r="G589" s="449">
        <f>D589*F589</f>
        <v>0</v>
      </c>
      <c r="H589" s="449">
        <f>'Data information'!F806</f>
        <v>0</v>
      </c>
      <c r="I589" s="449">
        <f>D589*H589</f>
        <v>0</v>
      </c>
      <c r="J589" s="449">
        <f>G589+I589</f>
        <v>0</v>
      </c>
      <c r="K589" s="451"/>
    </row>
    <row r="590" spans="1:11" s="500" customFormat="1">
      <c r="A590" s="480"/>
      <c r="B590" s="481"/>
      <c r="C590" s="485" t="str">
        <f>'Data information'!C807</f>
        <v>งานทาสี</v>
      </c>
      <c r="D590" s="449"/>
      <c r="E590" s="458"/>
      <c r="F590" s="451"/>
      <c r="G590" s="451"/>
      <c r="H590" s="451"/>
      <c r="I590" s="451"/>
      <c r="J590" s="451"/>
      <c r="K590" s="451"/>
    </row>
    <row r="591" spans="1:11" s="500" customFormat="1">
      <c r="A591" s="451"/>
      <c r="B591" s="475"/>
      <c r="C591" s="489" t="str">
        <f>'Data information'!C808</f>
        <v xml:space="preserve"> - สีน้ำพลาสติกอคิลิค 100% ชนิดทาภายนอก</v>
      </c>
      <c r="D591" s="449"/>
      <c r="E591" s="450" t="str">
        <f>'Data information'!D808</f>
        <v>ตร.ม.</v>
      </c>
      <c r="F591" s="449">
        <f>'Data information'!E808</f>
        <v>64.84</v>
      </c>
      <c r="G591" s="449">
        <f>D591*F591</f>
        <v>0</v>
      </c>
      <c r="H591" s="449">
        <f>'Data information'!F808</f>
        <v>31</v>
      </c>
      <c r="I591" s="449">
        <f>D591*H591</f>
        <v>0</v>
      </c>
      <c r="J591" s="449">
        <f>G591+I591</f>
        <v>0</v>
      </c>
      <c r="K591" s="469"/>
    </row>
    <row r="592" spans="1:11" s="500" customFormat="1">
      <c r="A592" s="451"/>
      <c r="B592" s="475"/>
      <c r="C592" s="489" t="str">
        <f>'Data information'!C809</f>
        <v xml:space="preserve"> - สีน้ำพลาสติกอคิลิค 100% ชนิดทาภายใน</v>
      </c>
      <c r="D592" s="449"/>
      <c r="E592" s="450" t="str">
        <f>'Data information'!D809</f>
        <v>ตร.ม.</v>
      </c>
      <c r="F592" s="449">
        <f>'Data information'!E809</f>
        <v>50.05</v>
      </c>
      <c r="G592" s="449">
        <f>D592*F592</f>
        <v>0</v>
      </c>
      <c r="H592" s="449">
        <f>'Data information'!F809</f>
        <v>28</v>
      </c>
      <c r="I592" s="449">
        <f>D592*H592</f>
        <v>0</v>
      </c>
      <c r="J592" s="449">
        <f>G592+I592</f>
        <v>0</v>
      </c>
      <c r="K592" s="451"/>
    </row>
    <row r="593" spans="1:11" s="500" customFormat="1" hidden="1">
      <c r="A593" s="451"/>
      <c r="B593" s="475"/>
      <c r="C593" s="489" t="str">
        <f>'Data information'!C810</f>
        <v xml:space="preserve"> - สีน้ำพลาสติกอคิลิค 100% ชนิดทาภายนอกและภายใน</v>
      </c>
      <c r="D593" s="449"/>
      <c r="E593" s="450" t="str">
        <f>'Data information'!D810</f>
        <v>ตร.ม.</v>
      </c>
      <c r="F593" s="449">
        <f>'Data information'!E810</f>
        <v>50.05</v>
      </c>
      <c r="G593" s="449">
        <f>D593*F593</f>
        <v>0</v>
      </c>
      <c r="H593" s="449">
        <f>'Data information'!F810</f>
        <v>28</v>
      </c>
      <c r="I593" s="449">
        <f>D593*H593</f>
        <v>0</v>
      </c>
      <c r="J593" s="449">
        <f>G593+I593</f>
        <v>0</v>
      </c>
      <c r="K593" s="451"/>
    </row>
    <row r="594" spans="1:11" s="500" customFormat="1" hidden="1">
      <c r="A594" s="451"/>
      <c r="B594" s="475"/>
      <c r="C594" s="489" t="str">
        <f>'Data information'!C811</f>
        <v xml:space="preserve"> - สีน้ำพลาสติกอคิลิค 100% สำหรับฝ้าเพดาน</v>
      </c>
      <c r="D594" s="449"/>
      <c r="E594" s="450" t="str">
        <f>'Data information'!D811</f>
        <v>ตร.ม.</v>
      </c>
      <c r="F594" s="449">
        <f>'Data information'!E811</f>
        <v>50.05</v>
      </c>
      <c r="G594" s="449">
        <f>D594*F594</f>
        <v>0</v>
      </c>
      <c r="H594" s="449">
        <f>'Data information'!F811</f>
        <v>28</v>
      </c>
      <c r="I594" s="449">
        <f>D594*H594</f>
        <v>0</v>
      </c>
      <c r="J594" s="449">
        <f>G594+I594</f>
        <v>0</v>
      </c>
      <c r="K594" s="451"/>
    </row>
    <row r="595" spans="1:11" s="500" customFormat="1" hidden="1">
      <c r="A595" s="451"/>
      <c r="B595" s="475"/>
      <c r="C595" s="489" t="str">
        <f>'Data information'!C812</f>
        <v xml:space="preserve"> - น้ำยากันตะใคร่สูตรน้ำมัน</v>
      </c>
      <c r="D595" s="449"/>
      <c r="E595" s="450" t="str">
        <f>'Data information'!D812</f>
        <v>ตร.ม.</v>
      </c>
      <c r="F595" s="449">
        <f>'Data information'!E812</f>
        <v>10</v>
      </c>
      <c r="G595" s="449">
        <f>D595*F595</f>
        <v>0</v>
      </c>
      <c r="H595" s="449">
        <f>'Data information'!F812</f>
        <v>20</v>
      </c>
      <c r="I595" s="449">
        <f>D595*H595</f>
        <v>0</v>
      </c>
      <c r="J595" s="449">
        <f>G595+I595</f>
        <v>0</v>
      </c>
      <c r="K595" s="451"/>
    </row>
    <row r="596" spans="1:11" s="500" customFormat="1">
      <c r="A596" s="454"/>
      <c r="B596" s="477"/>
      <c r="C596" s="478"/>
      <c r="D596" s="452"/>
      <c r="E596" s="453"/>
      <c r="F596" s="452"/>
      <c r="G596" s="452"/>
      <c r="H596" s="452"/>
      <c r="I596" s="452"/>
      <c r="J596" s="452"/>
      <c r="K596" s="454"/>
    </row>
    <row r="597" spans="1:11" s="500" customFormat="1">
      <c r="A597" s="464"/>
      <c r="B597" s="703" t="str">
        <f>"รวม"&amp;B121</f>
        <v>รวมหมวดงานสถาปัตยกรรม</v>
      </c>
      <c r="C597" s="703"/>
      <c r="D597" s="462"/>
      <c r="E597" s="463"/>
      <c r="F597" s="462"/>
      <c r="G597" s="462">
        <f>SUM(G121:G596)</f>
        <v>0</v>
      </c>
      <c r="H597" s="462"/>
      <c r="I597" s="462">
        <f>SUM(I121:I596)</f>
        <v>0</v>
      </c>
      <c r="J597" s="462">
        <f>SUM(J121:J596)</f>
        <v>0</v>
      </c>
      <c r="K597" s="464"/>
    </row>
    <row r="598" spans="1:11" s="500" customFormat="1">
      <c r="A598" s="480">
        <v>8.4</v>
      </c>
      <c r="B598" s="481" t="str">
        <f>B13</f>
        <v>หมวดงานวิศวกรรมไฟฟ้าและสื่อสาร</v>
      </c>
      <c r="C598" s="476"/>
      <c r="D598" s="451"/>
      <c r="E598" s="458"/>
      <c r="F598" s="451"/>
      <c r="G598" s="451"/>
      <c r="H598" s="451"/>
      <c r="I598" s="451"/>
      <c r="J598" s="451"/>
      <c r="K598" s="451"/>
    </row>
    <row r="599" spans="1:11" s="500" customFormat="1" hidden="1">
      <c r="A599" s="480"/>
      <c r="B599" s="481"/>
      <c r="C599" s="485" t="str">
        <f>'Data information'!C814</f>
        <v>ตู้ M D B,ตู้ EMDB , ตู้ ATS และ ตู้CAP</v>
      </c>
      <c r="D599" s="451"/>
      <c r="E599" s="458"/>
      <c r="F599" s="451"/>
      <c r="G599" s="451"/>
      <c r="H599" s="451"/>
      <c r="I599" s="451"/>
      <c r="J599" s="451"/>
      <c r="K599" s="451"/>
    </row>
    <row r="600" spans="1:11" s="500" customFormat="1" hidden="1">
      <c r="A600" s="451"/>
      <c r="B600" s="475"/>
      <c r="C600" s="476" t="str">
        <f>'Data information'!C815</f>
        <v xml:space="preserve"> -   ACB 3500 AT. 3P</v>
      </c>
      <c r="D600" s="449"/>
      <c r="E600" s="450" t="str">
        <f>'Data information'!D815</f>
        <v>ตัว</v>
      </c>
      <c r="F600" s="449">
        <f>'Data information'!E815</f>
        <v>473000</v>
      </c>
      <c r="G600" s="449">
        <f>D600*F600</f>
        <v>0</v>
      </c>
      <c r="H600" s="449">
        <f>'Data information'!F815</f>
        <v>0</v>
      </c>
      <c r="I600" s="449">
        <f>D600*H600</f>
        <v>0</v>
      </c>
      <c r="J600" s="449">
        <f>G600+I600</f>
        <v>0</v>
      </c>
      <c r="K600" s="469"/>
    </row>
    <row r="601" spans="1:11" s="500" customFormat="1" hidden="1">
      <c r="A601" s="460"/>
      <c r="B601" s="482"/>
      <c r="C601" s="476" t="str">
        <f>'Data information'!C816</f>
        <v xml:space="preserve"> -  MCCB 1250 AT. 3P</v>
      </c>
      <c r="D601" s="449"/>
      <c r="E601" s="450" t="str">
        <f>'Data information'!D816</f>
        <v>ตัว</v>
      </c>
      <c r="F601" s="449">
        <f>'Data information'!E816</f>
        <v>90700</v>
      </c>
      <c r="G601" s="449">
        <f t="shared" ref="G601:G664" si="58">D601*F601</f>
        <v>0</v>
      </c>
      <c r="H601" s="449">
        <f>'Data information'!F816</f>
        <v>0</v>
      </c>
      <c r="I601" s="449">
        <f t="shared" ref="I601:I664" si="59">D601*H601</f>
        <v>0</v>
      </c>
      <c r="J601" s="449">
        <f t="shared" ref="J601:J664" si="60">G601+I601</f>
        <v>0</v>
      </c>
      <c r="K601" s="469"/>
    </row>
    <row r="602" spans="1:11" s="500" customFormat="1" hidden="1">
      <c r="A602" s="460"/>
      <c r="B602" s="482"/>
      <c r="C602" s="476" t="str">
        <f>'Data information'!C817</f>
        <v xml:space="preserve"> -  MCCB 800 AT. 3P</v>
      </c>
      <c r="D602" s="449"/>
      <c r="E602" s="450" t="str">
        <f>'Data information'!D817</f>
        <v>ตัว</v>
      </c>
      <c r="F602" s="449">
        <f>'Data information'!E817</f>
        <v>82100</v>
      </c>
      <c r="G602" s="449">
        <f t="shared" si="58"/>
        <v>0</v>
      </c>
      <c r="H602" s="449">
        <f>'Data information'!F817</f>
        <v>0</v>
      </c>
      <c r="I602" s="449">
        <f t="shared" si="59"/>
        <v>0</v>
      </c>
      <c r="J602" s="449">
        <f t="shared" si="60"/>
        <v>0</v>
      </c>
      <c r="K602" s="469"/>
    </row>
    <row r="603" spans="1:11" s="500" customFormat="1" hidden="1">
      <c r="A603" s="460"/>
      <c r="B603" s="482"/>
      <c r="C603" s="476" t="str">
        <f>'Data information'!C818</f>
        <v xml:space="preserve"> -  MCCB 630 AT. 3P</v>
      </c>
      <c r="D603" s="449"/>
      <c r="E603" s="450" t="str">
        <f>'Data information'!D818</f>
        <v>ตัว</v>
      </c>
      <c r="F603" s="449">
        <f>'Data information'!E818</f>
        <v>18900</v>
      </c>
      <c r="G603" s="449">
        <f t="shared" si="58"/>
        <v>0</v>
      </c>
      <c r="H603" s="449">
        <f>'Data information'!F818</f>
        <v>0</v>
      </c>
      <c r="I603" s="449">
        <f t="shared" si="59"/>
        <v>0</v>
      </c>
      <c r="J603" s="449">
        <f t="shared" si="60"/>
        <v>0</v>
      </c>
      <c r="K603" s="469"/>
    </row>
    <row r="604" spans="1:11" s="500" customFormat="1" hidden="1">
      <c r="A604" s="460"/>
      <c r="B604" s="482"/>
      <c r="C604" s="476" t="str">
        <f>'Data information'!C819</f>
        <v xml:space="preserve"> -  MCCB 500 AT. 3P</v>
      </c>
      <c r="D604" s="449"/>
      <c r="E604" s="450" t="str">
        <f>'Data information'!D819</f>
        <v>ตัว</v>
      </c>
      <c r="F604" s="449">
        <f>'Data information'!E819</f>
        <v>18900</v>
      </c>
      <c r="G604" s="449">
        <f t="shared" si="58"/>
        <v>0</v>
      </c>
      <c r="H604" s="449">
        <f>'Data information'!F819</f>
        <v>0</v>
      </c>
      <c r="I604" s="449">
        <f t="shared" si="59"/>
        <v>0</v>
      </c>
      <c r="J604" s="449">
        <f t="shared" si="60"/>
        <v>0</v>
      </c>
      <c r="K604" s="469"/>
    </row>
    <row r="605" spans="1:11" s="500" customFormat="1" hidden="1">
      <c r="A605" s="460"/>
      <c r="B605" s="482"/>
      <c r="C605" s="476" t="str">
        <f>'Data information'!C820</f>
        <v xml:space="preserve"> -  MCCB 400 AT. 3P</v>
      </c>
      <c r="D605" s="449"/>
      <c r="E605" s="450" t="str">
        <f>'Data information'!D820</f>
        <v>ตัว</v>
      </c>
      <c r="F605" s="449">
        <f>'Data information'!E820</f>
        <v>17800</v>
      </c>
      <c r="G605" s="449">
        <f t="shared" si="58"/>
        <v>0</v>
      </c>
      <c r="H605" s="449">
        <f>'Data information'!F820</f>
        <v>0</v>
      </c>
      <c r="I605" s="449">
        <f t="shared" si="59"/>
        <v>0</v>
      </c>
      <c r="J605" s="449">
        <f t="shared" si="60"/>
        <v>0</v>
      </c>
      <c r="K605" s="469"/>
    </row>
    <row r="606" spans="1:11" s="500" customFormat="1" hidden="1">
      <c r="A606" s="460"/>
      <c r="B606" s="482"/>
      <c r="C606" s="476" t="str">
        <f>'Data information'!C821</f>
        <v xml:space="preserve"> -  MCCB 300 AT. 3P</v>
      </c>
      <c r="D606" s="449"/>
      <c r="E606" s="450" t="str">
        <f>'Data information'!D821</f>
        <v>ตัว</v>
      </c>
      <c r="F606" s="449">
        <f>'Data information'!E821</f>
        <v>17800</v>
      </c>
      <c r="G606" s="449">
        <f t="shared" si="58"/>
        <v>0</v>
      </c>
      <c r="H606" s="449">
        <f>'Data information'!F821</f>
        <v>0</v>
      </c>
      <c r="I606" s="449">
        <f t="shared" si="59"/>
        <v>0</v>
      </c>
      <c r="J606" s="449">
        <f t="shared" si="60"/>
        <v>0</v>
      </c>
      <c r="K606" s="469"/>
    </row>
    <row r="607" spans="1:11" s="500" customFormat="1" hidden="1">
      <c r="A607" s="460"/>
      <c r="B607" s="482"/>
      <c r="C607" s="476" t="str">
        <f>'Data information'!C822</f>
        <v xml:space="preserve"> -  MCCB 150 AT. 3P</v>
      </c>
      <c r="D607" s="449"/>
      <c r="E607" s="450" t="str">
        <f>'Data information'!D822</f>
        <v>ตัว</v>
      </c>
      <c r="F607" s="449">
        <f>'Data information'!E822</f>
        <v>6360</v>
      </c>
      <c r="G607" s="449">
        <f t="shared" si="58"/>
        <v>0</v>
      </c>
      <c r="H607" s="449">
        <f>'Data information'!F822</f>
        <v>0</v>
      </c>
      <c r="I607" s="449">
        <f t="shared" si="59"/>
        <v>0</v>
      </c>
      <c r="J607" s="449">
        <f t="shared" si="60"/>
        <v>0</v>
      </c>
      <c r="K607" s="469"/>
    </row>
    <row r="608" spans="1:11" s="500" customFormat="1" hidden="1">
      <c r="A608" s="460"/>
      <c r="B608" s="482"/>
      <c r="C608" s="476" t="str">
        <f>'Data information'!C823</f>
        <v xml:space="preserve"> -  MCCB 80 AT. 3P</v>
      </c>
      <c r="D608" s="449"/>
      <c r="E608" s="450" t="str">
        <f>'Data information'!D823</f>
        <v>ตัว</v>
      </c>
      <c r="F608" s="449">
        <f>'Data information'!E823</f>
        <v>3850</v>
      </c>
      <c r="G608" s="449">
        <f t="shared" si="58"/>
        <v>0</v>
      </c>
      <c r="H608" s="449">
        <f>'Data information'!F823</f>
        <v>0</v>
      </c>
      <c r="I608" s="449">
        <f t="shared" si="59"/>
        <v>0</v>
      </c>
      <c r="J608" s="449">
        <f t="shared" si="60"/>
        <v>0</v>
      </c>
      <c r="K608" s="469"/>
    </row>
    <row r="609" spans="1:11" s="500" customFormat="1" hidden="1">
      <c r="A609" s="460"/>
      <c r="B609" s="482"/>
      <c r="C609" s="476" t="str">
        <f>'Data information'!C824</f>
        <v xml:space="preserve"> -  MCCB 60 AT. 3P</v>
      </c>
      <c r="D609" s="449"/>
      <c r="E609" s="450" t="str">
        <f>'Data information'!D824</f>
        <v>ตัว</v>
      </c>
      <c r="F609" s="449">
        <f>'Data information'!E824</f>
        <v>3850</v>
      </c>
      <c r="G609" s="449">
        <f t="shared" si="58"/>
        <v>0</v>
      </c>
      <c r="H609" s="449">
        <f>'Data information'!F824</f>
        <v>0</v>
      </c>
      <c r="I609" s="449">
        <f t="shared" si="59"/>
        <v>0</v>
      </c>
      <c r="J609" s="449">
        <f t="shared" si="60"/>
        <v>0</v>
      </c>
      <c r="K609" s="469"/>
    </row>
    <row r="610" spans="1:11" s="500" customFormat="1" hidden="1">
      <c r="A610" s="460"/>
      <c r="B610" s="482"/>
      <c r="C610" s="476" t="str">
        <f>'Data information'!C825</f>
        <v xml:space="preserve"> -  MCCB 50 AT. 3P</v>
      </c>
      <c r="D610" s="449"/>
      <c r="E610" s="450" t="str">
        <f>'Data information'!D825</f>
        <v>ตัว</v>
      </c>
      <c r="F610" s="449">
        <f>'Data information'!E825</f>
        <v>3850</v>
      </c>
      <c r="G610" s="449">
        <f t="shared" si="58"/>
        <v>0</v>
      </c>
      <c r="H610" s="449">
        <f>'Data information'!F825</f>
        <v>0</v>
      </c>
      <c r="I610" s="449">
        <f t="shared" si="59"/>
        <v>0</v>
      </c>
      <c r="J610" s="449">
        <f t="shared" si="60"/>
        <v>0</v>
      </c>
      <c r="K610" s="469"/>
    </row>
    <row r="611" spans="1:11" s="500" customFormat="1" hidden="1">
      <c r="A611" s="460"/>
      <c r="B611" s="482"/>
      <c r="C611" s="476" t="str">
        <f>'Data information'!C826</f>
        <v xml:space="preserve"> -  MCCB 30 AT. 3P</v>
      </c>
      <c r="D611" s="449"/>
      <c r="E611" s="450" t="str">
        <f>'Data information'!D826</f>
        <v>ตัว</v>
      </c>
      <c r="F611" s="449">
        <f>'Data information'!E826</f>
        <v>3850</v>
      </c>
      <c r="G611" s="449">
        <f t="shared" si="58"/>
        <v>0</v>
      </c>
      <c r="H611" s="449">
        <f>'Data information'!F826</f>
        <v>0</v>
      </c>
      <c r="I611" s="449">
        <f t="shared" si="59"/>
        <v>0</v>
      </c>
      <c r="J611" s="449">
        <f t="shared" si="60"/>
        <v>0</v>
      </c>
      <c r="K611" s="469"/>
    </row>
    <row r="612" spans="1:11" s="500" customFormat="1" hidden="1">
      <c r="A612" s="460"/>
      <c r="B612" s="482"/>
      <c r="C612" s="476" t="str">
        <f>'Data information'!C827</f>
        <v xml:space="preserve"> -  ตู้ MDB,ตู้ EMDB , ตู้ ATS และ ตู้CAP พร้อมอุปกรณ์ประกอบตู้</v>
      </c>
      <c r="D612" s="449"/>
      <c r="E612" s="450" t="str">
        <f>'Data information'!D827</f>
        <v>ตู้</v>
      </c>
      <c r="F612" s="449">
        <f>'Data information'!E827</f>
        <v>2499130</v>
      </c>
      <c r="G612" s="449">
        <f t="shared" si="58"/>
        <v>0</v>
      </c>
      <c r="H612" s="449">
        <f>'Data information'!F827</f>
        <v>5000</v>
      </c>
      <c r="I612" s="449">
        <f t="shared" si="59"/>
        <v>0</v>
      </c>
      <c r="J612" s="449">
        <f t="shared" si="60"/>
        <v>0</v>
      </c>
      <c r="K612" s="469"/>
    </row>
    <row r="613" spans="1:11" s="500" customFormat="1" hidden="1">
      <c r="A613" s="460"/>
      <c r="B613" s="482"/>
      <c r="C613" s="476" t="str">
        <f>'Data information'!C828</f>
        <v xml:space="preserve"> -  ระบบกราวด์ตู้ </v>
      </c>
      <c r="D613" s="449"/>
      <c r="E613" s="450" t="str">
        <f>'Data information'!D828</f>
        <v>ชุด</v>
      </c>
      <c r="F613" s="449">
        <f>'Data information'!E828</f>
        <v>9316.4</v>
      </c>
      <c r="G613" s="449">
        <f t="shared" si="58"/>
        <v>0</v>
      </c>
      <c r="H613" s="449">
        <f>'Data information'!F828</f>
        <v>1800</v>
      </c>
      <c r="I613" s="449">
        <f t="shared" si="59"/>
        <v>0</v>
      </c>
      <c r="J613" s="449">
        <f t="shared" si="60"/>
        <v>0</v>
      </c>
      <c r="K613" s="469"/>
    </row>
    <row r="614" spans="1:11" s="500" customFormat="1">
      <c r="A614" s="451"/>
      <c r="B614" s="475"/>
      <c r="C614" s="485" t="str">
        <f>'Data information'!C829</f>
        <v xml:space="preserve"> ตู้ DB และ ตู้ PANEL BOARD</v>
      </c>
      <c r="D614" s="449"/>
      <c r="E614" s="450"/>
      <c r="F614" s="449"/>
      <c r="G614" s="449"/>
      <c r="H614" s="449"/>
      <c r="I614" s="449"/>
      <c r="J614" s="449"/>
      <c r="K614" s="469"/>
    </row>
    <row r="615" spans="1:11" s="500" customFormat="1" hidden="1">
      <c r="A615" s="451"/>
      <c r="B615" s="475"/>
      <c r="C615" s="476" t="str">
        <f>'Data information'!C830</f>
        <v xml:space="preserve"> -  MCCB 800 AT. 3P</v>
      </c>
      <c r="D615" s="449"/>
      <c r="E615" s="450" t="str">
        <f>'Data information'!D830</f>
        <v>ตัว</v>
      </c>
      <c r="F615" s="449">
        <f>'Data information'!E830</f>
        <v>82100</v>
      </c>
      <c r="G615" s="449">
        <f t="shared" si="58"/>
        <v>0</v>
      </c>
      <c r="H615" s="449">
        <f>'Data information'!F830</f>
        <v>0</v>
      </c>
      <c r="I615" s="449">
        <f t="shared" si="59"/>
        <v>0</v>
      </c>
      <c r="J615" s="449">
        <f t="shared" si="60"/>
        <v>0</v>
      </c>
      <c r="K615" s="469"/>
    </row>
    <row r="616" spans="1:11" s="500" customFormat="1" hidden="1">
      <c r="A616" s="451"/>
      <c r="B616" s="475"/>
      <c r="C616" s="476" t="str">
        <f>'Data information'!C831</f>
        <v xml:space="preserve"> -  MCCB 630 AT. 3P</v>
      </c>
      <c r="D616" s="449"/>
      <c r="E616" s="450" t="str">
        <f>'Data information'!D831</f>
        <v>ตัว</v>
      </c>
      <c r="F616" s="449">
        <f>'Data information'!E831</f>
        <v>18900</v>
      </c>
      <c r="G616" s="449">
        <f t="shared" si="58"/>
        <v>0</v>
      </c>
      <c r="H616" s="449">
        <f>'Data information'!F831</f>
        <v>0</v>
      </c>
      <c r="I616" s="449">
        <f t="shared" si="59"/>
        <v>0</v>
      </c>
      <c r="J616" s="449">
        <f t="shared" si="60"/>
        <v>0</v>
      </c>
      <c r="K616" s="469"/>
    </row>
    <row r="617" spans="1:11" s="500" customFormat="1" hidden="1">
      <c r="A617" s="451"/>
      <c r="B617" s="475"/>
      <c r="C617" s="476" t="str">
        <f>'Data information'!C832</f>
        <v xml:space="preserve"> -  MCCB 500 AT. 3P</v>
      </c>
      <c r="D617" s="449"/>
      <c r="E617" s="450" t="str">
        <f>'Data information'!D832</f>
        <v>ตัว</v>
      </c>
      <c r="F617" s="449">
        <f>'Data information'!E832</f>
        <v>18900</v>
      </c>
      <c r="G617" s="449">
        <f t="shared" si="58"/>
        <v>0</v>
      </c>
      <c r="H617" s="449">
        <f>'Data information'!F832</f>
        <v>0</v>
      </c>
      <c r="I617" s="449">
        <f t="shared" si="59"/>
        <v>0</v>
      </c>
      <c r="J617" s="449">
        <f t="shared" si="60"/>
        <v>0</v>
      </c>
      <c r="K617" s="469"/>
    </row>
    <row r="618" spans="1:11" s="500" customFormat="1">
      <c r="A618" s="451"/>
      <c r="B618" s="475"/>
      <c r="C618" s="476" t="str">
        <f>'Data information'!C833</f>
        <v xml:space="preserve"> -  MCCB 400 AT. 3P</v>
      </c>
      <c r="D618" s="449"/>
      <c r="E618" s="450" t="str">
        <f>'Data information'!D833</f>
        <v>ตัว</v>
      </c>
      <c r="F618" s="449">
        <f>'Data information'!E833</f>
        <v>17800</v>
      </c>
      <c r="G618" s="449">
        <f t="shared" si="58"/>
        <v>0</v>
      </c>
      <c r="H618" s="449">
        <f>'Data information'!F833</f>
        <v>0</v>
      </c>
      <c r="I618" s="449">
        <f t="shared" si="59"/>
        <v>0</v>
      </c>
      <c r="J618" s="449">
        <f t="shared" si="60"/>
        <v>0</v>
      </c>
      <c r="K618" s="469"/>
    </row>
    <row r="619" spans="1:11" s="500" customFormat="1" hidden="1">
      <c r="A619" s="451"/>
      <c r="B619" s="475"/>
      <c r="C619" s="476" t="str">
        <f>'Data information'!C834</f>
        <v xml:space="preserve"> -  MCCB 300 AT. 3P</v>
      </c>
      <c r="D619" s="449"/>
      <c r="E619" s="450" t="str">
        <f>'Data information'!D834</f>
        <v>ตัว</v>
      </c>
      <c r="F619" s="449">
        <f>'Data information'!E834</f>
        <v>17800</v>
      </c>
      <c r="G619" s="449">
        <f t="shared" si="58"/>
        <v>0</v>
      </c>
      <c r="H619" s="449">
        <f>'Data information'!F834</f>
        <v>0</v>
      </c>
      <c r="I619" s="449">
        <f t="shared" si="59"/>
        <v>0</v>
      </c>
      <c r="J619" s="449">
        <f t="shared" si="60"/>
        <v>0</v>
      </c>
      <c r="K619" s="469"/>
    </row>
    <row r="620" spans="1:11" s="500" customFormat="1" hidden="1">
      <c r="A620" s="451"/>
      <c r="B620" s="475"/>
      <c r="C620" s="476" t="str">
        <f>'Data information'!C835</f>
        <v xml:space="preserve"> -  MCCB 150 AT. 3P</v>
      </c>
      <c r="D620" s="449"/>
      <c r="E620" s="450" t="str">
        <f>'Data information'!D835</f>
        <v>ตัว</v>
      </c>
      <c r="F620" s="449">
        <f>'Data information'!E835</f>
        <v>6360</v>
      </c>
      <c r="G620" s="449">
        <f t="shared" si="58"/>
        <v>0</v>
      </c>
      <c r="H620" s="449">
        <f>'Data information'!F835</f>
        <v>0</v>
      </c>
      <c r="I620" s="449">
        <f t="shared" si="59"/>
        <v>0</v>
      </c>
      <c r="J620" s="449">
        <f t="shared" si="60"/>
        <v>0</v>
      </c>
      <c r="K620" s="469"/>
    </row>
    <row r="621" spans="1:11" s="500" customFormat="1">
      <c r="A621" s="451"/>
      <c r="B621" s="475"/>
      <c r="C621" s="476" t="str">
        <f>'Data information'!C836</f>
        <v xml:space="preserve"> -  MCCB 125 AT. 3P</v>
      </c>
      <c r="D621" s="449"/>
      <c r="E621" s="450" t="str">
        <f>'Data information'!D836</f>
        <v>ตัว</v>
      </c>
      <c r="F621" s="449">
        <f>'Data information'!E836</f>
        <v>6360</v>
      </c>
      <c r="G621" s="449">
        <f t="shared" si="58"/>
        <v>0</v>
      </c>
      <c r="H621" s="449">
        <f>'Data information'!F836</f>
        <v>0</v>
      </c>
      <c r="I621" s="449">
        <f t="shared" si="59"/>
        <v>0</v>
      </c>
      <c r="J621" s="449">
        <f t="shared" si="60"/>
        <v>0</v>
      </c>
      <c r="K621" s="469"/>
    </row>
    <row r="622" spans="1:11" s="500" customFormat="1">
      <c r="A622" s="451"/>
      <c r="B622" s="475"/>
      <c r="C622" s="476" t="str">
        <f>'Data information'!C837</f>
        <v xml:space="preserve"> -  MCCB 100 AT. 3P</v>
      </c>
      <c r="D622" s="449"/>
      <c r="E622" s="450" t="str">
        <f>'Data information'!D837</f>
        <v>ตัว</v>
      </c>
      <c r="F622" s="449">
        <f>'Data information'!E837</f>
        <v>4430</v>
      </c>
      <c r="G622" s="449">
        <f t="shared" si="58"/>
        <v>0</v>
      </c>
      <c r="H622" s="449">
        <f>'Data information'!F837</f>
        <v>0</v>
      </c>
      <c r="I622" s="449">
        <f t="shared" si="59"/>
        <v>0</v>
      </c>
      <c r="J622" s="449">
        <f t="shared" si="60"/>
        <v>0</v>
      </c>
      <c r="K622" s="469"/>
    </row>
    <row r="623" spans="1:11" s="500" customFormat="1">
      <c r="A623" s="451"/>
      <c r="B623" s="475"/>
      <c r="C623" s="476" t="str">
        <f>'Data information'!C838</f>
        <v xml:space="preserve"> -  MCCB 90 AT. 3P</v>
      </c>
      <c r="D623" s="449"/>
      <c r="E623" s="450" t="str">
        <f>'Data information'!D838</f>
        <v>ตัว</v>
      </c>
      <c r="F623" s="449">
        <f>'Data information'!E838</f>
        <v>3850</v>
      </c>
      <c r="G623" s="449">
        <f t="shared" si="58"/>
        <v>0</v>
      </c>
      <c r="H623" s="449">
        <f>'Data information'!F838</f>
        <v>0</v>
      </c>
      <c r="I623" s="449">
        <f t="shared" si="59"/>
        <v>0</v>
      </c>
      <c r="J623" s="449">
        <f t="shared" si="60"/>
        <v>0</v>
      </c>
      <c r="K623" s="469"/>
    </row>
    <row r="624" spans="1:11" s="500" customFormat="1">
      <c r="A624" s="451"/>
      <c r="B624" s="475"/>
      <c r="C624" s="476" t="str">
        <f>'Data information'!C839</f>
        <v xml:space="preserve"> -  MCCB 80 AT. 3P</v>
      </c>
      <c r="D624" s="449"/>
      <c r="E624" s="450" t="str">
        <f>'Data information'!D839</f>
        <v>ตัว</v>
      </c>
      <c r="F624" s="449">
        <f>'Data information'!E839</f>
        <v>3850</v>
      </c>
      <c r="G624" s="449">
        <f t="shared" si="58"/>
        <v>0</v>
      </c>
      <c r="H624" s="449">
        <f>'Data information'!F839</f>
        <v>0</v>
      </c>
      <c r="I624" s="449">
        <f t="shared" si="59"/>
        <v>0</v>
      </c>
      <c r="J624" s="449">
        <f t="shared" si="60"/>
        <v>0</v>
      </c>
      <c r="K624" s="469"/>
    </row>
    <row r="625" spans="1:11" s="500" customFormat="1">
      <c r="A625" s="451"/>
      <c r="B625" s="475"/>
      <c r="C625" s="476" t="str">
        <f>'Data information'!C840</f>
        <v xml:space="preserve"> -  MCCB 60 AT. 3P</v>
      </c>
      <c r="D625" s="449"/>
      <c r="E625" s="450" t="str">
        <f>'Data information'!D840</f>
        <v>ตัว</v>
      </c>
      <c r="F625" s="449">
        <f>'Data information'!E840</f>
        <v>3850</v>
      </c>
      <c r="G625" s="449">
        <f t="shared" si="58"/>
        <v>0</v>
      </c>
      <c r="H625" s="449">
        <f>'Data information'!F840</f>
        <v>0</v>
      </c>
      <c r="I625" s="449">
        <f t="shared" si="59"/>
        <v>0</v>
      </c>
      <c r="J625" s="449">
        <f t="shared" si="60"/>
        <v>0</v>
      </c>
      <c r="K625" s="469"/>
    </row>
    <row r="626" spans="1:11" s="500" customFormat="1">
      <c r="A626" s="451"/>
      <c r="B626" s="475"/>
      <c r="C626" s="476" t="str">
        <f>'Data information'!C841</f>
        <v xml:space="preserve"> -  MCCB 50 AT. 3P</v>
      </c>
      <c r="D626" s="449"/>
      <c r="E626" s="450" t="str">
        <f>'Data information'!D841</f>
        <v>ตัว</v>
      </c>
      <c r="F626" s="449">
        <f>'Data information'!E841</f>
        <v>3850</v>
      </c>
      <c r="G626" s="449">
        <f t="shared" si="58"/>
        <v>0</v>
      </c>
      <c r="H626" s="449">
        <f>'Data information'!F841</f>
        <v>0</v>
      </c>
      <c r="I626" s="449">
        <f t="shared" si="59"/>
        <v>0</v>
      </c>
      <c r="J626" s="449">
        <f t="shared" si="60"/>
        <v>0</v>
      </c>
      <c r="K626" s="469"/>
    </row>
    <row r="627" spans="1:11" s="500" customFormat="1">
      <c r="A627" s="451"/>
      <c r="B627" s="475"/>
      <c r="C627" s="476" t="str">
        <f>'Data information'!C842</f>
        <v xml:space="preserve"> -  MCCB 40 AT. 3P</v>
      </c>
      <c r="D627" s="449"/>
      <c r="E627" s="450" t="str">
        <f>'Data information'!D842</f>
        <v>ตัว</v>
      </c>
      <c r="F627" s="449">
        <f>'Data information'!E842</f>
        <v>3850</v>
      </c>
      <c r="G627" s="449">
        <f t="shared" si="58"/>
        <v>0</v>
      </c>
      <c r="H627" s="449">
        <f>'Data information'!F842</f>
        <v>0</v>
      </c>
      <c r="I627" s="449">
        <f t="shared" si="59"/>
        <v>0</v>
      </c>
      <c r="J627" s="449">
        <f t="shared" si="60"/>
        <v>0</v>
      </c>
      <c r="K627" s="469"/>
    </row>
    <row r="628" spans="1:11" s="500" customFormat="1">
      <c r="A628" s="451"/>
      <c r="B628" s="475"/>
      <c r="C628" s="476" t="str">
        <f>'Data information'!C843</f>
        <v xml:space="preserve"> -  MCCB 30 AT. 3P</v>
      </c>
      <c r="D628" s="449"/>
      <c r="E628" s="450" t="str">
        <f>'Data information'!D843</f>
        <v>ตัว</v>
      </c>
      <c r="F628" s="449">
        <f>'Data information'!E843</f>
        <v>3850</v>
      </c>
      <c r="G628" s="449">
        <f t="shared" si="58"/>
        <v>0</v>
      </c>
      <c r="H628" s="449">
        <f>'Data information'!F843</f>
        <v>0</v>
      </c>
      <c r="I628" s="449">
        <f t="shared" si="59"/>
        <v>0</v>
      </c>
      <c r="J628" s="449">
        <f t="shared" si="60"/>
        <v>0</v>
      </c>
      <c r="K628" s="469"/>
    </row>
    <row r="629" spans="1:11" s="500" customFormat="1">
      <c r="A629" s="451"/>
      <c r="B629" s="475"/>
      <c r="C629" s="476" t="str">
        <f>'Data information'!C844</f>
        <v xml:space="preserve"> -  ตู้ DBA พร้อมอุปกรณ์ประกอบตู้</v>
      </c>
      <c r="D629" s="449"/>
      <c r="E629" s="450" t="str">
        <f>'Data information'!D844</f>
        <v>ตู้</v>
      </c>
      <c r="F629" s="449">
        <f>'Data information'!E844</f>
        <v>92280</v>
      </c>
      <c r="G629" s="449">
        <f t="shared" si="58"/>
        <v>0</v>
      </c>
      <c r="H629" s="449">
        <f>'Data information'!F844</f>
        <v>3000</v>
      </c>
      <c r="I629" s="449">
        <f t="shared" si="59"/>
        <v>0</v>
      </c>
      <c r="J629" s="449">
        <f t="shared" si="60"/>
        <v>0</v>
      </c>
      <c r="K629" s="469"/>
    </row>
    <row r="630" spans="1:11" s="500" customFormat="1" hidden="1">
      <c r="A630" s="451"/>
      <c r="B630" s="475"/>
      <c r="C630" s="476" t="str">
        <f>'Data information'!C845</f>
        <v xml:space="preserve"> -  DB - LIFT</v>
      </c>
      <c r="D630" s="449"/>
      <c r="E630" s="450" t="str">
        <f>'Data information'!D845</f>
        <v>ตู้</v>
      </c>
      <c r="F630" s="449">
        <f>'Data information'!E845</f>
        <v>5365</v>
      </c>
      <c r="G630" s="449">
        <f t="shared" si="58"/>
        <v>0</v>
      </c>
      <c r="H630" s="449">
        <f>'Data information'!F845</f>
        <v>1000</v>
      </c>
      <c r="I630" s="449">
        <f t="shared" si="59"/>
        <v>0</v>
      </c>
      <c r="J630" s="449">
        <f t="shared" si="60"/>
        <v>0</v>
      </c>
      <c r="K630" s="469"/>
    </row>
    <row r="631" spans="1:11" s="500" customFormat="1" hidden="1">
      <c r="A631" s="451"/>
      <c r="B631" s="475"/>
      <c r="C631" s="476" t="str">
        <f>'Data information'!C846</f>
        <v xml:space="preserve"> -  DB - SAN</v>
      </c>
      <c r="D631" s="449"/>
      <c r="E631" s="450" t="str">
        <f>'Data information'!D846</f>
        <v>ตู้</v>
      </c>
      <c r="F631" s="449">
        <f>'Data information'!E846</f>
        <v>5365</v>
      </c>
      <c r="G631" s="449">
        <f t="shared" si="58"/>
        <v>0</v>
      </c>
      <c r="H631" s="449">
        <f>'Data information'!F846</f>
        <v>1000</v>
      </c>
      <c r="I631" s="449">
        <f t="shared" si="59"/>
        <v>0</v>
      </c>
      <c r="J631" s="449">
        <f t="shared" si="60"/>
        <v>0</v>
      </c>
      <c r="K631" s="469"/>
    </row>
    <row r="632" spans="1:11" s="500" customFormat="1" hidden="1">
      <c r="A632" s="451"/>
      <c r="B632" s="475"/>
      <c r="C632" s="476" t="str">
        <f>'Data information'!C847</f>
        <v xml:space="preserve"> -  ตู้ DBW พร้อมอุปกรณ์ประกอบตู้</v>
      </c>
      <c r="D632" s="449"/>
      <c r="E632" s="450" t="str">
        <f>'Data information'!D847</f>
        <v>ตู้</v>
      </c>
      <c r="F632" s="449">
        <f>'Data information'!E847</f>
        <v>0</v>
      </c>
      <c r="G632" s="449">
        <f t="shared" si="58"/>
        <v>0</v>
      </c>
      <c r="H632" s="449">
        <f>'Data information'!F847</f>
        <v>0</v>
      </c>
      <c r="I632" s="449">
        <f t="shared" si="59"/>
        <v>0</v>
      </c>
      <c r="J632" s="449">
        <f t="shared" si="60"/>
        <v>0</v>
      </c>
      <c r="K632" s="469"/>
    </row>
    <row r="633" spans="1:11" s="500" customFormat="1" hidden="1">
      <c r="A633" s="451"/>
      <c r="B633" s="475"/>
      <c r="C633" s="476" t="str">
        <f>'Data information'!C848</f>
        <v xml:space="preserve"> - ตู้โหลดเซนเตอร์ 42 ช่อง</v>
      </c>
      <c r="D633" s="449"/>
      <c r="E633" s="450" t="str">
        <f>'Data information'!D848</f>
        <v>ตู้</v>
      </c>
      <c r="F633" s="449">
        <f>'Data information'!E848</f>
        <v>13200</v>
      </c>
      <c r="G633" s="449">
        <f t="shared" si="58"/>
        <v>0</v>
      </c>
      <c r="H633" s="449">
        <f>'Data information'!F848</f>
        <v>1000</v>
      </c>
      <c r="I633" s="449">
        <f t="shared" si="59"/>
        <v>0</v>
      </c>
      <c r="J633" s="449">
        <f t="shared" si="60"/>
        <v>0</v>
      </c>
      <c r="K633" s="469"/>
    </row>
    <row r="634" spans="1:11" s="500" customFormat="1">
      <c r="A634" s="451"/>
      <c r="B634" s="475"/>
      <c r="C634" s="476" t="str">
        <f>'Data information'!C849</f>
        <v xml:space="preserve"> - ตู้โหลดเซนเตอร์ 36 ช่อง</v>
      </c>
      <c r="D634" s="449"/>
      <c r="E634" s="450" t="str">
        <f>'Data information'!D849</f>
        <v>ตู้</v>
      </c>
      <c r="F634" s="449">
        <f>'Data information'!E849</f>
        <v>12200</v>
      </c>
      <c r="G634" s="449">
        <f t="shared" si="58"/>
        <v>0</v>
      </c>
      <c r="H634" s="449">
        <f>'Data information'!F849</f>
        <v>1000</v>
      </c>
      <c r="I634" s="449">
        <f t="shared" si="59"/>
        <v>0</v>
      </c>
      <c r="J634" s="449">
        <f t="shared" si="60"/>
        <v>0</v>
      </c>
      <c r="K634" s="469"/>
    </row>
    <row r="635" spans="1:11" s="500" customFormat="1">
      <c r="A635" s="451"/>
      <c r="B635" s="475"/>
      <c r="C635" s="476" t="str">
        <f>'Data information'!C850</f>
        <v xml:space="preserve"> - ตู้โหลดเซนเตอร์ 30 ช่อง</v>
      </c>
      <c r="D635" s="449"/>
      <c r="E635" s="450" t="str">
        <f>'Data information'!D850</f>
        <v>ตู้</v>
      </c>
      <c r="F635" s="449">
        <f>'Data information'!E850</f>
        <v>10900</v>
      </c>
      <c r="G635" s="449">
        <f t="shared" si="58"/>
        <v>0</v>
      </c>
      <c r="H635" s="449">
        <f>'Data information'!F850</f>
        <v>1000</v>
      </c>
      <c r="I635" s="449">
        <f t="shared" si="59"/>
        <v>0</v>
      </c>
      <c r="J635" s="449">
        <f t="shared" si="60"/>
        <v>0</v>
      </c>
      <c r="K635" s="469"/>
    </row>
    <row r="636" spans="1:11" s="500" customFormat="1">
      <c r="A636" s="451"/>
      <c r="B636" s="475"/>
      <c r="C636" s="476" t="str">
        <f>'Data information'!C851</f>
        <v xml:space="preserve"> - ตู้โหลดเซนเตอร์ 24 ช่อง</v>
      </c>
      <c r="D636" s="449"/>
      <c r="E636" s="450" t="str">
        <f>'Data information'!D851</f>
        <v>ตู้</v>
      </c>
      <c r="F636" s="449">
        <f>'Data information'!E851</f>
        <v>10100</v>
      </c>
      <c r="G636" s="449">
        <f t="shared" si="58"/>
        <v>0</v>
      </c>
      <c r="H636" s="449">
        <f>'Data information'!F851</f>
        <v>1000</v>
      </c>
      <c r="I636" s="449">
        <f t="shared" si="59"/>
        <v>0</v>
      </c>
      <c r="J636" s="449">
        <f t="shared" si="60"/>
        <v>0</v>
      </c>
      <c r="K636" s="469"/>
    </row>
    <row r="637" spans="1:11" s="500" customFormat="1" hidden="1">
      <c r="A637" s="451"/>
      <c r="B637" s="475"/>
      <c r="C637" s="476" t="str">
        <f>'Data information'!C852</f>
        <v xml:space="preserve"> - ตู้โหลดเซนเตอร์ 18 ช่อง</v>
      </c>
      <c r="D637" s="449"/>
      <c r="E637" s="450" t="str">
        <f>'Data information'!D852</f>
        <v>ตู้</v>
      </c>
      <c r="F637" s="449">
        <f>'Data information'!E852</f>
        <v>9370</v>
      </c>
      <c r="G637" s="449">
        <f t="shared" si="58"/>
        <v>0</v>
      </c>
      <c r="H637" s="449">
        <f>'Data information'!F852</f>
        <v>1000</v>
      </c>
      <c r="I637" s="449">
        <f t="shared" si="59"/>
        <v>0</v>
      </c>
      <c r="J637" s="449">
        <f t="shared" si="60"/>
        <v>0</v>
      </c>
      <c r="K637" s="469"/>
    </row>
    <row r="638" spans="1:11" s="500" customFormat="1" hidden="1">
      <c r="A638" s="451"/>
      <c r="B638" s="475"/>
      <c r="C638" s="476" t="str">
        <f>'Data information'!C853</f>
        <v xml:space="preserve"> - ตู้โหลดเซนเตอร์ 12 ช่อง</v>
      </c>
      <c r="D638" s="449"/>
      <c r="E638" s="450" t="str">
        <f>'Data information'!D853</f>
        <v>ตู้</v>
      </c>
      <c r="F638" s="449">
        <f>'Data information'!E853</f>
        <v>7930</v>
      </c>
      <c r="G638" s="449">
        <f t="shared" si="58"/>
        <v>0</v>
      </c>
      <c r="H638" s="449">
        <f>'Data information'!F853</f>
        <v>1000</v>
      </c>
      <c r="I638" s="449">
        <f t="shared" si="59"/>
        <v>0</v>
      </c>
      <c r="J638" s="449">
        <f t="shared" si="60"/>
        <v>0</v>
      </c>
      <c r="K638" s="469"/>
    </row>
    <row r="639" spans="1:11" s="500" customFormat="1" hidden="1">
      <c r="A639" s="451"/>
      <c r="B639" s="475"/>
      <c r="C639" s="476" t="str">
        <f>'Data information'!C854</f>
        <v xml:space="preserve"> - ตู้โหลดเซนเตอร์ 4 ช่อง</v>
      </c>
      <c r="D639" s="449"/>
      <c r="E639" s="450" t="str">
        <f>'Data information'!D854</f>
        <v>ตู้</v>
      </c>
      <c r="F639" s="449">
        <f>'Data information'!E854</f>
        <v>1170</v>
      </c>
      <c r="G639" s="449">
        <f t="shared" si="58"/>
        <v>0</v>
      </c>
      <c r="H639" s="449">
        <f>'Data information'!F854</f>
        <v>500</v>
      </c>
      <c r="I639" s="449">
        <f t="shared" si="59"/>
        <v>0</v>
      </c>
      <c r="J639" s="449">
        <f t="shared" si="60"/>
        <v>0</v>
      </c>
      <c r="K639" s="469"/>
    </row>
    <row r="640" spans="1:11" s="500" customFormat="1" hidden="1">
      <c r="A640" s="451"/>
      <c r="B640" s="475"/>
      <c r="C640" s="476" t="str">
        <f>'Data information'!C855</f>
        <v xml:space="preserve"> - เมนเบรกเกอร์ 3 เฟส 125 A</v>
      </c>
      <c r="D640" s="449"/>
      <c r="E640" s="450" t="str">
        <f>'Data information'!D855</f>
        <v>ตัว</v>
      </c>
      <c r="F640" s="449">
        <f>'Data information'!E855</f>
        <v>10400</v>
      </c>
      <c r="G640" s="449">
        <f t="shared" si="58"/>
        <v>0</v>
      </c>
      <c r="H640" s="449">
        <f>'Data information'!F855</f>
        <v>0</v>
      </c>
      <c r="I640" s="449">
        <f t="shared" si="59"/>
        <v>0</v>
      </c>
      <c r="J640" s="449">
        <f t="shared" si="60"/>
        <v>0</v>
      </c>
      <c r="K640" s="469"/>
    </row>
    <row r="641" spans="1:11" s="500" customFormat="1" hidden="1">
      <c r="A641" s="451"/>
      <c r="B641" s="475"/>
      <c r="C641" s="476" t="str">
        <f>'Data information'!C856</f>
        <v xml:space="preserve"> - เมนเบรกเกอร์ 3 เฟส 100 A</v>
      </c>
      <c r="D641" s="449"/>
      <c r="E641" s="450" t="str">
        <f>'Data information'!D856</f>
        <v>ตัว</v>
      </c>
      <c r="F641" s="449">
        <f>'Data information'!E856</f>
        <v>4560</v>
      </c>
      <c r="G641" s="449">
        <f t="shared" si="58"/>
        <v>0</v>
      </c>
      <c r="H641" s="449">
        <f>'Data information'!F856</f>
        <v>0</v>
      </c>
      <c r="I641" s="449">
        <f t="shared" si="59"/>
        <v>0</v>
      </c>
      <c r="J641" s="449">
        <f t="shared" si="60"/>
        <v>0</v>
      </c>
      <c r="K641" s="469"/>
    </row>
    <row r="642" spans="1:11" s="500" customFormat="1" hidden="1">
      <c r="A642" s="451"/>
      <c r="B642" s="475"/>
      <c r="C642" s="476" t="str">
        <f>'Data information'!C857</f>
        <v xml:space="preserve"> - เมนเบรกเกอร์ 3 เฟส 90 A</v>
      </c>
      <c r="D642" s="449"/>
      <c r="E642" s="450" t="str">
        <f>'Data information'!D857</f>
        <v>ตัว</v>
      </c>
      <c r="F642" s="449">
        <f>'Data information'!E857</f>
        <v>4560</v>
      </c>
      <c r="G642" s="449">
        <f t="shared" si="58"/>
        <v>0</v>
      </c>
      <c r="H642" s="449">
        <f>'Data information'!F857</f>
        <v>0</v>
      </c>
      <c r="I642" s="449">
        <f t="shared" si="59"/>
        <v>0</v>
      </c>
      <c r="J642" s="449">
        <f t="shared" si="60"/>
        <v>0</v>
      </c>
      <c r="K642" s="469"/>
    </row>
    <row r="643" spans="1:11" s="500" customFormat="1">
      <c r="A643" s="451"/>
      <c r="B643" s="475"/>
      <c r="C643" s="476" t="str">
        <f>'Data information'!C858</f>
        <v xml:space="preserve"> - เมนเบรกเกอร์ 3 เฟส 80 A</v>
      </c>
      <c r="D643" s="449"/>
      <c r="E643" s="450" t="str">
        <f>'Data information'!D858</f>
        <v>ตัว</v>
      </c>
      <c r="F643" s="449">
        <f>'Data information'!E858</f>
        <v>4360</v>
      </c>
      <c r="G643" s="449">
        <f t="shared" si="58"/>
        <v>0</v>
      </c>
      <c r="H643" s="449">
        <f>'Data information'!F858</f>
        <v>0</v>
      </c>
      <c r="I643" s="449">
        <f t="shared" si="59"/>
        <v>0</v>
      </c>
      <c r="J643" s="449">
        <f t="shared" si="60"/>
        <v>0</v>
      </c>
      <c r="K643" s="469"/>
    </row>
    <row r="644" spans="1:11" s="500" customFormat="1">
      <c r="A644" s="451"/>
      <c r="B644" s="475"/>
      <c r="C644" s="476" t="str">
        <f>'Data information'!C859</f>
        <v xml:space="preserve"> - เมนเบรกเกอร์ 3 เฟส 60 A</v>
      </c>
      <c r="D644" s="449"/>
      <c r="E644" s="450" t="str">
        <f>'Data information'!D859</f>
        <v>ตัว</v>
      </c>
      <c r="F644" s="449">
        <f>'Data information'!E859</f>
        <v>4350</v>
      </c>
      <c r="G644" s="449">
        <f t="shared" si="58"/>
        <v>0</v>
      </c>
      <c r="H644" s="449">
        <f>'Data information'!F859</f>
        <v>0</v>
      </c>
      <c r="I644" s="449">
        <f t="shared" si="59"/>
        <v>0</v>
      </c>
      <c r="J644" s="449">
        <f t="shared" si="60"/>
        <v>0</v>
      </c>
      <c r="K644" s="469"/>
    </row>
    <row r="645" spans="1:11" s="500" customFormat="1">
      <c r="A645" s="451"/>
      <c r="B645" s="475"/>
      <c r="C645" s="476" t="str">
        <f>'Data information'!C860</f>
        <v xml:space="preserve"> - เมนเบรกเกอร์ 3 เฟส 50 A</v>
      </c>
      <c r="D645" s="449"/>
      <c r="E645" s="450" t="str">
        <f>'Data information'!D860</f>
        <v>ตัว</v>
      </c>
      <c r="F645" s="449">
        <f>'Data information'!E860</f>
        <v>3290</v>
      </c>
      <c r="G645" s="449">
        <f t="shared" si="58"/>
        <v>0</v>
      </c>
      <c r="H645" s="449">
        <f>'Data information'!F860</f>
        <v>0</v>
      </c>
      <c r="I645" s="449">
        <f t="shared" si="59"/>
        <v>0</v>
      </c>
      <c r="J645" s="449">
        <f t="shared" si="60"/>
        <v>0</v>
      </c>
      <c r="K645" s="469"/>
    </row>
    <row r="646" spans="1:11" s="500" customFormat="1" hidden="1">
      <c r="A646" s="451"/>
      <c r="B646" s="475"/>
      <c r="C646" s="476" t="str">
        <f>'Data information'!C861</f>
        <v xml:space="preserve"> - เมนเบรกเกอร์ 3 เฟส 40 A</v>
      </c>
      <c r="D646" s="449"/>
      <c r="E646" s="450" t="str">
        <f>'Data information'!D861</f>
        <v>ตัว</v>
      </c>
      <c r="F646" s="449">
        <f>'Data information'!E861</f>
        <v>3290</v>
      </c>
      <c r="G646" s="449">
        <f t="shared" si="58"/>
        <v>0</v>
      </c>
      <c r="H646" s="449">
        <f>'Data information'!F861</f>
        <v>0</v>
      </c>
      <c r="I646" s="449">
        <f t="shared" si="59"/>
        <v>0</v>
      </c>
      <c r="J646" s="449">
        <f t="shared" si="60"/>
        <v>0</v>
      </c>
      <c r="K646" s="469"/>
    </row>
    <row r="647" spans="1:11" s="500" customFormat="1" hidden="1">
      <c r="A647" s="451"/>
      <c r="B647" s="475"/>
      <c r="C647" s="476" t="str">
        <f>'Data information'!C862</f>
        <v xml:space="preserve"> - เมนเบรกเกอร์ 1 เฟส 50 A</v>
      </c>
      <c r="D647" s="449"/>
      <c r="E647" s="450" t="str">
        <f>'Data information'!D862</f>
        <v>ตัว</v>
      </c>
      <c r="F647" s="449">
        <f>'Data information'!E862</f>
        <v>525</v>
      </c>
      <c r="G647" s="449">
        <f t="shared" si="58"/>
        <v>0</v>
      </c>
      <c r="H647" s="449">
        <f>'Data information'!F862</f>
        <v>0</v>
      </c>
      <c r="I647" s="449">
        <f t="shared" si="59"/>
        <v>0</v>
      </c>
      <c r="J647" s="449">
        <f t="shared" si="60"/>
        <v>0</v>
      </c>
      <c r="K647" s="469"/>
    </row>
    <row r="648" spans="1:11" s="500" customFormat="1" hidden="1">
      <c r="A648" s="451"/>
      <c r="B648" s="475"/>
      <c r="C648" s="476" t="str">
        <f>'Data information'!C863</f>
        <v xml:space="preserve"> - เมนเบรกเกอร์ 1 เฟส 40 A</v>
      </c>
      <c r="D648" s="449"/>
      <c r="E648" s="450" t="str">
        <f>'Data information'!D863</f>
        <v>ตัว</v>
      </c>
      <c r="F648" s="449">
        <f>'Data information'!E863</f>
        <v>525</v>
      </c>
      <c r="G648" s="449">
        <f t="shared" si="58"/>
        <v>0</v>
      </c>
      <c r="H648" s="449">
        <f>'Data information'!F863</f>
        <v>0</v>
      </c>
      <c r="I648" s="449">
        <f t="shared" si="59"/>
        <v>0</v>
      </c>
      <c r="J648" s="449">
        <f t="shared" si="60"/>
        <v>0</v>
      </c>
      <c r="K648" s="469"/>
    </row>
    <row r="649" spans="1:11" s="500" customFormat="1" hidden="1">
      <c r="A649" s="451"/>
      <c r="B649" s="475"/>
      <c r="C649" s="476" t="str">
        <f>'Data information'!C864</f>
        <v xml:space="preserve"> - ลูกเซอร์กิต 1 P 50 A</v>
      </c>
      <c r="D649" s="449"/>
      <c r="E649" s="450" t="str">
        <f>'Data information'!D864</f>
        <v>ตัว</v>
      </c>
      <c r="F649" s="449">
        <f>'Data information'!E864</f>
        <v>200</v>
      </c>
      <c r="G649" s="449">
        <f t="shared" si="58"/>
        <v>0</v>
      </c>
      <c r="H649" s="449">
        <f>'Data information'!F864</f>
        <v>30</v>
      </c>
      <c r="I649" s="449">
        <f t="shared" si="59"/>
        <v>0</v>
      </c>
      <c r="J649" s="449">
        <f t="shared" si="60"/>
        <v>0</v>
      </c>
      <c r="K649" s="469"/>
    </row>
    <row r="650" spans="1:11" s="500" customFormat="1" hidden="1">
      <c r="A650" s="451"/>
      <c r="B650" s="475"/>
      <c r="C650" s="476" t="str">
        <f>'Data information'!C865</f>
        <v xml:space="preserve"> - ลูกเซอร์กิต 1 P 40 A</v>
      </c>
      <c r="D650" s="449"/>
      <c r="E650" s="450" t="str">
        <f>'Data information'!D865</f>
        <v>ตัว</v>
      </c>
      <c r="F650" s="449">
        <f>'Data information'!E865</f>
        <v>200</v>
      </c>
      <c r="G650" s="449">
        <f t="shared" si="58"/>
        <v>0</v>
      </c>
      <c r="H650" s="449">
        <f>'Data information'!F865</f>
        <v>30</v>
      </c>
      <c r="I650" s="449">
        <f t="shared" si="59"/>
        <v>0</v>
      </c>
      <c r="J650" s="449">
        <f t="shared" si="60"/>
        <v>0</v>
      </c>
      <c r="K650" s="469"/>
    </row>
    <row r="651" spans="1:11" s="500" customFormat="1">
      <c r="A651" s="451"/>
      <c r="B651" s="475"/>
      <c r="C651" s="476" t="str">
        <f>'Data information'!C866</f>
        <v xml:space="preserve"> - ลูกเซอร์กิต 1 P 20 A</v>
      </c>
      <c r="D651" s="449"/>
      <c r="E651" s="450" t="str">
        <f>'Data information'!D866</f>
        <v>ตัว</v>
      </c>
      <c r="F651" s="449">
        <f>'Data information'!E866</f>
        <v>100</v>
      </c>
      <c r="G651" s="449">
        <f t="shared" si="58"/>
        <v>0</v>
      </c>
      <c r="H651" s="449">
        <f>'Data information'!F866</f>
        <v>30</v>
      </c>
      <c r="I651" s="449">
        <f t="shared" si="59"/>
        <v>0</v>
      </c>
      <c r="J651" s="449">
        <f t="shared" si="60"/>
        <v>0</v>
      </c>
      <c r="K651" s="469"/>
    </row>
    <row r="652" spans="1:11" s="500" customFormat="1">
      <c r="A652" s="451"/>
      <c r="B652" s="475"/>
      <c r="C652" s="476" t="str">
        <f>'Data information'!C867</f>
        <v xml:space="preserve"> - ลูกเซอร์กิต 1 P 16 A</v>
      </c>
      <c r="D652" s="449"/>
      <c r="E652" s="450" t="str">
        <f>'Data information'!D867</f>
        <v>ตัว</v>
      </c>
      <c r="F652" s="449">
        <f>'Data information'!E867</f>
        <v>100</v>
      </c>
      <c r="G652" s="449">
        <f t="shared" si="58"/>
        <v>0</v>
      </c>
      <c r="H652" s="449">
        <f>'Data information'!F867</f>
        <v>30</v>
      </c>
      <c r="I652" s="449">
        <f t="shared" si="59"/>
        <v>0</v>
      </c>
      <c r="J652" s="449">
        <f t="shared" si="60"/>
        <v>0</v>
      </c>
      <c r="K652" s="469"/>
    </row>
    <row r="653" spans="1:11" s="500" customFormat="1">
      <c r="A653" s="451"/>
      <c r="B653" s="475"/>
      <c r="C653" s="476" t="str">
        <f>'Data information'!C868</f>
        <v xml:space="preserve"> - ลูกเซอร์กิต 1 P 16 A (RCBO)</v>
      </c>
      <c r="D653" s="449"/>
      <c r="E653" s="450" t="str">
        <f>'Data information'!D868</f>
        <v>ตัว</v>
      </c>
      <c r="F653" s="449">
        <f>'Data information'!E868</f>
        <v>1000</v>
      </c>
      <c r="G653" s="449">
        <f t="shared" si="58"/>
        <v>0</v>
      </c>
      <c r="H653" s="449">
        <f>'Data information'!F868</f>
        <v>30</v>
      </c>
      <c r="I653" s="449">
        <f t="shared" si="59"/>
        <v>0</v>
      </c>
      <c r="J653" s="449">
        <f t="shared" si="60"/>
        <v>0</v>
      </c>
      <c r="K653" s="469"/>
    </row>
    <row r="654" spans="1:11" s="500" customFormat="1" hidden="1">
      <c r="A654" s="451"/>
      <c r="B654" s="475"/>
      <c r="C654" s="476" t="str">
        <f>'Data information'!C869</f>
        <v xml:space="preserve">  -ตู้มิเตอร์พร้อมมิเตอร์ไฟฟ้า 1 เฟส (15/45)ยี่ห้อ มิตซู </v>
      </c>
      <c r="D654" s="449"/>
      <c r="E654" s="450" t="str">
        <f>'Data information'!D869</f>
        <v>ตู้</v>
      </c>
      <c r="F654" s="449">
        <f>'Data information'!E869</f>
        <v>21000</v>
      </c>
      <c r="G654" s="449">
        <f t="shared" si="58"/>
        <v>0</v>
      </c>
      <c r="H654" s="449">
        <f>'Data information'!F869</f>
        <v>1000</v>
      </c>
      <c r="I654" s="449">
        <f t="shared" si="59"/>
        <v>0</v>
      </c>
      <c r="J654" s="449">
        <f t="shared" si="60"/>
        <v>0</v>
      </c>
      <c r="K654" s="469"/>
    </row>
    <row r="655" spans="1:11" s="500" customFormat="1">
      <c r="A655" s="451"/>
      <c r="B655" s="475"/>
      <c r="C655" s="485" t="str">
        <f>'Data information'!C870</f>
        <v xml:space="preserve"> ท่อ และ ราง</v>
      </c>
      <c r="D655" s="449"/>
      <c r="E655" s="450"/>
      <c r="F655" s="449"/>
      <c r="G655" s="449"/>
      <c r="H655" s="449"/>
      <c r="I655" s="449"/>
      <c r="J655" s="449"/>
      <c r="K655" s="469"/>
    </row>
    <row r="656" spans="1:11" s="500" customFormat="1" hidden="1">
      <c r="A656" s="451"/>
      <c r="B656" s="475"/>
      <c r="C656" s="476" t="str">
        <f>'Data information'!C871</f>
        <v xml:space="preserve"> -  ท่อ IMC 4 "</v>
      </c>
      <c r="D656" s="449"/>
      <c r="E656" s="450" t="str">
        <f>'Data information'!D871</f>
        <v>ม.</v>
      </c>
      <c r="F656" s="449">
        <f>'Data information'!E871</f>
        <v>734.95</v>
      </c>
      <c r="G656" s="449">
        <f t="shared" si="58"/>
        <v>0</v>
      </c>
      <c r="H656" s="449">
        <f>'Data information'!F871</f>
        <v>85</v>
      </c>
      <c r="I656" s="449">
        <f t="shared" si="59"/>
        <v>0</v>
      </c>
      <c r="J656" s="449">
        <f t="shared" si="60"/>
        <v>0</v>
      </c>
      <c r="K656" s="469"/>
    </row>
    <row r="657" spans="1:11" s="500" customFormat="1" hidden="1">
      <c r="A657" s="451"/>
      <c r="B657" s="475"/>
      <c r="C657" s="476" t="str">
        <f>'Data information'!C872</f>
        <v xml:space="preserve"> -  ท่อ IMC 3 1/2 "</v>
      </c>
      <c r="D657" s="449"/>
      <c r="E657" s="450" t="str">
        <f>'Data information'!D872</f>
        <v>ม.</v>
      </c>
      <c r="F657" s="449">
        <f>'Data information'!E872</f>
        <v>640</v>
      </c>
      <c r="G657" s="449">
        <f t="shared" si="58"/>
        <v>0</v>
      </c>
      <c r="H657" s="449">
        <f>'Data information'!F872</f>
        <v>75</v>
      </c>
      <c r="I657" s="449">
        <f t="shared" si="59"/>
        <v>0</v>
      </c>
      <c r="J657" s="449">
        <f t="shared" si="60"/>
        <v>0</v>
      </c>
      <c r="K657" s="469"/>
    </row>
    <row r="658" spans="1:11" s="500" customFormat="1" hidden="1">
      <c r="A658" s="451"/>
      <c r="B658" s="475"/>
      <c r="C658" s="476" t="str">
        <f>'Data information'!C873</f>
        <v xml:space="preserve"> -  ท่อ IMC 3 "</v>
      </c>
      <c r="D658" s="449"/>
      <c r="E658" s="450" t="str">
        <f>'Data information'!D873</f>
        <v>ม.</v>
      </c>
      <c r="F658" s="449">
        <f>'Data information'!E873</f>
        <v>556.59</v>
      </c>
      <c r="G658" s="449">
        <f t="shared" si="58"/>
        <v>0</v>
      </c>
      <c r="H658" s="449">
        <f>'Data information'!F873</f>
        <v>65</v>
      </c>
      <c r="I658" s="449">
        <f t="shared" si="59"/>
        <v>0</v>
      </c>
      <c r="J658" s="449">
        <f t="shared" si="60"/>
        <v>0</v>
      </c>
      <c r="K658" s="469"/>
    </row>
    <row r="659" spans="1:11" s="500" customFormat="1" hidden="1">
      <c r="A659" s="451"/>
      <c r="B659" s="475"/>
      <c r="C659" s="476" t="str">
        <f>'Data information'!C874</f>
        <v xml:space="preserve"> -  ท่อ IMC 2 1/2 "</v>
      </c>
      <c r="D659" s="449"/>
      <c r="E659" s="450" t="str">
        <f>'Data information'!D874</f>
        <v>ม.</v>
      </c>
      <c r="F659" s="449">
        <f>'Data information'!E874</f>
        <v>449.57</v>
      </c>
      <c r="G659" s="449">
        <f t="shared" si="58"/>
        <v>0</v>
      </c>
      <c r="H659" s="449">
        <f>'Data information'!F874</f>
        <v>55</v>
      </c>
      <c r="I659" s="449">
        <f t="shared" si="59"/>
        <v>0</v>
      </c>
      <c r="J659" s="449">
        <f t="shared" si="60"/>
        <v>0</v>
      </c>
      <c r="K659" s="469"/>
    </row>
    <row r="660" spans="1:11" s="500" customFormat="1">
      <c r="A660" s="451"/>
      <c r="B660" s="475"/>
      <c r="C660" s="476" t="str">
        <f>'Data information'!C875</f>
        <v xml:space="preserve"> -  ท่อ IMC 2 "</v>
      </c>
      <c r="D660" s="449"/>
      <c r="E660" s="450" t="str">
        <f>'Data information'!D875</f>
        <v>ม.</v>
      </c>
      <c r="F660" s="449">
        <f>'Data information'!E875</f>
        <v>287.48</v>
      </c>
      <c r="G660" s="449">
        <f t="shared" si="58"/>
        <v>0</v>
      </c>
      <c r="H660" s="449">
        <f>'Data information'!F875</f>
        <v>48</v>
      </c>
      <c r="I660" s="449">
        <f t="shared" si="59"/>
        <v>0</v>
      </c>
      <c r="J660" s="449">
        <f t="shared" si="60"/>
        <v>0</v>
      </c>
      <c r="K660" s="469"/>
    </row>
    <row r="661" spans="1:11" s="500" customFormat="1">
      <c r="A661" s="451"/>
      <c r="B661" s="475"/>
      <c r="C661" s="476" t="str">
        <f>'Data information'!C876</f>
        <v xml:space="preserve"> -  ท่อ IMC 1 1/2 "</v>
      </c>
      <c r="D661" s="449"/>
      <c r="E661" s="450" t="str">
        <f>'Data information'!D876</f>
        <v>ม.</v>
      </c>
      <c r="F661" s="449">
        <f>'Data information'!E876</f>
        <v>210.36</v>
      </c>
      <c r="G661" s="449">
        <f t="shared" si="58"/>
        <v>0</v>
      </c>
      <c r="H661" s="449">
        <f>'Data information'!F876</f>
        <v>42</v>
      </c>
      <c r="I661" s="449">
        <f t="shared" si="59"/>
        <v>0</v>
      </c>
      <c r="J661" s="449">
        <f t="shared" si="60"/>
        <v>0</v>
      </c>
      <c r="K661" s="469"/>
    </row>
    <row r="662" spans="1:11" s="500" customFormat="1">
      <c r="A662" s="451"/>
      <c r="B662" s="475"/>
      <c r="C662" s="476" t="str">
        <f>'Data information'!C877</f>
        <v xml:space="preserve"> -  ท่อ IMC 1 1/4 "</v>
      </c>
      <c r="D662" s="449"/>
      <c r="E662" s="450" t="str">
        <f>'Data information'!D877</f>
        <v>ม.</v>
      </c>
      <c r="F662" s="449">
        <f>'Data information'!E877</f>
        <v>171.28</v>
      </c>
      <c r="G662" s="449">
        <f t="shared" si="58"/>
        <v>0</v>
      </c>
      <c r="H662" s="449">
        <f>'Data information'!F877</f>
        <v>38</v>
      </c>
      <c r="I662" s="449">
        <f t="shared" si="59"/>
        <v>0</v>
      </c>
      <c r="J662" s="449">
        <f t="shared" si="60"/>
        <v>0</v>
      </c>
      <c r="K662" s="469"/>
    </row>
    <row r="663" spans="1:11" s="500" customFormat="1" hidden="1">
      <c r="A663" s="451"/>
      <c r="B663" s="475"/>
      <c r="C663" s="476" t="str">
        <f>'Data information'!C878</f>
        <v xml:space="preserve"> -  ท่อ IMC 1 "</v>
      </c>
      <c r="D663" s="449"/>
      <c r="E663" s="450" t="str">
        <f>'Data information'!D878</f>
        <v>ม.</v>
      </c>
      <c r="F663" s="449">
        <f>'Data information'!E878</f>
        <v>132.72</v>
      </c>
      <c r="G663" s="449">
        <f t="shared" si="58"/>
        <v>0</v>
      </c>
      <c r="H663" s="449">
        <f>'Data information'!F878</f>
        <v>32</v>
      </c>
      <c r="I663" s="449">
        <f t="shared" si="59"/>
        <v>0</v>
      </c>
      <c r="J663" s="449">
        <f t="shared" si="60"/>
        <v>0</v>
      </c>
      <c r="K663" s="469"/>
    </row>
    <row r="664" spans="1:11" s="500" customFormat="1" hidden="1">
      <c r="A664" s="451"/>
      <c r="B664" s="475"/>
      <c r="C664" s="476" t="str">
        <f>'Data information'!C879</f>
        <v xml:space="preserve"> -  ท่อ IMC 1/2 "</v>
      </c>
      <c r="D664" s="449"/>
      <c r="E664" s="450" t="str">
        <f>'Data information'!D879</f>
        <v>ม.</v>
      </c>
      <c r="F664" s="449">
        <f>'Data information'!E879</f>
        <v>60.85</v>
      </c>
      <c r="G664" s="449">
        <f t="shared" si="58"/>
        <v>0</v>
      </c>
      <c r="H664" s="449">
        <f>'Data information'!F879</f>
        <v>26</v>
      </c>
      <c r="I664" s="449">
        <f t="shared" si="59"/>
        <v>0</v>
      </c>
      <c r="J664" s="449">
        <f t="shared" si="60"/>
        <v>0</v>
      </c>
      <c r="K664" s="469"/>
    </row>
    <row r="665" spans="1:11" s="500" customFormat="1" hidden="1">
      <c r="A665" s="451"/>
      <c r="B665" s="475"/>
      <c r="C665" s="476" t="str">
        <f>'Data information'!C880</f>
        <v xml:space="preserve"> - ท่อ EMT.   2 "</v>
      </c>
      <c r="D665" s="449"/>
      <c r="E665" s="450" t="str">
        <f>'Data information'!D880</f>
        <v>ม.</v>
      </c>
      <c r="F665" s="449">
        <f>'Data information'!E880</f>
        <v>0</v>
      </c>
      <c r="G665" s="449">
        <f t="shared" ref="G665:G722" si="61">D665*F665</f>
        <v>0</v>
      </c>
      <c r="H665" s="449">
        <f>'Data information'!F880</f>
        <v>0</v>
      </c>
      <c r="I665" s="449">
        <f t="shared" ref="I665:I722" si="62">D665*H665</f>
        <v>0</v>
      </c>
      <c r="J665" s="449">
        <f t="shared" ref="J665:J722" si="63">G665+I665</f>
        <v>0</v>
      </c>
      <c r="K665" s="469"/>
    </row>
    <row r="666" spans="1:11" s="500" customFormat="1" hidden="1">
      <c r="A666" s="451"/>
      <c r="B666" s="475"/>
      <c r="C666" s="476" t="str">
        <f>'Data information'!C881</f>
        <v xml:space="preserve"> - ท่อ EMT.   1 1/2 "</v>
      </c>
      <c r="D666" s="449"/>
      <c r="E666" s="450" t="str">
        <f>'Data information'!D881</f>
        <v>ม.</v>
      </c>
      <c r="F666" s="449">
        <f>'Data information'!E881</f>
        <v>145.57</v>
      </c>
      <c r="G666" s="449">
        <f t="shared" si="61"/>
        <v>0</v>
      </c>
      <c r="H666" s="449">
        <f>'Data information'!F881</f>
        <v>38</v>
      </c>
      <c r="I666" s="449">
        <f t="shared" si="62"/>
        <v>0</v>
      </c>
      <c r="J666" s="449">
        <f t="shared" si="63"/>
        <v>0</v>
      </c>
      <c r="K666" s="469"/>
    </row>
    <row r="667" spans="1:11" s="500" customFormat="1" hidden="1">
      <c r="A667" s="451"/>
      <c r="B667" s="475"/>
      <c r="C667" s="476" t="str">
        <f>'Data information'!C882</f>
        <v xml:space="preserve"> - ท่อ EMT.   1 1/4 "</v>
      </c>
      <c r="D667" s="449"/>
      <c r="E667" s="450" t="str">
        <f>'Data information'!D882</f>
        <v>ม.</v>
      </c>
      <c r="F667" s="449">
        <f>'Data information'!E882</f>
        <v>124.85</v>
      </c>
      <c r="G667" s="449">
        <f t="shared" si="61"/>
        <v>0</v>
      </c>
      <c r="H667" s="449">
        <f>'Data information'!F882</f>
        <v>32</v>
      </c>
      <c r="I667" s="449">
        <f t="shared" si="62"/>
        <v>0</v>
      </c>
      <c r="J667" s="449">
        <f t="shared" si="63"/>
        <v>0</v>
      </c>
      <c r="K667" s="469"/>
    </row>
    <row r="668" spans="1:11" s="500" customFormat="1" hidden="1">
      <c r="A668" s="451"/>
      <c r="B668" s="475"/>
      <c r="C668" s="476" t="str">
        <f>'Data information'!C883</f>
        <v xml:space="preserve"> - ท่อ EMT.    3/4 "</v>
      </c>
      <c r="D668" s="449"/>
      <c r="E668" s="450" t="str">
        <f>'Data information'!D883</f>
        <v>ม.</v>
      </c>
      <c r="F668" s="449">
        <f>'Data information'!E883</f>
        <v>50.36</v>
      </c>
      <c r="G668" s="449">
        <f t="shared" si="61"/>
        <v>0</v>
      </c>
      <c r="H668" s="449">
        <f>'Data information'!F883</f>
        <v>24</v>
      </c>
      <c r="I668" s="449">
        <f t="shared" si="62"/>
        <v>0</v>
      </c>
      <c r="J668" s="449">
        <f t="shared" si="63"/>
        <v>0</v>
      </c>
      <c r="K668" s="469"/>
    </row>
    <row r="669" spans="1:11" s="500" customFormat="1">
      <c r="A669" s="451"/>
      <c r="B669" s="475"/>
      <c r="C669" s="476" t="str">
        <f>'Data information'!C884</f>
        <v xml:space="preserve"> - ท่อ EMT.    1/2 "</v>
      </c>
      <c r="D669" s="449"/>
      <c r="E669" s="450" t="str">
        <f>'Data information'!D884</f>
        <v>ม.</v>
      </c>
      <c r="F669" s="449">
        <f>'Data information'!E884</f>
        <v>34.89</v>
      </c>
      <c r="G669" s="449">
        <f t="shared" si="61"/>
        <v>0</v>
      </c>
      <c r="H669" s="449">
        <f>'Data information'!F884</f>
        <v>22</v>
      </c>
      <c r="I669" s="449">
        <f t="shared" si="62"/>
        <v>0</v>
      </c>
      <c r="J669" s="449">
        <f t="shared" si="63"/>
        <v>0</v>
      </c>
      <c r="K669" s="469"/>
    </row>
    <row r="670" spans="1:11" s="500" customFormat="1">
      <c r="A670" s="451"/>
      <c r="B670" s="475"/>
      <c r="C670" s="476" t="str">
        <f>'Data information'!C885</f>
        <v xml:space="preserve"> -  อุปกรณ์ประกอบท่อไฟฟ้า</v>
      </c>
      <c r="D670" s="449"/>
      <c r="E670" s="450" t="str">
        <f>'Data information'!D885</f>
        <v>รายการ</v>
      </c>
      <c r="F670" s="449">
        <f>(SUM(G655:G669))*0.15</f>
        <v>0</v>
      </c>
      <c r="G670" s="449">
        <f t="shared" si="61"/>
        <v>0</v>
      </c>
      <c r="H670" s="449">
        <v>0</v>
      </c>
      <c r="I670" s="449">
        <f t="shared" si="62"/>
        <v>0</v>
      </c>
      <c r="J670" s="449">
        <f t="shared" si="63"/>
        <v>0</v>
      </c>
      <c r="K670" s="469"/>
    </row>
    <row r="671" spans="1:11" s="500" customFormat="1">
      <c r="A671" s="451"/>
      <c r="B671" s="475"/>
      <c r="C671" s="485" t="str">
        <f>'Data information'!C886</f>
        <v xml:space="preserve"> สายไฟฟ้า</v>
      </c>
      <c r="D671" s="449"/>
      <c r="E671" s="450"/>
      <c r="F671" s="449"/>
      <c r="G671" s="449"/>
      <c r="H671" s="449"/>
      <c r="I671" s="449"/>
      <c r="J671" s="449"/>
      <c r="K671" s="469"/>
    </row>
    <row r="672" spans="1:11" s="500" customFormat="1" hidden="1">
      <c r="A672" s="451"/>
      <c r="B672" s="475"/>
      <c r="C672" s="476" t="str">
        <f>'Data information'!C887</f>
        <v xml:space="preserve"> -  IEC 01 #  300  SQ.MM.</v>
      </c>
      <c r="D672" s="449"/>
      <c r="E672" s="450" t="str">
        <f>'Data information'!D887</f>
        <v>ม.</v>
      </c>
      <c r="F672" s="449">
        <f>'Data information'!E887</f>
        <v>867</v>
      </c>
      <c r="G672" s="449">
        <f t="shared" si="61"/>
        <v>0</v>
      </c>
      <c r="H672" s="449">
        <f>'Data information'!F887</f>
        <v>110</v>
      </c>
      <c r="I672" s="449">
        <f t="shared" si="62"/>
        <v>0</v>
      </c>
      <c r="J672" s="449">
        <f t="shared" si="63"/>
        <v>0</v>
      </c>
      <c r="K672" s="469"/>
    </row>
    <row r="673" spans="1:11" s="500" customFormat="1" hidden="1">
      <c r="A673" s="451"/>
      <c r="B673" s="475"/>
      <c r="C673" s="476" t="str">
        <f>'Data information'!C888</f>
        <v xml:space="preserve"> -  IEC 01 #  240  SQ.MM.</v>
      </c>
      <c r="D673" s="449"/>
      <c r="E673" s="450" t="str">
        <f>'Data information'!D888</f>
        <v>ม.</v>
      </c>
      <c r="F673" s="449">
        <f>'Data information'!E888</f>
        <v>691.8</v>
      </c>
      <c r="G673" s="449">
        <f t="shared" si="61"/>
        <v>0</v>
      </c>
      <c r="H673" s="449">
        <f>'Data information'!F888</f>
        <v>100</v>
      </c>
      <c r="I673" s="449">
        <f t="shared" si="62"/>
        <v>0</v>
      </c>
      <c r="J673" s="449">
        <f t="shared" si="63"/>
        <v>0</v>
      </c>
      <c r="K673" s="469"/>
    </row>
    <row r="674" spans="1:11" s="500" customFormat="1" hidden="1">
      <c r="A674" s="451"/>
      <c r="B674" s="475"/>
      <c r="C674" s="476" t="str">
        <f>'Data information'!C889</f>
        <v xml:space="preserve"> -  IEC 01 #  185  SQ.MM.</v>
      </c>
      <c r="D674" s="449"/>
      <c r="E674" s="450" t="str">
        <f>'Data information'!D889</f>
        <v>ม.</v>
      </c>
      <c r="F674" s="449">
        <f>'Data information'!E889</f>
        <v>527.4</v>
      </c>
      <c r="G674" s="449">
        <f t="shared" si="61"/>
        <v>0</v>
      </c>
      <c r="H674" s="449">
        <f>'Data information'!F889</f>
        <v>85</v>
      </c>
      <c r="I674" s="449">
        <f t="shared" si="62"/>
        <v>0</v>
      </c>
      <c r="J674" s="449">
        <f t="shared" si="63"/>
        <v>0</v>
      </c>
      <c r="K674" s="469"/>
    </row>
    <row r="675" spans="1:11" s="500" customFormat="1" hidden="1">
      <c r="A675" s="451"/>
      <c r="B675" s="475"/>
      <c r="C675" s="476" t="str">
        <f>'Data information'!C890</f>
        <v xml:space="preserve"> -  IEC 01 #  120  SQ.MM.</v>
      </c>
      <c r="D675" s="449"/>
      <c r="E675" s="450" t="str">
        <f>'Data information'!D890</f>
        <v>ม.</v>
      </c>
      <c r="F675" s="449">
        <f>'Data information'!E890</f>
        <v>316.2</v>
      </c>
      <c r="G675" s="449">
        <f t="shared" si="61"/>
        <v>0</v>
      </c>
      <c r="H675" s="449">
        <f>'Data information'!F890</f>
        <v>60</v>
      </c>
      <c r="I675" s="449">
        <f t="shared" si="62"/>
        <v>0</v>
      </c>
      <c r="J675" s="449">
        <f t="shared" si="63"/>
        <v>0</v>
      </c>
      <c r="K675" s="469"/>
    </row>
    <row r="676" spans="1:11" s="500" customFormat="1" hidden="1">
      <c r="A676" s="451"/>
      <c r="B676" s="475"/>
      <c r="C676" s="476" t="str">
        <f>'Data information'!C891</f>
        <v xml:space="preserve"> -  IEC 01 #  95  SQ.MM.</v>
      </c>
      <c r="D676" s="449"/>
      <c r="E676" s="450" t="str">
        <f>'Data information'!D891</f>
        <v>ม.</v>
      </c>
      <c r="F676" s="449">
        <f>'Data information'!E891</f>
        <v>270.89999999999998</v>
      </c>
      <c r="G676" s="449">
        <f t="shared" si="61"/>
        <v>0</v>
      </c>
      <c r="H676" s="449">
        <f>'Data information'!F891</f>
        <v>55</v>
      </c>
      <c r="I676" s="449">
        <f t="shared" si="62"/>
        <v>0</v>
      </c>
      <c r="J676" s="449">
        <f t="shared" si="63"/>
        <v>0</v>
      </c>
      <c r="K676" s="469"/>
    </row>
    <row r="677" spans="1:11" s="500" customFormat="1" hidden="1">
      <c r="A677" s="451"/>
      <c r="B677" s="475"/>
      <c r="C677" s="476" t="str">
        <f>'Data information'!C892</f>
        <v xml:space="preserve"> -  IEC 01 #  70  SQ.MM.</v>
      </c>
      <c r="D677" s="449"/>
      <c r="E677" s="450" t="str">
        <f>'Data information'!D892</f>
        <v>ม.</v>
      </c>
      <c r="F677" s="449">
        <f>'Data information'!E892</f>
        <v>196.62</v>
      </c>
      <c r="G677" s="449">
        <f t="shared" si="61"/>
        <v>0</v>
      </c>
      <c r="H677" s="449">
        <f>'Data information'!F892</f>
        <v>45</v>
      </c>
      <c r="I677" s="449">
        <f t="shared" si="62"/>
        <v>0</v>
      </c>
      <c r="J677" s="449">
        <f t="shared" si="63"/>
        <v>0</v>
      </c>
      <c r="K677" s="469"/>
    </row>
    <row r="678" spans="1:11" s="500" customFormat="1" hidden="1">
      <c r="A678" s="451"/>
      <c r="B678" s="475"/>
      <c r="C678" s="476" t="str">
        <f>'Data information'!C893</f>
        <v xml:space="preserve"> -  IEC 01 #  50  SQ.MM.</v>
      </c>
      <c r="D678" s="449"/>
      <c r="E678" s="450" t="str">
        <f>'Data information'!D893</f>
        <v>ม.</v>
      </c>
      <c r="F678" s="449">
        <f>'Data information'!E893</f>
        <v>137.52000000000001</v>
      </c>
      <c r="G678" s="449">
        <f t="shared" si="61"/>
        <v>0</v>
      </c>
      <c r="H678" s="449">
        <f>'Data information'!F893</f>
        <v>40</v>
      </c>
      <c r="I678" s="449">
        <f t="shared" si="62"/>
        <v>0</v>
      </c>
      <c r="J678" s="449">
        <f t="shared" si="63"/>
        <v>0</v>
      </c>
      <c r="K678" s="469"/>
    </row>
    <row r="679" spans="1:11" s="500" customFormat="1">
      <c r="A679" s="451"/>
      <c r="B679" s="475"/>
      <c r="C679" s="476" t="str">
        <f>'Data information'!C894</f>
        <v xml:space="preserve"> -  IEC 01 #  35  SQ.MM.</v>
      </c>
      <c r="D679" s="449"/>
      <c r="E679" s="450" t="str">
        <f>'Data information'!D894</f>
        <v>ม.</v>
      </c>
      <c r="F679" s="449">
        <f>'Data information'!E894</f>
        <v>102.3</v>
      </c>
      <c r="G679" s="449">
        <f t="shared" si="61"/>
        <v>0</v>
      </c>
      <c r="H679" s="449">
        <f>'Data information'!F894</f>
        <v>30</v>
      </c>
      <c r="I679" s="449">
        <f t="shared" si="62"/>
        <v>0</v>
      </c>
      <c r="J679" s="449">
        <f t="shared" si="63"/>
        <v>0</v>
      </c>
      <c r="K679" s="469"/>
    </row>
    <row r="680" spans="1:11" s="500" customFormat="1">
      <c r="A680" s="451"/>
      <c r="B680" s="475"/>
      <c r="C680" s="476" t="str">
        <f>'Data information'!C895</f>
        <v xml:space="preserve"> -  IEC 01 #  25  SQ.MM.</v>
      </c>
      <c r="D680" s="449"/>
      <c r="E680" s="450" t="str">
        <f>'Data information'!D895</f>
        <v>ม.</v>
      </c>
      <c r="F680" s="449">
        <f>'Data information'!E895</f>
        <v>72</v>
      </c>
      <c r="G680" s="449">
        <f t="shared" si="61"/>
        <v>0</v>
      </c>
      <c r="H680" s="449">
        <f>'Data information'!F895</f>
        <v>25</v>
      </c>
      <c r="I680" s="449">
        <f t="shared" si="62"/>
        <v>0</v>
      </c>
      <c r="J680" s="449">
        <f t="shared" si="63"/>
        <v>0</v>
      </c>
      <c r="K680" s="469"/>
    </row>
    <row r="681" spans="1:11" s="500" customFormat="1">
      <c r="A681" s="451"/>
      <c r="B681" s="475"/>
      <c r="C681" s="476" t="str">
        <f>'Data information'!C896</f>
        <v xml:space="preserve"> -  IEC 01 #  16  SQ.MM.</v>
      </c>
      <c r="D681" s="449"/>
      <c r="E681" s="450" t="str">
        <f>'Data information'!D896</f>
        <v>ม.</v>
      </c>
      <c r="F681" s="449">
        <f>'Data information'!E896</f>
        <v>45.9</v>
      </c>
      <c r="G681" s="449">
        <f t="shared" si="61"/>
        <v>0</v>
      </c>
      <c r="H681" s="449">
        <f>'Data information'!F896</f>
        <v>20</v>
      </c>
      <c r="I681" s="449">
        <f t="shared" si="62"/>
        <v>0</v>
      </c>
      <c r="J681" s="449">
        <f t="shared" si="63"/>
        <v>0</v>
      </c>
      <c r="K681" s="469"/>
    </row>
    <row r="682" spans="1:11" s="500" customFormat="1">
      <c r="A682" s="451"/>
      <c r="B682" s="475"/>
      <c r="C682" s="476" t="str">
        <f>'Data information'!C897</f>
        <v xml:space="preserve"> -  IEC 01 #  10  SQ.MM.</v>
      </c>
      <c r="D682" s="449"/>
      <c r="E682" s="450" t="str">
        <f>'Data information'!D897</f>
        <v>ม.</v>
      </c>
      <c r="F682" s="449">
        <f>'Data information'!E897</f>
        <v>29.58</v>
      </c>
      <c r="G682" s="449">
        <f t="shared" si="61"/>
        <v>0</v>
      </c>
      <c r="H682" s="449">
        <f>'Data information'!F897</f>
        <v>16</v>
      </c>
      <c r="I682" s="449">
        <f t="shared" si="62"/>
        <v>0</v>
      </c>
      <c r="J682" s="449">
        <f t="shared" si="63"/>
        <v>0</v>
      </c>
      <c r="K682" s="469"/>
    </row>
    <row r="683" spans="1:11" s="500" customFormat="1" hidden="1">
      <c r="A683" s="451"/>
      <c r="B683" s="475"/>
      <c r="C683" s="476" t="str">
        <f>'Data information'!C898</f>
        <v xml:space="preserve"> -  IEC 01 #  6  SQ.MM.</v>
      </c>
      <c r="D683" s="449"/>
      <c r="E683" s="450" t="str">
        <f>'Data information'!D898</f>
        <v>ม.</v>
      </c>
      <c r="F683" s="449">
        <f>'Data information'!E898</f>
        <v>18</v>
      </c>
      <c r="G683" s="449">
        <f t="shared" si="61"/>
        <v>0</v>
      </c>
      <c r="H683" s="449">
        <f>'Data information'!F898</f>
        <v>12</v>
      </c>
      <c r="I683" s="449">
        <f t="shared" si="62"/>
        <v>0</v>
      </c>
      <c r="J683" s="449">
        <f t="shared" si="63"/>
        <v>0</v>
      </c>
      <c r="K683" s="469"/>
    </row>
    <row r="684" spans="1:11" s="500" customFormat="1" hidden="1">
      <c r="A684" s="451"/>
      <c r="B684" s="475"/>
      <c r="C684" s="476" t="str">
        <f>'Data information'!C899</f>
        <v xml:space="preserve"> -  IEC 01 #  4  SQ.MM.</v>
      </c>
      <c r="D684" s="449"/>
      <c r="E684" s="450" t="str">
        <f>'Data information'!D899</f>
        <v>ม.</v>
      </c>
      <c r="F684" s="449">
        <f>'Data information'!E899</f>
        <v>11.22</v>
      </c>
      <c r="G684" s="449">
        <f t="shared" si="61"/>
        <v>0</v>
      </c>
      <c r="H684" s="449">
        <f>'Data information'!F899</f>
        <v>10</v>
      </c>
      <c r="I684" s="449">
        <f t="shared" si="62"/>
        <v>0</v>
      </c>
      <c r="J684" s="449">
        <f t="shared" si="63"/>
        <v>0</v>
      </c>
      <c r="K684" s="469"/>
    </row>
    <row r="685" spans="1:11" s="500" customFormat="1">
      <c r="A685" s="451"/>
      <c r="B685" s="475"/>
      <c r="C685" s="476" t="str">
        <f>'Data information'!C900</f>
        <v xml:space="preserve"> -  IEC 01 #  2.5  SQ.MM.</v>
      </c>
      <c r="D685" s="449"/>
      <c r="E685" s="450" t="str">
        <f>'Data information'!D900</f>
        <v>ม.</v>
      </c>
      <c r="F685" s="449">
        <f>'Data information'!E900</f>
        <v>7.44</v>
      </c>
      <c r="G685" s="449">
        <f t="shared" si="61"/>
        <v>0</v>
      </c>
      <c r="H685" s="449">
        <f>'Data information'!F900</f>
        <v>7</v>
      </c>
      <c r="I685" s="449">
        <f t="shared" si="62"/>
        <v>0</v>
      </c>
      <c r="J685" s="449">
        <f t="shared" si="63"/>
        <v>0</v>
      </c>
      <c r="K685" s="469"/>
    </row>
    <row r="686" spans="1:11" s="500" customFormat="1">
      <c r="A686" s="451"/>
      <c r="B686" s="475"/>
      <c r="C686" s="476" t="str">
        <f>'Data information'!C901</f>
        <v xml:space="preserve"> -  อุปกรณ์ประกอบสายไฟฟ้า</v>
      </c>
      <c r="D686" s="449"/>
      <c r="E686" s="450" t="str">
        <f>'Data information'!D901</f>
        <v>รายการ</v>
      </c>
      <c r="F686" s="449">
        <f>(SUM(G671:G685))*0.1</f>
        <v>0</v>
      </c>
      <c r="G686" s="449">
        <f t="shared" si="61"/>
        <v>0</v>
      </c>
      <c r="H686" s="449">
        <v>0</v>
      </c>
      <c r="I686" s="449">
        <f t="shared" si="62"/>
        <v>0</v>
      </c>
      <c r="J686" s="449">
        <f t="shared" si="63"/>
        <v>0</v>
      </c>
      <c r="K686" s="469"/>
    </row>
    <row r="687" spans="1:11" s="500" customFormat="1">
      <c r="A687" s="451"/>
      <c r="B687" s="475"/>
      <c r="C687" s="485" t="str">
        <f>'Data information'!C902</f>
        <v xml:space="preserve"> โคมไฟ</v>
      </c>
      <c r="D687" s="449"/>
      <c r="E687" s="450"/>
      <c r="F687" s="449"/>
      <c r="G687" s="449"/>
      <c r="H687" s="449"/>
      <c r="I687" s="449"/>
      <c r="J687" s="449"/>
      <c r="K687" s="469" t="s">
        <v>967</v>
      </c>
    </row>
    <row r="688" spans="1:11" s="500" customFormat="1">
      <c r="A688" s="451"/>
      <c r="B688" s="475"/>
      <c r="C688" s="476" t="str">
        <f>'Data information'!C903</f>
        <v xml:space="preserve"> -  โคมไฟ FL-1</v>
      </c>
      <c r="D688" s="449"/>
      <c r="E688" s="450" t="str">
        <f>'Data information'!D903</f>
        <v>ชุด</v>
      </c>
      <c r="F688" s="449" t="e">
        <f>'Data information'!E903</f>
        <v>#REF!</v>
      </c>
      <c r="G688" s="449" t="e">
        <f t="shared" si="61"/>
        <v>#REF!</v>
      </c>
      <c r="H688" s="449">
        <f>'Data information'!F903</f>
        <v>115</v>
      </c>
      <c r="I688" s="449">
        <f t="shared" si="62"/>
        <v>0</v>
      </c>
      <c r="J688" s="449" t="e">
        <f t="shared" si="63"/>
        <v>#REF!</v>
      </c>
      <c r="K688" s="469"/>
    </row>
    <row r="689" spans="1:11" s="500" customFormat="1">
      <c r="A689" s="451"/>
      <c r="B689" s="475"/>
      <c r="C689" s="476" t="str">
        <f>'Data information'!C904</f>
        <v xml:space="preserve"> -  โคมไฟ FL-2</v>
      </c>
      <c r="D689" s="449"/>
      <c r="E689" s="450" t="str">
        <f>'Data information'!D904</f>
        <v>ชุด</v>
      </c>
      <c r="F689" s="449" t="e">
        <f>'Data information'!E904</f>
        <v>#REF!</v>
      </c>
      <c r="G689" s="449" t="e">
        <f t="shared" si="61"/>
        <v>#REF!</v>
      </c>
      <c r="H689" s="449">
        <f>'Data information'!F904</f>
        <v>115</v>
      </c>
      <c r="I689" s="449">
        <f t="shared" si="62"/>
        <v>0</v>
      </c>
      <c r="J689" s="449" t="e">
        <f t="shared" si="63"/>
        <v>#REF!</v>
      </c>
      <c r="K689" s="469"/>
    </row>
    <row r="690" spans="1:11" s="500" customFormat="1" hidden="1">
      <c r="A690" s="451"/>
      <c r="B690" s="475"/>
      <c r="C690" s="476" t="str">
        <f>'Data information'!C905</f>
        <v xml:space="preserve"> -  โคมไฟ FL-3</v>
      </c>
      <c r="D690" s="449"/>
      <c r="E690" s="450" t="str">
        <f>'Data information'!D905</f>
        <v>ชุด</v>
      </c>
      <c r="F690" s="449" t="e">
        <f>'Data information'!E905</f>
        <v>#REF!</v>
      </c>
      <c r="G690" s="449" t="e">
        <f t="shared" si="61"/>
        <v>#REF!</v>
      </c>
      <c r="H690" s="449">
        <f>'Data information'!F905</f>
        <v>150</v>
      </c>
      <c r="I690" s="449">
        <f t="shared" si="62"/>
        <v>0</v>
      </c>
      <c r="J690" s="449" t="e">
        <f t="shared" si="63"/>
        <v>#REF!</v>
      </c>
      <c r="K690" s="469"/>
    </row>
    <row r="691" spans="1:11" s="500" customFormat="1" hidden="1">
      <c r="A691" s="451"/>
      <c r="B691" s="475"/>
      <c r="C691" s="476" t="str">
        <f>'Data information'!C906</f>
        <v xml:space="preserve"> -  โคมไฟ LED</v>
      </c>
      <c r="D691" s="449"/>
      <c r="E691" s="450" t="str">
        <f>'Data information'!D906</f>
        <v>ชุด</v>
      </c>
      <c r="F691" s="449" t="e">
        <f>'Data information'!E906</f>
        <v>#REF!</v>
      </c>
      <c r="G691" s="449" t="e">
        <f t="shared" si="61"/>
        <v>#REF!</v>
      </c>
      <c r="H691" s="449">
        <f>'Data information'!F906</f>
        <v>115</v>
      </c>
      <c r="I691" s="449">
        <f t="shared" si="62"/>
        <v>0</v>
      </c>
      <c r="J691" s="449" t="e">
        <f t="shared" si="63"/>
        <v>#REF!</v>
      </c>
      <c r="K691" s="469"/>
    </row>
    <row r="692" spans="1:11" s="500" customFormat="1">
      <c r="A692" s="451"/>
      <c r="B692" s="475"/>
      <c r="C692" s="476" t="str">
        <f>'Data information'!C907</f>
        <v xml:space="preserve"> -  โคมไฟ DL-1</v>
      </c>
      <c r="D692" s="449"/>
      <c r="E692" s="450" t="str">
        <f>'Data information'!D907</f>
        <v>ชุด</v>
      </c>
      <c r="F692" s="449" t="e">
        <f>'Data information'!E907</f>
        <v>#REF!</v>
      </c>
      <c r="G692" s="449" t="e">
        <f t="shared" si="61"/>
        <v>#REF!</v>
      </c>
      <c r="H692" s="449">
        <f>'Data information'!F907</f>
        <v>115</v>
      </c>
      <c r="I692" s="449">
        <f t="shared" si="62"/>
        <v>0</v>
      </c>
      <c r="J692" s="449" t="e">
        <f t="shared" si="63"/>
        <v>#REF!</v>
      </c>
      <c r="K692" s="469"/>
    </row>
    <row r="693" spans="1:11" s="500" customFormat="1">
      <c r="A693" s="451"/>
      <c r="B693" s="475"/>
      <c r="C693" s="476" t="str">
        <f>'Data information'!C908</f>
        <v xml:space="preserve"> -  โคมไฟ DL-1A</v>
      </c>
      <c r="D693" s="449"/>
      <c r="E693" s="450" t="str">
        <f>'Data information'!D908</f>
        <v>ชุด</v>
      </c>
      <c r="F693" s="449" t="e">
        <f>'Data information'!E908</f>
        <v>#REF!</v>
      </c>
      <c r="G693" s="449" t="e">
        <f t="shared" si="61"/>
        <v>#REF!</v>
      </c>
      <c r="H693" s="449">
        <f>'Data information'!F908</f>
        <v>115</v>
      </c>
      <c r="I693" s="449">
        <f t="shared" si="62"/>
        <v>0</v>
      </c>
      <c r="J693" s="449" t="e">
        <f t="shared" si="63"/>
        <v>#REF!</v>
      </c>
      <c r="K693" s="469"/>
    </row>
    <row r="694" spans="1:11" s="500" customFormat="1">
      <c r="A694" s="451"/>
      <c r="B694" s="475"/>
      <c r="C694" s="476" t="str">
        <f>'Data information'!C909</f>
        <v xml:space="preserve"> -  โคมไฟ DL-2</v>
      </c>
      <c r="D694" s="449"/>
      <c r="E694" s="450" t="str">
        <f>'Data information'!D909</f>
        <v>ชุด</v>
      </c>
      <c r="F694" s="449" t="e">
        <f>'Data information'!E909</f>
        <v>#REF!</v>
      </c>
      <c r="G694" s="449" t="e">
        <f t="shared" si="61"/>
        <v>#REF!</v>
      </c>
      <c r="H694" s="449">
        <f>'Data information'!F909</f>
        <v>115</v>
      </c>
      <c r="I694" s="449">
        <f t="shared" si="62"/>
        <v>0</v>
      </c>
      <c r="J694" s="449" t="e">
        <f t="shared" si="63"/>
        <v>#REF!</v>
      </c>
      <c r="K694" s="469"/>
    </row>
    <row r="695" spans="1:11" s="500" customFormat="1" hidden="1">
      <c r="A695" s="451"/>
      <c r="B695" s="475"/>
      <c r="C695" s="476" t="str">
        <f>'Data information'!C910</f>
        <v xml:space="preserve"> -  โคมไฟ WL-1</v>
      </c>
      <c r="D695" s="449"/>
      <c r="E695" s="450" t="str">
        <f>'Data information'!D910</f>
        <v>ชุด</v>
      </c>
      <c r="F695" s="449" t="e">
        <f>'Data information'!E910</f>
        <v>#REF!</v>
      </c>
      <c r="G695" s="449" t="e">
        <f t="shared" si="61"/>
        <v>#REF!</v>
      </c>
      <c r="H695" s="449">
        <f>'Data information'!F910</f>
        <v>165</v>
      </c>
      <c r="I695" s="449">
        <f t="shared" si="62"/>
        <v>0</v>
      </c>
      <c r="J695" s="449" t="e">
        <f t="shared" si="63"/>
        <v>#REF!</v>
      </c>
      <c r="K695" s="469"/>
    </row>
    <row r="696" spans="1:11" s="500" customFormat="1" hidden="1">
      <c r="A696" s="451"/>
      <c r="B696" s="475"/>
      <c r="C696" s="476" t="str">
        <f>'Data information'!C911</f>
        <v xml:space="preserve"> -  โคมไฟ UL-1</v>
      </c>
      <c r="D696" s="449"/>
      <c r="E696" s="450" t="str">
        <f>'Data information'!D911</f>
        <v>ชุด</v>
      </c>
      <c r="F696" s="449" t="e">
        <f>'Data information'!E911</f>
        <v>#REF!</v>
      </c>
      <c r="G696" s="449" t="e">
        <f t="shared" si="61"/>
        <v>#REF!</v>
      </c>
      <c r="H696" s="449">
        <f>'Data information'!F911</f>
        <v>165</v>
      </c>
      <c r="I696" s="449">
        <f t="shared" si="62"/>
        <v>0</v>
      </c>
      <c r="J696" s="449" t="e">
        <f t="shared" si="63"/>
        <v>#REF!</v>
      </c>
      <c r="K696" s="469"/>
    </row>
    <row r="697" spans="1:11" s="500" customFormat="1">
      <c r="A697" s="451"/>
      <c r="B697" s="475"/>
      <c r="C697" s="476" t="str">
        <f>'Data information'!C912</f>
        <v xml:space="preserve"> -  โคมไฟ SL-1</v>
      </c>
      <c r="D697" s="449"/>
      <c r="E697" s="450" t="str">
        <f>'Data information'!D912</f>
        <v>ชุด</v>
      </c>
      <c r="F697" s="449" t="e">
        <f>'Data information'!E912</f>
        <v>#REF!</v>
      </c>
      <c r="G697" s="449" t="e">
        <f t="shared" si="61"/>
        <v>#REF!</v>
      </c>
      <c r="H697" s="449">
        <f>'Data information'!F912</f>
        <v>150</v>
      </c>
      <c r="I697" s="449">
        <f t="shared" si="62"/>
        <v>0</v>
      </c>
      <c r="J697" s="449" t="e">
        <f t="shared" si="63"/>
        <v>#REF!</v>
      </c>
      <c r="K697" s="469"/>
    </row>
    <row r="698" spans="1:11" s="500" customFormat="1">
      <c r="A698" s="451"/>
      <c r="B698" s="475"/>
      <c r="C698" s="485" t="str">
        <f>'Data information'!C913</f>
        <v xml:space="preserve"> สวิตซ์ และ เต้ารับ</v>
      </c>
      <c r="D698" s="449"/>
      <c r="E698" s="450"/>
      <c r="F698" s="449"/>
      <c r="G698" s="449"/>
      <c r="H698" s="449"/>
      <c r="I698" s="449"/>
      <c r="J698" s="449"/>
      <c r="K698" s="469"/>
    </row>
    <row r="699" spans="1:11" s="500" customFormat="1">
      <c r="A699" s="451"/>
      <c r="B699" s="475"/>
      <c r="C699" s="476" t="str">
        <f>'Data information'!C914</f>
        <v xml:space="preserve"> -  สวิตซ์ทางเดียว 1 ช่อง</v>
      </c>
      <c r="D699" s="449"/>
      <c r="E699" s="450" t="str">
        <f>'Data information'!D914</f>
        <v>ชุด</v>
      </c>
      <c r="F699" s="449">
        <f>'Data information'!E914</f>
        <v>43</v>
      </c>
      <c r="G699" s="449">
        <f t="shared" si="61"/>
        <v>0</v>
      </c>
      <c r="H699" s="449">
        <f>'Data information'!F914</f>
        <v>80</v>
      </c>
      <c r="I699" s="449">
        <f t="shared" si="62"/>
        <v>0</v>
      </c>
      <c r="J699" s="449">
        <f t="shared" si="63"/>
        <v>0</v>
      </c>
      <c r="K699" s="469"/>
    </row>
    <row r="700" spans="1:11" s="500" customFormat="1">
      <c r="A700" s="451"/>
      <c r="B700" s="475"/>
      <c r="C700" s="476" t="str">
        <f>'Data information'!C915</f>
        <v xml:space="preserve"> -  สวิตซ์ทางเดียว 2 ช่อง</v>
      </c>
      <c r="D700" s="449"/>
      <c r="E700" s="450" t="str">
        <f>'Data information'!D915</f>
        <v>ชุด</v>
      </c>
      <c r="F700" s="449">
        <f>'Data information'!E915</f>
        <v>70</v>
      </c>
      <c r="G700" s="449">
        <f t="shared" si="61"/>
        <v>0</v>
      </c>
      <c r="H700" s="449">
        <f>'Data information'!F915</f>
        <v>90</v>
      </c>
      <c r="I700" s="449">
        <f t="shared" si="62"/>
        <v>0</v>
      </c>
      <c r="J700" s="449">
        <f t="shared" si="63"/>
        <v>0</v>
      </c>
      <c r="K700" s="469"/>
    </row>
    <row r="701" spans="1:11" s="500" customFormat="1">
      <c r="A701" s="451"/>
      <c r="B701" s="475"/>
      <c r="C701" s="476" t="str">
        <f>'Data information'!C916</f>
        <v xml:space="preserve"> -  สวิตซ์ทางเดียว 3 ช่อง</v>
      </c>
      <c r="D701" s="449"/>
      <c r="E701" s="450" t="str">
        <f>'Data information'!D916</f>
        <v>ชุด</v>
      </c>
      <c r="F701" s="449">
        <f>'Data information'!E916</f>
        <v>98</v>
      </c>
      <c r="G701" s="449">
        <f t="shared" si="61"/>
        <v>0</v>
      </c>
      <c r="H701" s="449">
        <f>'Data information'!F916</f>
        <v>100</v>
      </c>
      <c r="I701" s="449">
        <f t="shared" si="62"/>
        <v>0</v>
      </c>
      <c r="J701" s="449">
        <f t="shared" si="63"/>
        <v>0</v>
      </c>
      <c r="K701" s="469"/>
    </row>
    <row r="702" spans="1:11" s="500" customFormat="1" hidden="1">
      <c r="A702" s="451"/>
      <c r="B702" s="475"/>
      <c r="C702" s="476" t="str">
        <f>'Data information'!C917</f>
        <v xml:space="preserve"> -  สวิตซ์สองทาง 1 ช่อง</v>
      </c>
      <c r="D702" s="449"/>
      <c r="E702" s="450" t="str">
        <f>'Data information'!D917</f>
        <v>ชุด</v>
      </c>
      <c r="F702" s="449">
        <f>'Data information'!E917</f>
        <v>66</v>
      </c>
      <c r="G702" s="449">
        <f t="shared" si="61"/>
        <v>0</v>
      </c>
      <c r="H702" s="449">
        <f>'Data information'!F917</f>
        <v>85</v>
      </c>
      <c r="I702" s="449">
        <f t="shared" si="62"/>
        <v>0</v>
      </c>
      <c r="J702" s="449">
        <f t="shared" si="63"/>
        <v>0</v>
      </c>
      <c r="K702" s="469"/>
    </row>
    <row r="703" spans="1:11" s="500" customFormat="1" hidden="1">
      <c r="A703" s="451"/>
      <c r="B703" s="475"/>
      <c r="C703" s="476" t="str">
        <f>'Data information'!C918</f>
        <v xml:space="preserve"> -  สวิตซ์ทางเดียว 2 ช่อง</v>
      </c>
      <c r="D703" s="449"/>
      <c r="E703" s="450" t="str">
        <f>'Data information'!D918</f>
        <v>ชุด</v>
      </c>
      <c r="F703" s="449">
        <f>'Data information'!E918</f>
        <v>116</v>
      </c>
      <c r="G703" s="449">
        <f t="shared" si="61"/>
        <v>0</v>
      </c>
      <c r="H703" s="449">
        <f>'Data information'!F918</f>
        <v>90</v>
      </c>
      <c r="I703" s="449">
        <f t="shared" si="62"/>
        <v>0</v>
      </c>
      <c r="J703" s="449">
        <f t="shared" si="63"/>
        <v>0</v>
      </c>
      <c r="K703" s="469"/>
    </row>
    <row r="704" spans="1:11" s="500" customFormat="1" hidden="1">
      <c r="A704" s="451"/>
      <c r="B704" s="475"/>
      <c r="C704" s="476" t="str">
        <f>'Data information'!C919</f>
        <v xml:space="preserve"> -  ปลั๊กกราว์ดคู่กันน้ำ</v>
      </c>
      <c r="D704" s="449"/>
      <c r="E704" s="450" t="str">
        <f>'Data information'!D919</f>
        <v>ชุด</v>
      </c>
      <c r="F704" s="449">
        <f>'Data information'!E919</f>
        <v>400</v>
      </c>
      <c r="G704" s="449">
        <f t="shared" si="61"/>
        <v>0</v>
      </c>
      <c r="H704" s="449">
        <f>'Data information'!F919</f>
        <v>115</v>
      </c>
      <c r="I704" s="449">
        <f t="shared" si="62"/>
        <v>0</v>
      </c>
      <c r="J704" s="449">
        <f t="shared" si="63"/>
        <v>0</v>
      </c>
      <c r="K704" s="469"/>
    </row>
    <row r="705" spans="1:11" s="500" customFormat="1" hidden="1">
      <c r="A705" s="451"/>
      <c r="B705" s="475"/>
      <c r="C705" s="476" t="str">
        <f>'Data information'!C920</f>
        <v xml:space="preserve"> -  ปลั๊กกราว์ดคู่ติดตั้งพื้น</v>
      </c>
      <c r="D705" s="449"/>
      <c r="E705" s="450" t="str">
        <f>'Data information'!D920</f>
        <v>ชุด</v>
      </c>
      <c r="F705" s="449">
        <f>'Data information'!E920</f>
        <v>1100</v>
      </c>
      <c r="G705" s="449">
        <f t="shared" si="61"/>
        <v>0</v>
      </c>
      <c r="H705" s="449">
        <f>'Data information'!F920</f>
        <v>265</v>
      </c>
      <c r="I705" s="449">
        <f t="shared" si="62"/>
        <v>0</v>
      </c>
      <c r="J705" s="449">
        <f t="shared" si="63"/>
        <v>0</v>
      </c>
      <c r="K705" s="469"/>
    </row>
    <row r="706" spans="1:11" s="500" customFormat="1">
      <c r="A706" s="451"/>
      <c r="B706" s="475"/>
      <c r="C706" s="476" t="str">
        <f>'Data information'!C921</f>
        <v xml:space="preserve"> -  ปลั๊กกราว์ดคู่</v>
      </c>
      <c r="D706" s="449"/>
      <c r="E706" s="450" t="str">
        <f>'Data information'!D921</f>
        <v>ชุด</v>
      </c>
      <c r="F706" s="449">
        <f>'Data information'!E921</f>
        <v>130</v>
      </c>
      <c r="G706" s="449">
        <f t="shared" si="61"/>
        <v>0</v>
      </c>
      <c r="H706" s="449">
        <f>'Data information'!F921</f>
        <v>90</v>
      </c>
      <c r="I706" s="449">
        <f t="shared" si="62"/>
        <v>0</v>
      </c>
      <c r="J706" s="449">
        <f t="shared" si="63"/>
        <v>0</v>
      </c>
      <c r="K706" s="469"/>
    </row>
    <row r="707" spans="1:11" s="500" customFormat="1">
      <c r="A707" s="451"/>
      <c r="B707" s="475"/>
      <c r="C707" s="485" t="str">
        <f>'Data information'!C922</f>
        <v>ระบบแจ้งเหตุเพลิงไหม้</v>
      </c>
      <c r="D707" s="449"/>
      <c r="E707" s="450"/>
      <c r="F707" s="449"/>
      <c r="G707" s="449"/>
      <c r="H707" s="449"/>
      <c r="I707" s="449"/>
      <c r="J707" s="449"/>
      <c r="K707" s="469"/>
    </row>
    <row r="708" spans="1:11" s="500" customFormat="1">
      <c r="A708" s="451"/>
      <c r="B708" s="475"/>
      <c r="C708" s="476" t="str">
        <f>'Data information'!C923</f>
        <v xml:space="preserve"> -  ตู้ Fire  Alarm  Control  Panel </v>
      </c>
      <c r="D708" s="449"/>
      <c r="E708" s="450" t="str">
        <f>'Data information'!D923</f>
        <v>ตู้</v>
      </c>
      <c r="F708" s="449">
        <f>'Data information'!E923</f>
        <v>80350</v>
      </c>
      <c r="G708" s="449">
        <f t="shared" si="61"/>
        <v>0</v>
      </c>
      <c r="H708" s="449">
        <f>'Data information'!F923</f>
        <v>1000</v>
      </c>
      <c r="I708" s="449">
        <f t="shared" si="62"/>
        <v>0</v>
      </c>
      <c r="J708" s="449">
        <f t="shared" si="63"/>
        <v>0</v>
      </c>
      <c r="K708" s="469"/>
    </row>
    <row r="709" spans="1:11" s="500" customFormat="1">
      <c r="A709" s="451"/>
      <c r="B709" s="475"/>
      <c r="C709" s="476" t="str">
        <f>'Data information'!C924</f>
        <v xml:space="preserve"> -  ตู้ Annunciator </v>
      </c>
      <c r="D709" s="449"/>
      <c r="E709" s="450" t="str">
        <f>'Data information'!D924</f>
        <v>ตู้</v>
      </c>
      <c r="F709" s="449">
        <f>'Data information'!E924</f>
        <v>32140</v>
      </c>
      <c r="G709" s="449">
        <f t="shared" si="61"/>
        <v>0</v>
      </c>
      <c r="H709" s="449">
        <f>'Data information'!F924</f>
        <v>1000</v>
      </c>
      <c r="I709" s="449">
        <f t="shared" si="62"/>
        <v>0</v>
      </c>
      <c r="J709" s="449">
        <f t="shared" si="63"/>
        <v>0</v>
      </c>
      <c r="K709" s="469"/>
    </row>
    <row r="710" spans="1:11" s="500" customFormat="1">
      <c r="A710" s="451"/>
      <c r="B710" s="475"/>
      <c r="C710" s="476" t="str">
        <f>'Data information'!C925</f>
        <v xml:space="preserve"> -  LED Lamp</v>
      </c>
      <c r="D710" s="449"/>
      <c r="E710" s="450" t="str">
        <f>'Data information'!D925</f>
        <v>ชุด</v>
      </c>
      <c r="F710" s="449">
        <f>'Data information'!E925</f>
        <v>260</v>
      </c>
      <c r="G710" s="449">
        <f t="shared" si="61"/>
        <v>0</v>
      </c>
      <c r="H710" s="449">
        <f>'Data information'!F925</f>
        <v>115</v>
      </c>
      <c r="I710" s="449">
        <f t="shared" si="62"/>
        <v>0</v>
      </c>
      <c r="J710" s="449">
        <f t="shared" si="63"/>
        <v>0</v>
      </c>
      <c r="K710" s="469"/>
    </row>
    <row r="711" spans="1:11" s="500" customFormat="1" hidden="1">
      <c r="A711" s="451"/>
      <c r="B711" s="475"/>
      <c r="C711" s="476" t="str">
        <f>'Data information'!C926</f>
        <v xml:space="preserve"> -  Heat  Detector</v>
      </c>
      <c r="D711" s="449"/>
      <c r="E711" s="450" t="str">
        <f>'Data information'!D926</f>
        <v>ตัว</v>
      </c>
      <c r="F711" s="449">
        <f>'Data information'!E926</f>
        <v>535</v>
      </c>
      <c r="G711" s="449">
        <f t="shared" si="61"/>
        <v>0</v>
      </c>
      <c r="H711" s="449">
        <f>'Data information'!F926</f>
        <v>115</v>
      </c>
      <c r="I711" s="449">
        <f t="shared" si="62"/>
        <v>0</v>
      </c>
      <c r="J711" s="449">
        <f t="shared" si="63"/>
        <v>0</v>
      </c>
      <c r="K711" s="469"/>
    </row>
    <row r="712" spans="1:11" s="500" customFormat="1">
      <c r="A712" s="451"/>
      <c r="B712" s="475"/>
      <c r="C712" s="476" t="str">
        <f>'Data information'!C927</f>
        <v xml:space="preserve"> -  Smoke  Detector</v>
      </c>
      <c r="D712" s="449"/>
      <c r="E712" s="450" t="str">
        <f>'Data information'!D927</f>
        <v>ตัว</v>
      </c>
      <c r="F712" s="449">
        <f>'Data information'!E927</f>
        <v>1670</v>
      </c>
      <c r="G712" s="449">
        <f t="shared" si="61"/>
        <v>0</v>
      </c>
      <c r="H712" s="449">
        <f>'Data information'!F927</f>
        <v>115</v>
      </c>
      <c r="I712" s="449">
        <f t="shared" si="62"/>
        <v>0</v>
      </c>
      <c r="J712" s="449">
        <f t="shared" si="63"/>
        <v>0</v>
      </c>
      <c r="K712" s="469"/>
    </row>
    <row r="713" spans="1:11" s="500" customFormat="1">
      <c r="A713" s="451"/>
      <c r="B713" s="475"/>
      <c r="C713" s="476" t="str">
        <f>'Data information'!C928</f>
        <v xml:space="preserve"> -  MANUAL STATION WITH KEY SWITCH</v>
      </c>
      <c r="D713" s="449"/>
      <c r="E713" s="450" t="str">
        <f>'Data information'!D928</f>
        <v>ชุด</v>
      </c>
      <c r="F713" s="449">
        <f>'Data information'!E928</f>
        <v>1785</v>
      </c>
      <c r="G713" s="449">
        <f t="shared" si="61"/>
        <v>0</v>
      </c>
      <c r="H713" s="449">
        <f>'Data information'!F928</f>
        <v>80</v>
      </c>
      <c r="I713" s="449">
        <f t="shared" si="62"/>
        <v>0</v>
      </c>
      <c r="J713" s="449">
        <f t="shared" si="63"/>
        <v>0</v>
      </c>
      <c r="K713" s="469"/>
    </row>
    <row r="714" spans="1:11" s="500" customFormat="1">
      <c r="A714" s="451"/>
      <c r="B714" s="475"/>
      <c r="C714" s="476" t="str">
        <f>'Data information'!C929</f>
        <v xml:space="preserve"> -  ALARM  BELL 6 INCH</v>
      </c>
      <c r="D714" s="449"/>
      <c r="E714" s="450" t="str">
        <f>'Data information'!D929</f>
        <v>ชุด</v>
      </c>
      <c r="F714" s="449">
        <f>'Data information'!E929</f>
        <v>1070</v>
      </c>
      <c r="G714" s="449">
        <f t="shared" si="61"/>
        <v>0</v>
      </c>
      <c r="H714" s="449">
        <f>'Data information'!F929</f>
        <v>90</v>
      </c>
      <c r="I714" s="449">
        <f t="shared" si="62"/>
        <v>0</v>
      </c>
      <c r="J714" s="449">
        <f t="shared" si="63"/>
        <v>0</v>
      </c>
      <c r="K714" s="469"/>
    </row>
    <row r="715" spans="1:11" s="500" customFormat="1">
      <c r="A715" s="451"/>
      <c r="B715" s="475"/>
      <c r="C715" s="476" t="str">
        <f>'Data information'!C930</f>
        <v xml:space="preserve"> -  FRC #  2.5  SQ.MM.</v>
      </c>
      <c r="D715" s="449"/>
      <c r="E715" s="450" t="str">
        <f>'Data information'!D930</f>
        <v>ม.</v>
      </c>
      <c r="F715" s="449">
        <f>'Data information'!E930</f>
        <v>24.6</v>
      </c>
      <c r="G715" s="449">
        <f t="shared" si="61"/>
        <v>0</v>
      </c>
      <c r="H715" s="449">
        <f>'Data information'!F930</f>
        <v>12</v>
      </c>
      <c r="I715" s="449">
        <f t="shared" si="62"/>
        <v>0</v>
      </c>
      <c r="J715" s="449">
        <f t="shared" si="63"/>
        <v>0</v>
      </c>
      <c r="K715" s="469"/>
    </row>
    <row r="716" spans="1:11" s="500" customFormat="1">
      <c r="A716" s="451"/>
      <c r="B716" s="475"/>
      <c r="C716" s="476" t="str">
        <f>'Data information'!C931</f>
        <v xml:space="preserve"> -  IEC 01 #  1.5  SQ.MM.</v>
      </c>
      <c r="D716" s="449"/>
      <c r="E716" s="450" t="str">
        <f>'Data information'!D931</f>
        <v>ม.</v>
      </c>
      <c r="F716" s="449">
        <f>'Data information'!E931</f>
        <v>3.39</v>
      </c>
      <c r="G716" s="449">
        <f t="shared" si="61"/>
        <v>0</v>
      </c>
      <c r="H716" s="449">
        <f>'Data information'!F931</f>
        <v>5</v>
      </c>
      <c r="I716" s="449">
        <f t="shared" si="62"/>
        <v>0</v>
      </c>
      <c r="J716" s="449">
        <f t="shared" si="63"/>
        <v>0</v>
      </c>
      <c r="K716" s="469"/>
    </row>
    <row r="717" spans="1:11" s="500" customFormat="1">
      <c r="A717" s="451"/>
      <c r="B717" s="475"/>
      <c r="C717" s="476" t="str">
        <f>'Data information'!C932</f>
        <v xml:space="preserve"> -  Tiev #  4C - 0.65  SQ.MM.</v>
      </c>
      <c r="D717" s="449"/>
      <c r="E717" s="450" t="str">
        <f>'Data information'!D932</f>
        <v>ม.</v>
      </c>
      <c r="F717" s="449">
        <f>'Data information'!E932</f>
        <v>9.35</v>
      </c>
      <c r="G717" s="449">
        <f t="shared" si="61"/>
        <v>0</v>
      </c>
      <c r="H717" s="449">
        <f>'Data information'!F932</f>
        <v>6</v>
      </c>
      <c r="I717" s="449">
        <f t="shared" si="62"/>
        <v>0</v>
      </c>
      <c r="J717" s="449">
        <f t="shared" si="63"/>
        <v>0</v>
      </c>
      <c r="K717" s="469"/>
    </row>
    <row r="718" spans="1:11" s="500" customFormat="1">
      <c r="A718" s="451"/>
      <c r="B718" s="475"/>
      <c r="C718" s="476" t="str">
        <f>'Data information'!C933</f>
        <v xml:space="preserve"> - ท่อ IMC.    3/4"</v>
      </c>
      <c r="D718" s="449"/>
      <c r="E718" s="450" t="str">
        <f>'Data information'!D933</f>
        <v>ม.</v>
      </c>
      <c r="F718" s="449">
        <f>'Data information'!E933</f>
        <v>50.36</v>
      </c>
      <c r="G718" s="449">
        <f t="shared" si="61"/>
        <v>0</v>
      </c>
      <c r="H718" s="449">
        <f>'Data information'!F933</f>
        <v>24</v>
      </c>
      <c r="I718" s="449">
        <f t="shared" si="62"/>
        <v>0</v>
      </c>
      <c r="J718" s="449">
        <f t="shared" si="63"/>
        <v>0</v>
      </c>
      <c r="K718" s="469"/>
    </row>
    <row r="719" spans="1:11" s="500" customFormat="1">
      <c r="A719" s="451"/>
      <c r="B719" s="475"/>
      <c r="C719" s="476" t="str">
        <f>'Data information'!C934</f>
        <v xml:space="preserve"> - ท่อ EMT.    1/2"</v>
      </c>
      <c r="D719" s="449"/>
      <c r="E719" s="450" t="str">
        <f>'Data information'!D934</f>
        <v>ม.</v>
      </c>
      <c r="F719" s="449">
        <f>'Data information'!E934</f>
        <v>34.89</v>
      </c>
      <c r="G719" s="449">
        <f t="shared" si="61"/>
        <v>0</v>
      </c>
      <c r="H719" s="449">
        <f>'Data information'!F934</f>
        <v>22</v>
      </c>
      <c r="I719" s="449">
        <f t="shared" si="62"/>
        <v>0</v>
      </c>
      <c r="J719" s="449">
        <f t="shared" si="63"/>
        <v>0</v>
      </c>
      <c r="K719" s="469"/>
    </row>
    <row r="720" spans="1:11" s="500" customFormat="1" hidden="1">
      <c r="A720" s="451"/>
      <c r="B720" s="475"/>
      <c r="C720" s="476" t="str">
        <f>'Data information'!C935</f>
        <v xml:space="preserve"> - รางวายเวย์</v>
      </c>
      <c r="D720" s="449"/>
      <c r="E720" s="450" t="str">
        <f>'Data information'!D935</f>
        <v>ม.</v>
      </c>
      <c r="F720" s="449">
        <f>'Data information'!E935</f>
        <v>133</v>
      </c>
      <c r="G720" s="449">
        <f t="shared" si="61"/>
        <v>0</v>
      </c>
      <c r="H720" s="449">
        <f>'Data information'!F935</f>
        <v>35</v>
      </c>
      <c r="I720" s="449">
        <f t="shared" si="62"/>
        <v>0</v>
      </c>
      <c r="J720" s="449">
        <f t="shared" si="63"/>
        <v>0</v>
      </c>
      <c r="K720" s="469"/>
    </row>
    <row r="721" spans="1:11" s="500" customFormat="1">
      <c r="A721" s="451"/>
      <c r="B721" s="475"/>
      <c r="C721" s="476" t="str">
        <f>'Data information'!C936</f>
        <v xml:space="preserve"> -  อุปกรณ์ประกอบสายไฟฟ้า</v>
      </c>
      <c r="D721" s="449"/>
      <c r="E721" s="450" t="str">
        <f>'Data information'!D936</f>
        <v>รายการ</v>
      </c>
      <c r="F721" s="449">
        <f>(SUM(G715:G717))*0.1</f>
        <v>0</v>
      </c>
      <c r="G721" s="449">
        <f t="shared" si="61"/>
        <v>0</v>
      </c>
      <c r="H721" s="449">
        <f>'Data information'!F936</f>
        <v>0</v>
      </c>
      <c r="I721" s="449">
        <f t="shared" si="62"/>
        <v>0</v>
      </c>
      <c r="J721" s="449">
        <f t="shared" si="63"/>
        <v>0</v>
      </c>
      <c r="K721" s="469"/>
    </row>
    <row r="722" spans="1:11" s="500" customFormat="1">
      <c r="A722" s="451"/>
      <c r="B722" s="475"/>
      <c r="C722" s="476" t="str">
        <f>'Data information'!C937</f>
        <v xml:space="preserve"> -  อุปกรณ์ประกอบท่อไฟฟ้า</v>
      </c>
      <c r="D722" s="449"/>
      <c r="E722" s="450" t="str">
        <f>'Data information'!D937</f>
        <v>รายการ</v>
      </c>
      <c r="F722" s="449">
        <f>(SUM(G718:G720))*0.15</f>
        <v>0</v>
      </c>
      <c r="G722" s="449">
        <f t="shared" si="61"/>
        <v>0</v>
      </c>
      <c r="H722" s="449">
        <f>'Data information'!F937</f>
        <v>0</v>
      </c>
      <c r="I722" s="449">
        <f t="shared" si="62"/>
        <v>0</v>
      </c>
      <c r="J722" s="449">
        <f t="shared" si="63"/>
        <v>0</v>
      </c>
      <c r="K722" s="469"/>
    </row>
    <row r="723" spans="1:11" s="500" customFormat="1" hidden="1">
      <c r="A723" s="451"/>
      <c r="B723" s="475"/>
      <c r="C723" s="485" t="str">
        <f>'Data information'!C938</f>
        <v>ระบบ SANITARY</v>
      </c>
      <c r="D723" s="449"/>
      <c r="E723" s="450"/>
      <c r="F723" s="449"/>
      <c r="G723" s="449"/>
      <c r="H723" s="449"/>
      <c r="I723" s="449"/>
      <c r="J723" s="449"/>
      <c r="K723" s="469"/>
    </row>
    <row r="724" spans="1:11" s="500" customFormat="1" hidden="1">
      <c r="A724" s="451"/>
      <c r="B724" s="475"/>
      <c r="C724" s="476" t="str">
        <f>'Data information'!C939</f>
        <v xml:space="preserve"> -  IEC 01 #  16  SQ.MM.</v>
      </c>
      <c r="D724" s="449"/>
      <c r="E724" s="450" t="str">
        <f>'Data information'!D939</f>
        <v>ม.</v>
      </c>
      <c r="F724" s="449">
        <f>'Data information'!E939</f>
        <v>45.9</v>
      </c>
      <c r="G724" s="449">
        <f t="shared" ref="G724:G759" si="64">D724*F724</f>
        <v>0</v>
      </c>
      <c r="H724" s="449">
        <f>'Data information'!F939</f>
        <v>20</v>
      </c>
      <c r="I724" s="449">
        <f t="shared" ref="I724:I759" si="65">D724*H724</f>
        <v>0</v>
      </c>
      <c r="J724" s="449">
        <f t="shared" ref="J724:J759" si="66">G724+I724</f>
        <v>0</v>
      </c>
      <c r="K724" s="469"/>
    </row>
    <row r="725" spans="1:11" s="500" customFormat="1" hidden="1">
      <c r="A725" s="451"/>
      <c r="B725" s="475"/>
      <c r="C725" s="476" t="str">
        <f>'Data information'!C940</f>
        <v xml:space="preserve"> -  IEC 01 #  6  SQ.MM.</v>
      </c>
      <c r="D725" s="449"/>
      <c r="E725" s="450" t="str">
        <f>'Data information'!D940</f>
        <v>ม.</v>
      </c>
      <c r="F725" s="449">
        <f>'Data information'!E940</f>
        <v>18</v>
      </c>
      <c r="G725" s="449">
        <f t="shared" si="64"/>
        <v>0</v>
      </c>
      <c r="H725" s="449">
        <f>'Data information'!F940</f>
        <v>12</v>
      </c>
      <c r="I725" s="449">
        <f t="shared" si="65"/>
        <v>0</v>
      </c>
      <c r="J725" s="449">
        <f t="shared" si="66"/>
        <v>0</v>
      </c>
      <c r="K725" s="469"/>
    </row>
    <row r="726" spans="1:11" s="500" customFormat="1" hidden="1">
      <c r="A726" s="451"/>
      <c r="B726" s="475"/>
      <c r="C726" s="476" t="str">
        <f>'Data information'!C941</f>
        <v xml:space="preserve"> -  ท่อ IMC 1  1/4  "</v>
      </c>
      <c r="D726" s="449"/>
      <c r="E726" s="450" t="str">
        <f>'Data information'!D941</f>
        <v>ม.</v>
      </c>
      <c r="F726" s="449">
        <f>'Data information'!E941</f>
        <v>171.28</v>
      </c>
      <c r="G726" s="449">
        <f t="shared" si="64"/>
        <v>0</v>
      </c>
      <c r="H726" s="449">
        <f>'Data information'!F941</f>
        <v>38</v>
      </c>
      <c r="I726" s="449">
        <f t="shared" si="65"/>
        <v>0</v>
      </c>
      <c r="J726" s="449">
        <f t="shared" si="66"/>
        <v>0</v>
      </c>
      <c r="K726" s="469"/>
    </row>
    <row r="727" spans="1:11" s="500" customFormat="1" hidden="1">
      <c r="A727" s="451"/>
      <c r="B727" s="475"/>
      <c r="C727" s="476" t="str">
        <f>'Data information'!C942</f>
        <v xml:space="preserve"> -  อุปกรณ์ประกอบสายไฟฟ้า</v>
      </c>
      <c r="D727" s="449"/>
      <c r="E727" s="450" t="str">
        <f>'Data information'!D942</f>
        <v>รายการ</v>
      </c>
      <c r="F727" s="449">
        <f>(SUM(G724:G725))*0.1</f>
        <v>0</v>
      </c>
      <c r="G727" s="449">
        <f t="shared" si="64"/>
        <v>0</v>
      </c>
      <c r="H727" s="449">
        <f>'Data information'!F942</f>
        <v>0</v>
      </c>
      <c r="I727" s="449">
        <f t="shared" si="65"/>
        <v>0</v>
      </c>
      <c r="J727" s="449">
        <f t="shared" si="66"/>
        <v>0</v>
      </c>
      <c r="K727" s="469"/>
    </row>
    <row r="728" spans="1:11" s="500" customFormat="1" hidden="1">
      <c r="A728" s="451"/>
      <c r="B728" s="475"/>
      <c r="C728" s="476" t="str">
        <f>'Data information'!C943</f>
        <v xml:space="preserve"> -  อุปกรณ์ประกอบท่อไฟฟ้า</v>
      </c>
      <c r="D728" s="449"/>
      <c r="E728" s="450" t="str">
        <f>'Data information'!D943</f>
        <v>รายการ</v>
      </c>
      <c r="F728" s="449">
        <f>(SUM(G726))*0.15</f>
        <v>0</v>
      </c>
      <c r="G728" s="449">
        <f t="shared" si="64"/>
        <v>0</v>
      </c>
      <c r="H728" s="449">
        <f>'Data information'!F943</f>
        <v>0</v>
      </c>
      <c r="I728" s="449">
        <f t="shared" si="65"/>
        <v>0</v>
      </c>
      <c r="J728" s="449">
        <f t="shared" si="66"/>
        <v>0</v>
      </c>
      <c r="K728" s="469"/>
    </row>
    <row r="729" spans="1:11" s="500" customFormat="1">
      <c r="A729" s="451"/>
      <c r="B729" s="475"/>
      <c r="C729" s="485" t="str">
        <f>'Data information'!C944</f>
        <v>ระบบเครื่องปรับอากาศ และพัดลมดูดอากาศ</v>
      </c>
      <c r="D729" s="449"/>
      <c r="E729" s="450"/>
      <c r="F729" s="449"/>
      <c r="G729" s="449"/>
      <c r="H729" s="449"/>
      <c r="I729" s="449"/>
      <c r="J729" s="449"/>
      <c r="K729" s="469"/>
    </row>
    <row r="730" spans="1:11" s="500" customFormat="1">
      <c r="A730" s="451"/>
      <c r="B730" s="475"/>
      <c r="C730" s="476" t="str">
        <f>'Data information'!C945</f>
        <v xml:space="preserve"> -  ตู้ CDU</v>
      </c>
      <c r="D730" s="449"/>
      <c r="E730" s="450" t="str">
        <f>'Data information'!D945</f>
        <v>ตู้</v>
      </c>
      <c r="F730" s="449">
        <f>'Data information'!E945</f>
        <v>4290</v>
      </c>
      <c r="G730" s="449">
        <f t="shared" si="64"/>
        <v>0</v>
      </c>
      <c r="H730" s="449">
        <f>'Data information'!F945</f>
        <v>500</v>
      </c>
      <c r="I730" s="449">
        <f t="shared" si="65"/>
        <v>0</v>
      </c>
      <c r="J730" s="449">
        <f t="shared" si="66"/>
        <v>0</v>
      </c>
      <c r="K730" s="469"/>
    </row>
    <row r="731" spans="1:11" s="500" customFormat="1">
      <c r="A731" s="451"/>
      <c r="B731" s="475"/>
      <c r="C731" s="476" t="str">
        <f>'Data information'!C946</f>
        <v xml:space="preserve"> -  IEC 01 #  70  SQ.MM.</v>
      </c>
      <c r="D731" s="449"/>
      <c r="E731" s="450" t="str">
        <f>'Data information'!D946</f>
        <v>ม.</v>
      </c>
      <c r="F731" s="449">
        <f>'Data information'!E946</f>
        <v>196.62</v>
      </c>
      <c r="G731" s="449">
        <f t="shared" si="64"/>
        <v>0</v>
      </c>
      <c r="H731" s="449">
        <f>'Data information'!F946</f>
        <v>45</v>
      </c>
      <c r="I731" s="449">
        <f t="shared" si="65"/>
        <v>0</v>
      </c>
      <c r="J731" s="449">
        <f t="shared" si="66"/>
        <v>0</v>
      </c>
      <c r="K731" s="469"/>
    </row>
    <row r="732" spans="1:11" s="500" customFormat="1">
      <c r="A732" s="451"/>
      <c r="B732" s="475"/>
      <c r="C732" s="476" t="str">
        <f>'Data information'!C947</f>
        <v xml:space="preserve"> -  IEC 01 #  50  SQ.MM.</v>
      </c>
      <c r="D732" s="449"/>
      <c r="E732" s="450" t="str">
        <f>'Data information'!D947</f>
        <v>ม.</v>
      </c>
      <c r="F732" s="449">
        <f>'Data information'!E947</f>
        <v>137.52000000000001</v>
      </c>
      <c r="G732" s="449">
        <f t="shared" si="64"/>
        <v>0</v>
      </c>
      <c r="H732" s="449">
        <f>'Data information'!F947</f>
        <v>40</v>
      </c>
      <c r="I732" s="449">
        <f t="shared" si="65"/>
        <v>0</v>
      </c>
      <c r="J732" s="449">
        <f t="shared" si="66"/>
        <v>0</v>
      </c>
      <c r="K732" s="469"/>
    </row>
    <row r="733" spans="1:11" s="500" customFormat="1">
      <c r="A733" s="451"/>
      <c r="B733" s="475"/>
      <c r="C733" s="476" t="str">
        <f>'Data information'!C948</f>
        <v xml:space="preserve"> -  IEC 01 #  35  SQ.MM.</v>
      </c>
      <c r="D733" s="449"/>
      <c r="E733" s="450" t="str">
        <f>'Data information'!D948</f>
        <v>ม.</v>
      </c>
      <c r="F733" s="449">
        <f>'Data information'!E948</f>
        <v>102.3</v>
      </c>
      <c r="G733" s="449">
        <f t="shared" si="64"/>
        <v>0</v>
      </c>
      <c r="H733" s="449">
        <f>'Data information'!F948</f>
        <v>30</v>
      </c>
      <c r="I733" s="449">
        <f t="shared" si="65"/>
        <v>0</v>
      </c>
      <c r="J733" s="449">
        <f t="shared" si="66"/>
        <v>0</v>
      </c>
      <c r="K733" s="469"/>
    </row>
    <row r="734" spans="1:11" s="500" customFormat="1" hidden="1">
      <c r="A734" s="451"/>
      <c r="B734" s="475"/>
      <c r="C734" s="476" t="str">
        <f>'Data information'!C949</f>
        <v xml:space="preserve"> -  IEC 01 #  25  SQ.MM.</v>
      </c>
      <c r="D734" s="449"/>
      <c r="E734" s="450" t="str">
        <f>'Data information'!D949</f>
        <v>ม.</v>
      </c>
      <c r="F734" s="449">
        <f>'Data information'!E949</f>
        <v>72</v>
      </c>
      <c r="G734" s="449">
        <f t="shared" si="64"/>
        <v>0</v>
      </c>
      <c r="H734" s="449">
        <f>'Data information'!F949</f>
        <v>25</v>
      </c>
      <c r="I734" s="449">
        <f t="shared" si="65"/>
        <v>0</v>
      </c>
      <c r="J734" s="449">
        <f t="shared" si="66"/>
        <v>0</v>
      </c>
      <c r="K734" s="469"/>
    </row>
    <row r="735" spans="1:11" s="500" customFormat="1">
      <c r="A735" s="451"/>
      <c r="B735" s="475"/>
      <c r="C735" s="476" t="str">
        <f>'Data information'!C950</f>
        <v xml:space="preserve"> -  IEC 01 #  16  SQ.MM.</v>
      </c>
      <c r="D735" s="449"/>
      <c r="E735" s="450" t="str">
        <f>'Data information'!D950</f>
        <v>ม.</v>
      </c>
      <c r="F735" s="449">
        <f>'Data information'!E950</f>
        <v>45.9</v>
      </c>
      <c r="G735" s="449">
        <f t="shared" si="64"/>
        <v>0</v>
      </c>
      <c r="H735" s="449">
        <f>'Data information'!F950</f>
        <v>20</v>
      </c>
      <c r="I735" s="449">
        <f t="shared" si="65"/>
        <v>0</v>
      </c>
      <c r="J735" s="449">
        <f t="shared" si="66"/>
        <v>0</v>
      </c>
      <c r="K735" s="469"/>
    </row>
    <row r="736" spans="1:11" s="500" customFormat="1">
      <c r="A736" s="451"/>
      <c r="B736" s="475"/>
      <c r="C736" s="476" t="str">
        <f>'Data information'!C951</f>
        <v xml:space="preserve"> -  IEC 01 #  10  SQ.MM.</v>
      </c>
      <c r="D736" s="449"/>
      <c r="E736" s="450" t="str">
        <f>'Data information'!D951</f>
        <v>ม.</v>
      </c>
      <c r="F736" s="449">
        <f>'Data information'!E951</f>
        <v>29.58</v>
      </c>
      <c r="G736" s="449">
        <f t="shared" si="64"/>
        <v>0</v>
      </c>
      <c r="H736" s="449">
        <f>'Data information'!F951</f>
        <v>16</v>
      </c>
      <c r="I736" s="449">
        <f t="shared" si="65"/>
        <v>0</v>
      </c>
      <c r="J736" s="449">
        <f t="shared" si="66"/>
        <v>0</v>
      </c>
      <c r="K736" s="469"/>
    </row>
    <row r="737" spans="1:11" s="500" customFormat="1" hidden="1">
      <c r="A737" s="451"/>
      <c r="B737" s="475"/>
      <c r="C737" s="476" t="str">
        <f>'Data information'!C952</f>
        <v xml:space="preserve"> -  IEC 01 #  6  SQ.MM.</v>
      </c>
      <c r="D737" s="449"/>
      <c r="E737" s="450" t="str">
        <f>'Data information'!D952</f>
        <v>ม.</v>
      </c>
      <c r="F737" s="449">
        <f>'Data information'!E952</f>
        <v>18</v>
      </c>
      <c r="G737" s="449">
        <f t="shared" si="64"/>
        <v>0</v>
      </c>
      <c r="H737" s="449">
        <f>'Data information'!F952</f>
        <v>12</v>
      </c>
      <c r="I737" s="449">
        <f t="shared" si="65"/>
        <v>0</v>
      </c>
      <c r="J737" s="449">
        <f t="shared" si="66"/>
        <v>0</v>
      </c>
      <c r="K737" s="469"/>
    </row>
    <row r="738" spans="1:11" s="500" customFormat="1" hidden="1">
      <c r="A738" s="451"/>
      <c r="B738" s="475"/>
      <c r="C738" s="476" t="str">
        <f>'Data information'!C953</f>
        <v xml:space="preserve"> -  IEC 01 #  4  SQ.MM.</v>
      </c>
      <c r="D738" s="449"/>
      <c r="E738" s="450" t="str">
        <f>'Data information'!D953</f>
        <v>ม.</v>
      </c>
      <c r="F738" s="449">
        <f>'Data information'!E953</f>
        <v>11.22</v>
      </c>
      <c r="G738" s="449">
        <f t="shared" si="64"/>
        <v>0</v>
      </c>
      <c r="H738" s="449">
        <f>'Data information'!F953</f>
        <v>10</v>
      </c>
      <c r="I738" s="449">
        <f t="shared" si="65"/>
        <v>0</v>
      </c>
      <c r="J738" s="449">
        <f t="shared" si="66"/>
        <v>0</v>
      </c>
      <c r="K738" s="469"/>
    </row>
    <row r="739" spans="1:11" s="500" customFormat="1">
      <c r="A739" s="451"/>
      <c r="B739" s="475"/>
      <c r="C739" s="476" t="str">
        <f>'Data information'!C954</f>
        <v xml:space="preserve"> -  IEC 01 #  2.5  SQ.MM.</v>
      </c>
      <c r="D739" s="449"/>
      <c r="E739" s="450" t="str">
        <f>'Data information'!D954</f>
        <v>ม.</v>
      </c>
      <c r="F739" s="449">
        <f>'Data information'!E954</f>
        <v>7.44</v>
      </c>
      <c r="G739" s="449">
        <f t="shared" si="64"/>
        <v>0</v>
      </c>
      <c r="H739" s="449">
        <f>'Data information'!F954</f>
        <v>7</v>
      </c>
      <c r="I739" s="449">
        <f t="shared" si="65"/>
        <v>0</v>
      </c>
      <c r="J739" s="449">
        <f t="shared" si="66"/>
        <v>0</v>
      </c>
      <c r="K739" s="469"/>
    </row>
    <row r="740" spans="1:11" s="500" customFormat="1">
      <c r="A740" s="451"/>
      <c r="B740" s="475"/>
      <c r="C740" s="476" t="str">
        <f>'Data information'!C955</f>
        <v xml:space="preserve"> -  Transmission cable size : 0.33 mm (22AWG) 2Core</v>
      </c>
      <c r="D740" s="449"/>
      <c r="E740" s="450" t="str">
        <f>'Data information'!D955</f>
        <v>ม.</v>
      </c>
      <c r="F740" s="449">
        <f>'Data information'!E955</f>
        <v>15</v>
      </c>
      <c r="G740" s="449">
        <f t="shared" si="64"/>
        <v>0</v>
      </c>
      <c r="H740" s="449">
        <f>'Data information'!F955</f>
        <v>5</v>
      </c>
      <c r="I740" s="449">
        <f t="shared" si="65"/>
        <v>0</v>
      </c>
      <c r="J740" s="449">
        <f t="shared" si="66"/>
        <v>0</v>
      </c>
      <c r="K740" s="469"/>
    </row>
    <row r="741" spans="1:11" s="500" customFormat="1">
      <c r="A741" s="451"/>
      <c r="B741" s="475"/>
      <c r="C741" s="476" t="str">
        <f>'Data information'!C956</f>
        <v xml:space="preserve"> -  ท่อ IMC 2  1/2  "</v>
      </c>
      <c r="D741" s="449"/>
      <c r="E741" s="450" t="str">
        <f>'Data information'!D956</f>
        <v>ม.</v>
      </c>
      <c r="F741" s="449">
        <f>'Data information'!E956</f>
        <v>449.57</v>
      </c>
      <c r="G741" s="449">
        <f t="shared" si="64"/>
        <v>0</v>
      </c>
      <c r="H741" s="449">
        <f>'Data information'!F956</f>
        <v>55</v>
      </c>
      <c r="I741" s="449">
        <f t="shared" si="65"/>
        <v>0</v>
      </c>
      <c r="J741" s="449">
        <f t="shared" si="66"/>
        <v>0</v>
      </c>
      <c r="K741" s="469"/>
    </row>
    <row r="742" spans="1:11" s="500" customFormat="1">
      <c r="A742" s="451"/>
      <c r="B742" s="475"/>
      <c r="C742" s="476" t="str">
        <f>'Data information'!C957</f>
        <v xml:space="preserve"> -  ท่อ IMC 2  "</v>
      </c>
      <c r="D742" s="449"/>
      <c r="E742" s="450" t="str">
        <f>'Data information'!D957</f>
        <v>ม.</v>
      </c>
      <c r="F742" s="449">
        <f>'Data information'!E957</f>
        <v>287.48</v>
      </c>
      <c r="G742" s="449">
        <f t="shared" si="64"/>
        <v>0</v>
      </c>
      <c r="H742" s="449">
        <f>'Data information'!F957</f>
        <v>48</v>
      </c>
      <c r="I742" s="449">
        <f t="shared" si="65"/>
        <v>0</v>
      </c>
      <c r="J742" s="449">
        <f t="shared" si="66"/>
        <v>0</v>
      </c>
      <c r="K742" s="469"/>
    </row>
    <row r="743" spans="1:11" s="500" customFormat="1">
      <c r="A743" s="451"/>
      <c r="B743" s="475"/>
      <c r="C743" s="476" t="str">
        <f>'Data information'!C958</f>
        <v xml:space="preserve"> -  ท่อ IMC 1  1/2  "</v>
      </c>
      <c r="D743" s="449"/>
      <c r="E743" s="450" t="str">
        <f>'Data information'!D958</f>
        <v>ม.</v>
      </c>
      <c r="F743" s="449">
        <f>'Data information'!E958</f>
        <v>210.36</v>
      </c>
      <c r="G743" s="449">
        <f t="shared" si="64"/>
        <v>0</v>
      </c>
      <c r="H743" s="449">
        <f>'Data information'!F958</f>
        <v>42</v>
      </c>
      <c r="I743" s="449">
        <f t="shared" si="65"/>
        <v>0</v>
      </c>
      <c r="J743" s="449">
        <f t="shared" si="66"/>
        <v>0</v>
      </c>
      <c r="K743" s="469"/>
    </row>
    <row r="744" spans="1:11" s="500" customFormat="1" hidden="1">
      <c r="A744" s="451"/>
      <c r="B744" s="475"/>
      <c r="C744" s="476" t="str">
        <f>'Data information'!C959</f>
        <v xml:space="preserve"> - ท่อ EMT.   1 1/4 "</v>
      </c>
      <c r="D744" s="449"/>
      <c r="E744" s="450" t="str">
        <f>'Data information'!D959</f>
        <v>ม.</v>
      </c>
      <c r="F744" s="449">
        <f>'Data information'!E959</f>
        <v>124.85</v>
      </c>
      <c r="G744" s="449">
        <f t="shared" si="64"/>
        <v>0</v>
      </c>
      <c r="H744" s="449">
        <f>'Data information'!F959</f>
        <v>38</v>
      </c>
      <c r="I744" s="449">
        <f t="shared" si="65"/>
        <v>0</v>
      </c>
      <c r="J744" s="449">
        <f t="shared" si="66"/>
        <v>0</v>
      </c>
      <c r="K744" s="469"/>
    </row>
    <row r="745" spans="1:11" s="500" customFormat="1">
      <c r="A745" s="451"/>
      <c r="B745" s="475"/>
      <c r="C745" s="476" t="str">
        <f>'Data information'!C960</f>
        <v xml:space="preserve">  - ท่อ EMT.    1/2 "</v>
      </c>
      <c r="D745" s="449"/>
      <c r="E745" s="450" t="str">
        <f>'Data information'!D960</f>
        <v>ม.</v>
      </c>
      <c r="F745" s="449">
        <f>'Data information'!E960</f>
        <v>34.89</v>
      </c>
      <c r="G745" s="449">
        <f t="shared" si="64"/>
        <v>0</v>
      </c>
      <c r="H745" s="449">
        <f>'Data information'!F960</f>
        <v>22</v>
      </c>
      <c r="I745" s="449">
        <f t="shared" si="65"/>
        <v>0</v>
      </c>
      <c r="J745" s="449">
        <f t="shared" si="66"/>
        <v>0</v>
      </c>
      <c r="K745" s="469"/>
    </row>
    <row r="746" spans="1:11" s="500" customFormat="1">
      <c r="A746" s="451"/>
      <c r="B746" s="475"/>
      <c r="C746" s="476" t="str">
        <f>'Data information'!C961</f>
        <v xml:space="preserve"> -  อุปกรณ์ประกอบสายไฟฟ้า</v>
      </c>
      <c r="D746" s="449"/>
      <c r="E746" s="450" t="str">
        <f>'Data information'!D961</f>
        <v>รายการ</v>
      </c>
      <c r="F746" s="449">
        <f>(SUM(G731:G740))*0.1</f>
        <v>0</v>
      </c>
      <c r="G746" s="449">
        <f t="shared" si="64"/>
        <v>0</v>
      </c>
      <c r="H746" s="449">
        <f>'Data information'!F961</f>
        <v>0</v>
      </c>
      <c r="I746" s="449">
        <f t="shared" si="65"/>
        <v>0</v>
      </c>
      <c r="J746" s="449">
        <f t="shared" si="66"/>
        <v>0</v>
      </c>
      <c r="K746" s="469"/>
    </row>
    <row r="747" spans="1:11" s="500" customFormat="1">
      <c r="A747" s="451"/>
      <c r="B747" s="475"/>
      <c r="C747" s="476" t="str">
        <f>'Data information'!C962</f>
        <v xml:space="preserve"> -  อุปกรณ์ประกอบท่อไฟฟ้า</v>
      </c>
      <c r="D747" s="449"/>
      <c r="E747" s="450" t="str">
        <f>'Data information'!D962</f>
        <v>รายการ</v>
      </c>
      <c r="F747" s="449">
        <f>(SUM(G741:G745))*0.15</f>
        <v>0</v>
      </c>
      <c r="G747" s="449">
        <f t="shared" si="64"/>
        <v>0</v>
      </c>
      <c r="H747" s="449">
        <f>'Data information'!F962</f>
        <v>0</v>
      </c>
      <c r="I747" s="449">
        <f t="shared" si="65"/>
        <v>0</v>
      </c>
      <c r="J747" s="449">
        <f t="shared" si="66"/>
        <v>0</v>
      </c>
      <c r="K747" s="469"/>
    </row>
    <row r="748" spans="1:11" s="500" customFormat="1">
      <c r="A748" s="451"/>
      <c r="B748" s="475"/>
      <c r="C748" s="485" t="str">
        <f>'Data information'!C963</f>
        <v>ระบบไฟฉุกเฉินและป้ายทางออก</v>
      </c>
      <c r="D748" s="449"/>
      <c r="E748" s="450"/>
      <c r="F748" s="449"/>
      <c r="G748" s="449"/>
      <c r="H748" s="449"/>
      <c r="I748" s="449"/>
      <c r="J748" s="449"/>
      <c r="K748" s="469"/>
    </row>
    <row r="749" spans="1:11" s="500" customFormat="1">
      <c r="A749" s="451"/>
      <c r="B749" s="475"/>
      <c r="C749" s="476" t="str">
        <f>'Data information'!C964</f>
        <v xml:space="preserve"> -  ปลั๊กกราว์ดเดี่ยว</v>
      </c>
      <c r="D749" s="449"/>
      <c r="E749" s="450" t="str">
        <f>'Data information'!D964</f>
        <v>ชุด</v>
      </c>
      <c r="F749" s="449">
        <f>'Data information'!E964</f>
        <v>80</v>
      </c>
      <c r="G749" s="449">
        <f t="shared" si="64"/>
        <v>0</v>
      </c>
      <c r="H749" s="449">
        <f>'Data information'!F964</f>
        <v>90</v>
      </c>
      <c r="I749" s="449">
        <f t="shared" si="65"/>
        <v>0</v>
      </c>
      <c r="J749" s="449">
        <f t="shared" si="66"/>
        <v>0</v>
      </c>
      <c r="K749" s="469"/>
    </row>
    <row r="750" spans="1:11" s="500" customFormat="1">
      <c r="A750" s="451"/>
      <c r="B750" s="475"/>
      <c r="C750" s="476" t="str">
        <f>'Data information'!C965</f>
        <v xml:space="preserve"> -  IEC 01 #  2.5  SQ.MM.</v>
      </c>
      <c r="D750" s="449"/>
      <c r="E750" s="450" t="str">
        <f>'Data information'!D965</f>
        <v>ม.</v>
      </c>
      <c r="F750" s="449">
        <f>'Data information'!E965</f>
        <v>7.44</v>
      </c>
      <c r="G750" s="449">
        <f t="shared" si="64"/>
        <v>0</v>
      </c>
      <c r="H750" s="449">
        <f>'Data information'!F965</f>
        <v>7</v>
      </c>
      <c r="I750" s="449">
        <f t="shared" si="65"/>
        <v>0</v>
      </c>
      <c r="J750" s="449">
        <f t="shared" si="66"/>
        <v>0</v>
      </c>
      <c r="K750" s="469"/>
    </row>
    <row r="751" spans="1:11" s="500" customFormat="1">
      <c r="A751" s="451"/>
      <c r="B751" s="475"/>
      <c r="C751" s="476" t="str">
        <f>'Data information'!C966</f>
        <v xml:space="preserve"> - ท่อ EMT.   1/2"</v>
      </c>
      <c r="D751" s="449"/>
      <c r="E751" s="450" t="str">
        <f>'Data information'!D966</f>
        <v>ม.</v>
      </c>
      <c r="F751" s="449">
        <f>'Data information'!E966</f>
        <v>34.89</v>
      </c>
      <c r="G751" s="449">
        <f t="shared" si="64"/>
        <v>0</v>
      </c>
      <c r="H751" s="449">
        <f>'Data information'!F966</f>
        <v>22</v>
      </c>
      <c r="I751" s="449">
        <f t="shared" si="65"/>
        <v>0</v>
      </c>
      <c r="J751" s="449">
        <f t="shared" si="66"/>
        <v>0</v>
      </c>
      <c r="K751" s="469"/>
    </row>
    <row r="752" spans="1:11" s="500" customFormat="1">
      <c r="A752" s="451"/>
      <c r="B752" s="475"/>
      <c r="C752" s="476" t="str">
        <f>'Data information'!C967</f>
        <v xml:space="preserve"> -  อุปกรณ์ประกอบสายไฟฟ้า</v>
      </c>
      <c r="D752" s="449"/>
      <c r="E752" s="450" t="str">
        <f>'Data information'!D967</f>
        <v>รายการ</v>
      </c>
      <c r="F752" s="449">
        <f>(SUM(G750))*0.1</f>
        <v>0</v>
      </c>
      <c r="G752" s="449">
        <f t="shared" si="64"/>
        <v>0</v>
      </c>
      <c r="H752" s="449">
        <f>'Data information'!F967</f>
        <v>0</v>
      </c>
      <c r="I752" s="449">
        <f t="shared" si="65"/>
        <v>0</v>
      </c>
      <c r="J752" s="449">
        <f t="shared" si="66"/>
        <v>0</v>
      </c>
      <c r="K752" s="469"/>
    </row>
    <row r="753" spans="1:11" s="500" customFormat="1">
      <c r="A753" s="451"/>
      <c r="B753" s="475"/>
      <c r="C753" s="476" t="str">
        <f>'Data information'!C968</f>
        <v xml:space="preserve"> -  อุปกรณ์ประกอบท่อไฟฟ้า</v>
      </c>
      <c r="D753" s="449"/>
      <c r="E753" s="450" t="str">
        <f>'Data information'!D968</f>
        <v>รายการ</v>
      </c>
      <c r="F753" s="449">
        <f>(SUM(G751))*0.15</f>
        <v>0</v>
      </c>
      <c r="G753" s="449">
        <f t="shared" si="64"/>
        <v>0</v>
      </c>
      <c r="H753" s="449">
        <f>'Data information'!F968</f>
        <v>0</v>
      </c>
      <c r="I753" s="449">
        <f t="shared" si="65"/>
        <v>0</v>
      </c>
      <c r="J753" s="449">
        <f t="shared" si="66"/>
        <v>0</v>
      </c>
      <c r="K753" s="469"/>
    </row>
    <row r="754" spans="1:11" s="500" customFormat="1" hidden="1">
      <c r="A754" s="451"/>
      <c r="B754" s="475"/>
      <c r="C754" s="485" t="str">
        <f>'Data information'!C969</f>
        <v>ระบบ LIFT</v>
      </c>
      <c r="D754" s="449"/>
      <c r="E754" s="450"/>
      <c r="F754" s="449"/>
      <c r="G754" s="449"/>
      <c r="H754" s="449"/>
      <c r="I754" s="449"/>
      <c r="J754" s="449"/>
      <c r="K754" s="469"/>
    </row>
    <row r="755" spans="1:11" s="500" customFormat="1" hidden="1">
      <c r="A755" s="451"/>
      <c r="B755" s="475"/>
      <c r="C755" s="476" t="str">
        <f>'Data information'!C970</f>
        <v xml:space="preserve"> -  FRC #  16  SQ.MM.</v>
      </c>
      <c r="D755" s="449"/>
      <c r="E755" s="450" t="str">
        <f>'Data information'!D970</f>
        <v>ม.</v>
      </c>
      <c r="F755" s="449">
        <f>'Data information'!E970</f>
        <v>84</v>
      </c>
      <c r="G755" s="449">
        <f t="shared" si="64"/>
        <v>0</v>
      </c>
      <c r="H755" s="449">
        <f>'Data information'!F970</f>
        <v>30</v>
      </c>
      <c r="I755" s="449">
        <f t="shared" si="65"/>
        <v>0</v>
      </c>
      <c r="J755" s="449">
        <f t="shared" si="66"/>
        <v>0</v>
      </c>
      <c r="K755" s="469"/>
    </row>
    <row r="756" spans="1:11" s="500" customFormat="1" hidden="1">
      <c r="A756" s="451"/>
      <c r="B756" s="475"/>
      <c r="C756" s="476" t="str">
        <f>'Data information'!C971</f>
        <v xml:space="preserve"> -  FRC #  6  SQ.MM.</v>
      </c>
      <c r="D756" s="449"/>
      <c r="E756" s="450" t="str">
        <f>'Data information'!D971</f>
        <v>ม.</v>
      </c>
      <c r="F756" s="449">
        <f>'Data information'!E971</f>
        <v>43.2</v>
      </c>
      <c r="G756" s="449">
        <f t="shared" si="64"/>
        <v>0</v>
      </c>
      <c r="H756" s="449">
        <f>'Data information'!F971</f>
        <v>16</v>
      </c>
      <c r="I756" s="449">
        <f t="shared" si="65"/>
        <v>0</v>
      </c>
      <c r="J756" s="449">
        <f t="shared" si="66"/>
        <v>0</v>
      </c>
      <c r="K756" s="469"/>
    </row>
    <row r="757" spans="1:11" s="500" customFormat="1" hidden="1">
      <c r="A757" s="451"/>
      <c r="B757" s="475"/>
      <c r="C757" s="476" t="str">
        <f>'Data information'!C972</f>
        <v xml:space="preserve"> - ท่อ IMC.  2  "</v>
      </c>
      <c r="D757" s="449"/>
      <c r="E757" s="450" t="str">
        <f>'Data information'!D972</f>
        <v>ม.</v>
      </c>
      <c r="F757" s="449">
        <f>'Data information'!E972</f>
        <v>287.48</v>
      </c>
      <c r="G757" s="449">
        <f t="shared" si="64"/>
        <v>0</v>
      </c>
      <c r="H757" s="449">
        <f>'Data information'!F972</f>
        <v>48</v>
      </c>
      <c r="I757" s="449">
        <f t="shared" si="65"/>
        <v>0</v>
      </c>
      <c r="J757" s="449">
        <f t="shared" si="66"/>
        <v>0</v>
      </c>
      <c r="K757" s="469"/>
    </row>
    <row r="758" spans="1:11" s="500" customFormat="1" hidden="1">
      <c r="A758" s="451"/>
      <c r="B758" s="475"/>
      <c r="C758" s="476" t="str">
        <f>'Data information'!C973</f>
        <v xml:space="preserve"> -  อุปกรณ์ประกอบสายไฟฟ้า</v>
      </c>
      <c r="D758" s="449"/>
      <c r="E758" s="450" t="str">
        <f>'Data information'!D973</f>
        <v>รายการ</v>
      </c>
      <c r="F758" s="449">
        <f>(SUM(G755:G756))*0.1</f>
        <v>0</v>
      </c>
      <c r="G758" s="449">
        <f t="shared" si="64"/>
        <v>0</v>
      </c>
      <c r="H758" s="449">
        <f>'Data information'!F973</f>
        <v>0</v>
      </c>
      <c r="I758" s="449">
        <f t="shared" si="65"/>
        <v>0</v>
      </c>
      <c r="J758" s="449">
        <f t="shared" si="66"/>
        <v>0</v>
      </c>
      <c r="K758" s="469"/>
    </row>
    <row r="759" spans="1:11" s="500" customFormat="1" hidden="1">
      <c r="A759" s="451"/>
      <c r="B759" s="475"/>
      <c r="C759" s="476" t="str">
        <f>'Data information'!C974</f>
        <v xml:space="preserve"> -  อุปกรณ์ประกอบท่อไฟฟ้า</v>
      </c>
      <c r="D759" s="449"/>
      <c r="E759" s="450" t="str">
        <f>'Data information'!D974</f>
        <v>รายการ</v>
      </c>
      <c r="F759" s="449">
        <f>(SUM(G757))*0.15</f>
        <v>0</v>
      </c>
      <c r="G759" s="449">
        <f t="shared" si="64"/>
        <v>0</v>
      </c>
      <c r="H759" s="449">
        <f>'Data information'!F974</f>
        <v>0</v>
      </c>
      <c r="I759" s="449">
        <f t="shared" si="65"/>
        <v>0</v>
      </c>
      <c r="J759" s="449">
        <f t="shared" si="66"/>
        <v>0</v>
      </c>
      <c r="K759" s="469"/>
    </row>
    <row r="760" spans="1:11" s="500" customFormat="1">
      <c r="A760" s="451"/>
      <c r="B760" s="475"/>
      <c r="C760" s="485" t="str">
        <f>'Data information'!C975</f>
        <v>ระบบป้องกันฟ้าผ่า</v>
      </c>
      <c r="D760" s="449"/>
      <c r="E760" s="450"/>
      <c r="F760" s="449"/>
      <c r="G760" s="449"/>
      <c r="H760" s="449"/>
      <c r="I760" s="449"/>
      <c r="J760" s="449"/>
      <c r="K760" s="469"/>
    </row>
    <row r="761" spans="1:11" s="500" customFormat="1">
      <c r="A761" s="451"/>
      <c r="B761" s="475"/>
      <c r="C761" s="476" t="str">
        <f>'Data information'!C976</f>
        <v xml:space="preserve"> -  Air Terminal ( h 60 cm. )</v>
      </c>
      <c r="D761" s="449"/>
      <c r="E761" s="450" t="str">
        <f>'Data information'!D976</f>
        <v>แท่ง</v>
      </c>
      <c r="F761" s="449">
        <f>'Data information'!E976</f>
        <v>1135</v>
      </c>
      <c r="G761" s="449">
        <f t="shared" ref="G761:G768" si="67">D761*F761</f>
        <v>0</v>
      </c>
      <c r="H761" s="449">
        <f>'Data information'!F976</f>
        <v>100</v>
      </c>
      <c r="I761" s="449">
        <f t="shared" ref="I761:I768" si="68">D761*H761</f>
        <v>0</v>
      </c>
      <c r="J761" s="449">
        <f t="shared" ref="J761:J768" si="69">G761+I761</f>
        <v>0</v>
      </c>
      <c r="K761" s="469"/>
    </row>
    <row r="762" spans="1:11" s="500" customFormat="1">
      <c r="A762" s="451"/>
      <c r="B762" s="475"/>
      <c r="C762" s="476" t="str">
        <f>'Data information'!C977</f>
        <v xml:space="preserve"> -  Ground  Test  Box</v>
      </c>
      <c r="D762" s="449"/>
      <c r="E762" s="450" t="str">
        <f>'Data information'!D977</f>
        <v>กล่อง</v>
      </c>
      <c r="F762" s="449">
        <f>'Data information'!E977</f>
        <v>2000</v>
      </c>
      <c r="G762" s="449">
        <f t="shared" si="67"/>
        <v>0</v>
      </c>
      <c r="H762" s="449">
        <f>'Data information'!F977</f>
        <v>100</v>
      </c>
      <c r="I762" s="449">
        <f t="shared" si="68"/>
        <v>0</v>
      </c>
      <c r="J762" s="449">
        <f t="shared" si="69"/>
        <v>0</v>
      </c>
      <c r="K762" s="469"/>
    </row>
    <row r="763" spans="1:11" s="500" customFormat="1">
      <c r="A763" s="451"/>
      <c r="B763" s="475"/>
      <c r="C763" s="476" t="str">
        <f>'Data information'!C978</f>
        <v xml:space="preserve"> -  Ground  PIT</v>
      </c>
      <c r="D763" s="449"/>
      <c r="E763" s="450" t="str">
        <f>'Data information'!D978</f>
        <v>บ่อ</v>
      </c>
      <c r="F763" s="449">
        <f>'Data information'!E978</f>
        <v>1050</v>
      </c>
      <c r="G763" s="449">
        <f t="shared" si="67"/>
        <v>0</v>
      </c>
      <c r="H763" s="449">
        <f>'Data information'!F978</f>
        <v>100</v>
      </c>
      <c r="I763" s="449">
        <f t="shared" si="68"/>
        <v>0</v>
      </c>
      <c r="J763" s="449">
        <f t="shared" si="69"/>
        <v>0</v>
      </c>
      <c r="K763" s="469"/>
    </row>
    <row r="764" spans="1:11" s="500" customFormat="1">
      <c r="A764" s="451"/>
      <c r="B764" s="475"/>
      <c r="C764" s="476" t="str">
        <f>'Data information'!C979</f>
        <v xml:space="preserve"> - Cabel Coppre  70  sq.mm.</v>
      </c>
      <c r="D764" s="449"/>
      <c r="E764" s="450" t="str">
        <f>'Data information'!D979</f>
        <v>ม.</v>
      </c>
      <c r="F764" s="449">
        <f>'Data information'!E979</f>
        <v>196.62</v>
      </c>
      <c r="G764" s="449">
        <f t="shared" si="67"/>
        <v>0</v>
      </c>
      <c r="H764" s="449">
        <f>'Data information'!F979</f>
        <v>45</v>
      </c>
      <c r="I764" s="449">
        <f t="shared" si="68"/>
        <v>0</v>
      </c>
      <c r="J764" s="449">
        <f t="shared" si="69"/>
        <v>0</v>
      </c>
      <c r="K764" s="469"/>
    </row>
    <row r="765" spans="1:11" s="500" customFormat="1">
      <c r="A765" s="451"/>
      <c r="B765" s="475"/>
      <c r="C765" s="476" t="str">
        <f>'Data information'!C980</f>
        <v xml:space="preserve"> - ท่อ PVC  1   " </v>
      </c>
      <c r="D765" s="449"/>
      <c r="E765" s="450" t="str">
        <f>'Data information'!D980</f>
        <v>ม.</v>
      </c>
      <c r="F765" s="449">
        <f>'Data information'!E980</f>
        <v>14.45</v>
      </c>
      <c r="G765" s="449">
        <f t="shared" si="67"/>
        <v>0</v>
      </c>
      <c r="H765" s="449">
        <f>'Data information'!F980</f>
        <v>25</v>
      </c>
      <c r="I765" s="449">
        <f t="shared" si="68"/>
        <v>0</v>
      </c>
      <c r="J765" s="449">
        <f t="shared" si="69"/>
        <v>0</v>
      </c>
      <c r="K765" s="469"/>
    </row>
    <row r="766" spans="1:11" s="500" customFormat="1">
      <c r="A766" s="451"/>
      <c r="B766" s="475"/>
      <c r="C766" s="476" t="str">
        <f>'Data information'!C981</f>
        <v xml:space="preserve"> - ชุดแท่งกราวด์</v>
      </c>
      <c r="D766" s="449"/>
      <c r="E766" s="450" t="str">
        <f>'Data information'!D981</f>
        <v>แท่ง</v>
      </c>
      <c r="F766" s="449">
        <f>'Data information'!E981</f>
        <v>930</v>
      </c>
      <c r="G766" s="449">
        <f t="shared" si="67"/>
        <v>0</v>
      </c>
      <c r="H766" s="449">
        <f>'Data information'!F981</f>
        <v>100</v>
      </c>
      <c r="I766" s="449">
        <f t="shared" si="68"/>
        <v>0</v>
      </c>
      <c r="J766" s="449">
        <f t="shared" si="69"/>
        <v>0</v>
      </c>
      <c r="K766" s="469"/>
    </row>
    <row r="767" spans="1:11" s="500" customFormat="1">
      <c r="A767" s="451"/>
      <c r="B767" s="475"/>
      <c r="C767" s="476" t="str">
        <f>'Data information'!C982</f>
        <v xml:space="preserve"> -  อุปกรณ์ประกอบสายไฟฟ้า</v>
      </c>
      <c r="D767" s="449"/>
      <c r="E767" s="450" t="str">
        <f>'Data information'!D982</f>
        <v>รายการ</v>
      </c>
      <c r="F767" s="449">
        <f>(SUM(G764))*0.1</f>
        <v>0</v>
      </c>
      <c r="G767" s="449">
        <f t="shared" si="67"/>
        <v>0</v>
      </c>
      <c r="H767" s="449">
        <f>'Data information'!F982</f>
        <v>0</v>
      </c>
      <c r="I767" s="449">
        <f t="shared" si="68"/>
        <v>0</v>
      </c>
      <c r="J767" s="449">
        <f t="shared" si="69"/>
        <v>0</v>
      </c>
      <c r="K767" s="469"/>
    </row>
    <row r="768" spans="1:11" s="500" customFormat="1">
      <c r="A768" s="451"/>
      <c r="B768" s="475"/>
      <c r="C768" s="476" t="str">
        <f>'Data information'!C983</f>
        <v xml:space="preserve"> -  อุปกรณ์ประกอบท่อไฟฟ้า</v>
      </c>
      <c r="D768" s="449"/>
      <c r="E768" s="450" t="str">
        <f>'Data information'!D983</f>
        <v>รายการ</v>
      </c>
      <c r="F768" s="449">
        <f>(SUM(G765))*0.15</f>
        <v>0</v>
      </c>
      <c r="G768" s="449">
        <f t="shared" si="67"/>
        <v>0</v>
      </c>
      <c r="H768" s="449">
        <f>'Data information'!F983</f>
        <v>0</v>
      </c>
      <c r="I768" s="449">
        <f t="shared" si="68"/>
        <v>0</v>
      </c>
      <c r="J768" s="449">
        <f t="shared" si="69"/>
        <v>0</v>
      </c>
      <c r="K768" s="469"/>
    </row>
    <row r="769" spans="1:11" s="500" customFormat="1">
      <c r="A769" s="451"/>
      <c r="B769" s="475"/>
      <c r="C769" s="485" t="str">
        <f>'Data information'!C984</f>
        <v>TELEPHONE SYSTEM</v>
      </c>
      <c r="D769" s="449"/>
      <c r="E769" s="450"/>
      <c r="F769" s="449"/>
      <c r="G769" s="449"/>
      <c r="H769" s="449"/>
      <c r="I769" s="449"/>
      <c r="J769" s="449"/>
      <c r="K769" s="469"/>
    </row>
    <row r="770" spans="1:11" s="500" customFormat="1" hidden="1">
      <c r="A770" s="451"/>
      <c r="B770" s="475"/>
      <c r="C770" s="476" t="str">
        <f>'Data information'!C985</f>
        <v xml:space="preserve"> - MDF 100/100P (Steel) with Arrester</v>
      </c>
      <c r="D770" s="449"/>
      <c r="E770" s="450" t="str">
        <f>'Data information'!D985</f>
        <v>ชุด</v>
      </c>
      <c r="F770" s="449">
        <f>'Data information'!E985</f>
        <v>13410</v>
      </c>
      <c r="G770" s="449">
        <f t="shared" ref="G770:G817" si="70">D770*F770</f>
        <v>0</v>
      </c>
      <c r="H770" s="449">
        <f>'Data information'!F985</f>
        <v>4023</v>
      </c>
      <c r="I770" s="449">
        <f t="shared" ref="I770:I817" si="71">D770*H770</f>
        <v>0</v>
      </c>
      <c r="J770" s="449">
        <f t="shared" ref="J770:J817" si="72">G770+I770</f>
        <v>0</v>
      </c>
      <c r="K770" s="469"/>
    </row>
    <row r="771" spans="1:11" s="500" customFormat="1">
      <c r="A771" s="451"/>
      <c r="B771" s="475"/>
      <c r="C771" s="476" t="str">
        <f>'Data information'!C986</f>
        <v xml:space="preserve"> - MDF 30/30P (Steel) with Arrester</v>
      </c>
      <c r="D771" s="449"/>
      <c r="E771" s="450" t="str">
        <f>'Data information'!D986</f>
        <v>ชุด</v>
      </c>
      <c r="F771" s="449">
        <f>'Data information'!E986</f>
        <v>4351</v>
      </c>
      <c r="G771" s="449">
        <f t="shared" si="70"/>
        <v>0</v>
      </c>
      <c r="H771" s="449">
        <f>'Data information'!F986</f>
        <v>1305.3</v>
      </c>
      <c r="I771" s="449">
        <f t="shared" si="71"/>
        <v>0</v>
      </c>
      <c r="J771" s="449">
        <f t="shared" si="72"/>
        <v>0</v>
      </c>
      <c r="K771" s="469"/>
    </row>
    <row r="772" spans="1:11" s="500" customFormat="1" hidden="1">
      <c r="A772" s="451"/>
      <c r="B772" s="475"/>
      <c r="C772" s="476" t="str">
        <f>'Data information'!C987</f>
        <v xml:space="preserve"> - MDF 20/20P (Steel) with Arrester</v>
      </c>
      <c r="D772" s="449"/>
      <c r="E772" s="450" t="str">
        <f>'Data information'!D987</f>
        <v>ชุด</v>
      </c>
      <c r="F772" s="449">
        <f>'Data information'!E987</f>
        <v>3139</v>
      </c>
      <c r="G772" s="449">
        <f t="shared" si="70"/>
        <v>0</v>
      </c>
      <c r="H772" s="449">
        <f>'Data information'!F987</f>
        <v>941.7</v>
      </c>
      <c r="I772" s="449">
        <f t="shared" si="71"/>
        <v>0</v>
      </c>
      <c r="J772" s="449">
        <f t="shared" si="72"/>
        <v>0</v>
      </c>
      <c r="K772" s="469"/>
    </row>
    <row r="773" spans="1:11" s="500" customFormat="1" hidden="1">
      <c r="A773" s="451"/>
      <c r="B773" s="475"/>
      <c r="C773" s="476" t="str">
        <f>'Data information'!C988</f>
        <v xml:space="preserve"> - TC 15P (Steel) With Connector</v>
      </c>
      <c r="D773" s="449"/>
      <c r="E773" s="450" t="str">
        <f>'Data information'!D988</f>
        <v>ชุด</v>
      </c>
      <c r="F773" s="449">
        <f>'Data information'!E988</f>
        <v>1003</v>
      </c>
      <c r="G773" s="449">
        <f t="shared" si="70"/>
        <v>0</v>
      </c>
      <c r="H773" s="449">
        <f>'Data information'!F988</f>
        <v>300.89999999999998</v>
      </c>
      <c r="I773" s="449">
        <f t="shared" si="71"/>
        <v>0</v>
      </c>
      <c r="J773" s="449">
        <f t="shared" si="72"/>
        <v>0</v>
      </c>
      <c r="K773" s="469"/>
    </row>
    <row r="774" spans="1:11" s="500" customFormat="1">
      <c r="A774" s="451"/>
      <c r="B774" s="475"/>
      <c r="C774" s="476" t="str">
        <f>'Data information'!C989</f>
        <v xml:space="preserve"> - TC 10P (Steel) With Connector</v>
      </c>
      <c r="D774" s="449"/>
      <c r="E774" s="450" t="str">
        <f>'Data information'!D989</f>
        <v>ชุด</v>
      </c>
      <c r="F774" s="449">
        <f>'Data information'!E989</f>
        <v>851</v>
      </c>
      <c r="G774" s="449">
        <f t="shared" si="70"/>
        <v>0</v>
      </c>
      <c r="H774" s="449">
        <f>'Data information'!F989</f>
        <v>255.3</v>
      </c>
      <c r="I774" s="449">
        <f t="shared" si="71"/>
        <v>0</v>
      </c>
      <c r="J774" s="449">
        <f t="shared" si="72"/>
        <v>0</v>
      </c>
      <c r="K774" s="469"/>
    </row>
    <row r="775" spans="1:11" s="500" customFormat="1" hidden="1">
      <c r="A775" s="451"/>
      <c r="B775" s="475"/>
      <c r="C775" s="476" t="str">
        <f>'Data information'!C990</f>
        <v xml:space="preserve"> - TC 5P (Steel) With Connector</v>
      </c>
      <c r="D775" s="449"/>
      <c r="E775" s="450" t="str">
        <f>'Data information'!D990</f>
        <v>ชุด</v>
      </c>
      <c r="F775" s="449">
        <f>'Data information'!E990</f>
        <v>851</v>
      </c>
      <c r="G775" s="449">
        <f t="shared" si="70"/>
        <v>0</v>
      </c>
      <c r="H775" s="449">
        <f>'Data information'!F990</f>
        <v>255.3</v>
      </c>
      <c r="I775" s="449">
        <f t="shared" si="71"/>
        <v>0</v>
      </c>
      <c r="J775" s="449">
        <f t="shared" si="72"/>
        <v>0</v>
      </c>
      <c r="K775" s="469"/>
    </row>
    <row r="776" spans="1:11" s="500" customFormat="1">
      <c r="A776" s="451"/>
      <c r="B776" s="475"/>
      <c r="C776" s="476" t="str">
        <f>'Data information'!C991</f>
        <v xml:space="preserve"> - AP 20Px0.65 mm.</v>
      </c>
      <c r="D776" s="449"/>
      <c r="E776" s="450" t="str">
        <f>'Data information'!D991</f>
        <v>ม.</v>
      </c>
      <c r="F776" s="449">
        <f>'Data information'!E991</f>
        <v>132</v>
      </c>
      <c r="G776" s="449">
        <f t="shared" si="70"/>
        <v>0</v>
      </c>
      <c r="H776" s="449">
        <f>'Data information'!F991</f>
        <v>22</v>
      </c>
      <c r="I776" s="449">
        <f t="shared" si="71"/>
        <v>0</v>
      </c>
      <c r="J776" s="449">
        <f t="shared" si="72"/>
        <v>0</v>
      </c>
      <c r="K776" s="469"/>
    </row>
    <row r="777" spans="1:11" s="500" customFormat="1" hidden="1">
      <c r="A777" s="451"/>
      <c r="B777" s="475"/>
      <c r="C777" s="476" t="str">
        <f>'Data information'!C992</f>
        <v xml:space="preserve"> - TPEV 15Px0.65 mm.</v>
      </c>
      <c r="D777" s="449"/>
      <c r="E777" s="450" t="str">
        <f>'Data information'!D992</f>
        <v>ม.</v>
      </c>
      <c r="F777" s="449">
        <f>'Data information'!E992</f>
        <v>55</v>
      </c>
      <c r="G777" s="449">
        <f t="shared" si="70"/>
        <v>0</v>
      </c>
      <c r="H777" s="449">
        <f>'Data information'!F992</f>
        <v>22</v>
      </c>
      <c r="I777" s="449">
        <f t="shared" si="71"/>
        <v>0</v>
      </c>
      <c r="J777" s="449">
        <f t="shared" si="72"/>
        <v>0</v>
      </c>
      <c r="K777" s="469"/>
    </row>
    <row r="778" spans="1:11" s="500" customFormat="1">
      <c r="A778" s="451"/>
      <c r="B778" s="475"/>
      <c r="C778" s="476" t="str">
        <f>'Data information'!C993</f>
        <v xml:space="preserve"> - TPEV 10Px0.65 mm.</v>
      </c>
      <c r="D778" s="449"/>
      <c r="E778" s="450" t="str">
        <f>'Data information'!D993</f>
        <v>ม.</v>
      </c>
      <c r="F778" s="449">
        <f>'Data information'!E993</f>
        <v>55</v>
      </c>
      <c r="G778" s="449">
        <f t="shared" si="70"/>
        <v>0</v>
      </c>
      <c r="H778" s="449">
        <f>'Data information'!F993</f>
        <v>16</v>
      </c>
      <c r="I778" s="449">
        <f t="shared" si="71"/>
        <v>0</v>
      </c>
      <c r="J778" s="449">
        <f t="shared" si="72"/>
        <v>0</v>
      </c>
      <c r="K778" s="469"/>
    </row>
    <row r="779" spans="1:11" s="500" customFormat="1" hidden="1">
      <c r="A779" s="451"/>
      <c r="B779" s="475"/>
      <c r="C779" s="476" t="str">
        <f>'Data information'!C994</f>
        <v xml:space="preserve"> - TPEV 5Px0.65 mm.</v>
      </c>
      <c r="D779" s="449"/>
      <c r="E779" s="450" t="str">
        <f>'Data information'!D994</f>
        <v>ม.</v>
      </c>
      <c r="F779" s="449">
        <f>'Data information'!E994</f>
        <v>31</v>
      </c>
      <c r="G779" s="449">
        <f t="shared" si="70"/>
        <v>0</v>
      </c>
      <c r="H779" s="449">
        <f>'Data information'!F994</f>
        <v>8</v>
      </c>
      <c r="I779" s="449">
        <f t="shared" si="71"/>
        <v>0</v>
      </c>
      <c r="J779" s="449">
        <f t="shared" si="72"/>
        <v>0</v>
      </c>
      <c r="K779" s="469"/>
    </row>
    <row r="780" spans="1:11" s="500" customFormat="1">
      <c r="A780" s="451"/>
      <c r="B780" s="475"/>
      <c r="C780" s="476" t="str">
        <f>'Data information'!C995</f>
        <v xml:space="preserve"> - TIEV  4Cx0.65 mm.</v>
      </c>
      <c r="D780" s="449"/>
      <c r="E780" s="450" t="str">
        <f>'Data information'!D995</f>
        <v>ม.</v>
      </c>
      <c r="F780" s="449">
        <f>'Data information'!E995</f>
        <v>9.35</v>
      </c>
      <c r="G780" s="449">
        <f t="shared" si="70"/>
        <v>0</v>
      </c>
      <c r="H780" s="449">
        <f>'Data information'!F995</f>
        <v>6</v>
      </c>
      <c r="I780" s="449">
        <f t="shared" si="71"/>
        <v>0</v>
      </c>
      <c r="J780" s="449">
        <f t="shared" si="72"/>
        <v>0</v>
      </c>
      <c r="K780" s="469"/>
    </row>
    <row r="781" spans="1:11" s="500" customFormat="1">
      <c r="A781" s="451"/>
      <c r="B781" s="475"/>
      <c r="C781" s="476" t="str">
        <f>'Data information'!C996</f>
        <v xml:space="preserve"> - TELEHPHONE OUTLET INSTALLATION</v>
      </c>
      <c r="D781" s="449"/>
      <c r="E781" s="450" t="str">
        <f>'Data information'!D996</f>
        <v>ชุด</v>
      </c>
      <c r="F781" s="449">
        <f>'Data information'!E996</f>
        <v>216</v>
      </c>
      <c r="G781" s="449">
        <f t="shared" si="70"/>
        <v>0</v>
      </c>
      <c r="H781" s="449">
        <f>'Data information'!F996</f>
        <v>90</v>
      </c>
      <c r="I781" s="449">
        <f t="shared" si="71"/>
        <v>0</v>
      </c>
      <c r="J781" s="449">
        <f t="shared" si="72"/>
        <v>0</v>
      </c>
      <c r="K781" s="469"/>
    </row>
    <row r="782" spans="1:11" s="500" customFormat="1">
      <c r="A782" s="451"/>
      <c r="B782" s="475"/>
      <c r="C782" s="476" t="str">
        <f>'Data information'!C997</f>
        <v xml:space="preserve"> - EMT 1 "  </v>
      </c>
      <c r="D782" s="449"/>
      <c r="E782" s="450" t="str">
        <f>'Data information'!D997</f>
        <v>ม.</v>
      </c>
      <c r="F782" s="449">
        <f>'Data information'!E997</f>
        <v>71.61</v>
      </c>
      <c r="G782" s="449">
        <f t="shared" si="70"/>
        <v>0</v>
      </c>
      <c r="H782" s="449">
        <f>'Data information'!F997</f>
        <v>28</v>
      </c>
      <c r="I782" s="449">
        <f t="shared" si="71"/>
        <v>0</v>
      </c>
      <c r="J782" s="449">
        <f t="shared" si="72"/>
        <v>0</v>
      </c>
      <c r="K782" s="469"/>
    </row>
    <row r="783" spans="1:11" s="500" customFormat="1">
      <c r="A783" s="451"/>
      <c r="B783" s="475"/>
      <c r="C783" s="476" t="str">
        <f>'Data information'!C998</f>
        <v xml:space="preserve"> - EMT 1/2 "  </v>
      </c>
      <c r="D783" s="449"/>
      <c r="E783" s="450" t="str">
        <f>'Data information'!D998</f>
        <v>ม.</v>
      </c>
      <c r="F783" s="449">
        <f>'Data information'!E998</f>
        <v>34.89</v>
      </c>
      <c r="G783" s="449">
        <f t="shared" si="70"/>
        <v>0</v>
      </c>
      <c r="H783" s="449">
        <f>'Data information'!F998</f>
        <v>22</v>
      </c>
      <c r="I783" s="449">
        <f t="shared" si="71"/>
        <v>0</v>
      </c>
      <c r="J783" s="449">
        <f t="shared" si="72"/>
        <v>0</v>
      </c>
      <c r="K783" s="469"/>
    </row>
    <row r="784" spans="1:11" s="500" customFormat="1">
      <c r="A784" s="451"/>
      <c r="B784" s="475"/>
      <c r="C784" s="476" t="str">
        <f>'Data information'!C999</f>
        <v xml:space="preserve"> - WIRE WAY SIZE  3" x 4"</v>
      </c>
      <c r="D784" s="449"/>
      <c r="E784" s="450" t="str">
        <f>'Data information'!D999</f>
        <v>ม.</v>
      </c>
      <c r="F784" s="449">
        <f>'Data information'!E999</f>
        <v>133</v>
      </c>
      <c r="G784" s="449">
        <f t="shared" si="70"/>
        <v>0</v>
      </c>
      <c r="H784" s="449">
        <f>'Data information'!F999</f>
        <v>35</v>
      </c>
      <c r="I784" s="449">
        <f t="shared" si="71"/>
        <v>0</v>
      </c>
      <c r="J784" s="449">
        <f t="shared" si="72"/>
        <v>0</v>
      </c>
      <c r="K784" s="469"/>
    </row>
    <row r="785" spans="1:11" s="500" customFormat="1" hidden="1">
      <c r="A785" s="451"/>
      <c r="B785" s="475"/>
      <c r="C785" s="476" t="str">
        <f>'Data information'!C1000</f>
        <v xml:space="preserve"> - GROUNDING</v>
      </c>
      <c r="D785" s="449"/>
      <c r="E785" s="450" t="str">
        <f>'Data information'!D1000</f>
        <v>ชุด</v>
      </c>
      <c r="F785" s="449">
        <f>'Data information'!E1000</f>
        <v>7500</v>
      </c>
      <c r="G785" s="449">
        <f t="shared" si="70"/>
        <v>0</v>
      </c>
      <c r="H785" s="449">
        <f>'Data information'!F1000</f>
        <v>2250</v>
      </c>
      <c r="I785" s="449">
        <f t="shared" si="71"/>
        <v>0</v>
      </c>
      <c r="J785" s="449">
        <f t="shared" si="72"/>
        <v>0</v>
      </c>
      <c r="K785" s="469"/>
    </row>
    <row r="786" spans="1:11" s="500" customFormat="1">
      <c r="A786" s="451"/>
      <c r="B786" s="475"/>
      <c r="C786" s="476" t="str">
        <f>'Data information'!C1001</f>
        <v xml:space="preserve"> - ACCESSORIES &amp; SUPPORT (Cable)</v>
      </c>
      <c r="D786" s="449"/>
      <c r="E786" s="450" t="str">
        <f>'Data information'!D1001</f>
        <v>รายการ</v>
      </c>
      <c r="F786" s="449">
        <f>(SUM(G783))*0.1</f>
        <v>0</v>
      </c>
      <c r="G786" s="449">
        <f t="shared" si="70"/>
        <v>0</v>
      </c>
      <c r="H786" s="449">
        <f>'Data information'!F1001</f>
        <v>0</v>
      </c>
      <c r="I786" s="449">
        <f t="shared" si="71"/>
        <v>0</v>
      </c>
      <c r="J786" s="449">
        <f t="shared" si="72"/>
        <v>0</v>
      </c>
      <c r="K786" s="469"/>
    </row>
    <row r="787" spans="1:11" s="500" customFormat="1">
      <c r="A787" s="451"/>
      <c r="B787" s="475"/>
      <c r="C787" s="485" t="str">
        <f>'Data information'!C1002</f>
        <v>COMPUTER  SYSTEM</v>
      </c>
      <c r="D787" s="449"/>
      <c r="E787" s="450"/>
      <c r="F787" s="449"/>
      <c r="G787" s="449"/>
      <c r="H787" s="449"/>
      <c r="I787" s="449"/>
      <c r="J787" s="449"/>
      <c r="K787" s="469"/>
    </row>
    <row r="788" spans="1:11" s="500" customFormat="1">
      <c r="A788" s="451"/>
      <c r="B788" s="475"/>
      <c r="C788" s="476" t="str">
        <f>'Data information'!C1003</f>
        <v xml:space="preserve"> - RACK 19"  27U (60*90*139) With AC&amp;FAN</v>
      </c>
      <c r="D788" s="449"/>
      <c r="E788" s="450" t="str">
        <f>'Data information'!D1003</f>
        <v>ชุด</v>
      </c>
      <c r="F788" s="449">
        <f>'Data information'!E1003</f>
        <v>19100</v>
      </c>
      <c r="G788" s="449">
        <f t="shared" si="70"/>
        <v>0</v>
      </c>
      <c r="H788" s="449">
        <f>'Data information'!F1003</f>
        <v>3500</v>
      </c>
      <c r="I788" s="449">
        <f t="shared" si="71"/>
        <v>0</v>
      </c>
      <c r="J788" s="449">
        <f t="shared" si="72"/>
        <v>0</v>
      </c>
      <c r="K788" s="469"/>
    </row>
    <row r="789" spans="1:11" s="500" customFormat="1" hidden="1">
      <c r="A789" s="451"/>
      <c r="B789" s="475"/>
      <c r="C789" s="476" t="str">
        <f>'Data information'!C1004</f>
        <v xml:space="preserve"> - Cat6 PATCH PANEL 48 PORT</v>
      </c>
      <c r="D789" s="449"/>
      <c r="E789" s="450" t="str">
        <f>'Data information'!D1004</f>
        <v>ชุด</v>
      </c>
      <c r="F789" s="449">
        <f>'Data information'!E1004</f>
        <v>3100</v>
      </c>
      <c r="G789" s="449">
        <f t="shared" si="70"/>
        <v>0</v>
      </c>
      <c r="H789" s="449">
        <f>'Data information'!F1004</f>
        <v>930</v>
      </c>
      <c r="I789" s="449">
        <f t="shared" si="71"/>
        <v>0</v>
      </c>
      <c r="J789" s="449">
        <f t="shared" si="72"/>
        <v>0</v>
      </c>
      <c r="K789" s="469"/>
    </row>
    <row r="790" spans="1:11" s="500" customFormat="1">
      <c r="A790" s="451"/>
      <c r="B790" s="475"/>
      <c r="C790" s="476" t="str">
        <f>'Data information'!C1005</f>
        <v xml:space="preserve"> - Cat6 PATCH PANEL 24 PORT</v>
      </c>
      <c r="D790" s="449"/>
      <c r="E790" s="450" t="str">
        <f>'Data information'!D1005</f>
        <v>ชุด</v>
      </c>
      <c r="F790" s="449">
        <f>'Data information'!E1005</f>
        <v>1740</v>
      </c>
      <c r="G790" s="449">
        <f t="shared" si="70"/>
        <v>0</v>
      </c>
      <c r="H790" s="449">
        <f>'Data information'!F1005</f>
        <v>522</v>
      </c>
      <c r="I790" s="449">
        <f t="shared" si="71"/>
        <v>0</v>
      </c>
      <c r="J790" s="449">
        <f t="shared" si="72"/>
        <v>0</v>
      </c>
      <c r="K790" s="469"/>
    </row>
    <row r="791" spans="1:11" s="500" customFormat="1">
      <c r="A791" s="451"/>
      <c r="B791" s="475"/>
      <c r="C791" s="476" t="str">
        <f>'Data information'!C1006</f>
        <v xml:space="preserve"> - ODF RACK FIBER OPTIC (1U 12 Core 6 SC Duplex)</v>
      </c>
      <c r="D791" s="449"/>
      <c r="E791" s="450" t="str">
        <f>'Data information'!D1006</f>
        <v>ชุด</v>
      </c>
      <c r="F791" s="449">
        <f>'Data information'!E1006</f>
        <v>3561</v>
      </c>
      <c r="G791" s="449">
        <f t="shared" si="70"/>
        <v>0</v>
      </c>
      <c r="H791" s="449">
        <f>'Data information'!F1006</f>
        <v>1068.3</v>
      </c>
      <c r="I791" s="449">
        <f t="shared" si="71"/>
        <v>0</v>
      </c>
      <c r="J791" s="449">
        <f t="shared" si="72"/>
        <v>0</v>
      </c>
      <c r="K791" s="469"/>
    </row>
    <row r="792" spans="1:11" s="500" customFormat="1" hidden="1">
      <c r="A792" s="451"/>
      <c r="B792" s="475"/>
      <c r="C792" s="476" t="str">
        <f>'Data information'!C1007</f>
        <v xml:space="preserve"> - FIBER OPTIC CLOSURE OUTDOOR 12 CORE</v>
      </c>
      <c r="D792" s="449"/>
      <c r="E792" s="450" t="str">
        <f>'Data information'!D1007</f>
        <v>ม.</v>
      </c>
      <c r="F792" s="449">
        <f>'Data information'!E1007</f>
        <v>1135</v>
      </c>
      <c r="G792" s="449">
        <f t="shared" si="70"/>
        <v>0</v>
      </c>
      <c r="H792" s="449">
        <f>'Data information'!F1007</f>
        <v>340.5</v>
      </c>
      <c r="I792" s="449">
        <f t="shared" si="71"/>
        <v>0</v>
      </c>
      <c r="J792" s="449">
        <f t="shared" si="72"/>
        <v>0</v>
      </c>
      <c r="K792" s="469"/>
    </row>
    <row r="793" spans="1:11" s="500" customFormat="1">
      <c r="A793" s="451"/>
      <c r="B793" s="475"/>
      <c r="C793" s="476" t="str">
        <f>'Data information'!C1008</f>
        <v xml:space="preserve"> - EMT 1/2"</v>
      </c>
      <c r="D793" s="449"/>
      <c r="E793" s="450" t="str">
        <f>'Data information'!D1008</f>
        <v>ม.</v>
      </c>
      <c r="F793" s="449">
        <f>'Data information'!E1008</f>
        <v>34.89</v>
      </c>
      <c r="G793" s="449">
        <f t="shared" si="70"/>
        <v>0</v>
      </c>
      <c r="H793" s="449">
        <f>'Data information'!F1008</f>
        <v>22</v>
      </c>
      <c r="I793" s="449">
        <f t="shared" si="71"/>
        <v>0</v>
      </c>
      <c r="J793" s="449">
        <f t="shared" si="72"/>
        <v>0</v>
      </c>
      <c r="K793" s="469"/>
    </row>
    <row r="794" spans="1:11" s="500" customFormat="1" hidden="1">
      <c r="A794" s="451"/>
      <c r="B794" s="475"/>
      <c r="C794" s="476" t="str">
        <f>'Data information'!C1009</f>
        <v xml:space="preserve"> - EMT 3/4"</v>
      </c>
      <c r="D794" s="449"/>
      <c r="E794" s="450" t="str">
        <f>'Data information'!D1009</f>
        <v>ม.</v>
      </c>
      <c r="F794" s="449">
        <f>'Data information'!E1009</f>
        <v>50.36</v>
      </c>
      <c r="G794" s="449">
        <f t="shared" si="70"/>
        <v>0</v>
      </c>
      <c r="H794" s="449">
        <f>'Data information'!F1009</f>
        <v>24</v>
      </c>
      <c r="I794" s="449">
        <f t="shared" si="71"/>
        <v>0</v>
      </c>
      <c r="J794" s="449">
        <f t="shared" si="72"/>
        <v>0</v>
      </c>
      <c r="K794" s="469"/>
    </row>
    <row r="795" spans="1:11" s="500" customFormat="1">
      <c r="A795" s="451"/>
      <c r="B795" s="475"/>
      <c r="C795" s="476" t="str">
        <f>'Data information'!C1010</f>
        <v xml:space="preserve"> - EMT 1"</v>
      </c>
      <c r="D795" s="449"/>
      <c r="E795" s="450" t="str">
        <f>'Data information'!D1010</f>
        <v>ม.</v>
      </c>
      <c r="F795" s="449">
        <f>'Data information'!E1010</f>
        <v>71.61</v>
      </c>
      <c r="G795" s="449">
        <f t="shared" si="70"/>
        <v>0</v>
      </c>
      <c r="H795" s="449">
        <f>'Data information'!F1010</f>
        <v>28</v>
      </c>
      <c r="I795" s="449">
        <f t="shared" si="71"/>
        <v>0</v>
      </c>
      <c r="J795" s="449">
        <f t="shared" si="72"/>
        <v>0</v>
      </c>
      <c r="K795" s="469"/>
    </row>
    <row r="796" spans="1:11" s="500" customFormat="1" hidden="1">
      <c r="A796" s="451"/>
      <c r="B796" s="475"/>
      <c r="C796" s="476" t="str">
        <f>'Data information'!C1011</f>
        <v xml:space="preserve"> - WIRE WAY SIZE  3" x 4"</v>
      </c>
      <c r="D796" s="449"/>
      <c r="E796" s="450" t="str">
        <f>'Data information'!D1011</f>
        <v>ม.</v>
      </c>
      <c r="F796" s="449">
        <f>'Data information'!E1011</f>
        <v>133</v>
      </c>
      <c r="G796" s="449">
        <f t="shared" si="70"/>
        <v>0</v>
      </c>
      <c r="H796" s="449">
        <f>'Data information'!F1011</f>
        <v>35</v>
      </c>
      <c r="I796" s="449">
        <f t="shared" si="71"/>
        <v>0</v>
      </c>
      <c r="J796" s="449">
        <f t="shared" si="72"/>
        <v>0</v>
      </c>
      <c r="K796" s="469"/>
    </row>
    <row r="797" spans="1:11" s="500" customFormat="1">
      <c r="A797" s="451"/>
      <c r="B797" s="475"/>
      <c r="C797" s="476" t="str">
        <f>'Data information'!C1012</f>
        <v xml:space="preserve"> - F.O. Armored 12 Core SM</v>
      </c>
      <c r="D797" s="449"/>
      <c r="E797" s="450" t="str">
        <f>'Data information'!D1012</f>
        <v>ม.</v>
      </c>
      <c r="F797" s="449">
        <f>'Data information'!E1012</f>
        <v>38</v>
      </c>
      <c r="G797" s="449">
        <f t="shared" si="70"/>
        <v>0</v>
      </c>
      <c r="H797" s="449">
        <f>'Data information'!F1012</f>
        <v>18</v>
      </c>
      <c r="I797" s="449">
        <f t="shared" si="71"/>
        <v>0</v>
      </c>
      <c r="J797" s="449">
        <f t="shared" si="72"/>
        <v>0</v>
      </c>
      <c r="K797" s="469"/>
    </row>
    <row r="798" spans="1:11" s="500" customFormat="1">
      <c r="A798" s="451"/>
      <c r="B798" s="475"/>
      <c r="C798" s="476" t="str">
        <f>'Data information'!C1013</f>
        <v xml:space="preserve"> - Cat6 UTC Cable</v>
      </c>
      <c r="D798" s="449"/>
      <c r="E798" s="450" t="str">
        <f>'Data information'!D1013</f>
        <v>ม.</v>
      </c>
      <c r="F798" s="449">
        <f>'Data information'!E1013</f>
        <v>19.21</v>
      </c>
      <c r="G798" s="449">
        <f t="shared" si="70"/>
        <v>0</v>
      </c>
      <c r="H798" s="449">
        <f>'Data information'!F1013</f>
        <v>7</v>
      </c>
      <c r="I798" s="449">
        <f t="shared" si="71"/>
        <v>0</v>
      </c>
      <c r="J798" s="449">
        <f t="shared" si="72"/>
        <v>0</v>
      </c>
      <c r="K798" s="469"/>
    </row>
    <row r="799" spans="1:11" s="500" customFormat="1">
      <c r="A799" s="451"/>
      <c r="B799" s="475"/>
      <c r="C799" s="476" t="str">
        <f>'Data information'!C1014</f>
        <v xml:space="preserve"> - Cat6 OUTLET INSTALLATION</v>
      </c>
      <c r="D799" s="449"/>
      <c r="E799" s="450" t="str">
        <f>'Data information'!D1014</f>
        <v>ชุด</v>
      </c>
      <c r="F799" s="449">
        <f>'Data information'!E1014</f>
        <v>195</v>
      </c>
      <c r="G799" s="449">
        <f t="shared" si="70"/>
        <v>0</v>
      </c>
      <c r="H799" s="449">
        <f>'Data information'!F1014</f>
        <v>110</v>
      </c>
      <c r="I799" s="449">
        <f t="shared" si="71"/>
        <v>0</v>
      </c>
      <c r="J799" s="449">
        <f t="shared" si="72"/>
        <v>0</v>
      </c>
      <c r="K799" s="469"/>
    </row>
    <row r="800" spans="1:11" s="500" customFormat="1" hidden="1">
      <c r="A800" s="451"/>
      <c r="B800" s="475"/>
      <c r="C800" s="476" t="str">
        <f>'Data information'!C1015</f>
        <v xml:space="preserve"> - Cat6 OUTLET INSTALLATION 2 PORT OUTLET POPUP</v>
      </c>
      <c r="D800" s="449"/>
      <c r="E800" s="450" t="str">
        <f>'Data information'!D1015</f>
        <v>ชุด</v>
      </c>
      <c r="F800" s="449">
        <f>'Data information'!E1015</f>
        <v>1440</v>
      </c>
      <c r="G800" s="449">
        <f t="shared" si="70"/>
        <v>0</v>
      </c>
      <c r="H800" s="449">
        <f>'Data information'!F1015</f>
        <v>265</v>
      </c>
      <c r="I800" s="449">
        <f t="shared" si="71"/>
        <v>0</v>
      </c>
      <c r="J800" s="449">
        <f t="shared" si="72"/>
        <v>0</v>
      </c>
      <c r="K800" s="469"/>
    </row>
    <row r="801" spans="1:11" s="500" customFormat="1">
      <c r="A801" s="451"/>
      <c r="B801" s="475"/>
      <c r="C801" s="476" t="str">
        <f>'Data information'!C1016</f>
        <v xml:space="preserve"> - GROUNDING</v>
      </c>
      <c r="D801" s="449"/>
      <c r="E801" s="450" t="str">
        <f>'Data information'!D1016</f>
        <v>ชุด</v>
      </c>
      <c r="F801" s="449">
        <f>'Data information'!E1016</f>
        <v>7500</v>
      </c>
      <c r="G801" s="449">
        <f t="shared" si="70"/>
        <v>0</v>
      </c>
      <c r="H801" s="449">
        <f>'Data information'!F1016</f>
        <v>2250</v>
      </c>
      <c r="I801" s="449">
        <f t="shared" si="71"/>
        <v>0</v>
      </c>
      <c r="J801" s="449">
        <f t="shared" si="72"/>
        <v>0</v>
      </c>
      <c r="K801" s="469"/>
    </row>
    <row r="802" spans="1:11" s="500" customFormat="1">
      <c r="A802" s="451"/>
      <c r="B802" s="475"/>
      <c r="C802" s="476" t="str">
        <f>'Data information'!C1017</f>
        <v xml:space="preserve"> - ACCESSORIES &amp; SUPPORT (Cable)</v>
      </c>
      <c r="D802" s="449"/>
      <c r="E802" s="450" t="str">
        <f>'Data information'!D1017</f>
        <v>รายการ</v>
      </c>
      <c r="F802" s="449">
        <f>(SUM(G797:G798))*0.1</f>
        <v>0</v>
      </c>
      <c r="G802" s="449">
        <f t="shared" si="70"/>
        <v>0</v>
      </c>
      <c r="H802" s="449">
        <f>'Data information'!F1017</f>
        <v>0</v>
      </c>
      <c r="I802" s="449">
        <f t="shared" si="71"/>
        <v>0</v>
      </c>
      <c r="J802" s="449">
        <f t="shared" si="72"/>
        <v>0</v>
      </c>
      <c r="K802" s="469"/>
    </row>
    <row r="803" spans="1:11" s="500" customFormat="1">
      <c r="A803" s="451"/>
      <c r="B803" s="475"/>
      <c r="C803" s="485" t="str">
        <f>'Data information'!C1018</f>
        <v>CCTV SYSTEM</v>
      </c>
      <c r="D803" s="449"/>
      <c r="E803" s="450"/>
      <c r="F803" s="449"/>
      <c r="G803" s="449"/>
      <c r="H803" s="449"/>
      <c r="I803" s="449"/>
      <c r="J803" s="449"/>
      <c r="K803" s="469"/>
    </row>
    <row r="804" spans="1:11" s="500" customFormat="1">
      <c r="A804" s="451"/>
      <c r="B804" s="475"/>
      <c r="C804" s="476" t="str">
        <f>'Data information'!C1019</f>
        <v>- RACK 19"  12U (60*60*59) With AC&amp;FAN</v>
      </c>
      <c r="D804" s="449"/>
      <c r="E804" s="450" t="str">
        <f>'Data information'!D1019</f>
        <v>ชุด</v>
      </c>
      <c r="F804" s="449">
        <f>'Data information'!E1019</f>
        <v>7260</v>
      </c>
      <c r="G804" s="449">
        <f t="shared" si="70"/>
        <v>0</v>
      </c>
      <c r="H804" s="449">
        <f>'Data information'!F1019</f>
        <v>2178</v>
      </c>
      <c r="I804" s="449">
        <f t="shared" si="71"/>
        <v>0</v>
      </c>
      <c r="J804" s="449">
        <f t="shared" si="72"/>
        <v>0</v>
      </c>
      <c r="K804" s="469"/>
    </row>
    <row r="805" spans="1:11" s="500" customFormat="1">
      <c r="A805" s="451"/>
      <c r="B805" s="475"/>
      <c r="C805" s="476" t="str">
        <f>'Data information'!C1020</f>
        <v>- Cat6 UTC Cable</v>
      </c>
      <c r="D805" s="449"/>
      <c r="E805" s="450" t="str">
        <f>'Data information'!D1020</f>
        <v>ม.</v>
      </c>
      <c r="F805" s="449">
        <f>'Data information'!E1020</f>
        <v>10.49</v>
      </c>
      <c r="G805" s="449">
        <f t="shared" si="70"/>
        <v>0</v>
      </c>
      <c r="H805" s="449">
        <f>'Data information'!F1020</f>
        <v>7</v>
      </c>
      <c r="I805" s="449">
        <f t="shared" si="71"/>
        <v>0</v>
      </c>
      <c r="J805" s="449">
        <f t="shared" si="72"/>
        <v>0</v>
      </c>
      <c r="K805" s="469"/>
    </row>
    <row r="806" spans="1:11" s="500" customFormat="1">
      <c r="A806" s="451"/>
      <c r="B806" s="475"/>
      <c r="C806" s="476" t="str">
        <f>'Data information'!C1021</f>
        <v>- Cat6 OUTLET INSTALLATION</v>
      </c>
      <c r="D806" s="449"/>
      <c r="E806" s="450" t="str">
        <f>'Data information'!D1021</f>
        <v>ชุด</v>
      </c>
      <c r="F806" s="449">
        <f>'Data information'!E1021</f>
        <v>163</v>
      </c>
      <c r="G806" s="449">
        <f t="shared" si="70"/>
        <v>0</v>
      </c>
      <c r="H806" s="449">
        <f>'Data information'!F1021</f>
        <v>110</v>
      </c>
      <c r="I806" s="449">
        <f t="shared" si="71"/>
        <v>0</v>
      </c>
      <c r="J806" s="449">
        <f t="shared" si="72"/>
        <v>0</v>
      </c>
      <c r="K806" s="469"/>
    </row>
    <row r="807" spans="1:11" s="500" customFormat="1">
      <c r="A807" s="451"/>
      <c r="B807" s="475"/>
      <c r="C807" s="476" t="str">
        <f>'Data information'!C1022</f>
        <v xml:space="preserve">- EMT 1/2"  </v>
      </c>
      <c r="D807" s="449"/>
      <c r="E807" s="450" t="str">
        <f>'Data information'!D1022</f>
        <v>ม.</v>
      </c>
      <c r="F807" s="449">
        <f>'Data information'!E1022</f>
        <v>34.89</v>
      </c>
      <c r="G807" s="449">
        <f t="shared" si="70"/>
        <v>0</v>
      </c>
      <c r="H807" s="449">
        <f>'Data information'!F1022</f>
        <v>22</v>
      </c>
      <c r="I807" s="449">
        <f t="shared" si="71"/>
        <v>0</v>
      </c>
      <c r="J807" s="449">
        <f t="shared" si="72"/>
        <v>0</v>
      </c>
      <c r="K807" s="469"/>
    </row>
    <row r="808" spans="1:11" s="500" customFormat="1">
      <c r="A808" s="451"/>
      <c r="B808" s="475"/>
      <c r="C808" s="476" t="str">
        <f>'Data information'!C1023</f>
        <v>- ACCESSORIES &amp; SUPPORT (Cable)</v>
      </c>
      <c r="D808" s="449"/>
      <c r="E808" s="450" t="str">
        <f>'Data information'!D1023</f>
        <v>รายการ</v>
      </c>
      <c r="F808" s="449">
        <f>(SUM(G805))*0.1</f>
        <v>0</v>
      </c>
      <c r="G808" s="449">
        <f t="shared" si="70"/>
        <v>0</v>
      </c>
      <c r="H808" s="449">
        <f>'Data information'!F1023</f>
        <v>0</v>
      </c>
      <c r="I808" s="449">
        <f t="shared" si="71"/>
        <v>0</v>
      </c>
      <c r="J808" s="449">
        <f t="shared" si="72"/>
        <v>0</v>
      </c>
      <c r="K808" s="469"/>
    </row>
    <row r="809" spans="1:11" s="500" customFormat="1" hidden="1">
      <c r="A809" s="451"/>
      <c r="B809" s="475"/>
      <c r="C809" s="485" t="str">
        <f>'Data information'!C1024</f>
        <v>MATV SYSTEM</v>
      </c>
      <c r="D809" s="449"/>
      <c r="E809" s="450"/>
      <c r="F809" s="449"/>
      <c r="G809" s="449"/>
      <c r="H809" s="449"/>
      <c r="I809" s="449"/>
      <c r="J809" s="449"/>
      <c r="K809" s="469"/>
    </row>
    <row r="810" spans="1:11" s="500" customFormat="1" hidden="1">
      <c r="A810" s="451"/>
      <c r="B810" s="475"/>
      <c r="C810" s="476" t="str">
        <f>'Data information'!C1025</f>
        <v xml:space="preserve"> - RACK 19"  12U (60*60*59) With AC&amp;FAN</v>
      </c>
      <c r="D810" s="449"/>
      <c r="E810" s="450" t="str">
        <f>'Data information'!D1025</f>
        <v>ชุด</v>
      </c>
      <c r="F810" s="449">
        <f>'Data information'!E1025</f>
        <v>7260</v>
      </c>
      <c r="G810" s="449">
        <f t="shared" si="70"/>
        <v>0</v>
      </c>
      <c r="H810" s="449">
        <f>'Data information'!F1025</f>
        <v>2178</v>
      </c>
      <c r="I810" s="449">
        <f t="shared" si="71"/>
        <v>0</v>
      </c>
      <c r="J810" s="449">
        <f t="shared" si="72"/>
        <v>0</v>
      </c>
      <c r="K810" s="469"/>
    </row>
    <row r="811" spans="1:11" s="500" customFormat="1" hidden="1">
      <c r="A811" s="451"/>
      <c r="B811" s="475"/>
      <c r="C811" s="476" t="str">
        <f>'Data information'!C1026</f>
        <v xml:space="preserve"> - Muti Switch 5x8</v>
      </c>
      <c r="D811" s="449"/>
      <c r="E811" s="450" t="str">
        <f>'Data information'!D1026</f>
        <v>ชุด</v>
      </c>
      <c r="F811" s="449">
        <f>'Data information'!E1026</f>
        <v>1500</v>
      </c>
      <c r="G811" s="449">
        <f t="shared" si="70"/>
        <v>0</v>
      </c>
      <c r="H811" s="449">
        <f>'Data information'!F1026</f>
        <v>450</v>
      </c>
      <c r="I811" s="449">
        <f t="shared" si="71"/>
        <v>0</v>
      </c>
      <c r="J811" s="449">
        <f t="shared" si="72"/>
        <v>0</v>
      </c>
      <c r="K811" s="469"/>
    </row>
    <row r="812" spans="1:11" s="500" customFormat="1" hidden="1">
      <c r="A812" s="451"/>
      <c r="B812" s="475"/>
      <c r="C812" s="476" t="str">
        <f>'Data information'!C1027</f>
        <v xml:space="preserve"> - 5x5 1 TAP-OFF </v>
      </c>
      <c r="D812" s="449"/>
      <c r="E812" s="450" t="str">
        <f>'Data information'!D1027</f>
        <v>ชุด</v>
      </c>
      <c r="F812" s="449">
        <f>'Data information'!E1027</f>
        <v>120</v>
      </c>
      <c r="G812" s="449">
        <f t="shared" si="70"/>
        <v>0</v>
      </c>
      <c r="H812" s="449">
        <f>'Data information'!F1027</f>
        <v>36</v>
      </c>
      <c r="I812" s="449">
        <f t="shared" si="71"/>
        <v>0</v>
      </c>
      <c r="J812" s="449">
        <f t="shared" si="72"/>
        <v>0</v>
      </c>
      <c r="K812" s="469"/>
    </row>
    <row r="813" spans="1:11" s="500" customFormat="1" hidden="1">
      <c r="A813" s="451"/>
      <c r="B813" s="475"/>
      <c r="C813" s="476" t="str">
        <f>'Data information'!C1028</f>
        <v xml:space="preserve"> - EMT 1/2"  </v>
      </c>
      <c r="D813" s="449"/>
      <c r="E813" s="450" t="str">
        <f>'Data information'!D1028</f>
        <v>ม.</v>
      </c>
      <c r="F813" s="449">
        <f>'Data information'!E1028</f>
        <v>34.89</v>
      </c>
      <c r="G813" s="449">
        <f t="shared" si="70"/>
        <v>0</v>
      </c>
      <c r="H813" s="449">
        <f>'Data information'!F1028</f>
        <v>22</v>
      </c>
      <c r="I813" s="449">
        <f t="shared" si="71"/>
        <v>0</v>
      </c>
      <c r="J813" s="449">
        <f t="shared" si="72"/>
        <v>0</v>
      </c>
      <c r="K813" s="469"/>
    </row>
    <row r="814" spans="1:11" s="500" customFormat="1" hidden="1">
      <c r="A814" s="451"/>
      <c r="B814" s="475"/>
      <c r="C814" s="476" t="str">
        <f>'Data information'!C1029</f>
        <v xml:space="preserve"> - EMT 1"  </v>
      </c>
      <c r="D814" s="449"/>
      <c r="E814" s="450" t="str">
        <f>'Data information'!D1029</f>
        <v>ม.</v>
      </c>
      <c r="F814" s="449">
        <f>'Data information'!E1029</f>
        <v>71.61</v>
      </c>
      <c r="G814" s="449">
        <f t="shared" si="70"/>
        <v>0</v>
      </c>
      <c r="H814" s="449">
        <f>'Data information'!F1029</f>
        <v>28</v>
      </c>
      <c r="I814" s="449">
        <f t="shared" si="71"/>
        <v>0</v>
      </c>
      <c r="J814" s="449">
        <f t="shared" si="72"/>
        <v>0</v>
      </c>
      <c r="K814" s="469"/>
    </row>
    <row r="815" spans="1:11" s="500" customFormat="1" hidden="1">
      <c r="A815" s="451"/>
      <c r="B815" s="475"/>
      <c r="C815" s="476" t="str">
        <f>'Data information'!C1030</f>
        <v xml:space="preserve"> - TV OUTLET</v>
      </c>
      <c r="D815" s="449"/>
      <c r="E815" s="450" t="str">
        <f>'Data information'!D1030</f>
        <v>ชุด</v>
      </c>
      <c r="F815" s="449">
        <f>'Data information'!E1030</f>
        <v>266</v>
      </c>
      <c r="G815" s="449">
        <f t="shared" si="70"/>
        <v>0</v>
      </c>
      <c r="H815" s="449">
        <f>'Data information'!F1030</f>
        <v>90</v>
      </c>
      <c r="I815" s="449">
        <f t="shared" si="71"/>
        <v>0</v>
      </c>
      <c r="J815" s="449">
        <f t="shared" si="72"/>
        <v>0</v>
      </c>
      <c r="K815" s="469"/>
    </row>
    <row r="816" spans="1:11" s="500" customFormat="1" hidden="1">
      <c r="A816" s="451"/>
      <c r="B816" s="475"/>
      <c r="C816" s="476" t="str">
        <f>'Data information'!C1031</f>
        <v xml:space="preserve"> - RG6/U Cable W/shield 80%-90%</v>
      </c>
      <c r="D816" s="449"/>
      <c r="E816" s="450" t="str">
        <f>'Data information'!D1031</f>
        <v>ม.</v>
      </c>
      <c r="F816" s="449">
        <f>'Data information'!E1031</f>
        <v>25.4</v>
      </c>
      <c r="G816" s="449">
        <f t="shared" si="70"/>
        <v>0</v>
      </c>
      <c r="H816" s="449">
        <f>'Data information'!F1031</f>
        <v>7</v>
      </c>
      <c r="I816" s="449">
        <f t="shared" si="71"/>
        <v>0</v>
      </c>
      <c r="J816" s="449">
        <f t="shared" si="72"/>
        <v>0</v>
      </c>
      <c r="K816" s="469"/>
    </row>
    <row r="817" spans="1:11" s="500" customFormat="1" hidden="1">
      <c r="A817" s="451"/>
      <c r="B817" s="475"/>
      <c r="C817" s="476" t="str">
        <f>'Data information'!C1032</f>
        <v>- ACCESSORIES &amp; SUPPORT (Cable)</v>
      </c>
      <c r="D817" s="449"/>
      <c r="E817" s="450" t="str">
        <f>'Data information'!D1032</f>
        <v>รายการ</v>
      </c>
      <c r="F817" s="449">
        <f>(SUM(G816))*0.1</f>
        <v>0</v>
      </c>
      <c r="G817" s="449">
        <f t="shared" si="70"/>
        <v>0</v>
      </c>
      <c r="H817" s="449">
        <f>'Data information'!F1032</f>
        <v>0</v>
      </c>
      <c r="I817" s="449">
        <f t="shared" si="71"/>
        <v>0</v>
      </c>
      <c r="J817" s="449">
        <f t="shared" si="72"/>
        <v>0</v>
      </c>
      <c r="K817" s="469"/>
    </row>
    <row r="818" spans="1:11" s="500" customFormat="1">
      <c r="A818" s="454"/>
      <c r="B818" s="477"/>
      <c r="C818" s="478"/>
      <c r="D818" s="452"/>
      <c r="E818" s="453"/>
      <c r="F818" s="452"/>
      <c r="G818" s="452"/>
      <c r="H818" s="452"/>
      <c r="I818" s="452"/>
      <c r="J818" s="452"/>
      <c r="K818" s="454"/>
    </row>
    <row r="819" spans="1:11" s="500" customFormat="1">
      <c r="A819" s="464"/>
      <c r="B819" s="700" t="str">
        <f>"รวม"&amp;B598</f>
        <v>รวมหมวดงานวิศวกรรมไฟฟ้าและสื่อสาร</v>
      </c>
      <c r="C819" s="701"/>
      <c r="D819" s="462"/>
      <c r="E819" s="463"/>
      <c r="F819" s="462"/>
      <c r="G819" s="462" t="e">
        <f>SUM(G598:G818)</f>
        <v>#REF!</v>
      </c>
      <c r="H819" s="462"/>
      <c r="I819" s="462">
        <f>SUM(I598:I818)</f>
        <v>0</v>
      </c>
      <c r="J819" s="462" t="e">
        <f>SUM(J598:J818)</f>
        <v>#REF!</v>
      </c>
      <c r="K819" s="464"/>
    </row>
    <row r="820" spans="1:11" s="500" customFormat="1">
      <c r="A820" s="480">
        <v>8.8000000000000007</v>
      </c>
      <c r="B820" s="481" t="str">
        <f>B14</f>
        <v>หมวดงานวิศวกรรมสุขาภิบาล</v>
      </c>
      <c r="C820" s="476"/>
      <c r="D820" s="451"/>
      <c r="E820" s="458"/>
      <c r="F820" s="451"/>
      <c r="G820" s="451"/>
      <c r="H820" s="451"/>
      <c r="I820" s="451"/>
      <c r="J820" s="451"/>
      <c r="K820" s="504"/>
    </row>
    <row r="821" spans="1:11" s="500" customFormat="1">
      <c r="A821" s="480"/>
      <c r="B821" s="481"/>
      <c r="C821" s="485" t="str">
        <f>'Data information'!C1034</f>
        <v>งานระบบท่อจ่ายน้ำประปาภายในอาคาร</v>
      </c>
      <c r="D821" s="451"/>
      <c r="E821" s="458"/>
      <c r="F821" s="451"/>
      <c r="G821" s="451"/>
      <c r="H821" s="451"/>
      <c r="I821" s="451"/>
      <c r="J821" s="451"/>
      <c r="K821" s="451"/>
    </row>
    <row r="822" spans="1:11" s="500" customFormat="1" hidden="1">
      <c r="A822" s="451"/>
      <c r="B822" s="475"/>
      <c r="C822" s="476" t="str">
        <f>'Data information'!C1035</f>
        <v xml:space="preserve"> - ท่อ PP-R SDR11 PN10 CLASS DIN 8077/78  ขนาด 6" </v>
      </c>
      <c r="D822" s="449"/>
      <c r="E822" s="450" t="str">
        <f>'Data information'!D1035</f>
        <v>ม.</v>
      </c>
      <c r="F822" s="449">
        <f>'Data information'!E1035</f>
        <v>2450</v>
      </c>
      <c r="G822" s="449">
        <f>D822*F822</f>
        <v>0</v>
      </c>
      <c r="H822" s="449">
        <f>'Data information'!F1035</f>
        <v>250</v>
      </c>
      <c r="I822" s="449">
        <f>D822*H822</f>
        <v>0</v>
      </c>
      <c r="J822" s="449">
        <f>G822+I822</f>
        <v>0</v>
      </c>
      <c r="K822" s="469"/>
    </row>
    <row r="823" spans="1:11" s="500" customFormat="1" hidden="1">
      <c r="A823" s="451"/>
      <c r="B823" s="475"/>
      <c r="C823" s="476" t="str">
        <f>'Data information'!C1036</f>
        <v xml:space="preserve"> - ท่อ PP-R SDR11 PN10 CLASS DIN 8077/78  ขนาด 4" </v>
      </c>
      <c r="D823" s="449"/>
      <c r="E823" s="450" t="str">
        <f>'Data information'!D1036</f>
        <v>ม.</v>
      </c>
      <c r="F823" s="449">
        <f>'Data information'!E1036</f>
        <v>834</v>
      </c>
      <c r="G823" s="449">
        <f t="shared" ref="G823:G870" si="73">D823*F823</f>
        <v>0</v>
      </c>
      <c r="H823" s="449">
        <f>'Data information'!F1036</f>
        <v>150</v>
      </c>
      <c r="I823" s="449">
        <f t="shared" ref="I823:I870" si="74">D823*H823</f>
        <v>0</v>
      </c>
      <c r="J823" s="449">
        <f t="shared" ref="J823:J870" si="75">G823+I823</f>
        <v>0</v>
      </c>
      <c r="K823" s="469"/>
    </row>
    <row r="824" spans="1:11" s="500" customFormat="1">
      <c r="A824" s="451"/>
      <c r="B824" s="475"/>
      <c r="C824" s="476" t="str">
        <f>'Data information'!C1037</f>
        <v xml:space="preserve"> - ท่อ PP-R SDR11 PN10 CLASS DIN 8077/78  ขนาด 3" </v>
      </c>
      <c r="D824" s="449"/>
      <c r="E824" s="450" t="str">
        <f>'Data information'!D1037</f>
        <v>ม.</v>
      </c>
      <c r="F824" s="449">
        <f>'Data information'!E1037</f>
        <v>562</v>
      </c>
      <c r="G824" s="449">
        <f t="shared" si="73"/>
        <v>0</v>
      </c>
      <c r="H824" s="449">
        <f>'Data information'!F1037</f>
        <v>120</v>
      </c>
      <c r="I824" s="449">
        <f t="shared" si="74"/>
        <v>0</v>
      </c>
      <c r="J824" s="449">
        <f t="shared" si="75"/>
        <v>0</v>
      </c>
      <c r="K824" s="469"/>
    </row>
    <row r="825" spans="1:11" s="500" customFormat="1" hidden="1">
      <c r="A825" s="451"/>
      <c r="B825" s="475"/>
      <c r="C825" s="476" t="str">
        <f>'Data information'!C1038</f>
        <v xml:space="preserve"> - ท่อ PP-R SDR11 PN10 CLASS DIN 8077/78  ขนาด 2 1/2" </v>
      </c>
      <c r="D825" s="449"/>
      <c r="E825" s="450" t="str">
        <f>'Data information'!D1038</f>
        <v>ม.</v>
      </c>
      <c r="F825" s="449">
        <f>'Data information'!E1038</f>
        <v>402</v>
      </c>
      <c r="G825" s="449">
        <f t="shared" si="73"/>
        <v>0</v>
      </c>
      <c r="H825" s="449">
        <f>'Data information'!F1038</f>
        <v>100</v>
      </c>
      <c r="I825" s="449">
        <f t="shared" si="74"/>
        <v>0</v>
      </c>
      <c r="J825" s="449">
        <f t="shared" si="75"/>
        <v>0</v>
      </c>
      <c r="K825" s="469"/>
    </row>
    <row r="826" spans="1:11" s="500" customFormat="1" hidden="1">
      <c r="A826" s="451"/>
      <c r="B826" s="475"/>
      <c r="C826" s="476" t="str">
        <f>'Data information'!C1039</f>
        <v xml:space="preserve"> - ท่อ PP-R SDR11 PN10 CLASS DIN 8077/78  ขนาด 2" </v>
      </c>
      <c r="D826" s="449"/>
      <c r="E826" s="450" t="str">
        <f>'Data information'!D1039</f>
        <v>ม.</v>
      </c>
      <c r="F826" s="449">
        <f>'Data information'!E1039</f>
        <v>287</v>
      </c>
      <c r="G826" s="449">
        <f t="shared" si="73"/>
        <v>0</v>
      </c>
      <c r="H826" s="449">
        <f>'Data information'!F1039</f>
        <v>75</v>
      </c>
      <c r="I826" s="449">
        <f t="shared" si="74"/>
        <v>0</v>
      </c>
      <c r="J826" s="449">
        <f t="shared" si="75"/>
        <v>0</v>
      </c>
      <c r="K826" s="469"/>
    </row>
    <row r="827" spans="1:11" s="500" customFormat="1">
      <c r="A827" s="451"/>
      <c r="B827" s="475"/>
      <c r="C827" s="476" t="str">
        <f>'Data information'!C1040</f>
        <v xml:space="preserve"> - ท่อ PP-R SDR11 PN10 CLASS DIN 8077/78  ขนาด 1 1/2" </v>
      </c>
      <c r="D827" s="449"/>
      <c r="E827" s="450" t="str">
        <f>'Data information'!D1040</f>
        <v>ม.</v>
      </c>
      <c r="F827" s="449">
        <f>'Data information'!E1040</f>
        <v>180</v>
      </c>
      <c r="G827" s="449">
        <f t="shared" si="73"/>
        <v>0</v>
      </c>
      <c r="H827" s="449">
        <f>'Data information'!F1040</f>
        <v>50</v>
      </c>
      <c r="I827" s="449">
        <f t="shared" si="74"/>
        <v>0</v>
      </c>
      <c r="J827" s="449">
        <f t="shared" si="75"/>
        <v>0</v>
      </c>
      <c r="K827" s="469"/>
    </row>
    <row r="828" spans="1:11" s="500" customFormat="1">
      <c r="A828" s="451"/>
      <c r="B828" s="475"/>
      <c r="C828" s="476" t="str">
        <f>'Data information'!C1041</f>
        <v xml:space="preserve"> - ท่อ PP-R SDR11 PN10 CLASS DIN 8077/78  ขนาด 1 1/4" </v>
      </c>
      <c r="D828" s="449"/>
      <c r="E828" s="450" t="str">
        <f>'Data information'!D1041</f>
        <v>ม.</v>
      </c>
      <c r="F828" s="449">
        <f>'Data information'!E1041</f>
        <v>113</v>
      </c>
      <c r="G828" s="449">
        <f t="shared" si="73"/>
        <v>0</v>
      </c>
      <c r="H828" s="449">
        <f>'Data information'!F1041</f>
        <v>30</v>
      </c>
      <c r="I828" s="449">
        <f t="shared" si="74"/>
        <v>0</v>
      </c>
      <c r="J828" s="449">
        <f t="shared" si="75"/>
        <v>0</v>
      </c>
      <c r="K828" s="469"/>
    </row>
    <row r="829" spans="1:11" s="500" customFormat="1">
      <c r="A829" s="451"/>
      <c r="B829" s="475"/>
      <c r="C829" s="476" t="str">
        <f>'Data information'!C1042</f>
        <v xml:space="preserve"> - ท่อ PP-R SDR11 PN10 CLASS DIN 8077/78  ขนาด 1" </v>
      </c>
      <c r="D829" s="449"/>
      <c r="E829" s="450" t="str">
        <f>'Data information'!D1042</f>
        <v>ม.</v>
      </c>
      <c r="F829" s="449">
        <f>'Data information'!E1042</f>
        <v>76</v>
      </c>
      <c r="G829" s="449">
        <f t="shared" si="73"/>
        <v>0</v>
      </c>
      <c r="H829" s="449">
        <f>'Data information'!F1042</f>
        <v>30</v>
      </c>
      <c r="I829" s="449">
        <f t="shared" si="74"/>
        <v>0</v>
      </c>
      <c r="J829" s="449">
        <f t="shared" si="75"/>
        <v>0</v>
      </c>
      <c r="K829" s="469"/>
    </row>
    <row r="830" spans="1:11" s="500" customFormat="1">
      <c r="A830" s="451"/>
      <c r="B830" s="475"/>
      <c r="C830" s="476" t="str">
        <f>'Data information'!C1043</f>
        <v xml:space="preserve"> - ท่อ PP-R SDR11 PN10 CLASS DIN 8077/78  ขนาด 3/4" </v>
      </c>
      <c r="D830" s="449"/>
      <c r="E830" s="450" t="str">
        <f>'Data information'!D1043</f>
        <v>ม.</v>
      </c>
      <c r="F830" s="449">
        <f>'Data information'!E1043</f>
        <v>46</v>
      </c>
      <c r="G830" s="449">
        <f t="shared" si="73"/>
        <v>0</v>
      </c>
      <c r="H830" s="449">
        <f>'Data information'!F1043</f>
        <v>30</v>
      </c>
      <c r="I830" s="449">
        <f t="shared" si="74"/>
        <v>0</v>
      </c>
      <c r="J830" s="449">
        <f t="shared" si="75"/>
        <v>0</v>
      </c>
      <c r="K830" s="469"/>
    </row>
    <row r="831" spans="1:11" s="500" customFormat="1">
      <c r="A831" s="451"/>
      <c r="B831" s="475"/>
      <c r="C831" s="476" t="str">
        <f>'Data information'!C1044</f>
        <v xml:space="preserve"> - ท่อ PP-R SDR11 PN10 CLASS DIN 8077/78  ขนาด 1/2" </v>
      </c>
      <c r="D831" s="449"/>
      <c r="E831" s="450" t="str">
        <f>'Data information'!D1044</f>
        <v>ม.</v>
      </c>
      <c r="F831" s="449">
        <f>'Data information'!E1044</f>
        <v>35</v>
      </c>
      <c r="G831" s="449">
        <f t="shared" si="73"/>
        <v>0</v>
      </c>
      <c r="H831" s="449">
        <f>'Data information'!F1044</f>
        <v>30</v>
      </c>
      <c r="I831" s="449">
        <f t="shared" si="74"/>
        <v>0</v>
      </c>
      <c r="J831" s="449">
        <f t="shared" si="75"/>
        <v>0</v>
      </c>
      <c r="K831" s="469"/>
    </row>
    <row r="832" spans="1:11" s="500" customFormat="1">
      <c r="A832" s="451"/>
      <c r="B832" s="475"/>
      <c r="C832" s="476" t="str">
        <f>'Data information'!C1045</f>
        <v xml:space="preserve"> - ข้อต่อและอุปกรณ์ประกอบท่อ</v>
      </c>
      <c r="D832" s="449"/>
      <c r="E832" s="450" t="str">
        <f>'Data information'!D1045</f>
        <v>รายการ</v>
      </c>
      <c r="F832" s="449">
        <f>(SUM(G822:G831))*0.5</f>
        <v>0</v>
      </c>
      <c r="G832" s="449">
        <f t="shared" si="73"/>
        <v>0</v>
      </c>
      <c r="H832" s="449">
        <f>F832*0.3</f>
        <v>0</v>
      </c>
      <c r="I832" s="449">
        <f t="shared" si="74"/>
        <v>0</v>
      </c>
      <c r="J832" s="449">
        <f t="shared" si="75"/>
        <v>0</v>
      </c>
      <c r="K832" s="469"/>
    </row>
    <row r="833" spans="1:11" s="500" customFormat="1">
      <c r="A833" s="451"/>
      <c r="B833" s="475"/>
      <c r="C833" s="476" t="str">
        <f>'Data information'!C1046</f>
        <v xml:space="preserve"> - อุปกรณ์แขวนท่อ ยึดรองรับท่อ และปลอกท่อ</v>
      </c>
      <c r="D833" s="449"/>
      <c r="E833" s="450" t="str">
        <f>'Data information'!D1046</f>
        <v>รายการ</v>
      </c>
      <c r="F833" s="449">
        <f>(SUM(G822:G831))*0.2</f>
        <v>0</v>
      </c>
      <c r="G833" s="449">
        <f t="shared" si="73"/>
        <v>0</v>
      </c>
      <c r="H833" s="449">
        <f>F833*0.3</f>
        <v>0</v>
      </c>
      <c r="I833" s="449">
        <f t="shared" si="74"/>
        <v>0</v>
      </c>
      <c r="J833" s="449">
        <f t="shared" si="75"/>
        <v>0</v>
      </c>
      <c r="K833" s="469"/>
    </row>
    <row r="834" spans="1:11" s="500" customFormat="1">
      <c r="A834" s="451"/>
      <c r="B834" s="475"/>
      <c r="C834" s="476" t="str">
        <f>'Data information'!C1047</f>
        <v xml:space="preserve"> - งานทดสอบ ทำความสะอาด และทาสีทำสัญลักษณ์ท่อ</v>
      </c>
      <c r="D834" s="449"/>
      <c r="E834" s="450" t="str">
        <f>'Data information'!D1047</f>
        <v>รายการ</v>
      </c>
      <c r="F834" s="449">
        <f>(SUM(G822:G831))*0.1</f>
        <v>0</v>
      </c>
      <c r="G834" s="449">
        <f t="shared" si="73"/>
        <v>0</v>
      </c>
      <c r="H834" s="449">
        <f>F834*0.3</f>
        <v>0</v>
      </c>
      <c r="I834" s="449">
        <f t="shared" si="74"/>
        <v>0</v>
      </c>
      <c r="J834" s="449">
        <f t="shared" si="75"/>
        <v>0</v>
      </c>
      <c r="K834" s="469"/>
    </row>
    <row r="835" spans="1:11" s="500" customFormat="1" hidden="1">
      <c r="A835" s="451"/>
      <c r="B835" s="475"/>
      <c r="C835" s="476" t="str">
        <f>'Data information'!C1048</f>
        <v xml:space="preserve"> - ประตูน้ำชนิด Gate Valve ขนาด 4" </v>
      </c>
      <c r="D835" s="449"/>
      <c r="E835" s="450" t="str">
        <f>'Data information'!D1048</f>
        <v>ชุด</v>
      </c>
      <c r="F835" s="449">
        <f>'Data information'!E1048</f>
        <v>16340</v>
      </c>
      <c r="G835" s="449">
        <f t="shared" si="73"/>
        <v>0</v>
      </c>
      <c r="H835" s="449">
        <f>'Data information'!F1048</f>
        <v>800</v>
      </c>
      <c r="I835" s="449">
        <f t="shared" si="74"/>
        <v>0</v>
      </c>
      <c r="J835" s="449">
        <f t="shared" si="75"/>
        <v>0</v>
      </c>
      <c r="K835" s="469"/>
    </row>
    <row r="836" spans="1:11" s="500" customFormat="1" hidden="1">
      <c r="A836" s="451"/>
      <c r="B836" s="475"/>
      <c r="C836" s="476" t="str">
        <f>'Data information'!C1049</f>
        <v xml:space="preserve"> - ประตูน้ำชนิด Gate Valve ขนาด 3" </v>
      </c>
      <c r="D836" s="449"/>
      <c r="E836" s="450" t="str">
        <f>'Data information'!D1049</f>
        <v>ชุด</v>
      </c>
      <c r="F836" s="449">
        <f>'Data information'!E1049</f>
        <v>11415</v>
      </c>
      <c r="G836" s="449">
        <f t="shared" si="73"/>
        <v>0</v>
      </c>
      <c r="H836" s="449">
        <f>'Data information'!F1049</f>
        <v>600</v>
      </c>
      <c r="I836" s="449">
        <f t="shared" si="74"/>
        <v>0</v>
      </c>
      <c r="J836" s="449">
        <f t="shared" si="75"/>
        <v>0</v>
      </c>
      <c r="K836" s="469"/>
    </row>
    <row r="837" spans="1:11" s="500" customFormat="1" hidden="1">
      <c r="A837" s="451"/>
      <c r="B837" s="475"/>
      <c r="C837" s="476" t="str">
        <f>'Data information'!C1050</f>
        <v xml:space="preserve"> - ประตูน้ำชนิด Gate Valve ขนาด 2-1/2" </v>
      </c>
      <c r="D837" s="449"/>
      <c r="E837" s="450" t="str">
        <f>'Data information'!D1050</f>
        <v>ชุด</v>
      </c>
      <c r="F837" s="449">
        <f>'Data information'!E1050</f>
        <v>8140</v>
      </c>
      <c r="G837" s="449">
        <f t="shared" si="73"/>
        <v>0</v>
      </c>
      <c r="H837" s="449">
        <f>'Data information'!F1050</f>
        <v>500</v>
      </c>
      <c r="I837" s="449">
        <f t="shared" si="74"/>
        <v>0</v>
      </c>
      <c r="J837" s="449">
        <f t="shared" si="75"/>
        <v>0</v>
      </c>
      <c r="K837" s="469"/>
    </row>
    <row r="838" spans="1:11" s="500" customFormat="1" hidden="1">
      <c r="A838" s="451"/>
      <c r="B838" s="475"/>
      <c r="C838" s="476" t="str">
        <f>'Data information'!C1051</f>
        <v xml:space="preserve"> - ประตูน้ำชนิด Gate Valve ขนาด 2" </v>
      </c>
      <c r="D838" s="449"/>
      <c r="E838" s="450" t="str">
        <f>'Data information'!D1051</f>
        <v>ชุด</v>
      </c>
      <c r="F838" s="449">
        <f>'Data information'!E1051</f>
        <v>1550</v>
      </c>
      <c r="G838" s="449">
        <f t="shared" si="73"/>
        <v>0</v>
      </c>
      <c r="H838" s="449">
        <f>'Data information'!F1051</f>
        <v>400</v>
      </c>
      <c r="I838" s="449">
        <f t="shared" si="74"/>
        <v>0</v>
      </c>
      <c r="J838" s="449">
        <f t="shared" si="75"/>
        <v>0</v>
      </c>
      <c r="K838" s="469"/>
    </row>
    <row r="839" spans="1:11" s="500" customFormat="1">
      <c r="A839" s="451"/>
      <c r="B839" s="475"/>
      <c r="C839" s="476" t="str">
        <f>'Data information'!C1052</f>
        <v xml:space="preserve"> - ประตูน้ำชนิด Gate Valve ขนาด 1-1/2" </v>
      </c>
      <c r="D839" s="449"/>
      <c r="E839" s="450" t="str">
        <f>'Data information'!D1052</f>
        <v>ชุด</v>
      </c>
      <c r="F839" s="449">
        <f>'Data information'!E1052</f>
        <v>690</v>
      </c>
      <c r="G839" s="449">
        <f t="shared" si="73"/>
        <v>0</v>
      </c>
      <c r="H839" s="449">
        <f>'Data information'!F1052</f>
        <v>300</v>
      </c>
      <c r="I839" s="449">
        <f t="shared" si="74"/>
        <v>0</v>
      </c>
      <c r="J839" s="449">
        <f t="shared" si="75"/>
        <v>0</v>
      </c>
      <c r="K839" s="469"/>
    </row>
    <row r="840" spans="1:11" s="500" customFormat="1" hidden="1">
      <c r="A840" s="451"/>
      <c r="B840" s="475"/>
      <c r="C840" s="476" t="str">
        <f>'Data information'!C1053</f>
        <v xml:space="preserve"> - ประตูน้ำชนิด Gate Valve ขนาด 3/4" </v>
      </c>
      <c r="D840" s="449"/>
      <c r="E840" s="450" t="str">
        <f>'Data information'!D1053</f>
        <v>ชุด</v>
      </c>
      <c r="F840" s="449">
        <f>'Data information'!E1053</f>
        <v>365</v>
      </c>
      <c r="G840" s="449">
        <f t="shared" si="73"/>
        <v>0</v>
      </c>
      <c r="H840" s="449">
        <f>'Data information'!F1053</f>
        <v>150</v>
      </c>
      <c r="I840" s="449">
        <f t="shared" si="74"/>
        <v>0</v>
      </c>
      <c r="J840" s="449">
        <f t="shared" si="75"/>
        <v>0</v>
      </c>
      <c r="K840" s="469"/>
    </row>
    <row r="841" spans="1:11" s="500" customFormat="1" hidden="1">
      <c r="A841" s="451"/>
      <c r="B841" s="475"/>
      <c r="C841" s="476" t="str">
        <f>'Data information'!C1054</f>
        <v xml:space="preserve"> - ประตูน้ำชนิด Stop Valve ขนาด 1/2" </v>
      </c>
      <c r="D841" s="449"/>
      <c r="E841" s="450" t="str">
        <f>'Data information'!D1054</f>
        <v>ชุด</v>
      </c>
      <c r="F841" s="449">
        <f>'Data information'!E1054</f>
        <v>285</v>
      </c>
      <c r="G841" s="449">
        <f t="shared" si="73"/>
        <v>0</v>
      </c>
      <c r="H841" s="449">
        <f>'Data information'!F1054</f>
        <v>100</v>
      </c>
      <c r="I841" s="449">
        <f t="shared" si="74"/>
        <v>0</v>
      </c>
      <c r="J841" s="449">
        <f t="shared" si="75"/>
        <v>0</v>
      </c>
      <c r="K841" s="469"/>
    </row>
    <row r="842" spans="1:11" s="500" customFormat="1" hidden="1">
      <c r="A842" s="451"/>
      <c r="B842" s="475"/>
      <c r="C842" s="476" t="str">
        <f>'Data information'!C1055</f>
        <v xml:space="preserve"> - วาล์วควบคุมระดับน้ำ (Modulating Float Valve) ขนาด 2" </v>
      </c>
      <c r="D842" s="449"/>
      <c r="E842" s="450" t="str">
        <f>'Data information'!D1055</f>
        <v>ชุด</v>
      </c>
      <c r="F842" s="449">
        <f>'Data information'!E1055</f>
        <v>12000</v>
      </c>
      <c r="G842" s="449">
        <f t="shared" si="73"/>
        <v>0</v>
      </c>
      <c r="H842" s="449">
        <f>'Data information'!F1055</f>
        <v>400</v>
      </c>
      <c r="I842" s="449">
        <f t="shared" si="74"/>
        <v>0</v>
      </c>
      <c r="J842" s="449">
        <f t="shared" si="75"/>
        <v>0</v>
      </c>
      <c r="K842" s="469"/>
    </row>
    <row r="843" spans="1:11" s="500" customFormat="1" hidden="1">
      <c r="A843" s="451"/>
      <c r="B843" s="475"/>
      <c r="C843" s="476" t="str">
        <f>'Data information'!C1056</f>
        <v xml:space="preserve"> - วาล์วปลายท่อดูด (Foot Vavle) ขนาด 4" </v>
      </c>
      <c r="D843" s="449"/>
      <c r="E843" s="450" t="str">
        <f>'Data information'!D1056</f>
        <v>ชุด</v>
      </c>
      <c r="F843" s="449">
        <f>'Data information'!E1056</f>
        <v>6000</v>
      </c>
      <c r="G843" s="449">
        <f t="shared" si="73"/>
        <v>0</v>
      </c>
      <c r="H843" s="449">
        <f>'Data information'!F1056</f>
        <v>800</v>
      </c>
      <c r="I843" s="449">
        <f t="shared" si="74"/>
        <v>0</v>
      </c>
      <c r="J843" s="449">
        <f t="shared" si="75"/>
        <v>0</v>
      </c>
      <c r="K843" s="469"/>
    </row>
    <row r="844" spans="1:11" s="500" customFormat="1" hidden="1">
      <c r="A844" s="451"/>
      <c r="B844" s="475"/>
      <c r="C844" s="476" t="str">
        <f>'Data information'!C1057</f>
        <v xml:space="preserve"> - ประตูน้ำชนิด Check Valve ขนาด 4" </v>
      </c>
      <c r="D844" s="449"/>
      <c r="E844" s="450" t="str">
        <f>'Data information'!D1057</f>
        <v>ชุด</v>
      </c>
      <c r="F844" s="449">
        <f>'Data information'!E1057</f>
        <v>13500</v>
      </c>
      <c r="G844" s="449">
        <f t="shared" si="73"/>
        <v>0</v>
      </c>
      <c r="H844" s="449">
        <f>'Data information'!F1057</f>
        <v>800</v>
      </c>
      <c r="I844" s="449">
        <f t="shared" si="74"/>
        <v>0</v>
      </c>
      <c r="J844" s="449">
        <f t="shared" si="75"/>
        <v>0</v>
      </c>
      <c r="K844" s="469"/>
    </row>
    <row r="845" spans="1:11" s="500" customFormat="1" hidden="1">
      <c r="A845" s="451"/>
      <c r="B845" s="475"/>
      <c r="C845" s="476" t="str">
        <f>'Data information'!C1058</f>
        <v xml:space="preserve"> - ประตูน้ำชนิด Check Valve ขนาด 3" </v>
      </c>
      <c r="D845" s="449"/>
      <c r="E845" s="450" t="str">
        <f>'Data information'!D1058</f>
        <v>ชุด</v>
      </c>
      <c r="F845" s="449">
        <f>'Data information'!E1058</f>
        <v>9150</v>
      </c>
      <c r="G845" s="449">
        <f t="shared" si="73"/>
        <v>0</v>
      </c>
      <c r="H845" s="449">
        <f>'Data information'!F1058</f>
        <v>600</v>
      </c>
      <c r="I845" s="449">
        <f t="shared" si="74"/>
        <v>0</v>
      </c>
      <c r="J845" s="449">
        <f t="shared" si="75"/>
        <v>0</v>
      </c>
      <c r="K845" s="469"/>
    </row>
    <row r="846" spans="1:11" s="500" customFormat="1" hidden="1">
      <c r="A846" s="451"/>
      <c r="B846" s="475"/>
      <c r="C846" s="476" t="str">
        <f>'Data information'!C1059</f>
        <v xml:space="preserve"> - หัวระบายอากาศอัตโนมัติ (Automatic Air Vent) ขนาด 1"</v>
      </c>
      <c r="D846" s="449"/>
      <c r="E846" s="450" t="str">
        <f>'Data information'!D1059</f>
        <v>ชุด</v>
      </c>
      <c r="F846" s="449">
        <f>'Data information'!E1059</f>
        <v>4600</v>
      </c>
      <c r="G846" s="449">
        <f t="shared" si="73"/>
        <v>0</v>
      </c>
      <c r="H846" s="449">
        <f>'Data information'!F1059</f>
        <v>200</v>
      </c>
      <c r="I846" s="449">
        <f t="shared" si="74"/>
        <v>0</v>
      </c>
      <c r="J846" s="449">
        <f t="shared" si="75"/>
        <v>0</v>
      </c>
      <c r="K846" s="469"/>
    </row>
    <row r="847" spans="1:11" s="500" customFormat="1">
      <c r="A847" s="451"/>
      <c r="B847" s="475"/>
      <c r="C847" s="476" t="str">
        <f>'Data information'!C1060</f>
        <v xml:space="preserve"> - หัวระบายอากาศอัตโนมัติ (Automatic Air Vent) ขนาด 3/4"</v>
      </c>
      <c r="D847" s="449"/>
      <c r="E847" s="450" t="str">
        <f>'Data information'!D1060</f>
        <v>ชุด</v>
      </c>
      <c r="F847" s="449">
        <f>'Data information'!E1060</f>
        <v>4000</v>
      </c>
      <c r="G847" s="449">
        <f t="shared" si="73"/>
        <v>0</v>
      </c>
      <c r="H847" s="449">
        <f>'Data information'!F1060</f>
        <v>200</v>
      </c>
      <c r="I847" s="449">
        <f t="shared" si="74"/>
        <v>0</v>
      </c>
      <c r="J847" s="449">
        <f t="shared" si="75"/>
        <v>0</v>
      </c>
      <c r="K847" s="469"/>
    </row>
    <row r="848" spans="1:11" s="500" customFormat="1" hidden="1">
      <c r="A848" s="451"/>
      <c r="B848" s="475"/>
      <c r="C848" s="476" t="str">
        <f>'Data information'!C1061</f>
        <v xml:space="preserve"> - ถังเก็บน้ำชนิดตั้งพื้น  ขนาดความจุ 80 ลบ.ม. </v>
      </c>
      <c r="D848" s="449"/>
      <c r="E848" s="450" t="str">
        <f>'Data information'!D1061</f>
        <v>ชุด</v>
      </c>
      <c r="F848" s="449">
        <f>'Data information'!E1061</f>
        <v>431750</v>
      </c>
      <c r="G848" s="449">
        <f t="shared" si="73"/>
        <v>0</v>
      </c>
      <c r="H848" s="449">
        <f>'Data information'!F1061</f>
        <v>43175</v>
      </c>
      <c r="I848" s="449">
        <f t="shared" si="74"/>
        <v>0</v>
      </c>
      <c r="J848" s="449">
        <f t="shared" si="75"/>
        <v>0</v>
      </c>
      <c r="K848" s="469"/>
    </row>
    <row r="849" spans="1:11" s="500" customFormat="1" hidden="1">
      <c r="A849" s="451"/>
      <c r="B849" s="475"/>
      <c r="C849" s="476" t="str">
        <f>'Data information'!C1062</f>
        <v xml:space="preserve"> - ถังเก็บน้ำชนิดตั้งพื้น  ขนาดความจุ 100 ลบ.ม. </v>
      </c>
      <c r="D849" s="449"/>
      <c r="E849" s="450" t="str">
        <f>'Data information'!D1062</f>
        <v>ชุด</v>
      </c>
      <c r="F849" s="449">
        <f>'Data information'!E1062</f>
        <v>486350</v>
      </c>
      <c r="G849" s="449">
        <f t="shared" si="73"/>
        <v>0</v>
      </c>
      <c r="H849" s="449">
        <f>'Data information'!F1062</f>
        <v>48635</v>
      </c>
      <c r="I849" s="449">
        <f t="shared" si="74"/>
        <v>0</v>
      </c>
      <c r="J849" s="449">
        <f t="shared" si="75"/>
        <v>0</v>
      </c>
      <c r="K849" s="469"/>
    </row>
    <row r="850" spans="1:11" s="500" customFormat="1" hidden="1">
      <c r="A850" s="451"/>
      <c r="B850" s="475"/>
      <c r="C850" s="476" t="str">
        <f>'Data information'!C1063</f>
        <v xml:space="preserve"> - งานโครงสร้างรองรับถัง</v>
      </c>
      <c r="D850" s="449"/>
      <c r="E850" s="450" t="str">
        <f>'Data information'!D1063</f>
        <v>ตร.ม.</v>
      </c>
      <c r="F850" s="449">
        <f>'Data information'!E1063</f>
        <v>1500</v>
      </c>
      <c r="G850" s="449">
        <f t="shared" si="73"/>
        <v>0</v>
      </c>
      <c r="H850" s="449">
        <f>'Data information'!F1063</f>
        <v>0</v>
      </c>
      <c r="I850" s="449">
        <f t="shared" si="74"/>
        <v>0</v>
      </c>
      <c r="J850" s="449">
        <f t="shared" si="75"/>
        <v>0</v>
      </c>
      <c r="K850" s="469"/>
    </row>
    <row r="851" spans="1:11" s="500" customFormat="1">
      <c r="A851" s="451"/>
      <c r="B851" s="475"/>
      <c r="C851" s="476" t="str">
        <f>'Data information'!C1064</f>
        <v xml:space="preserve"> - ก๊อกสนาม/ก๊อกล้างพื้น ขนาด 3/4" </v>
      </c>
      <c r="D851" s="449"/>
      <c r="E851" s="450" t="str">
        <f>'Data information'!D1064</f>
        <v>ชุด</v>
      </c>
      <c r="F851" s="449">
        <f>'Data information'!E1064</f>
        <v>177</v>
      </c>
      <c r="G851" s="449">
        <f t="shared" si="73"/>
        <v>0</v>
      </c>
      <c r="H851" s="449">
        <f>'Data information'!F1064</f>
        <v>50</v>
      </c>
      <c r="I851" s="449">
        <f t="shared" si="74"/>
        <v>0</v>
      </c>
      <c r="J851" s="449">
        <f t="shared" si="75"/>
        <v>0</v>
      </c>
      <c r="K851" s="469"/>
    </row>
    <row r="852" spans="1:11" s="500" customFormat="1">
      <c r="A852" s="451"/>
      <c r="B852" s="475"/>
      <c r="C852" s="476" t="str">
        <f>'Data information'!C1065</f>
        <v xml:space="preserve"> - ก๊อกสนาม/ก๊อกล้างพื้น ขนาด 1/2" </v>
      </c>
      <c r="D852" s="449"/>
      <c r="E852" s="450" t="str">
        <f>'Data information'!D1065</f>
        <v>ชุด</v>
      </c>
      <c r="F852" s="449">
        <f>'Data information'!E1065</f>
        <v>102.8</v>
      </c>
      <c r="G852" s="449">
        <f t="shared" si="73"/>
        <v>0</v>
      </c>
      <c r="H852" s="449">
        <f>'Data information'!F1065</f>
        <v>50</v>
      </c>
      <c r="I852" s="449">
        <f t="shared" si="74"/>
        <v>0</v>
      </c>
      <c r="J852" s="449">
        <f t="shared" si="75"/>
        <v>0</v>
      </c>
      <c r="K852" s="469"/>
    </row>
    <row r="853" spans="1:11" s="500" customFormat="1">
      <c r="A853" s="451"/>
      <c r="B853" s="475"/>
      <c r="C853" s="485" t="str">
        <f>'Data information'!C1066</f>
        <v>งานระบบท่อน้ำโสโครก(S) ท่อน้ำทิ้ง(W) ท่ออากาศ(V) และท่อน้ำทิ้งจากห้องครัว (K)</v>
      </c>
      <c r="D853" s="449"/>
      <c r="E853" s="450"/>
      <c r="F853" s="449"/>
      <c r="G853" s="449"/>
      <c r="H853" s="449"/>
      <c r="I853" s="449"/>
      <c r="J853" s="449"/>
      <c r="K853" s="469"/>
    </row>
    <row r="854" spans="1:11" s="500" customFormat="1">
      <c r="A854" s="451"/>
      <c r="B854" s="475"/>
      <c r="C854" s="476" t="str">
        <f>'Data information'!C1067</f>
        <v xml:space="preserve"> - ท่อ PVC ชั้นคุณภาพ 8.5 ขนาดเส้นผ่าศูนย์กลาง 6" </v>
      </c>
      <c r="D854" s="449"/>
      <c r="E854" s="450" t="str">
        <f>'Data information'!D1067</f>
        <v>ม.</v>
      </c>
      <c r="F854" s="449">
        <f>'Data information'!E1067</f>
        <v>345.15</v>
      </c>
      <c r="G854" s="449">
        <f t="shared" si="73"/>
        <v>0</v>
      </c>
      <c r="H854" s="449">
        <f>'Data information'!F1067</f>
        <v>200</v>
      </c>
      <c r="I854" s="449">
        <f t="shared" si="74"/>
        <v>0</v>
      </c>
      <c r="J854" s="449">
        <f t="shared" si="75"/>
        <v>0</v>
      </c>
      <c r="K854" s="469"/>
    </row>
    <row r="855" spans="1:11" s="500" customFormat="1">
      <c r="A855" s="451"/>
      <c r="B855" s="475"/>
      <c r="C855" s="476" t="str">
        <f>'Data information'!C1068</f>
        <v xml:space="preserve"> - ท่อ PVC ชั้นคุณภาพ 8.5 ขนาดเส้นผ่าศูนย์กลาง 4" </v>
      </c>
      <c r="D855" s="449"/>
      <c r="E855" s="450" t="str">
        <f>'Data information'!D1068</f>
        <v>ม.</v>
      </c>
      <c r="F855" s="449">
        <f>'Data information'!E1068</f>
        <v>153.38</v>
      </c>
      <c r="G855" s="449">
        <f t="shared" si="73"/>
        <v>0</v>
      </c>
      <c r="H855" s="449">
        <f>'Data information'!F1068</f>
        <v>100</v>
      </c>
      <c r="I855" s="449">
        <f t="shared" si="74"/>
        <v>0</v>
      </c>
      <c r="J855" s="449">
        <f t="shared" si="75"/>
        <v>0</v>
      </c>
      <c r="K855" s="469"/>
    </row>
    <row r="856" spans="1:11" s="500" customFormat="1">
      <c r="A856" s="451"/>
      <c r="B856" s="475"/>
      <c r="C856" s="476" t="str">
        <f>'Data information'!C1069</f>
        <v xml:space="preserve"> - ท่อ PVC ชั้นคุณภาพ 8.5 ขนาดเส้นผ่าศูนย์กลาง 3" </v>
      </c>
      <c r="D856" s="449"/>
      <c r="E856" s="450" t="str">
        <f>'Data information'!D1069</f>
        <v>ม.</v>
      </c>
      <c r="F856" s="449">
        <f>'Data information'!E1069</f>
        <v>94.97</v>
      </c>
      <c r="G856" s="449">
        <f t="shared" si="73"/>
        <v>0</v>
      </c>
      <c r="H856" s="449">
        <f>'Data information'!F1069</f>
        <v>75</v>
      </c>
      <c r="I856" s="449">
        <f t="shared" si="74"/>
        <v>0</v>
      </c>
      <c r="J856" s="449">
        <f t="shared" si="75"/>
        <v>0</v>
      </c>
      <c r="K856" s="469"/>
    </row>
    <row r="857" spans="1:11" s="500" customFormat="1">
      <c r="A857" s="451"/>
      <c r="B857" s="475"/>
      <c r="C857" s="476" t="str">
        <f>'Data information'!C1070</f>
        <v xml:space="preserve"> - ท่อ PVC ชั้นคุณภาพ 8.5 ขนาดเส้นผ่าศูนย์กลาง 2-1/2" </v>
      </c>
      <c r="D857" s="449"/>
      <c r="E857" s="450" t="str">
        <f>'Data information'!D1070</f>
        <v>ม.</v>
      </c>
      <c r="F857" s="449">
        <f>'Data information'!E1070</f>
        <v>67.75</v>
      </c>
      <c r="G857" s="449">
        <f t="shared" si="73"/>
        <v>0</v>
      </c>
      <c r="H857" s="449">
        <f>'Data information'!F1070</f>
        <v>50</v>
      </c>
      <c r="I857" s="449">
        <f t="shared" si="74"/>
        <v>0</v>
      </c>
      <c r="J857" s="449">
        <f t="shared" si="75"/>
        <v>0</v>
      </c>
      <c r="K857" s="469"/>
    </row>
    <row r="858" spans="1:11" s="500" customFormat="1">
      <c r="A858" s="451"/>
      <c r="B858" s="475"/>
      <c r="C858" s="476" t="str">
        <f>'Data information'!C1071</f>
        <v xml:space="preserve"> - ท่อ PVC ชั้นคุณภาพ 8.5 ขนาดเส้นผ่าศูนย์กลาง 2" </v>
      </c>
      <c r="D858" s="449"/>
      <c r="E858" s="450" t="str">
        <f>'Data information'!D1071</f>
        <v>ม.</v>
      </c>
      <c r="F858" s="449">
        <f>'Data information'!E1071</f>
        <v>42.99</v>
      </c>
      <c r="G858" s="449">
        <f t="shared" si="73"/>
        <v>0</v>
      </c>
      <c r="H858" s="449">
        <f>'Data information'!F1071</f>
        <v>40</v>
      </c>
      <c r="I858" s="449">
        <f t="shared" si="74"/>
        <v>0</v>
      </c>
      <c r="J858" s="449">
        <f t="shared" si="75"/>
        <v>0</v>
      </c>
      <c r="K858" s="469"/>
    </row>
    <row r="859" spans="1:11" s="500" customFormat="1">
      <c r="A859" s="451"/>
      <c r="B859" s="475"/>
      <c r="C859" s="476" t="str">
        <f>'Data information'!C1072</f>
        <v xml:space="preserve"> - ท่อ PVC ชั้นคุณภาพ 8.5 ขนาดเส้นผ่าศูนย์กลาง 1-1/2" </v>
      </c>
      <c r="D859" s="449"/>
      <c r="E859" s="450" t="str">
        <f>'Data information'!D1072</f>
        <v>ม.</v>
      </c>
      <c r="F859" s="449">
        <f>'Data information'!E1072</f>
        <v>27.33</v>
      </c>
      <c r="G859" s="449">
        <f t="shared" si="73"/>
        <v>0</v>
      </c>
      <c r="H859" s="449">
        <f>'Data information'!F1072</f>
        <v>30</v>
      </c>
      <c r="I859" s="449">
        <f t="shared" si="74"/>
        <v>0</v>
      </c>
      <c r="J859" s="449">
        <f t="shared" si="75"/>
        <v>0</v>
      </c>
      <c r="K859" s="469"/>
    </row>
    <row r="860" spans="1:11" s="500" customFormat="1">
      <c r="A860" s="451"/>
      <c r="B860" s="475"/>
      <c r="C860" s="476" t="str">
        <f>'Data information'!C1073</f>
        <v xml:space="preserve"> - ข้อต่อและอุปกรณ์ประกอบท่อ</v>
      </c>
      <c r="D860" s="449"/>
      <c r="E860" s="450" t="str">
        <f>'Data information'!D1073</f>
        <v>รายการ</v>
      </c>
      <c r="F860" s="449">
        <f>(SUM(G854:G859))*0.4</f>
        <v>0</v>
      </c>
      <c r="G860" s="449">
        <f t="shared" si="73"/>
        <v>0</v>
      </c>
      <c r="H860" s="449">
        <f>F860*0.3</f>
        <v>0</v>
      </c>
      <c r="I860" s="449">
        <f t="shared" si="74"/>
        <v>0</v>
      </c>
      <c r="J860" s="449">
        <f t="shared" si="75"/>
        <v>0</v>
      </c>
      <c r="K860" s="469"/>
    </row>
    <row r="861" spans="1:11" s="500" customFormat="1">
      <c r="A861" s="451"/>
      <c r="B861" s="475"/>
      <c r="C861" s="476" t="str">
        <f>'Data information'!C1074</f>
        <v xml:space="preserve"> - อุปกรณ์แขวนท่อ ยึดรองรับท่อ และปลอกท่อ</v>
      </c>
      <c r="D861" s="449"/>
      <c r="E861" s="450" t="str">
        <f>'Data information'!D1074</f>
        <v>รายการ</v>
      </c>
      <c r="F861" s="449">
        <f>(SUM(G854:G859))*0.3</f>
        <v>0</v>
      </c>
      <c r="G861" s="449">
        <f t="shared" si="73"/>
        <v>0</v>
      </c>
      <c r="H861" s="449">
        <f>F861*0.3</f>
        <v>0</v>
      </c>
      <c r="I861" s="449">
        <f t="shared" si="74"/>
        <v>0</v>
      </c>
      <c r="J861" s="449">
        <f t="shared" si="75"/>
        <v>0</v>
      </c>
      <c r="K861" s="469"/>
    </row>
    <row r="862" spans="1:11" s="500" customFormat="1">
      <c r="A862" s="451"/>
      <c r="B862" s="475"/>
      <c r="C862" s="476" t="str">
        <f>'Data information'!C1075</f>
        <v xml:space="preserve"> - งานทดสอบ ทำความสะอาด และทาสีทำสัญลักษณ์ท่อ</v>
      </c>
      <c r="D862" s="449"/>
      <c r="E862" s="450" t="str">
        <f>'Data information'!D1075</f>
        <v>รายการ</v>
      </c>
      <c r="F862" s="449">
        <f>(SUM(G854:G859))*0.1</f>
        <v>0</v>
      </c>
      <c r="G862" s="449">
        <f t="shared" si="73"/>
        <v>0</v>
      </c>
      <c r="H862" s="449">
        <f>F862*0.3</f>
        <v>0</v>
      </c>
      <c r="I862" s="449">
        <f t="shared" si="74"/>
        <v>0</v>
      </c>
      <c r="J862" s="449">
        <f t="shared" si="75"/>
        <v>0</v>
      </c>
      <c r="K862" s="469"/>
    </row>
    <row r="863" spans="1:11" s="500" customFormat="1">
      <c r="A863" s="451"/>
      <c r="B863" s="475"/>
      <c r="C863" s="476" t="str">
        <f>'Data information'!C1076</f>
        <v xml:space="preserve"> - หัวระบายน้ำที่พื้น (FD) ขนาด 2" </v>
      </c>
      <c r="D863" s="449"/>
      <c r="E863" s="450" t="str">
        <f>'Data information'!D1076</f>
        <v>ชุด</v>
      </c>
      <c r="F863" s="449">
        <f>'Data information'!E1076</f>
        <v>635.51</v>
      </c>
      <c r="G863" s="449">
        <f t="shared" si="73"/>
        <v>0</v>
      </c>
      <c r="H863" s="449">
        <f>'Data information'!F1076</f>
        <v>75</v>
      </c>
      <c r="I863" s="449">
        <f t="shared" si="74"/>
        <v>0</v>
      </c>
      <c r="J863" s="449">
        <f t="shared" si="75"/>
        <v>0</v>
      </c>
      <c r="K863" s="469"/>
    </row>
    <row r="864" spans="1:11" s="500" customFormat="1">
      <c r="A864" s="451"/>
      <c r="B864" s="475"/>
      <c r="C864" s="476" t="str">
        <f>'Data information'!C1077</f>
        <v xml:space="preserve"> - ช่องล้างท่อที่พื้น (FCO) ขนาด 6" </v>
      </c>
      <c r="D864" s="449"/>
      <c r="E864" s="450" t="str">
        <f>'Data information'!D1077</f>
        <v>ชุด</v>
      </c>
      <c r="F864" s="449">
        <f>'Data information'!E1077</f>
        <v>1200</v>
      </c>
      <c r="G864" s="449">
        <f t="shared" si="73"/>
        <v>0</v>
      </c>
      <c r="H864" s="449">
        <f>'Data information'!F1077</f>
        <v>600</v>
      </c>
      <c r="I864" s="449">
        <f t="shared" si="74"/>
        <v>0</v>
      </c>
      <c r="J864" s="449">
        <f t="shared" si="75"/>
        <v>0</v>
      </c>
      <c r="K864" s="469"/>
    </row>
    <row r="865" spans="1:11" s="500" customFormat="1">
      <c r="A865" s="451"/>
      <c r="B865" s="475"/>
      <c r="C865" s="476" t="str">
        <f>'Data information'!C1078</f>
        <v xml:space="preserve"> - ช่องล้างท่อที่พื้น (FCO) ขนาด 4" </v>
      </c>
      <c r="D865" s="449"/>
      <c r="E865" s="450" t="str">
        <f>'Data information'!D1078</f>
        <v>ชุด</v>
      </c>
      <c r="F865" s="449">
        <f>'Data information'!E1078</f>
        <v>520</v>
      </c>
      <c r="G865" s="449">
        <f t="shared" si="73"/>
        <v>0</v>
      </c>
      <c r="H865" s="449">
        <f>'Data information'!F1078</f>
        <v>400</v>
      </c>
      <c r="I865" s="449">
        <f t="shared" si="74"/>
        <v>0</v>
      </c>
      <c r="J865" s="449">
        <f t="shared" si="75"/>
        <v>0</v>
      </c>
      <c r="K865" s="469"/>
    </row>
    <row r="866" spans="1:11" s="500" customFormat="1">
      <c r="A866" s="451"/>
      <c r="B866" s="475"/>
      <c r="C866" s="476" t="str">
        <f>'Data information'!C1079</f>
        <v xml:space="preserve"> - ช่องล้างท่อที่พื้น (FCO) ขนาด 3" </v>
      </c>
      <c r="D866" s="449"/>
      <c r="E866" s="450" t="str">
        <f>'Data information'!D1079</f>
        <v>ชุด</v>
      </c>
      <c r="F866" s="449">
        <f>'Data information'!E1079</f>
        <v>410</v>
      </c>
      <c r="G866" s="449">
        <f t="shared" si="73"/>
        <v>0</v>
      </c>
      <c r="H866" s="449">
        <f>'Data information'!F1079</f>
        <v>300</v>
      </c>
      <c r="I866" s="449">
        <f t="shared" si="74"/>
        <v>0</v>
      </c>
      <c r="J866" s="449">
        <f t="shared" si="75"/>
        <v>0</v>
      </c>
      <c r="K866" s="469"/>
    </row>
    <row r="867" spans="1:11" s="500" customFormat="1" hidden="1">
      <c r="A867" s="451"/>
      <c r="B867" s="475"/>
      <c r="C867" s="476" t="str">
        <f>'Data information'!C1080</f>
        <v xml:space="preserve"> - ช่องล้างท่อที่พื้น (FCO) ขนาด  2-1/2" </v>
      </c>
      <c r="D867" s="449"/>
      <c r="E867" s="450" t="str">
        <f>'Data information'!D1080</f>
        <v>ชุด</v>
      </c>
      <c r="F867" s="449">
        <f>'Data information'!E1080</f>
        <v>380</v>
      </c>
      <c r="G867" s="449">
        <f t="shared" si="73"/>
        <v>0</v>
      </c>
      <c r="H867" s="449">
        <f>'Data information'!F1080</f>
        <v>250</v>
      </c>
      <c r="I867" s="449">
        <f t="shared" si="74"/>
        <v>0</v>
      </c>
      <c r="J867" s="449">
        <f t="shared" si="75"/>
        <v>0</v>
      </c>
      <c r="K867" s="469"/>
    </row>
    <row r="868" spans="1:11" s="500" customFormat="1">
      <c r="A868" s="451"/>
      <c r="B868" s="475"/>
      <c r="C868" s="476" t="str">
        <f>'Data information'!C1081</f>
        <v xml:space="preserve"> - ช่องล้างท่อที่พื้น (FCO) ขนาด  2" </v>
      </c>
      <c r="D868" s="449"/>
      <c r="E868" s="450" t="str">
        <f>'Data information'!D1081</f>
        <v>ชุด</v>
      </c>
      <c r="F868" s="449">
        <f>'Data information'!E1081</f>
        <v>300</v>
      </c>
      <c r="G868" s="449">
        <f t="shared" si="73"/>
        <v>0</v>
      </c>
      <c r="H868" s="449">
        <f>'Data information'!F1081</f>
        <v>200</v>
      </c>
      <c r="I868" s="449">
        <f t="shared" si="74"/>
        <v>0</v>
      </c>
      <c r="J868" s="449">
        <f t="shared" si="75"/>
        <v>0</v>
      </c>
      <c r="K868" s="469"/>
    </row>
    <row r="869" spans="1:11" s="500" customFormat="1" hidden="1">
      <c r="A869" s="451"/>
      <c r="B869" s="475"/>
      <c r="C869" s="476" t="str">
        <f>'Data information'!C1082</f>
        <v xml:space="preserve"> - ฝาครอบพร้อมตะแกรงกันแมลงท่ออากาศ (Vent Cap) ขนาด 4" </v>
      </c>
      <c r="D869" s="449"/>
      <c r="E869" s="450" t="str">
        <f>'Data information'!D1082</f>
        <v>ชุด</v>
      </c>
      <c r="F869" s="449">
        <f>'Data information'!E1082</f>
        <v>675</v>
      </c>
      <c r="G869" s="449">
        <f t="shared" si="73"/>
        <v>0</v>
      </c>
      <c r="H869" s="449">
        <f>'Data information'!F1082</f>
        <v>400</v>
      </c>
      <c r="I869" s="449">
        <f t="shared" si="74"/>
        <v>0</v>
      </c>
      <c r="J869" s="449">
        <f t="shared" si="75"/>
        <v>0</v>
      </c>
      <c r="K869" s="469"/>
    </row>
    <row r="870" spans="1:11" s="500" customFormat="1">
      <c r="A870" s="451"/>
      <c r="B870" s="475"/>
      <c r="C870" s="476" t="str">
        <f>'Data information'!C1083</f>
        <v xml:space="preserve"> - บ่อดักกลิ่น</v>
      </c>
      <c r="D870" s="449"/>
      <c r="E870" s="450" t="str">
        <f>'Data information'!D1083</f>
        <v>ชุด</v>
      </c>
      <c r="F870" s="449">
        <f>'Data information'!E1083</f>
        <v>3500</v>
      </c>
      <c r="G870" s="449">
        <f t="shared" si="73"/>
        <v>0</v>
      </c>
      <c r="H870" s="449">
        <f>'Data information'!F1083</f>
        <v>1050</v>
      </c>
      <c r="I870" s="449">
        <f t="shared" si="74"/>
        <v>0</v>
      </c>
      <c r="J870" s="449">
        <f t="shared" si="75"/>
        <v>0</v>
      </c>
      <c r="K870" s="469"/>
    </row>
    <row r="871" spans="1:11" s="500" customFormat="1">
      <c r="A871" s="451"/>
      <c r="B871" s="475"/>
      <c r="C871" s="485" t="str">
        <f>'Data information'!C1084</f>
        <v>งานระบบท่อระบายน้ำและระบบระบายน้ำภายในอาคาร</v>
      </c>
      <c r="D871" s="449"/>
      <c r="E871" s="450"/>
      <c r="F871" s="449"/>
      <c r="G871" s="449"/>
      <c r="H871" s="449"/>
      <c r="I871" s="449"/>
      <c r="J871" s="449"/>
      <c r="K871" s="469"/>
    </row>
    <row r="872" spans="1:11" s="500" customFormat="1" hidden="1">
      <c r="A872" s="451"/>
      <c r="B872" s="475"/>
      <c r="C872" s="476" t="str">
        <f>'Data information'!C1085</f>
        <v xml:space="preserve"> - ท่อ PVC ชั้นคุณภาพ 8.5  ขนาดเส้นผ่าศูนย์กลาง 6" </v>
      </c>
      <c r="D872" s="449"/>
      <c r="E872" s="450" t="str">
        <f>'Data information'!D1085</f>
        <v>ม.</v>
      </c>
      <c r="F872" s="449">
        <f>'Data information'!E1085</f>
        <v>345.15</v>
      </c>
      <c r="G872" s="449">
        <f t="shared" ref="G872:G902" si="76">D872*F872</f>
        <v>0</v>
      </c>
      <c r="H872" s="449">
        <f>'Data information'!F1085</f>
        <v>200</v>
      </c>
      <c r="I872" s="449">
        <f t="shared" ref="I872:I902" si="77">D872*H872</f>
        <v>0</v>
      </c>
      <c r="J872" s="449">
        <f t="shared" ref="J872:J902" si="78">G872+I872</f>
        <v>0</v>
      </c>
      <c r="K872" s="469"/>
    </row>
    <row r="873" spans="1:11" s="500" customFormat="1">
      <c r="A873" s="451"/>
      <c r="B873" s="475"/>
      <c r="C873" s="476" t="str">
        <f>'Data information'!C1086</f>
        <v xml:space="preserve"> - ท่อ PVC ชั้นคุณภาพ 8.5  ขนาดเส้นผ่าศูนย์กลาง 4" </v>
      </c>
      <c r="D873" s="449"/>
      <c r="E873" s="450" t="str">
        <f>'Data information'!D1086</f>
        <v>ม.</v>
      </c>
      <c r="F873" s="449">
        <f>'Data information'!E1086</f>
        <v>153.38</v>
      </c>
      <c r="G873" s="449">
        <f t="shared" si="76"/>
        <v>0</v>
      </c>
      <c r="H873" s="449">
        <f>'Data information'!F1086</f>
        <v>100</v>
      </c>
      <c r="I873" s="449">
        <f t="shared" si="77"/>
        <v>0</v>
      </c>
      <c r="J873" s="449">
        <f t="shared" si="78"/>
        <v>0</v>
      </c>
      <c r="K873" s="469"/>
    </row>
    <row r="874" spans="1:11" s="500" customFormat="1">
      <c r="A874" s="451"/>
      <c r="B874" s="475"/>
      <c r="C874" s="476" t="str">
        <f>'Data information'!C1087</f>
        <v xml:space="preserve"> - ข้อต่อและอุปกรณ์ประกอบท่อ</v>
      </c>
      <c r="D874" s="449"/>
      <c r="E874" s="450" t="str">
        <f>'Data information'!D1087</f>
        <v>รายการ</v>
      </c>
      <c r="F874" s="449">
        <f>(SUM(G872:G873))*0.4</f>
        <v>0</v>
      </c>
      <c r="G874" s="449">
        <f t="shared" si="76"/>
        <v>0</v>
      </c>
      <c r="H874" s="449">
        <f>F874*0.3</f>
        <v>0</v>
      </c>
      <c r="I874" s="449">
        <f t="shared" si="77"/>
        <v>0</v>
      </c>
      <c r="J874" s="449">
        <f t="shared" si="78"/>
        <v>0</v>
      </c>
      <c r="K874" s="469"/>
    </row>
    <row r="875" spans="1:11" s="500" customFormat="1">
      <c r="A875" s="451"/>
      <c r="B875" s="475"/>
      <c r="C875" s="476" t="str">
        <f>'Data information'!C1088</f>
        <v xml:space="preserve"> - อุปกรณ์แขวนท่อ ยึดรองรับท่อ และปลอกท่อ</v>
      </c>
      <c r="D875" s="449"/>
      <c r="E875" s="450" t="str">
        <f>'Data information'!D1088</f>
        <v>รายการ</v>
      </c>
      <c r="F875" s="449">
        <f>(SUM(G872:G873))*0.3</f>
        <v>0</v>
      </c>
      <c r="G875" s="449">
        <f t="shared" si="76"/>
        <v>0</v>
      </c>
      <c r="H875" s="449">
        <f>F875*0.3</f>
        <v>0</v>
      </c>
      <c r="I875" s="449">
        <f t="shared" si="77"/>
        <v>0</v>
      </c>
      <c r="J875" s="449">
        <f t="shared" si="78"/>
        <v>0</v>
      </c>
      <c r="K875" s="469"/>
    </row>
    <row r="876" spans="1:11" s="500" customFormat="1">
      <c r="A876" s="451"/>
      <c r="B876" s="475"/>
      <c r="C876" s="476" t="str">
        <f>'Data information'!C1089</f>
        <v xml:space="preserve"> - งานทดสอบ ทำความสะอาด และทาสีทำสัญลักษณ์ท่อ</v>
      </c>
      <c r="D876" s="449"/>
      <c r="E876" s="450" t="str">
        <f>'Data information'!D1089</f>
        <v>รายการ</v>
      </c>
      <c r="F876" s="449">
        <f>(SUM(G872:G873))*0.1</f>
        <v>0</v>
      </c>
      <c r="G876" s="449">
        <f t="shared" si="76"/>
        <v>0</v>
      </c>
      <c r="H876" s="449">
        <f>F876*0.3</f>
        <v>0</v>
      </c>
      <c r="I876" s="449">
        <f t="shared" si="77"/>
        <v>0</v>
      </c>
      <c r="J876" s="449">
        <f t="shared" si="78"/>
        <v>0</v>
      </c>
      <c r="K876" s="469"/>
    </row>
    <row r="877" spans="1:11" s="500" customFormat="1">
      <c r="A877" s="451"/>
      <c r="B877" s="475"/>
      <c r="C877" s="476" t="str">
        <f>'Data information'!C1090</f>
        <v xml:space="preserve"> - หัวรับน้ำฝน ขนาดเส้นผ่าศูนย์กลาง 4" (RD)</v>
      </c>
      <c r="D877" s="449"/>
      <c r="E877" s="450" t="str">
        <f>'Data information'!D1090</f>
        <v>ชุด</v>
      </c>
      <c r="F877" s="449">
        <f>'Data information'!E1090</f>
        <v>605</v>
      </c>
      <c r="G877" s="449">
        <f t="shared" si="76"/>
        <v>0</v>
      </c>
      <c r="H877" s="449">
        <f>'Data information'!F1090</f>
        <v>400</v>
      </c>
      <c r="I877" s="449">
        <f t="shared" si="77"/>
        <v>0</v>
      </c>
      <c r="J877" s="449">
        <f t="shared" si="78"/>
        <v>0</v>
      </c>
      <c r="K877" s="469"/>
    </row>
    <row r="878" spans="1:11" s="500" customFormat="1" hidden="1">
      <c r="A878" s="451"/>
      <c r="B878" s="475"/>
      <c r="C878" s="476" t="str">
        <f>'Data information'!C1091</f>
        <v xml:space="preserve"> - ข้อต่อยืดหยุ่น (Flexible Connector) ขนาดเส้นผ่าศูนย์กลาง 6"</v>
      </c>
      <c r="D878" s="449"/>
      <c r="E878" s="450" t="str">
        <f>'Data information'!D1091</f>
        <v>ชุด</v>
      </c>
      <c r="F878" s="449">
        <f>'Data information'!E1091</f>
        <v>800</v>
      </c>
      <c r="G878" s="449">
        <f t="shared" si="76"/>
        <v>0</v>
      </c>
      <c r="H878" s="449">
        <f>'Data information'!F1091</f>
        <v>300</v>
      </c>
      <c r="I878" s="449">
        <f t="shared" si="77"/>
        <v>0</v>
      </c>
      <c r="J878" s="449">
        <f t="shared" si="78"/>
        <v>0</v>
      </c>
      <c r="K878" s="469"/>
    </row>
    <row r="879" spans="1:11" s="500" customFormat="1">
      <c r="A879" s="451"/>
      <c r="B879" s="475"/>
      <c r="C879" s="476" t="str">
        <f>'Data information'!C1092</f>
        <v xml:space="preserve"> - ข้อต่อยืดหยุ่น (Flexible Connector) ขนาดเส้นผ่าศูนย์กลาง 4"</v>
      </c>
      <c r="D879" s="449"/>
      <c r="E879" s="450" t="str">
        <f>'Data information'!D1092</f>
        <v>ชุด</v>
      </c>
      <c r="F879" s="449">
        <f>'Data information'!E1092</f>
        <v>600</v>
      </c>
      <c r="G879" s="449">
        <f t="shared" si="76"/>
        <v>0</v>
      </c>
      <c r="H879" s="449">
        <f>'Data information'!F1092</f>
        <v>200</v>
      </c>
      <c r="I879" s="449">
        <f t="shared" si="77"/>
        <v>0</v>
      </c>
      <c r="J879" s="449">
        <f t="shared" si="78"/>
        <v>0</v>
      </c>
      <c r="K879" s="469"/>
    </row>
    <row r="880" spans="1:11" s="500" customFormat="1">
      <c r="A880" s="451"/>
      <c r="B880" s="475"/>
      <c r="C880" s="485" t="str">
        <f>'Data information'!C1093</f>
        <v>ระบบบำบัดน้ำเสีย</v>
      </c>
      <c r="D880" s="449"/>
      <c r="E880" s="450"/>
      <c r="F880" s="449"/>
      <c r="G880" s="449"/>
      <c r="H880" s="449"/>
      <c r="I880" s="449"/>
      <c r="J880" s="449"/>
      <c r="K880" s="469"/>
    </row>
    <row r="881" spans="1:11" s="500" customFormat="1" hidden="1">
      <c r="A881" s="451"/>
      <c r="B881" s="475"/>
      <c r="C881" s="476" t="str">
        <f>'Data information'!C1094</f>
        <v xml:space="preserve"> - ถังดักไขมัน ชนิดฝังดิน ความจุ 6 ลบ.ม.</v>
      </c>
      <c r="D881" s="449"/>
      <c r="E881" s="450" t="str">
        <f>'Data information'!D1094</f>
        <v>ชุด</v>
      </c>
      <c r="F881" s="449">
        <f>'Data information'!E1094</f>
        <v>43000</v>
      </c>
      <c r="G881" s="449">
        <f t="shared" si="76"/>
        <v>0</v>
      </c>
      <c r="H881" s="449">
        <f>'Data information'!F1094</f>
        <v>4300</v>
      </c>
      <c r="I881" s="449">
        <f t="shared" si="77"/>
        <v>0</v>
      </c>
      <c r="J881" s="449">
        <f t="shared" si="78"/>
        <v>0</v>
      </c>
      <c r="K881" s="469"/>
    </row>
    <row r="882" spans="1:11" s="500" customFormat="1" hidden="1">
      <c r="A882" s="451"/>
      <c r="B882" s="475"/>
      <c r="C882" s="476" t="str">
        <f>'Data information'!C1095</f>
        <v xml:space="preserve"> - ถังบำบัดน้ำเสีย ชนิดเกรอะ-กรองเติมอากาศ ขนาดรองรับน้ำเสีย 12 ลบ.ม./วัน</v>
      </c>
      <c r="D882" s="449"/>
      <c r="E882" s="450" t="str">
        <f>'Data information'!D1095</f>
        <v>ชุด</v>
      </c>
      <c r="F882" s="449">
        <f>'Data information'!E1095</f>
        <v>157400</v>
      </c>
      <c r="G882" s="449">
        <f t="shared" si="76"/>
        <v>0</v>
      </c>
      <c r="H882" s="449">
        <f>'Data information'!F1095</f>
        <v>15740</v>
      </c>
      <c r="I882" s="449">
        <f t="shared" si="77"/>
        <v>0</v>
      </c>
      <c r="J882" s="449">
        <f t="shared" si="78"/>
        <v>0</v>
      </c>
      <c r="K882" s="469"/>
    </row>
    <row r="883" spans="1:11" s="500" customFormat="1" hidden="1">
      <c r="A883" s="451"/>
      <c r="B883" s="475"/>
      <c r="C883" s="476" t="str">
        <f>'Data information'!C1096</f>
        <v xml:space="preserve"> - ถังบำบัดน้ำเสีย ชนิดเกรอะ-กรองเติมอากาศ ขนาดรองรับน้ำเสีย 20 ลบ.ม./วัน</v>
      </c>
      <c r="D883" s="449"/>
      <c r="E883" s="450" t="str">
        <f>'Data information'!D1096</f>
        <v>ชุด</v>
      </c>
      <c r="F883" s="449">
        <f>'Data information'!E1096</f>
        <v>217600</v>
      </c>
      <c r="G883" s="449">
        <f t="shared" si="76"/>
        <v>0</v>
      </c>
      <c r="H883" s="449">
        <f>'Data information'!F1096</f>
        <v>21760</v>
      </c>
      <c r="I883" s="449">
        <f t="shared" si="77"/>
        <v>0</v>
      </c>
      <c r="J883" s="449">
        <f t="shared" si="78"/>
        <v>0</v>
      </c>
      <c r="K883" s="469"/>
    </row>
    <row r="884" spans="1:11" s="500" customFormat="1" hidden="1">
      <c r="A884" s="451"/>
      <c r="B884" s="475"/>
      <c r="C884" s="476" t="str">
        <f>'Data information'!C1097</f>
        <v xml:space="preserve"> - ถังบำบัดน้ำเสีย ชนิดเกรอะ-กรองเติมอากาศ ขนาดรองรับน้ำเสีย 22 ลบ.ม./วัน</v>
      </c>
      <c r="D884" s="449"/>
      <c r="E884" s="450" t="str">
        <f>'Data information'!D1097</f>
        <v>ชุด</v>
      </c>
      <c r="F884" s="449">
        <f>'Data information'!E1097</f>
        <v>462000</v>
      </c>
      <c r="G884" s="449">
        <f t="shared" si="76"/>
        <v>0</v>
      </c>
      <c r="H884" s="449">
        <f>'Data information'!F1097</f>
        <v>46200</v>
      </c>
      <c r="I884" s="449">
        <f t="shared" si="77"/>
        <v>0</v>
      </c>
      <c r="J884" s="449">
        <f t="shared" si="78"/>
        <v>0</v>
      </c>
      <c r="K884" s="469"/>
    </row>
    <row r="885" spans="1:11" s="500" customFormat="1" ht="48">
      <c r="A885" s="451"/>
      <c r="B885" s="475"/>
      <c r="C885" s="490" t="str">
        <f>'Data information'!C1098</f>
        <v xml:space="preserve"> - ถังบำบัดน้ำเสีย ชนิดเกรอะ-กรองเติมอากาศ ขนาดรองรับน้ำเสีย 25 ลบ.ม./วัน</v>
      </c>
      <c r="D885" s="449"/>
      <c r="E885" s="450" t="str">
        <f>'Data information'!D1098</f>
        <v>ชุด</v>
      </c>
      <c r="F885" s="449">
        <f>'Data information'!E1098</f>
        <v>260500</v>
      </c>
      <c r="G885" s="449">
        <f t="shared" si="76"/>
        <v>0</v>
      </c>
      <c r="H885" s="449">
        <f>'Data information'!F1098</f>
        <v>26050</v>
      </c>
      <c r="I885" s="449">
        <f t="shared" si="77"/>
        <v>0</v>
      </c>
      <c r="J885" s="449">
        <f t="shared" si="78"/>
        <v>0</v>
      </c>
      <c r="K885" s="469"/>
    </row>
    <row r="886" spans="1:11" s="500" customFormat="1" hidden="1">
      <c r="A886" s="451"/>
      <c r="B886" s="475"/>
      <c r="C886" s="476" t="str">
        <f>'Data information'!C1099</f>
        <v xml:space="preserve"> - ถังบำบัดน้ำเสีย ชนิดเกรอะ-กรองเติมอากาศ ขนาดรองรับน้ำเสีย 30 ลบ.ม./วัน</v>
      </c>
      <c r="D886" s="449"/>
      <c r="E886" s="450" t="str">
        <f>'Data information'!D1099</f>
        <v>ชุด</v>
      </c>
      <c r="F886" s="449">
        <f>'Data information'!E1099</f>
        <v>309500</v>
      </c>
      <c r="G886" s="449">
        <f t="shared" si="76"/>
        <v>0</v>
      </c>
      <c r="H886" s="449">
        <f>'Data information'!F1099</f>
        <v>30950</v>
      </c>
      <c r="I886" s="449">
        <f t="shared" si="77"/>
        <v>0</v>
      </c>
      <c r="J886" s="449">
        <f t="shared" si="78"/>
        <v>0</v>
      </c>
      <c r="K886" s="469"/>
    </row>
    <row r="887" spans="1:11" s="500" customFormat="1" hidden="1">
      <c r="A887" s="451"/>
      <c r="B887" s="475"/>
      <c r="C887" s="476" t="str">
        <f>'Data information'!C1100</f>
        <v xml:space="preserve"> - ถังบำบัดน้ำเสีย ชนิดเกรอะ-กรองเติมอากาศ ขนาดรองรับน้ำเสีย 50 ลบ.ม./วัน</v>
      </c>
      <c r="D887" s="449"/>
      <c r="E887" s="450" t="str">
        <f>'Data information'!D1100</f>
        <v>ชุด</v>
      </c>
      <c r="F887" s="449">
        <f>'Data information'!E1100</f>
        <v>465500</v>
      </c>
      <c r="G887" s="449">
        <f t="shared" si="76"/>
        <v>0</v>
      </c>
      <c r="H887" s="449">
        <f>'Data information'!F1100</f>
        <v>46550</v>
      </c>
      <c r="I887" s="449">
        <f t="shared" si="77"/>
        <v>0</v>
      </c>
      <c r="J887" s="449">
        <f t="shared" si="78"/>
        <v>0</v>
      </c>
      <c r="K887" s="469"/>
    </row>
    <row r="888" spans="1:11" s="500" customFormat="1" hidden="1">
      <c r="A888" s="451"/>
      <c r="B888" s="475"/>
      <c r="C888" s="476" t="str">
        <f>'Data information'!C1101</f>
        <v xml:space="preserve"> - ถังบำบัดน้ำเสีย ชนิดเกรอะ-กรองเติมอากาศ ขนาดรองรับน้ำเสีย 85 ลบ.ม./วัน</v>
      </c>
      <c r="D888" s="449"/>
      <c r="E888" s="450" t="str">
        <f>'Data information'!D1101</f>
        <v>ชุด</v>
      </c>
      <c r="F888" s="449">
        <f>'Data information'!E1101</f>
        <v>888000</v>
      </c>
      <c r="G888" s="449">
        <f t="shared" si="76"/>
        <v>0</v>
      </c>
      <c r="H888" s="449">
        <f>'Data information'!F1101</f>
        <v>88800</v>
      </c>
      <c r="I888" s="449">
        <f t="shared" si="77"/>
        <v>0</v>
      </c>
      <c r="J888" s="449">
        <f t="shared" si="78"/>
        <v>0</v>
      </c>
      <c r="K888" s="469"/>
    </row>
    <row r="889" spans="1:11" s="500" customFormat="1">
      <c r="A889" s="451"/>
      <c r="B889" s="475"/>
      <c r="C889" s="476" t="str">
        <f>'Data information'!C1102</f>
        <v xml:space="preserve"> - งานโครงสร้างรองรับถังบำบัดน้ำเสีย</v>
      </c>
      <c r="D889" s="449"/>
      <c r="E889" s="450" t="str">
        <f>'Data information'!D1102</f>
        <v>ตร.ม.</v>
      </c>
      <c r="F889" s="449">
        <f>'Data information'!E1102</f>
        <v>1500</v>
      </c>
      <c r="G889" s="449">
        <f t="shared" si="76"/>
        <v>0</v>
      </c>
      <c r="H889" s="449">
        <f>'Data information'!F1102</f>
        <v>0</v>
      </c>
      <c r="I889" s="449">
        <f t="shared" si="77"/>
        <v>0</v>
      </c>
      <c r="J889" s="449">
        <f t="shared" si="78"/>
        <v>0</v>
      </c>
      <c r="K889" s="469"/>
    </row>
    <row r="890" spans="1:11" s="500" customFormat="1">
      <c r="A890" s="451"/>
      <c r="B890" s="475"/>
      <c r="C890" s="485" t="str">
        <f>'Data information'!C1103</f>
        <v>ระบบดับเพลิง</v>
      </c>
      <c r="D890" s="449"/>
      <c r="E890" s="450"/>
      <c r="F890" s="449"/>
      <c r="G890" s="449"/>
      <c r="H890" s="449"/>
      <c r="I890" s="449"/>
      <c r="J890" s="449"/>
      <c r="K890" s="469"/>
    </row>
    <row r="891" spans="1:11" s="500" customFormat="1">
      <c r="A891" s="451"/>
      <c r="B891" s="475"/>
      <c r="C891" s="476" t="str">
        <f>'Data information'!C1104</f>
        <v xml:space="preserve"> - ท่อเหล็กดำชนิดมีตะเข็บ (ชั้น  SCH. 40) ขนาด 4" </v>
      </c>
      <c r="D891" s="449"/>
      <c r="E891" s="450" t="str">
        <f>'Data information'!D1104</f>
        <v>ม.</v>
      </c>
      <c r="F891" s="449">
        <f>'Data information'!E1104</f>
        <v>523</v>
      </c>
      <c r="G891" s="449">
        <f t="shared" si="76"/>
        <v>0</v>
      </c>
      <c r="H891" s="449">
        <f>'Data information'!F1104</f>
        <v>280</v>
      </c>
      <c r="I891" s="449">
        <f t="shared" si="77"/>
        <v>0</v>
      </c>
      <c r="J891" s="449">
        <f t="shared" si="78"/>
        <v>0</v>
      </c>
      <c r="K891" s="469"/>
    </row>
    <row r="892" spans="1:11" s="500" customFormat="1">
      <c r="A892" s="451"/>
      <c r="B892" s="475"/>
      <c r="C892" s="476" t="str">
        <f>'Data information'!C1105</f>
        <v xml:space="preserve"> - ท่อเหล็กดำชนิดมีตะเข็บ (ชั้น  SCH. 40) ขนาด 2-1/2" </v>
      </c>
      <c r="D892" s="449"/>
      <c r="E892" s="450" t="str">
        <f>'Data information'!D1105</f>
        <v>ม.</v>
      </c>
      <c r="F892" s="449">
        <f>'Data information'!E1105</f>
        <v>271</v>
      </c>
      <c r="G892" s="449">
        <f t="shared" si="76"/>
        <v>0</v>
      </c>
      <c r="H892" s="449">
        <f>'Data information'!F1105</f>
        <v>150</v>
      </c>
      <c r="I892" s="449">
        <f t="shared" si="77"/>
        <v>0</v>
      </c>
      <c r="J892" s="449">
        <f t="shared" si="78"/>
        <v>0</v>
      </c>
      <c r="K892" s="469"/>
    </row>
    <row r="893" spans="1:11" s="500" customFormat="1">
      <c r="A893" s="451"/>
      <c r="B893" s="475"/>
      <c r="C893" s="476" t="str">
        <f>'Data information'!C1106</f>
        <v xml:space="preserve"> - ข้อต่อและอุปกรณ์ประกอบท่อ</v>
      </c>
      <c r="D893" s="449"/>
      <c r="E893" s="450" t="str">
        <f>'Data information'!D1106</f>
        <v>รายการ</v>
      </c>
      <c r="F893" s="449">
        <f>(SUM(G891:G892))*0.4</f>
        <v>0</v>
      </c>
      <c r="G893" s="449">
        <f t="shared" si="76"/>
        <v>0</v>
      </c>
      <c r="H893" s="449">
        <f>F893*0.3</f>
        <v>0</v>
      </c>
      <c r="I893" s="449">
        <f t="shared" si="77"/>
        <v>0</v>
      </c>
      <c r="J893" s="449">
        <f t="shared" si="78"/>
        <v>0</v>
      </c>
      <c r="K893" s="469"/>
    </row>
    <row r="894" spans="1:11" s="500" customFormat="1">
      <c r="A894" s="451"/>
      <c r="B894" s="475"/>
      <c r="C894" s="476" t="str">
        <f>'Data information'!C1107</f>
        <v xml:space="preserve"> - อุปกรณ์แขวนท่อ ยึดรองรับท่อ และปลอกท่อ</v>
      </c>
      <c r="D894" s="449"/>
      <c r="E894" s="450" t="str">
        <f>'Data information'!D1107</f>
        <v>รายการ</v>
      </c>
      <c r="F894" s="449">
        <f>(SUM(G891:G892))*0.2</f>
        <v>0</v>
      </c>
      <c r="G894" s="449">
        <f t="shared" si="76"/>
        <v>0</v>
      </c>
      <c r="H894" s="449">
        <f>F894*0.3</f>
        <v>0</v>
      </c>
      <c r="I894" s="449">
        <f t="shared" si="77"/>
        <v>0</v>
      </c>
      <c r="J894" s="449">
        <f t="shared" si="78"/>
        <v>0</v>
      </c>
      <c r="K894" s="469"/>
    </row>
    <row r="895" spans="1:11" s="500" customFormat="1">
      <c r="A895" s="451"/>
      <c r="B895" s="475"/>
      <c r="C895" s="476" t="str">
        <f>'Data information'!C1108</f>
        <v xml:space="preserve"> - งานทดสอบ ทำความสะอาด และทาสีทำสัญลักษณ์ท่อ</v>
      </c>
      <c r="D895" s="449"/>
      <c r="E895" s="450" t="str">
        <f>'Data information'!D1108</f>
        <v>รายการ</v>
      </c>
      <c r="F895" s="449">
        <f>(SUM(G891:G892))*0.1</f>
        <v>0</v>
      </c>
      <c r="G895" s="449">
        <f t="shared" si="76"/>
        <v>0</v>
      </c>
      <c r="H895" s="449">
        <f>F895*0.3</f>
        <v>0</v>
      </c>
      <c r="I895" s="449">
        <f t="shared" si="77"/>
        <v>0</v>
      </c>
      <c r="J895" s="449">
        <f t="shared" si="78"/>
        <v>0</v>
      </c>
      <c r="K895" s="469"/>
    </row>
    <row r="896" spans="1:11" s="500" customFormat="1">
      <c r="A896" s="451"/>
      <c r="B896" s="475"/>
      <c r="C896" s="476" t="str">
        <f>'Data information'!C1109</f>
        <v xml:space="preserve"> - งานทาสีท่อดับเพลิง</v>
      </c>
      <c r="D896" s="449"/>
      <c r="E896" s="450" t="str">
        <f>'Data information'!D1109</f>
        <v>รายการ</v>
      </c>
      <c r="F896" s="449">
        <f>(SUM(G891:G892))*0.3</f>
        <v>0</v>
      </c>
      <c r="G896" s="449">
        <f t="shared" si="76"/>
        <v>0</v>
      </c>
      <c r="H896" s="449">
        <f>F896*0.3</f>
        <v>0</v>
      </c>
      <c r="I896" s="449">
        <f t="shared" si="77"/>
        <v>0</v>
      </c>
      <c r="J896" s="449">
        <f t="shared" si="78"/>
        <v>0</v>
      </c>
      <c r="K896" s="469"/>
    </row>
    <row r="897" spans="1:11" s="500" customFormat="1" hidden="1">
      <c r="A897" s="451"/>
      <c r="B897" s="475"/>
      <c r="C897" s="476" t="str">
        <f>'Data information'!C1110</f>
        <v xml:space="preserve"> - วาล์วควบคุมการไหลของน้ำ ขนาด 4" (Gate Valve)</v>
      </c>
      <c r="D897" s="449"/>
      <c r="E897" s="450" t="str">
        <f>'Data information'!D1110</f>
        <v>ชุด</v>
      </c>
      <c r="F897" s="449">
        <f>'Data information'!E1110</f>
        <v>16340</v>
      </c>
      <c r="G897" s="449">
        <f t="shared" si="76"/>
        <v>0</v>
      </c>
      <c r="H897" s="449">
        <f>'Data information'!F1110</f>
        <v>800</v>
      </c>
      <c r="I897" s="449">
        <f t="shared" si="77"/>
        <v>0</v>
      </c>
      <c r="J897" s="449">
        <f t="shared" si="78"/>
        <v>0</v>
      </c>
      <c r="K897" s="469"/>
    </row>
    <row r="898" spans="1:11" s="500" customFormat="1" hidden="1">
      <c r="A898" s="451"/>
      <c r="B898" s="475"/>
      <c r="C898" s="476" t="str">
        <f>'Data information'!C1111</f>
        <v xml:space="preserve"> - วาล์วควบคุมการไหลของน้ำ ขนาด 2-1/2" (Gate Valve)</v>
      </c>
      <c r="D898" s="449"/>
      <c r="E898" s="450" t="str">
        <f>'Data information'!D1111</f>
        <v>ชุด</v>
      </c>
      <c r="F898" s="449">
        <f>'Data information'!E1111</f>
        <v>8140</v>
      </c>
      <c r="G898" s="449">
        <f t="shared" si="76"/>
        <v>0</v>
      </c>
      <c r="H898" s="449">
        <f>'Data information'!F1111</f>
        <v>500</v>
      </c>
      <c r="I898" s="449">
        <f t="shared" si="77"/>
        <v>0</v>
      </c>
      <c r="J898" s="449">
        <f t="shared" si="78"/>
        <v>0</v>
      </c>
      <c r="K898" s="469"/>
    </row>
    <row r="899" spans="1:11" s="500" customFormat="1">
      <c r="A899" s="451"/>
      <c r="B899" s="475"/>
      <c r="C899" s="476" t="str">
        <f>'Data information'!C1112</f>
        <v xml:space="preserve"> - วาล์วควบคุมการไหลของน้ำ ขนาด 1" (Gate Valve)</v>
      </c>
      <c r="D899" s="449"/>
      <c r="E899" s="450" t="str">
        <f>'Data information'!D1112</f>
        <v>ชุด</v>
      </c>
      <c r="F899" s="449">
        <f>'Data information'!E1112</f>
        <v>1145</v>
      </c>
      <c r="G899" s="449">
        <f t="shared" si="76"/>
        <v>0</v>
      </c>
      <c r="H899" s="449">
        <f>'Data information'!F1112</f>
        <v>200</v>
      </c>
      <c r="I899" s="449">
        <f t="shared" si="77"/>
        <v>0</v>
      </c>
      <c r="J899" s="449">
        <f t="shared" si="78"/>
        <v>0</v>
      </c>
      <c r="K899" s="469"/>
    </row>
    <row r="900" spans="1:11" s="500" customFormat="1" hidden="1">
      <c r="A900" s="451"/>
      <c r="B900" s="475"/>
      <c r="C900" s="476" t="str">
        <f>'Data information'!C1113</f>
        <v xml:space="preserve"> - วาล์วควบคุมการไหลของน้ำ ขนาด 4" (Check Valve)</v>
      </c>
      <c r="D900" s="449"/>
      <c r="E900" s="450" t="str">
        <f>'Data information'!D1113</f>
        <v>ชุด</v>
      </c>
      <c r="F900" s="449">
        <f>'Data information'!E1113</f>
        <v>15695</v>
      </c>
      <c r="G900" s="449">
        <f t="shared" si="76"/>
        <v>0</v>
      </c>
      <c r="H900" s="449">
        <f>'Data information'!F1113</f>
        <v>800</v>
      </c>
      <c r="I900" s="449">
        <f t="shared" si="77"/>
        <v>0</v>
      </c>
      <c r="J900" s="449">
        <f t="shared" si="78"/>
        <v>0</v>
      </c>
      <c r="K900" s="469"/>
    </row>
    <row r="901" spans="1:11" s="500" customFormat="1">
      <c r="A901" s="451"/>
      <c r="B901" s="475"/>
      <c r="C901" s="476" t="str">
        <f>'Data information'!C1114</f>
        <v xml:space="preserve"> - ตู้สายฉีดดับเพลิงพร้อมอุปกรณ์ประกอบครบชุด (FHC)</v>
      </c>
      <c r="D901" s="449"/>
      <c r="E901" s="450" t="str">
        <f>'Data information'!D1114</f>
        <v>ชุด</v>
      </c>
      <c r="F901" s="449">
        <f>'Data information'!E1114</f>
        <v>16000</v>
      </c>
      <c r="G901" s="449">
        <f t="shared" si="76"/>
        <v>0</v>
      </c>
      <c r="H901" s="449">
        <f>'Data information'!F1114</f>
        <v>1200</v>
      </c>
      <c r="I901" s="449">
        <f t="shared" si="77"/>
        <v>0</v>
      </c>
      <c r="J901" s="449">
        <f t="shared" si="78"/>
        <v>0</v>
      </c>
      <c r="K901" s="469"/>
    </row>
    <row r="902" spans="1:11" s="500" customFormat="1">
      <c r="A902" s="451"/>
      <c r="B902" s="475"/>
      <c r="C902" s="476" t="str">
        <f>'Data information'!C1115</f>
        <v xml:space="preserve"> - หัวรับน้ำดับเพลิง </v>
      </c>
      <c r="D902" s="449"/>
      <c r="E902" s="450" t="str">
        <f>'Data information'!D1115</f>
        <v>ชุด</v>
      </c>
      <c r="F902" s="449">
        <f>'Data information'!E1115</f>
        <v>7500</v>
      </c>
      <c r="G902" s="449">
        <f t="shared" si="76"/>
        <v>0</v>
      </c>
      <c r="H902" s="449">
        <f>'Data information'!F1115</f>
        <v>800</v>
      </c>
      <c r="I902" s="449">
        <f t="shared" si="77"/>
        <v>0</v>
      </c>
      <c r="J902" s="449">
        <f t="shared" si="78"/>
        <v>0</v>
      </c>
      <c r="K902" s="469"/>
    </row>
    <row r="903" spans="1:11" s="500" customFormat="1">
      <c r="A903" s="454"/>
      <c r="B903" s="477"/>
      <c r="C903" s="478"/>
      <c r="D903" s="452"/>
      <c r="E903" s="453"/>
      <c r="F903" s="452"/>
      <c r="G903" s="452"/>
      <c r="H903" s="452"/>
      <c r="I903" s="452"/>
      <c r="J903" s="452"/>
      <c r="K903" s="454"/>
    </row>
    <row r="904" spans="1:11" s="500" customFormat="1">
      <c r="A904" s="464"/>
      <c r="B904" s="700" t="str">
        <f>"รวม"&amp;B820</f>
        <v>รวมหมวดงานวิศวกรรมสุขาภิบาล</v>
      </c>
      <c r="C904" s="701"/>
      <c r="D904" s="462"/>
      <c r="E904" s="463"/>
      <c r="F904" s="462"/>
      <c r="G904" s="462">
        <f>SUM(G820:G903)</f>
        <v>0</v>
      </c>
      <c r="H904" s="462"/>
      <c r="I904" s="462">
        <f>SUM(I820:I903)</f>
        <v>0</v>
      </c>
      <c r="J904" s="462">
        <f>SUM(J820:J903)</f>
        <v>0</v>
      </c>
      <c r="K904" s="464"/>
    </row>
    <row r="905" spans="1:11" s="500" customFormat="1">
      <c r="A905" s="480">
        <v>8.6</v>
      </c>
      <c r="B905" s="481" t="str">
        <f>B15</f>
        <v>หมวดงานวิศวกรรมเครื่องกล ระบายอากาศ</v>
      </c>
      <c r="C905" s="476"/>
      <c r="D905" s="451"/>
      <c r="E905" s="458"/>
      <c r="F905" s="451"/>
      <c r="G905" s="451"/>
      <c r="H905" s="451"/>
      <c r="I905" s="451"/>
      <c r="J905" s="451"/>
      <c r="K905" s="451"/>
    </row>
    <row r="906" spans="1:11" s="500" customFormat="1" hidden="1">
      <c r="A906" s="480"/>
      <c r="B906" s="481"/>
      <c r="C906" s="485" t="str">
        <f>'Data information'!C1117</f>
        <v xml:space="preserve">งานระบบท่อน้ำยาพร้อมหุ้มฉนวน </v>
      </c>
      <c r="D906" s="451"/>
      <c r="E906" s="458"/>
      <c r="F906" s="451"/>
      <c r="G906" s="451"/>
      <c r="H906" s="451"/>
      <c r="I906" s="451"/>
      <c r="J906" s="451"/>
      <c r="K906" s="451"/>
    </row>
    <row r="907" spans="1:11" s="500" customFormat="1" hidden="1">
      <c r="A907" s="451"/>
      <c r="B907" s="475"/>
      <c r="C907" s="476" t="str">
        <f>'Data information'!C1118</f>
        <v xml:space="preserve"> - ท่อน้ำยา (COPPER TUBE TYPE "L")  DIA 1/4"</v>
      </c>
      <c r="D907" s="449"/>
      <c r="E907" s="450" t="str">
        <f>'Data information'!D1118</f>
        <v>ม.</v>
      </c>
      <c r="F907" s="449">
        <f>'Data information'!E1118</f>
        <v>80</v>
      </c>
      <c r="G907" s="449">
        <f>D907*F907</f>
        <v>0</v>
      </c>
      <c r="H907" s="449">
        <f>'Data information'!F1118</f>
        <v>25</v>
      </c>
      <c r="I907" s="449">
        <f>D907*H907</f>
        <v>0</v>
      </c>
      <c r="J907" s="449">
        <f>G907+I907</f>
        <v>0</v>
      </c>
      <c r="K907" s="469"/>
    </row>
    <row r="908" spans="1:11" s="500" customFormat="1" hidden="1">
      <c r="A908" s="460"/>
      <c r="B908" s="482"/>
      <c r="C908" s="476" t="str">
        <f>'Data information'!C1119</f>
        <v xml:space="preserve"> - ท่อน้ำยา (COPPER TUBE TYPE "L")  DIA 3/8"</v>
      </c>
      <c r="D908" s="449"/>
      <c r="E908" s="450" t="str">
        <f>'Data information'!D1119</f>
        <v>ม.</v>
      </c>
      <c r="F908" s="449">
        <f>'Data information'!E1119</f>
        <v>90</v>
      </c>
      <c r="G908" s="449">
        <f t="shared" ref="G908:G954" si="79">D908*F908</f>
        <v>0</v>
      </c>
      <c r="H908" s="449">
        <f>'Data information'!F1119</f>
        <v>30</v>
      </c>
      <c r="I908" s="449">
        <f t="shared" ref="I908:I954" si="80">D908*H908</f>
        <v>0</v>
      </c>
      <c r="J908" s="449">
        <f t="shared" ref="J908:J954" si="81">G908+I908</f>
        <v>0</v>
      </c>
      <c r="K908" s="470"/>
    </row>
    <row r="909" spans="1:11" s="500" customFormat="1" hidden="1">
      <c r="A909" s="460"/>
      <c r="B909" s="482"/>
      <c r="C909" s="476" t="str">
        <f>'Data information'!C1120</f>
        <v xml:space="preserve"> - ท่อน้ำยา (COPPER TUBE TYPE "L")  DIA 1/2"</v>
      </c>
      <c r="D909" s="449"/>
      <c r="E909" s="450" t="str">
        <f>'Data information'!D1120</f>
        <v>ม.</v>
      </c>
      <c r="F909" s="449">
        <f>'Data information'!E1120</f>
        <v>140</v>
      </c>
      <c r="G909" s="449">
        <f t="shared" si="79"/>
        <v>0</v>
      </c>
      <c r="H909" s="449">
        <f>'Data information'!F1120</f>
        <v>50</v>
      </c>
      <c r="I909" s="449">
        <f t="shared" si="80"/>
        <v>0</v>
      </c>
      <c r="J909" s="449">
        <f t="shared" si="81"/>
        <v>0</v>
      </c>
      <c r="K909" s="470"/>
    </row>
    <row r="910" spans="1:11" s="500" customFormat="1" hidden="1">
      <c r="A910" s="460"/>
      <c r="B910" s="482"/>
      <c r="C910" s="476" t="str">
        <f>'Data information'!C1121</f>
        <v xml:space="preserve"> - ท่อน้ำยา (COPPER TUBE TYPE "L")  DIA 5/8"</v>
      </c>
      <c r="D910" s="449"/>
      <c r="E910" s="450" t="str">
        <f>'Data information'!D1121</f>
        <v>ม.</v>
      </c>
      <c r="F910" s="449">
        <f>'Data information'!E1121</f>
        <v>209</v>
      </c>
      <c r="G910" s="449">
        <f t="shared" si="79"/>
        <v>0</v>
      </c>
      <c r="H910" s="449">
        <f>'Data information'!F1121</f>
        <v>65</v>
      </c>
      <c r="I910" s="449">
        <f t="shared" si="80"/>
        <v>0</v>
      </c>
      <c r="J910" s="449">
        <f t="shared" si="81"/>
        <v>0</v>
      </c>
      <c r="K910" s="470"/>
    </row>
    <row r="911" spans="1:11" s="500" customFormat="1" hidden="1">
      <c r="A911" s="460"/>
      <c r="B911" s="482"/>
      <c r="C911" s="476" t="str">
        <f>'Data information'!C1122</f>
        <v xml:space="preserve"> - ท่อน้ำยา (COPPER TUBE TYPE "L")  DIA 3/4"</v>
      </c>
      <c r="D911" s="449"/>
      <c r="E911" s="450" t="str">
        <f>'Data information'!D1122</f>
        <v>ม.</v>
      </c>
      <c r="F911" s="449">
        <f>'Data information'!E1122</f>
        <v>269</v>
      </c>
      <c r="G911" s="449">
        <f t="shared" si="79"/>
        <v>0</v>
      </c>
      <c r="H911" s="449">
        <f>'Data information'!F1122</f>
        <v>80</v>
      </c>
      <c r="I911" s="449">
        <f t="shared" si="80"/>
        <v>0</v>
      </c>
      <c r="J911" s="449">
        <f t="shared" si="81"/>
        <v>0</v>
      </c>
      <c r="K911" s="470"/>
    </row>
    <row r="912" spans="1:11" s="500" customFormat="1" hidden="1">
      <c r="A912" s="460"/>
      <c r="B912" s="482"/>
      <c r="C912" s="476" t="str">
        <f>'Data information'!C1123</f>
        <v xml:space="preserve"> - ท่อน้ำยา (COPPER TUBE TYPE "L")  DIA 7/8"</v>
      </c>
      <c r="D912" s="449"/>
      <c r="E912" s="450" t="str">
        <f>'Data information'!D1123</f>
        <v>ม.</v>
      </c>
      <c r="F912" s="449">
        <f>'Data information'!E1123</f>
        <v>334</v>
      </c>
      <c r="G912" s="449">
        <f t="shared" si="79"/>
        <v>0</v>
      </c>
      <c r="H912" s="449">
        <f>'Data information'!F1123</f>
        <v>110</v>
      </c>
      <c r="I912" s="449">
        <f t="shared" si="80"/>
        <v>0</v>
      </c>
      <c r="J912" s="449">
        <f t="shared" si="81"/>
        <v>0</v>
      </c>
      <c r="K912" s="470"/>
    </row>
    <row r="913" spans="1:11" s="500" customFormat="1" hidden="1">
      <c r="A913" s="460"/>
      <c r="B913" s="482"/>
      <c r="C913" s="476" t="str">
        <f>'Data information'!C1124</f>
        <v xml:space="preserve"> - ท่อน้ำยา (COPPER TUBE TYPE "L")  DIA 1-1/8"</v>
      </c>
      <c r="D913" s="449"/>
      <c r="E913" s="450" t="str">
        <f>'Data information'!D1124</f>
        <v>ม.</v>
      </c>
      <c r="F913" s="449">
        <f>'Data information'!E1124</f>
        <v>469</v>
      </c>
      <c r="G913" s="449">
        <f t="shared" si="79"/>
        <v>0</v>
      </c>
      <c r="H913" s="449">
        <f>'Data information'!F1124</f>
        <v>150</v>
      </c>
      <c r="I913" s="449">
        <f t="shared" si="80"/>
        <v>0</v>
      </c>
      <c r="J913" s="449">
        <f t="shared" si="81"/>
        <v>0</v>
      </c>
      <c r="K913" s="470"/>
    </row>
    <row r="914" spans="1:11" s="500" customFormat="1" hidden="1">
      <c r="A914" s="460"/>
      <c r="B914" s="482"/>
      <c r="C914" s="476" t="str">
        <f>'Data information'!C1125</f>
        <v xml:space="preserve"> - ท่อน้ำยา (COPPER TUBE TYPE "L")  DIA 1-1/4"</v>
      </c>
      <c r="D914" s="449"/>
      <c r="E914" s="450" t="str">
        <f>'Data information'!D1125</f>
        <v>ม.</v>
      </c>
      <c r="F914" s="449">
        <f>'Data information'!E1125</f>
        <v>580</v>
      </c>
      <c r="G914" s="449">
        <f t="shared" si="79"/>
        <v>0</v>
      </c>
      <c r="H914" s="449">
        <f>'Data information'!F1125</f>
        <v>167</v>
      </c>
      <c r="I914" s="449">
        <f t="shared" si="80"/>
        <v>0</v>
      </c>
      <c r="J914" s="449">
        <f t="shared" si="81"/>
        <v>0</v>
      </c>
      <c r="K914" s="470"/>
    </row>
    <row r="915" spans="1:11" s="500" customFormat="1" hidden="1">
      <c r="A915" s="460"/>
      <c r="B915" s="482"/>
      <c r="C915" s="476" t="str">
        <f>'Data information'!C1126</f>
        <v xml:space="preserve"> - ท่อน้ำยา (COPPER TUBE TYPE "L")  DIA 1-3/8"</v>
      </c>
      <c r="D915" s="449"/>
      <c r="E915" s="450" t="str">
        <f>'Data information'!D1126</f>
        <v>ม.</v>
      </c>
      <c r="F915" s="449">
        <f>'Data information'!E1126</f>
        <v>622</v>
      </c>
      <c r="G915" s="449">
        <f t="shared" si="79"/>
        <v>0</v>
      </c>
      <c r="H915" s="449">
        <f>'Data information'!F1126</f>
        <v>200</v>
      </c>
      <c r="I915" s="449">
        <f t="shared" si="80"/>
        <v>0</v>
      </c>
      <c r="J915" s="449">
        <f t="shared" si="81"/>
        <v>0</v>
      </c>
      <c r="K915" s="470"/>
    </row>
    <row r="916" spans="1:11" s="500" customFormat="1" hidden="1">
      <c r="A916" s="460"/>
      <c r="B916" s="482"/>
      <c r="C916" s="476" t="str">
        <f>'Data information'!C1127</f>
        <v xml:space="preserve"> - ท่อน้ำยา (COPPER TUBE TYPE "L")  DIA 1-1/2"</v>
      </c>
      <c r="D916" s="449"/>
      <c r="E916" s="450" t="str">
        <f>'Data information'!D1127</f>
        <v>ม.</v>
      </c>
      <c r="F916" s="449">
        <f>'Data information'!E1127</f>
        <v>760</v>
      </c>
      <c r="G916" s="449">
        <f t="shared" si="79"/>
        <v>0</v>
      </c>
      <c r="H916" s="449">
        <f>'Data information'!F1127</f>
        <v>218</v>
      </c>
      <c r="I916" s="449">
        <f t="shared" si="80"/>
        <v>0</v>
      </c>
      <c r="J916" s="449">
        <f t="shared" si="81"/>
        <v>0</v>
      </c>
      <c r="K916" s="470"/>
    </row>
    <row r="917" spans="1:11" s="500" customFormat="1" hidden="1">
      <c r="A917" s="460"/>
      <c r="B917" s="482"/>
      <c r="C917" s="476" t="str">
        <f>'Data information'!C1128</f>
        <v xml:space="preserve"> - ท่อน้ำยา (COPPER TUBE TYPE "L")  DIA 1-5/8"</v>
      </c>
      <c r="D917" s="449"/>
      <c r="E917" s="450" t="str">
        <f>'Data information'!D1128</f>
        <v>ม.</v>
      </c>
      <c r="F917" s="449">
        <f>'Data information'!E1128</f>
        <v>800</v>
      </c>
      <c r="G917" s="449">
        <f t="shared" si="79"/>
        <v>0</v>
      </c>
      <c r="H917" s="449">
        <f>'Data information'!F1128</f>
        <v>255</v>
      </c>
      <c r="I917" s="449">
        <f t="shared" si="80"/>
        <v>0</v>
      </c>
      <c r="J917" s="449">
        <f t="shared" si="81"/>
        <v>0</v>
      </c>
      <c r="K917" s="470"/>
    </row>
    <row r="918" spans="1:11" s="500" customFormat="1" hidden="1">
      <c r="A918" s="460"/>
      <c r="B918" s="482"/>
      <c r="C918" s="476" t="str">
        <f>'Data information'!C1129</f>
        <v xml:space="preserve"> - ท่อน้ำยา (COPPER TUBE TYPE "L")  DIA 2-1/8"</v>
      </c>
      <c r="D918" s="449"/>
      <c r="E918" s="450" t="str">
        <f>'Data information'!D1129</f>
        <v>ม.</v>
      </c>
      <c r="F918" s="449">
        <f>'Data information'!E1129</f>
        <v>1225</v>
      </c>
      <c r="G918" s="449">
        <f t="shared" si="79"/>
        <v>0</v>
      </c>
      <c r="H918" s="449">
        <f>'Data information'!F1129</f>
        <v>380</v>
      </c>
      <c r="I918" s="449">
        <f t="shared" si="80"/>
        <v>0</v>
      </c>
      <c r="J918" s="449">
        <f t="shared" si="81"/>
        <v>0</v>
      </c>
      <c r="K918" s="470"/>
    </row>
    <row r="919" spans="1:11" s="500" customFormat="1" hidden="1">
      <c r="A919" s="460"/>
      <c r="B919" s="482"/>
      <c r="C919" s="476" t="str">
        <f>'Data information'!C1130</f>
        <v xml:space="preserve"> - FITTING</v>
      </c>
      <c r="D919" s="449"/>
      <c r="E919" s="450" t="str">
        <f>'Data information'!D1130</f>
        <v>รายการ</v>
      </c>
      <c r="F919" s="449">
        <f>(SUM(G907:G918))*0.15</f>
        <v>0</v>
      </c>
      <c r="G919" s="449">
        <f t="shared" si="79"/>
        <v>0</v>
      </c>
      <c r="H919" s="449">
        <v>0</v>
      </c>
      <c r="I919" s="449">
        <f t="shared" si="80"/>
        <v>0</v>
      </c>
      <c r="J919" s="449">
        <f t="shared" si="81"/>
        <v>0</v>
      </c>
      <c r="K919" s="470"/>
    </row>
    <row r="920" spans="1:11" s="500" customFormat="1" hidden="1">
      <c r="A920" s="460"/>
      <c r="B920" s="482"/>
      <c r="C920" s="476" t="str">
        <f>'Data information'!C1131</f>
        <v xml:space="preserve"> - HANGER &amp; SUPPORT</v>
      </c>
      <c r="D920" s="449"/>
      <c r="E920" s="450" t="str">
        <f>'Data information'!D1131</f>
        <v>รายการ</v>
      </c>
      <c r="F920" s="449">
        <f>(SUM(G907:G918))*0.1</f>
        <v>0</v>
      </c>
      <c r="G920" s="449">
        <f t="shared" si="79"/>
        <v>0</v>
      </c>
      <c r="H920" s="449">
        <v>0</v>
      </c>
      <c r="I920" s="449">
        <f t="shared" si="80"/>
        <v>0</v>
      </c>
      <c r="J920" s="449">
        <f t="shared" si="81"/>
        <v>0</v>
      </c>
      <c r="K920" s="470"/>
    </row>
    <row r="921" spans="1:11" s="500" customFormat="1" hidden="1">
      <c r="A921" s="460"/>
      <c r="B921" s="482"/>
      <c r="C921" s="476" t="str">
        <f>'Data information'!C1132</f>
        <v xml:space="preserve"> - ฉนวนหุ้มท่อน้ำยา หนา 3/4"  DIA 1/4"</v>
      </c>
      <c r="D921" s="449"/>
      <c r="E921" s="450" t="str">
        <f>'Data information'!D1132</f>
        <v>ม.</v>
      </c>
      <c r="F921" s="449">
        <f>'Data information'!E1132</f>
        <v>58</v>
      </c>
      <c r="G921" s="449">
        <f t="shared" si="79"/>
        <v>0</v>
      </c>
      <c r="H921" s="449">
        <f>'Data information'!F1132</f>
        <v>15</v>
      </c>
      <c r="I921" s="449">
        <f t="shared" si="80"/>
        <v>0</v>
      </c>
      <c r="J921" s="449">
        <f t="shared" si="81"/>
        <v>0</v>
      </c>
      <c r="K921" s="470"/>
    </row>
    <row r="922" spans="1:11" s="500" customFormat="1" hidden="1">
      <c r="A922" s="460"/>
      <c r="B922" s="482"/>
      <c r="C922" s="476" t="str">
        <f>'Data information'!C1133</f>
        <v xml:space="preserve"> - ฉนวนหุ้มท่อน้ำยา หนา 3/4"  DIA 3/8"</v>
      </c>
      <c r="D922" s="449"/>
      <c r="E922" s="450" t="str">
        <f>'Data information'!D1133</f>
        <v>ม.</v>
      </c>
      <c r="F922" s="449">
        <f>'Data information'!E1133</f>
        <v>62</v>
      </c>
      <c r="G922" s="449">
        <f t="shared" si="79"/>
        <v>0</v>
      </c>
      <c r="H922" s="449">
        <f>'Data information'!F1133</f>
        <v>15</v>
      </c>
      <c r="I922" s="449">
        <f t="shared" si="80"/>
        <v>0</v>
      </c>
      <c r="J922" s="449">
        <f t="shared" si="81"/>
        <v>0</v>
      </c>
      <c r="K922" s="470"/>
    </row>
    <row r="923" spans="1:11" s="500" customFormat="1" hidden="1">
      <c r="A923" s="460"/>
      <c r="B923" s="482"/>
      <c r="C923" s="476" t="str">
        <f>'Data information'!C1134</f>
        <v xml:space="preserve"> - ฉนวนหุ้มท่อน้ำยา หนา 3/4"  DIA 1/2"</v>
      </c>
      <c r="D923" s="449"/>
      <c r="E923" s="450" t="str">
        <f>'Data information'!D1134</f>
        <v>ม.</v>
      </c>
      <c r="F923" s="449">
        <f>'Data information'!E1134</f>
        <v>67</v>
      </c>
      <c r="G923" s="449">
        <f t="shared" si="79"/>
        <v>0</v>
      </c>
      <c r="H923" s="449">
        <f>'Data information'!F1134</f>
        <v>15</v>
      </c>
      <c r="I923" s="449">
        <f t="shared" si="80"/>
        <v>0</v>
      </c>
      <c r="J923" s="449">
        <f t="shared" si="81"/>
        <v>0</v>
      </c>
      <c r="K923" s="470"/>
    </row>
    <row r="924" spans="1:11" s="500" customFormat="1" hidden="1">
      <c r="A924" s="460"/>
      <c r="B924" s="482"/>
      <c r="C924" s="476" t="str">
        <f>'Data information'!C1135</f>
        <v xml:space="preserve"> - ฉนวนหุ้มท่อน้ำยา หนา 3/4"  DIA 5/8"</v>
      </c>
      <c r="D924" s="449"/>
      <c r="E924" s="450" t="str">
        <f>'Data information'!D1135</f>
        <v>ม.</v>
      </c>
      <c r="F924" s="449">
        <f>'Data information'!E1135</f>
        <v>72</v>
      </c>
      <c r="G924" s="449">
        <f t="shared" si="79"/>
        <v>0</v>
      </c>
      <c r="H924" s="449">
        <f>'Data information'!F1135</f>
        <v>16</v>
      </c>
      <c r="I924" s="449">
        <f t="shared" si="80"/>
        <v>0</v>
      </c>
      <c r="J924" s="449">
        <f t="shared" si="81"/>
        <v>0</v>
      </c>
      <c r="K924" s="470"/>
    </row>
    <row r="925" spans="1:11" s="500" customFormat="1" hidden="1">
      <c r="A925" s="460"/>
      <c r="B925" s="482"/>
      <c r="C925" s="476" t="str">
        <f>'Data information'!C1136</f>
        <v xml:space="preserve"> - ฉนวนหุ้มท่อน้ำยา หนา 3/4"  DIA 3/4"</v>
      </c>
      <c r="D925" s="449"/>
      <c r="E925" s="450" t="str">
        <f>'Data information'!D1136</f>
        <v>ม.</v>
      </c>
      <c r="F925" s="449">
        <f>'Data information'!E1136</f>
        <v>77</v>
      </c>
      <c r="G925" s="449">
        <f t="shared" si="79"/>
        <v>0</v>
      </c>
      <c r="H925" s="449">
        <f>'Data information'!F1136</f>
        <v>18</v>
      </c>
      <c r="I925" s="449">
        <f t="shared" si="80"/>
        <v>0</v>
      </c>
      <c r="J925" s="449">
        <f t="shared" si="81"/>
        <v>0</v>
      </c>
      <c r="K925" s="470"/>
    </row>
    <row r="926" spans="1:11" s="500" customFormat="1" hidden="1">
      <c r="A926" s="460"/>
      <c r="B926" s="482"/>
      <c r="C926" s="476" t="str">
        <f>'Data information'!C1137</f>
        <v xml:space="preserve"> - ฉนวนหุ้มท่อน้ำยา หนา 3/4"  DIA 7/8"</v>
      </c>
      <c r="D926" s="449"/>
      <c r="E926" s="450" t="str">
        <f>'Data information'!D1137</f>
        <v>ม.</v>
      </c>
      <c r="F926" s="449">
        <f>'Data information'!E1137</f>
        <v>81</v>
      </c>
      <c r="G926" s="449">
        <f t="shared" si="79"/>
        <v>0</v>
      </c>
      <c r="H926" s="449">
        <f>'Data information'!F1137</f>
        <v>20</v>
      </c>
      <c r="I926" s="449">
        <f t="shared" si="80"/>
        <v>0</v>
      </c>
      <c r="J926" s="449">
        <f t="shared" si="81"/>
        <v>0</v>
      </c>
      <c r="K926" s="470"/>
    </row>
    <row r="927" spans="1:11" s="500" customFormat="1" hidden="1">
      <c r="A927" s="460"/>
      <c r="B927" s="482"/>
      <c r="C927" s="476" t="str">
        <f>'Data information'!C1138</f>
        <v xml:space="preserve"> - ฉนวนหุ้มท่อน้ำยา หนา 3/4"  DIA 1-1/8"</v>
      </c>
      <c r="D927" s="449"/>
      <c r="E927" s="450" t="str">
        <f>'Data information'!D1138</f>
        <v>ม.</v>
      </c>
      <c r="F927" s="449">
        <f>'Data information'!E1138</f>
        <v>96</v>
      </c>
      <c r="G927" s="449">
        <f t="shared" si="79"/>
        <v>0</v>
      </c>
      <c r="H927" s="449">
        <f>'Data information'!F1138</f>
        <v>25</v>
      </c>
      <c r="I927" s="449">
        <f t="shared" si="80"/>
        <v>0</v>
      </c>
      <c r="J927" s="449">
        <f t="shared" si="81"/>
        <v>0</v>
      </c>
      <c r="K927" s="470"/>
    </row>
    <row r="928" spans="1:11" s="500" customFormat="1" hidden="1">
      <c r="A928" s="460"/>
      <c r="B928" s="482"/>
      <c r="C928" s="476" t="str">
        <f>'Data information'!C1139</f>
        <v xml:space="preserve"> - ฉนวนหุ้มท่อน้ำยา หนา 3/4"  DIA 1-1/4"</v>
      </c>
      <c r="D928" s="449"/>
      <c r="E928" s="450" t="str">
        <f>'Data information'!D1139</f>
        <v>ม.</v>
      </c>
      <c r="F928" s="449">
        <f>'Data information'!E1139</f>
        <v>106</v>
      </c>
      <c r="G928" s="449">
        <f t="shared" si="79"/>
        <v>0</v>
      </c>
      <c r="H928" s="449">
        <f>'Data information'!F1139</f>
        <v>25</v>
      </c>
      <c r="I928" s="449">
        <f t="shared" si="80"/>
        <v>0</v>
      </c>
      <c r="J928" s="449">
        <f t="shared" si="81"/>
        <v>0</v>
      </c>
      <c r="K928" s="470"/>
    </row>
    <row r="929" spans="1:11" s="500" customFormat="1" hidden="1">
      <c r="A929" s="460"/>
      <c r="B929" s="482"/>
      <c r="C929" s="476" t="str">
        <f>'Data information'!C1140</f>
        <v xml:space="preserve"> - ฉนวนหุ้มท่อน้ำยา หนา 3/4"  DIA 1-3/8"</v>
      </c>
      <c r="D929" s="449"/>
      <c r="E929" s="450" t="str">
        <f>'Data information'!D1140</f>
        <v>ม.</v>
      </c>
      <c r="F929" s="449">
        <f>'Data information'!E1140</f>
        <v>110</v>
      </c>
      <c r="G929" s="449">
        <f t="shared" si="79"/>
        <v>0</v>
      </c>
      <c r="H929" s="449">
        <f>'Data information'!F1140</f>
        <v>25</v>
      </c>
      <c r="I929" s="449">
        <f t="shared" si="80"/>
        <v>0</v>
      </c>
      <c r="J929" s="449">
        <f t="shared" si="81"/>
        <v>0</v>
      </c>
      <c r="K929" s="470"/>
    </row>
    <row r="930" spans="1:11" s="500" customFormat="1" hidden="1">
      <c r="A930" s="460"/>
      <c r="B930" s="482"/>
      <c r="C930" s="476" t="str">
        <f>'Data information'!C1141</f>
        <v xml:space="preserve"> - ฉนวนหุ้มท่อน้ำยา หนา 3/4"  DIA 1-1/2"</v>
      </c>
      <c r="D930" s="449"/>
      <c r="E930" s="450" t="str">
        <f>'Data information'!D1141</f>
        <v>ม.</v>
      </c>
      <c r="F930" s="449">
        <f>'Data information'!E1141</f>
        <v>129</v>
      </c>
      <c r="G930" s="449">
        <f t="shared" si="79"/>
        <v>0</v>
      </c>
      <c r="H930" s="449">
        <f>'Data information'!F1141</f>
        <v>27</v>
      </c>
      <c r="I930" s="449">
        <f t="shared" si="80"/>
        <v>0</v>
      </c>
      <c r="J930" s="449">
        <f t="shared" si="81"/>
        <v>0</v>
      </c>
      <c r="K930" s="470"/>
    </row>
    <row r="931" spans="1:11" s="500" customFormat="1" hidden="1">
      <c r="A931" s="460"/>
      <c r="B931" s="482"/>
      <c r="C931" s="476" t="str">
        <f>'Data information'!C1142</f>
        <v xml:space="preserve"> - ฉนวนหุ้มท่อน้ำยา หนา 3/4"  DIA 1-5/8"</v>
      </c>
      <c r="D931" s="449"/>
      <c r="E931" s="450" t="str">
        <f>'Data information'!D1142</f>
        <v>ม.</v>
      </c>
      <c r="F931" s="449">
        <f>'Data information'!E1142</f>
        <v>143</v>
      </c>
      <c r="G931" s="449">
        <f t="shared" si="79"/>
        <v>0</v>
      </c>
      <c r="H931" s="449">
        <f>'Data information'!F1142</f>
        <v>35</v>
      </c>
      <c r="I931" s="449">
        <f t="shared" si="80"/>
        <v>0</v>
      </c>
      <c r="J931" s="449">
        <f t="shared" si="81"/>
        <v>0</v>
      </c>
      <c r="K931" s="470"/>
    </row>
    <row r="932" spans="1:11" s="500" customFormat="1" hidden="1">
      <c r="A932" s="460"/>
      <c r="B932" s="482"/>
      <c r="C932" s="476" t="str">
        <f>'Data information'!C1143</f>
        <v xml:space="preserve"> - ฉนวนหุ้มท่อน้ำยา หนา 3/4"  DIA 2-1/8"</v>
      </c>
      <c r="D932" s="449"/>
      <c r="E932" s="450" t="str">
        <f>'Data information'!D1143</f>
        <v>ม.</v>
      </c>
      <c r="F932" s="449">
        <f>'Data information'!E1143</f>
        <v>182</v>
      </c>
      <c r="G932" s="449">
        <f t="shared" si="79"/>
        <v>0</v>
      </c>
      <c r="H932" s="449">
        <f>'Data information'!F1143</f>
        <v>45</v>
      </c>
      <c r="I932" s="449">
        <f t="shared" si="80"/>
        <v>0</v>
      </c>
      <c r="J932" s="449">
        <f t="shared" si="81"/>
        <v>0</v>
      </c>
      <c r="K932" s="470"/>
    </row>
    <row r="933" spans="1:11" s="500" customFormat="1" hidden="1">
      <c r="A933" s="460"/>
      <c r="B933" s="482"/>
      <c r="C933" s="476" t="str">
        <f>'Data information'!C1144</f>
        <v xml:space="preserve"> - NEO-BOND TAPE &amp; ACCESSORIES</v>
      </c>
      <c r="D933" s="449"/>
      <c r="E933" s="450" t="str">
        <f>'Data information'!D1144</f>
        <v>รายการ</v>
      </c>
      <c r="F933" s="449">
        <f>(SUM(G921:G932))*0.15</f>
        <v>0</v>
      </c>
      <c r="G933" s="449">
        <f t="shared" si="79"/>
        <v>0</v>
      </c>
      <c r="H933" s="449">
        <v>0</v>
      </c>
      <c r="I933" s="449">
        <f t="shared" si="80"/>
        <v>0</v>
      </c>
      <c r="J933" s="449">
        <f t="shared" si="81"/>
        <v>0</v>
      </c>
      <c r="K933" s="470"/>
    </row>
    <row r="934" spans="1:11" s="500" customFormat="1" hidden="1">
      <c r="A934" s="460"/>
      <c r="B934" s="482"/>
      <c r="C934" s="476" t="str">
        <f>'Data information'!C1145</f>
        <v xml:space="preserve"> - ไนโตรเจน</v>
      </c>
      <c r="D934" s="449"/>
      <c r="E934" s="450" t="str">
        <f>'Data information'!D1145</f>
        <v>รายการ</v>
      </c>
      <c r="F934" s="449">
        <f>(SUM(G922:G933))*0.03</f>
        <v>0</v>
      </c>
      <c r="G934" s="449">
        <f t="shared" si="79"/>
        <v>0</v>
      </c>
      <c r="H934" s="449">
        <v>0</v>
      </c>
      <c r="I934" s="449">
        <f t="shared" si="80"/>
        <v>0</v>
      </c>
      <c r="J934" s="449">
        <f t="shared" si="81"/>
        <v>0</v>
      </c>
      <c r="K934" s="470"/>
    </row>
    <row r="935" spans="1:11" s="500" customFormat="1" hidden="1">
      <c r="A935" s="460"/>
      <c r="B935" s="482"/>
      <c r="C935" s="476" t="str">
        <f>'Data information'!C1146</f>
        <v xml:space="preserve"> - สารทำความเย็น R410A</v>
      </c>
      <c r="D935" s="449"/>
      <c r="E935" s="450" t="str">
        <f>'Data information'!D1146</f>
        <v>กก.</v>
      </c>
      <c r="F935" s="449">
        <f>'Data information'!E1146</f>
        <v>245</v>
      </c>
      <c r="G935" s="449">
        <f t="shared" si="79"/>
        <v>0</v>
      </c>
      <c r="H935" s="449">
        <f>'Data information'!F1146</f>
        <v>20</v>
      </c>
      <c r="I935" s="449">
        <f t="shared" si="80"/>
        <v>0</v>
      </c>
      <c r="J935" s="449">
        <f t="shared" si="81"/>
        <v>0</v>
      </c>
      <c r="K935" s="470"/>
    </row>
    <row r="936" spans="1:11" s="500" customFormat="1" hidden="1">
      <c r="A936" s="460"/>
      <c r="B936" s="482"/>
      <c r="C936" s="485" t="str">
        <f>'Data information'!C1147</f>
        <v xml:space="preserve">งานระบบท่อน้ำทิ้งพร้อมฉนวนหุ้ม </v>
      </c>
      <c r="D936" s="449"/>
      <c r="E936" s="450"/>
      <c r="F936" s="449"/>
      <c r="G936" s="449"/>
      <c r="H936" s="449"/>
      <c r="I936" s="449"/>
      <c r="J936" s="449"/>
      <c r="K936" s="470"/>
    </row>
    <row r="937" spans="1:11" s="500" customFormat="1" hidden="1">
      <c r="A937" s="460"/>
      <c r="B937" s="482"/>
      <c r="C937" s="476" t="str">
        <f>'Data information'!C1148</f>
        <v xml:space="preserve"> - ท่อระบายน้ำทิ้ง (PVC.8.5)  DIA 3/4"</v>
      </c>
      <c r="D937" s="449"/>
      <c r="E937" s="450" t="str">
        <f>'Data information'!D1148</f>
        <v>ม.</v>
      </c>
      <c r="F937" s="449">
        <f>'Data information'!E1148</f>
        <v>12</v>
      </c>
      <c r="G937" s="449">
        <f t="shared" si="79"/>
        <v>0</v>
      </c>
      <c r="H937" s="449">
        <f>'Data information'!F1148</f>
        <v>25</v>
      </c>
      <c r="I937" s="449">
        <f t="shared" si="80"/>
        <v>0</v>
      </c>
      <c r="J937" s="449">
        <f t="shared" si="81"/>
        <v>0</v>
      </c>
      <c r="K937" s="470"/>
    </row>
    <row r="938" spans="1:11" s="500" customFormat="1" hidden="1">
      <c r="A938" s="460"/>
      <c r="B938" s="482"/>
      <c r="C938" s="476" t="str">
        <f>'Data information'!C1149</f>
        <v xml:space="preserve"> - ท่อระบายน้ำทิ้ง (PVC.8.5)  DIA 1-1/4"</v>
      </c>
      <c r="D938" s="449"/>
      <c r="E938" s="450" t="str">
        <f>'Data information'!D1149</f>
        <v>ม.</v>
      </c>
      <c r="F938" s="449">
        <f>'Data information'!E1149</f>
        <v>19</v>
      </c>
      <c r="G938" s="449">
        <f t="shared" si="79"/>
        <v>0</v>
      </c>
      <c r="H938" s="449">
        <f>'Data information'!F1149</f>
        <v>25</v>
      </c>
      <c r="I938" s="449">
        <f t="shared" si="80"/>
        <v>0</v>
      </c>
      <c r="J938" s="449">
        <f t="shared" si="81"/>
        <v>0</v>
      </c>
      <c r="K938" s="470"/>
    </row>
    <row r="939" spans="1:11" s="500" customFormat="1" hidden="1">
      <c r="A939" s="460"/>
      <c r="B939" s="482"/>
      <c r="C939" s="476" t="str">
        <f>'Data information'!C1150</f>
        <v xml:space="preserve"> - ท่อระบายน้ำทิ้ง (PVC.8.5)  DIA 2"</v>
      </c>
      <c r="D939" s="449"/>
      <c r="E939" s="450" t="str">
        <f>'Data information'!D1150</f>
        <v>ม.</v>
      </c>
      <c r="F939" s="449">
        <f>'Data information'!E1150</f>
        <v>38</v>
      </c>
      <c r="G939" s="449">
        <f t="shared" si="79"/>
        <v>0</v>
      </c>
      <c r="H939" s="449">
        <f>'Data information'!F1150</f>
        <v>25</v>
      </c>
      <c r="I939" s="449">
        <f t="shared" si="80"/>
        <v>0</v>
      </c>
      <c r="J939" s="449">
        <f t="shared" si="81"/>
        <v>0</v>
      </c>
      <c r="K939" s="470"/>
    </row>
    <row r="940" spans="1:11" s="500" customFormat="1" hidden="1">
      <c r="A940" s="460"/>
      <c r="B940" s="482"/>
      <c r="C940" s="476" t="str">
        <f>'Data information'!C1151</f>
        <v xml:space="preserve"> - FITTING</v>
      </c>
      <c r="D940" s="449"/>
      <c r="E940" s="450" t="str">
        <f>'Data information'!D1151</f>
        <v>รายการ</v>
      </c>
      <c r="F940" s="449">
        <f>(SUM(G937:G939))*0.4</f>
        <v>0</v>
      </c>
      <c r="G940" s="449">
        <f t="shared" si="79"/>
        <v>0</v>
      </c>
      <c r="H940" s="449">
        <f>F940*0.3</f>
        <v>0</v>
      </c>
      <c r="I940" s="449">
        <f t="shared" si="80"/>
        <v>0</v>
      </c>
      <c r="J940" s="449">
        <f t="shared" si="81"/>
        <v>0</v>
      </c>
      <c r="K940" s="470"/>
    </row>
    <row r="941" spans="1:11" s="500" customFormat="1" hidden="1">
      <c r="A941" s="460"/>
      <c r="B941" s="482"/>
      <c r="C941" s="476" t="str">
        <f>'Data information'!C1152</f>
        <v xml:space="preserve"> - HANGER &amp; SUPPORT</v>
      </c>
      <c r="D941" s="449"/>
      <c r="E941" s="450" t="str">
        <f>'Data information'!D1152</f>
        <v>รายการ</v>
      </c>
      <c r="F941" s="449">
        <f>(SUM(G937:G939))*0.1</f>
        <v>0</v>
      </c>
      <c r="G941" s="449">
        <f t="shared" si="79"/>
        <v>0</v>
      </c>
      <c r="H941" s="449">
        <f>F941*0.3</f>
        <v>0</v>
      </c>
      <c r="I941" s="449">
        <f t="shared" si="80"/>
        <v>0</v>
      </c>
      <c r="J941" s="449">
        <f t="shared" si="81"/>
        <v>0</v>
      </c>
      <c r="K941" s="470"/>
    </row>
    <row r="942" spans="1:11" s="500" customFormat="1" hidden="1">
      <c r="A942" s="460"/>
      <c r="B942" s="482"/>
      <c r="C942" s="476" t="str">
        <f>'Data information'!C1153</f>
        <v xml:space="preserve"> - ฉนวนหุ้มท่อน้ำทิ้ง หนา 1/2"  DIA 3/4"</v>
      </c>
      <c r="D942" s="449"/>
      <c r="E942" s="450" t="str">
        <f>'Data information'!D1153</f>
        <v>ม.</v>
      </c>
      <c r="F942" s="449">
        <f>'Data information'!E1153</f>
        <v>45</v>
      </c>
      <c r="G942" s="449">
        <f t="shared" si="79"/>
        <v>0</v>
      </c>
      <c r="H942" s="449">
        <f>'Data information'!F1153</f>
        <v>14</v>
      </c>
      <c r="I942" s="449">
        <f t="shared" si="80"/>
        <v>0</v>
      </c>
      <c r="J942" s="449">
        <f t="shared" si="81"/>
        <v>0</v>
      </c>
      <c r="K942" s="470"/>
    </row>
    <row r="943" spans="1:11" s="500" customFormat="1" hidden="1">
      <c r="A943" s="460"/>
      <c r="B943" s="482"/>
      <c r="C943" s="476" t="str">
        <f>'Data information'!C1154</f>
        <v xml:space="preserve"> - ฉนวนหุ้มท่อน้ำทิ้ง หนา 1/2"  DIA 1-1/4"</v>
      </c>
      <c r="D943" s="449"/>
      <c r="E943" s="450" t="str">
        <f>'Data information'!D1154</f>
        <v>ม.</v>
      </c>
      <c r="F943" s="449">
        <f>'Data information'!E1154</f>
        <v>55</v>
      </c>
      <c r="G943" s="449">
        <f t="shared" si="79"/>
        <v>0</v>
      </c>
      <c r="H943" s="449">
        <f>'Data information'!F1154</f>
        <v>18</v>
      </c>
      <c r="I943" s="449">
        <f t="shared" si="80"/>
        <v>0</v>
      </c>
      <c r="J943" s="449">
        <f t="shared" si="81"/>
        <v>0</v>
      </c>
      <c r="K943" s="470"/>
    </row>
    <row r="944" spans="1:11" s="500" customFormat="1" hidden="1">
      <c r="A944" s="460"/>
      <c r="B944" s="482"/>
      <c r="C944" s="476" t="str">
        <f>'Data information'!C1155</f>
        <v xml:space="preserve"> - ฉนวนหุ้มท่อน้ำทิ้ง หนา 1/2"  DIA 2"</v>
      </c>
      <c r="D944" s="449"/>
      <c r="E944" s="450" t="str">
        <f>'Data information'!D1155</f>
        <v>ม.</v>
      </c>
      <c r="F944" s="449">
        <f>'Data information'!E1155</f>
        <v>80</v>
      </c>
      <c r="G944" s="449">
        <f t="shared" si="79"/>
        <v>0</v>
      </c>
      <c r="H944" s="449">
        <f>'Data information'!F1155</f>
        <v>45</v>
      </c>
      <c r="I944" s="449">
        <f t="shared" si="80"/>
        <v>0</v>
      </c>
      <c r="J944" s="449">
        <f t="shared" si="81"/>
        <v>0</v>
      </c>
      <c r="K944" s="470"/>
    </row>
    <row r="945" spans="1:11" s="500" customFormat="1" hidden="1">
      <c r="A945" s="460"/>
      <c r="B945" s="482"/>
      <c r="C945" s="476" t="str">
        <f>'Data information'!C1156</f>
        <v xml:space="preserve"> - NEO-BOND TAPE &amp; ACCESSORIES</v>
      </c>
      <c r="D945" s="449"/>
      <c r="E945" s="450" t="str">
        <f>'Data information'!D1156</f>
        <v>รายการ</v>
      </c>
      <c r="F945" s="449">
        <f>(SUM(G942:G944))*0.15</f>
        <v>0</v>
      </c>
      <c r="G945" s="449">
        <f t="shared" si="79"/>
        <v>0</v>
      </c>
      <c r="H945" s="449">
        <v>0</v>
      </c>
      <c r="I945" s="449">
        <f t="shared" si="80"/>
        <v>0</v>
      </c>
      <c r="J945" s="449">
        <f t="shared" si="81"/>
        <v>0</v>
      </c>
      <c r="K945" s="470"/>
    </row>
    <row r="946" spans="1:11" s="500" customFormat="1">
      <c r="A946" s="451"/>
      <c r="B946" s="475"/>
      <c r="C946" s="485" t="str">
        <f>'Data information'!C1157</f>
        <v>งานระบบท่อลม</v>
      </c>
      <c r="D946" s="449"/>
      <c r="E946" s="450"/>
      <c r="F946" s="449"/>
      <c r="G946" s="449"/>
      <c r="H946" s="449"/>
      <c r="I946" s="449"/>
      <c r="J946" s="449"/>
      <c r="K946" s="469"/>
    </row>
    <row r="947" spans="1:11" s="500" customFormat="1">
      <c r="A947" s="451"/>
      <c r="B947" s="475"/>
      <c r="C947" s="476" t="str">
        <f>'Data information'!C1158</f>
        <v xml:space="preserve"> -  PVC CLASS 5 ขนาดท่อ 4"</v>
      </c>
      <c r="D947" s="449"/>
      <c r="E947" s="450" t="str">
        <f>'Data information'!D1158</f>
        <v>ม.</v>
      </c>
      <c r="F947" s="449">
        <f>'Data information'!E1158</f>
        <v>91</v>
      </c>
      <c r="G947" s="449">
        <f t="shared" si="79"/>
        <v>0</v>
      </c>
      <c r="H947" s="449">
        <f>'Data information'!F1158</f>
        <v>100</v>
      </c>
      <c r="I947" s="449">
        <f t="shared" si="80"/>
        <v>0</v>
      </c>
      <c r="J947" s="449">
        <f t="shared" si="81"/>
        <v>0</v>
      </c>
      <c r="K947" s="469"/>
    </row>
    <row r="948" spans="1:11" s="500" customFormat="1">
      <c r="A948" s="451"/>
      <c r="B948" s="475"/>
      <c r="C948" s="476" t="str">
        <f>'Data information'!C1159</f>
        <v xml:space="preserve"> -  PVC CLASS 5 ขนาดท่อ 6"</v>
      </c>
      <c r="D948" s="449"/>
      <c r="E948" s="450" t="str">
        <f>'Data information'!D1159</f>
        <v>ม.</v>
      </c>
      <c r="F948" s="449">
        <f>'Data information'!E1159</f>
        <v>139</v>
      </c>
      <c r="G948" s="449">
        <f t="shared" si="79"/>
        <v>0</v>
      </c>
      <c r="H948" s="449">
        <f>'Data information'!F1159</f>
        <v>200</v>
      </c>
      <c r="I948" s="449">
        <f t="shared" si="80"/>
        <v>0</v>
      </c>
      <c r="J948" s="449">
        <f t="shared" si="81"/>
        <v>0</v>
      </c>
      <c r="K948" s="469"/>
    </row>
    <row r="949" spans="1:11" s="500" customFormat="1">
      <c r="A949" s="451"/>
      <c r="B949" s="475"/>
      <c r="C949" s="476" t="str">
        <f>'Data information'!C1160</f>
        <v xml:space="preserve"> -  EAG. DUCT CAP 4"  W/INS.</v>
      </c>
      <c r="D949" s="449"/>
      <c r="E949" s="450" t="str">
        <f>'Data information'!D1160</f>
        <v>ชุด</v>
      </c>
      <c r="F949" s="449">
        <f>'Data information'!E1160</f>
        <v>450</v>
      </c>
      <c r="G949" s="449">
        <f t="shared" si="79"/>
        <v>0</v>
      </c>
      <c r="H949" s="449">
        <f>'Data information'!F1160</f>
        <v>125</v>
      </c>
      <c r="I949" s="449">
        <f t="shared" si="80"/>
        <v>0</v>
      </c>
      <c r="J949" s="449">
        <f t="shared" si="81"/>
        <v>0</v>
      </c>
      <c r="K949" s="469"/>
    </row>
    <row r="950" spans="1:11" s="500" customFormat="1">
      <c r="A950" s="451"/>
      <c r="B950" s="475"/>
      <c r="C950" s="476" t="str">
        <f>'Data information'!C1161</f>
        <v xml:space="preserve"> -  EAG. DUCT CAP 6"  W/INS.</v>
      </c>
      <c r="D950" s="449"/>
      <c r="E950" s="450" t="str">
        <f>'Data information'!D1161</f>
        <v>ชุด</v>
      </c>
      <c r="F950" s="449">
        <f>'Data information'!E1161</f>
        <v>680</v>
      </c>
      <c r="G950" s="449">
        <f t="shared" si="79"/>
        <v>0</v>
      </c>
      <c r="H950" s="449">
        <f>'Data information'!F1161</f>
        <v>125</v>
      </c>
      <c r="I950" s="449">
        <f t="shared" si="80"/>
        <v>0</v>
      </c>
      <c r="J950" s="449">
        <f t="shared" si="81"/>
        <v>0</v>
      </c>
      <c r="K950" s="469"/>
    </row>
    <row r="951" spans="1:11" s="500" customFormat="1">
      <c r="A951" s="451"/>
      <c r="B951" s="475"/>
      <c r="C951" s="476" t="str">
        <f>'Data information'!C1162</f>
        <v xml:space="preserve"> - FLEXIBLE DUCT ø 4" </v>
      </c>
      <c r="D951" s="449"/>
      <c r="E951" s="450" t="str">
        <f>'Data information'!D1162</f>
        <v>ม.</v>
      </c>
      <c r="F951" s="449">
        <f>'Data information'!E1162</f>
        <v>45</v>
      </c>
      <c r="G951" s="449">
        <f t="shared" si="79"/>
        <v>0</v>
      </c>
      <c r="H951" s="449">
        <f>'Data information'!F1162</f>
        <v>25</v>
      </c>
      <c r="I951" s="449">
        <f t="shared" si="80"/>
        <v>0</v>
      </c>
      <c r="J951" s="449">
        <f t="shared" si="81"/>
        <v>0</v>
      </c>
      <c r="K951" s="469"/>
    </row>
    <row r="952" spans="1:11" s="500" customFormat="1">
      <c r="A952" s="451"/>
      <c r="B952" s="475"/>
      <c r="C952" s="476" t="str">
        <f>'Data information'!C1163</f>
        <v xml:space="preserve"> - FLEXIBLE DUCT ø 6" </v>
      </c>
      <c r="D952" s="449"/>
      <c r="E952" s="450" t="str">
        <f>'Data information'!D1163</f>
        <v>ม.</v>
      </c>
      <c r="F952" s="449">
        <f>'Data information'!E1163</f>
        <v>56</v>
      </c>
      <c r="G952" s="449">
        <f t="shared" si="79"/>
        <v>0</v>
      </c>
      <c r="H952" s="449">
        <f>'Data information'!F1163</f>
        <v>30</v>
      </c>
      <c r="I952" s="449">
        <f t="shared" si="80"/>
        <v>0</v>
      </c>
      <c r="J952" s="449">
        <f t="shared" si="81"/>
        <v>0</v>
      </c>
      <c r="K952" s="469"/>
    </row>
    <row r="953" spans="1:11" s="500" customFormat="1">
      <c r="A953" s="451"/>
      <c r="B953" s="475"/>
      <c r="C953" s="476" t="str">
        <f>'Data information'!C1164</f>
        <v xml:space="preserve"> - FITTING</v>
      </c>
      <c r="D953" s="449"/>
      <c r="E953" s="450" t="str">
        <f>'Data information'!D1164</f>
        <v>รายการ</v>
      </c>
      <c r="F953" s="449">
        <f>(SUM(G947:G948))*0.4</f>
        <v>0</v>
      </c>
      <c r="G953" s="449">
        <f t="shared" si="79"/>
        <v>0</v>
      </c>
      <c r="H953" s="449">
        <f>F953*0.3</f>
        <v>0</v>
      </c>
      <c r="I953" s="449">
        <f t="shared" si="80"/>
        <v>0</v>
      </c>
      <c r="J953" s="449">
        <f t="shared" si="81"/>
        <v>0</v>
      </c>
      <c r="K953" s="469"/>
    </row>
    <row r="954" spans="1:11" s="500" customFormat="1">
      <c r="A954" s="451"/>
      <c r="B954" s="475"/>
      <c r="C954" s="476" t="str">
        <f>'Data information'!C1165</f>
        <v xml:space="preserve"> - HANGER &amp; SUPPORT</v>
      </c>
      <c r="D954" s="449"/>
      <c r="E954" s="450" t="str">
        <f>'Data information'!D1165</f>
        <v>รายการ</v>
      </c>
      <c r="F954" s="449">
        <f>(SUM(G947:G948))*0.1</f>
        <v>0</v>
      </c>
      <c r="G954" s="449">
        <f t="shared" si="79"/>
        <v>0</v>
      </c>
      <c r="H954" s="449">
        <f>F954*0.3</f>
        <v>0</v>
      </c>
      <c r="I954" s="449">
        <f t="shared" si="80"/>
        <v>0</v>
      </c>
      <c r="J954" s="449">
        <f t="shared" si="81"/>
        <v>0</v>
      </c>
      <c r="K954" s="469"/>
    </row>
    <row r="955" spans="1:11" s="500" customFormat="1">
      <c r="A955" s="454"/>
      <c r="B955" s="477"/>
      <c r="C955" s="478"/>
      <c r="D955" s="452"/>
      <c r="E955" s="453"/>
      <c r="F955" s="452"/>
      <c r="G955" s="452"/>
      <c r="H955" s="452"/>
      <c r="I955" s="452"/>
      <c r="J955" s="452"/>
      <c r="K955" s="454"/>
    </row>
    <row r="956" spans="1:11" s="500" customFormat="1">
      <c r="A956" s="464"/>
      <c r="B956" s="700" t="str">
        <f>"รวม"&amp;B136</f>
        <v>รวม</v>
      </c>
      <c r="C956" s="701"/>
      <c r="D956" s="462"/>
      <c r="E956" s="463"/>
      <c r="F956" s="462"/>
      <c r="G956" s="462">
        <f>SUM(G905:G955)</f>
        <v>0</v>
      </c>
      <c r="H956" s="462"/>
      <c r="I956" s="462">
        <f>SUM(I905:I955)</f>
        <v>0</v>
      </c>
      <c r="J956" s="462">
        <f>SUM(J905:J955)</f>
        <v>0</v>
      </c>
      <c r="K956" s="464"/>
    </row>
  </sheetData>
  <mergeCells count="18">
    <mergeCell ref="B904:C904"/>
    <mergeCell ref="B956:C956"/>
    <mergeCell ref="K7:K8"/>
    <mergeCell ref="B28:C28"/>
    <mergeCell ref="B35:C35"/>
    <mergeCell ref="B120:C120"/>
    <mergeCell ref="B597:C597"/>
    <mergeCell ref="B819:C819"/>
    <mergeCell ref="H7:I7"/>
    <mergeCell ref="F6:H6"/>
    <mergeCell ref="A1:K1"/>
    <mergeCell ref="K2:K5"/>
    <mergeCell ref="D5:F5"/>
    <mergeCell ref="A7:A8"/>
    <mergeCell ref="B7:C8"/>
    <mergeCell ref="D7:D8"/>
    <mergeCell ref="E7:E8"/>
    <mergeCell ref="F7:G7"/>
  </mergeCells>
  <printOptions horizontalCentered="1"/>
  <pageMargins left="0.23622047244094491" right="0.23622047244094491" top="0.39370078740157483" bottom="0.23622047244094491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ปร.4.2.8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 8.อาคารเรียนดนตรีและนาฎศิลป์</oddFooter>
  </headerFooter>
  <rowBreaks count="21" manualBreakCount="21">
    <brk id="28" max="16383" man="1"/>
    <brk id="35" max="10" man="1"/>
    <brk id="55" max="10" man="1"/>
    <brk id="74" max="16383" man="1"/>
    <brk id="120" max="16383" man="1"/>
    <brk id="180" max="10" man="1"/>
    <brk id="219" max="16383" man="1"/>
    <brk id="366" max="10" man="1"/>
    <brk id="597" max="16383" man="1"/>
    <brk id="645" max="10" man="1"/>
    <brk id="686" max="10" man="1"/>
    <brk id="706" max="10" man="1"/>
    <brk id="722" max="10" man="1"/>
    <brk id="747" max="10" man="1"/>
    <brk id="768" max="10" man="1"/>
    <brk id="786" max="10" man="1"/>
    <brk id="819" max="16383" man="1"/>
    <brk id="852" max="10" man="1"/>
    <brk id="870" max="10" man="1"/>
    <brk id="889" max="10" man="1"/>
    <brk id="904" max="10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BreakPreview" topLeftCell="A28" zoomScaleNormal="100" zoomScaleSheetLayoutView="100" workbookViewId="0">
      <selection activeCell="F28" sqref="F28"/>
    </sheetView>
  </sheetViews>
  <sheetFormatPr defaultColWidth="9.140625" defaultRowHeight="24"/>
  <cols>
    <col min="1" max="1" width="7.140625" style="1" customWidth="1"/>
    <col min="2" max="2" width="2.7109375" style="1" customWidth="1"/>
    <col min="3" max="3" width="30.85546875" style="1" customWidth="1"/>
    <col min="4" max="4" width="17.140625" style="1" customWidth="1"/>
    <col min="5" max="5" width="10" style="1" customWidth="1"/>
    <col min="6" max="6" width="17.140625" style="1" customWidth="1"/>
    <col min="7" max="7" width="13.5703125" style="1" customWidth="1"/>
    <col min="8" max="8" width="9.28515625" style="1" customWidth="1"/>
    <col min="9" max="16384" width="9.140625" style="1"/>
  </cols>
  <sheetData>
    <row r="1" spans="1:8" ht="75" customHeight="1">
      <c r="D1" s="682"/>
      <c r="E1" s="682"/>
    </row>
    <row r="2" spans="1:8" ht="24.75" thickBot="1">
      <c r="A2" s="683" t="s">
        <v>903</v>
      </c>
      <c r="B2" s="683"/>
      <c r="C2" s="683"/>
      <c r="D2" s="683"/>
      <c r="E2" s="683"/>
      <c r="F2" s="683"/>
      <c r="G2" s="683"/>
      <c r="H2" s="683"/>
    </row>
    <row r="3" spans="1:8">
      <c r="A3" s="95" t="str">
        <f>"รายการค่างานก่อสร้าง  "&amp;'6'!C22</f>
        <v>รายการค่างานก่อสร้าง  อาคารทางเชื่อม</v>
      </c>
      <c r="B3" s="95"/>
      <c r="C3" s="96"/>
      <c r="D3" s="96"/>
      <c r="E3" s="96"/>
      <c r="F3" s="96"/>
      <c r="G3" s="96"/>
      <c r="H3" s="96"/>
    </row>
    <row r="4" spans="1:8">
      <c r="A4" s="56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56"/>
      <c r="C4" s="57"/>
      <c r="D4" s="57"/>
      <c r="E4" s="57"/>
      <c r="F4" s="57"/>
      <c r="G4" s="57"/>
      <c r="H4" s="57"/>
    </row>
    <row r="5" spans="1:8">
      <c r="A5" s="56" t="s">
        <v>886</v>
      </c>
      <c r="B5" s="56"/>
      <c r="C5" s="57"/>
      <c r="D5" s="57"/>
      <c r="E5" s="57"/>
      <c r="F5" s="57"/>
      <c r="G5" s="57"/>
      <c r="H5" s="57"/>
    </row>
    <row r="6" spans="1:8">
      <c r="A6" s="56" t="s">
        <v>887</v>
      </c>
      <c r="B6" s="56"/>
      <c r="C6" s="57"/>
      <c r="D6" s="57"/>
      <c r="E6" s="57"/>
      <c r="F6" s="57"/>
      <c r="G6" s="57"/>
      <c r="H6" s="57"/>
    </row>
    <row r="7" spans="1:8">
      <c r="A7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56"/>
      <c r="C7" s="57"/>
      <c r="D7" s="57"/>
      <c r="E7" s="57"/>
      <c r="F7" s="57"/>
      <c r="G7" s="57"/>
      <c r="H7" s="57"/>
    </row>
    <row r="8" spans="1:8">
      <c r="A8" s="56" t="str">
        <f>"คณะกรรมการกำหนดราคากลาง   "&amp;ปก!E10</f>
        <v xml:space="preserve">คณะกรรมการกำหนดราคากลาง   </v>
      </c>
      <c r="B8" s="56"/>
      <c r="C8" s="57"/>
      <c r="D8" s="57"/>
      <c r="E8" s="57"/>
      <c r="F8" s="57"/>
      <c r="G8" s="57"/>
      <c r="H8" s="57"/>
    </row>
    <row r="9" spans="1:8">
      <c r="A9" s="56" t="s">
        <v>904</v>
      </c>
      <c r="B9" s="56"/>
      <c r="C9" s="56"/>
      <c r="D9" s="93">
        <v>51</v>
      </c>
      <c r="E9" s="56" t="s">
        <v>889</v>
      </c>
      <c r="F9" s="56"/>
      <c r="G9" s="56"/>
      <c r="H9" s="56"/>
    </row>
    <row r="10" spans="1:8" ht="24.75" thickBot="1">
      <c r="A10" s="58" t="s">
        <v>891</v>
      </c>
      <c r="B10" s="58"/>
      <c r="C10" s="58"/>
      <c r="D10" s="563">
        <f>ปก!D12</f>
        <v>0</v>
      </c>
      <c r="E10" s="563"/>
      <c r="F10" s="563"/>
      <c r="G10" s="58"/>
      <c r="H10" s="94" t="s">
        <v>892</v>
      </c>
    </row>
    <row r="11" spans="1:8" ht="42" customHeight="1" thickTop="1" thickBot="1">
      <c r="A11" s="312" t="s">
        <v>905</v>
      </c>
      <c r="B11" s="684" t="s">
        <v>2</v>
      </c>
      <c r="C11" s="685"/>
      <c r="D11" s="311" t="s">
        <v>854</v>
      </c>
      <c r="E11" s="311" t="s">
        <v>906</v>
      </c>
      <c r="F11" s="311" t="s">
        <v>907</v>
      </c>
      <c r="G11" s="564" t="s">
        <v>894</v>
      </c>
      <c r="H11" s="565"/>
    </row>
    <row r="12" spans="1:8" ht="24.75" thickTop="1">
      <c r="A12" s="97"/>
      <c r="B12" s="686" t="s">
        <v>962</v>
      </c>
      <c r="C12" s="686"/>
      <c r="D12" s="97"/>
      <c r="E12" s="97"/>
      <c r="F12" s="97"/>
      <c r="G12" s="687"/>
      <c r="H12" s="687"/>
    </row>
    <row r="13" spans="1:8">
      <c r="A13" s="65">
        <v>9</v>
      </c>
      <c r="B13" s="253" t="str">
        <f>'6'!C22</f>
        <v>อาคารทางเชื่อม</v>
      </c>
      <c r="C13" s="219"/>
      <c r="D13" s="65"/>
      <c r="E13" s="65"/>
      <c r="F13" s="65"/>
      <c r="G13" s="688" t="s">
        <v>909</v>
      </c>
      <c r="H13" s="688"/>
    </row>
    <row r="14" spans="1:8">
      <c r="A14" s="65">
        <v>9.1</v>
      </c>
      <c r="B14" s="219" t="s">
        <v>986</v>
      </c>
      <c r="C14" s="219"/>
      <c r="D14" s="99">
        <f>'4.2.09 (1)'!J28</f>
        <v>0</v>
      </c>
      <c r="E14" s="100" t="e">
        <f>$E$24</f>
        <v>#REF!</v>
      </c>
      <c r="F14" s="99" t="e">
        <f>D14*E14</f>
        <v>#REF!</v>
      </c>
      <c r="G14" s="688" t="s">
        <v>910</v>
      </c>
      <c r="H14" s="688"/>
    </row>
    <row r="15" spans="1:8">
      <c r="A15" s="65">
        <v>9.1999999999999993</v>
      </c>
      <c r="B15" s="219" t="s">
        <v>987</v>
      </c>
      <c r="C15" s="219"/>
      <c r="D15" s="99">
        <f>'4.2.09 (2)'!J28</f>
        <v>0</v>
      </c>
      <c r="E15" s="100" t="e">
        <f t="shared" ref="E15:E23" si="0">$E$24</f>
        <v>#REF!</v>
      </c>
      <c r="F15" s="99" t="e">
        <f t="shared" ref="F15:F22" si="1">D15*E15</f>
        <v>#REF!</v>
      </c>
      <c r="G15" s="688" t="s">
        <v>911</v>
      </c>
      <c r="H15" s="688"/>
    </row>
    <row r="16" spans="1:8">
      <c r="A16" s="65">
        <v>9.3000000000000007</v>
      </c>
      <c r="B16" s="219" t="s">
        <v>988</v>
      </c>
      <c r="C16" s="219"/>
      <c r="D16" s="99">
        <f>'4.2.8 (3)'!J28</f>
        <v>0</v>
      </c>
      <c r="E16" s="100" t="e">
        <f t="shared" si="0"/>
        <v>#REF!</v>
      </c>
      <c r="F16" s="99" t="e">
        <f t="shared" si="1"/>
        <v>#REF!</v>
      </c>
      <c r="G16" s="688" t="s">
        <v>1258</v>
      </c>
      <c r="H16" s="688"/>
    </row>
    <row r="17" spans="1:8">
      <c r="A17" s="65">
        <v>9.4</v>
      </c>
      <c r="B17" s="219" t="s">
        <v>989</v>
      </c>
      <c r="C17" s="219"/>
      <c r="D17" s="99">
        <f>'4.2.8 (4)'!J28</f>
        <v>0</v>
      </c>
      <c r="E17" s="100" t="e">
        <f t="shared" si="0"/>
        <v>#REF!</v>
      </c>
      <c r="F17" s="99" t="e">
        <f t="shared" si="1"/>
        <v>#REF!</v>
      </c>
      <c r="G17" s="688" t="s">
        <v>913</v>
      </c>
      <c r="H17" s="688"/>
    </row>
    <row r="18" spans="1:8">
      <c r="A18" s="65">
        <v>9.5</v>
      </c>
      <c r="B18" s="219" t="s">
        <v>990</v>
      </c>
      <c r="C18" s="219"/>
      <c r="D18" s="99">
        <f>'4.2.8 (5)'!J28</f>
        <v>0</v>
      </c>
      <c r="E18" s="100" t="e">
        <f t="shared" si="0"/>
        <v>#REF!</v>
      </c>
      <c r="F18" s="99" t="e">
        <f t="shared" si="1"/>
        <v>#REF!</v>
      </c>
      <c r="G18" s="677"/>
      <c r="H18" s="677"/>
    </row>
    <row r="19" spans="1:8">
      <c r="A19" s="65">
        <v>9.6</v>
      </c>
      <c r="B19" s="219" t="s">
        <v>991</v>
      </c>
      <c r="C19" s="219"/>
      <c r="D19" s="99">
        <f>'4.2.8 (6)'!J28</f>
        <v>0</v>
      </c>
      <c r="E19" s="100" t="e">
        <f t="shared" si="0"/>
        <v>#REF!</v>
      </c>
      <c r="F19" s="99" t="e">
        <f t="shared" si="1"/>
        <v>#REF!</v>
      </c>
      <c r="G19" s="677"/>
      <c r="H19" s="677"/>
    </row>
    <row r="20" spans="1:8">
      <c r="A20" s="65">
        <v>9.6999999999999993</v>
      </c>
      <c r="B20" s="219" t="s">
        <v>992</v>
      </c>
      <c r="C20" s="222"/>
      <c r="D20" s="99">
        <f>'4.2.8 (7)'!J28</f>
        <v>0</v>
      </c>
      <c r="E20" s="100" t="e">
        <f t="shared" si="0"/>
        <v>#REF!</v>
      </c>
      <c r="F20" s="99" t="e">
        <f t="shared" si="1"/>
        <v>#REF!</v>
      </c>
      <c r="G20" s="677"/>
      <c r="H20" s="677"/>
    </row>
    <row r="21" spans="1:8">
      <c r="A21" s="65">
        <v>9.8000000000000007</v>
      </c>
      <c r="B21" s="219" t="s">
        <v>993</v>
      </c>
      <c r="C21" s="222"/>
      <c r="D21" s="99">
        <f>'4.2.8 (8)'!J28</f>
        <v>0</v>
      </c>
      <c r="E21" s="100" t="e">
        <f t="shared" si="0"/>
        <v>#REF!</v>
      </c>
      <c r="F21" s="99" t="e">
        <f t="shared" si="1"/>
        <v>#REF!</v>
      </c>
      <c r="G21" s="677"/>
      <c r="H21" s="677"/>
    </row>
    <row r="22" spans="1:8">
      <c r="A22" s="65">
        <v>9.9</v>
      </c>
      <c r="B22" s="219" t="s">
        <v>994</v>
      </c>
      <c r="C22" s="222"/>
      <c r="D22" s="99">
        <f>'4.2.8 (9)'!J28</f>
        <v>0</v>
      </c>
      <c r="E22" s="100" t="e">
        <f t="shared" si="0"/>
        <v>#REF!</v>
      </c>
      <c r="F22" s="99" t="e">
        <f t="shared" si="1"/>
        <v>#REF!</v>
      </c>
      <c r="G22" s="677"/>
      <c r="H22" s="677"/>
    </row>
    <row r="23" spans="1:8" ht="24.75" thickBot="1">
      <c r="A23" s="109">
        <v>9.1</v>
      </c>
      <c r="B23" s="219" t="s">
        <v>995</v>
      </c>
      <c r="C23" s="222"/>
      <c r="D23" s="99" t="e">
        <f>'4.2.8 (10)'!J28</f>
        <v>#REF!</v>
      </c>
      <c r="E23" s="100" t="e">
        <f t="shared" si="0"/>
        <v>#REF!</v>
      </c>
      <c r="F23" s="99" t="e">
        <f>D23*E23</f>
        <v>#REF!</v>
      </c>
      <c r="G23" s="677"/>
      <c r="H23" s="677"/>
    </row>
    <row r="24" spans="1:8" ht="24.75" thickTop="1">
      <c r="A24" s="679" t="str">
        <f>"รวม"&amp;B12</f>
        <v>รวมส่วนที่ 2 ค่างานก่อสร้างตัวอาคาร</v>
      </c>
      <c r="B24" s="680"/>
      <c r="C24" s="680"/>
      <c r="D24" s="313" t="e">
        <f>SUM(D12:D23)</f>
        <v>#REF!</v>
      </c>
      <c r="E24" s="314" t="e">
        <f>สูตรF!N26</f>
        <v>#REF!</v>
      </c>
      <c r="F24" s="313" t="e">
        <f>SUM(F12:F23)</f>
        <v>#REF!</v>
      </c>
      <c r="G24" s="680"/>
      <c r="H24" s="681"/>
    </row>
    <row r="25" spans="1:8" ht="24.75" thickBot="1">
      <c r="A25" s="674" t="s">
        <v>915</v>
      </c>
      <c r="B25" s="675"/>
      <c r="C25" s="675"/>
      <c r="D25" s="675"/>
      <c r="E25" s="675"/>
      <c r="F25" s="315" t="e">
        <f>F24</f>
        <v>#REF!</v>
      </c>
      <c r="G25" s="675"/>
      <c r="H25" s="676"/>
    </row>
    <row r="26" spans="1:8" ht="13.5" customHeight="1" thickTop="1">
      <c r="A26" s="208"/>
      <c r="B26" s="208"/>
      <c r="C26" s="208"/>
      <c r="D26" s="208"/>
      <c r="E26" s="208"/>
      <c r="F26" s="208"/>
      <c r="G26" s="208"/>
      <c r="H26" s="208"/>
    </row>
    <row r="27" spans="1:8">
      <c r="A27" s="208"/>
      <c r="B27" s="208"/>
      <c r="C27" s="208"/>
      <c r="D27" s="581"/>
      <c r="E27" s="581"/>
      <c r="F27" s="208"/>
      <c r="G27" s="208"/>
      <c r="H27" s="208"/>
    </row>
    <row r="28" spans="1:8">
      <c r="A28" s="208"/>
      <c r="B28" s="208"/>
      <c r="C28" s="208"/>
      <c r="D28" s="581"/>
      <c r="E28" s="581"/>
      <c r="F28" s="208"/>
      <c r="G28" s="208"/>
      <c r="H28" s="208"/>
    </row>
    <row r="29" spans="1:8">
      <c r="A29" s="208"/>
      <c r="B29" s="208"/>
      <c r="C29" s="208"/>
      <c r="D29" s="208"/>
      <c r="E29" s="208"/>
      <c r="F29" s="208"/>
      <c r="G29" s="208"/>
      <c r="H29" s="208"/>
    </row>
    <row r="30" spans="1:8" ht="10.5" customHeight="1">
      <c r="A30" s="208"/>
      <c r="B30" s="208"/>
      <c r="C30" s="208"/>
      <c r="D30" s="208"/>
      <c r="E30" s="208"/>
      <c r="F30" s="208"/>
      <c r="G30" s="208"/>
      <c r="H30" s="208"/>
    </row>
    <row r="31" spans="1:8">
      <c r="A31" s="581"/>
      <c r="B31" s="581"/>
      <c r="C31" s="581"/>
      <c r="D31" s="581"/>
      <c r="E31" s="581"/>
      <c r="F31" s="208"/>
      <c r="G31" s="248"/>
      <c r="H31" s="208"/>
    </row>
    <row r="32" spans="1:8">
      <c r="A32" s="581"/>
      <c r="B32" s="581"/>
      <c r="C32" s="581"/>
      <c r="D32" s="581"/>
      <c r="E32" s="581"/>
      <c r="F32" s="208"/>
      <c r="G32" s="248"/>
      <c r="H32" s="208"/>
    </row>
    <row r="33" spans="1:8" ht="10.5" customHeight="1">
      <c r="A33" s="208"/>
      <c r="B33" s="208"/>
      <c r="C33" s="208"/>
      <c r="D33" s="208"/>
      <c r="E33" s="208"/>
      <c r="F33" s="208"/>
      <c r="G33" s="208"/>
      <c r="H33" s="208"/>
    </row>
    <row r="34" spans="1:8">
      <c r="A34" s="581"/>
      <c r="B34" s="581"/>
      <c r="C34" s="581"/>
      <c r="D34" s="581"/>
      <c r="E34" s="581"/>
      <c r="F34" s="208"/>
      <c r="G34" s="248"/>
      <c r="H34" s="208"/>
    </row>
    <row r="35" spans="1:8">
      <c r="A35" s="581"/>
      <c r="B35" s="581"/>
      <c r="C35" s="581"/>
      <c r="D35" s="581"/>
      <c r="E35" s="581"/>
      <c r="F35" s="208"/>
      <c r="G35" s="248"/>
      <c r="H35" s="208"/>
    </row>
    <row r="36" spans="1:8" ht="10.5" customHeight="1">
      <c r="A36" s="208"/>
      <c r="B36" s="208"/>
      <c r="C36" s="208"/>
      <c r="D36" s="208"/>
      <c r="E36" s="208"/>
      <c r="F36" s="208"/>
      <c r="G36" s="208"/>
      <c r="H36" s="208"/>
    </row>
    <row r="37" spans="1:8">
      <c r="A37" s="581"/>
      <c r="B37" s="581"/>
      <c r="C37" s="581"/>
      <c r="D37" s="581"/>
      <c r="E37" s="581"/>
      <c r="F37" s="208"/>
      <c r="G37" s="248"/>
      <c r="H37" s="208"/>
    </row>
    <row r="38" spans="1:8">
      <c r="A38" s="581"/>
      <c r="B38" s="581"/>
      <c r="C38" s="581"/>
      <c r="D38" s="581"/>
      <c r="E38" s="581"/>
      <c r="F38" s="208"/>
      <c r="G38" s="248"/>
      <c r="H38" s="208"/>
    </row>
    <row r="39" spans="1:8" ht="10.5" customHeight="1">
      <c r="A39" s="208"/>
      <c r="B39" s="208"/>
      <c r="C39" s="208"/>
      <c r="D39" s="208"/>
      <c r="E39" s="208"/>
      <c r="F39" s="208"/>
      <c r="G39" s="208"/>
      <c r="H39" s="208"/>
    </row>
    <row r="40" spans="1:8">
      <c r="A40" s="581"/>
      <c r="B40" s="581"/>
      <c r="C40" s="581"/>
      <c r="D40" s="581"/>
      <c r="E40" s="581"/>
      <c r="F40" s="208"/>
      <c r="G40" s="248"/>
      <c r="H40" s="208"/>
    </row>
    <row r="41" spans="1:8">
      <c r="A41" s="581"/>
      <c r="B41" s="581"/>
      <c r="C41" s="581"/>
      <c r="D41" s="581"/>
      <c r="E41" s="581"/>
      <c r="F41" s="208"/>
      <c r="G41" s="248"/>
      <c r="H41" s="208"/>
    </row>
    <row r="42" spans="1:8" ht="10.5" customHeight="1">
      <c r="A42" s="208"/>
      <c r="B42" s="208"/>
      <c r="C42" s="208"/>
      <c r="D42" s="208"/>
      <c r="E42" s="208"/>
      <c r="F42" s="208"/>
      <c r="G42" s="208"/>
      <c r="H42" s="208"/>
    </row>
    <row r="43" spans="1:8">
      <c r="C43" s="682"/>
      <c r="D43" s="682"/>
      <c r="E43" s="682"/>
      <c r="F43" s="682"/>
      <c r="G43" s="682"/>
    </row>
    <row r="44" spans="1:8">
      <c r="C44" s="682"/>
      <c r="D44" s="682"/>
      <c r="E44" s="682"/>
      <c r="F44" s="682"/>
      <c r="G44" s="682"/>
    </row>
  </sheetData>
  <mergeCells count="44">
    <mergeCell ref="A41:C41"/>
    <mergeCell ref="D41:E41"/>
    <mergeCell ref="C43:D43"/>
    <mergeCell ref="E43:G43"/>
    <mergeCell ref="C44:D44"/>
    <mergeCell ref="E44:G44"/>
    <mergeCell ref="A37:C37"/>
    <mergeCell ref="D37:E37"/>
    <mergeCell ref="A38:C38"/>
    <mergeCell ref="D38:E38"/>
    <mergeCell ref="A40:C40"/>
    <mergeCell ref="D40:E40"/>
    <mergeCell ref="A32:C32"/>
    <mergeCell ref="D32:E32"/>
    <mergeCell ref="A34:C34"/>
    <mergeCell ref="D34:E34"/>
    <mergeCell ref="A35:C35"/>
    <mergeCell ref="D35:E35"/>
    <mergeCell ref="A25:E25"/>
    <mergeCell ref="G25:H25"/>
    <mergeCell ref="D27:E27"/>
    <mergeCell ref="D28:E28"/>
    <mergeCell ref="A31:C31"/>
    <mergeCell ref="D31:E31"/>
    <mergeCell ref="G19:H19"/>
    <mergeCell ref="G20:H20"/>
    <mergeCell ref="G21:H21"/>
    <mergeCell ref="G22:H22"/>
    <mergeCell ref="A24:C24"/>
    <mergeCell ref="G24:H24"/>
    <mergeCell ref="G23:H23"/>
    <mergeCell ref="G18:H18"/>
    <mergeCell ref="D1:E1"/>
    <mergeCell ref="A2:H2"/>
    <mergeCell ref="D10:F10"/>
    <mergeCell ref="B11:C11"/>
    <mergeCell ref="G11:H11"/>
    <mergeCell ref="B12:C12"/>
    <mergeCell ref="G12:H12"/>
    <mergeCell ref="G13:H13"/>
    <mergeCell ref="G14:H14"/>
    <mergeCell ref="G15:H15"/>
    <mergeCell ref="G16:H16"/>
    <mergeCell ref="G17:H17"/>
  </mergeCells>
  <printOptions horizontalCentered="1"/>
  <pageMargins left="0.47244094488188981" right="0.19685039370078741" top="0.19685039370078741" bottom="0" header="0.31496062992125984" footer="0.31496062992125984"/>
  <pageSetup paperSize="9" scale="83" orientation="portrait" r:id="rId1"/>
  <headerFooter>
    <oddHeader>&amp;R&amp;"TH Sarabun New,Regular"&amp;12ปร.5.2.9</oddHeader>
    <oddFooter xml:space="preserve">&amp;L&amp;"TH Sarabun New,Regular"&amp;12กลุ่มอาคารมนุษย์ศาสตร์และสังคมศาสตร์ (อาคารเรียนรวมและปฏิบัติกลาง)&amp;C&amp;"TH Sarabun New,Regular"&amp;12ส่วนที่ 2 ค่างานก่อสร้างตัวอาคาร&amp;R&amp;"TH Sarabun New,Regular"&amp;12 9.อาคารทางเชื่อม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view="pageBreakPreview" topLeftCell="A10" zoomScale="130" zoomScaleNormal="130" zoomScaleSheetLayoutView="130" workbookViewId="0">
      <selection activeCell="F13" sqref="F13"/>
    </sheetView>
  </sheetViews>
  <sheetFormatPr defaultColWidth="9.140625" defaultRowHeight="24"/>
  <cols>
    <col min="1" max="1" width="7.140625" style="208" customWidth="1"/>
    <col min="2" max="2" width="3.5703125" style="208" customWidth="1"/>
    <col min="3" max="3" width="13.5703125" style="208" customWidth="1"/>
    <col min="4" max="4" width="24.42578125" style="208" customWidth="1"/>
    <col min="5" max="5" width="14.28515625" style="208" customWidth="1"/>
    <col min="6" max="6" width="24.28515625" style="208" customWidth="1"/>
    <col min="7" max="7" width="13.5703125" style="208" customWidth="1"/>
    <col min="8" max="8" width="3.5703125" style="208" customWidth="1"/>
    <col min="9" max="9" width="7.140625" style="208" customWidth="1"/>
    <col min="10" max="10" width="9.140625" style="208"/>
    <col min="11" max="11" width="18.7109375" style="208" customWidth="1"/>
    <col min="12" max="16384" width="9.140625" style="208"/>
  </cols>
  <sheetData>
    <row r="1" spans="1:11" ht="75" customHeight="1"/>
    <row r="2" spans="1:11" ht="24.75" thickBot="1">
      <c r="A2" s="52"/>
      <c r="B2" s="52"/>
      <c r="C2" s="52"/>
      <c r="D2" s="52"/>
      <c r="E2" s="53" t="s">
        <v>1235</v>
      </c>
      <c r="F2" s="52"/>
      <c r="G2" s="52"/>
      <c r="H2" s="52"/>
      <c r="I2" s="52"/>
    </row>
    <row r="3" spans="1:11">
      <c r="A3" s="54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3" s="55"/>
      <c r="C3" s="55"/>
      <c r="D3" s="55"/>
      <c r="E3" s="55"/>
      <c r="F3" s="55"/>
      <c r="G3" s="55"/>
      <c r="H3" s="55"/>
      <c r="I3" s="55"/>
    </row>
    <row r="4" spans="1:11">
      <c r="A4" s="56" t="s">
        <v>886</v>
      </c>
      <c r="B4" s="57"/>
      <c r="C4" s="57"/>
      <c r="D4" s="57"/>
      <c r="E4" s="57"/>
      <c r="F4" s="57"/>
      <c r="G4" s="57"/>
      <c r="H4" s="57"/>
      <c r="I4" s="57"/>
    </row>
    <row r="5" spans="1:11">
      <c r="A5" s="56" t="s">
        <v>887</v>
      </c>
      <c r="B5" s="57"/>
      <c r="C5" s="57"/>
      <c r="D5" s="57"/>
      <c r="E5" s="57"/>
      <c r="F5" s="57"/>
      <c r="G5" s="57"/>
      <c r="H5" s="57"/>
      <c r="I5" s="57"/>
    </row>
    <row r="6" spans="1:11">
      <c r="A6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6" s="57"/>
      <c r="C6" s="57"/>
      <c r="D6" s="57"/>
      <c r="E6" s="57"/>
      <c r="F6" s="57"/>
      <c r="G6" s="57"/>
      <c r="H6" s="57"/>
      <c r="I6" s="57"/>
    </row>
    <row r="7" spans="1:11">
      <c r="A7" s="56" t="str">
        <f>"คณะกรรมการกำหนดราคากลาง   "&amp;ปก!E10</f>
        <v xml:space="preserve">คณะกรรมการกำหนดราคากลาง   </v>
      </c>
      <c r="B7" s="57"/>
      <c r="C7" s="57"/>
      <c r="D7" s="57"/>
      <c r="E7" s="57"/>
      <c r="F7" s="57"/>
      <c r="G7" s="57"/>
      <c r="H7" s="57"/>
      <c r="I7" s="57"/>
    </row>
    <row r="8" spans="1:11">
      <c r="A8" s="56" t="s">
        <v>888</v>
      </c>
      <c r="B8" s="57"/>
      <c r="C8" s="57"/>
      <c r="D8" s="57"/>
      <c r="E8" s="92"/>
      <c r="F8" s="207" t="s">
        <v>603</v>
      </c>
      <c r="G8" s="93"/>
      <c r="H8" s="562" t="s">
        <v>889</v>
      </c>
      <c r="I8" s="562"/>
    </row>
    <row r="9" spans="1:11">
      <c r="A9" s="56" t="s">
        <v>890</v>
      </c>
      <c r="B9" s="57"/>
      <c r="C9" s="57"/>
      <c r="D9" s="57"/>
      <c r="E9" s="92"/>
      <c r="F9" s="207" t="s">
        <v>603</v>
      </c>
      <c r="G9" s="93"/>
      <c r="H9" s="562" t="s">
        <v>889</v>
      </c>
      <c r="I9" s="562"/>
    </row>
    <row r="10" spans="1:11" ht="24.75" thickBot="1">
      <c r="A10" s="58" t="s">
        <v>891</v>
      </c>
      <c r="B10" s="59"/>
      <c r="C10" s="59"/>
      <c r="D10" s="563">
        <f>ปก!D12</f>
        <v>0</v>
      </c>
      <c r="E10" s="563"/>
      <c r="F10" s="563"/>
      <c r="G10" s="59"/>
      <c r="H10" s="58"/>
      <c r="I10" s="94" t="s">
        <v>892</v>
      </c>
    </row>
    <row r="11" spans="1:11" ht="42" customHeight="1" thickTop="1" thickBot="1">
      <c r="A11" s="310" t="s">
        <v>164</v>
      </c>
      <c r="B11" s="564" t="s">
        <v>2</v>
      </c>
      <c r="C11" s="564"/>
      <c r="D11" s="564"/>
      <c r="E11" s="564"/>
      <c r="F11" s="311" t="s">
        <v>893</v>
      </c>
      <c r="G11" s="564" t="s">
        <v>894</v>
      </c>
      <c r="H11" s="564"/>
      <c r="I11" s="565"/>
    </row>
    <row r="12" spans="1:11" ht="24.75" thickTop="1">
      <c r="A12" s="60">
        <v>1</v>
      </c>
      <c r="B12" s="215" t="s">
        <v>895</v>
      </c>
      <c r="C12" s="216"/>
      <c r="D12" s="216"/>
      <c r="E12" s="217"/>
      <c r="F12" s="218"/>
      <c r="G12" s="566"/>
      <c r="H12" s="567"/>
      <c r="I12" s="568"/>
    </row>
    <row r="13" spans="1:11">
      <c r="A13" s="65">
        <v>1.1000000000000001</v>
      </c>
      <c r="B13" s="220"/>
      <c r="C13" s="221" t="s">
        <v>916</v>
      </c>
      <c r="D13" s="221"/>
      <c r="E13" s="222"/>
      <c r="F13" s="223" t="e">
        <f>'5.1.1 ทำแล้ว'!F24</f>
        <v>#REF!</v>
      </c>
      <c r="G13" s="569"/>
      <c r="H13" s="560"/>
      <c r="I13" s="561"/>
      <c r="K13" s="224"/>
    </row>
    <row r="14" spans="1:11">
      <c r="A14" s="71">
        <v>2</v>
      </c>
      <c r="B14" s="220" t="s">
        <v>896</v>
      </c>
      <c r="C14" s="221"/>
      <c r="D14" s="221"/>
      <c r="E14" s="222"/>
      <c r="F14" s="223"/>
      <c r="G14" s="569"/>
      <c r="H14" s="560"/>
      <c r="I14" s="561"/>
    </row>
    <row r="15" spans="1:11">
      <c r="A15" s="65">
        <v>2.1</v>
      </c>
      <c r="B15" s="220"/>
      <c r="C15" s="221" t="s">
        <v>918</v>
      </c>
      <c r="D15" s="221"/>
      <c r="E15" s="222"/>
      <c r="F15" s="223" t="e">
        <f>'5.2.1 ทำแล้ว'!F24</f>
        <v>#REF!</v>
      </c>
      <c r="G15" s="569"/>
      <c r="H15" s="560"/>
      <c r="I15" s="561"/>
      <c r="K15" s="226" t="e">
        <f>F15+F19+F25</f>
        <v>#REF!</v>
      </c>
    </row>
    <row r="16" spans="1:11">
      <c r="A16" s="65">
        <v>2.2000000000000002</v>
      </c>
      <c r="B16" s="220"/>
      <c r="C16" s="221" t="s">
        <v>917</v>
      </c>
      <c r="D16" s="221"/>
      <c r="E16" s="222"/>
      <c r="F16" s="223" t="e">
        <f>'5.2.2 ทำแล้ว'!F22</f>
        <v>#REF!</v>
      </c>
      <c r="G16" s="227"/>
      <c r="H16" s="228"/>
      <c r="I16" s="229"/>
      <c r="K16" s="226"/>
    </row>
    <row r="17" spans="1:9">
      <c r="A17" s="65">
        <v>2.2999999999999998</v>
      </c>
      <c r="B17" s="220"/>
      <c r="C17" s="221" t="s">
        <v>919</v>
      </c>
      <c r="D17" s="221"/>
      <c r="E17" s="222"/>
      <c r="F17" s="223" t="e">
        <f>'5.2.3 ทำแล้ว'!F22</f>
        <v>#REF!</v>
      </c>
      <c r="G17" s="569"/>
      <c r="H17" s="560"/>
      <c r="I17" s="561"/>
    </row>
    <row r="18" spans="1:9">
      <c r="A18" s="65">
        <v>2.4</v>
      </c>
      <c r="B18" s="220"/>
      <c r="C18" s="221" t="s">
        <v>920</v>
      </c>
      <c r="D18" s="221"/>
      <c r="E18" s="222"/>
      <c r="F18" s="223">
        <f>'5.2.4 ทำแล้ว'!F22</f>
        <v>3185524.8000000003</v>
      </c>
      <c r="G18" s="569"/>
      <c r="H18" s="560"/>
      <c r="I18" s="561"/>
    </row>
    <row r="19" spans="1:9">
      <c r="A19" s="65">
        <v>2.5</v>
      </c>
      <c r="B19" s="220"/>
      <c r="C19" s="221" t="s">
        <v>921</v>
      </c>
      <c r="D19" s="221"/>
      <c r="E19" s="222"/>
      <c r="F19" s="223">
        <f>'5.2.5 ทำแล้ว'!F22</f>
        <v>13500</v>
      </c>
      <c r="G19" s="559"/>
      <c r="H19" s="560"/>
      <c r="I19" s="561"/>
    </row>
    <row r="20" spans="1:9">
      <c r="A20" s="65">
        <v>2.6</v>
      </c>
      <c r="B20" s="220"/>
      <c r="C20" s="221" t="s">
        <v>923</v>
      </c>
      <c r="D20" s="221"/>
      <c r="E20" s="222"/>
      <c r="F20" s="223">
        <f>'5.2.6 ทำแล้ว'!F22</f>
        <v>13500</v>
      </c>
      <c r="G20" s="230"/>
      <c r="H20" s="228"/>
      <c r="I20" s="229"/>
    </row>
    <row r="21" spans="1:9">
      <c r="A21" s="65">
        <v>2.7</v>
      </c>
      <c r="B21" s="220"/>
      <c r="C21" s="221" t="s">
        <v>924</v>
      </c>
      <c r="D21" s="221"/>
      <c r="E21" s="222"/>
      <c r="F21" s="223">
        <f>'5.2.7 ทำแล้ว'!F22</f>
        <v>13500</v>
      </c>
      <c r="G21" s="230"/>
      <c r="H21" s="228"/>
      <c r="I21" s="229"/>
    </row>
    <row r="22" spans="1:9">
      <c r="A22" s="219"/>
      <c r="B22" s="220"/>
      <c r="C22" s="221"/>
      <c r="D22" s="221"/>
      <c r="E22" s="222"/>
      <c r="F22" s="223"/>
      <c r="G22" s="230"/>
      <c r="H22" s="228"/>
      <c r="I22" s="229"/>
    </row>
    <row r="23" spans="1:9">
      <c r="A23" s="225"/>
      <c r="B23" s="220"/>
      <c r="C23" s="221"/>
      <c r="D23" s="221"/>
      <c r="E23" s="222"/>
      <c r="F23" s="223"/>
      <c r="G23" s="569"/>
      <c r="H23" s="560"/>
      <c r="I23" s="561"/>
    </row>
    <row r="24" spans="1:9">
      <c r="A24" s="219"/>
      <c r="B24" s="220"/>
      <c r="C24" s="221"/>
      <c r="D24" s="221"/>
      <c r="E24" s="222"/>
      <c r="F24" s="223"/>
      <c r="G24" s="569"/>
      <c r="H24" s="560"/>
      <c r="I24" s="561"/>
    </row>
    <row r="25" spans="1:9" ht="24.75" thickBot="1">
      <c r="A25" s="231"/>
      <c r="B25" s="232"/>
      <c r="C25" s="233"/>
      <c r="D25" s="233"/>
      <c r="E25" s="234"/>
      <c r="F25" s="235"/>
      <c r="G25" s="570"/>
      <c r="H25" s="571"/>
      <c r="I25" s="572"/>
    </row>
    <row r="26" spans="1:9" ht="24.75" thickTop="1">
      <c r="A26" s="573" t="s">
        <v>898</v>
      </c>
      <c r="B26" s="236"/>
      <c r="C26" s="237"/>
      <c r="D26" s="237"/>
      <c r="E26" s="238" t="s">
        <v>899</v>
      </c>
      <c r="F26" s="239" t="e">
        <f>SUM(F12:F25)</f>
        <v>#REF!</v>
      </c>
      <c r="G26" s="576"/>
      <c r="H26" s="576"/>
      <c r="I26" s="577"/>
    </row>
    <row r="27" spans="1:9">
      <c r="A27" s="574"/>
      <c r="B27" s="240"/>
      <c r="C27" s="240"/>
      <c r="D27" s="240"/>
      <c r="E27" s="241" t="s">
        <v>900</v>
      </c>
      <c r="F27" s="242" t="e">
        <f>F26</f>
        <v>#REF!</v>
      </c>
      <c r="G27" s="578"/>
      <c r="H27" s="578"/>
      <c r="I27" s="579"/>
    </row>
    <row r="28" spans="1:9" ht="24.75" thickBot="1">
      <c r="A28" s="575"/>
      <c r="B28" s="243" t="s">
        <v>901</v>
      </c>
      <c r="C28" s="244"/>
      <c r="D28" s="245"/>
      <c r="E28" s="246"/>
      <c r="F28" s="246"/>
      <c r="G28" s="246"/>
      <c r="H28" s="246"/>
      <c r="I28" s="247" t="e">
        <f>BAHTTEXT(F27)</f>
        <v>#REF!</v>
      </c>
    </row>
    <row r="29" spans="1:9" ht="13.5" customHeight="1" thickTop="1"/>
    <row r="30" spans="1:9">
      <c r="C30" s="248"/>
      <c r="E30" s="248"/>
    </row>
    <row r="31" spans="1:9">
      <c r="C31" s="248"/>
      <c r="E31" s="248"/>
      <c r="G31" s="248"/>
    </row>
    <row r="32" spans="1:9">
      <c r="C32" s="248"/>
      <c r="E32" s="248"/>
      <c r="G32" s="248"/>
    </row>
    <row r="33" spans="2:7" ht="10.5" customHeight="1"/>
    <row r="34" spans="2:7">
      <c r="B34" s="248"/>
      <c r="C34" s="248"/>
      <c r="E34" s="248"/>
      <c r="G34" s="248"/>
    </row>
    <row r="35" spans="2:7">
      <c r="B35" s="248"/>
      <c r="C35" s="248"/>
      <c r="E35" s="248"/>
      <c r="G35" s="248"/>
    </row>
    <row r="36" spans="2:7" ht="10.5" customHeight="1">
      <c r="C36" s="248"/>
      <c r="E36" s="248"/>
      <c r="G36" s="248"/>
    </row>
    <row r="37" spans="2:7">
      <c r="C37" s="248"/>
      <c r="E37" s="248"/>
      <c r="G37" s="248"/>
    </row>
    <row r="38" spans="2:7">
      <c r="C38" s="248"/>
      <c r="E38" s="248"/>
      <c r="G38" s="248"/>
    </row>
    <row r="39" spans="2:7" ht="10.5" customHeight="1">
      <c r="C39" s="248"/>
      <c r="E39" s="248"/>
      <c r="G39" s="248"/>
    </row>
    <row r="40" spans="2:7">
      <c r="C40" s="248"/>
      <c r="E40" s="248"/>
      <c r="G40" s="248"/>
    </row>
    <row r="41" spans="2:7">
      <c r="C41" s="248"/>
      <c r="E41" s="248"/>
      <c r="G41" s="248"/>
    </row>
    <row r="42" spans="2:7" ht="10.5" customHeight="1">
      <c r="C42" s="248"/>
      <c r="E42" s="248"/>
      <c r="G42" s="248"/>
    </row>
    <row r="43" spans="2:7">
      <c r="C43" s="248"/>
      <c r="E43" s="248"/>
      <c r="G43" s="248"/>
    </row>
    <row r="44" spans="2:7">
      <c r="C44" s="248"/>
      <c r="E44" s="248"/>
      <c r="G44" s="248"/>
    </row>
    <row r="45" spans="2:7" ht="10.5" customHeight="1"/>
    <row r="46" spans="2:7">
      <c r="D46" s="248"/>
      <c r="F46" s="248"/>
    </row>
    <row r="47" spans="2:7">
      <c r="D47" s="248"/>
      <c r="F47" s="248"/>
    </row>
  </sheetData>
  <mergeCells count="18">
    <mergeCell ref="G23:I23"/>
    <mergeCell ref="G24:I24"/>
    <mergeCell ref="G25:I25"/>
    <mergeCell ref="A26:A28"/>
    <mergeCell ref="G26:I26"/>
    <mergeCell ref="G27:I27"/>
    <mergeCell ref="G19:I19"/>
    <mergeCell ref="H8:I8"/>
    <mergeCell ref="H9:I9"/>
    <mergeCell ref="D10:F10"/>
    <mergeCell ref="B11:E11"/>
    <mergeCell ref="G11:I11"/>
    <mergeCell ref="G12:I12"/>
    <mergeCell ref="G13:I13"/>
    <mergeCell ref="G14:I14"/>
    <mergeCell ref="G15:I15"/>
    <mergeCell ref="G17:I17"/>
    <mergeCell ref="G18:I18"/>
  </mergeCells>
  <pageMargins left="0.5" right="0.25" top="0" bottom="0" header="0.25" footer="0.125"/>
  <pageSetup paperSize="9" scale="82" orientation="portrait" r:id="rId1"/>
  <headerFooter>
    <oddHeader>&amp;R&amp;"TH SarabunPSK,Regular"&amp;12แบบ ปร.6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7"/>
  <sheetViews>
    <sheetView view="pageBreakPreview" topLeftCell="A17" zoomScaleNormal="100" zoomScaleSheetLayoutView="100" workbookViewId="0">
      <selection activeCell="D29" sqref="D29:D597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2 ค่างานก่อสร้างตัวอาคาร     "&amp;'6'!C22</f>
        <v>ส่วนที่ 2 ค่างานก่อสร้างตัวอาคาร     อาคารทางเชื่อม</v>
      </c>
      <c r="B2" s="95"/>
      <c r="C2" s="96"/>
      <c r="D2" s="250"/>
      <c r="E2" s="438"/>
      <c r="F2" s="439"/>
      <c r="G2" s="266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3"/>
      <c r="E3" s="523"/>
      <c r="F3" s="522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519"/>
      <c r="E4" s="520"/>
      <c r="F4" s="520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s="500" customFormat="1" ht="24.75" thickTop="1">
      <c r="A9" s="492">
        <v>9.1</v>
      </c>
      <c r="B9" s="493"/>
      <c r="C9" s="494" t="str">
        <f>'5.2.09'!B13&amp; 1</f>
        <v>อาคารทางเชื่อม1</v>
      </c>
      <c r="D9" s="495"/>
      <c r="E9" s="496"/>
      <c r="F9" s="495"/>
      <c r="G9" s="495"/>
      <c r="H9" s="495"/>
      <c r="I9" s="495"/>
      <c r="J9" s="495"/>
      <c r="K9" s="495"/>
    </row>
    <row r="10" spans="1:11" s="500" customFormat="1">
      <c r="A10" s="474" t="s">
        <v>1300</v>
      </c>
      <c r="B10" s="475" t="s">
        <v>23</v>
      </c>
      <c r="C10" s="476"/>
      <c r="D10" s="449"/>
      <c r="E10" s="450"/>
      <c r="F10" s="449"/>
      <c r="G10" s="449">
        <f>G35</f>
        <v>0</v>
      </c>
      <c r="H10" s="449"/>
      <c r="I10" s="449">
        <f>I35</f>
        <v>0</v>
      </c>
      <c r="J10" s="449">
        <f>G10+I10</f>
        <v>0</v>
      </c>
      <c r="K10" s="451"/>
    </row>
    <row r="11" spans="1:11" s="500" customFormat="1">
      <c r="A11" s="474" t="s">
        <v>1301</v>
      </c>
      <c r="B11" s="475" t="s">
        <v>47</v>
      </c>
      <c r="C11" s="476"/>
      <c r="D11" s="449"/>
      <c r="E11" s="450"/>
      <c r="F11" s="449"/>
      <c r="G11" s="449">
        <f>G120</f>
        <v>0</v>
      </c>
      <c r="H11" s="449"/>
      <c r="I11" s="449">
        <f>I120</f>
        <v>0</v>
      </c>
      <c r="J11" s="449">
        <f>G11+I11</f>
        <v>0</v>
      </c>
      <c r="K11" s="451"/>
    </row>
    <row r="12" spans="1:11" s="500" customFormat="1">
      <c r="A12" s="474" t="s">
        <v>1302</v>
      </c>
      <c r="B12" s="475" t="s">
        <v>8</v>
      </c>
      <c r="C12" s="476"/>
      <c r="D12" s="449"/>
      <c r="E12" s="450"/>
      <c r="F12" s="449"/>
      <c r="G12" s="449">
        <f>G597</f>
        <v>0</v>
      </c>
      <c r="H12" s="449"/>
      <c r="I12" s="449">
        <f>I597</f>
        <v>0</v>
      </c>
      <c r="J12" s="449">
        <f>G12+I12</f>
        <v>0</v>
      </c>
      <c r="K12" s="451"/>
    </row>
    <row r="13" spans="1:11" s="500" customFormat="1">
      <c r="A13" s="474"/>
      <c r="B13" s="475"/>
      <c r="C13" s="476"/>
      <c r="D13" s="449"/>
      <c r="E13" s="450"/>
      <c r="F13" s="449"/>
      <c r="G13" s="449"/>
      <c r="H13" s="449"/>
      <c r="I13" s="449"/>
      <c r="J13" s="449"/>
      <c r="K13" s="451"/>
    </row>
    <row r="14" spans="1:11" s="500" customFormat="1">
      <c r="A14" s="451"/>
      <c r="B14" s="475"/>
      <c r="C14" s="476"/>
      <c r="D14" s="449"/>
      <c r="E14" s="450"/>
      <c r="F14" s="449"/>
      <c r="G14" s="449"/>
      <c r="H14" s="449"/>
      <c r="I14" s="449"/>
      <c r="J14" s="449"/>
      <c r="K14" s="451"/>
    </row>
    <row r="15" spans="1:11" s="500" customFormat="1">
      <c r="A15" s="474"/>
      <c r="B15" s="475"/>
      <c r="C15" s="476"/>
      <c r="D15" s="449"/>
      <c r="E15" s="450"/>
      <c r="F15" s="449"/>
      <c r="G15" s="449"/>
      <c r="H15" s="449"/>
      <c r="I15" s="449"/>
      <c r="J15" s="449"/>
      <c r="K15" s="451"/>
    </row>
    <row r="16" spans="1:11" s="500" customFormat="1">
      <c r="A16" s="451"/>
      <c r="B16" s="475"/>
      <c r="C16" s="476"/>
      <c r="D16" s="449"/>
      <c r="E16" s="450"/>
      <c r="F16" s="449"/>
      <c r="G16" s="449"/>
      <c r="H16" s="449"/>
      <c r="I16" s="449"/>
      <c r="J16" s="449"/>
      <c r="K16" s="451"/>
    </row>
    <row r="17" spans="1:11" s="500" customFormat="1">
      <c r="A17" s="451"/>
      <c r="B17" s="475"/>
      <c r="C17" s="476"/>
      <c r="D17" s="449"/>
      <c r="E17" s="450"/>
      <c r="F17" s="449"/>
      <c r="G17" s="449"/>
      <c r="H17" s="449"/>
      <c r="I17" s="449"/>
      <c r="J17" s="449"/>
      <c r="K17" s="451"/>
    </row>
    <row r="18" spans="1:11" s="500" customFormat="1">
      <c r="A18" s="451"/>
      <c r="B18" s="475"/>
      <c r="C18" s="476"/>
      <c r="D18" s="449"/>
      <c r="E18" s="450"/>
      <c r="F18" s="449"/>
      <c r="G18" s="449"/>
      <c r="H18" s="449"/>
      <c r="I18" s="449"/>
      <c r="J18" s="449"/>
      <c r="K18" s="451"/>
    </row>
    <row r="19" spans="1:11" s="500" customFormat="1">
      <c r="A19" s="451"/>
      <c r="B19" s="475"/>
      <c r="C19" s="476"/>
      <c r="D19" s="449"/>
      <c r="E19" s="450"/>
      <c r="F19" s="449"/>
      <c r="G19" s="449"/>
      <c r="H19" s="449"/>
      <c r="I19" s="449"/>
      <c r="J19" s="449"/>
      <c r="K19" s="451"/>
    </row>
    <row r="20" spans="1:11" s="500" customFormat="1">
      <c r="A20" s="451"/>
      <c r="B20" s="475"/>
      <c r="C20" s="476"/>
      <c r="D20" s="449"/>
      <c r="E20" s="450"/>
      <c r="F20" s="449"/>
      <c r="G20" s="449"/>
      <c r="H20" s="449"/>
      <c r="I20" s="449"/>
      <c r="J20" s="449"/>
      <c r="K20" s="451"/>
    </row>
    <row r="21" spans="1:11" s="500" customFormat="1">
      <c r="A21" s="451"/>
      <c r="B21" s="475"/>
      <c r="C21" s="476"/>
      <c r="D21" s="449"/>
      <c r="E21" s="450"/>
      <c r="F21" s="449"/>
      <c r="G21" s="449"/>
      <c r="H21" s="449"/>
      <c r="I21" s="449"/>
      <c r="J21" s="449"/>
      <c r="K21" s="451"/>
    </row>
    <row r="22" spans="1:11" s="500" customFormat="1">
      <c r="A22" s="451"/>
      <c r="B22" s="475"/>
      <c r="C22" s="476"/>
      <c r="D22" s="449"/>
      <c r="E22" s="450"/>
      <c r="F22" s="449"/>
      <c r="G22" s="449"/>
      <c r="H22" s="449"/>
      <c r="I22" s="449"/>
      <c r="J22" s="449"/>
      <c r="K22" s="451"/>
    </row>
    <row r="23" spans="1:11" s="500" customFormat="1">
      <c r="A23" s="451"/>
      <c r="B23" s="475"/>
      <c r="C23" s="476"/>
      <c r="D23" s="449"/>
      <c r="E23" s="450"/>
      <c r="F23" s="449"/>
      <c r="G23" s="449"/>
      <c r="H23" s="449"/>
      <c r="I23" s="449"/>
      <c r="J23" s="449"/>
      <c r="K23" s="451"/>
    </row>
    <row r="24" spans="1:11" s="500" customFormat="1">
      <c r="A24" s="451"/>
      <c r="B24" s="475"/>
      <c r="C24" s="476"/>
      <c r="D24" s="449"/>
      <c r="E24" s="450"/>
      <c r="F24" s="449"/>
      <c r="G24" s="449"/>
      <c r="H24" s="449"/>
      <c r="I24" s="449"/>
      <c r="J24" s="449"/>
      <c r="K24" s="451"/>
    </row>
    <row r="25" spans="1:11" s="500" customFormat="1">
      <c r="A25" s="451"/>
      <c r="B25" s="475"/>
      <c r="C25" s="476"/>
      <c r="D25" s="449"/>
      <c r="E25" s="450"/>
      <c r="F25" s="449"/>
      <c r="G25" s="449"/>
      <c r="H25" s="449"/>
      <c r="I25" s="449"/>
      <c r="J25" s="449"/>
      <c r="K25" s="451"/>
    </row>
    <row r="26" spans="1:11" s="500" customFormat="1">
      <c r="A26" s="451"/>
      <c r="B26" s="475"/>
      <c r="C26" s="476"/>
      <c r="D26" s="449"/>
      <c r="E26" s="450"/>
      <c r="F26" s="449"/>
      <c r="G26" s="449"/>
      <c r="H26" s="449"/>
      <c r="I26" s="449"/>
      <c r="J26" s="449"/>
      <c r="K26" s="451"/>
    </row>
    <row r="27" spans="1:11" s="500" customFormat="1">
      <c r="A27" s="454"/>
      <c r="B27" s="477"/>
      <c r="C27" s="478"/>
      <c r="D27" s="452"/>
      <c r="E27" s="453"/>
      <c r="F27" s="452"/>
      <c r="G27" s="452"/>
      <c r="H27" s="452"/>
      <c r="I27" s="452"/>
      <c r="J27" s="452"/>
      <c r="K27" s="454"/>
    </row>
    <row r="28" spans="1:11" s="500" customFormat="1" ht="24.75" thickBot="1">
      <c r="A28" s="479"/>
      <c r="B28" s="702" t="str">
        <f>"รวม "&amp;C9</f>
        <v>รวม อาคารทางเชื่อม1</v>
      </c>
      <c r="C28" s="702"/>
      <c r="D28" s="455"/>
      <c r="E28" s="456"/>
      <c r="F28" s="455"/>
      <c r="G28" s="455">
        <f>SUM(G9:G27)</f>
        <v>0</v>
      </c>
      <c r="H28" s="455"/>
      <c r="I28" s="455">
        <f>SUM(I9:I27)</f>
        <v>0</v>
      </c>
      <c r="J28" s="455">
        <f>SUM(J9:J27)</f>
        <v>0</v>
      </c>
      <c r="K28" s="457"/>
    </row>
    <row r="29" spans="1:11" s="500" customFormat="1" ht="24.75" thickTop="1">
      <c r="A29" s="480" t="str">
        <f>A10</f>
        <v>9.1.1</v>
      </c>
      <c r="B29" s="481" t="str">
        <f>B10</f>
        <v>หมวดเตรียมงานวิศวกรรม</v>
      </c>
      <c r="C29" s="476"/>
      <c r="D29" s="451"/>
      <c r="E29" s="458"/>
      <c r="F29" s="451"/>
      <c r="G29" s="451"/>
      <c r="H29" s="451"/>
      <c r="I29" s="451"/>
      <c r="J29" s="451"/>
      <c r="K29" s="451"/>
    </row>
    <row r="30" spans="1:11" s="500" customFormat="1" hidden="1">
      <c r="A30" s="451"/>
      <c r="B30" s="475"/>
      <c r="C30" s="476" t="str">
        <f>'Data information'!C120</f>
        <v xml:space="preserve"> - งานทดสอบชั้นดิน Soil Boring Test</v>
      </c>
      <c r="D30" s="449"/>
      <c r="E30" s="450" t="str">
        <f>'Data information'!D120</f>
        <v>จุด</v>
      </c>
      <c r="F30" s="449">
        <f>'Data information'!E120</f>
        <v>0</v>
      </c>
      <c r="G30" s="449">
        <f>D30*F30</f>
        <v>0</v>
      </c>
      <c r="H30" s="449">
        <f>'Data information'!F120</f>
        <v>12500</v>
      </c>
      <c r="I30" s="449">
        <f>D30*H30</f>
        <v>0</v>
      </c>
      <c r="J30" s="449">
        <f>G30+I30</f>
        <v>0</v>
      </c>
      <c r="K30" s="449"/>
    </row>
    <row r="31" spans="1:11" s="500" customFormat="1">
      <c r="A31" s="451"/>
      <c r="B31" s="475"/>
      <c r="C31" s="476" t="str">
        <f>'Data information'!C121</f>
        <v xml:space="preserve"> - งานขุดดินฐานรากและถมคืน</v>
      </c>
      <c r="D31" s="449"/>
      <c r="E31" s="450" t="str">
        <f>'Data information'!D121</f>
        <v>ลบ.ม.</v>
      </c>
      <c r="F31" s="449">
        <f>'Data information'!E121</f>
        <v>0</v>
      </c>
      <c r="G31" s="449">
        <f>D31*F31</f>
        <v>0</v>
      </c>
      <c r="H31" s="449">
        <f>'Data information'!F121</f>
        <v>112</v>
      </c>
      <c r="I31" s="449">
        <f>D31*H31</f>
        <v>0</v>
      </c>
      <c r="J31" s="449">
        <f>G31+I31</f>
        <v>0</v>
      </c>
      <c r="K31" s="451"/>
    </row>
    <row r="32" spans="1:11" s="500" customFormat="1">
      <c r="A32" s="451"/>
      <c r="B32" s="475"/>
      <c r="C32" s="476" t="str">
        <f>'Data information'!C122</f>
        <v xml:space="preserve"> - งานทรายหยาบรองพื้น</v>
      </c>
      <c r="D32" s="449"/>
      <c r="E32" s="450" t="str">
        <f>'Data information'!D122</f>
        <v>ลบ.ม.</v>
      </c>
      <c r="F32" s="449">
        <f>'Data information'!E122</f>
        <v>514.02</v>
      </c>
      <c r="G32" s="449">
        <f>D32*F32</f>
        <v>0</v>
      </c>
      <c r="H32" s="449">
        <f>'Data information'!F122</f>
        <v>104</v>
      </c>
      <c r="I32" s="449">
        <f>D32*H32</f>
        <v>0</v>
      </c>
      <c r="J32" s="449">
        <f>G32+I32</f>
        <v>0</v>
      </c>
      <c r="K32" s="451"/>
    </row>
    <row r="33" spans="1:11" s="500" customFormat="1">
      <c r="A33" s="451"/>
      <c r="B33" s="475"/>
      <c r="C33" s="476" t="str">
        <f>'Data information'!C123</f>
        <v xml:space="preserve"> - งานคอนกรีตหยาบรองพื้น fc'=180 ksc.</v>
      </c>
      <c r="D33" s="449"/>
      <c r="E33" s="450" t="str">
        <f>'Data information'!D123</f>
        <v>ลบ.ม.</v>
      </c>
      <c r="F33" s="449">
        <f>'Data information'!E123</f>
        <v>1827.1</v>
      </c>
      <c r="G33" s="449">
        <f>D33*F33</f>
        <v>0</v>
      </c>
      <c r="H33" s="449">
        <f>'Data information'!F123</f>
        <v>327</v>
      </c>
      <c r="I33" s="449">
        <f>D33*H33</f>
        <v>0</v>
      </c>
      <c r="J33" s="449">
        <f>G33+I33</f>
        <v>0</v>
      </c>
      <c r="K33" s="451"/>
    </row>
    <row r="34" spans="1:11" s="500" customFormat="1">
      <c r="A34" s="460"/>
      <c r="B34" s="482"/>
      <c r="C34" s="483"/>
      <c r="D34" s="460"/>
      <c r="E34" s="461"/>
      <c r="F34" s="460"/>
      <c r="G34" s="460"/>
      <c r="H34" s="460"/>
      <c r="I34" s="460"/>
      <c r="J34" s="460"/>
      <c r="K34" s="460"/>
    </row>
    <row r="35" spans="1:11" s="500" customFormat="1">
      <c r="A35" s="464"/>
      <c r="B35" s="703" t="str">
        <f>"รวม"&amp;B29</f>
        <v>รวมหมวดเตรียมงานวิศวกรรม</v>
      </c>
      <c r="C35" s="703"/>
      <c r="D35" s="462"/>
      <c r="E35" s="463"/>
      <c r="F35" s="462"/>
      <c r="G35" s="462">
        <f>SUM(G29:G34)</f>
        <v>0</v>
      </c>
      <c r="H35" s="462"/>
      <c r="I35" s="462">
        <f>SUM(I29:I34)</f>
        <v>0</v>
      </c>
      <c r="J35" s="462">
        <f>SUM(J29:J34)</f>
        <v>0</v>
      </c>
      <c r="K35" s="464"/>
    </row>
    <row r="36" spans="1:11" s="500" customFormat="1">
      <c r="A36" s="480" t="str">
        <f>A11</f>
        <v>9.1.2</v>
      </c>
      <c r="B36" s="481" t="str">
        <f>B11</f>
        <v>หมวดงานวิศวกรรมโครงสร้าง</v>
      </c>
      <c r="C36" s="476"/>
      <c r="D36" s="451"/>
      <c r="E36" s="458"/>
      <c r="F36" s="451"/>
      <c r="G36" s="451"/>
      <c r="H36" s="451"/>
      <c r="I36" s="451"/>
      <c r="J36" s="451"/>
      <c r="K36" s="451"/>
    </row>
    <row r="37" spans="1:11" s="500" customFormat="1">
      <c r="A37" s="480"/>
      <c r="B37" s="481"/>
      <c r="C37" s="484" t="str">
        <f>'Data information'!C126</f>
        <v>งานโครงสร้างเสาเข็มเจาะ</v>
      </c>
      <c r="D37" s="451"/>
      <c r="E37" s="458"/>
      <c r="F37" s="451"/>
      <c r="G37" s="451"/>
      <c r="H37" s="451"/>
      <c r="I37" s="451"/>
      <c r="J37" s="451"/>
      <c r="K37" s="451"/>
    </row>
    <row r="38" spans="1:11" s="500" customFormat="1">
      <c r="A38" s="451"/>
      <c r="B38" s="475"/>
      <c r="C38" s="476" t="str">
        <f>'Data information'!C127</f>
        <v xml:space="preserve"> - งานเสาเข็มเจาะ Dia.0.35 x 6.00 ม.</v>
      </c>
      <c r="D38" s="449"/>
      <c r="E38" s="450" t="str">
        <f>'Data information'!D127</f>
        <v>ต้น</v>
      </c>
      <c r="F38" s="449">
        <f>'Data information'!E127</f>
        <v>6720</v>
      </c>
      <c r="G38" s="449">
        <f>D38*F38</f>
        <v>0</v>
      </c>
      <c r="H38" s="449">
        <f>'Data information'!F127</f>
        <v>0</v>
      </c>
      <c r="I38" s="449">
        <f>D38*H38</f>
        <v>0</v>
      </c>
      <c r="J38" s="449">
        <f>G38+I38</f>
        <v>0</v>
      </c>
      <c r="K38" s="449"/>
    </row>
    <row r="39" spans="1:11" s="500" customFormat="1" hidden="1">
      <c r="A39" s="451"/>
      <c r="B39" s="475"/>
      <c r="C39" s="476" t="str">
        <f>'Data information'!C128</f>
        <v xml:space="preserve"> - งานเสาเข็มเจาะ Dia.0.60 x 6.00 ม.</v>
      </c>
      <c r="D39" s="449"/>
      <c r="E39" s="450" t="str">
        <f>'Data information'!D128</f>
        <v>ต้น</v>
      </c>
      <c r="F39" s="449">
        <f>'Data information'!E128</f>
        <v>12240</v>
      </c>
      <c r="G39" s="449">
        <f t="shared" ref="G39:G46" si="0">D39*F39</f>
        <v>0</v>
      </c>
      <c r="H39" s="449">
        <f>'Data information'!F128</f>
        <v>0</v>
      </c>
      <c r="I39" s="449">
        <f t="shared" ref="I39:I46" si="1">D39*H39</f>
        <v>0</v>
      </c>
      <c r="J39" s="449">
        <f t="shared" ref="J39:J46" si="2">G39+I39</f>
        <v>0</v>
      </c>
      <c r="K39" s="451"/>
    </row>
    <row r="40" spans="1:11" s="500" customFormat="1">
      <c r="A40" s="451"/>
      <c r="B40" s="475"/>
      <c r="C40" s="476" t="str">
        <f>'Data information'!C129</f>
        <v xml:space="preserve"> - ค่าสกัดหัวเสาเข็มเจาะ  (Dia.0.35 m.)</v>
      </c>
      <c r="D40" s="449"/>
      <c r="E40" s="450" t="str">
        <f>'Data information'!D129</f>
        <v>ต้น</v>
      </c>
      <c r="F40" s="449">
        <f>'Data information'!E129</f>
        <v>0</v>
      </c>
      <c r="G40" s="449">
        <f t="shared" si="0"/>
        <v>0</v>
      </c>
      <c r="H40" s="449">
        <f>'Data information'!F129</f>
        <v>350</v>
      </c>
      <c r="I40" s="449">
        <f t="shared" si="1"/>
        <v>0</v>
      </c>
      <c r="J40" s="449">
        <f t="shared" si="2"/>
        <v>0</v>
      </c>
      <c r="K40" s="451"/>
    </row>
    <row r="41" spans="1:11" s="500" customFormat="1" hidden="1">
      <c r="A41" s="451"/>
      <c r="B41" s="475"/>
      <c r="C41" s="476" t="str">
        <f>'Data information'!C130</f>
        <v xml:space="preserve"> - ค่าสกัดหัวเสาเข็มเจาะ  (Dia.0.60 m.)</v>
      </c>
      <c r="D41" s="449"/>
      <c r="E41" s="450" t="str">
        <f>'Data information'!D130</f>
        <v>ต้น</v>
      </c>
      <c r="F41" s="449">
        <f>'Data information'!E130</f>
        <v>0</v>
      </c>
      <c r="G41" s="449">
        <f t="shared" si="0"/>
        <v>0</v>
      </c>
      <c r="H41" s="449">
        <f>'Data information'!F130</f>
        <v>600</v>
      </c>
      <c r="I41" s="449">
        <f t="shared" si="1"/>
        <v>0</v>
      </c>
      <c r="J41" s="449">
        <f t="shared" si="2"/>
        <v>0</v>
      </c>
      <c r="K41" s="451"/>
    </row>
    <row r="42" spans="1:11" s="500" customFormat="1">
      <c r="A42" s="451"/>
      <c r="B42" s="475"/>
      <c r="C42" s="484" t="str">
        <f>'Data information'!C131</f>
        <v>งานทดสอบการรับน้ำหนักเสาเข็ม</v>
      </c>
      <c r="D42" s="449"/>
      <c r="E42" s="450"/>
      <c r="F42" s="449"/>
      <c r="G42" s="449"/>
      <c r="H42" s="449"/>
      <c r="I42" s="449"/>
      <c r="J42" s="449"/>
      <c r="K42" s="451"/>
    </row>
    <row r="43" spans="1:11" s="500" customFormat="1" ht="48">
      <c r="A43" s="451"/>
      <c r="B43" s="475"/>
      <c r="C43" s="490" t="str">
        <f>'Data information'!C132</f>
        <v xml:space="preserve"> - งานทดสอบการรับน้ำหนักเสาเข็มโดยวิธี Dynamic Load Test  (Dia.0.35 m.=23 Ton)</v>
      </c>
      <c r="D43" s="449"/>
      <c r="E43" s="450" t="str">
        <f>'Data information'!D132</f>
        <v>ต้น</v>
      </c>
      <c r="F43" s="449">
        <f>'Data information'!E132</f>
        <v>0</v>
      </c>
      <c r="G43" s="449">
        <f t="shared" si="0"/>
        <v>0</v>
      </c>
      <c r="H43" s="449">
        <f>'Data information'!F132</f>
        <v>10000</v>
      </c>
      <c r="I43" s="449">
        <f t="shared" si="1"/>
        <v>0</v>
      </c>
      <c r="J43" s="449">
        <f t="shared" si="2"/>
        <v>0</v>
      </c>
      <c r="K43" s="451"/>
    </row>
    <row r="44" spans="1:11" s="500" customFormat="1" ht="48" hidden="1">
      <c r="A44" s="451"/>
      <c r="B44" s="475"/>
      <c r="C44" s="490" t="str">
        <f>'Data information'!C133</f>
        <v xml:space="preserve"> - งานทดสอบการรับน้ำหนักเสาเข็มโดยวิธี Dynamic Load Test  (Dia.0.60 m.=54 Ton)</v>
      </c>
      <c r="D44" s="449"/>
      <c r="E44" s="450" t="str">
        <f>'Data information'!D133</f>
        <v>ต้น</v>
      </c>
      <c r="F44" s="449">
        <f>'Data information'!E133</f>
        <v>0</v>
      </c>
      <c r="G44" s="449">
        <f t="shared" si="0"/>
        <v>0</v>
      </c>
      <c r="H44" s="449">
        <f>'Data information'!F133</f>
        <v>10000</v>
      </c>
      <c r="I44" s="449">
        <f t="shared" si="1"/>
        <v>0</v>
      </c>
      <c r="J44" s="449">
        <f t="shared" si="2"/>
        <v>0</v>
      </c>
      <c r="K44" s="451"/>
    </row>
    <row r="45" spans="1:11" s="500" customFormat="1" hidden="1">
      <c r="A45" s="451"/>
      <c r="B45" s="475"/>
      <c r="C45" s="476" t="str">
        <f>'Data information'!C134</f>
        <v xml:space="preserve"> - งานทดสอบการรับน้ำหนักเสาเข็มโดยวิธี Static Load Test</v>
      </c>
      <c r="D45" s="449"/>
      <c r="E45" s="450">
        <f>'Data information'!D134</f>
        <v>0</v>
      </c>
      <c r="F45" s="449">
        <f>'Data information'!E134</f>
        <v>0</v>
      </c>
      <c r="G45" s="449">
        <f t="shared" si="0"/>
        <v>0</v>
      </c>
      <c r="H45" s="449">
        <f>'Data information'!F134</f>
        <v>0</v>
      </c>
      <c r="I45" s="449">
        <f t="shared" si="1"/>
        <v>0</v>
      </c>
      <c r="J45" s="449">
        <f t="shared" si="2"/>
        <v>0</v>
      </c>
      <c r="K45" s="451"/>
    </row>
    <row r="46" spans="1:11" s="500" customFormat="1">
      <c r="A46" s="451"/>
      <c r="B46" s="475"/>
      <c r="C46" s="476" t="str">
        <f>'Data information'!C135</f>
        <v xml:space="preserve"> - งานทดสอบความสมบูรณ์ของเสาเข็มโดยวิธี Seismic Test</v>
      </c>
      <c r="D46" s="449"/>
      <c r="E46" s="450" t="str">
        <f>'Data information'!D135</f>
        <v>ต้น</v>
      </c>
      <c r="F46" s="449">
        <f>'Data information'!E135</f>
        <v>0</v>
      </c>
      <c r="G46" s="449">
        <f t="shared" si="0"/>
        <v>0</v>
      </c>
      <c r="H46" s="449">
        <f>'Data information'!F135</f>
        <v>250</v>
      </c>
      <c r="I46" s="449">
        <f t="shared" si="1"/>
        <v>0</v>
      </c>
      <c r="J46" s="449">
        <f t="shared" si="2"/>
        <v>0</v>
      </c>
      <c r="K46" s="451"/>
    </row>
    <row r="47" spans="1:11" s="500" customFormat="1">
      <c r="A47" s="451"/>
      <c r="B47" s="475"/>
      <c r="C47" s="485" t="str">
        <f>'Data information'!C136</f>
        <v>งานคอนกรีตโครงสร้าง</v>
      </c>
      <c r="D47" s="449"/>
      <c r="E47" s="450"/>
      <c r="F47" s="449"/>
      <c r="G47" s="449"/>
      <c r="H47" s="449"/>
      <c r="I47" s="449"/>
      <c r="J47" s="449"/>
      <c r="K47" s="451"/>
    </row>
    <row r="48" spans="1:11" s="500" customFormat="1">
      <c r="A48" s="451"/>
      <c r="B48" s="475"/>
      <c r="C48" s="476" t="str">
        <f>'Data information'!C137</f>
        <v xml:space="preserve"> - คอนกรีตโครงสร้าง  fc'= 280 ksc. ทรงกระบอก</v>
      </c>
      <c r="D48" s="449"/>
      <c r="E48" s="450" t="str">
        <f>'Data information'!D137</f>
        <v>ลบ.ม.</v>
      </c>
      <c r="F48" s="449">
        <f>'Data information'!E137</f>
        <v>2046.73</v>
      </c>
      <c r="G48" s="449">
        <f t="shared" ref="G48:G65" si="3">D48*F48</f>
        <v>0</v>
      </c>
      <c r="H48" s="449">
        <f>'Data information'!F137</f>
        <v>519</v>
      </c>
      <c r="I48" s="449">
        <f t="shared" ref="I48:I65" si="4">D48*H48</f>
        <v>0</v>
      </c>
      <c r="J48" s="449">
        <f t="shared" ref="J48:J65" si="5">G48+I48</f>
        <v>0</v>
      </c>
      <c r="K48" s="451"/>
    </row>
    <row r="49" spans="1:11" s="500" customFormat="1" hidden="1">
      <c r="A49" s="451"/>
      <c r="B49" s="475"/>
      <c r="C49" s="476" t="str">
        <f>'Data information'!C138</f>
        <v xml:space="preserve"> - คอนกรีตโครงสร้าง  fc'=320 ksc. ทรงกระบอก</v>
      </c>
      <c r="D49" s="449"/>
      <c r="E49" s="450" t="str">
        <f>'Data information'!D138</f>
        <v>ลบ.ม.</v>
      </c>
      <c r="F49" s="449">
        <f>'Data information'!E138</f>
        <v>2149.5300000000002</v>
      </c>
      <c r="G49" s="449">
        <f t="shared" si="3"/>
        <v>0</v>
      </c>
      <c r="H49" s="449">
        <f>'Data information'!F138</f>
        <v>519</v>
      </c>
      <c r="I49" s="449">
        <f t="shared" si="4"/>
        <v>0</v>
      </c>
      <c r="J49" s="449">
        <f t="shared" si="5"/>
        <v>0</v>
      </c>
      <c r="K49" s="451"/>
    </row>
    <row r="50" spans="1:11" s="500" customFormat="1">
      <c r="A50" s="451"/>
      <c r="B50" s="475"/>
      <c r="C50" s="484" t="str">
        <f>'Data information'!C139</f>
        <v>งานแบบหล่อคอนกรีต</v>
      </c>
      <c r="D50" s="449"/>
      <c r="E50" s="450"/>
      <c r="F50" s="449"/>
      <c r="G50" s="449"/>
      <c r="H50" s="449"/>
      <c r="I50" s="449"/>
      <c r="J50" s="449"/>
      <c r="K50" s="451"/>
    </row>
    <row r="51" spans="1:11" s="500" customFormat="1">
      <c r="A51" s="451"/>
      <c r="B51" s="475"/>
      <c r="C51" s="476" t="str">
        <f>'Data information'!C140</f>
        <v xml:space="preserve"> - ไม้แบบทั่วไป  </v>
      </c>
      <c r="D51" s="449"/>
      <c r="E51" s="450" t="str">
        <f>'Data information'!D140</f>
        <v>ตร.ม.</v>
      </c>
      <c r="F51" s="449">
        <f>'Data information'!E140</f>
        <v>300</v>
      </c>
      <c r="G51" s="449">
        <f t="shared" si="3"/>
        <v>0</v>
      </c>
      <c r="H51" s="449">
        <f>'Data information'!F140</f>
        <v>0</v>
      </c>
      <c r="I51" s="449">
        <f t="shared" si="4"/>
        <v>0</v>
      </c>
      <c r="J51" s="449">
        <f t="shared" si="5"/>
        <v>0</v>
      </c>
      <c r="K51" s="451"/>
    </row>
    <row r="52" spans="1:11" s="500" customFormat="1">
      <c r="A52" s="451"/>
      <c r="B52" s="475"/>
      <c r="C52" s="476" t="str">
        <f>'Data information'!C141</f>
        <v xml:space="preserve"> - ค่าแรงไม้แบบ</v>
      </c>
      <c r="D52" s="449"/>
      <c r="E52" s="450" t="str">
        <f>'Data information'!D141</f>
        <v>ตร.ม.</v>
      </c>
      <c r="F52" s="449">
        <f>'Data information'!E141</f>
        <v>0</v>
      </c>
      <c r="G52" s="449">
        <f t="shared" si="3"/>
        <v>0</v>
      </c>
      <c r="H52" s="449">
        <f>'Data information'!F141</f>
        <v>121</v>
      </c>
      <c r="I52" s="449">
        <f t="shared" si="4"/>
        <v>0</v>
      </c>
      <c r="J52" s="449">
        <f t="shared" si="5"/>
        <v>0</v>
      </c>
      <c r="K52" s="451"/>
    </row>
    <row r="53" spans="1:11" s="500" customFormat="1">
      <c r="A53" s="451"/>
      <c r="B53" s="475"/>
      <c r="C53" s="476" t="str">
        <f>'Data information'!C142</f>
        <v xml:space="preserve"> - ไม้คร่าวยึดแบบหล่อคอนกรีต </v>
      </c>
      <c r="D53" s="449"/>
      <c r="E53" s="450" t="str">
        <f>'Data information'!D142</f>
        <v>ตร.ม.</v>
      </c>
      <c r="F53" s="449">
        <f>'Data information'!E142</f>
        <v>300</v>
      </c>
      <c r="G53" s="449">
        <f t="shared" si="3"/>
        <v>0</v>
      </c>
      <c r="H53" s="449">
        <f>'Data information'!F142</f>
        <v>0</v>
      </c>
      <c r="I53" s="449">
        <f t="shared" si="4"/>
        <v>0</v>
      </c>
      <c r="J53" s="449">
        <f t="shared" si="5"/>
        <v>0</v>
      </c>
      <c r="K53" s="451"/>
    </row>
    <row r="54" spans="1:11" s="500" customFormat="1" hidden="1">
      <c r="A54" s="451"/>
      <c r="B54" s="475"/>
      <c r="C54" s="476" t="str">
        <f>'Data information'!C143</f>
        <v xml:space="preserve"> - ไม้ค้ำยันแบบหล่อคอนกรีต </v>
      </c>
      <c r="D54" s="449"/>
      <c r="E54" s="450" t="str">
        <f>'Data information'!D143</f>
        <v>ต้น</v>
      </c>
      <c r="F54" s="449">
        <f>'Data information'!E143</f>
        <v>15</v>
      </c>
      <c r="G54" s="449">
        <f t="shared" si="3"/>
        <v>0</v>
      </c>
      <c r="H54" s="449">
        <f>'Data information'!F143</f>
        <v>0</v>
      </c>
      <c r="I54" s="449">
        <f t="shared" si="4"/>
        <v>0</v>
      </c>
      <c r="J54" s="449">
        <f t="shared" si="5"/>
        <v>0</v>
      </c>
      <c r="K54" s="451"/>
    </row>
    <row r="55" spans="1:11" s="500" customFormat="1">
      <c r="A55" s="451"/>
      <c r="B55" s="475"/>
      <c r="C55" s="476" t="str">
        <f>'Data information'!C144</f>
        <v xml:space="preserve"> - ตะปู</v>
      </c>
      <c r="D55" s="449"/>
      <c r="E55" s="450" t="str">
        <f>'Data information'!D144</f>
        <v>กก.</v>
      </c>
      <c r="F55" s="449">
        <f>'Data information'!E144</f>
        <v>58.88</v>
      </c>
      <c r="G55" s="449">
        <f t="shared" si="3"/>
        <v>0</v>
      </c>
      <c r="H55" s="449">
        <f>'Data information'!F144</f>
        <v>0</v>
      </c>
      <c r="I55" s="449">
        <f t="shared" si="4"/>
        <v>0</v>
      </c>
      <c r="J55" s="449">
        <f t="shared" si="5"/>
        <v>0</v>
      </c>
      <c r="K55" s="451"/>
    </row>
    <row r="56" spans="1:11" s="500" customFormat="1">
      <c r="A56" s="451"/>
      <c r="B56" s="475"/>
      <c r="C56" s="485" t="str">
        <f>'Data information'!C145</f>
        <v>งานเหล็กเสริมคอนกรีต</v>
      </c>
      <c r="D56" s="449"/>
      <c r="E56" s="450"/>
      <c r="F56" s="449"/>
      <c r="G56" s="449"/>
      <c r="H56" s="449"/>
      <c r="I56" s="449"/>
      <c r="J56" s="449"/>
      <c r="K56" s="451"/>
    </row>
    <row r="57" spans="1:11" s="500" customFormat="1">
      <c r="A57" s="451"/>
      <c r="B57" s="475"/>
      <c r="C57" s="476" t="str">
        <f>'Data information'!C146</f>
        <v xml:space="preserve"> - เหล็กเส้นกลมผิวเรียบ SR.24 RB6 มม.</v>
      </c>
      <c r="D57" s="449"/>
      <c r="E57" s="450" t="str">
        <f>'Data information'!D146</f>
        <v>กก.</v>
      </c>
      <c r="F57" s="449">
        <f>'Data information'!E146</f>
        <v>21.47</v>
      </c>
      <c r="G57" s="449">
        <f t="shared" si="3"/>
        <v>0</v>
      </c>
      <c r="H57" s="449">
        <f>'Data information'!F146</f>
        <v>4.4000000000000004</v>
      </c>
      <c r="I57" s="449">
        <f t="shared" si="4"/>
        <v>0</v>
      </c>
      <c r="J57" s="449">
        <f t="shared" si="5"/>
        <v>0</v>
      </c>
      <c r="K57" s="451"/>
    </row>
    <row r="58" spans="1:11" s="500" customFormat="1">
      <c r="A58" s="451"/>
      <c r="B58" s="475"/>
      <c r="C58" s="476" t="str">
        <f>'Data information'!C147</f>
        <v xml:space="preserve"> - เหล็กเส้นกลมผิวเรียบ SR.24 RB9 มม.</v>
      </c>
      <c r="D58" s="449"/>
      <c r="E58" s="450" t="str">
        <f>'Data information'!D147</f>
        <v>กก.</v>
      </c>
      <c r="F58" s="449">
        <f>'Data information'!E147</f>
        <v>20.79</v>
      </c>
      <c r="G58" s="449">
        <f t="shared" si="3"/>
        <v>0</v>
      </c>
      <c r="H58" s="449">
        <f>'Data information'!F147</f>
        <v>4.4000000000000004</v>
      </c>
      <c r="I58" s="449">
        <f t="shared" si="4"/>
        <v>0</v>
      </c>
      <c r="J58" s="449">
        <f t="shared" si="5"/>
        <v>0</v>
      </c>
      <c r="K58" s="451"/>
    </row>
    <row r="59" spans="1:11" s="500" customFormat="1">
      <c r="A59" s="451"/>
      <c r="B59" s="475"/>
      <c r="C59" s="476" t="str">
        <f>'Data information'!C148</f>
        <v xml:space="preserve"> - เหล็กเส้นกลมผิวข้ออ้อย SD.40 DB12 มม.</v>
      </c>
      <c r="D59" s="449"/>
      <c r="E59" s="450" t="str">
        <f>'Data information'!D148</f>
        <v>กก.</v>
      </c>
      <c r="F59" s="449">
        <f>'Data information'!E148</f>
        <v>20.2</v>
      </c>
      <c r="G59" s="449">
        <f t="shared" si="3"/>
        <v>0</v>
      </c>
      <c r="H59" s="449">
        <f>'Data information'!F148</f>
        <v>3.6</v>
      </c>
      <c r="I59" s="449">
        <f t="shared" si="4"/>
        <v>0</v>
      </c>
      <c r="J59" s="449">
        <f t="shared" si="5"/>
        <v>0</v>
      </c>
      <c r="K59" s="451"/>
    </row>
    <row r="60" spans="1:11" s="500" customFormat="1">
      <c r="A60" s="451"/>
      <c r="B60" s="475"/>
      <c r="C60" s="476" t="str">
        <f>'Data information'!C149</f>
        <v xml:space="preserve"> - เหล็กเส้นกลมผิวข้ออ้อย SD.40 DB16 มม.</v>
      </c>
      <c r="D60" s="449"/>
      <c r="E60" s="450" t="str">
        <f>'Data information'!D149</f>
        <v>กก.</v>
      </c>
      <c r="F60" s="449">
        <f>'Data information'!E149</f>
        <v>20.14</v>
      </c>
      <c r="G60" s="449">
        <f t="shared" si="3"/>
        <v>0</v>
      </c>
      <c r="H60" s="449">
        <f>'Data information'!F149</f>
        <v>3.6</v>
      </c>
      <c r="I60" s="449">
        <f t="shared" si="4"/>
        <v>0</v>
      </c>
      <c r="J60" s="449">
        <f t="shared" si="5"/>
        <v>0</v>
      </c>
      <c r="K60" s="451"/>
    </row>
    <row r="61" spans="1:11" s="500" customFormat="1" hidden="1">
      <c r="A61" s="451"/>
      <c r="B61" s="475"/>
      <c r="C61" s="476" t="str">
        <f>'Data information'!C150</f>
        <v xml:space="preserve"> - เหล็กเส้นกลมผิวข้ออ้อย SD.40 DB20 มม.</v>
      </c>
      <c r="D61" s="449"/>
      <c r="E61" s="450" t="str">
        <f>'Data information'!D150</f>
        <v>กก.</v>
      </c>
      <c r="F61" s="449">
        <f>'Data information'!E150</f>
        <v>20.18</v>
      </c>
      <c r="G61" s="449">
        <f t="shared" si="3"/>
        <v>0</v>
      </c>
      <c r="H61" s="449">
        <f>'Data information'!F150</f>
        <v>3.1</v>
      </c>
      <c r="I61" s="449">
        <f t="shared" si="4"/>
        <v>0</v>
      </c>
      <c r="J61" s="449">
        <f t="shared" si="5"/>
        <v>0</v>
      </c>
      <c r="K61" s="451"/>
    </row>
    <row r="62" spans="1:11" s="500" customFormat="1" hidden="1">
      <c r="A62" s="451"/>
      <c r="B62" s="475"/>
      <c r="C62" s="476" t="str">
        <f>'Data information'!C151</f>
        <v xml:space="preserve"> - เหล็กเส้นกลมผิวข้ออ้อย SD.40 DB25 มม.</v>
      </c>
      <c r="D62" s="449"/>
      <c r="E62" s="450" t="str">
        <f>'Data information'!D151</f>
        <v>กก.</v>
      </c>
      <c r="F62" s="449">
        <f>'Data information'!E151</f>
        <v>20.41</v>
      </c>
      <c r="G62" s="449">
        <f t="shared" si="3"/>
        <v>0</v>
      </c>
      <c r="H62" s="449">
        <f>'Data information'!F151</f>
        <v>3.1</v>
      </c>
      <c r="I62" s="449">
        <f t="shared" si="4"/>
        <v>0</v>
      </c>
      <c r="J62" s="449">
        <f t="shared" si="5"/>
        <v>0</v>
      </c>
      <c r="K62" s="451"/>
    </row>
    <row r="63" spans="1:11" s="500" customFormat="1" hidden="1">
      <c r="A63" s="451"/>
      <c r="B63" s="475"/>
      <c r="C63" s="476" t="str">
        <f>'Data information'!C152</f>
        <v xml:space="preserve"> - เหล็กเส้นกลมผิวข้ออ้อย SD.40 DB28 มม.</v>
      </c>
      <c r="D63" s="449"/>
      <c r="E63" s="450" t="str">
        <f>'Data information'!D152</f>
        <v>กก.</v>
      </c>
      <c r="F63" s="449">
        <f>'Data information'!E152</f>
        <v>20.41</v>
      </c>
      <c r="G63" s="449">
        <f t="shared" si="3"/>
        <v>0</v>
      </c>
      <c r="H63" s="449">
        <f>'Data information'!F152</f>
        <v>3.1</v>
      </c>
      <c r="I63" s="449">
        <f t="shared" si="4"/>
        <v>0</v>
      </c>
      <c r="J63" s="449">
        <f t="shared" si="5"/>
        <v>0</v>
      </c>
      <c r="K63" s="451"/>
    </row>
    <row r="64" spans="1:11" s="500" customFormat="1" hidden="1">
      <c r="A64" s="451"/>
      <c r="B64" s="475"/>
      <c r="C64" s="476" t="str">
        <f>'Data information'!C153</f>
        <v xml:space="preserve"> - เหล็กเส้นกลมผิวข้ออ้อย SD.40 DB32 มม.</v>
      </c>
      <c r="D64" s="449"/>
      <c r="E64" s="450" t="str">
        <f>'Data information'!D153</f>
        <v>กก.</v>
      </c>
      <c r="F64" s="449">
        <f>'Data information'!E153</f>
        <v>20.41</v>
      </c>
      <c r="G64" s="449">
        <f t="shared" si="3"/>
        <v>0</v>
      </c>
      <c r="H64" s="449">
        <f>'Data information'!F153</f>
        <v>3.1</v>
      </c>
      <c r="I64" s="449">
        <f t="shared" si="4"/>
        <v>0</v>
      </c>
      <c r="J64" s="449">
        <f t="shared" si="5"/>
        <v>0</v>
      </c>
      <c r="K64" s="451"/>
    </row>
    <row r="65" spans="1:11" s="500" customFormat="1">
      <c r="A65" s="451"/>
      <c r="B65" s="475"/>
      <c r="C65" s="476" t="str">
        <f>'Data information'!C154</f>
        <v xml:space="preserve"> - ลวดผูกเหล็ก</v>
      </c>
      <c r="D65" s="449"/>
      <c r="E65" s="450" t="str">
        <f>'Data information'!D154</f>
        <v>กก.</v>
      </c>
      <c r="F65" s="449">
        <f>'Data information'!E154</f>
        <v>34.42</v>
      </c>
      <c r="G65" s="449">
        <f t="shared" si="3"/>
        <v>0</v>
      </c>
      <c r="H65" s="449">
        <f>'Data information'!F154</f>
        <v>0</v>
      </c>
      <c r="I65" s="449">
        <f t="shared" si="4"/>
        <v>0</v>
      </c>
      <c r="J65" s="449">
        <f t="shared" si="5"/>
        <v>0</v>
      </c>
      <c r="K65" s="451"/>
    </row>
    <row r="66" spans="1:11" s="500" customFormat="1" hidden="1">
      <c r="A66" s="451"/>
      <c r="B66" s="475"/>
      <c r="C66" s="485" t="str">
        <f>'Data information'!C155</f>
        <v>งานโครงสร้างสำเร็จรูป ,โครงสร้างอื่นๆ</v>
      </c>
      <c r="D66" s="449"/>
      <c r="E66" s="450"/>
      <c r="F66" s="449"/>
      <c r="G66" s="449"/>
      <c r="H66" s="449"/>
      <c r="I66" s="449"/>
      <c r="J66" s="449"/>
      <c r="K66" s="451"/>
    </row>
    <row r="67" spans="1:11" s="500" customFormat="1" hidden="1">
      <c r="A67" s="451"/>
      <c r="B67" s="475"/>
      <c r="C67" s="476" t="str">
        <f>'Data information'!C156</f>
        <v xml:space="preserve"> - งานระบบพื้น Post - tension</v>
      </c>
      <c r="D67" s="449"/>
      <c r="E67" s="450" t="str">
        <f>'Data information'!D156</f>
        <v>ตร.ม.</v>
      </c>
      <c r="F67" s="449">
        <f>'Data information'!E156</f>
        <v>375</v>
      </c>
      <c r="G67" s="449">
        <f t="shared" ref="G67:G72" si="6">D67*F67</f>
        <v>0</v>
      </c>
      <c r="H67" s="449">
        <f>'Data information'!F156</f>
        <v>0</v>
      </c>
      <c r="I67" s="449">
        <f t="shared" ref="I67:I72" si="7">D67*H67</f>
        <v>0</v>
      </c>
      <c r="J67" s="449">
        <f t="shared" ref="J67:J72" si="8">G67+I67</f>
        <v>0</v>
      </c>
      <c r="K67" s="451"/>
    </row>
    <row r="68" spans="1:11" s="500" customFormat="1" hidden="1">
      <c r="A68" s="451"/>
      <c r="B68" s="475"/>
      <c r="C68" s="476" t="str">
        <f>'Data information'!C157</f>
        <v xml:space="preserve"> - พื้นสำเร็จรูปชนิดกลวง HC 200x1200 mm. LIVE LOAD 300 kg./sq.m.</v>
      </c>
      <c r="D68" s="449"/>
      <c r="E68" s="450" t="str">
        <f>'Data information'!D157</f>
        <v>ตร.ม.</v>
      </c>
      <c r="F68" s="449">
        <f>'Data information'!E157</f>
        <v>785</v>
      </c>
      <c r="G68" s="449">
        <f t="shared" si="6"/>
        <v>0</v>
      </c>
      <c r="H68" s="449">
        <f>'Data information'!F157</f>
        <v>60</v>
      </c>
      <c r="I68" s="449">
        <f t="shared" si="7"/>
        <v>0</v>
      </c>
      <c r="J68" s="449">
        <f t="shared" si="8"/>
        <v>0</v>
      </c>
      <c r="K68" s="451"/>
    </row>
    <row r="69" spans="1:11" s="500" customFormat="1" hidden="1">
      <c r="A69" s="451"/>
      <c r="B69" s="475"/>
      <c r="C69" s="476" t="str">
        <f>'Data information'!C158</f>
        <v xml:space="preserve"> - พื้นสำเร็จรูปชนิดกลวง HC 200x1200 mm. LIVE LOAD 400 kg./sq.m.</v>
      </c>
      <c r="D69" s="449"/>
      <c r="E69" s="450" t="str">
        <f>'Data information'!D158</f>
        <v>ตร.ม.</v>
      </c>
      <c r="F69" s="449">
        <f>'Data information'!E158</f>
        <v>785</v>
      </c>
      <c r="G69" s="449">
        <f t="shared" si="6"/>
        <v>0</v>
      </c>
      <c r="H69" s="449">
        <f>'Data information'!F158</f>
        <v>60</v>
      </c>
      <c r="I69" s="449">
        <f t="shared" si="7"/>
        <v>0</v>
      </c>
      <c r="J69" s="449">
        <f t="shared" si="8"/>
        <v>0</v>
      </c>
      <c r="K69" s="451"/>
    </row>
    <row r="70" spans="1:11" s="500" customFormat="1" hidden="1">
      <c r="A70" s="451"/>
      <c r="B70" s="475"/>
      <c r="C70" s="476" t="str">
        <f>'Data information'!C159</f>
        <v xml:space="preserve"> - Metal Steel Deck</v>
      </c>
      <c r="D70" s="449"/>
      <c r="E70" s="450" t="str">
        <f>'Data information'!D159</f>
        <v>ตร.ม.</v>
      </c>
      <c r="F70" s="449">
        <f>'Data information'!E159</f>
        <v>430.55</v>
      </c>
      <c r="G70" s="449">
        <f t="shared" si="6"/>
        <v>0</v>
      </c>
      <c r="H70" s="449">
        <f>'Data information'!F159</f>
        <v>60</v>
      </c>
      <c r="I70" s="449">
        <f t="shared" si="7"/>
        <v>0</v>
      </c>
      <c r="J70" s="449">
        <f t="shared" si="8"/>
        <v>0</v>
      </c>
      <c r="K70" s="451"/>
    </row>
    <row r="71" spans="1:11" s="500" customFormat="1" hidden="1">
      <c r="A71" s="460"/>
      <c r="B71" s="475"/>
      <c r="C71" s="476" t="str">
        <f>'Data information'!C160</f>
        <v xml:space="preserve"> - ROD Dia. 100 mm.</v>
      </c>
      <c r="D71" s="449"/>
      <c r="E71" s="450" t="str">
        <f>'Data information'!D160</f>
        <v>ม.</v>
      </c>
      <c r="F71" s="449">
        <f>'Data information'!E160</f>
        <v>300</v>
      </c>
      <c r="G71" s="449">
        <f t="shared" si="6"/>
        <v>0</v>
      </c>
      <c r="H71" s="449">
        <f>'Data information'!F160</f>
        <v>0</v>
      </c>
      <c r="I71" s="449">
        <f t="shared" si="7"/>
        <v>0</v>
      </c>
      <c r="J71" s="449">
        <f t="shared" si="8"/>
        <v>0</v>
      </c>
      <c r="K71" s="460"/>
    </row>
    <row r="72" spans="1:11" s="500" customFormat="1" hidden="1">
      <c r="A72" s="460"/>
      <c r="B72" s="475"/>
      <c r="C72" s="476" t="str">
        <f>'Data information'!C161</f>
        <v xml:space="preserve"> - เหล็ก Wire Mesh  Dia 4 มม.@ 0.20x0.20 ม. </v>
      </c>
      <c r="D72" s="449"/>
      <c r="E72" s="450" t="str">
        <f>'Data information'!D161</f>
        <v>ตร.ม.</v>
      </c>
      <c r="F72" s="449">
        <f>'Data information'!E161</f>
        <v>30.84</v>
      </c>
      <c r="G72" s="449">
        <f t="shared" si="6"/>
        <v>0</v>
      </c>
      <c r="H72" s="449">
        <f>'Data information'!F161</f>
        <v>5</v>
      </c>
      <c r="I72" s="449">
        <f t="shared" si="7"/>
        <v>0</v>
      </c>
      <c r="J72" s="449">
        <f t="shared" si="8"/>
        <v>0</v>
      </c>
      <c r="K72" s="460"/>
    </row>
    <row r="73" spans="1:11" s="500" customFormat="1">
      <c r="A73" s="460"/>
      <c r="B73" s="475"/>
      <c r="C73" s="483"/>
      <c r="D73" s="449"/>
      <c r="E73" s="466"/>
      <c r="F73" s="465"/>
      <c r="G73" s="465"/>
      <c r="H73" s="465"/>
      <c r="I73" s="465"/>
      <c r="J73" s="465"/>
      <c r="K73" s="460"/>
    </row>
    <row r="74" spans="1:11" s="500" customFormat="1">
      <c r="A74" s="451"/>
      <c r="B74" s="475"/>
      <c r="C74" s="486" t="s">
        <v>163</v>
      </c>
      <c r="D74" s="467"/>
      <c r="E74" s="468"/>
      <c r="F74" s="467"/>
      <c r="G74" s="467">
        <f>SUM(G37:G73)</f>
        <v>0</v>
      </c>
      <c r="H74" s="467"/>
      <c r="I74" s="467">
        <f>SUM(I37:I73)</f>
        <v>0</v>
      </c>
      <c r="J74" s="467">
        <f>SUM(J37:J73)</f>
        <v>0</v>
      </c>
      <c r="K74" s="451"/>
    </row>
    <row r="75" spans="1:11" s="500" customFormat="1" hidden="1">
      <c r="A75" s="460"/>
      <c r="B75" s="484" t="s">
        <v>965</v>
      </c>
      <c r="C75" s="476"/>
      <c r="D75" s="449"/>
      <c r="E75" s="450"/>
      <c r="F75" s="449"/>
      <c r="G75" s="449"/>
      <c r="H75" s="449"/>
      <c r="I75" s="449"/>
      <c r="J75" s="449"/>
      <c r="K75" s="460"/>
    </row>
    <row r="76" spans="1:11" s="500" customFormat="1" hidden="1">
      <c r="A76" s="460"/>
      <c r="B76" s="482"/>
      <c r="C76" s="476" t="str">
        <f>'Data information'!C163</f>
        <v xml:space="preserve"> - H-800x300x14x26 mm. 210 kg./m.</v>
      </c>
      <c r="D76" s="449"/>
      <c r="E76" s="450" t="str">
        <f>'Data information'!D163</f>
        <v>กก.</v>
      </c>
      <c r="F76" s="449">
        <f>'Data information'!E163</f>
        <v>35.35</v>
      </c>
      <c r="G76" s="449">
        <f t="shared" ref="G76:G116" si="9">D76*F76</f>
        <v>0</v>
      </c>
      <c r="H76" s="449">
        <f>'Data information'!F163</f>
        <v>0</v>
      </c>
      <c r="I76" s="449">
        <f t="shared" ref="I76:I116" si="10">D76*H76</f>
        <v>0</v>
      </c>
      <c r="J76" s="449">
        <f t="shared" ref="J76:J116" si="11">G76+I76</f>
        <v>0</v>
      </c>
      <c r="K76" s="460"/>
    </row>
    <row r="77" spans="1:11" s="500" customFormat="1" hidden="1">
      <c r="A77" s="460"/>
      <c r="B77" s="482"/>
      <c r="C77" s="476" t="str">
        <f>'Data information'!C164</f>
        <v xml:space="preserve"> - H-400x200x8x13 mm.</v>
      </c>
      <c r="D77" s="449"/>
      <c r="E77" s="450" t="str">
        <f>'Data information'!D164</f>
        <v>กก.</v>
      </c>
      <c r="F77" s="449">
        <f>'Data information'!E164</f>
        <v>33.409999999999997</v>
      </c>
      <c r="G77" s="449">
        <f t="shared" si="9"/>
        <v>0</v>
      </c>
      <c r="H77" s="449">
        <f>'Data information'!F164</f>
        <v>0</v>
      </c>
      <c r="I77" s="449">
        <f t="shared" si="10"/>
        <v>0</v>
      </c>
      <c r="J77" s="449">
        <f t="shared" si="11"/>
        <v>0</v>
      </c>
      <c r="K77" s="460"/>
    </row>
    <row r="78" spans="1:11" s="500" customFormat="1" hidden="1">
      <c r="A78" s="460"/>
      <c r="B78" s="482"/>
      <c r="C78" s="476" t="str">
        <f>'Data information'!C165</f>
        <v xml:space="preserve"> - H-350x175x7x11 mm.</v>
      </c>
      <c r="D78" s="449"/>
      <c r="E78" s="450" t="str">
        <f>'Data information'!D165</f>
        <v>กก.</v>
      </c>
      <c r="F78" s="449">
        <f>'Data information'!E165</f>
        <v>33.409999999999997</v>
      </c>
      <c r="G78" s="449">
        <f t="shared" si="9"/>
        <v>0</v>
      </c>
      <c r="H78" s="449">
        <f>'Data information'!F165</f>
        <v>0</v>
      </c>
      <c r="I78" s="449">
        <f t="shared" si="10"/>
        <v>0</v>
      </c>
      <c r="J78" s="449">
        <f t="shared" si="11"/>
        <v>0</v>
      </c>
      <c r="K78" s="460"/>
    </row>
    <row r="79" spans="1:11" s="500" customFormat="1" hidden="1">
      <c r="A79" s="460"/>
      <c r="B79" s="482"/>
      <c r="C79" s="476" t="str">
        <f>'Data information'!C166</f>
        <v xml:space="preserve"> - H-300x150x6.5x9 mm.</v>
      </c>
      <c r="D79" s="449"/>
      <c r="E79" s="450" t="str">
        <f>'Data information'!D166</f>
        <v>กก.</v>
      </c>
      <c r="F79" s="449">
        <f>'Data information'!E166</f>
        <v>35.549999999999997</v>
      </c>
      <c r="G79" s="449">
        <f t="shared" si="9"/>
        <v>0</v>
      </c>
      <c r="H79" s="449">
        <f>'Data information'!F166</f>
        <v>0</v>
      </c>
      <c r="I79" s="449">
        <f t="shared" si="10"/>
        <v>0</v>
      </c>
      <c r="J79" s="449">
        <f t="shared" si="11"/>
        <v>0</v>
      </c>
      <c r="K79" s="460"/>
    </row>
    <row r="80" spans="1:11" s="500" customFormat="1" hidden="1">
      <c r="A80" s="460"/>
      <c r="B80" s="482"/>
      <c r="C80" s="476" t="str">
        <f>'Data information'!C167</f>
        <v xml:space="preserve"> - H-200x200x8x12 mm.</v>
      </c>
      <c r="D80" s="449"/>
      <c r="E80" s="450" t="str">
        <f>'Data information'!D167</f>
        <v>กก.</v>
      </c>
      <c r="F80" s="449">
        <f>'Data information'!E167</f>
        <v>33.409999999999997</v>
      </c>
      <c r="G80" s="449">
        <f t="shared" si="9"/>
        <v>0</v>
      </c>
      <c r="H80" s="449">
        <f>'Data information'!F167</f>
        <v>0</v>
      </c>
      <c r="I80" s="449">
        <f t="shared" si="10"/>
        <v>0</v>
      </c>
      <c r="J80" s="449">
        <f t="shared" si="11"/>
        <v>0</v>
      </c>
      <c r="K80" s="460"/>
    </row>
    <row r="81" spans="1:11" s="500" customFormat="1" hidden="1">
      <c r="A81" s="460"/>
      <c r="B81" s="482"/>
      <c r="C81" s="476" t="str">
        <f>'Data information'!C168</f>
        <v xml:space="preserve"> - H-200x150x6x9 mm.</v>
      </c>
      <c r="D81" s="449"/>
      <c r="E81" s="450" t="str">
        <f>'Data information'!D168</f>
        <v>กก.</v>
      </c>
      <c r="F81" s="449">
        <f>'Data information'!E168</f>
        <v>34.020000000000003</v>
      </c>
      <c r="G81" s="449">
        <f t="shared" si="9"/>
        <v>0</v>
      </c>
      <c r="H81" s="449">
        <f>'Data information'!F168</f>
        <v>0</v>
      </c>
      <c r="I81" s="449">
        <f t="shared" si="10"/>
        <v>0</v>
      </c>
      <c r="J81" s="449">
        <f t="shared" si="11"/>
        <v>0</v>
      </c>
      <c r="K81" s="460"/>
    </row>
    <row r="82" spans="1:11" s="500" customFormat="1" hidden="1">
      <c r="A82" s="460"/>
      <c r="B82" s="482"/>
      <c r="C82" s="476" t="str">
        <f>'Data information'!C169</f>
        <v xml:space="preserve"> - H-194x150x6x9 mm.</v>
      </c>
      <c r="D82" s="449"/>
      <c r="E82" s="450" t="str">
        <f>'Data information'!D169</f>
        <v>กก.</v>
      </c>
      <c r="F82" s="449">
        <f>'Data information'!E169</f>
        <v>34.020000000000003</v>
      </c>
      <c r="G82" s="449">
        <f t="shared" si="9"/>
        <v>0</v>
      </c>
      <c r="H82" s="449">
        <f>'Data information'!F169</f>
        <v>0</v>
      </c>
      <c r="I82" s="449">
        <f t="shared" si="10"/>
        <v>0</v>
      </c>
      <c r="J82" s="449">
        <f t="shared" si="11"/>
        <v>0</v>
      </c>
      <c r="K82" s="460"/>
    </row>
    <row r="83" spans="1:11" s="500" customFormat="1" hidden="1">
      <c r="A83" s="460"/>
      <c r="B83" s="482"/>
      <c r="C83" s="476" t="str">
        <f>'Data information'!C170</f>
        <v xml:space="preserve"> - H-150x150x7x10 mm.</v>
      </c>
      <c r="D83" s="449"/>
      <c r="E83" s="450" t="str">
        <f>'Data information'!D170</f>
        <v>กก.</v>
      </c>
      <c r="F83" s="449">
        <f>'Data information'!E170</f>
        <v>33.409999999999997</v>
      </c>
      <c r="G83" s="449">
        <f t="shared" si="9"/>
        <v>0</v>
      </c>
      <c r="H83" s="449">
        <f>'Data information'!F170</f>
        <v>0</v>
      </c>
      <c r="I83" s="449">
        <f t="shared" si="10"/>
        <v>0</v>
      </c>
      <c r="J83" s="449">
        <f t="shared" si="11"/>
        <v>0</v>
      </c>
      <c r="K83" s="460"/>
    </row>
    <row r="84" spans="1:11" s="500" customFormat="1" hidden="1">
      <c r="A84" s="460"/>
      <c r="B84" s="482"/>
      <c r="C84" s="476" t="str">
        <f>'Data information'!C171</f>
        <v xml:space="preserve"> - H-148x100x6x9 mm.</v>
      </c>
      <c r="D84" s="449"/>
      <c r="E84" s="450" t="str">
        <f>'Data information'!D171</f>
        <v>กก.</v>
      </c>
      <c r="F84" s="449">
        <f>'Data information'!E171</f>
        <v>33.459000000000003</v>
      </c>
      <c r="G84" s="449">
        <f t="shared" si="9"/>
        <v>0</v>
      </c>
      <c r="H84" s="449">
        <f>'Data information'!F171</f>
        <v>0</v>
      </c>
      <c r="I84" s="449">
        <f t="shared" si="10"/>
        <v>0</v>
      </c>
      <c r="J84" s="449">
        <f t="shared" si="11"/>
        <v>0</v>
      </c>
      <c r="K84" s="460"/>
    </row>
    <row r="85" spans="1:11" s="500" customFormat="1" hidden="1">
      <c r="A85" s="460"/>
      <c r="B85" s="482"/>
      <c r="C85" s="476" t="str">
        <f>'Data information'!C172</f>
        <v xml:space="preserve"> - H-125x125x6.5x9 mm.</v>
      </c>
      <c r="D85" s="449"/>
      <c r="E85" s="450" t="str">
        <f>'Data information'!D172</f>
        <v>กก.</v>
      </c>
      <c r="F85" s="449">
        <f>'Data information'!E172</f>
        <v>33.409999999999997</v>
      </c>
      <c r="G85" s="449">
        <f t="shared" si="9"/>
        <v>0</v>
      </c>
      <c r="H85" s="449">
        <f>'Data information'!F172</f>
        <v>0</v>
      </c>
      <c r="I85" s="449">
        <f t="shared" si="10"/>
        <v>0</v>
      </c>
      <c r="J85" s="449">
        <f t="shared" si="11"/>
        <v>0</v>
      </c>
      <c r="K85" s="460"/>
    </row>
    <row r="86" spans="1:11" s="500" customFormat="1" hidden="1">
      <c r="A86" s="460"/>
      <c r="B86" s="482"/>
      <c r="C86" s="476" t="str">
        <f>'Data information'!C173</f>
        <v xml:space="preserve"> - H-100x100x6x8 mm.</v>
      </c>
      <c r="D86" s="449"/>
      <c r="E86" s="450" t="str">
        <f>'Data information'!D173</f>
        <v>กก.</v>
      </c>
      <c r="F86" s="449">
        <f>'Data information'!E173</f>
        <v>33.409999999999997</v>
      </c>
      <c r="G86" s="449">
        <f t="shared" si="9"/>
        <v>0</v>
      </c>
      <c r="H86" s="449">
        <f>'Data information'!F173</f>
        <v>0</v>
      </c>
      <c r="I86" s="449">
        <f t="shared" si="10"/>
        <v>0</v>
      </c>
      <c r="J86" s="449">
        <f t="shared" si="11"/>
        <v>0</v>
      </c>
      <c r="K86" s="460"/>
    </row>
    <row r="87" spans="1:11" s="500" customFormat="1" hidden="1">
      <c r="A87" s="460"/>
      <c r="B87" s="482"/>
      <c r="C87" s="476" t="str">
        <f>'Data information'!C174</f>
        <v xml:space="preserve"> - แปเหล็กรูปตัว Z ชุบกัลวาไนซ์ ขนาด 250x2.4 mm.</v>
      </c>
      <c r="D87" s="449"/>
      <c r="E87" s="450" t="str">
        <f>'Data information'!D174</f>
        <v>ม.</v>
      </c>
      <c r="F87" s="449">
        <f>'Data information'!E174</f>
        <v>366</v>
      </c>
      <c r="G87" s="449">
        <f t="shared" si="9"/>
        <v>0</v>
      </c>
      <c r="H87" s="449">
        <f>'Data information'!F174</f>
        <v>25</v>
      </c>
      <c r="I87" s="449">
        <f t="shared" si="10"/>
        <v>0</v>
      </c>
      <c r="J87" s="449">
        <f t="shared" si="11"/>
        <v>0</v>
      </c>
      <c r="K87" s="460"/>
    </row>
    <row r="88" spans="1:11" s="500" customFormat="1" hidden="1">
      <c r="A88" s="460"/>
      <c r="B88" s="482"/>
      <c r="C88" s="476" t="str">
        <f>'Data information'!C175</f>
        <v xml:space="preserve"> - O-216.3x4.5 mm.</v>
      </c>
      <c r="D88" s="449"/>
      <c r="E88" s="450" t="str">
        <f>'Data information'!D175</f>
        <v>กก.</v>
      </c>
      <c r="F88" s="449">
        <f>'Data information'!E175</f>
        <v>28.94</v>
      </c>
      <c r="G88" s="449">
        <f t="shared" si="9"/>
        <v>0</v>
      </c>
      <c r="H88" s="449">
        <f>'Data information'!F175</f>
        <v>0</v>
      </c>
      <c r="I88" s="449">
        <f t="shared" si="10"/>
        <v>0</v>
      </c>
      <c r="J88" s="449">
        <f t="shared" si="11"/>
        <v>0</v>
      </c>
      <c r="K88" s="460"/>
    </row>
    <row r="89" spans="1:11" s="500" customFormat="1" hidden="1">
      <c r="A89" s="460"/>
      <c r="B89" s="482"/>
      <c r="C89" s="476" t="str">
        <f>'Data information'!C176</f>
        <v xml:space="preserve"> - O-114.3x3.2 mm.</v>
      </c>
      <c r="D89" s="449"/>
      <c r="E89" s="450" t="str">
        <f>'Data information'!D176</f>
        <v>กก.</v>
      </c>
      <c r="F89" s="449">
        <f>'Data information'!E176</f>
        <v>26.34</v>
      </c>
      <c r="G89" s="449">
        <f t="shared" si="9"/>
        <v>0</v>
      </c>
      <c r="H89" s="449">
        <f>'Data information'!F176</f>
        <v>0</v>
      </c>
      <c r="I89" s="449">
        <f t="shared" si="10"/>
        <v>0</v>
      </c>
      <c r="J89" s="449">
        <f t="shared" si="11"/>
        <v>0</v>
      </c>
      <c r="K89" s="460"/>
    </row>
    <row r="90" spans="1:11" s="500" customFormat="1" hidden="1">
      <c r="A90" s="460"/>
      <c r="B90" s="482"/>
      <c r="C90" s="476" t="str">
        <f>'Data information'!C177</f>
        <v xml:space="preserve"> - O-76.3x3.2 mm.</v>
      </c>
      <c r="D90" s="449"/>
      <c r="E90" s="450" t="str">
        <f>'Data information'!D177</f>
        <v>กก.</v>
      </c>
      <c r="F90" s="449">
        <f>'Data information'!E177</f>
        <v>26.35</v>
      </c>
      <c r="G90" s="449">
        <f t="shared" si="9"/>
        <v>0</v>
      </c>
      <c r="H90" s="449">
        <f>'Data information'!F177</f>
        <v>0</v>
      </c>
      <c r="I90" s="449">
        <f t="shared" si="10"/>
        <v>0</v>
      </c>
      <c r="J90" s="449">
        <f t="shared" si="11"/>
        <v>0</v>
      </c>
      <c r="K90" s="460"/>
    </row>
    <row r="91" spans="1:11" s="500" customFormat="1" hidden="1">
      <c r="A91" s="460"/>
      <c r="B91" s="482"/>
      <c r="C91" s="476" t="str">
        <f>'Data information'!C178</f>
        <v xml:space="preserve"> - LG-100x100x3.2 mm.</v>
      </c>
      <c r="D91" s="449"/>
      <c r="E91" s="450" t="str">
        <f>'Data information'!D178</f>
        <v>กก.</v>
      </c>
      <c r="F91" s="449">
        <f>'Data information'!E178</f>
        <v>26.585000000000001</v>
      </c>
      <c r="G91" s="449">
        <f t="shared" si="9"/>
        <v>0</v>
      </c>
      <c r="H91" s="449">
        <f>'Data information'!F178</f>
        <v>0</v>
      </c>
      <c r="I91" s="449">
        <f t="shared" si="10"/>
        <v>0</v>
      </c>
      <c r="J91" s="449">
        <f t="shared" si="11"/>
        <v>0</v>
      </c>
      <c r="K91" s="460"/>
    </row>
    <row r="92" spans="1:11" s="500" customFormat="1" hidden="1">
      <c r="A92" s="460"/>
      <c r="B92" s="482"/>
      <c r="C92" s="476" t="str">
        <f>'Data information'!C179</f>
        <v xml:space="preserve"> - LG-100x50x3.2 mm.</v>
      </c>
      <c r="D92" s="449"/>
      <c r="E92" s="450" t="str">
        <f>'Data information'!D179</f>
        <v>กก.</v>
      </c>
      <c r="F92" s="449">
        <f>'Data information'!E179</f>
        <v>26.55</v>
      </c>
      <c r="G92" s="449">
        <f t="shared" si="9"/>
        <v>0</v>
      </c>
      <c r="H92" s="449">
        <f>'Data information'!F179</f>
        <v>0</v>
      </c>
      <c r="I92" s="449">
        <f t="shared" si="10"/>
        <v>0</v>
      </c>
      <c r="J92" s="449">
        <f t="shared" si="11"/>
        <v>0</v>
      </c>
      <c r="K92" s="460"/>
    </row>
    <row r="93" spans="1:11" s="500" customFormat="1" hidden="1">
      <c r="A93" s="460"/>
      <c r="B93" s="482"/>
      <c r="C93" s="476" t="str">
        <f>'Data information'!C180</f>
        <v xml:space="preserve"> - PL.400x400x25mm.</v>
      </c>
      <c r="D93" s="449"/>
      <c r="E93" s="450" t="str">
        <f>'Data information'!D180</f>
        <v>กก.</v>
      </c>
      <c r="F93" s="449">
        <f>'Data information'!E180</f>
        <v>28.44</v>
      </c>
      <c r="G93" s="449">
        <f t="shared" si="9"/>
        <v>0</v>
      </c>
      <c r="H93" s="449">
        <f>'Data information'!F180</f>
        <v>0</v>
      </c>
      <c r="I93" s="449">
        <f t="shared" si="10"/>
        <v>0</v>
      </c>
      <c r="J93" s="449">
        <f t="shared" si="11"/>
        <v>0</v>
      </c>
      <c r="K93" s="460"/>
    </row>
    <row r="94" spans="1:11" s="500" customFormat="1" hidden="1">
      <c r="A94" s="460"/>
      <c r="B94" s="482"/>
      <c r="C94" s="476" t="str">
        <f>'Data information'!C181</f>
        <v xml:space="preserve"> - PL.500x300x20mm.</v>
      </c>
      <c r="D94" s="449"/>
      <c r="E94" s="450" t="str">
        <f>'Data information'!D181</f>
        <v>กก.</v>
      </c>
      <c r="F94" s="449">
        <f>'Data information'!E181</f>
        <v>28.44</v>
      </c>
      <c r="G94" s="449">
        <f t="shared" si="9"/>
        <v>0</v>
      </c>
      <c r="H94" s="449">
        <f>'Data information'!F181</f>
        <v>0</v>
      </c>
      <c r="I94" s="449">
        <f t="shared" si="10"/>
        <v>0</v>
      </c>
      <c r="J94" s="449">
        <f t="shared" si="11"/>
        <v>0</v>
      </c>
      <c r="K94" s="460"/>
    </row>
    <row r="95" spans="1:11" s="500" customFormat="1" hidden="1">
      <c r="A95" s="460"/>
      <c r="B95" s="482"/>
      <c r="C95" s="476" t="str">
        <f>'Data information'!C182</f>
        <v xml:space="preserve"> - PL.450x350x20mm.</v>
      </c>
      <c r="D95" s="449"/>
      <c r="E95" s="450" t="str">
        <f>'Data information'!D182</f>
        <v>กก.</v>
      </c>
      <c r="F95" s="449">
        <f>'Data information'!E182</f>
        <v>28.44</v>
      </c>
      <c r="G95" s="449">
        <f t="shared" si="9"/>
        <v>0</v>
      </c>
      <c r="H95" s="449">
        <f>'Data information'!F182</f>
        <v>0</v>
      </c>
      <c r="I95" s="449">
        <f t="shared" si="10"/>
        <v>0</v>
      </c>
      <c r="J95" s="449">
        <f t="shared" si="11"/>
        <v>0</v>
      </c>
      <c r="K95" s="460"/>
    </row>
    <row r="96" spans="1:11" s="500" customFormat="1" hidden="1">
      <c r="A96" s="460"/>
      <c r="B96" s="482"/>
      <c r="C96" s="476" t="str">
        <f>'Data information'!C183</f>
        <v xml:space="preserve"> - PL.400x300x20mm.</v>
      </c>
      <c r="D96" s="449"/>
      <c r="E96" s="450" t="str">
        <f>'Data information'!D183</f>
        <v>กก.</v>
      </c>
      <c r="F96" s="449">
        <f>'Data information'!E183</f>
        <v>28.44</v>
      </c>
      <c r="G96" s="449">
        <f t="shared" si="9"/>
        <v>0</v>
      </c>
      <c r="H96" s="449">
        <f>'Data information'!F183</f>
        <v>0</v>
      </c>
      <c r="I96" s="449">
        <f t="shared" si="10"/>
        <v>0</v>
      </c>
      <c r="J96" s="449">
        <f t="shared" si="11"/>
        <v>0</v>
      </c>
      <c r="K96" s="460"/>
    </row>
    <row r="97" spans="1:11" s="500" customFormat="1" hidden="1">
      <c r="A97" s="460"/>
      <c r="B97" s="482"/>
      <c r="C97" s="476" t="str">
        <f>'Data information'!C184</f>
        <v xml:space="preserve"> - PL.350x200x20mm.</v>
      </c>
      <c r="D97" s="449"/>
      <c r="E97" s="450" t="str">
        <f>'Data information'!D184</f>
        <v>กก.</v>
      </c>
      <c r="F97" s="449">
        <f>'Data information'!E184</f>
        <v>28.44</v>
      </c>
      <c r="G97" s="449">
        <f t="shared" si="9"/>
        <v>0</v>
      </c>
      <c r="H97" s="449">
        <f>'Data information'!F184</f>
        <v>0</v>
      </c>
      <c r="I97" s="449">
        <f t="shared" si="10"/>
        <v>0</v>
      </c>
      <c r="J97" s="449">
        <f t="shared" si="11"/>
        <v>0</v>
      </c>
      <c r="K97" s="460"/>
    </row>
    <row r="98" spans="1:11" s="500" customFormat="1" hidden="1">
      <c r="A98" s="460"/>
      <c r="B98" s="482"/>
      <c r="C98" s="476" t="str">
        <f>'Data information'!C185</f>
        <v xml:space="preserve"> - PL.300x300x20mm.</v>
      </c>
      <c r="D98" s="449"/>
      <c r="E98" s="450" t="str">
        <f>'Data information'!D185</f>
        <v>กก.</v>
      </c>
      <c r="F98" s="449">
        <f>'Data information'!E185</f>
        <v>28.44</v>
      </c>
      <c r="G98" s="449">
        <f t="shared" si="9"/>
        <v>0</v>
      </c>
      <c r="H98" s="449">
        <f>'Data information'!F185</f>
        <v>0</v>
      </c>
      <c r="I98" s="449">
        <f t="shared" si="10"/>
        <v>0</v>
      </c>
      <c r="J98" s="449">
        <f t="shared" si="11"/>
        <v>0</v>
      </c>
      <c r="K98" s="460"/>
    </row>
    <row r="99" spans="1:11" s="500" customFormat="1" hidden="1">
      <c r="A99" s="460"/>
      <c r="B99" s="482"/>
      <c r="C99" s="476" t="str">
        <f>'Data information'!C186</f>
        <v xml:space="preserve"> - PL 250x250x20 mm.</v>
      </c>
      <c r="D99" s="449"/>
      <c r="E99" s="450" t="str">
        <f>'Data information'!D186</f>
        <v>กก.</v>
      </c>
      <c r="F99" s="449">
        <f>'Data information'!E186</f>
        <v>28.44</v>
      </c>
      <c r="G99" s="449">
        <f t="shared" si="9"/>
        <v>0</v>
      </c>
      <c r="H99" s="449">
        <f>'Data information'!F186</f>
        <v>0</v>
      </c>
      <c r="I99" s="449">
        <f t="shared" si="10"/>
        <v>0</v>
      </c>
      <c r="J99" s="449">
        <f t="shared" si="11"/>
        <v>0</v>
      </c>
      <c r="K99" s="460"/>
    </row>
    <row r="100" spans="1:11" s="500" customFormat="1" hidden="1">
      <c r="A100" s="460"/>
      <c r="B100" s="482"/>
      <c r="C100" s="476" t="str">
        <f>'Data information'!C187</f>
        <v xml:space="preserve"> - PL 250x250x16 mm.</v>
      </c>
      <c r="D100" s="449"/>
      <c r="E100" s="450" t="str">
        <f>'Data information'!D187</f>
        <v>กก.</v>
      </c>
      <c r="F100" s="449">
        <f>'Data information'!E187</f>
        <v>28.44</v>
      </c>
      <c r="G100" s="449">
        <f t="shared" si="9"/>
        <v>0</v>
      </c>
      <c r="H100" s="449">
        <f>'Data information'!F187</f>
        <v>0</v>
      </c>
      <c r="I100" s="449">
        <f t="shared" si="10"/>
        <v>0</v>
      </c>
      <c r="J100" s="449">
        <f t="shared" si="11"/>
        <v>0</v>
      </c>
      <c r="K100" s="460"/>
    </row>
    <row r="101" spans="1:11" s="500" customFormat="1" hidden="1">
      <c r="A101" s="460"/>
      <c r="B101" s="482"/>
      <c r="C101" s="476" t="str">
        <f>'Data information'!C188</f>
        <v xml:space="preserve"> - PL 200x200x16 mm.</v>
      </c>
      <c r="D101" s="449"/>
      <c r="E101" s="450" t="str">
        <f>'Data information'!D188</f>
        <v>กก.</v>
      </c>
      <c r="F101" s="449">
        <f>'Data information'!E188</f>
        <v>28.44</v>
      </c>
      <c r="G101" s="449">
        <f t="shared" si="9"/>
        <v>0</v>
      </c>
      <c r="H101" s="449">
        <f>'Data information'!F188</f>
        <v>0</v>
      </c>
      <c r="I101" s="449">
        <f t="shared" si="10"/>
        <v>0</v>
      </c>
      <c r="J101" s="449">
        <f t="shared" si="11"/>
        <v>0</v>
      </c>
      <c r="K101" s="460"/>
    </row>
    <row r="102" spans="1:11" s="500" customFormat="1" hidden="1">
      <c r="A102" s="460"/>
      <c r="B102" s="482"/>
      <c r="C102" s="476" t="str">
        <f>'Data information'!C189</f>
        <v xml:space="preserve"> - PL.300x300x12mm.</v>
      </c>
      <c r="D102" s="449"/>
      <c r="E102" s="450" t="str">
        <f>'Data information'!D189</f>
        <v>กก.</v>
      </c>
      <c r="F102" s="449">
        <f>'Data information'!E189</f>
        <v>25.12</v>
      </c>
      <c r="G102" s="449">
        <f t="shared" si="9"/>
        <v>0</v>
      </c>
      <c r="H102" s="449">
        <f>'Data information'!F189</f>
        <v>0</v>
      </c>
      <c r="I102" s="449">
        <f t="shared" si="10"/>
        <v>0</v>
      </c>
      <c r="J102" s="449">
        <f t="shared" si="11"/>
        <v>0</v>
      </c>
      <c r="K102" s="460"/>
    </row>
    <row r="103" spans="1:11" s="500" customFormat="1" hidden="1">
      <c r="A103" s="460"/>
      <c r="B103" s="482"/>
      <c r="C103" s="476" t="str">
        <f>'Data information'!C190</f>
        <v xml:space="preserve"> - PL 200x200x12 mm.</v>
      </c>
      <c r="D103" s="449"/>
      <c r="E103" s="450" t="str">
        <f>'Data information'!D190</f>
        <v>กก.</v>
      </c>
      <c r="F103" s="449">
        <f>'Data information'!E190</f>
        <v>25.12</v>
      </c>
      <c r="G103" s="449">
        <f t="shared" si="9"/>
        <v>0</v>
      </c>
      <c r="H103" s="449">
        <f>'Data information'!F190</f>
        <v>0</v>
      </c>
      <c r="I103" s="449">
        <f t="shared" si="10"/>
        <v>0</v>
      </c>
      <c r="J103" s="449">
        <f t="shared" si="11"/>
        <v>0</v>
      </c>
      <c r="K103" s="460"/>
    </row>
    <row r="104" spans="1:11" s="500" customFormat="1" hidden="1">
      <c r="A104" s="460"/>
      <c r="B104" s="482"/>
      <c r="C104" s="476" t="str">
        <f>'Data information'!C191</f>
        <v xml:space="preserve"> - PL 200x200x9 mm.</v>
      </c>
      <c r="D104" s="449"/>
      <c r="E104" s="450" t="str">
        <f>'Data information'!D191</f>
        <v>กก.</v>
      </c>
      <c r="F104" s="449">
        <f>'Data information'!E191</f>
        <v>25.12</v>
      </c>
      <c r="G104" s="449">
        <f t="shared" si="9"/>
        <v>0</v>
      </c>
      <c r="H104" s="449">
        <f>'Data information'!F191</f>
        <v>0</v>
      </c>
      <c r="I104" s="449">
        <f t="shared" si="10"/>
        <v>0</v>
      </c>
      <c r="J104" s="449">
        <f t="shared" si="11"/>
        <v>0</v>
      </c>
      <c r="K104" s="460"/>
    </row>
    <row r="105" spans="1:11" s="500" customFormat="1" hidden="1">
      <c r="A105" s="460"/>
      <c r="B105" s="482"/>
      <c r="C105" s="476" t="str">
        <f>'Data information'!C192</f>
        <v xml:space="preserve"> - PL 6 mm.</v>
      </c>
      <c r="D105" s="449"/>
      <c r="E105" s="450" t="str">
        <f>'Data information'!D192</f>
        <v>กก.</v>
      </c>
      <c r="F105" s="449">
        <f>'Data information'!E192</f>
        <v>25.12</v>
      </c>
      <c r="G105" s="449">
        <f t="shared" si="9"/>
        <v>0</v>
      </c>
      <c r="H105" s="449">
        <f>'Data information'!F192</f>
        <v>0</v>
      </c>
      <c r="I105" s="449">
        <f t="shared" si="10"/>
        <v>0</v>
      </c>
      <c r="J105" s="449">
        <f t="shared" si="11"/>
        <v>0</v>
      </c>
      <c r="K105" s="460"/>
    </row>
    <row r="106" spans="1:11" s="500" customFormat="1" hidden="1">
      <c r="A106" s="460"/>
      <c r="B106" s="482"/>
      <c r="C106" s="476" t="str">
        <f>'Data information'!C193</f>
        <v xml:space="preserve"> - Bolt M16 (ฝังลึก 0.40 ม.)</v>
      </c>
      <c r="D106" s="449"/>
      <c r="E106" s="450" t="str">
        <f>'Data information'!D193</f>
        <v>ชุด</v>
      </c>
      <c r="F106" s="449">
        <f>'Data information'!E193</f>
        <v>160</v>
      </c>
      <c r="G106" s="449">
        <f t="shared" si="9"/>
        <v>0</v>
      </c>
      <c r="H106" s="449">
        <f>'Data information'!F193</f>
        <v>0</v>
      </c>
      <c r="I106" s="449">
        <f t="shared" si="10"/>
        <v>0</v>
      </c>
      <c r="J106" s="449">
        <f t="shared" si="11"/>
        <v>0</v>
      </c>
      <c r="K106" s="460"/>
    </row>
    <row r="107" spans="1:11" s="500" customFormat="1" hidden="1">
      <c r="A107" s="460"/>
      <c r="B107" s="482"/>
      <c r="C107" s="476" t="str">
        <f>'Data information'!C194</f>
        <v xml:space="preserve"> - Bolt M20 (ฝังลึก 0.40 ม.)</v>
      </c>
      <c r="D107" s="449"/>
      <c r="E107" s="450" t="str">
        <f>'Data information'!D194</f>
        <v>ชุด</v>
      </c>
      <c r="F107" s="449">
        <f>'Data information'!E194</f>
        <v>150</v>
      </c>
      <c r="G107" s="449">
        <f t="shared" si="9"/>
        <v>0</v>
      </c>
      <c r="H107" s="449">
        <f>'Data information'!F194</f>
        <v>0</v>
      </c>
      <c r="I107" s="449">
        <f t="shared" si="10"/>
        <v>0</v>
      </c>
      <c r="J107" s="449">
        <f t="shared" si="11"/>
        <v>0</v>
      </c>
      <c r="K107" s="460"/>
    </row>
    <row r="108" spans="1:11" s="500" customFormat="1" hidden="1">
      <c r="A108" s="460"/>
      <c r="B108" s="482"/>
      <c r="C108" s="476" t="str">
        <f>'Data information'!C195</f>
        <v xml:space="preserve"> - Bolt M25 (ฝังลึก 0.50 ม.)</v>
      </c>
      <c r="D108" s="449"/>
      <c r="E108" s="450" t="str">
        <f>'Data information'!D195</f>
        <v>ชุด</v>
      </c>
      <c r="F108" s="449">
        <f>'Data information'!E195</f>
        <v>175</v>
      </c>
      <c r="G108" s="449">
        <f t="shared" si="9"/>
        <v>0</v>
      </c>
      <c r="H108" s="449">
        <f>'Data information'!F195</f>
        <v>0</v>
      </c>
      <c r="I108" s="449">
        <f t="shared" si="10"/>
        <v>0</v>
      </c>
      <c r="J108" s="449">
        <f t="shared" si="11"/>
        <v>0</v>
      </c>
      <c r="K108" s="460"/>
    </row>
    <row r="109" spans="1:11" s="500" customFormat="1" hidden="1">
      <c r="A109" s="460"/>
      <c r="B109" s="482"/>
      <c r="C109" s="476" t="str">
        <f>'Data information'!C196</f>
        <v xml:space="preserve"> - Dowel DB12 (ฝังลึก 0.30 ม.)</v>
      </c>
      <c r="D109" s="449"/>
      <c r="E109" s="450" t="str">
        <f>'Data information'!D196</f>
        <v>กก.</v>
      </c>
      <c r="F109" s="449">
        <f>'Data information'!E196</f>
        <v>20.2</v>
      </c>
      <c r="G109" s="449">
        <f t="shared" si="9"/>
        <v>0</v>
      </c>
      <c r="H109" s="449">
        <f>'Data information'!F196</f>
        <v>0</v>
      </c>
      <c r="I109" s="449">
        <f t="shared" si="10"/>
        <v>0</v>
      </c>
      <c r="J109" s="449">
        <f t="shared" si="11"/>
        <v>0</v>
      </c>
      <c r="K109" s="460"/>
    </row>
    <row r="110" spans="1:11" s="500" customFormat="1" hidden="1">
      <c r="A110" s="460"/>
      <c r="B110" s="482"/>
      <c r="C110" s="476" t="str">
        <f>'Data information'!C197</f>
        <v xml:space="preserve"> - Dowel DB12 (ฝังลึก 0.40 ม.)</v>
      </c>
      <c r="D110" s="449"/>
      <c r="E110" s="450" t="str">
        <f>'Data information'!D197</f>
        <v>กก.</v>
      </c>
      <c r="F110" s="449">
        <f>'Data information'!E197</f>
        <v>20.2</v>
      </c>
      <c r="G110" s="449">
        <f t="shared" si="9"/>
        <v>0</v>
      </c>
      <c r="H110" s="449">
        <f>'Data information'!F197</f>
        <v>0</v>
      </c>
      <c r="I110" s="449">
        <f t="shared" si="10"/>
        <v>0</v>
      </c>
      <c r="J110" s="449">
        <f t="shared" si="11"/>
        <v>0</v>
      </c>
      <c r="K110" s="460"/>
    </row>
    <row r="111" spans="1:11" s="500" customFormat="1" hidden="1">
      <c r="A111" s="460"/>
      <c r="B111" s="482"/>
      <c r="C111" s="476" t="str">
        <f>'Data information'!C198</f>
        <v xml:space="preserve"> - Dowel DB16 (ฝังลึก 0.40 ม.)</v>
      </c>
      <c r="D111" s="449"/>
      <c r="E111" s="450" t="str">
        <f>'Data information'!D198</f>
        <v>กก.</v>
      </c>
      <c r="F111" s="449">
        <f>'Data information'!E198</f>
        <v>20.14</v>
      </c>
      <c r="G111" s="449">
        <f t="shared" si="9"/>
        <v>0</v>
      </c>
      <c r="H111" s="449">
        <f>'Data information'!F198</f>
        <v>0</v>
      </c>
      <c r="I111" s="449">
        <f t="shared" si="10"/>
        <v>0</v>
      </c>
      <c r="J111" s="449">
        <f t="shared" si="11"/>
        <v>0</v>
      </c>
      <c r="K111" s="460"/>
    </row>
    <row r="112" spans="1:11" s="500" customFormat="1" hidden="1">
      <c r="A112" s="460"/>
      <c r="B112" s="482"/>
      <c r="C112" s="476" t="str">
        <f>'Data information'!C199</f>
        <v xml:space="preserve"> - Dowel DB20 (ฝังลึก 0.40 ม.)</v>
      </c>
      <c r="D112" s="449"/>
      <c r="E112" s="450" t="str">
        <f>'Data information'!D199</f>
        <v>กก.</v>
      </c>
      <c r="F112" s="449">
        <f>'Data information'!E199</f>
        <v>20.18</v>
      </c>
      <c r="G112" s="449">
        <f t="shared" si="9"/>
        <v>0</v>
      </c>
      <c r="H112" s="449">
        <f>'Data information'!F199</f>
        <v>0</v>
      </c>
      <c r="I112" s="449">
        <f t="shared" si="10"/>
        <v>0</v>
      </c>
      <c r="J112" s="449">
        <f t="shared" si="11"/>
        <v>0</v>
      </c>
      <c r="K112" s="460"/>
    </row>
    <row r="113" spans="1:11" s="500" customFormat="1" hidden="1">
      <c r="A113" s="460"/>
      <c r="B113" s="482"/>
      <c r="C113" s="476" t="str">
        <f>'Data information'!C200</f>
        <v xml:space="preserve"> - Dowel DB25 (ฝังลึก 0.40 ม.)</v>
      </c>
      <c r="D113" s="449"/>
      <c r="E113" s="450" t="str">
        <f>'Data information'!D200</f>
        <v>กก.</v>
      </c>
      <c r="F113" s="449">
        <f>'Data information'!E200</f>
        <v>20.41</v>
      </c>
      <c r="G113" s="449">
        <f t="shared" si="9"/>
        <v>0</v>
      </c>
      <c r="H113" s="449">
        <f>'Data information'!F200</f>
        <v>0</v>
      </c>
      <c r="I113" s="449">
        <f t="shared" si="10"/>
        <v>0</v>
      </c>
      <c r="J113" s="449">
        <f t="shared" si="11"/>
        <v>0</v>
      </c>
      <c r="K113" s="460"/>
    </row>
    <row r="114" spans="1:11" s="500" customFormat="1" hidden="1">
      <c r="A114" s="460"/>
      <c r="B114" s="482"/>
      <c r="C114" s="476" t="str">
        <f>'Data information'!C201</f>
        <v xml:space="preserve"> - ค่าแรงเชื่อม ประกอบเหล็กโครงสร้าง</v>
      </c>
      <c r="D114" s="449"/>
      <c r="E114" s="450" t="str">
        <f>'Data information'!D201</f>
        <v>กก.</v>
      </c>
      <c r="F114" s="449">
        <f>'Data information'!E201</f>
        <v>0</v>
      </c>
      <c r="G114" s="449">
        <f t="shared" si="9"/>
        <v>0</v>
      </c>
      <c r="H114" s="449">
        <f>'Data information'!F201</f>
        <v>10</v>
      </c>
      <c r="I114" s="449">
        <f t="shared" si="10"/>
        <v>0</v>
      </c>
      <c r="J114" s="449">
        <f t="shared" si="11"/>
        <v>0</v>
      </c>
      <c r="K114" s="460"/>
    </row>
    <row r="115" spans="1:11" s="500" customFormat="1" hidden="1">
      <c r="A115" s="460"/>
      <c r="B115" s="482"/>
      <c r="C115" s="476" t="str">
        <f>'Data information'!C202</f>
        <v xml:space="preserve"> - ทาสีกันสนิม</v>
      </c>
      <c r="D115" s="449"/>
      <c r="E115" s="450" t="str">
        <f>'Data information'!D202</f>
        <v>ตร.ม.</v>
      </c>
      <c r="F115" s="449">
        <f>'Data information'!E202</f>
        <v>22.42</v>
      </c>
      <c r="G115" s="449">
        <f t="shared" si="9"/>
        <v>0</v>
      </c>
      <c r="H115" s="449">
        <f>'Data information'!F202</f>
        <v>30</v>
      </c>
      <c r="I115" s="449">
        <f t="shared" si="10"/>
        <v>0</v>
      </c>
      <c r="J115" s="449">
        <f t="shared" si="11"/>
        <v>0</v>
      </c>
      <c r="K115" s="460"/>
    </row>
    <row r="116" spans="1:11" s="500" customFormat="1" hidden="1">
      <c r="A116" s="460"/>
      <c r="B116" s="482"/>
      <c r="C116" s="476" t="str">
        <f>'Data information'!C203</f>
        <v xml:space="preserve"> - ทาสีน้ำมัน</v>
      </c>
      <c r="D116" s="449"/>
      <c r="E116" s="450" t="str">
        <f>'Data information'!D203</f>
        <v>ตร.ม.</v>
      </c>
      <c r="F116" s="449">
        <f>'Data information'!E203</f>
        <v>66.12</v>
      </c>
      <c r="G116" s="449">
        <f t="shared" si="9"/>
        <v>0</v>
      </c>
      <c r="H116" s="449">
        <f>'Data information'!F203</f>
        <v>35</v>
      </c>
      <c r="I116" s="449">
        <f t="shared" si="10"/>
        <v>0</v>
      </c>
      <c r="J116" s="449">
        <f t="shared" si="11"/>
        <v>0</v>
      </c>
      <c r="K116" s="460"/>
    </row>
    <row r="117" spans="1:11" s="500" customFormat="1" hidden="1">
      <c r="A117" s="460"/>
      <c r="B117" s="482"/>
      <c r="C117" s="476"/>
      <c r="D117" s="449"/>
      <c r="E117" s="450"/>
      <c r="F117" s="449"/>
      <c r="G117" s="449"/>
      <c r="H117" s="449"/>
      <c r="I117" s="449"/>
      <c r="J117" s="449"/>
      <c r="K117" s="460"/>
    </row>
    <row r="118" spans="1:11" s="500" customFormat="1" hidden="1">
      <c r="A118" s="451"/>
      <c r="B118" s="475"/>
      <c r="C118" s="486" t="s">
        <v>163</v>
      </c>
      <c r="D118" s="467"/>
      <c r="E118" s="468"/>
      <c r="F118" s="467"/>
      <c r="G118" s="467">
        <f>SUM(G75:G117)</f>
        <v>0</v>
      </c>
      <c r="H118" s="467"/>
      <c r="I118" s="467">
        <f>SUM(I75:I117)</f>
        <v>0</v>
      </c>
      <c r="J118" s="467">
        <f>SUM(J75:J117)</f>
        <v>0</v>
      </c>
      <c r="K118" s="451"/>
    </row>
    <row r="119" spans="1:11" s="500" customFormat="1">
      <c r="A119" s="460"/>
      <c r="B119" s="482"/>
      <c r="C119" s="483"/>
      <c r="D119" s="460"/>
      <c r="E119" s="461"/>
      <c r="F119" s="460"/>
      <c r="G119" s="460"/>
      <c r="H119" s="460"/>
      <c r="I119" s="460"/>
      <c r="J119" s="460"/>
      <c r="K119" s="460"/>
    </row>
    <row r="120" spans="1:11" s="500" customFormat="1">
      <c r="A120" s="464"/>
      <c r="B120" s="703" t="str">
        <f>"รวม"&amp;B36</f>
        <v>รวมหมวดงานวิศวกรรมโครงสร้าง</v>
      </c>
      <c r="C120" s="703"/>
      <c r="D120" s="462"/>
      <c r="E120" s="463"/>
      <c r="F120" s="462"/>
      <c r="G120" s="462">
        <f>G74+G118</f>
        <v>0</v>
      </c>
      <c r="H120" s="462"/>
      <c r="I120" s="462">
        <f>I74+I118</f>
        <v>0</v>
      </c>
      <c r="J120" s="462">
        <f>J74+J118</f>
        <v>0</v>
      </c>
      <c r="K120" s="464"/>
    </row>
    <row r="121" spans="1:11" s="500" customFormat="1">
      <c r="A121" s="480" t="str">
        <f>A12</f>
        <v>9.1.3</v>
      </c>
      <c r="B121" s="481" t="str">
        <f>B12</f>
        <v>หมวดงานสถาปัตยกรรม</v>
      </c>
      <c r="C121" s="476"/>
      <c r="D121" s="451"/>
      <c r="E121" s="458"/>
      <c r="F121" s="451"/>
      <c r="G121" s="451"/>
      <c r="H121" s="451"/>
      <c r="I121" s="451"/>
      <c r="J121" s="451"/>
      <c r="K121" s="451"/>
    </row>
    <row r="122" spans="1:11" s="500" customFormat="1">
      <c r="A122" s="480"/>
      <c r="B122" s="481"/>
      <c r="C122" s="485" t="str">
        <f>'Data information'!C205</f>
        <v>งานวัสดุมุงหลังคา</v>
      </c>
      <c r="D122" s="451"/>
      <c r="E122" s="458"/>
      <c r="F122" s="451"/>
      <c r="G122" s="451"/>
      <c r="H122" s="451"/>
      <c r="I122" s="451"/>
      <c r="J122" s="451"/>
      <c r="K122" s="451"/>
    </row>
    <row r="123" spans="1:11" s="500" customFormat="1" hidden="1">
      <c r="A123" s="451"/>
      <c r="B123" s="475"/>
      <c r="C123" s="476" t="str">
        <f>'Data information'!C206</f>
        <v xml:space="preserve"> - หลังคา METALSHEET+โฟม หนา 5 ซม.พร้อม Flashing ครอบปิด อุปกรณ์การติดตั้ง</v>
      </c>
      <c r="D123" s="449"/>
      <c r="E123" s="450" t="str">
        <f>'Data information'!D206</f>
        <v>ตร.ม.</v>
      </c>
      <c r="F123" s="449">
        <f>'Data information'!E206</f>
        <v>970</v>
      </c>
      <c r="G123" s="449">
        <f>D123*F123</f>
        <v>0</v>
      </c>
      <c r="H123" s="449">
        <f>'Data information'!F206</f>
        <v>70</v>
      </c>
      <c r="I123" s="449">
        <f>D123*H123</f>
        <v>0</v>
      </c>
      <c r="J123" s="449">
        <f>G123+I123</f>
        <v>0</v>
      </c>
      <c r="K123" s="469" t="s">
        <v>967</v>
      </c>
    </row>
    <row r="124" spans="1:11" s="500" customFormat="1" hidden="1">
      <c r="A124" s="460"/>
      <c r="B124" s="482"/>
      <c r="C124" s="476" t="str">
        <f>'Data information'!C207</f>
        <v xml:space="preserve"> - หลังคาอะครีลิคชนิดแผ่นเรียบโปร่งแสงกันความร้อน ขนาด 1.380X4.00 ม. หนา 6 มม.</v>
      </c>
      <c r="D124" s="449"/>
      <c r="E124" s="450" t="str">
        <f>'Data information'!D207</f>
        <v>ตร.ม.</v>
      </c>
      <c r="F124" s="449">
        <f>'Data information'!E207</f>
        <v>997.5</v>
      </c>
      <c r="G124" s="449">
        <f>D124*F124</f>
        <v>0</v>
      </c>
      <c r="H124" s="449">
        <f>'Data information'!F207</f>
        <v>0</v>
      </c>
      <c r="I124" s="449">
        <f>D124*H124</f>
        <v>0</v>
      </c>
      <c r="J124" s="449">
        <f>G124+I124</f>
        <v>0</v>
      </c>
      <c r="K124" s="460"/>
    </row>
    <row r="125" spans="1:11" s="500" customFormat="1" hidden="1">
      <c r="A125" s="460"/>
      <c r="B125" s="482"/>
      <c r="C125" s="476" t="str">
        <f>'Data information'!C208</f>
        <v xml:space="preserve"> - รางน้ำฝน คสล. ผิวภายในรางขัดมันเรียบผสมน้ำยากันซึม </v>
      </c>
      <c r="D125" s="449"/>
      <c r="E125" s="450" t="str">
        <f>'Data information'!D208</f>
        <v>ม.</v>
      </c>
      <c r="F125" s="449">
        <f>'Data information'!E208</f>
        <v>1560</v>
      </c>
      <c r="G125" s="449">
        <f>D125*F125</f>
        <v>0</v>
      </c>
      <c r="H125" s="449">
        <f>'Data information'!F208</f>
        <v>300</v>
      </c>
      <c r="I125" s="449">
        <f>D125*H125</f>
        <v>0</v>
      </c>
      <c r="J125" s="449">
        <f>G125+I125</f>
        <v>0</v>
      </c>
      <c r="K125" s="460"/>
    </row>
    <row r="126" spans="1:11" s="500" customFormat="1" hidden="1">
      <c r="A126" s="480"/>
      <c r="B126" s="481"/>
      <c r="C126" s="485" t="str">
        <f>'Data information'!C209</f>
        <v>งานฝ้าเพดาน</v>
      </c>
      <c r="D126" s="449"/>
      <c r="E126" s="458"/>
      <c r="F126" s="451"/>
      <c r="G126" s="451"/>
      <c r="H126" s="451"/>
      <c r="I126" s="451"/>
      <c r="J126" s="451"/>
      <c r="K126" s="451"/>
    </row>
    <row r="127" spans="1:11" s="500" customFormat="1" hidden="1">
      <c r="A127" s="451"/>
      <c r="B127" s="475"/>
      <c r="C127" s="476" t="str">
        <f>'Data information'!C210</f>
        <v xml:space="preserve"> - C1-ฝ้าเพดานแต่งเรียบ ท้องพื้นคอนกรีตโครงสร้าง </v>
      </c>
      <c r="D127" s="449"/>
      <c r="E127" s="450" t="str">
        <f>'Data information'!D210</f>
        <v>ตร.ม.</v>
      </c>
      <c r="F127" s="449">
        <f>'Data information'!E210</f>
        <v>24</v>
      </c>
      <c r="G127" s="449">
        <f>D127*F127</f>
        <v>0</v>
      </c>
      <c r="H127" s="449">
        <f>'Data information'!F210</f>
        <v>30</v>
      </c>
      <c r="I127" s="449">
        <f>D127*H127</f>
        <v>0</v>
      </c>
      <c r="J127" s="449">
        <f>G127+I127</f>
        <v>0</v>
      </c>
      <c r="K127" s="469"/>
    </row>
    <row r="128" spans="1:11" s="500" customFormat="1" hidden="1">
      <c r="A128" s="460"/>
      <c r="B128" s="482"/>
      <c r="C128" s="476" t="str">
        <f>'Data information'!C211</f>
        <v xml:space="preserve"> - C2-ฝ้าเพดานยิบซั่มบอร์ดชนิดขอบลาดหนา 9 มม.โครงเคร่า ซีไลน์เหล็กอาบสังกะสี  @0.60 ม.# </v>
      </c>
      <c r="D128" s="449"/>
      <c r="E128" s="450" t="str">
        <f>'Data information'!D211</f>
        <v>ตร.ม.</v>
      </c>
      <c r="F128" s="449">
        <f>'Data information'!E211</f>
        <v>186.33</v>
      </c>
      <c r="G128" s="449">
        <f>D128*F128</f>
        <v>0</v>
      </c>
      <c r="H128" s="449">
        <f>'Data information'!F211</f>
        <v>75</v>
      </c>
      <c r="I128" s="449">
        <f>D128*H128</f>
        <v>0</v>
      </c>
      <c r="J128" s="449">
        <f>G128+I128</f>
        <v>0</v>
      </c>
      <c r="K128" s="460"/>
    </row>
    <row r="129" spans="1:11" s="500" customFormat="1" hidden="1">
      <c r="A129" s="460"/>
      <c r="B129" s="482"/>
      <c r="C129" s="476" t="str">
        <f>'Data information'!C212</f>
        <v xml:space="preserve"> - C3-ฝ้าเพดานยิบซั่มบอร์ดชนิดทนชื้นขอบลาดหนา 9 มม.โครงเคร่า ซีไลน์เหล็กอาบสังกะสี  @0.60 ม.# </v>
      </c>
      <c r="D129" s="449"/>
      <c r="E129" s="450" t="str">
        <f>'Data information'!D212</f>
        <v>ตร.ม.</v>
      </c>
      <c r="F129" s="449">
        <f>'Data information'!E212</f>
        <v>212.5</v>
      </c>
      <c r="G129" s="449">
        <f>D129*F129</f>
        <v>0</v>
      </c>
      <c r="H129" s="449">
        <f>'Data information'!F212</f>
        <v>75</v>
      </c>
      <c r="I129" s="449">
        <f>D129*H129</f>
        <v>0</v>
      </c>
      <c r="J129" s="449">
        <f>G129+I129</f>
        <v>0</v>
      </c>
      <c r="K129" s="460"/>
    </row>
    <row r="130" spans="1:11" s="500" customFormat="1" hidden="1">
      <c r="A130" s="460"/>
      <c r="B130" s="482"/>
      <c r="C130" s="476" t="str">
        <f>'Data information'!C213</f>
        <v xml:space="preserve"> - C4-ฝ้าเพดานยิบซั่มบอร์ด ซับเสียงหนา 12 มม. โครงเคร่า ที-บาร์สีขาว @ 0.60 ม.# </v>
      </c>
      <c r="D130" s="449"/>
      <c r="E130" s="450" t="str">
        <f>'Data information'!D213</f>
        <v>ตร.ม.</v>
      </c>
      <c r="F130" s="449">
        <f>'Data information'!E213</f>
        <v>357.55</v>
      </c>
      <c r="G130" s="449">
        <f>D130*F130</f>
        <v>0</v>
      </c>
      <c r="H130" s="449">
        <f>'Data information'!F213</f>
        <v>52</v>
      </c>
      <c r="I130" s="449">
        <f>D130*H130</f>
        <v>0</v>
      </c>
      <c r="J130" s="449">
        <f>G130+I130</f>
        <v>0</v>
      </c>
      <c r="K130" s="460"/>
    </row>
    <row r="131" spans="1:11" s="500" customFormat="1" hidden="1">
      <c r="A131" s="460"/>
      <c r="B131" s="482"/>
      <c r="C131" s="476" t="str">
        <f>'Data information'!C214</f>
        <v xml:space="preserve"> - C5-ฝ้าเพดานยิบซั่มบอร์ดชนิดขอบลาดหนา 9 มม.โครงเคร่า ซีไลน์เหล็กอาบสังกะสี  @0.60 ม.# </v>
      </c>
      <c r="D131" s="449"/>
      <c r="E131" s="450" t="str">
        <f>'Data information'!D214</f>
        <v>ตร.ม.</v>
      </c>
      <c r="F131" s="449">
        <f>'Data information'!E214</f>
        <v>186.33</v>
      </c>
      <c r="G131" s="449">
        <f>D131*F131</f>
        <v>0</v>
      </c>
      <c r="H131" s="449">
        <f>'Data information'!F214</f>
        <v>75</v>
      </c>
      <c r="I131" s="449">
        <f>D131*H131</f>
        <v>0</v>
      </c>
      <c r="J131" s="449">
        <f>G131+I131</f>
        <v>0</v>
      </c>
      <c r="K131" s="469" t="s">
        <v>967</v>
      </c>
    </row>
    <row r="132" spans="1:11" s="500" customFormat="1" hidden="1">
      <c r="A132" s="480"/>
      <c r="B132" s="481"/>
      <c r="C132" s="485" t="str">
        <f>'Data information'!C215</f>
        <v>งานผนัง</v>
      </c>
      <c r="D132" s="449"/>
      <c r="E132" s="458"/>
      <c r="F132" s="451"/>
      <c r="G132" s="451"/>
      <c r="H132" s="451"/>
      <c r="I132" s="451"/>
      <c r="J132" s="451"/>
      <c r="K132" s="451"/>
    </row>
    <row r="133" spans="1:11" s="500" customFormat="1" hidden="1">
      <c r="A133" s="451"/>
      <c r="B133" s="475"/>
      <c r="C133" s="476" t="str">
        <f>'Data information'!C216</f>
        <v xml:space="preserve"> - ผ1-ผ4-ผนังก่อคอนกรีตบล็อคขนาด 0.15X0.30ม.หนา 7 ซม.</v>
      </c>
      <c r="D133" s="449"/>
      <c r="E133" s="450" t="str">
        <f>'Data information'!D216</f>
        <v>ตร.ม.</v>
      </c>
      <c r="F133" s="449">
        <f>'Data information'!E216</f>
        <v>202.34</v>
      </c>
      <c r="G133" s="449">
        <f>D133*F133</f>
        <v>0</v>
      </c>
      <c r="H133" s="449">
        <f>'Data information'!F216</f>
        <v>56</v>
      </c>
      <c r="I133" s="449">
        <f>D133*H133</f>
        <v>0</v>
      </c>
      <c r="J133" s="449">
        <f>G133+I133</f>
        <v>0</v>
      </c>
      <c r="K133" s="469" t="s">
        <v>967</v>
      </c>
    </row>
    <row r="134" spans="1:11" s="500" customFormat="1" hidden="1">
      <c r="A134" s="460"/>
      <c r="B134" s="482"/>
      <c r="C134" s="476" t="str">
        <f>'Data information'!C217</f>
        <v xml:space="preserve"> - งานผนังผิวฉาบปูนเรียบ</v>
      </c>
      <c r="D134" s="449"/>
      <c r="E134" s="450" t="str">
        <f>'Data information'!D217</f>
        <v>ตร.ม.</v>
      </c>
      <c r="F134" s="449">
        <f>'Data information'!E217</f>
        <v>75.22</v>
      </c>
      <c r="G134" s="449">
        <f t="shared" ref="G134:G144" si="12">D134*F134</f>
        <v>0</v>
      </c>
      <c r="H134" s="449">
        <f>'Data information'!F217</f>
        <v>87</v>
      </c>
      <c r="I134" s="449">
        <f t="shared" ref="I134:I144" si="13">D134*H134</f>
        <v>0</v>
      </c>
      <c r="J134" s="449">
        <f t="shared" ref="J134:J144" si="14">G134+I134</f>
        <v>0</v>
      </c>
      <c r="K134" s="469" t="s">
        <v>967</v>
      </c>
    </row>
    <row r="135" spans="1:11" s="500" customFormat="1" hidden="1">
      <c r="A135" s="460"/>
      <c r="B135" s="482"/>
      <c r="C135" s="476" t="str">
        <f>'Data information'!C218</f>
        <v xml:space="preserve"> - ผ5-ผนังผิวฉาบปูน กรุกระเบื้องเกรซพอซเลนขนาด 0.30X0.60 ม.</v>
      </c>
      <c r="D135" s="449"/>
      <c r="E135" s="450" t="str">
        <f>'Data information'!D218</f>
        <v>ตร.ม.</v>
      </c>
      <c r="F135" s="449">
        <f>'Data information'!E218</f>
        <v>370</v>
      </c>
      <c r="G135" s="449">
        <f t="shared" si="12"/>
        <v>0</v>
      </c>
      <c r="H135" s="449">
        <f>'Data information'!F218</f>
        <v>189</v>
      </c>
      <c r="I135" s="449">
        <f t="shared" si="13"/>
        <v>0</v>
      </c>
      <c r="J135" s="449">
        <f t="shared" si="14"/>
        <v>0</v>
      </c>
      <c r="K135" s="460"/>
    </row>
    <row r="136" spans="1:11" s="500" customFormat="1">
      <c r="A136" s="460"/>
      <c r="B136" s="482"/>
      <c r="C136" s="476" t="str">
        <f>'Data information'!C219</f>
        <v xml:space="preserve"> - ผ6-ผนังคอนกรีตโครงสร้าง ฉาบปูนเรียบ</v>
      </c>
      <c r="D136" s="449"/>
      <c r="E136" s="450" t="str">
        <f>'Data information'!D219</f>
        <v>ตร.ม.</v>
      </c>
      <c r="F136" s="449">
        <f>'Data information'!E219</f>
        <v>75.22</v>
      </c>
      <c r="G136" s="449">
        <f t="shared" si="12"/>
        <v>0</v>
      </c>
      <c r="H136" s="449">
        <f>'Data information'!F219</f>
        <v>105</v>
      </c>
      <c r="I136" s="449">
        <f t="shared" si="13"/>
        <v>0</v>
      </c>
      <c r="J136" s="449">
        <f t="shared" si="14"/>
        <v>0</v>
      </c>
      <c r="K136" s="460"/>
    </row>
    <row r="137" spans="1:11" s="500" customFormat="1" hidden="1">
      <c r="A137" s="460"/>
      <c r="B137" s="482"/>
      <c r="C137" s="476" t="str">
        <f>'Data information'!C220</f>
        <v xml:space="preserve"> - ผ7-ผนังคอนกรีตโครงสร้างเปลือยผิวเคลือบด้วยน้ำยากันตะไคร่สูตรน้ำมัน</v>
      </c>
      <c r="D137" s="449"/>
      <c r="E137" s="450" t="str">
        <f>'Data information'!D220</f>
        <v>ตร.ม.</v>
      </c>
      <c r="F137" s="449">
        <f>'Data information'!E220</f>
        <v>35</v>
      </c>
      <c r="G137" s="449">
        <f t="shared" si="12"/>
        <v>0</v>
      </c>
      <c r="H137" s="449">
        <f>'Data information'!F220</f>
        <v>30</v>
      </c>
      <c r="I137" s="449">
        <f t="shared" si="13"/>
        <v>0</v>
      </c>
      <c r="J137" s="449">
        <f t="shared" si="14"/>
        <v>0</v>
      </c>
      <c r="K137" s="460"/>
    </row>
    <row r="138" spans="1:11" s="500" customFormat="1" hidden="1">
      <c r="A138" s="460"/>
      <c r="B138" s="482"/>
      <c r="C138" s="476" t="str">
        <f>'Data information'!C221</f>
        <v xml:space="preserve"> - ผ8-ผนังกรุแผ่นเมทัลชีท ลายไม้หน้ากว้าง 8" โครงเคร่าซีไลน์อาบสังกะสี (หน้าลิฟต์)</v>
      </c>
      <c r="D138" s="449"/>
      <c r="E138" s="450" t="str">
        <f>'Data information'!D221</f>
        <v>ตร.ม.</v>
      </c>
      <c r="F138" s="449">
        <f>'Data information'!E221</f>
        <v>500</v>
      </c>
      <c r="G138" s="449">
        <f t="shared" si="12"/>
        <v>0</v>
      </c>
      <c r="H138" s="449">
        <f>'Data information'!F221</f>
        <v>0</v>
      </c>
      <c r="I138" s="449">
        <f t="shared" si="13"/>
        <v>0</v>
      </c>
      <c r="J138" s="449">
        <f t="shared" si="14"/>
        <v>0</v>
      </c>
      <c r="K138" s="460"/>
    </row>
    <row r="139" spans="1:11" s="500" customFormat="1" hidden="1">
      <c r="A139" s="460"/>
      <c r="B139" s="482"/>
      <c r="C139" s="476" t="str">
        <f>'Data information'!C222</f>
        <v xml:space="preserve"> - ผ9-ผนังกรุแผ่นอลูมิเนี่ยม คอมโพสิทชนิดใส้กลางทนไฟ สีเทา</v>
      </c>
      <c r="D139" s="449"/>
      <c r="E139" s="450" t="str">
        <f>'Data information'!D222</f>
        <v>ตร.ม.</v>
      </c>
      <c r="F139" s="449">
        <f>'Data information'!E222</f>
        <v>0</v>
      </c>
      <c r="G139" s="449">
        <f t="shared" si="12"/>
        <v>0</v>
      </c>
      <c r="H139" s="449">
        <f>'Data information'!F222</f>
        <v>0</v>
      </c>
      <c r="I139" s="449">
        <f t="shared" si="13"/>
        <v>0</v>
      </c>
      <c r="J139" s="449">
        <f t="shared" si="14"/>
        <v>0</v>
      </c>
      <c r="K139" s="460"/>
    </row>
    <row r="140" spans="1:11" s="500" customFormat="1" hidden="1">
      <c r="A140" s="460"/>
      <c r="B140" s="482"/>
      <c r="C140" s="476" t="str">
        <f>'Data information'!C223</f>
        <v xml:space="preserve"> - ผ10-ผนังระแนงเหล็กกล่องชุปกาวาไนซ์ขนาด 75X40X2.3mm.@ 0.11 ม.ทาสีดำ</v>
      </c>
      <c r="D140" s="449"/>
      <c r="E140" s="450" t="str">
        <f>'Data information'!D223</f>
        <v>ตร.ม.</v>
      </c>
      <c r="F140" s="449">
        <f>'Data information'!E223</f>
        <v>1270</v>
      </c>
      <c r="G140" s="449">
        <f t="shared" si="12"/>
        <v>0</v>
      </c>
      <c r="H140" s="449">
        <f>'Data information'!F223</f>
        <v>320</v>
      </c>
      <c r="I140" s="449">
        <f t="shared" si="13"/>
        <v>0</v>
      </c>
      <c r="J140" s="449">
        <f t="shared" si="14"/>
        <v>0</v>
      </c>
      <c r="K140" s="460"/>
    </row>
    <row r="141" spans="1:11" s="500" customFormat="1" hidden="1">
      <c r="A141" s="460"/>
      <c r="B141" s="482"/>
      <c r="C141" s="476" t="str">
        <f>'Data information'!C224</f>
        <v xml:space="preserve"> - ผ11-ผนังห้องน้ำสำเร็จรูปความหนา 25 มม.ผิวผนังเป็นไฮเพรสเซอร์ลามิเนทลายไม้บริเวณส่วนหน้าห้องน้ำและประตู</v>
      </c>
      <c r="D141" s="449"/>
      <c r="E141" s="450" t="str">
        <f>'Data information'!D224</f>
        <v>ชุด</v>
      </c>
      <c r="F141" s="449">
        <f>'Data information'!E224</f>
        <v>0</v>
      </c>
      <c r="G141" s="449">
        <f t="shared" si="12"/>
        <v>0</v>
      </c>
      <c r="H141" s="449">
        <f>'Data information'!F224</f>
        <v>0</v>
      </c>
      <c r="I141" s="449">
        <f t="shared" si="13"/>
        <v>0</v>
      </c>
      <c r="J141" s="449">
        <f t="shared" si="14"/>
        <v>0</v>
      </c>
      <c r="K141" s="460"/>
    </row>
    <row r="142" spans="1:11" s="500" customFormat="1" hidden="1">
      <c r="A142" s="460"/>
      <c r="B142" s="482"/>
      <c r="C142" s="476" t="str">
        <f>'Data information'!C225</f>
        <v xml:space="preserve"> - ผ12-ผนังกระจกลามิเนตใส (กระจกใส 6 มม.+PVB 0.76 มม.+กระจกใส 6 มม.) กรอบอลูมิเนี่ยม</v>
      </c>
      <c r="D142" s="449"/>
      <c r="E142" s="450" t="str">
        <f>'Data information'!D225</f>
        <v>ตร.ม.</v>
      </c>
      <c r="F142" s="449">
        <f>'Data information'!E225</f>
        <v>2500</v>
      </c>
      <c r="G142" s="449">
        <f t="shared" si="12"/>
        <v>0</v>
      </c>
      <c r="H142" s="449">
        <f>'Data information'!F225</f>
        <v>0</v>
      </c>
      <c r="I142" s="449">
        <f t="shared" si="13"/>
        <v>0</v>
      </c>
      <c r="J142" s="449">
        <f t="shared" si="14"/>
        <v>0</v>
      </c>
      <c r="K142" s="460"/>
    </row>
    <row r="143" spans="1:11" s="500" customFormat="1" hidden="1">
      <c r="A143" s="460"/>
      <c r="B143" s="482"/>
      <c r="C143" s="476" t="str">
        <f>'Data information'!C226</f>
        <v xml:space="preserve"> - ผ13-ผนังกระจกใส ความหนากระจก 6 มม.กรอบอลูมิเนี่ยม</v>
      </c>
      <c r="D143" s="449"/>
      <c r="E143" s="450" t="str">
        <f>'Data information'!D226</f>
        <v>ตร.ม.</v>
      </c>
      <c r="F143" s="449">
        <f>'Data information'!E226</f>
        <v>1700</v>
      </c>
      <c r="G143" s="449">
        <f t="shared" si="12"/>
        <v>0</v>
      </c>
      <c r="H143" s="449">
        <f>'Data information'!F226</f>
        <v>0</v>
      </c>
      <c r="I143" s="449">
        <f t="shared" si="13"/>
        <v>0</v>
      </c>
      <c r="J143" s="449">
        <f t="shared" si="14"/>
        <v>0</v>
      </c>
      <c r="K143" s="460"/>
    </row>
    <row r="144" spans="1:11" s="500" customFormat="1" hidden="1">
      <c r="A144" s="460"/>
      <c r="B144" s="482"/>
      <c r="C144" s="476" t="str">
        <f>'Data information'!C227</f>
        <v xml:space="preserve"> - ผ14.ผนังกระจกเงา ความหนากระจก 6 มม.</v>
      </c>
      <c r="D144" s="449"/>
      <c r="E144" s="450" t="str">
        <f>'Data information'!D227</f>
        <v>ตร.ม.</v>
      </c>
      <c r="F144" s="449">
        <f>'Data information'!E227</f>
        <v>444</v>
      </c>
      <c r="G144" s="449">
        <f t="shared" si="12"/>
        <v>0</v>
      </c>
      <c r="H144" s="449">
        <f>'Data information'!F227</f>
        <v>99</v>
      </c>
      <c r="I144" s="449">
        <f t="shared" si="13"/>
        <v>0</v>
      </c>
      <c r="J144" s="449">
        <f t="shared" si="14"/>
        <v>0</v>
      </c>
      <c r="K144" s="460"/>
    </row>
    <row r="145" spans="1:11" s="500" customFormat="1" hidden="1">
      <c r="A145" s="480"/>
      <c r="B145" s="481"/>
      <c r="C145" s="485" t="str">
        <f>'Data information'!C228</f>
        <v>งานวัสดุผิวพื้น</v>
      </c>
      <c r="D145" s="449"/>
      <c r="E145" s="458"/>
      <c r="F145" s="451"/>
      <c r="G145" s="451"/>
      <c r="H145" s="451"/>
      <c r="I145" s="451"/>
      <c r="J145" s="451"/>
      <c r="K145" s="451"/>
    </row>
    <row r="146" spans="1:11" s="500" customFormat="1" hidden="1">
      <c r="A146" s="451"/>
      <c r="B146" s="475"/>
      <c r="C146" s="476" t="str">
        <f>'Data information'!C229</f>
        <v xml:space="preserve"> - F0-พื้นผิวขัดมันเรียบผสมผงขัดหน้าแข็ง ( FLOOR HARDENER )</v>
      </c>
      <c r="D146" s="449"/>
      <c r="E146" s="450" t="str">
        <f>'Data information'!D229</f>
        <v>ตร.ม.</v>
      </c>
      <c r="F146" s="449">
        <f>'Data information'!E229</f>
        <v>32.25</v>
      </c>
      <c r="G146" s="449">
        <f>D146*F146</f>
        <v>0</v>
      </c>
      <c r="H146" s="449">
        <f>'Data information'!F229</f>
        <v>40</v>
      </c>
      <c r="I146" s="449">
        <f>D146*H146</f>
        <v>0</v>
      </c>
      <c r="J146" s="449">
        <f>G146+I146</f>
        <v>0</v>
      </c>
      <c r="K146" s="469"/>
    </row>
    <row r="147" spans="1:11" s="500" customFormat="1" hidden="1">
      <c r="A147" s="460"/>
      <c r="B147" s="482"/>
      <c r="C147" s="476" t="str">
        <f>'Data information'!C230</f>
        <v xml:space="preserve"> - F1-พื้นปูกระเบื้อง เกรซพอซเลนขนาด 0.60X1.20 ม.</v>
      </c>
      <c r="D147" s="449"/>
      <c r="E147" s="450" t="str">
        <f>'Data information'!D230</f>
        <v>ตร.ม.</v>
      </c>
      <c r="F147" s="449">
        <f>'Data information'!E230</f>
        <v>32.25</v>
      </c>
      <c r="G147" s="449">
        <f t="shared" ref="G147:G156" si="15">D147*F147</f>
        <v>0</v>
      </c>
      <c r="H147" s="449">
        <f>'Data information'!F230</f>
        <v>40</v>
      </c>
      <c r="I147" s="449">
        <f t="shared" ref="I147:I156" si="16">D147*H147</f>
        <v>0</v>
      </c>
      <c r="J147" s="449">
        <f t="shared" ref="J147:J156" si="17">G147+I147</f>
        <v>0</v>
      </c>
      <c r="K147" s="469" t="s">
        <v>967</v>
      </c>
    </row>
    <row r="148" spans="1:11" s="500" customFormat="1" hidden="1">
      <c r="A148" s="460"/>
      <c r="B148" s="482"/>
      <c r="C148" s="476" t="str">
        <f>'Data information'!C231</f>
        <v xml:space="preserve"> - F2-พื้นปูกระเบื้อง เกรซพอซเลนขนาด 0.60X0.60 ม.</v>
      </c>
      <c r="D148" s="449"/>
      <c r="E148" s="450" t="str">
        <f>'Data information'!D231</f>
        <v>ตร.ม.</v>
      </c>
      <c r="F148" s="449">
        <f>'Data information'!E231</f>
        <v>32.25</v>
      </c>
      <c r="G148" s="449">
        <f t="shared" si="15"/>
        <v>0</v>
      </c>
      <c r="H148" s="449">
        <f>'Data information'!F231</f>
        <v>40</v>
      </c>
      <c r="I148" s="449">
        <f t="shared" si="16"/>
        <v>0</v>
      </c>
      <c r="J148" s="449">
        <f t="shared" si="17"/>
        <v>0</v>
      </c>
      <c r="K148" s="469" t="s">
        <v>967</v>
      </c>
    </row>
    <row r="149" spans="1:11" s="500" customFormat="1" hidden="1">
      <c r="A149" s="460"/>
      <c r="B149" s="482"/>
      <c r="C149" s="476" t="str">
        <f>'Data information'!C232</f>
        <v xml:space="preserve"> - F3-พื้นปูกระเบื้อง เกรซพอซเลนขนาด 0.30X0.60 ม. (ชนิดไม่ลื่น)</v>
      </c>
      <c r="D149" s="449"/>
      <c r="E149" s="450" t="str">
        <f>'Data information'!D232</f>
        <v>ตร.ม.</v>
      </c>
      <c r="F149" s="449">
        <f>'Data information'!E232</f>
        <v>398</v>
      </c>
      <c r="G149" s="449">
        <f t="shared" si="15"/>
        <v>0</v>
      </c>
      <c r="H149" s="449">
        <f>'Data information'!F232</f>
        <v>222</v>
      </c>
      <c r="I149" s="449">
        <f t="shared" si="16"/>
        <v>0</v>
      </c>
      <c r="J149" s="449">
        <f t="shared" si="17"/>
        <v>0</v>
      </c>
      <c r="K149" s="460"/>
    </row>
    <row r="150" spans="1:11" s="500" customFormat="1" hidden="1">
      <c r="A150" s="460"/>
      <c r="B150" s="482"/>
      <c r="C150" s="476" t="str">
        <f>'Data information'!C233</f>
        <v xml:space="preserve"> - F4-พื้นปูกระเบื้อง เกรซพอซเลนขนาด 0.20X1.20 ม.</v>
      </c>
      <c r="D150" s="449"/>
      <c r="E150" s="450" t="str">
        <f>'Data information'!D233</f>
        <v>ตร.ม.</v>
      </c>
      <c r="F150" s="449">
        <f>'Data information'!E233</f>
        <v>50</v>
      </c>
      <c r="G150" s="449">
        <f t="shared" si="15"/>
        <v>0</v>
      </c>
      <c r="H150" s="449">
        <f>'Data information'!F233</f>
        <v>87</v>
      </c>
      <c r="I150" s="449">
        <f t="shared" si="16"/>
        <v>0</v>
      </c>
      <c r="J150" s="449">
        <f t="shared" si="17"/>
        <v>0</v>
      </c>
      <c r="K150" s="469" t="s">
        <v>967</v>
      </c>
    </row>
    <row r="151" spans="1:11" s="500" customFormat="1" hidden="1">
      <c r="A151" s="460"/>
      <c r="B151" s="482"/>
      <c r="C151" s="476" t="str">
        <f>'Data information'!C234</f>
        <v xml:space="preserve"> - F5-พื้นปูกระเบื้องยางลายไม้ชนิดคลิ๊กล๊อคความหนาไม่น้อยกว่า 4 มม.</v>
      </c>
      <c r="D151" s="449"/>
      <c r="E151" s="450" t="str">
        <f>'Data information'!D234</f>
        <v>ตร.ม.</v>
      </c>
      <c r="F151" s="449">
        <f>'Data information'!E234</f>
        <v>382.25</v>
      </c>
      <c r="G151" s="449">
        <f t="shared" si="15"/>
        <v>0</v>
      </c>
      <c r="H151" s="449">
        <f>'Data information'!F234</f>
        <v>40</v>
      </c>
      <c r="I151" s="449">
        <f t="shared" si="16"/>
        <v>0</v>
      </c>
      <c r="J151" s="449">
        <f t="shared" si="17"/>
        <v>0</v>
      </c>
      <c r="K151" s="469" t="s">
        <v>967</v>
      </c>
    </row>
    <row r="152" spans="1:11" s="500" customFormat="1">
      <c r="A152" s="460"/>
      <c r="B152" s="482"/>
      <c r="C152" s="476" t="str">
        <f>'Data information'!C235</f>
        <v xml:space="preserve"> - F6-พื้นคอนกรีตทำผิวพิมพ์ลายสีเทาดำ (STAMPED CONCRETE)</v>
      </c>
      <c r="D152" s="449"/>
      <c r="E152" s="450" t="str">
        <f>'Data information'!D235</f>
        <v>ตร.ม.</v>
      </c>
      <c r="F152" s="449">
        <f>'Data information'!E235</f>
        <v>32.25</v>
      </c>
      <c r="G152" s="449">
        <f t="shared" si="15"/>
        <v>0</v>
      </c>
      <c r="H152" s="449">
        <f>'Data information'!F235</f>
        <v>40</v>
      </c>
      <c r="I152" s="449">
        <f t="shared" si="16"/>
        <v>0</v>
      </c>
      <c r="J152" s="449">
        <f t="shared" si="17"/>
        <v>0</v>
      </c>
      <c r="K152" s="469" t="s">
        <v>967</v>
      </c>
    </row>
    <row r="153" spans="1:11" s="500" customFormat="1" hidden="1">
      <c r="A153" s="460"/>
      <c r="B153" s="482"/>
      <c r="C153" s="476" t="str">
        <f>'Data information'!C236</f>
        <v xml:space="preserve"> - F7-พื้นปูพรม(ไนล่อน) สีเทา</v>
      </c>
      <c r="D153" s="449"/>
      <c r="E153" s="450" t="str">
        <f>'Data information'!D236</f>
        <v>ตร.ม.</v>
      </c>
      <c r="F153" s="449">
        <f>'Data information'!E236</f>
        <v>32.25</v>
      </c>
      <c r="G153" s="449">
        <f t="shared" si="15"/>
        <v>0</v>
      </c>
      <c r="H153" s="449">
        <f>'Data information'!F236</f>
        <v>40</v>
      </c>
      <c r="I153" s="449">
        <f t="shared" si="16"/>
        <v>0</v>
      </c>
      <c r="J153" s="449">
        <f t="shared" si="17"/>
        <v>0</v>
      </c>
      <c r="K153" s="469" t="s">
        <v>967</v>
      </c>
    </row>
    <row r="154" spans="1:11" s="500" customFormat="1" hidden="1">
      <c r="A154" s="460"/>
      <c r="B154" s="482"/>
      <c r="C154" s="476" t="str">
        <f>'Data information'!C237</f>
        <v xml:space="preserve"> - F8-</v>
      </c>
      <c r="D154" s="449"/>
      <c r="E154" s="450" t="str">
        <f>'Data information'!D237</f>
        <v>ตร.ม.</v>
      </c>
      <c r="F154" s="449">
        <f>'Data information'!E237</f>
        <v>0</v>
      </c>
      <c r="G154" s="449">
        <f t="shared" si="15"/>
        <v>0</v>
      </c>
      <c r="H154" s="449">
        <f>'Data information'!F237</f>
        <v>0</v>
      </c>
      <c r="I154" s="449">
        <f t="shared" si="16"/>
        <v>0</v>
      </c>
      <c r="J154" s="449">
        <f t="shared" si="17"/>
        <v>0</v>
      </c>
      <c r="K154" s="460"/>
    </row>
    <row r="155" spans="1:11" s="500" customFormat="1" hidden="1">
      <c r="A155" s="460"/>
      <c r="B155" s="482"/>
      <c r="C155" s="476" t="str">
        <f>'Data information'!C238</f>
        <v xml:space="preserve"> - F9-</v>
      </c>
      <c r="D155" s="449"/>
      <c r="E155" s="450" t="str">
        <f>'Data information'!D238</f>
        <v>ตร.ม.</v>
      </c>
      <c r="F155" s="449">
        <f>'Data information'!E238</f>
        <v>0</v>
      </c>
      <c r="G155" s="449">
        <f t="shared" si="15"/>
        <v>0</v>
      </c>
      <c r="H155" s="449">
        <f>'Data information'!F238</f>
        <v>0</v>
      </c>
      <c r="I155" s="449">
        <f t="shared" si="16"/>
        <v>0</v>
      </c>
      <c r="J155" s="449">
        <f t="shared" si="17"/>
        <v>0</v>
      </c>
      <c r="K155" s="460"/>
    </row>
    <row r="156" spans="1:11" s="500" customFormat="1" hidden="1">
      <c r="A156" s="460"/>
      <c r="B156" s="482"/>
      <c r="C156" s="476" t="str">
        <f>'Data information'!C239</f>
        <v xml:space="preserve"> - F10-พื้นคอนกรีตขัดมันเรียบผสมน้ำยากันซึม ทาทับด้วยวัสดุกันซึมชนิดผสมพียู</v>
      </c>
      <c r="D156" s="449"/>
      <c r="E156" s="450" t="str">
        <f>'Data information'!D239</f>
        <v>ตร.ม.</v>
      </c>
      <c r="F156" s="449">
        <f>'Data information'!E239</f>
        <v>50</v>
      </c>
      <c r="G156" s="449">
        <f t="shared" si="15"/>
        <v>0</v>
      </c>
      <c r="H156" s="449">
        <f>'Data information'!F239</f>
        <v>87</v>
      </c>
      <c r="I156" s="449">
        <f t="shared" si="16"/>
        <v>0</v>
      </c>
      <c r="J156" s="449">
        <f t="shared" si="17"/>
        <v>0</v>
      </c>
      <c r="K156" s="469"/>
    </row>
    <row r="157" spans="1:11" s="500" customFormat="1" hidden="1">
      <c r="A157" s="480"/>
      <c r="B157" s="481"/>
      <c r="C157" s="485" t="str">
        <f>'Data information'!C240</f>
        <v>งานประตู-หน้าต่าง</v>
      </c>
      <c r="D157" s="449"/>
      <c r="E157" s="458"/>
      <c r="F157" s="451"/>
      <c r="G157" s="451"/>
      <c r="H157" s="451"/>
      <c r="I157" s="451"/>
      <c r="J157" s="451"/>
      <c r="K157" s="451"/>
    </row>
    <row r="158" spans="1:11" s="500" customFormat="1" hidden="1">
      <c r="A158" s="451"/>
      <c r="B158" s="475"/>
      <c r="C158" s="485" t="str">
        <f>'Data information'!C375</f>
        <v>อาคาร 8</v>
      </c>
      <c r="D158" s="449"/>
      <c r="E158" s="450"/>
      <c r="F158" s="449"/>
      <c r="G158" s="449"/>
      <c r="H158" s="449"/>
      <c r="I158" s="449"/>
      <c r="J158" s="449"/>
      <c r="K158" s="469"/>
    </row>
    <row r="159" spans="1:11" s="500" customFormat="1" hidden="1">
      <c r="A159" s="460"/>
      <c r="B159" s="482"/>
      <c r="C159" s="489" t="str">
        <f>'Data information'!C376</f>
        <v xml:space="preserve"> - D1-ประตูบานเปิดคู่</v>
      </c>
      <c r="D159" s="449"/>
      <c r="E159" s="450" t="str">
        <f>'Data information'!D376</f>
        <v>ชุด</v>
      </c>
      <c r="F159" s="449">
        <f>'Data information'!E376</f>
        <v>27245.9</v>
      </c>
      <c r="G159" s="449">
        <f t="shared" ref="G159:G180" si="18">D159*F159</f>
        <v>0</v>
      </c>
      <c r="H159" s="449">
        <f>'Data information'!F376</f>
        <v>0</v>
      </c>
      <c r="I159" s="449">
        <f t="shared" ref="I159:I180" si="19">D159*H159</f>
        <v>0</v>
      </c>
      <c r="J159" s="449">
        <f t="shared" ref="J159:J180" si="20">G159+I159</f>
        <v>0</v>
      </c>
      <c r="K159" s="460"/>
    </row>
    <row r="160" spans="1:11" s="500" customFormat="1" hidden="1">
      <c r="A160" s="460"/>
      <c r="B160" s="482"/>
      <c r="C160" s="489" t="str">
        <f>'Data information'!C377</f>
        <v xml:space="preserve"> - D2-ประตูบานเปิดคู่</v>
      </c>
      <c r="D160" s="449"/>
      <c r="E160" s="450" t="str">
        <f>'Data information'!D377</f>
        <v>ชุด</v>
      </c>
      <c r="F160" s="449">
        <f>'Data information'!E377</f>
        <v>25245.000000000004</v>
      </c>
      <c r="G160" s="449">
        <f t="shared" si="18"/>
        <v>0</v>
      </c>
      <c r="H160" s="449">
        <f>'Data information'!F377</f>
        <v>0</v>
      </c>
      <c r="I160" s="449">
        <f t="shared" si="19"/>
        <v>0</v>
      </c>
      <c r="J160" s="449">
        <f t="shared" si="20"/>
        <v>0</v>
      </c>
      <c r="K160" s="460"/>
    </row>
    <row r="161" spans="1:11" s="500" customFormat="1" hidden="1">
      <c r="A161" s="460"/>
      <c r="B161" s="482"/>
      <c r="C161" s="489" t="str">
        <f>'Data information'!C378</f>
        <v xml:space="preserve"> - D3-ประตูบานเปิดเดี่ยว ประตูกันไฟ</v>
      </c>
      <c r="D161" s="449"/>
      <c r="E161" s="450" t="str">
        <f>'Data information'!D378</f>
        <v>ชุด</v>
      </c>
      <c r="F161" s="449">
        <f>'Data information'!E378</f>
        <v>16980</v>
      </c>
      <c r="G161" s="449">
        <f t="shared" si="18"/>
        <v>0</v>
      </c>
      <c r="H161" s="449">
        <f>'Data information'!F378</f>
        <v>1000</v>
      </c>
      <c r="I161" s="449">
        <f t="shared" si="19"/>
        <v>0</v>
      </c>
      <c r="J161" s="449">
        <f t="shared" si="20"/>
        <v>0</v>
      </c>
      <c r="K161" s="460"/>
    </row>
    <row r="162" spans="1:11" s="500" customFormat="1" hidden="1">
      <c r="A162" s="460"/>
      <c r="B162" s="482"/>
      <c r="C162" s="489" t="str">
        <f>'Data information'!C379</f>
        <v xml:space="preserve"> - D4-ประตูบานเปิดเดี่ยว</v>
      </c>
      <c r="D162" s="449"/>
      <c r="E162" s="450" t="str">
        <f>'Data information'!D379</f>
        <v>ชุด</v>
      </c>
      <c r="F162" s="449">
        <f>'Data information'!E379</f>
        <v>13090.000000000002</v>
      </c>
      <c r="G162" s="449">
        <f t="shared" si="18"/>
        <v>0</v>
      </c>
      <c r="H162" s="449">
        <f>'Data information'!F379</f>
        <v>0</v>
      </c>
      <c r="I162" s="449">
        <f t="shared" si="19"/>
        <v>0</v>
      </c>
      <c r="J162" s="449">
        <f t="shared" si="20"/>
        <v>0</v>
      </c>
      <c r="K162" s="460"/>
    </row>
    <row r="163" spans="1:11" s="500" customFormat="1" hidden="1">
      <c r="A163" s="460"/>
      <c r="B163" s="482"/>
      <c r="C163" s="489" t="str">
        <f>'Data information'!C380</f>
        <v xml:space="preserve"> - D5-ประตูบานเปิดเดี่ยว</v>
      </c>
      <c r="D163" s="449"/>
      <c r="E163" s="450" t="str">
        <f>'Data information'!D380</f>
        <v>ชุด</v>
      </c>
      <c r="F163" s="449">
        <f>'Data information'!E380</f>
        <v>4428</v>
      </c>
      <c r="G163" s="449">
        <f t="shared" si="18"/>
        <v>0</v>
      </c>
      <c r="H163" s="449">
        <f>'Data information'!F380</f>
        <v>180</v>
      </c>
      <c r="I163" s="449">
        <f t="shared" si="19"/>
        <v>0</v>
      </c>
      <c r="J163" s="449">
        <f t="shared" si="20"/>
        <v>0</v>
      </c>
      <c r="K163" s="460"/>
    </row>
    <row r="164" spans="1:11" s="500" customFormat="1" hidden="1">
      <c r="A164" s="460"/>
      <c r="B164" s="482"/>
      <c r="C164" s="489" t="str">
        <f>'Data information'!C381</f>
        <v xml:space="preserve"> - D6-ประตูบานเลื่อนเดี่ยว</v>
      </c>
      <c r="D164" s="449"/>
      <c r="E164" s="450" t="str">
        <f>'Data information'!D381</f>
        <v>ชุด</v>
      </c>
      <c r="F164" s="449">
        <f>'Data information'!E381</f>
        <v>5280</v>
      </c>
      <c r="G164" s="449">
        <f t="shared" si="18"/>
        <v>0</v>
      </c>
      <c r="H164" s="449">
        <f>'Data information'!F381</f>
        <v>240</v>
      </c>
      <c r="I164" s="449">
        <f t="shared" si="19"/>
        <v>0</v>
      </c>
      <c r="J164" s="449">
        <f t="shared" si="20"/>
        <v>0</v>
      </c>
      <c r="K164" s="460"/>
    </row>
    <row r="165" spans="1:11" s="500" customFormat="1" hidden="1">
      <c r="A165" s="460"/>
      <c r="B165" s="482"/>
      <c r="C165" s="489" t="str">
        <f>'Data information'!C382</f>
        <v xml:space="preserve"> - D7-ประตูบานเฟี้ยมกันเสียง</v>
      </c>
      <c r="D165" s="449"/>
      <c r="E165" s="450" t="str">
        <f>'Data information'!D382</f>
        <v>ชุด</v>
      </c>
      <c r="F165" s="449">
        <f>'Data information'!E382</f>
        <v>0</v>
      </c>
      <c r="G165" s="449">
        <f t="shared" si="18"/>
        <v>0</v>
      </c>
      <c r="H165" s="449">
        <f>'Data information'!F382</f>
        <v>0</v>
      </c>
      <c r="I165" s="449">
        <f t="shared" si="19"/>
        <v>0</v>
      </c>
      <c r="J165" s="449">
        <f t="shared" si="20"/>
        <v>0</v>
      </c>
      <c r="K165" s="460"/>
    </row>
    <row r="166" spans="1:11" s="500" customFormat="1" hidden="1">
      <c r="A166" s="460"/>
      <c r="B166" s="482"/>
      <c r="C166" s="489" t="str">
        <f>'Data information'!C383</f>
        <v xml:space="preserve"> - Ds-ประตูบานเปิดเดี่ยว</v>
      </c>
      <c r="D166" s="449"/>
      <c r="E166" s="450" t="str">
        <f>'Data information'!D383</f>
        <v>ชุด</v>
      </c>
      <c r="F166" s="449">
        <f>'Data information'!E383</f>
        <v>1650</v>
      </c>
      <c r="G166" s="449">
        <f t="shared" si="18"/>
        <v>0</v>
      </c>
      <c r="H166" s="449">
        <f>'Data information'!F383</f>
        <v>0</v>
      </c>
      <c r="I166" s="449">
        <f t="shared" si="19"/>
        <v>0</v>
      </c>
      <c r="J166" s="449">
        <f t="shared" si="20"/>
        <v>0</v>
      </c>
      <c r="K166" s="460"/>
    </row>
    <row r="167" spans="1:11" s="500" customFormat="1" hidden="1">
      <c r="A167" s="460"/>
      <c r="B167" s="482"/>
      <c r="C167" s="489" t="str">
        <f>'Data information'!C384</f>
        <v xml:space="preserve"> - W1-หน้าต่างบานเปิดเดี่ยว+ช่องแสงติดตาย (รวมกันสาดเหล็กแผ่นเรียบ)</v>
      </c>
      <c r="D167" s="449"/>
      <c r="E167" s="450" t="str">
        <f>'Data information'!D384</f>
        <v>ชุด</v>
      </c>
      <c r="F167" s="449">
        <f>'Data information'!E384</f>
        <v>12062.199999999999</v>
      </c>
      <c r="G167" s="449">
        <f t="shared" si="18"/>
        <v>0</v>
      </c>
      <c r="H167" s="449">
        <f>'Data information'!F384</f>
        <v>0</v>
      </c>
      <c r="I167" s="449">
        <f t="shared" si="19"/>
        <v>0</v>
      </c>
      <c r="J167" s="449">
        <f t="shared" si="20"/>
        <v>0</v>
      </c>
      <c r="K167" s="460"/>
    </row>
    <row r="168" spans="1:11" s="500" customFormat="1" hidden="1">
      <c r="A168" s="460"/>
      <c r="B168" s="482"/>
      <c r="C168" s="489" t="str">
        <f>'Data information'!C385</f>
        <v xml:space="preserve"> - W1A-หน้าต่างบานเปิดเดี่ยว+ช่องแสงติดตาย</v>
      </c>
      <c r="D168" s="449"/>
      <c r="E168" s="450" t="str">
        <f>'Data information'!D385</f>
        <v>ชุด</v>
      </c>
      <c r="F168" s="449">
        <f>'Data information'!E385</f>
        <v>8653</v>
      </c>
      <c r="G168" s="449">
        <f t="shared" si="18"/>
        <v>0</v>
      </c>
      <c r="H168" s="449">
        <f>'Data information'!F385</f>
        <v>0</v>
      </c>
      <c r="I168" s="449">
        <f t="shared" si="19"/>
        <v>0</v>
      </c>
      <c r="J168" s="449">
        <f t="shared" si="20"/>
        <v>0</v>
      </c>
      <c r="K168" s="460"/>
    </row>
    <row r="169" spans="1:11" s="500" customFormat="1" hidden="1">
      <c r="A169" s="460"/>
      <c r="B169" s="482"/>
      <c r="C169" s="489" t="str">
        <f>'Data information'!C386</f>
        <v xml:space="preserve"> - W2-หน้าต่างบานเลื่อนสลับ+ช่องแสงติดตาย (รวมกันสาดเหล็กแผ่นเรียบ)</v>
      </c>
      <c r="D169" s="449"/>
      <c r="E169" s="450" t="str">
        <f>'Data information'!D386</f>
        <v>ชุด</v>
      </c>
      <c r="F169" s="449">
        <f>'Data information'!E386</f>
        <v>17862.5</v>
      </c>
      <c r="G169" s="449">
        <f t="shared" si="18"/>
        <v>0</v>
      </c>
      <c r="H169" s="449">
        <f>'Data information'!F386</f>
        <v>0</v>
      </c>
      <c r="I169" s="449">
        <f t="shared" si="19"/>
        <v>0</v>
      </c>
      <c r="J169" s="449">
        <f t="shared" si="20"/>
        <v>0</v>
      </c>
      <c r="K169" s="460"/>
    </row>
    <row r="170" spans="1:11" s="500" customFormat="1" hidden="1">
      <c r="A170" s="460"/>
      <c r="B170" s="482"/>
      <c r="C170" s="489" t="str">
        <f>'Data information'!C387</f>
        <v xml:space="preserve"> - W2A-หน้าต่างบานเลื่อนสลับ+ช่องแสงติดตาย</v>
      </c>
      <c r="D170" s="449"/>
      <c r="E170" s="450" t="str">
        <f>'Data information'!D387</f>
        <v>ชุด</v>
      </c>
      <c r="F170" s="449">
        <f>'Data information'!E387</f>
        <v>15053.499999999998</v>
      </c>
      <c r="G170" s="449">
        <f t="shared" si="18"/>
        <v>0</v>
      </c>
      <c r="H170" s="449">
        <f>'Data information'!F387</f>
        <v>0</v>
      </c>
      <c r="I170" s="449">
        <f t="shared" si="19"/>
        <v>0</v>
      </c>
      <c r="J170" s="449">
        <f t="shared" si="20"/>
        <v>0</v>
      </c>
      <c r="K170" s="460"/>
    </row>
    <row r="171" spans="1:11" s="500" customFormat="1" hidden="1">
      <c r="A171" s="460"/>
      <c r="B171" s="482"/>
      <c r="C171" s="489" t="str">
        <f>'Data information'!C388</f>
        <v xml:space="preserve"> - W2B-หน้าต่างบานเลื่อนสลับ+ช่องแสงติดตาย</v>
      </c>
      <c r="D171" s="449"/>
      <c r="E171" s="450" t="str">
        <f>'Data information'!D388</f>
        <v>ชุด</v>
      </c>
      <c r="F171" s="449">
        <f>'Data information'!E388</f>
        <v>15688.874999999998</v>
      </c>
      <c r="G171" s="449">
        <f t="shared" si="18"/>
        <v>0</v>
      </c>
      <c r="H171" s="449">
        <f>'Data information'!F388</f>
        <v>0</v>
      </c>
      <c r="I171" s="449">
        <f t="shared" si="19"/>
        <v>0</v>
      </c>
      <c r="J171" s="449">
        <f t="shared" si="20"/>
        <v>0</v>
      </c>
      <c r="K171" s="460"/>
    </row>
    <row r="172" spans="1:11" s="500" customFormat="1" hidden="1">
      <c r="A172" s="460"/>
      <c r="B172" s="482"/>
      <c r="C172" s="489" t="str">
        <f>'Data information'!C389</f>
        <v xml:space="preserve"> - W3-หน้าต่างบานเลื่อนสลับ+ช่องแสงติดตาย</v>
      </c>
      <c r="D172" s="449"/>
      <c r="E172" s="450" t="str">
        <f>'Data information'!D389</f>
        <v>ชุด</v>
      </c>
      <c r="F172" s="449">
        <f>'Data information'!E389</f>
        <v>12120.999999999998</v>
      </c>
      <c r="G172" s="449">
        <f t="shared" si="18"/>
        <v>0</v>
      </c>
      <c r="H172" s="449">
        <f>'Data information'!F389</f>
        <v>0</v>
      </c>
      <c r="I172" s="449">
        <f t="shared" si="19"/>
        <v>0</v>
      </c>
      <c r="J172" s="449">
        <f t="shared" si="20"/>
        <v>0</v>
      </c>
      <c r="K172" s="460"/>
    </row>
    <row r="173" spans="1:11" s="500" customFormat="1" hidden="1">
      <c r="A173" s="460"/>
      <c r="B173" s="482"/>
      <c r="C173" s="489" t="str">
        <f>'Data information'!C390</f>
        <v xml:space="preserve"> - W3A-หน้าต่างบานเลื่อนสลับ+ช่องแสงติดตาย</v>
      </c>
      <c r="D173" s="449"/>
      <c r="E173" s="450" t="str">
        <f>'Data information'!D390</f>
        <v>ชุด</v>
      </c>
      <c r="F173" s="449">
        <f>'Data information'!E390</f>
        <v>12277.4</v>
      </c>
      <c r="G173" s="449">
        <f t="shared" si="18"/>
        <v>0</v>
      </c>
      <c r="H173" s="449">
        <f>'Data information'!F390</f>
        <v>0</v>
      </c>
      <c r="I173" s="449">
        <f t="shared" si="19"/>
        <v>0</v>
      </c>
      <c r="J173" s="449">
        <f t="shared" si="20"/>
        <v>0</v>
      </c>
      <c r="K173" s="460"/>
    </row>
    <row r="174" spans="1:11" s="500" customFormat="1" hidden="1">
      <c r="A174" s="460"/>
      <c r="B174" s="482"/>
      <c r="C174" s="489" t="str">
        <f>'Data information'!C391</f>
        <v xml:space="preserve"> - W4-หน้าต่างบานเลื่อนสลับ</v>
      </c>
      <c r="D174" s="449"/>
      <c r="E174" s="450" t="str">
        <f>'Data information'!D391</f>
        <v>ชุด</v>
      </c>
      <c r="F174" s="449">
        <f>'Data information'!E391</f>
        <v>4606.2349999999997</v>
      </c>
      <c r="G174" s="449">
        <f t="shared" si="18"/>
        <v>0</v>
      </c>
      <c r="H174" s="449">
        <f>'Data information'!F391</f>
        <v>0</v>
      </c>
      <c r="I174" s="449">
        <f t="shared" si="19"/>
        <v>0</v>
      </c>
      <c r="J174" s="449">
        <f t="shared" si="20"/>
        <v>0</v>
      </c>
      <c r="K174" s="460"/>
    </row>
    <row r="175" spans="1:11" s="500" customFormat="1" hidden="1">
      <c r="A175" s="460"/>
      <c r="B175" s="482"/>
      <c r="C175" s="489" t="str">
        <f>'Data information'!C392</f>
        <v xml:space="preserve"> - W5-หน้าต่างบานเลื่อนสลับ</v>
      </c>
      <c r="D175" s="449"/>
      <c r="E175" s="450" t="str">
        <f>'Data information'!D392</f>
        <v>ชุด</v>
      </c>
      <c r="F175" s="449">
        <f>'Data information'!E392</f>
        <v>6744.7499999999991</v>
      </c>
      <c r="G175" s="449">
        <f t="shared" si="18"/>
        <v>0</v>
      </c>
      <c r="H175" s="449">
        <f>'Data information'!F392</f>
        <v>0</v>
      </c>
      <c r="I175" s="449">
        <f t="shared" si="19"/>
        <v>0</v>
      </c>
      <c r="J175" s="449">
        <f t="shared" si="20"/>
        <v>0</v>
      </c>
      <c r="K175" s="460"/>
    </row>
    <row r="176" spans="1:11" s="500" customFormat="1" hidden="1">
      <c r="A176" s="460"/>
      <c r="B176" s="482"/>
      <c r="C176" s="489" t="str">
        <f>'Data information'!C393</f>
        <v xml:space="preserve"> - W6-หน้าต่างบานเกล็ดระบายอากาศ</v>
      </c>
      <c r="D176" s="449"/>
      <c r="E176" s="450" t="str">
        <f>'Data information'!D393</f>
        <v>ชุด</v>
      </c>
      <c r="F176" s="449">
        <f>'Data information'!E393</f>
        <v>4594.25</v>
      </c>
      <c r="G176" s="449">
        <f t="shared" si="18"/>
        <v>0</v>
      </c>
      <c r="H176" s="449">
        <f>'Data information'!F393</f>
        <v>0</v>
      </c>
      <c r="I176" s="449">
        <f t="shared" si="19"/>
        <v>0</v>
      </c>
      <c r="J176" s="449">
        <f t="shared" si="20"/>
        <v>0</v>
      </c>
      <c r="K176" s="460"/>
    </row>
    <row r="177" spans="1:11" s="500" customFormat="1" hidden="1">
      <c r="A177" s="460"/>
      <c r="B177" s="482"/>
      <c r="C177" s="489" t="str">
        <f>'Data information'!C394</f>
        <v xml:space="preserve"> - W6A-หน้าต่างบานเกล็ดระบายอากาศ</v>
      </c>
      <c r="D177" s="449"/>
      <c r="E177" s="450" t="str">
        <f>'Data information'!D394</f>
        <v>ชุด</v>
      </c>
      <c r="F177" s="449">
        <f>'Data information'!E394</f>
        <v>4056.6249999999995</v>
      </c>
      <c r="G177" s="449">
        <f t="shared" si="18"/>
        <v>0</v>
      </c>
      <c r="H177" s="449">
        <f>'Data information'!F394</f>
        <v>0</v>
      </c>
      <c r="I177" s="449">
        <f t="shared" si="19"/>
        <v>0</v>
      </c>
      <c r="J177" s="449">
        <f t="shared" si="20"/>
        <v>0</v>
      </c>
      <c r="K177" s="460"/>
    </row>
    <row r="178" spans="1:11" s="500" customFormat="1" hidden="1">
      <c r="A178" s="460"/>
      <c r="B178" s="482"/>
      <c r="C178" s="489" t="str">
        <f>'Data information'!C395</f>
        <v xml:space="preserve"> - W7-หน้าต่างบานเลื่อนคู่</v>
      </c>
      <c r="D178" s="449"/>
      <c r="E178" s="450" t="str">
        <f>'Data information'!D395</f>
        <v>ชุด</v>
      </c>
      <c r="F178" s="449">
        <f>'Data information'!E395</f>
        <v>7233.4999999999991</v>
      </c>
      <c r="G178" s="449">
        <f t="shared" si="18"/>
        <v>0</v>
      </c>
      <c r="H178" s="449">
        <f>'Data information'!F395</f>
        <v>0</v>
      </c>
      <c r="I178" s="449">
        <f t="shared" si="19"/>
        <v>0</v>
      </c>
      <c r="J178" s="449">
        <f t="shared" si="20"/>
        <v>0</v>
      </c>
      <c r="K178" s="460"/>
    </row>
    <row r="179" spans="1:11" s="500" customFormat="1" hidden="1">
      <c r="A179" s="460"/>
      <c r="B179" s="482"/>
      <c r="C179" s="489" t="str">
        <f>'Data information'!C396</f>
        <v xml:space="preserve"> - W8-หน้าต่างช่องแสงติดตาย</v>
      </c>
      <c r="D179" s="449"/>
      <c r="E179" s="450" t="str">
        <f>'Data information'!D396</f>
        <v>ชุด</v>
      </c>
      <c r="F179" s="449">
        <f>'Data information'!E396</f>
        <v>11290.125</v>
      </c>
      <c r="G179" s="449">
        <f t="shared" si="18"/>
        <v>0</v>
      </c>
      <c r="H179" s="449">
        <f>'Data information'!F396</f>
        <v>0</v>
      </c>
      <c r="I179" s="449">
        <f t="shared" si="19"/>
        <v>0</v>
      </c>
      <c r="J179" s="449">
        <f t="shared" si="20"/>
        <v>0</v>
      </c>
      <c r="K179" s="460"/>
    </row>
    <row r="180" spans="1:11" s="500" customFormat="1" hidden="1">
      <c r="A180" s="460"/>
      <c r="B180" s="482"/>
      <c r="C180" s="489" t="str">
        <f>'Data information'!C397</f>
        <v xml:space="preserve"> - W8A-หน้าต่างช่องแสงติดตาย</v>
      </c>
      <c r="D180" s="449"/>
      <c r="E180" s="450" t="str">
        <f>'Data information'!D397</f>
        <v>ชุด</v>
      </c>
      <c r="F180" s="449">
        <f>'Data information'!E397</f>
        <v>6431.95</v>
      </c>
      <c r="G180" s="449">
        <f t="shared" si="18"/>
        <v>0</v>
      </c>
      <c r="H180" s="449">
        <f>'Data information'!F397</f>
        <v>0</v>
      </c>
      <c r="I180" s="449">
        <f t="shared" si="19"/>
        <v>0</v>
      </c>
      <c r="J180" s="449">
        <f t="shared" si="20"/>
        <v>0</v>
      </c>
      <c r="K180" s="460"/>
    </row>
    <row r="181" spans="1:11" s="500" customFormat="1" hidden="1">
      <c r="A181" s="480"/>
      <c r="B181" s="481"/>
      <c r="C181" s="485" t="str">
        <f>'Data information'!C398</f>
        <v>งานสุขภัณฑ์</v>
      </c>
      <c r="D181" s="449"/>
      <c r="E181" s="458"/>
      <c r="F181" s="451"/>
      <c r="G181" s="451"/>
      <c r="H181" s="451"/>
      <c r="I181" s="451"/>
      <c r="J181" s="451"/>
      <c r="K181" s="451"/>
    </row>
    <row r="182" spans="1:11" s="500" customFormat="1" hidden="1">
      <c r="A182" s="451"/>
      <c r="B182" s="475"/>
      <c r="C182" s="489" t="str">
        <f>'Data information'!C399</f>
        <v xml:space="preserve"> - โถส้วมแบบนั่งราบ ชนิดชักโครก พร้อมอุปกรณ์ครบชุด  </v>
      </c>
      <c r="D182" s="449"/>
      <c r="E182" s="450" t="str">
        <f>'Data information'!D399</f>
        <v>ชุด</v>
      </c>
      <c r="F182" s="449">
        <f>'Data information'!E399</f>
        <v>3129.3</v>
      </c>
      <c r="G182" s="449">
        <f>D182*F182</f>
        <v>0</v>
      </c>
      <c r="H182" s="449">
        <f>'Data information'!F399</f>
        <v>450</v>
      </c>
      <c r="I182" s="449">
        <f>D182*H182</f>
        <v>0</v>
      </c>
      <c r="J182" s="449">
        <f>G182+I182</f>
        <v>0</v>
      </c>
      <c r="K182" s="469" t="s">
        <v>967</v>
      </c>
    </row>
    <row r="183" spans="1:11" s="500" customFormat="1" hidden="1">
      <c r="A183" s="460"/>
      <c r="B183" s="482"/>
      <c r="C183" s="489" t="str">
        <f>'Data information'!C400</f>
        <v xml:space="preserve"> - อ่างล้างหน้า ชนิดฝังใต้เคาน์เตอร์ พร้อมอุปกรณ์ครบชุด  </v>
      </c>
      <c r="D183" s="449"/>
      <c r="E183" s="450" t="str">
        <f>'Data information'!D400</f>
        <v>ชุด</v>
      </c>
      <c r="F183" s="449">
        <f>'Data information'!E400</f>
        <v>1762.9</v>
      </c>
      <c r="G183" s="449">
        <f t="shared" ref="G183:G195" si="21">D183*F183</f>
        <v>0</v>
      </c>
      <c r="H183" s="449">
        <f>'Data information'!F400</f>
        <v>450</v>
      </c>
      <c r="I183" s="449">
        <f t="shared" ref="I183:I195" si="22">D183*H183</f>
        <v>0</v>
      </c>
      <c r="J183" s="449">
        <f t="shared" ref="J183:J195" si="23">G183+I183</f>
        <v>0</v>
      </c>
      <c r="K183" s="460"/>
    </row>
    <row r="184" spans="1:11" s="500" customFormat="1" hidden="1">
      <c r="A184" s="460"/>
      <c r="B184" s="482"/>
      <c r="C184" s="489" t="str">
        <f>'Data information'!C401</f>
        <v xml:space="preserve"> - อ่างล้างหน้า ชนิดวางเคาน์เตอร์ พร้อมอุปกรณ์ครบชุด</v>
      </c>
      <c r="D184" s="449"/>
      <c r="E184" s="450" t="str">
        <f>'Data information'!D401</f>
        <v>ชุด</v>
      </c>
      <c r="F184" s="449">
        <f>'Data information'!E401</f>
        <v>1762.9</v>
      </c>
      <c r="G184" s="449">
        <f t="shared" si="21"/>
        <v>0</v>
      </c>
      <c r="H184" s="449">
        <f>'Data information'!F401</f>
        <v>450</v>
      </c>
      <c r="I184" s="449">
        <f t="shared" si="22"/>
        <v>0</v>
      </c>
      <c r="J184" s="449">
        <f t="shared" si="23"/>
        <v>0</v>
      </c>
      <c r="K184" s="460"/>
    </row>
    <row r="185" spans="1:11" s="500" customFormat="1" hidden="1">
      <c r="A185" s="460"/>
      <c r="B185" s="482"/>
      <c r="C185" s="489" t="str">
        <f>'Data information'!C402</f>
        <v xml:space="preserve"> - อ่างล้างหน้า ชนิดวางเคาน์เตอร์ พร้อมอุปกรณ์ครบชุด </v>
      </c>
      <c r="D185" s="449"/>
      <c r="E185" s="450" t="str">
        <f>'Data information'!D402</f>
        <v>ชุด</v>
      </c>
      <c r="F185" s="449">
        <f>'Data information'!E402</f>
        <v>1762.9</v>
      </c>
      <c r="G185" s="449">
        <f t="shared" si="21"/>
        <v>0</v>
      </c>
      <c r="H185" s="449">
        <f>'Data information'!F402</f>
        <v>450</v>
      </c>
      <c r="I185" s="449">
        <f t="shared" si="22"/>
        <v>0</v>
      </c>
      <c r="J185" s="449">
        <f t="shared" si="23"/>
        <v>0</v>
      </c>
      <c r="K185" s="460"/>
    </row>
    <row r="186" spans="1:11" s="500" customFormat="1" hidden="1">
      <c r="A186" s="460"/>
      <c r="B186" s="482"/>
      <c r="C186" s="489" t="str">
        <f>'Data information'!C403</f>
        <v xml:space="preserve"> - อ่างล้างหน้า แบบขาตั้งลอย พร้อมอุปกรณ์ครบชุด  ห้องผู้พิการ</v>
      </c>
      <c r="D186" s="449"/>
      <c r="E186" s="450" t="str">
        <f>'Data information'!D403</f>
        <v>ชุด</v>
      </c>
      <c r="F186" s="449">
        <f>'Data information'!E403</f>
        <v>3312.5</v>
      </c>
      <c r="G186" s="449">
        <f t="shared" si="21"/>
        <v>0</v>
      </c>
      <c r="H186" s="449">
        <f>'Data information'!F403</f>
        <v>450</v>
      </c>
      <c r="I186" s="449">
        <f t="shared" si="22"/>
        <v>0</v>
      </c>
      <c r="J186" s="449">
        <f t="shared" si="23"/>
        <v>0</v>
      </c>
      <c r="K186" s="460"/>
    </row>
    <row r="187" spans="1:11" s="500" customFormat="1" hidden="1">
      <c r="A187" s="460"/>
      <c r="B187" s="482"/>
      <c r="C187" s="489" t="str">
        <f>'Data information'!C404</f>
        <v xml:space="preserve"> - ก๊อกน้ำเย็นอ่างล้างหน้า</v>
      </c>
      <c r="D187" s="449"/>
      <c r="E187" s="450" t="str">
        <f>'Data information'!D404</f>
        <v>ชุด</v>
      </c>
      <c r="F187" s="449">
        <f>'Data information'!E404</f>
        <v>860.1</v>
      </c>
      <c r="G187" s="449">
        <f t="shared" si="21"/>
        <v>0</v>
      </c>
      <c r="H187" s="449">
        <f>'Data information'!F404</f>
        <v>0</v>
      </c>
      <c r="I187" s="449">
        <f t="shared" si="22"/>
        <v>0</v>
      </c>
      <c r="J187" s="449">
        <f t="shared" si="23"/>
        <v>0</v>
      </c>
      <c r="K187" s="460"/>
    </row>
    <row r="188" spans="1:11" s="500" customFormat="1" hidden="1">
      <c r="A188" s="460"/>
      <c r="B188" s="482"/>
      <c r="C188" s="489" t="str">
        <f>'Data information'!C405</f>
        <v xml:space="preserve"> - ก๊อกน้ำเย็นอ่างล้างหน้า</v>
      </c>
      <c r="D188" s="449"/>
      <c r="E188" s="450" t="str">
        <f>'Data information'!D405</f>
        <v>ชุด</v>
      </c>
      <c r="F188" s="449">
        <f>'Data information'!E405</f>
        <v>860.1</v>
      </c>
      <c r="G188" s="449">
        <f t="shared" si="21"/>
        <v>0</v>
      </c>
      <c r="H188" s="449">
        <f>'Data information'!F405</f>
        <v>0</v>
      </c>
      <c r="I188" s="449">
        <f t="shared" si="22"/>
        <v>0</v>
      </c>
      <c r="J188" s="449">
        <f t="shared" si="23"/>
        <v>0</v>
      </c>
      <c r="K188" s="460"/>
    </row>
    <row r="189" spans="1:11" s="500" customFormat="1" hidden="1">
      <c r="A189" s="460"/>
      <c r="B189" s="482"/>
      <c r="C189" s="489" t="str">
        <f>'Data information'!C406</f>
        <v xml:space="preserve"> - ก๊อกน้ำเย็นอ่างล้างหน้า</v>
      </c>
      <c r="D189" s="449"/>
      <c r="E189" s="450" t="str">
        <f>'Data information'!D406</f>
        <v>ชุด</v>
      </c>
      <c r="F189" s="449">
        <f>'Data information'!E406</f>
        <v>860.1</v>
      </c>
      <c r="G189" s="449">
        <f t="shared" si="21"/>
        <v>0</v>
      </c>
      <c r="H189" s="449">
        <f>'Data information'!F406</f>
        <v>0</v>
      </c>
      <c r="I189" s="449">
        <f t="shared" si="22"/>
        <v>0</v>
      </c>
      <c r="J189" s="449">
        <f t="shared" si="23"/>
        <v>0</v>
      </c>
      <c r="K189" s="460"/>
    </row>
    <row r="190" spans="1:11" s="500" customFormat="1" hidden="1">
      <c r="A190" s="460"/>
      <c r="B190" s="482"/>
      <c r="C190" s="489" t="str">
        <f>'Data information'!C407</f>
        <v xml:space="preserve"> - โถปัสสาวะ  พร้อมอุปกรณ์ครบชุด  </v>
      </c>
      <c r="D190" s="449"/>
      <c r="E190" s="450" t="str">
        <f>'Data information'!D407</f>
        <v>ชุด</v>
      </c>
      <c r="F190" s="449">
        <f>'Data information'!E407</f>
        <v>2348.5</v>
      </c>
      <c r="G190" s="449">
        <f t="shared" si="21"/>
        <v>0</v>
      </c>
      <c r="H190" s="449">
        <f>'Data information'!F407</f>
        <v>450</v>
      </c>
      <c r="I190" s="449">
        <f t="shared" si="22"/>
        <v>0</v>
      </c>
      <c r="J190" s="449">
        <f t="shared" si="23"/>
        <v>0</v>
      </c>
      <c r="K190" s="469" t="s">
        <v>967</v>
      </c>
    </row>
    <row r="191" spans="1:11" s="500" customFormat="1" hidden="1">
      <c r="A191" s="460"/>
      <c r="B191" s="482"/>
      <c r="C191" s="489" t="str">
        <f>'Data information'!C408</f>
        <v xml:space="preserve"> - สายชำระ</v>
      </c>
      <c r="D191" s="449"/>
      <c r="E191" s="450" t="str">
        <f>'Data information'!D408</f>
        <v>ชุด</v>
      </c>
      <c r="F191" s="449">
        <f>'Data information'!E408</f>
        <v>488</v>
      </c>
      <c r="G191" s="449">
        <f t="shared" si="21"/>
        <v>0</v>
      </c>
      <c r="H191" s="449">
        <f>'Data information'!F408</f>
        <v>35</v>
      </c>
      <c r="I191" s="449">
        <f t="shared" si="22"/>
        <v>0</v>
      </c>
      <c r="J191" s="449">
        <f t="shared" si="23"/>
        <v>0</v>
      </c>
      <c r="K191" s="460"/>
    </row>
    <row r="192" spans="1:11" s="500" customFormat="1" hidden="1">
      <c r="A192" s="460"/>
      <c r="B192" s="482"/>
      <c r="C192" s="489" t="str">
        <f>'Data information'!C409</f>
        <v xml:space="preserve"> - ตะแกรงดักกลิ่น ขนาด  2 นิ้ว</v>
      </c>
      <c r="D192" s="449"/>
      <c r="E192" s="450" t="str">
        <f>'Data information'!D409</f>
        <v>ชุด</v>
      </c>
      <c r="F192" s="449">
        <f>'Data information'!E409</f>
        <v>353.8</v>
      </c>
      <c r="G192" s="449">
        <f t="shared" si="21"/>
        <v>0</v>
      </c>
      <c r="H192" s="449">
        <f>'Data information'!F409</f>
        <v>0</v>
      </c>
      <c r="I192" s="449">
        <f t="shared" si="22"/>
        <v>0</v>
      </c>
      <c r="J192" s="449">
        <f t="shared" si="23"/>
        <v>0</v>
      </c>
      <c r="K192" s="460"/>
    </row>
    <row r="193" spans="1:11" s="500" customFormat="1" hidden="1">
      <c r="A193" s="460"/>
      <c r="B193" s="482"/>
      <c r="C193" s="489" t="str">
        <f>'Data information'!C410</f>
        <v xml:space="preserve"> - ก๊อกน้ำล้างพื้น  ***ติดใต้ชาวเวอร์ +0.45 ม.</v>
      </c>
      <c r="D193" s="449"/>
      <c r="E193" s="450" t="str">
        <f>'Data information'!D410</f>
        <v>ชุด</v>
      </c>
      <c r="F193" s="449">
        <f>'Data information'!E410</f>
        <v>292.8</v>
      </c>
      <c r="G193" s="449">
        <f t="shared" si="21"/>
        <v>0</v>
      </c>
      <c r="H193" s="449">
        <f>'Data information'!F410</f>
        <v>25</v>
      </c>
      <c r="I193" s="449">
        <f t="shared" si="22"/>
        <v>0</v>
      </c>
      <c r="J193" s="449">
        <f t="shared" si="23"/>
        <v>0</v>
      </c>
      <c r="K193" s="460"/>
    </row>
    <row r="194" spans="1:11" s="500" customFormat="1" hidden="1">
      <c r="A194" s="460"/>
      <c r="B194" s="482"/>
      <c r="C194" s="489" t="str">
        <f>'Data information'!C411</f>
        <v xml:space="preserve"> - ที่ใส่กระดาษชำระสำเร็จรูป JRT</v>
      </c>
      <c r="D194" s="449"/>
      <c r="E194" s="450" t="str">
        <f>'Data information'!D411</f>
        <v>ชุด</v>
      </c>
      <c r="F194" s="449">
        <f>'Data information'!E411</f>
        <v>0</v>
      </c>
      <c r="G194" s="449">
        <f t="shared" si="21"/>
        <v>0</v>
      </c>
      <c r="H194" s="449">
        <f>'Data information'!F411</f>
        <v>0</v>
      </c>
      <c r="I194" s="449">
        <f t="shared" si="22"/>
        <v>0</v>
      </c>
      <c r="J194" s="449">
        <f t="shared" si="23"/>
        <v>0</v>
      </c>
      <c r="K194" s="469" t="s">
        <v>967</v>
      </c>
    </row>
    <row r="195" spans="1:11" s="500" customFormat="1" hidden="1">
      <c r="A195" s="460"/>
      <c r="B195" s="482"/>
      <c r="C195" s="489" t="str">
        <f>'Data information'!C412</f>
        <v xml:space="preserve"> - ราวจับสแตนเลส (ราวทรงตัวอ่างล้างหน้า+ราวทรงตัวขวา+ราวทรงตัวซ้าย)</v>
      </c>
      <c r="D195" s="449"/>
      <c r="E195" s="450" t="str">
        <f>'Data information'!D412</f>
        <v>ชุด</v>
      </c>
      <c r="F195" s="449">
        <f>'Data information'!E412</f>
        <v>12419.6</v>
      </c>
      <c r="G195" s="449">
        <f t="shared" si="21"/>
        <v>0</v>
      </c>
      <c r="H195" s="449">
        <f>'Data information'!F412</f>
        <v>105</v>
      </c>
      <c r="I195" s="449">
        <f t="shared" si="22"/>
        <v>0</v>
      </c>
      <c r="J195" s="449">
        <f t="shared" si="23"/>
        <v>0</v>
      </c>
      <c r="K195" s="460"/>
    </row>
    <row r="196" spans="1:11" s="500" customFormat="1" hidden="1">
      <c r="A196" s="460"/>
      <c r="B196" s="482"/>
      <c r="C196" s="489" t="str">
        <f>'Data information'!C413</f>
        <v xml:space="preserve"> - ฝักบัวสายอ่อนพร้อมก๊อกยืนอาบวาวล์ลอย</v>
      </c>
      <c r="D196" s="449"/>
      <c r="E196" s="450" t="str">
        <f>'Data information'!D413</f>
        <v>ชุด</v>
      </c>
      <c r="F196" s="449">
        <f>'Data information'!E413</f>
        <v>2907.5</v>
      </c>
      <c r="G196" s="449">
        <f>D196*F196</f>
        <v>0</v>
      </c>
      <c r="H196" s="449">
        <f>'Data information'!F413</f>
        <v>70</v>
      </c>
      <c r="I196" s="449">
        <f>D196*H196</f>
        <v>0</v>
      </c>
      <c r="J196" s="449">
        <f>G196+I196</f>
        <v>0</v>
      </c>
      <c r="K196" s="460"/>
    </row>
    <row r="197" spans="1:11" s="500" customFormat="1" hidden="1">
      <c r="A197" s="460"/>
      <c r="B197" s="482"/>
      <c r="C197" s="489" t="str">
        <f>'Data information'!C414</f>
        <v xml:space="preserve"> - กระจกเงา ขนาด 5.00x1.00 ม.</v>
      </c>
      <c r="D197" s="449"/>
      <c r="E197" s="450" t="str">
        <f>'Data information'!D414</f>
        <v>ชุด</v>
      </c>
      <c r="F197" s="449">
        <f>'Data information'!E414</f>
        <v>2220</v>
      </c>
      <c r="G197" s="449">
        <f t="shared" ref="G197:G219" si="24">D197*F197</f>
        <v>0</v>
      </c>
      <c r="H197" s="449">
        <f>'Data information'!F414</f>
        <v>495</v>
      </c>
      <c r="I197" s="449">
        <f t="shared" ref="I197:I219" si="25">D197*H197</f>
        <v>0</v>
      </c>
      <c r="J197" s="449">
        <f t="shared" ref="J197:J219" si="26">G197+I197</f>
        <v>0</v>
      </c>
      <c r="K197" s="460"/>
    </row>
    <row r="198" spans="1:11" s="500" customFormat="1" hidden="1">
      <c r="A198" s="460"/>
      <c r="B198" s="482"/>
      <c r="C198" s="489" t="str">
        <f>'Data information'!C415</f>
        <v xml:space="preserve"> - กระจกเงา ขนาด 3.90x1.00 ม.</v>
      </c>
      <c r="D198" s="449"/>
      <c r="E198" s="450" t="str">
        <f>'Data information'!D415</f>
        <v>ชุด</v>
      </c>
      <c r="F198" s="449">
        <f>'Data information'!E415</f>
        <v>1730</v>
      </c>
      <c r="G198" s="449">
        <f t="shared" si="24"/>
        <v>0</v>
      </c>
      <c r="H198" s="449">
        <f>'Data information'!F415</f>
        <v>386</v>
      </c>
      <c r="I198" s="449">
        <f t="shared" si="25"/>
        <v>0</v>
      </c>
      <c r="J198" s="449">
        <f t="shared" si="26"/>
        <v>0</v>
      </c>
      <c r="K198" s="460"/>
    </row>
    <row r="199" spans="1:11" s="500" customFormat="1" hidden="1">
      <c r="A199" s="460"/>
      <c r="B199" s="482"/>
      <c r="C199" s="489" t="str">
        <f>'Data information'!C416</f>
        <v xml:space="preserve"> - กระจกเงา ขนาด 3.70x1.00 ม.</v>
      </c>
      <c r="D199" s="449"/>
      <c r="E199" s="450" t="str">
        <f>'Data information'!D416</f>
        <v>ชุด</v>
      </c>
      <c r="F199" s="449">
        <f>'Data information'!E416</f>
        <v>1640</v>
      </c>
      <c r="G199" s="449">
        <f t="shared" si="24"/>
        <v>0</v>
      </c>
      <c r="H199" s="449">
        <f>'Data information'!F416</f>
        <v>366</v>
      </c>
      <c r="I199" s="449">
        <f t="shared" si="25"/>
        <v>0</v>
      </c>
      <c r="J199" s="449">
        <f t="shared" si="26"/>
        <v>0</v>
      </c>
      <c r="K199" s="460"/>
    </row>
    <row r="200" spans="1:11" s="500" customFormat="1" hidden="1">
      <c r="A200" s="460"/>
      <c r="B200" s="482"/>
      <c r="C200" s="489" t="str">
        <f>'Data information'!C417</f>
        <v xml:space="preserve"> - กระจกเงา ขนาด 3.65x1.00 ม.</v>
      </c>
      <c r="D200" s="449"/>
      <c r="E200" s="450" t="str">
        <f>'Data information'!D417</f>
        <v>ชุด</v>
      </c>
      <c r="F200" s="449">
        <f>'Data information'!E417</f>
        <v>1620</v>
      </c>
      <c r="G200" s="449">
        <f t="shared" si="24"/>
        <v>0</v>
      </c>
      <c r="H200" s="449">
        <f>'Data information'!F417</f>
        <v>361</v>
      </c>
      <c r="I200" s="449">
        <f t="shared" si="25"/>
        <v>0</v>
      </c>
      <c r="J200" s="449">
        <f t="shared" si="26"/>
        <v>0</v>
      </c>
      <c r="K200" s="460"/>
    </row>
    <row r="201" spans="1:11" s="500" customFormat="1" hidden="1">
      <c r="A201" s="460"/>
      <c r="B201" s="482"/>
      <c r="C201" s="489" t="str">
        <f>'Data information'!C418</f>
        <v xml:space="preserve"> - กระจกเงา ขนาด 3.50x1.00 ม.</v>
      </c>
      <c r="D201" s="449"/>
      <c r="E201" s="450" t="str">
        <f>'Data information'!D418</f>
        <v>ชุด</v>
      </c>
      <c r="F201" s="449">
        <f>'Data information'!E418</f>
        <v>1550</v>
      </c>
      <c r="G201" s="449">
        <f t="shared" si="24"/>
        <v>0</v>
      </c>
      <c r="H201" s="449">
        <f>'Data information'!F418</f>
        <v>346</v>
      </c>
      <c r="I201" s="449">
        <f t="shared" si="25"/>
        <v>0</v>
      </c>
      <c r="J201" s="449">
        <f t="shared" si="26"/>
        <v>0</v>
      </c>
      <c r="K201" s="460"/>
    </row>
    <row r="202" spans="1:11" s="500" customFormat="1" hidden="1">
      <c r="A202" s="460"/>
      <c r="B202" s="482"/>
      <c r="C202" s="489" t="str">
        <f>'Data information'!C419</f>
        <v xml:space="preserve"> - กระจกเงา ขนาด 3.35x1.00 ม.</v>
      </c>
      <c r="D202" s="449"/>
      <c r="E202" s="450" t="str">
        <f>'Data information'!D419</f>
        <v>ชุด</v>
      </c>
      <c r="F202" s="449">
        <f>'Data information'!E419</f>
        <v>1490</v>
      </c>
      <c r="G202" s="449">
        <f t="shared" si="24"/>
        <v>0</v>
      </c>
      <c r="H202" s="449">
        <f>'Data information'!F419</f>
        <v>331</v>
      </c>
      <c r="I202" s="449">
        <f t="shared" si="25"/>
        <v>0</v>
      </c>
      <c r="J202" s="449">
        <f t="shared" si="26"/>
        <v>0</v>
      </c>
      <c r="K202" s="460"/>
    </row>
    <row r="203" spans="1:11" s="500" customFormat="1" hidden="1">
      <c r="A203" s="460"/>
      <c r="B203" s="482"/>
      <c r="C203" s="489" t="str">
        <f>'Data information'!C420</f>
        <v xml:space="preserve"> - กระจกเงา ขนาด 3.30x1.00 ม.</v>
      </c>
      <c r="D203" s="449"/>
      <c r="E203" s="450" t="str">
        <f>'Data information'!D420</f>
        <v>ชุด</v>
      </c>
      <c r="F203" s="449">
        <f>'Data information'!E420</f>
        <v>1470</v>
      </c>
      <c r="G203" s="449">
        <f t="shared" si="24"/>
        <v>0</v>
      </c>
      <c r="H203" s="449">
        <f>'Data information'!F420</f>
        <v>326</v>
      </c>
      <c r="I203" s="449">
        <f t="shared" si="25"/>
        <v>0</v>
      </c>
      <c r="J203" s="449">
        <f t="shared" si="26"/>
        <v>0</v>
      </c>
      <c r="K203" s="460"/>
    </row>
    <row r="204" spans="1:11" s="500" customFormat="1" hidden="1">
      <c r="A204" s="460"/>
      <c r="B204" s="482"/>
      <c r="C204" s="489" t="str">
        <f>'Data information'!C421</f>
        <v xml:space="preserve"> - กระจกเงา ขนาด 3.25x1.00 ม.</v>
      </c>
      <c r="D204" s="449"/>
      <c r="E204" s="450" t="str">
        <f>'Data information'!D421</f>
        <v>ชุด</v>
      </c>
      <c r="F204" s="449">
        <f>'Data information'!E421</f>
        <v>1440</v>
      </c>
      <c r="G204" s="449">
        <f t="shared" si="24"/>
        <v>0</v>
      </c>
      <c r="H204" s="449">
        <f>'Data information'!F421</f>
        <v>321</v>
      </c>
      <c r="I204" s="449">
        <f t="shared" si="25"/>
        <v>0</v>
      </c>
      <c r="J204" s="449">
        <f t="shared" si="26"/>
        <v>0</v>
      </c>
      <c r="K204" s="460"/>
    </row>
    <row r="205" spans="1:11" s="500" customFormat="1" hidden="1">
      <c r="A205" s="460"/>
      <c r="B205" s="482"/>
      <c r="C205" s="489" t="str">
        <f>'Data information'!C422</f>
        <v xml:space="preserve"> - กระจกเงา ขนาด 3.20x1.00 ม.</v>
      </c>
      <c r="D205" s="449"/>
      <c r="E205" s="450" t="str">
        <f>'Data information'!D422</f>
        <v>ชุด</v>
      </c>
      <c r="F205" s="449">
        <f>'Data information'!E422</f>
        <v>1420</v>
      </c>
      <c r="G205" s="449">
        <f t="shared" si="24"/>
        <v>0</v>
      </c>
      <c r="H205" s="449">
        <f>'Data information'!F422</f>
        <v>316</v>
      </c>
      <c r="I205" s="449">
        <f t="shared" si="25"/>
        <v>0</v>
      </c>
      <c r="J205" s="449">
        <f t="shared" si="26"/>
        <v>0</v>
      </c>
      <c r="K205" s="460"/>
    </row>
    <row r="206" spans="1:11" s="500" customFormat="1" hidden="1">
      <c r="A206" s="460"/>
      <c r="B206" s="482"/>
      <c r="C206" s="489" t="str">
        <f>'Data information'!C423</f>
        <v xml:space="preserve"> - กระจกเงา ขนาด 3.15x1.00 ม.</v>
      </c>
      <c r="D206" s="449"/>
      <c r="E206" s="450" t="str">
        <f>'Data information'!D423</f>
        <v>ชุด</v>
      </c>
      <c r="F206" s="449">
        <f>'Data information'!E423</f>
        <v>1400</v>
      </c>
      <c r="G206" s="449">
        <f t="shared" si="24"/>
        <v>0</v>
      </c>
      <c r="H206" s="449">
        <f>'Data information'!F423</f>
        <v>311</v>
      </c>
      <c r="I206" s="449">
        <f t="shared" si="25"/>
        <v>0</v>
      </c>
      <c r="J206" s="449">
        <f t="shared" si="26"/>
        <v>0</v>
      </c>
      <c r="K206" s="460"/>
    </row>
    <row r="207" spans="1:11" s="500" customFormat="1" hidden="1">
      <c r="A207" s="460"/>
      <c r="B207" s="482"/>
      <c r="C207" s="489" t="str">
        <f>'Data information'!C424</f>
        <v xml:space="preserve"> - กระจกเงา ขนาด 3.10x1.00 ม.</v>
      </c>
      <c r="D207" s="449"/>
      <c r="E207" s="450" t="str">
        <f>'Data information'!D424</f>
        <v>ชุด</v>
      </c>
      <c r="F207" s="449">
        <f>'Data information'!E424</f>
        <v>1380</v>
      </c>
      <c r="G207" s="449">
        <f t="shared" si="24"/>
        <v>0</v>
      </c>
      <c r="H207" s="449">
        <f>'Data information'!F424</f>
        <v>306</v>
      </c>
      <c r="I207" s="449">
        <f t="shared" si="25"/>
        <v>0</v>
      </c>
      <c r="J207" s="449">
        <f t="shared" si="26"/>
        <v>0</v>
      </c>
      <c r="K207" s="460"/>
    </row>
    <row r="208" spans="1:11" s="500" customFormat="1" hidden="1">
      <c r="A208" s="460"/>
      <c r="B208" s="482"/>
      <c r="C208" s="489" t="str">
        <f>'Data information'!C425</f>
        <v xml:space="preserve"> - กระจกเงา ขนาด 3.00x1.00 ม.</v>
      </c>
      <c r="D208" s="449"/>
      <c r="E208" s="450" t="str">
        <f>'Data information'!D425</f>
        <v>ชุด</v>
      </c>
      <c r="F208" s="449">
        <f>'Data information'!E425</f>
        <v>1330</v>
      </c>
      <c r="G208" s="449">
        <f t="shared" si="24"/>
        <v>0</v>
      </c>
      <c r="H208" s="449">
        <f>'Data information'!F425</f>
        <v>297</v>
      </c>
      <c r="I208" s="449">
        <f t="shared" si="25"/>
        <v>0</v>
      </c>
      <c r="J208" s="449">
        <f t="shared" si="26"/>
        <v>0</v>
      </c>
      <c r="K208" s="460"/>
    </row>
    <row r="209" spans="1:11" s="500" customFormat="1" hidden="1">
      <c r="A209" s="460"/>
      <c r="B209" s="482"/>
      <c r="C209" s="489" t="str">
        <f>'Data information'!C426</f>
        <v xml:space="preserve"> - กระจกเงา ขนาด 2.90x1.00 ม.</v>
      </c>
      <c r="D209" s="449"/>
      <c r="E209" s="450" t="str">
        <f>'Data information'!D426</f>
        <v>ชุด</v>
      </c>
      <c r="F209" s="449">
        <f>'Data information'!E426</f>
        <v>1290</v>
      </c>
      <c r="G209" s="449">
        <f t="shared" si="24"/>
        <v>0</v>
      </c>
      <c r="H209" s="449">
        <f>'Data information'!F426</f>
        <v>287</v>
      </c>
      <c r="I209" s="449">
        <f t="shared" si="25"/>
        <v>0</v>
      </c>
      <c r="J209" s="449">
        <f t="shared" si="26"/>
        <v>0</v>
      </c>
      <c r="K209" s="460"/>
    </row>
    <row r="210" spans="1:11" s="500" customFormat="1" hidden="1">
      <c r="A210" s="460"/>
      <c r="B210" s="482"/>
      <c r="C210" s="489" t="str">
        <f>'Data information'!C427</f>
        <v xml:space="preserve"> - กระจกเงา ขนาด 2.20x1.00 ม.</v>
      </c>
      <c r="D210" s="449"/>
      <c r="E210" s="450" t="str">
        <f>'Data information'!D427</f>
        <v>ชุด</v>
      </c>
      <c r="F210" s="449">
        <f>'Data information'!E427</f>
        <v>980</v>
      </c>
      <c r="G210" s="449">
        <f t="shared" si="24"/>
        <v>0</v>
      </c>
      <c r="H210" s="449">
        <f>'Data information'!F427</f>
        <v>217</v>
      </c>
      <c r="I210" s="449">
        <f t="shared" si="25"/>
        <v>0</v>
      </c>
      <c r="J210" s="449">
        <f t="shared" si="26"/>
        <v>0</v>
      </c>
      <c r="K210" s="460"/>
    </row>
    <row r="211" spans="1:11" s="500" customFormat="1" hidden="1">
      <c r="A211" s="460"/>
      <c r="B211" s="482"/>
      <c r="C211" s="489" t="str">
        <f>'Data information'!C428</f>
        <v xml:space="preserve"> - กระจกเงา ขนาด 1.90x1.00 ม.</v>
      </c>
      <c r="D211" s="449"/>
      <c r="E211" s="450" t="str">
        <f>'Data information'!D428</f>
        <v>ชุด</v>
      </c>
      <c r="F211" s="449">
        <f>'Data information'!E428</f>
        <v>840</v>
      </c>
      <c r="G211" s="449">
        <f t="shared" si="24"/>
        <v>0</v>
      </c>
      <c r="H211" s="449">
        <f>'Data information'!F428</f>
        <v>188</v>
      </c>
      <c r="I211" s="449">
        <f t="shared" si="25"/>
        <v>0</v>
      </c>
      <c r="J211" s="449">
        <f t="shared" si="26"/>
        <v>0</v>
      </c>
      <c r="K211" s="460"/>
    </row>
    <row r="212" spans="1:11" s="500" customFormat="1" hidden="1">
      <c r="A212" s="460"/>
      <c r="B212" s="482"/>
      <c r="C212" s="489" t="str">
        <f>'Data information'!C429</f>
        <v xml:space="preserve"> - กระจกเงา ขนาด 1.60x1.00 ม.</v>
      </c>
      <c r="D212" s="449"/>
      <c r="E212" s="450" t="str">
        <f>'Data information'!D429</f>
        <v>ชุด</v>
      </c>
      <c r="F212" s="449">
        <f>'Data information'!E429</f>
        <v>710</v>
      </c>
      <c r="G212" s="449">
        <f t="shared" si="24"/>
        <v>0</v>
      </c>
      <c r="H212" s="449">
        <f>'Data information'!F429</f>
        <v>158</v>
      </c>
      <c r="I212" s="449">
        <f t="shared" si="25"/>
        <v>0</v>
      </c>
      <c r="J212" s="449">
        <f t="shared" si="26"/>
        <v>0</v>
      </c>
      <c r="K212" s="460"/>
    </row>
    <row r="213" spans="1:11" s="500" customFormat="1" hidden="1">
      <c r="A213" s="460"/>
      <c r="B213" s="482"/>
      <c r="C213" s="489" t="str">
        <f>'Data information'!C430</f>
        <v xml:space="preserve"> - กระจกเงา ขนาด 1.00x1.00 ม.</v>
      </c>
      <c r="D213" s="449"/>
      <c r="E213" s="450" t="str">
        <f>'Data information'!D430</f>
        <v>ชุด</v>
      </c>
      <c r="F213" s="449">
        <f>'Data information'!E430</f>
        <v>440</v>
      </c>
      <c r="G213" s="449">
        <f t="shared" si="24"/>
        <v>0</v>
      </c>
      <c r="H213" s="449">
        <f>'Data information'!F430</f>
        <v>99</v>
      </c>
      <c r="I213" s="449">
        <f t="shared" si="25"/>
        <v>0</v>
      </c>
      <c r="J213" s="449">
        <f t="shared" si="26"/>
        <v>0</v>
      </c>
      <c r="K213" s="460"/>
    </row>
    <row r="214" spans="1:11" s="500" customFormat="1" hidden="1">
      <c r="A214" s="460"/>
      <c r="B214" s="482"/>
      <c r="C214" s="489" t="str">
        <f>'Data information'!C431</f>
        <v xml:space="preserve"> - กระจกเงา ขนาด 0.60x1.00 ม.</v>
      </c>
      <c r="D214" s="449"/>
      <c r="E214" s="450" t="str">
        <f>'Data information'!D431</f>
        <v>ชุด</v>
      </c>
      <c r="F214" s="449">
        <f>'Data information'!E431</f>
        <v>270</v>
      </c>
      <c r="G214" s="449">
        <f t="shared" si="24"/>
        <v>0</v>
      </c>
      <c r="H214" s="449">
        <f>'Data information'!F431</f>
        <v>59</v>
      </c>
      <c r="I214" s="449">
        <f t="shared" si="25"/>
        <v>0</v>
      </c>
      <c r="J214" s="449">
        <f t="shared" si="26"/>
        <v>0</v>
      </c>
      <c r="K214" s="460"/>
    </row>
    <row r="215" spans="1:11" s="500" customFormat="1" hidden="1">
      <c r="A215" s="460"/>
      <c r="B215" s="482"/>
      <c r="C215" s="489" t="str">
        <f>'Data information'!C432</f>
        <v xml:space="preserve"> - ผ11 ผนังห้องน้ำสำเร็จรูป แบบเต็มห้อง</v>
      </c>
      <c r="D215" s="449"/>
      <c r="E215" s="450" t="str">
        <f>'Data information'!D432</f>
        <v>ชุด</v>
      </c>
      <c r="F215" s="449">
        <f>'Data information'!E432</f>
        <v>10700</v>
      </c>
      <c r="G215" s="449">
        <f t="shared" si="24"/>
        <v>0</v>
      </c>
      <c r="H215" s="449">
        <f>'Data information'!F432</f>
        <v>800</v>
      </c>
      <c r="I215" s="449">
        <f t="shared" si="25"/>
        <v>0</v>
      </c>
      <c r="J215" s="449">
        <f t="shared" si="26"/>
        <v>0</v>
      </c>
      <c r="K215" s="460"/>
    </row>
    <row r="216" spans="1:11" s="500" customFormat="1" hidden="1">
      <c r="A216" s="460"/>
      <c r="B216" s="482"/>
      <c r="C216" s="489" t="str">
        <f>'Data information'!C433</f>
        <v xml:space="preserve"> - ผ11 ผนังห้องน้ำสำเร็จรูป แบบครึ่งห้อง</v>
      </c>
      <c r="D216" s="449"/>
      <c r="E216" s="450" t="str">
        <f>'Data information'!D433</f>
        <v>ชุด</v>
      </c>
      <c r="F216" s="449">
        <f>'Data information'!E433</f>
        <v>9800</v>
      </c>
      <c r="G216" s="449">
        <f t="shared" si="24"/>
        <v>0</v>
      </c>
      <c r="H216" s="449">
        <f>'Data information'!F433</f>
        <v>650</v>
      </c>
      <c r="I216" s="449">
        <f t="shared" si="25"/>
        <v>0</v>
      </c>
      <c r="J216" s="449">
        <f t="shared" si="26"/>
        <v>0</v>
      </c>
      <c r="K216" s="460"/>
    </row>
    <row r="217" spans="1:11" s="500" customFormat="1" hidden="1">
      <c r="A217" s="460"/>
      <c r="B217" s="482"/>
      <c r="C217" s="489" t="str">
        <f>'Data information'!C434</f>
        <v xml:space="preserve"> - TOP ปูหินแกรนิตดำจีน กว้าง 0.10 ม. โถปัสสาวะ</v>
      </c>
      <c r="D217" s="449"/>
      <c r="E217" s="450" t="str">
        <f>'Data information'!D434</f>
        <v>ม.</v>
      </c>
      <c r="F217" s="449">
        <f>'Data information'!E434</f>
        <v>0</v>
      </c>
      <c r="G217" s="449">
        <f t="shared" si="24"/>
        <v>0</v>
      </c>
      <c r="H217" s="449">
        <f>'Data information'!F434</f>
        <v>0</v>
      </c>
      <c r="I217" s="449">
        <f t="shared" si="25"/>
        <v>0</v>
      </c>
      <c r="J217" s="449">
        <f t="shared" si="26"/>
        <v>0</v>
      </c>
      <c r="K217" s="469" t="s">
        <v>967</v>
      </c>
    </row>
    <row r="218" spans="1:11" s="500" customFormat="1" hidden="1">
      <c r="A218" s="460"/>
      <c r="B218" s="482"/>
      <c r="C218" s="489" t="str">
        <f>'Data information'!C435</f>
        <v xml:space="preserve"> - TOP ปูหินแกรนิตดำจีน กว้าง 0.15 ม. โถส้วม</v>
      </c>
      <c r="D218" s="449"/>
      <c r="E218" s="450" t="str">
        <f>'Data information'!D435</f>
        <v>ม.</v>
      </c>
      <c r="F218" s="449">
        <f>'Data information'!E435</f>
        <v>0</v>
      </c>
      <c r="G218" s="449">
        <f t="shared" si="24"/>
        <v>0</v>
      </c>
      <c r="H218" s="449">
        <f>'Data information'!F435</f>
        <v>0</v>
      </c>
      <c r="I218" s="449">
        <f t="shared" si="25"/>
        <v>0</v>
      </c>
      <c r="J218" s="449">
        <f t="shared" si="26"/>
        <v>0</v>
      </c>
      <c r="K218" s="469" t="s">
        <v>967</v>
      </c>
    </row>
    <row r="219" spans="1:11" s="500" customFormat="1" hidden="1">
      <c r="A219" s="460"/>
      <c r="B219" s="482"/>
      <c r="C219" s="489" t="str">
        <f>'Data information'!C436</f>
        <v xml:space="preserve"> - เคาน์เตอร์ อ่างล้างหน้า กว้าง 0.60 ม.อ่างล้างหน้า</v>
      </c>
      <c r="D219" s="449"/>
      <c r="E219" s="450" t="str">
        <f>'Data information'!D436</f>
        <v>ม.</v>
      </c>
      <c r="F219" s="449">
        <f>'Data information'!E436</f>
        <v>1440</v>
      </c>
      <c r="G219" s="449">
        <f t="shared" si="24"/>
        <v>0</v>
      </c>
      <c r="H219" s="449">
        <f>'Data information'!F436</f>
        <v>175</v>
      </c>
      <c r="I219" s="449">
        <f t="shared" si="25"/>
        <v>0</v>
      </c>
      <c r="J219" s="449">
        <f t="shared" si="26"/>
        <v>0</v>
      </c>
      <c r="K219" s="460"/>
    </row>
    <row r="220" spans="1:11" s="500" customFormat="1">
      <c r="A220" s="480"/>
      <c r="B220" s="481"/>
      <c r="C220" s="485" t="str">
        <f>'Data information'!C437</f>
        <v>งานบันได</v>
      </c>
      <c r="D220" s="451"/>
      <c r="E220" s="458"/>
      <c r="F220" s="451"/>
      <c r="G220" s="451"/>
      <c r="H220" s="451"/>
      <c r="I220" s="451"/>
      <c r="J220" s="451"/>
      <c r="K220" s="451"/>
    </row>
    <row r="221" spans="1:11" s="500" customFormat="1" hidden="1">
      <c r="A221" s="451"/>
      <c r="B221" s="475"/>
      <c r="C221" s="485" t="str">
        <f>'Data information'!C438</f>
        <v>งานบันได ST.1-A อาคาร 1</v>
      </c>
      <c r="D221" s="449"/>
      <c r="E221" s="450"/>
      <c r="F221" s="449"/>
      <c r="G221" s="449"/>
      <c r="H221" s="449"/>
      <c r="I221" s="449"/>
      <c r="J221" s="449"/>
      <c r="K221" s="469"/>
    </row>
    <row r="222" spans="1:11" s="500" customFormat="1" hidden="1">
      <c r="A222" s="460"/>
      <c r="B222" s="482"/>
      <c r="C222" s="489" t="str">
        <f>'Data information'!C439</f>
        <v xml:space="preserve"> - H-390X300X10X16 mm.( แม่บันได )</v>
      </c>
      <c r="D222" s="449"/>
      <c r="E222" s="450" t="str">
        <f>'Data information'!D439</f>
        <v>กก.</v>
      </c>
      <c r="F222" s="449">
        <f>'Data information'!E439</f>
        <v>34.64</v>
      </c>
      <c r="G222" s="449">
        <f t="shared" ref="G222:G235" si="27">D222*F222</f>
        <v>0</v>
      </c>
      <c r="H222" s="449">
        <f>'Data information'!F439</f>
        <v>0</v>
      </c>
      <c r="I222" s="449">
        <f t="shared" ref="I222:I235" si="28">D222*H222</f>
        <v>0</v>
      </c>
      <c r="J222" s="449">
        <f t="shared" ref="J222:J235" si="29">G222+I222</f>
        <v>0</v>
      </c>
      <c r="K222" s="460"/>
    </row>
    <row r="223" spans="1:11" s="500" customFormat="1" hidden="1">
      <c r="A223" s="460"/>
      <c r="B223" s="482"/>
      <c r="C223" s="489" t="str">
        <f>'Data information'!C440</f>
        <v xml:space="preserve"> - แผ่นเหล็กเรียบดำหนา 6 มม. (ลูกตั้ง-ลูกนอน)</v>
      </c>
      <c r="D223" s="449"/>
      <c r="E223" s="450" t="str">
        <f>'Data information'!D440</f>
        <v>กก.</v>
      </c>
      <c r="F223" s="449">
        <f>'Data information'!E440</f>
        <v>25.12</v>
      </c>
      <c r="G223" s="449">
        <f t="shared" si="27"/>
        <v>0</v>
      </c>
      <c r="H223" s="449">
        <f>'Data information'!F440</f>
        <v>0</v>
      </c>
      <c r="I223" s="449">
        <f t="shared" si="28"/>
        <v>0</v>
      </c>
      <c r="J223" s="449">
        <f t="shared" si="29"/>
        <v>0</v>
      </c>
      <c r="K223" s="460"/>
    </row>
    <row r="224" spans="1:11" s="500" customFormat="1" hidden="1">
      <c r="A224" s="460"/>
      <c r="B224" s="482"/>
      <c r="C224" s="489" t="str">
        <f>'Data information'!C441</f>
        <v xml:space="preserve"> - แผ่นเหล็กขนาด 1000X400X25mm. </v>
      </c>
      <c r="D224" s="449"/>
      <c r="E224" s="450" t="str">
        <f>'Data information'!D441</f>
        <v>กก.</v>
      </c>
      <c r="F224" s="449">
        <f>'Data information'!E441</f>
        <v>28.44</v>
      </c>
      <c r="G224" s="449">
        <f t="shared" si="27"/>
        <v>0</v>
      </c>
      <c r="H224" s="449">
        <f>'Data information'!F441</f>
        <v>0</v>
      </c>
      <c r="I224" s="449">
        <f t="shared" si="28"/>
        <v>0</v>
      </c>
      <c r="J224" s="449">
        <f t="shared" si="29"/>
        <v>0</v>
      </c>
      <c r="K224" s="460"/>
    </row>
    <row r="225" spans="1:11" s="500" customFormat="1" hidden="1">
      <c r="A225" s="460"/>
      <c r="B225" s="482"/>
      <c r="C225" s="489" t="str">
        <f>'Data information'!C442</f>
        <v xml:space="preserve"> - แผ่นเหล็กขนาด 400X400X25mm. </v>
      </c>
      <c r="D225" s="449"/>
      <c r="E225" s="450" t="str">
        <f>'Data information'!D442</f>
        <v>กก.</v>
      </c>
      <c r="F225" s="449">
        <f>'Data information'!E442</f>
        <v>28.44</v>
      </c>
      <c r="G225" s="449">
        <f t="shared" si="27"/>
        <v>0</v>
      </c>
      <c r="H225" s="449">
        <f>'Data information'!F442</f>
        <v>0</v>
      </c>
      <c r="I225" s="449">
        <f t="shared" si="28"/>
        <v>0</v>
      </c>
      <c r="J225" s="449">
        <f t="shared" si="29"/>
        <v>0</v>
      </c>
      <c r="K225" s="460"/>
    </row>
    <row r="226" spans="1:11" s="500" customFormat="1" hidden="1">
      <c r="A226" s="460"/>
      <c r="B226" s="482"/>
      <c r="C226" s="489" t="str">
        <f>'Data information'!C443</f>
        <v xml:space="preserve"> - ค่าแรงเชื่อม ประกอบเหล็กโครงสร้าง</v>
      </c>
      <c r="D226" s="449"/>
      <c r="E226" s="450" t="str">
        <f>'Data information'!D443</f>
        <v>กก.</v>
      </c>
      <c r="F226" s="449">
        <f>'Data information'!E443</f>
        <v>0</v>
      </c>
      <c r="G226" s="449">
        <f t="shared" si="27"/>
        <v>0</v>
      </c>
      <c r="H226" s="449">
        <f>'Data information'!F443</f>
        <v>10</v>
      </c>
      <c r="I226" s="449">
        <f t="shared" si="28"/>
        <v>0</v>
      </c>
      <c r="J226" s="449">
        <f t="shared" si="29"/>
        <v>0</v>
      </c>
      <c r="K226" s="460"/>
    </row>
    <row r="227" spans="1:11" s="500" customFormat="1" hidden="1">
      <c r="A227" s="460"/>
      <c r="B227" s="482"/>
      <c r="C227" s="489" t="str">
        <f>'Data information'!C444</f>
        <v xml:space="preserve"> - Dowel DB25 </v>
      </c>
      <c r="D227" s="449"/>
      <c r="E227" s="450" t="str">
        <f>'Data information'!D444</f>
        <v>กก.</v>
      </c>
      <c r="F227" s="449">
        <f>'Data information'!E444</f>
        <v>20.41</v>
      </c>
      <c r="G227" s="449">
        <f t="shared" si="27"/>
        <v>0</v>
      </c>
      <c r="H227" s="449">
        <f>'Data information'!F444</f>
        <v>0</v>
      </c>
      <c r="I227" s="449">
        <f t="shared" si="28"/>
        <v>0</v>
      </c>
      <c r="J227" s="449">
        <f t="shared" si="29"/>
        <v>0</v>
      </c>
      <c r="K227" s="460"/>
    </row>
    <row r="228" spans="1:11" s="500" customFormat="1" hidden="1">
      <c r="A228" s="460"/>
      <c r="B228" s="482"/>
      <c r="C228" s="489" t="str">
        <f>'Data information'!C445</f>
        <v xml:space="preserve"> - คอนกรีต ขัดมันเรียบ (ลูกนอนบันได)</v>
      </c>
      <c r="D228" s="449"/>
      <c r="E228" s="450" t="str">
        <f>'Data information'!D445</f>
        <v>ลบ.ม.</v>
      </c>
      <c r="F228" s="449">
        <f>'Data information'!E445</f>
        <v>1971.96</v>
      </c>
      <c r="G228" s="449">
        <f t="shared" si="27"/>
        <v>0</v>
      </c>
      <c r="H228" s="449">
        <f>'Data information'!F445</f>
        <v>519</v>
      </c>
      <c r="I228" s="449">
        <f t="shared" si="28"/>
        <v>0</v>
      </c>
      <c r="J228" s="449">
        <f t="shared" si="29"/>
        <v>0</v>
      </c>
      <c r="K228" s="460"/>
    </row>
    <row r="229" spans="1:11" s="500" customFormat="1" hidden="1">
      <c r="A229" s="460"/>
      <c r="B229" s="482"/>
      <c r="C229" s="489" t="str">
        <f>'Data information'!C446</f>
        <v xml:space="preserve"> - เหล็กเสริม RB 9 มม.</v>
      </c>
      <c r="D229" s="449"/>
      <c r="E229" s="450" t="str">
        <f>'Data information'!D446</f>
        <v>กก.</v>
      </c>
      <c r="F229" s="449">
        <f>'Data information'!E446</f>
        <v>20.79</v>
      </c>
      <c r="G229" s="449">
        <f t="shared" si="27"/>
        <v>0</v>
      </c>
      <c r="H229" s="449">
        <f>'Data information'!F446</f>
        <v>4.4000000000000004</v>
      </c>
      <c r="I229" s="449">
        <f t="shared" si="28"/>
        <v>0</v>
      </c>
      <c r="J229" s="449">
        <f t="shared" si="29"/>
        <v>0</v>
      </c>
      <c r="K229" s="460"/>
    </row>
    <row r="230" spans="1:11" s="500" customFormat="1" hidden="1">
      <c r="A230" s="460"/>
      <c r="B230" s="482"/>
      <c r="C230" s="489" t="str">
        <f>'Data information'!C447</f>
        <v xml:space="preserve"> - เหล็กเสริม DB 12 มม.</v>
      </c>
      <c r="D230" s="449"/>
      <c r="E230" s="450" t="str">
        <f>'Data information'!D447</f>
        <v>กก.</v>
      </c>
      <c r="F230" s="449">
        <f>'Data information'!E447</f>
        <v>20.2</v>
      </c>
      <c r="G230" s="449">
        <f t="shared" si="27"/>
        <v>0</v>
      </c>
      <c r="H230" s="449">
        <f>'Data information'!F447</f>
        <v>3.6</v>
      </c>
      <c r="I230" s="449">
        <f t="shared" si="28"/>
        <v>0</v>
      </c>
      <c r="J230" s="449">
        <f t="shared" si="29"/>
        <v>0</v>
      </c>
      <c r="K230" s="460"/>
    </row>
    <row r="231" spans="1:11" s="500" customFormat="1" hidden="1">
      <c r="A231" s="460"/>
      <c r="B231" s="482"/>
      <c r="C231" s="489" t="str">
        <f>'Data information'!C448</f>
        <v xml:space="preserve"> - ลวดผูกเหล็ก</v>
      </c>
      <c r="D231" s="449"/>
      <c r="E231" s="450" t="str">
        <f>'Data information'!D448</f>
        <v>กก.</v>
      </c>
      <c r="F231" s="449">
        <f>'Data information'!E448</f>
        <v>34.42</v>
      </c>
      <c r="G231" s="449">
        <f t="shared" si="27"/>
        <v>0</v>
      </c>
      <c r="H231" s="449">
        <f>'Data information'!F448</f>
        <v>0</v>
      </c>
      <c r="I231" s="449">
        <f t="shared" si="28"/>
        <v>0</v>
      </c>
      <c r="J231" s="449">
        <f t="shared" si="29"/>
        <v>0</v>
      </c>
      <c r="K231" s="460"/>
    </row>
    <row r="232" spans="1:11" s="500" customFormat="1" hidden="1">
      <c r="A232" s="460"/>
      <c r="B232" s="482"/>
      <c r="C232" s="489" t="str">
        <f>'Data information'!C449</f>
        <v xml:space="preserve"> - เหล็กสี่เหลี่ยมตัน 1 x 1 ซม.(จมูกบันได)</v>
      </c>
      <c r="D232" s="449"/>
      <c r="E232" s="450" t="str">
        <f>'Data information'!D449</f>
        <v>ม.</v>
      </c>
      <c r="F232" s="449">
        <f>'Data information'!E449</f>
        <v>30</v>
      </c>
      <c r="G232" s="449">
        <f t="shared" si="27"/>
        <v>0</v>
      </c>
      <c r="H232" s="449">
        <f>'Data information'!F449</f>
        <v>0</v>
      </c>
      <c r="I232" s="449">
        <f t="shared" si="28"/>
        <v>0</v>
      </c>
      <c r="J232" s="449">
        <f t="shared" si="29"/>
        <v>0</v>
      </c>
      <c r="K232" s="460"/>
    </row>
    <row r="233" spans="1:11" s="500" customFormat="1" hidden="1">
      <c r="A233" s="460"/>
      <c r="B233" s="482"/>
      <c r="C233" s="489" t="str">
        <f>'Data information'!C450</f>
        <v xml:space="preserve"> - ทาสีกันสนิม</v>
      </c>
      <c r="D233" s="449"/>
      <c r="E233" s="450" t="str">
        <f>'Data information'!D450</f>
        <v>ตร.ม.</v>
      </c>
      <c r="F233" s="449">
        <f>'Data information'!E450</f>
        <v>22.42</v>
      </c>
      <c r="G233" s="449">
        <f t="shared" si="27"/>
        <v>0</v>
      </c>
      <c r="H233" s="449">
        <f>'Data information'!F450</f>
        <v>30</v>
      </c>
      <c r="I233" s="449">
        <f t="shared" si="28"/>
        <v>0</v>
      </c>
      <c r="J233" s="449">
        <f t="shared" si="29"/>
        <v>0</v>
      </c>
      <c r="K233" s="460"/>
    </row>
    <row r="234" spans="1:11" s="500" customFormat="1" hidden="1">
      <c r="A234" s="460"/>
      <c r="B234" s="482"/>
      <c r="C234" s="489" t="str">
        <f>'Data information'!C451</f>
        <v xml:space="preserve"> - ทาสีน้ำมัน</v>
      </c>
      <c r="D234" s="449"/>
      <c r="E234" s="450" t="str">
        <f>'Data information'!D451</f>
        <v>ตร.ม.</v>
      </c>
      <c r="F234" s="449">
        <f>'Data information'!E451</f>
        <v>66.12</v>
      </c>
      <c r="G234" s="449">
        <f t="shared" si="27"/>
        <v>0</v>
      </c>
      <c r="H234" s="449">
        <f>'Data information'!F451</f>
        <v>35</v>
      </c>
      <c r="I234" s="449">
        <f t="shared" si="28"/>
        <v>0</v>
      </c>
      <c r="J234" s="449">
        <f t="shared" si="29"/>
        <v>0</v>
      </c>
      <c r="K234" s="460"/>
    </row>
    <row r="235" spans="1:11" s="500" customFormat="1" hidden="1">
      <c r="A235" s="460"/>
      <c r="B235" s="482"/>
      <c r="C235" s="489" t="str">
        <f>'Data information'!C452</f>
        <v xml:space="preserve"> - งานราวเหล็ก ราวบันได ST.1</v>
      </c>
      <c r="D235" s="449"/>
      <c r="E235" s="450" t="str">
        <f>'Data information'!D452</f>
        <v>ม.</v>
      </c>
      <c r="F235" s="449">
        <f>'Data information'!E452</f>
        <v>1838.53</v>
      </c>
      <c r="G235" s="449">
        <f t="shared" si="27"/>
        <v>0</v>
      </c>
      <c r="H235" s="449">
        <f>'Data information'!F452</f>
        <v>560</v>
      </c>
      <c r="I235" s="449">
        <f t="shared" si="28"/>
        <v>0</v>
      </c>
      <c r="J235" s="449">
        <f t="shared" si="29"/>
        <v>0</v>
      </c>
      <c r="K235" s="460"/>
    </row>
    <row r="236" spans="1:11" s="500" customFormat="1" hidden="1">
      <c r="A236" s="460"/>
      <c r="B236" s="482"/>
      <c r="C236" s="485" t="str">
        <f>'Data information'!C453</f>
        <v>งานบันได ST.1 อาคาร 1,2,3,4,5,6,7,ราว8</v>
      </c>
      <c r="D236" s="449"/>
      <c r="E236" s="450"/>
      <c r="F236" s="449"/>
      <c r="G236" s="449"/>
      <c r="H236" s="449"/>
      <c r="I236" s="449"/>
      <c r="J236" s="449"/>
      <c r="K236" s="460"/>
    </row>
    <row r="237" spans="1:11" s="500" customFormat="1" hidden="1">
      <c r="A237" s="460"/>
      <c r="B237" s="482"/>
      <c r="C237" s="489" t="str">
        <f>'Data information'!C454</f>
        <v xml:space="preserve"> - H-390X300X10X16 mm.( แม่บันได )</v>
      </c>
      <c r="D237" s="449"/>
      <c r="E237" s="450" t="str">
        <f>'Data information'!D454</f>
        <v>กก.</v>
      </c>
      <c r="F237" s="449">
        <f>'Data information'!E454</f>
        <v>34.64</v>
      </c>
      <c r="G237" s="449">
        <f t="shared" ref="G237:G300" si="30">D237*F237</f>
        <v>0</v>
      </c>
      <c r="H237" s="449">
        <f>'Data information'!F454</f>
        <v>0</v>
      </c>
      <c r="I237" s="449">
        <f t="shared" ref="I237:I300" si="31">D237*H237</f>
        <v>0</v>
      </c>
      <c r="J237" s="449">
        <f t="shared" ref="J237:J300" si="32">G237+I237</f>
        <v>0</v>
      </c>
      <c r="K237" s="460"/>
    </row>
    <row r="238" spans="1:11" s="500" customFormat="1" hidden="1">
      <c r="A238" s="460"/>
      <c r="B238" s="482"/>
      <c r="C238" s="489" t="str">
        <f>'Data information'!C455</f>
        <v xml:space="preserve"> - แผ่นเหล็กเรียบดำหนา 6 มม. (ลูกตั้ง-ลูกนอน)</v>
      </c>
      <c r="D238" s="449"/>
      <c r="E238" s="450" t="str">
        <f>'Data information'!D455</f>
        <v>กก.</v>
      </c>
      <c r="F238" s="449">
        <f>'Data information'!E455</f>
        <v>25.12</v>
      </c>
      <c r="G238" s="449">
        <f t="shared" si="30"/>
        <v>0</v>
      </c>
      <c r="H238" s="449">
        <f>'Data information'!F455</f>
        <v>0</v>
      </c>
      <c r="I238" s="449">
        <f t="shared" si="31"/>
        <v>0</v>
      </c>
      <c r="J238" s="449">
        <f t="shared" si="32"/>
        <v>0</v>
      </c>
      <c r="K238" s="460"/>
    </row>
    <row r="239" spans="1:11" s="500" customFormat="1" hidden="1">
      <c r="A239" s="460"/>
      <c r="B239" s="482"/>
      <c r="C239" s="489" t="str">
        <f>'Data information'!C456</f>
        <v xml:space="preserve"> - แผ่นเหล็กขนาด 1000X400X25mm. </v>
      </c>
      <c r="D239" s="449"/>
      <c r="E239" s="450" t="str">
        <f>'Data information'!D456</f>
        <v>กก.</v>
      </c>
      <c r="F239" s="449">
        <f>'Data information'!E456</f>
        <v>28.44</v>
      </c>
      <c r="G239" s="449">
        <f t="shared" si="30"/>
        <v>0</v>
      </c>
      <c r="H239" s="449">
        <f>'Data information'!F456</f>
        <v>0</v>
      </c>
      <c r="I239" s="449">
        <f t="shared" si="31"/>
        <v>0</v>
      </c>
      <c r="J239" s="449">
        <f t="shared" si="32"/>
        <v>0</v>
      </c>
      <c r="K239" s="460"/>
    </row>
    <row r="240" spans="1:11" s="500" customFormat="1" hidden="1">
      <c r="A240" s="460"/>
      <c r="B240" s="482"/>
      <c r="C240" s="489" t="str">
        <f>'Data information'!C457</f>
        <v xml:space="preserve"> - แผ่นเหล็กขนาด 400X400X25mm. </v>
      </c>
      <c r="D240" s="449"/>
      <c r="E240" s="450" t="str">
        <f>'Data information'!D457</f>
        <v>กก.</v>
      </c>
      <c r="F240" s="449">
        <f>'Data information'!E457</f>
        <v>28.44</v>
      </c>
      <c r="G240" s="449">
        <f t="shared" si="30"/>
        <v>0</v>
      </c>
      <c r="H240" s="449">
        <f>'Data information'!F457</f>
        <v>0</v>
      </c>
      <c r="I240" s="449">
        <f t="shared" si="31"/>
        <v>0</v>
      </c>
      <c r="J240" s="449">
        <f t="shared" si="32"/>
        <v>0</v>
      </c>
      <c r="K240" s="460"/>
    </row>
    <row r="241" spans="1:11" s="500" customFormat="1" hidden="1">
      <c r="A241" s="460"/>
      <c r="B241" s="482"/>
      <c r="C241" s="489" t="str">
        <f>'Data information'!C458</f>
        <v xml:space="preserve"> - ค่าแรงเชื่อม ประกอบเหล็กโครงสร้าง</v>
      </c>
      <c r="D241" s="449"/>
      <c r="E241" s="450" t="str">
        <f>'Data information'!D458</f>
        <v>กก.</v>
      </c>
      <c r="F241" s="449">
        <f>'Data information'!E458</f>
        <v>0</v>
      </c>
      <c r="G241" s="449">
        <f t="shared" si="30"/>
        <v>0</v>
      </c>
      <c r="H241" s="449">
        <f>'Data information'!F458</f>
        <v>10</v>
      </c>
      <c r="I241" s="449">
        <f t="shared" si="31"/>
        <v>0</v>
      </c>
      <c r="J241" s="449">
        <f t="shared" si="32"/>
        <v>0</v>
      </c>
      <c r="K241" s="460"/>
    </row>
    <row r="242" spans="1:11" s="500" customFormat="1" hidden="1">
      <c r="A242" s="460"/>
      <c r="B242" s="482"/>
      <c r="C242" s="489" t="str">
        <f>'Data information'!C459</f>
        <v xml:space="preserve"> - Dowel DB25 </v>
      </c>
      <c r="D242" s="449"/>
      <c r="E242" s="450" t="str">
        <f>'Data information'!D459</f>
        <v>กก.</v>
      </c>
      <c r="F242" s="449">
        <f>'Data information'!E459</f>
        <v>20.41</v>
      </c>
      <c r="G242" s="449">
        <f t="shared" si="30"/>
        <v>0</v>
      </c>
      <c r="H242" s="449">
        <f>'Data information'!F459</f>
        <v>0</v>
      </c>
      <c r="I242" s="449">
        <f t="shared" si="31"/>
        <v>0</v>
      </c>
      <c r="J242" s="449">
        <f t="shared" si="32"/>
        <v>0</v>
      </c>
      <c r="K242" s="460"/>
    </row>
    <row r="243" spans="1:11" s="500" customFormat="1" hidden="1">
      <c r="A243" s="460"/>
      <c r="B243" s="482"/>
      <c r="C243" s="489" t="str">
        <f>'Data information'!C460</f>
        <v xml:space="preserve"> - คอนกรีต ขัดมันเรียบ (ลูกนอนบันได)</v>
      </c>
      <c r="D243" s="449"/>
      <c r="E243" s="450" t="str">
        <f>'Data information'!D460</f>
        <v>ลบ.ม.</v>
      </c>
      <c r="F243" s="449">
        <f>'Data information'!E460</f>
        <v>1971.96</v>
      </c>
      <c r="G243" s="449">
        <f t="shared" si="30"/>
        <v>0</v>
      </c>
      <c r="H243" s="449">
        <f>'Data information'!F460</f>
        <v>519</v>
      </c>
      <c r="I243" s="449">
        <f t="shared" si="31"/>
        <v>0</v>
      </c>
      <c r="J243" s="449">
        <f t="shared" si="32"/>
        <v>0</v>
      </c>
      <c r="K243" s="460"/>
    </row>
    <row r="244" spans="1:11" s="500" customFormat="1" hidden="1">
      <c r="A244" s="460"/>
      <c r="B244" s="482"/>
      <c r="C244" s="489" t="str">
        <f>'Data information'!C461</f>
        <v xml:space="preserve"> - เหล็กเสริม RB 9 มม.</v>
      </c>
      <c r="D244" s="449"/>
      <c r="E244" s="450" t="str">
        <f>'Data information'!D461</f>
        <v>กก.</v>
      </c>
      <c r="F244" s="449">
        <f>'Data information'!E461</f>
        <v>20.79</v>
      </c>
      <c r="G244" s="449">
        <f t="shared" si="30"/>
        <v>0</v>
      </c>
      <c r="H244" s="449">
        <f>'Data information'!F461</f>
        <v>4.4000000000000004</v>
      </c>
      <c r="I244" s="449">
        <f t="shared" si="31"/>
        <v>0</v>
      </c>
      <c r="J244" s="449">
        <f t="shared" si="32"/>
        <v>0</v>
      </c>
      <c r="K244" s="460"/>
    </row>
    <row r="245" spans="1:11" s="500" customFormat="1" hidden="1">
      <c r="A245" s="460"/>
      <c r="B245" s="482"/>
      <c r="C245" s="489" t="str">
        <f>'Data information'!C462</f>
        <v xml:space="preserve"> - เหล็กเสริม DB 12 มม.</v>
      </c>
      <c r="D245" s="449"/>
      <c r="E245" s="450" t="str">
        <f>'Data information'!D462</f>
        <v>กก.</v>
      </c>
      <c r="F245" s="449">
        <f>'Data information'!E462</f>
        <v>20.2</v>
      </c>
      <c r="G245" s="449">
        <f t="shared" si="30"/>
        <v>0</v>
      </c>
      <c r="H245" s="449">
        <f>'Data information'!F462</f>
        <v>3.6</v>
      </c>
      <c r="I245" s="449">
        <f t="shared" si="31"/>
        <v>0</v>
      </c>
      <c r="J245" s="449">
        <f t="shared" si="32"/>
        <v>0</v>
      </c>
      <c r="K245" s="460"/>
    </row>
    <row r="246" spans="1:11" s="500" customFormat="1" hidden="1">
      <c r="A246" s="460"/>
      <c r="B246" s="482"/>
      <c r="C246" s="489" t="str">
        <f>'Data information'!C463</f>
        <v xml:space="preserve"> - ลวดผูกเหล็ก</v>
      </c>
      <c r="D246" s="449"/>
      <c r="E246" s="450" t="str">
        <f>'Data information'!D463</f>
        <v>กก.</v>
      </c>
      <c r="F246" s="449">
        <f>'Data information'!E463</f>
        <v>34.42</v>
      </c>
      <c r="G246" s="449">
        <f t="shared" si="30"/>
        <v>0</v>
      </c>
      <c r="H246" s="449">
        <f>'Data information'!F463</f>
        <v>0</v>
      </c>
      <c r="I246" s="449">
        <f t="shared" si="31"/>
        <v>0</v>
      </c>
      <c r="J246" s="449">
        <f t="shared" si="32"/>
        <v>0</v>
      </c>
      <c r="K246" s="460"/>
    </row>
    <row r="247" spans="1:11" s="500" customFormat="1" hidden="1">
      <c r="A247" s="460"/>
      <c r="B247" s="482"/>
      <c r="C247" s="489" t="str">
        <f>'Data information'!C464</f>
        <v xml:space="preserve"> - เหล็กสี่เหลี่ยมตัน 1 x 1 ซม.(จมูกบันได)</v>
      </c>
      <c r="D247" s="449"/>
      <c r="E247" s="450" t="str">
        <f>'Data information'!D464</f>
        <v>ม.</v>
      </c>
      <c r="F247" s="449">
        <f>'Data information'!E464</f>
        <v>30</v>
      </c>
      <c r="G247" s="449">
        <f t="shared" si="30"/>
        <v>0</v>
      </c>
      <c r="H247" s="449">
        <f>'Data information'!F464</f>
        <v>0</v>
      </c>
      <c r="I247" s="449">
        <f t="shared" si="31"/>
        <v>0</v>
      </c>
      <c r="J247" s="449">
        <f t="shared" si="32"/>
        <v>0</v>
      </c>
      <c r="K247" s="460"/>
    </row>
    <row r="248" spans="1:11" s="500" customFormat="1" hidden="1">
      <c r="A248" s="460"/>
      <c r="B248" s="482"/>
      <c r="C248" s="489" t="str">
        <f>'Data information'!C465</f>
        <v xml:space="preserve"> - ทาสีกันสนิม</v>
      </c>
      <c r="D248" s="449"/>
      <c r="E248" s="450" t="str">
        <f>'Data information'!D465</f>
        <v>ตร.ม.</v>
      </c>
      <c r="F248" s="449">
        <f>'Data information'!E465</f>
        <v>22.42</v>
      </c>
      <c r="G248" s="449">
        <f t="shared" si="30"/>
        <v>0</v>
      </c>
      <c r="H248" s="449">
        <f>'Data information'!F465</f>
        <v>30</v>
      </c>
      <c r="I248" s="449">
        <f t="shared" si="31"/>
        <v>0</v>
      </c>
      <c r="J248" s="449">
        <f t="shared" si="32"/>
        <v>0</v>
      </c>
      <c r="K248" s="460"/>
    </row>
    <row r="249" spans="1:11" s="500" customFormat="1" hidden="1">
      <c r="A249" s="460"/>
      <c r="B249" s="482"/>
      <c r="C249" s="489" t="str">
        <f>'Data information'!C466</f>
        <v xml:space="preserve"> - ทาสีน้ำมัน</v>
      </c>
      <c r="D249" s="449"/>
      <c r="E249" s="450" t="str">
        <f>'Data information'!D466</f>
        <v>ตร.ม.</v>
      </c>
      <c r="F249" s="449">
        <f>'Data information'!E466</f>
        <v>66.12</v>
      </c>
      <c r="G249" s="449">
        <f t="shared" si="30"/>
        <v>0</v>
      </c>
      <c r="H249" s="449">
        <f>'Data information'!F466</f>
        <v>35</v>
      </c>
      <c r="I249" s="449">
        <f t="shared" si="31"/>
        <v>0</v>
      </c>
      <c r="J249" s="449">
        <f t="shared" si="32"/>
        <v>0</v>
      </c>
      <c r="K249" s="460"/>
    </row>
    <row r="250" spans="1:11" s="500" customFormat="1" hidden="1">
      <c r="A250" s="460"/>
      <c r="B250" s="482"/>
      <c r="C250" s="489" t="str">
        <f>'Data information'!C467</f>
        <v xml:space="preserve"> - งานราวเหล็ก ราวบันได ST.1</v>
      </c>
      <c r="D250" s="449"/>
      <c r="E250" s="450" t="str">
        <f>'Data information'!D467</f>
        <v>ม.</v>
      </c>
      <c r="F250" s="449">
        <f>'Data information'!E467</f>
        <v>1838.53</v>
      </c>
      <c r="G250" s="449">
        <f t="shared" si="30"/>
        <v>0</v>
      </c>
      <c r="H250" s="449">
        <f>'Data information'!F467</f>
        <v>560</v>
      </c>
      <c r="I250" s="449">
        <f t="shared" si="31"/>
        <v>0</v>
      </c>
      <c r="J250" s="449">
        <f t="shared" si="32"/>
        <v>0</v>
      </c>
      <c r="K250" s="460"/>
    </row>
    <row r="251" spans="1:11" s="500" customFormat="1" hidden="1">
      <c r="A251" s="460"/>
      <c r="B251" s="482"/>
      <c r="C251" s="485" t="str">
        <f>'Data information'!C468</f>
        <v>งานบันได ST.2 อาคาร 3,8</v>
      </c>
      <c r="D251" s="449"/>
      <c r="E251" s="450"/>
      <c r="F251" s="449"/>
      <c r="G251" s="449"/>
      <c r="H251" s="449"/>
      <c r="I251" s="449"/>
      <c r="J251" s="449"/>
      <c r="K251" s="460"/>
    </row>
    <row r="252" spans="1:11" s="500" customFormat="1" hidden="1">
      <c r="A252" s="460"/>
      <c r="B252" s="482"/>
      <c r="C252" s="489" t="str">
        <f>'Data information'!C469</f>
        <v xml:space="preserve"> - H-390X300X10X16 mm.( แม่บันได )</v>
      </c>
      <c r="D252" s="449"/>
      <c r="E252" s="450" t="str">
        <f>'Data information'!D469</f>
        <v>กก.</v>
      </c>
      <c r="F252" s="449">
        <f>'Data information'!E469</f>
        <v>34.64</v>
      </c>
      <c r="G252" s="449">
        <f t="shared" si="30"/>
        <v>0</v>
      </c>
      <c r="H252" s="449">
        <f>'Data information'!F469</f>
        <v>0</v>
      </c>
      <c r="I252" s="449">
        <f t="shared" si="31"/>
        <v>0</v>
      </c>
      <c r="J252" s="449">
        <f t="shared" si="32"/>
        <v>0</v>
      </c>
      <c r="K252" s="460"/>
    </row>
    <row r="253" spans="1:11" s="500" customFormat="1" hidden="1">
      <c r="A253" s="460"/>
      <c r="B253" s="482"/>
      <c r="C253" s="489" t="str">
        <f>'Data information'!C470</f>
        <v xml:space="preserve"> - แผ่นเหล็กเรียบดำหนา 6 มม. (ลูกตั้ง-ลูกนอน)</v>
      </c>
      <c r="D253" s="449"/>
      <c r="E253" s="450" t="str">
        <f>'Data information'!D470</f>
        <v>กก.</v>
      </c>
      <c r="F253" s="449">
        <f>'Data information'!E470</f>
        <v>25.12</v>
      </c>
      <c r="G253" s="449">
        <f t="shared" si="30"/>
        <v>0</v>
      </c>
      <c r="H253" s="449">
        <f>'Data information'!F470</f>
        <v>0</v>
      </c>
      <c r="I253" s="449">
        <f t="shared" si="31"/>
        <v>0</v>
      </c>
      <c r="J253" s="449">
        <f t="shared" si="32"/>
        <v>0</v>
      </c>
      <c r="K253" s="460"/>
    </row>
    <row r="254" spans="1:11" s="500" customFormat="1" hidden="1">
      <c r="A254" s="460"/>
      <c r="B254" s="482"/>
      <c r="C254" s="489" t="str">
        <f>'Data information'!C471</f>
        <v xml:space="preserve"> - แผ่นเหล็กขนาด 1000X400X25mm. </v>
      </c>
      <c r="D254" s="449"/>
      <c r="E254" s="450" t="str">
        <f>'Data information'!D471</f>
        <v>กก.</v>
      </c>
      <c r="F254" s="449">
        <f>'Data information'!E471</f>
        <v>28.44</v>
      </c>
      <c r="G254" s="449">
        <f t="shared" si="30"/>
        <v>0</v>
      </c>
      <c r="H254" s="449">
        <f>'Data information'!F471</f>
        <v>0</v>
      </c>
      <c r="I254" s="449">
        <f t="shared" si="31"/>
        <v>0</v>
      </c>
      <c r="J254" s="449">
        <f t="shared" si="32"/>
        <v>0</v>
      </c>
      <c r="K254" s="460"/>
    </row>
    <row r="255" spans="1:11" s="500" customFormat="1" hidden="1">
      <c r="A255" s="460"/>
      <c r="B255" s="482"/>
      <c r="C255" s="489" t="str">
        <f>'Data information'!C472</f>
        <v xml:space="preserve"> - แผ่นเหล็กขนาด 400X400X25mm. </v>
      </c>
      <c r="D255" s="449"/>
      <c r="E255" s="450" t="str">
        <f>'Data information'!D472</f>
        <v>กก.</v>
      </c>
      <c r="F255" s="449">
        <f>'Data information'!E472</f>
        <v>28.44</v>
      </c>
      <c r="G255" s="449">
        <f t="shared" si="30"/>
        <v>0</v>
      </c>
      <c r="H255" s="449">
        <f>'Data information'!F472</f>
        <v>0</v>
      </c>
      <c r="I255" s="449">
        <f t="shared" si="31"/>
        <v>0</v>
      </c>
      <c r="J255" s="449">
        <f t="shared" si="32"/>
        <v>0</v>
      </c>
      <c r="K255" s="460"/>
    </row>
    <row r="256" spans="1:11" s="500" customFormat="1" hidden="1">
      <c r="A256" s="460"/>
      <c r="B256" s="482"/>
      <c r="C256" s="489" t="str">
        <f>'Data information'!C473</f>
        <v xml:space="preserve"> - ค่าแรงเชื่อม ประกอบเหล็กโครงสร้าง</v>
      </c>
      <c r="D256" s="449"/>
      <c r="E256" s="450" t="str">
        <f>'Data information'!D473</f>
        <v>กก.</v>
      </c>
      <c r="F256" s="449">
        <f>'Data information'!E473</f>
        <v>0</v>
      </c>
      <c r="G256" s="449">
        <f t="shared" si="30"/>
        <v>0</v>
      </c>
      <c r="H256" s="449">
        <f>'Data information'!F473</f>
        <v>10</v>
      </c>
      <c r="I256" s="449">
        <f t="shared" si="31"/>
        <v>0</v>
      </c>
      <c r="J256" s="449">
        <f t="shared" si="32"/>
        <v>0</v>
      </c>
      <c r="K256" s="460"/>
    </row>
    <row r="257" spans="1:11" s="500" customFormat="1" hidden="1">
      <c r="A257" s="460"/>
      <c r="B257" s="482"/>
      <c r="C257" s="489" t="str">
        <f>'Data information'!C474</f>
        <v xml:space="preserve"> - Dowel DB25 </v>
      </c>
      <c r="D257" s="449"/>
      <c r="E257" s="450" t="str">
        <f>'Data information'!D474</f>
        <v>กก.</v>
      </c>
      <c r="F257" s="449">
        <f>'Data information'!E474</f>
        <v>20.41</v>
      </c>
      <c r="G257" s="449">
        <f t="shared" si="30"/>
        <v>0</v>
      </c>
      <c r="H257" s="449">
        <f>'Data information'!F474</f>
        <v>0</v>
      </c>
      <c r="I257" s="449">
        <f t="shared" si="31"/>
        <v>0</v>
      </c>
      <c r="J257" s="449">
        <f t="shared" si="32"/>
        <v>0</v>
      </c>
      <c r="K257" s="460"/>
    </row>
    <row r="258" spans="1:11" s="500" customFormat="1" hidden="1">
      <c r="A258" s="460"/>
      <c r="B258" s="482"/>
      <c r="C258" s="489" t="str">
        <f>'Data information'!C475</f>
        <v xml:space="preserve"> - คอนกรีต ขัดมันเรียบ (ลูกนอนบันได)</v>
      </c>
      <c r="D258" s="449"/>
      <c r="E258" s="450" t="str">
        <f>'Data information'!D475</f>
        <v>ลบ.ม.</v>
      </c>
      <c r="F258" s="449">
        <f>'Data information'!E475</f>
        <v>1971.96</v>
      </c>
      <c r="G258" s="449">
        <f t="shared" si="30"/>
        <v>0</v>
      </c>
      <c r="H258" s="449">
        <f>'Data information'!F475</f>
        <v>519</v>
      </c>
      <c r="I258" s="449">
        <f t="shared" si="31"/>
        <v>0</v>
      </c>
      <c r="J258" s="449">
        <f t="shared" si="32"/>
        <v>0</v>
      </c>
      <c r="K258" s="460"/>
    </row>
    <row r="259" spans="1:11" s="500" customFormat="1" hidden="1">
      <c r="A259" s="460"/>
      <c r="B259" s="482"/>
      <c r="C259" s="489" t="str">
        <f>'Data information'!C476</f>
        <v xml:space="preserve"> - เหล็กเสริม RB 9 มม.</v>
      </c>
      <c r="D259" s="449"/>
      <c r="E259" s="450" t="str">
        <f>'Data information'!D476</f>
        <v>กก.</v>
      </c>
      <c r="F259" s="449">
        <f>'Data information'!E476</f>
        <v>20.79</v>
      </c>
      <c r="G259" s="449">
        <f t="shared" si="30"/>
        <v>0</v>
      </c>
      <c r="H259" s="449">
        <f>'Data information'!F476</f>
        <v>4.4000000000000004</v>
      </c>
      <c r="I259" s="449">
        <f t="shared" si="31"/>
        <v>0</v>
      </c>
      <c r="J259" s="449">
        <f t="shared" si="32"/>
        <v>0</v>
      </c>
      <c r="K259" s="460"/>
    </row>
    <row r="260" spans="1:11" s="500" customFormat="1" hidden="1">
      <c r="A260" s="460"/>
      <c r="B260" s="482"/>
      <c r="C260" s="489" t="str">
        <f>'Data information'!C477</f>
        <v xml:space="preserve"> - เหล็กเสริม DB 12 มม.</v>
      </c>
      <c r="D260" s="449"/>
      <c r="E260" s="450" t="str">
        <f>'Data information'!D477</f>
        <v>กก.</v>
      </c>
      <c r="F260" s="449">
        <f>'Data information'!E477</f>
        <v>20.2</v>
      </c>
      <c r="G260" s="449">
        <f t="shared" si="30"/>
        <v>0</v>
      </c>
      <c r="H260" s="449">
        <f>'Data information'!F477</f>
        <v>3.6</v>
      </c>
      <c r="I260" s="449">
        <f t="shared" si="31"/>
        <v>0</v>
      </c>
      <c r="J260" s="449">
        <f t="shared" si="32"/>
        <v>0</v>
      </c>
      <c r="K260" s="460"/>
    </row>
    <row r="261" spans="1:11" s="500" customFormat="1" hidden="1">
      <c r="A261" s="460"/>
      <c r="B261" s="482"/>
      <c r="C261" s="489" t="str">
        <f>'Data information'!C478</f>
        <v xml:space="preserve"> - ลวดผูกเหล็ก</v>
      </c>
      <c r="D261" s="449"/>
      <c r="E261" s="450" t="str">
        <f>'Data information'!D478</f>
        <v>กก.</v>
      </c>
      <c r="F261" s="449">
        <f>'Data information'!E478</f>
        <v>34.42</v>
      </c>
      <c r="G261" s="449">
        <f t="shared" si="30"/>
        <v>0</v>
      </c>
      <c r="H261" s="449">
        <f>'Data information'!F478</f>
        <v>0</v>
      </c>
      <c r="I261" s="449">
        <f t="shared" si="31"/>
        <v>0</v>
      </c>
      <c r="J261" s="449">
        <f t="shared" si="32"/>
        <v>0</v>
      </c>
      <c r="K261" s="460"/>
    </row>
    <row r="262" spans="1:11" s="500" customFormat="1" hidden="1">
      <c r="A262" s="460"/>
      <c r="B262" s="482"/>
      <c r="C262" s="489" t="str">
        <f>'Data information'!C479</f>
        <v xml:space="preserve"> - เหล็กสี่เหลี่ยมตัน 1 x 1 ซม.(จมูกบันได)</v>
      </c>
      <c r="D262" s="449"/>
      <c r="E262" s="450" t="str">
        <f>'Data information'!D479</f>
        <v>ม.</v>
      </c>
      <c r="F262" s="449">
        <f>'Data information'!E479</f>
        <v>30</v>
      </c>
      <c r="G262" s="449">
        <f t="shared" si="30"/>
        <v>0</v>
      </c>
      <c r="H262" s="449">
        <f>'Data information'!F479</f>
        <v>0</v>
      </c>
      <c r="I262" s="449">
        <f t="shared" si="31"/>
        <v>0</v>
      </c>
      <c r="J262" s="449">
        <f t="shared" si="32"/>
        <v>0</v>
      </c>
      <c r="K262" s="460"/>
    </row>
    <row r="263" spans="1:11" s="500" customFormat="1" hidden="1">
      <c r="A263" s="460"/>
      <c r="B263" s="482"/>
      <c r="C263" s="489" t="str">
        <f>'Data information'!C480</f>
        <v xml:space="preserve"> - ทาสีกันสนิม</v>
      </c>
      <c r="D263" s="449"/>
      <c r="E263" s="450" t="str">
        <f>'Data information'!D480</f>
        <v>ตร.ม.</v>
      </c>
      <c r="F263" s="449">
        <f>'Data information'!E480</f>
        <v>22.42</v>
      </c>
      <c r="G263" s="449">
        <f t="shared" si="30"/>
        <v>0</v>
      </c>
      <c r="H263" s="449">
        <f>'Data information'!F480</f>
        <v>30</v>
      </c>
      <c r="I263" s="449">
        <f t="shared" si="31"/>
        <v>0</v>
      </c>
      <c r="J263" s="449">
        <f t="shared" si="32"/>
        <v>0</v>
      </c>
      <c r="K263" s="460"/>
    </row>
    <row r="264" spans="1:11" s="500" customFormat="1" hidden="1">
      <c r="A264" s="460"/>
      <c r="B264" s="482"/>
      <c r="C264" s="489" t="str">
        <f>'Data information'!C481</f>
        <v xml:space="preserve"> - ทาสีน้ำมัน</v>
      </c>
      <c r="D264" s="449"/>
      <c r="E264" s="450" t="str">
        <f>'Data information'!D481</f>
        <v>ตร.ม.</v>
      </c>
      <c r="F264" s="449">
        <f>'Data information'!E481</f>
        <v>66.12</v>
      </c>
      <c r="G264" s="449">
        <f t="shared" si="30"/>
        <v>0</v>
      </c>
      <c r="H264" s="449">
        <f>'Data information'!F481</f>
        <v>35</v>
      </c>
      <c r="I264" s="449">
        <f t="shared" si="31"/>
        <v>0</v>
      </c>
      <c r="J264" s="449">
        <f t="shared" si="32"/>
        <v>0</v>
      </c>
      <c r="K264" s="460"/>
    </row>
    <row r="265" spans="1:11" s="500" customFormat="1" hidden="1">
      <c r="A265" s="460"/>
      <c r="B265" s="482"/>
      <c r="C265" s="489" t="str">
        <f>'Data information'!C482</f>
        <v xml:space="preserve"> - งานราวเหล็ก ราวบันได ST.2</v>
      </c>
      <c r="D265" s="449"/>
      <c r="E265" s="450" t="str">
        <f>'Data information'!D482</f>
        <v>ม.</v>
      </c>
      <c r="F265" s="449">
        <f>'Data information'!E482</f>
        <v>1838.53</v>
      </c>
      <c r="G265" s="449">
        <f t="shared" si="30"/>
        <v>0</v>
      </c>
      <c r="H265" s="449">
        <f>'Data information'!F482</f>
        <v>560</v>
      </c>
      <c r="I265" s="449">
        <f t="shared" si="31"/>
        <v>0</v>
      </c>
      <c r="J265" s="449">
        <f t="shared" si="32"/>
        <v>0</v>
      </c>
      <c r="K265" s="460"/>
    </row>
    <row r="266" spans="1:11" s="500" customFormat="1" hidden="1">
      <c r="A266" s="460"/>
      <c r="B266" s="482"/>
      <c r="C266" s="485" t="str">
        <f>'Data information'!C483</f>
        <v>งานบันได ST.2 อาคาร 5</v>
      </c>
      <c r="D266" s="449"/>
      <c r="E266" s="450"/>
      <c r="F266" s="449"/>
      <c r="G266" s="449"/>
      <c r="H266" s="449"/>
      <c r="I266" s="449"/>
      <c r="J266" s="449"/>
      <c r="K266" s="460"/>
    </row>
    <row r="267" spans="1:11" s="500" customFormat="1" hidden="1">
      <c r="A267" s="460"/>
      <c r="B267" s="482"/>
      <c r="C267" s="489" t="str">
        <f>'Data information'!C484</f>
        <v xml:space="preserve"> - คอนกรีตโครงสร้าง  fc'= 280 ksc. ทรงกระบอก</v>
      </c>
      <c r="D267" s="449"/>
      <c r="E267" s="450" t="str">
        <f>'Data information'!D484</f>
        <v>ลบ.ม.</v>
      </c>
      <c r="F267" s="449">
        <f>'Data information'!E484</f>
        <v>1971.96</v>
      </c>
      <c r="G267" s="449">
        <f t="shared" si="30"/>
        <v>0</v>
      </c>
      <c r="H267" s="449">
        <f>'Data information'!F484</f>
        <v>519</v>
      </c>
      <c r="I267" s="449">
        <f t="shared" si="31"/>
        <v>0</v>
      </c>
      <c r="J267" s="449">
        <f t="shared" si="32"/>
        <v>0</v>
      </c>
      <c r="K267" s="460"/>
    </row>
    <row r="268" spans="1:11" s="500" customFormat="1" hidden="1">
      <c r="A268" s="460"/>
      <c r="B268" s="482"/>
      <c r="C268" s="489" t="str">
        <f>'Data information'!C485</f>
        <v xml:space="preserve">  - ไม้แบบทั่วไป  50%</v>
      </c>
      <c r="D268" s="449"/>
      <c r="E268" s="450" t="str">
        <f>'Data information'!D485</f>
        <v>ตร.ม.</v>
      </c>
      <c r="F268" s="449">
        <f>'Data information'!E485</f>
        <v>300</v>
      </c>
      <c r="G268" s="449">
        <f t="shared" si="30"/>
        <v>0</v>
      </c>
      <c r="H268" s="449">
        <f>'Data information'!F485</f>
        <v>0</v>
      </c>
      <c r="I268" s="449">
        <f t="shared" si="31"/>
        <v>0</v>
      </c>
      <c r="J268" s="449">
        <f t="shared" si="32"/>
        <v>0</v>
      </c>
      <c r="K268" s="460"/>
    </row>
    <row r="269" spans="1:11" s="500" customFormat="1" hidden="1">
      <c r="A269" s="460"/>
      <c r="B269" s="482"/>
      <c r="C269" s="489" t="str">
        <f>'Data information'!C486</f>
        <v xml:space="preserve">  - ค่าแรงไม้แบบ</v>
      </c>
      <c r="D269" s="449"/>
      <c r="E269" s="450" t="str">
        <f>'Data information'!D486</f>
        <v>ตร.ม.</v>
      </c>
      <c r="F269" s="449">
        <f>'Data information'!E486</f>
        <v>0</v>
      </c>
      <c r="G269" s="449">
        <f t="shared" si="30"/>
        <v>0</v>
      </c>
      <c r="H269" s="449">
        <f>'Data information'!F486</f>
        <v>115</v>
      </c>
      <c r="I269" s="449">
        <f t="shared" si="31"/>
        <v>0</v>
      </c>
      <c r="J269" s="449">
        <f t="shared" si="32"/>
        <v>0</v>
      </c>
      <c r="K269" s="460"/>
    </row>
    <row r="270" spans="1:11" s="500" customFormat="1" hidden="1">
      <c r="A270" s="460"/>
      <c r="B270" s="482"/>
      <c r="C270" s="489" t="str">
        <f>'Data information'!C487</f>
        <v xml:space="preserve">  - ไม้คร่าวยึดแบบหล่อคอนกรีต </v>
      </c>
      <c r="D270" s="449"/>
      <c r="E270" s="450" t="str">
        <f>'Data information'!D487</f>
        <v>ตร.ม.</v>
      </c>
      <c r="F270" s="449">
        <f>'Data information'!E487</f>
        <v>300</v>
      </c>
      <c r="G270" s="449">
        <f t="shared" si="30"/>
        <v>0</v>
      </c>
      <c r="H270" s="449">
        <f>'Data information'!F487</f>
        <v>0</v>
      </c>
      <c r="I270" s="449">
        <f t="shared" si="31"/>
        <v>0</v>
      </c>
      <c r="J270" s="449">
        <f t="shared" si="32"/>
        <v>0</v>
      </c>
      <c r="K270" s="460"/>
    </row>
    <row r="271" spans="1:11" s="500" customFormat="1" hidden="1">
      <c r="A271" s="460"/>
      <c r="B271" s="482"/>
      <c r="C271" s="489" t="str">
        <f>'Data information'!C488</f>
        <v xml:space="preserve">  - ตะปู</v>
      </c>
      <c r="D271" s="449"/>
      <c r="E271" s="450" t="str">
        <f>'Data information'!D488</f>
        <v>กก.</v>
      </c>
      <c r="F271" s="449">
        <f>'Data information'!E488</f>
        <v>58.88</v>
      </c>
      <c r="G271" s="449">
        <f t="shared" si="30"/>
        <v>0</v>
      </c>
      <c r="H271" s="449">
        <f>'Data information'!F488</f>
        <v>0</v>
      </c>
      <c r="I271" s="449">
        <f t="shared" si="31"/>
        <v>0</v>
      </c>
      <c r="J271" s="449">
        <f t="shared" si="32"/>
        <v>0</v>
      </c>
      <c r="K271" s="460"/>
    </row>
    <row r="272" spans="1:11" s="500" customFormat="1" hidden="1">
      <c r="A272" s="460"/>
      <c r="B272" s="482"/>
      <c r="C272" s="489" t="str">
        <f>'Data information'!C489</f>
        <v xml:space="preserve">  - เหล็กเส้นกลมผิวเรียบ SR.24 RB9 มม.</v>
      </c>
      <c r="D272" s="449"/>
      <c r="E272" s="450" t="str">
        <f>'Data information'!D489</f>
        <v>กก.</v>
      </c>
      <c r="F272" s="449">
        <f>'Data information'!E489</f>
        <v>20.79</v>
      </c>
      <c r="G272" s="449">
        <f t="shared" si="30"/>
        <v>0</v>
      </c>
      <c r="H272" s="449">
        <f>'Data information'!F489</f>
        <v>4.4000000000000004</v>
      </c>
      <c r="I272" s="449">
        <f t="shared" si="31"/>
        <v>0</v>
      </c>
      <c r="J272" s="449">
        <f t="shared" si="32"/>
        <v>0</v>
      </c>
      <c r="K272" s="460"/>
    </row>
    <row r="273" spans="1:11" s="500" customFormat="1" hidden="1">
      <c r="A273" s="460"/>
      <c r="B273" s="482"/>
      <c r="C273" s="489" t="str">
        <f>'Data information'!C490</f>
        <v xml:space="preserve">  - เหล็กเส้นกลมผิวข้ออ้อย SD.40 DB12 มม.</v>
      </c>
      <c r="D273" s="449"/>
      <c r="E273" s="450" t="str">
        <f>'Data information'!D490</f>
        <v>กก.</v>
      </c>
      <c r="F273" s="449">
        <f>'Data information'!E490</f>
        <v>20.2</v>
      </c>
      <c r="G273" s="449">
        <f t="shared" si="30"/>
        <v>0</v>
      </c>
      <c r="H273" s="449">
        <f>'Data information'!F490</f>
        <v>3.6</v>
      </c>
      <c r="I273" s="449">
        <f t="shared" si="31"/>
        <v>0</v>
      </c>
      <c r="J273" s="449">
        <f t="shared" si="32"/>
        <v>0</v>
      </c>
      <c r="K273" s="460"/>
    </row>
    <row r="274" spans="1:11" s="500" customFormat="1" hidden="1">
      <c r="A274" s="460"/>
      <c r="B274" s="482"/>
      <c r="C274" s="489" t="str">
        <f>'Data information'!C491</f>
        <v xml:space="preserve"> - ลวดผูกเหล็ก</v>
      </c>
      <c r="D274" s="449"/>
      <c r="E274" s="450" t="str">
        <f>'Data information'!D491</f>
        <v>กก.</v>
      </c>
      <c r="F274" s="449">
        <f>'Data information'!E491</f>
        <v>34.42</v>
      </c>
      <c r="G274" s="449">
        <f t="shared" si="30"/>
        <v>0</v>
      </c>
      <c r="H274" s="449">
        <f>'Data information'!F491</f>
        <v>0</v>
      </c>
      <c r="I274" s="449">
        <f t="shared" si="31"/>
        <v>0</v>
      </c>
      <c r="J274" s="449">
        <f t="shared" si="32"/>
        <v>0</v>
      </c>
      <c r="K274" s="460"/>
    </row>
    <row r="275" spans="1:11" s="500" customFormat="1" hidden="1">
      <c r="A275" s="460"/>
      <c r="B275" s="482"/>
      <c r="C275" s="489" t="str">
        <f>'Data information'!C492</f>
        <v xml:space="preserve"> - กันลื่นเหล็กสี่เหลี่ยมตัน ขนาด 1x1 ซม.(จมูกบันได)</v>
      </c>
      <c r="D275" s="449"/>
      <c r="E275" s="450" t="str">
        <f>'Data information'!D492</f>
        <v>กก.</v>
      </c>
      <c r="F275" s="449">
        <f>'Data information'!E492</f>
        <v>30</v>
      </c>
      <c r="G275" s="449">
        <f t="shared" si="30"/>
        <v>0</v>
      </c>
      <c r="H275" s="449">
        <f>'Data information'!F492</f>
        <v>0</v>
      </c>
      <c r="I275" s="449">
        <f t="shared" si="31"/>
        <v>0</v>
      </c>
      <c r="J275" s="449">
        <f t="shared" si="32"/>
        <v>0</v>
      </c>
      <c r="K275" s="460"/>
    </row>
    <row r="276" spans="1:11" s="500" customFormat="1" hidden="1">
      <c r="A276" s="460"/>
      <c r="B276" s="482"/>
      <c r="C276" s="489" t="str">
        <f>'Data information'!C493</f>
        <v xml:space="preserve"> - งานราวเหล็ก ราวบันได ST2</v>
      </c>
      <c r="D276" s="449"/>
      <c r="E276" s="450" t="str">
        <f>'Data information'!D493</f>
        <v>ม.</v>
      </c>
      <c r="F276" s="449">
        <f>'Data information'!E493</f>
        <v>303.774</v>
      </c>
      <c r="G276" s="449">
        <f t="shared" si="30"/>
        <v>0</v>
      </c>
      <c r="H276" s="449">
        <f>'Data information'!F493</f>
        <v>114</v>
      </c>
      <c r="I276" s="449">
        <f t="shared" si="31"/>
        <v>0</v>
      </c>
      <c r="J276" s="449">
        <f t="shared" si="32"/>
        <v>0</v>
      </c>
      <c r="K276" s="460"/>
    </row>
    <row r="277" spans="1:11" s="500" customFormat="1" hidden="1">
      <c r="A277" s="460"/>
      <c r="B277" s="482"/>
      <c r="C277" s="485" t="str">
        <f>'Data information'!C494</f>
        <v>งานบันได ST.2-1 อาคาร1,2, 6,7</v>
      </c>
      <c r="D277" s="449"/>
      <c r="E277" s="450"/>
      <c r="F277" s="449"/>
      <c r="G277" s="449"/>
      <c r="H277" s="449"/>
      <c r="I277" s="449"/>
      <c r="J277" s="449"/>
      <c r="K277" s="460"/>
    </row>
    <row r="278" spans="1:11" s="500" customFormat="1" hidden="1">
      <c r="A278" s="460"/>
      <c r="B278" s="482"/>
      <c r="C278" s="489" t="str">
        <f>'Data information'!C495</f>
        <v xml:space="preserve"> -  H-200X200X8X12mm. </v>
      </c>
      <c r="D278" s="449"/>
      <c r="E278" s="450" t="str">
        <f>'Data information'!D495</f>
        <v>กก.</v>
      </c>
      <c r="F278" s="449">
        <f>'Data information'!E495</f>
        <v>33.409999999999997</v>
      </c>
      <c r="G278" s="449">
        <f t="shared" si="30"/>
        <v>0</v>
      </c>
      <c r="H278" s="449">
        <f>'Data information'!F495</f>
        <v>0</v>
      </c>
      <c r="I278" s="449">
        <f t="shared" si="31"/>
        <v>0</v>
      </c>
      <c r="J278" s="449">
        <f t="shared" si="32"/>
        <v>0</v>
      </c>
      <c r="K278" s="460"/>
    </row>
    <row r="279" spans="1:11" s="500" customFormat="1" hidden="1">
      <c r="A279" s="460"/>
      <c r="B279" s="482"/>
      <c r="C279" s="489" t="str">
        <f>'Data information'!C496</f>
        <v xml:space="preserve">  - H-194X150X6X9mm.</v>
      </c>
      <c r="D279" s="449"/>
      <c r="E279" s="450" t="str">
        <f>'Data information'!D496</f>
        <v>กก.</v>
      </c>
      <c r="F279" s="449">
        <f>'Data information'!E496</f>
        <v>34.020000000000003</v>
      </c>
      <c r="G279" s="449">
        <f t="shared" si="30"/>
        <v>0</v>
      </c>
      <c r="H279" s="449">
        <f>'Data information'!F496</f>
        <v>0</v>
      </c>
      <c r="I279" s="449">
        <f t="shared" si="31"/>
        <v>0</v>
      </c>
      <c r="J279" s="449">
        <f t="shared" si="32"/>
        <v>0</v>
      </c>
      <c r="K279" s="460"/>
    </row>
    <row r="280" spans="1:11" s="500" customFormat="1" hidden="1">
      <c r="A280" s="460"/>
      <c r="B280" s="482"/>
      <c r="C280" s="489" t="str">
        <f>'Data information'!C497</f>
        <v xml:space="preserve"> - C-CHANNELS 200X80X7.5X11.0mm.</v>
      </c>
      <c r="D280" s="449"/>
      <c r="E280" s="450" t="str">
        <f>'Data information'!D497</f>
        <v>กก.</v>
      </c>
      <c r="F280" s="449">
        <f>'Data information'!E497</f>
        <v>35.840000000000003</v>
      </c>
      <c r="G280" s="449">
        <f t="shared" si="30"/>
        <v>0</v>
      </c>
      <c r="H280" s="449">
        <f>'Data information'!F497</f>
        <v>0</v>
      </c>
      <c r="I280" s="449">
        <f t="shared" si="31"/>
        <v>0</v>
      </c>
      <c r="J280" s="449">
        <f t="shared" si="32"/>
        <v>0</v>
      </c>
      <c r="K280" s="460"/>
    </row>
    <row r="281" spans="1:11" s="500" customFormat="1" hidden="1">
      <c r="A281" s="460"/>
      <c r="B281" s="482"/>
      <c r="C281" s="489" t="str">
        <f>'Data information'!C498</f>
        <v xml:space="preserve"> - แผ่นเหล็กลายตีนไก่  หนา 6 มม.พับ (ลูกนอนบันได)</v>
      </c>
      <c r="D281" s="449"/>
      <c r="E281" s="450" t="str">
        <f>'Data information'!D498</f>
        <v>กก.</v>
      </c>
      <c r="F281" s="449">
        <f>'Data information'!E498</f>
        <v>39.79</v>
      </c>
      <c r="G281" s="449">
        <f t="shared" si="30"/>
        <v>0</v>
      </c>
      <c r="H281" s="449">
        <f>'Data information'!F498</f>
        <v>0</v>
      </c>
      <c r="I281" s="449">
        <f t="shared" si="31"/>
        <v>0</v>
      </c>
      <c r="J281" s="449">
        <f t="shared" si="32"/>
        <v>0</v>
      </c>
      <c r="K281" s="460"/>
    </row>
    <row r="282" spans="1:11" s="500" customFormat="1" hidden="1">
      <c r="A282" s="460"/>
      <c r="B282" s="482"/>
      <c r="C282" s="489" t="str">
        <f>'Data information'!C499</f>
        <v xml:space="preserve"> - แผ่นเหล็กขนาด 250X400X20mm. </v>
      </c>
      <c r="D282" s="449"/>
      <c r="E282" s="450" t="str">
        <f>'Data information'!D499</f>
        <v>กก.</v>
      </c>
      <c r="F282" s="449">
        <f>'Data information'!E499</f>
        <v>28.692401372212689</v>
      </c>
      <c r="G282" s="449">
        <f t="shared" si="30"/>
        <v>0</v>
      </c>
      <c r="H282" s="449">
        <f>'Data information'!F499</f>
        <v>0</v>
      </c>
      <c r="I282" s="449">
        <f t="shared" si="31"/>
        <v>0</v>
      </c>
      <c r="J282" s="449">
        <f t="shared" si="32"/>
        <v>0</v>
      </c>
      <c r="K282" s="460"/>
    </row>
    <row r="283" spans="1:11" s="500" customFormat="1" hidden="1">
      <c r="A283" s="460"/>
      <c r="B283" s="482"/>
      <c r="C283" s="489" t="str">
        <f>'Data information'!C500</f>
        <v xml:space="preserve"> - แผ่นเหล็กขนาด 250X250X20mm. </v>
      </c>
      <c r="D283" s="449"/>
      <c r="E283" s="450" t="str">
        <f>'Data information'!D500</f>
        <v>กก.</v>
      </c>
      <c r="F283" s="449">
        <f>'Data information'!E500</f>
        <v>28.692401372212689</v>
      </c>
      <c r="G283" s="449">
        <f t="shared" si="30"/>
        <v>0</v>
      </c>
      <c r="H283" s="449">
        <f>'Data information'!F500</f>
        <v>0</v>
      </c>
      <c r="I283" s="449">
        <f t="shared" si="31"/>
        <v>0</v>
      </c>
      <c r="J283" s="449">
        <f t="shared" si="32"/>
        <v>0</v>
      </c>
      <c r="K283" s="460"/>
    </row>
    <row r="284" spans="1:11" s="500" customFormat="1" hidden="1">
      <c r="A284" s="460"/>
      <c r="B284" s="482"/>
      <c r="C284" s="489" t="str">
        <f>'Data information'!C501</f>
        <v xml:space="preserve"> - แผ่นเหล็กขนาด 200X350X20mm. </v>
      </c>
      <c r="D284" s="449"/>
      <c r="E284" s="450" t="str">
        <f>'Data information'!D501</f>
        <v>กก.</v>
      </c>
      <c r="F284" s="449">
        <f>'Data information'!E501</f>
        <v>28.692401372212689</v>
      </c>
      <c r="G284" s="449">
        <f t="shared" si="30"/>
        <v>0</v>
      </c>
      <c r="H284" s="449">
        <f>'Data information'!F501</f>
        <v>0</v>
      </c>
      <c r="I284" s="449">
        <f t="shared" si="31"/>
        <v>0</v>
      </c>
      <c r="J284" s="449">
        <f t="shared" si="32"/>
        <v>0</v>
      </c>
      <c r="K284" s="460"/>
    </row>
    <row r="285" spans="1:11" s="500" customFormat="1" hidden="1">
      <c r="A285" s="460"/>
      <c r="B285" s="482"/>
      <c r="C285" s="489" t="str">
        <f>'Data information'!C502</f>
        <v xml:space="preserve"> - Dowel DB20 ยาว 0.40 ม. (DETAIL-1)</v>
      </c>
      <c r="D285" s="449"/>
      <c r="E285" s="450" t="str">
        <f>'Data information'!D502</f>
        <v>กก.</v>
      </c>
      <c r="F285" s="449">
        <f>'Data information'!E502</f>
        <v>20.18</v>
      </c>
      <c r="G285" s="449">
        <f t="shared" si="30"/>
        <v>0</v>
      </c>
      <c r="H285" s="449">
        <f>'Data information'!F502</f>
        <v>0</v>
      </c>
      <c r="I285" s="449">
        <f t="shared" si="31"/>
        <v>0</v>
      </c>
      <c r="J285" s="449">
        <f t="shared" si="32"/>
        <v>0</v>
      </c>
      <c r="K285" s="460"/>
    </row>
    <row r="286" spans="1:11" s="500" customFormat="1" hidden="1">
      <c r="A286" s="460"/>
      <c r="B286" s="482"/>
      <c r="C286" s="489" t="str">
        <f>'Data information'!C503</f>
        <v xml:space="preserve"> - Dowel DB20 ยาว 0.40 ม.  (DETAIL-2)</v>
      </c>
      <c r="D286" s="449"/>
      <c r="E286" s="450" t="str">
        <f>'Data information'!D503</f>
        <v>กก.</v>
      </c>
      <c r="F286" s="449">
        <f>'Data information'!E503</f>
        <v>20.18</v>
      </c>
      <c r="G286" s="449">
        <f t="shared" si="30"/>
        <v>0</v>
      </c>
      <c r="H286" s="449">
        <f>'Data information'!F503</f>
        <v>0</v>
      </c>
      <c r="I286" s="449">
        <f t="shared" si="31"/>
        <v>0</v>
      </c>
      <c r="J286" s="449">
        <f t="shared" si="32"/>
        <v>0</v>
      </c>
      <c r="K286" s="460"/>
    </row>
    <row r="287" spans="1:11" s="500" customFormat="1" hidden="1">
      <c r="A287" s="460"/>
      <c r="B287" s="482"/>
      <c r="C287" s="489" t="str">
        <f>'Data information'!C504</f>
        <v xml:space="preserve"> - Dowel DB16 ยาว 0.40 ม.  (DETAIL-3)</v>
      </c>
      <c r="D287" s="449"/>
      <c r="E287" s="450" t="str">
        <f>'Data information'!D504</f>
        <v>กก.</v>
      </c>
      <c r="F287" s="449">
        <f>'Data information'!E504</f>
        <v>20.14</v>
      </c>
      <c r="G287" s="449">
        <f t="shared" si="30"/>
        <v>0</v>
      </c>
      <c r="H287" s="449">
        <f>'Data information'!F504</f>
        <v>0</v>
      </c>
      <c r="I287" s="449">
        <f t="shared" si="31"/>
        <v>0</v>
      </c>
      <c r="J287" s="449">
        <f t="shared" si="32"/>
        <v>0</v>
      </c>
      <c r="K287" s="460"/>
    </row>
    <row r="288" spans="1:11" s="500" customFormat="1" hidden="1">
      <c r="A288" s="460"/>
      <c r="B288" s="482"/>
      <c r="C288" s="489" t="str">
        <f>'Data information'!C505</f>
        <v xml:space="preserve"> - ค่าแรงเชื่อม ประกอบเหล็กโครงสร้าง</v>
      </c>
      <c r="D288" s="449"/>
      <c r="E288" s="450" t="str">
        <f>'Data information'!D505</f>
        <v>กก.</v>
      </c>
      <c r="F288" s="449">
        <f>'Data information'!E505</f>
        <v>0</v>
      </c>
      <c r="G288" s="449">
        <f t="shared" si="30"/>
        <v>0</v>
      </c>
      <c r="H288" s="449">
        <f>'Data information'!F505</f>
        <v>10</v>
      </c>
      <c r="I288" s="449">
        <f t="shared" si="31"/>
        <v>0</v>
      </c>
      <c r="J288" s="449">
        <f t="shared" si="32"/>
        <v>0</v>
      </c>
      <c r="K288" s="460"/>
    </row>
    <row r="289" spans="1:11" s="500" customFormat="1" hidden="1">
      <c r="A289" s="460"/>
      <c r="B289" s="482"/>
      <c r="C289" s="489" t="str">
        <f>'Data information'!C506</f>
        <v xml:space="preserve"> - ทาสีกันสนิม</v>
      </c>
      <c r="D289" s="449"/>
      <c r="E289" s="450" t="str">
        <f>'Data information'!D506</f>
        <v>ตร.ม.</v>
      </c>
      <c r="F289" s="449">
        <f>'Data information'!E506</f>
        <v>22.42</v>
      </c>
      <c r="G289" s="449">
        <f t="shared" si="30"/>
        <v>0</v>
      </c>
      <c r="H289" s="449">
        <f>'Data information'!F506</f>
        <v>30</v>
      </c>
      <c r="I289" s="449">
        <f t="shared" si="31"/>
        <v>0</v>
      </c>
      <c r="J289" s="449">
        <f t="shared" si="32"/>
        <v>0</v>
      </c>
      <c r="K289" s="460"/>
    </row>
    <row r="290" spans="1:11" s="500" customFormat="1" hidden="1">
      <c r="A290" s="460"/>
      <c r="B290" s="482"/>
      <c r="C290" s="489" t="str">
        <f>'Data information'!C507</f>
        <v xml:space="preserve"> - ทาสีน้ำมัน</v>
      </c>
      <c r="D290" s="449"/>
      <c r="E290" s="450" t="str">
        <f>'Data information'!D507</f>
        <v>ตร.ม.</v>
      </c>
      <c r="F290" s="449">
        <f>'Data information'!E507</f>
        <v>66.12</v>
      </c>
      <c r="G290" s="449">
        <f t="shared" si="30"/>
        <v>0</v>
      </c>
      <c r="H290" s="449">
        <f>'Data information'!F507</f>
        <v>35</v>
      </c>
      <c r="I290" s="449">
        <f t="shared" si="31"/>
        <v>0</v>
      </c>
      <c r="J290" s="449">
        <f t="shared" si="32"/>
        <v>0</v>
      </c>
      <c r="K290" s="460"/>
    </row>
    <row r="291" spans="1:11" s="500" customFormat="1" hidden="1">
      <c r="A291" s="460"/>
      <c r="B291" s="482"/>
      <c r="C291" s="489" t="str">
        <f>'Data information'!C508</f>
        <v xml:space="preserve"> - งานราวเหล็ก ราวบันได ST.2-1</v>
      </c>
      <c r="D291" s="449"/>
      <c r="E291" s="450" t="str">
        <f>'Data information'!D508</f>
        <v>ม.</v>
      </c>
      <c r="F291" s="449">
        <f>'Data information'!E508</f>
        <v>303.774</v>
      </c>
      <c r="G291" s="449">
        <f t="shared" si="30"/>
        <v>0</v>
      </c>
      <c r="H291" s="449">
        <f>'Data information'!F508</f>
        <v>114</v>
      </c>
      <c r="I291" s="449">
        <f t="shared" si="31"/>
        <v>0</v>
      </c>
      <c r="J291" s="449">
        <f t="shared" si="32"/>
        <v>0</v>
      </c>
      <c r="K291" s="460"/>
    </row>
    <row r="292" spans="1:11" s="500" customFormat="1" hidden="1">
      <c r="A292" s="460"/>
      <c r="B292" s="482"/>
      <c r="C292" s="485" t="str">
        <f>'Data information'!C509</f>
        <v>งานบันได ST.2-1 อาคาร 4</v>
      </c>
      <c r="D292" s="449"/>
      <c r="E292" s="450"/>
      <c r="F292" s="449"/>
      <c r="G292" s="449"/>
      <c r="H292" s="449"/>
      <c r="I292" s="449"/>
      <c r="J292" s="449"/>
      <c r="K292" s="460"/>
    </row>
    <row r="293" spans="1:11" s="500" customFormat="1" hidden="1">
      <c r="A293" s="460"/>
      <c r="B293" s="482"/>
      <c r="C293" s="489" t="str">
        <f>'Data information'!C510</f>
        <v xml:space="preserve"> - H-390X300X10X16 mm.( แม่บันได )</v>
      </c>
      <c r="D293" s="449"/>
      <c r="E293" s="450" t="str">
        <f>'Data information'!D510</f>
        <v>กก.</v>
      </c>
      <c r="F293" s="449">
        <f>'Data information'!E510</f>
        <v>34.64</v>
      </c>
      <c r="G293" s="449">
        <f t="shared" si="30"/>
        <v>0</v>
      </c>
      <c r="H293" s="449">
        <f>'Data information'!F510</f>
        <v>0</v>
      </c>
      <c r="I293" s="449">
        <f t="shared" si="31"/>
        <v>0</v>
      </c>
      <c r="J293" s="449">
        <f t="shared" si="32"/>
        <v>0</v>
      </c>
      <c r="K293" s="460"/>
    </row>
    <row r="294" spans="1:11" s="500" customFormat="1" hidden="1">
      <c r="A294" s="460"/>
      <c r="B294" s="482"/>
      <c r="C294" s="489" t="str">
        <f>'Data information'!C511</f>
        <v xml:space="preserve"> - แผ่นเหล็กเรียบดำหนา 6 มม. (ลูกตั้ง-ลูกนอน)</v>
      </c>
      <c r="D294" s="449"/>
      <c r="E294" s="450" t="str">
        <f>'Data information'!D511</f>
        <v>กก.</v>
      </c>
      <c r="F294" s="449">
        <f>'Data information'!E511</f>
        <v>25.12</v>
      </c>
      <c r="G294" s="449">
        <f t="shared" si="30"/>
        <v>0</v>
      </c>
      <c r="H294" s="449">
        <f>'Data information'!F511</f>
        <v>0</v>
      </c>
      <c r="I294" s="449">
        <f t="shared" si="31"/>
        <v>0</v>
      </c>
      <c r="J294" s="449">
        <f t="shared" si="32"/>
        <v>0</v>
      </c>
      <c r="K294" s="460"/>
    </row>
    <row r="295" spans="1:11" s="500" customFormat="1" hidden="1">
      <c r="A295" s="460"/>
      <c r="B295" s="482"/>
      <c r="C295" s="489" t="str">
        <f>'Data information'!C512</f>
        <v xml:space="preserve"> - แผ่นเหล็กขนาด 1000X400X25mm. </v>
      </c>
      <c r="D295" s="449"/>
      <c r="E295" s="450" t="str">
        <f>'Data information'!D512</f>
        <v>กก.</v>
      </c>
      <c r="F295" s="449">
        <f>'Data information'!E512</f>
        <v>28.44</v>
      </c>
      <c r="G295" s="449">
        <f t="shared" si="30"/>
        <v>0</v>
      </c>
      <c r="H295" s="449">
        <f>'Data information'!F512</f>
        <v>0</v>
      </c>
      <c r="I295" s="449">
        <f t="shared" si="31"/>
        <v>0</v>
      </c>
      <c r="J295" s="449">
        <f t="shared" si="32"/>
        <v>0</v>
      </c>
      <c r="K295" s="460"/>
    </row>
    <row r="296" spans="1:11" s="500" customFormat="1" hidden="1">
      <c r="A296" s="460"/>
      <c r="B296" s="482"/>
      <c r="C296" s="489" t="str">
        <f>'Data information'!C513</f>
        <v xml:space="preserve"> - แผ่นเหล็กขนาด 400X400X25mm. </v>
      </c>
      <c r="D296" s="449"/>
      <c r="E296" s="450" t="str">
        <f>'Data information'!D513</f>
        <v>กก.</v>
      </c>
      <c r="F296" s="449">
        <f>'Data information'!E513</f>
        <v>28.44</v>
      </c>
      <c r="G296" s="449">
        <f t="shared" si="30"/>
        <v>0</v>
      </c>
      <c r="H296" s="449">
        <f>'Data information'!F513</f>
        <v>0</v>
      </c>
      <c r="I296" s="449">
        <f t="shared" si="31"/>
        <v>0</v>
      </c>
      <c r="J296" s="449">
        <f t="shared" si="32"/>
        <v>0</v>
      </c>
      <c r="K296" s="460"/>
    </row>
    <row r="297" spans="1:11" s="500" customFormat="1" hidden="1">
      <c r="A297" s="460"/>
      <c r="B297" s="482"/>
      <c r="C297" s="489" t="str">
        <f>'Data information'!C514</f>
        <v xml:space="preserve"> - ค่าแรงเชื่อม ประกอบเหล็กโครงสร้าง</v>
      </c>
      <c r="D297" s="449"/>
      <c r="E297" s="450" t="str">
        <f>'Data information'!D514</f>
        <v>กก.</v>
      </c>
      <c r="F297" s="449">
        <f>'Data information'!E514</f>
        <v>0</v>
      </c>
      <c r="G297" s="449">
        <f t="shared" si="30"/>
        <v>0</v>
      </c>
      <c r="H297" s="449">
        <f>'Data information'!F514</f>
        <v>10</v>
      </c>
      <c r="I297" s="449">
        <f t="shared" si="31"/>
        <v>0</v>
      </c>
      <c r="J297" s="449">
        <f t="shared" si="32"/>
        <v>0</v>
      </c>
      <c r="K297" s="460"/>
    </row>
    <row r="298" spans="1:11" s="500" customFormat="1" hidden="1">
      <c r="A298" s="460"/>
      <c r="B298" s="482"/>
      <c r="C298" s="489" t="str">
        <f>'Data information'!C515</f>
        <v xml:space="preserve"> - Dowel DB25 </v>
      </c>
      <c r="D298" s="449"/>
      <c r="E298" s="450" t="str">
        <f>'Data information'!D515</f>
        <v>กก.</v>
      </c>
      <c r="F298" s="449">
        <f>'Data information'!E515</f>
        <v>20.41</v>
      </c>
      <c r="G298" s="449">
        <f t="shared" si="30"/>
        <v>0</v>
      </c>
      <c r="H298" s="449">
        <f>'Data information'!F515</f>
        <v>0</v>
      </c>
      <c r="I298" s="449">
        <f t="shared" si="31"/>
        <v>0</v>
      </c>
      <c r="J298" s="449">
        <f t="shared" si="32"/>
        <v>0</v>
      </c>
      <c r="K298" s="460"/>
    </row>
    <row r="299" spans="1:11" s="500" customFormat="1" hidden="1">
      <c r="A299" s="460"/>
      <c r="B299" s="482"/>
      <c r="C299" s="489" t="str">
        <f>'Data information'!C516</f>
        <v xml:space="preserve"> - คอนกรีต ขัดมันเรียบ (ลูกนอนบันได)</v>
      </c>
      <c r="D299" s="449"/>
      <c r="E299" s="450" t="str">
        <f>'Data information'!D516</f>
        <v>ลบ.ม.</v>
      </c>
      <c r="F299" s="449">
        <f>'Data information'!E516</f>
        <v>1971.96</v>
      </c>
      <c r="G299" s="449">
        <f t="shared" si="30"/>
        <v>0</v>
      </c>
      <c r="H299" s="449">
        <f>'Data information'!F516</f>
        <v>519</v>
      </c>
      <c r="I299" s="449">
        <f t="shared" si="31"/>
        <v>0</v>
      </c>
      <c r="J299" s="449">
        <f t="shared" si="32"/>
        <v>0</v>
      </c>
      <c r="K299" s="460"/>
    </row>
    <row r="300" spans="1:11" s="500" customFormat="1" hidden="1">
      <c r="A300" s="460"/>
      <c r="B300" s="482"/>
      <c r="C300" s="489" t="str">
        <f>'Data information'!C517</f>
        <v xml:space="preserve"> - เหล็กเสริม RB 9 มม.</v>
      </c>
      <c r="D300" s="449"/>
      <c r="E300" s="450" t="str">
        <f>'Data information'!D517</f>
        <v>กก.</v>
      </c>
      <c r="F300" s="449">
        <f>'Data information'!E517</f>
        <v>20.79</v>
      </c>
      <c r="G300" s="449">
        <f t="shared" si="30"/>
        <v>0</v>
      </c>
      <c r="H300" s="449">
        <f>'Data information'!F517</f>
        <v>4.4000000000000004</v>
      </c>
      <c r="I300" s="449">
        <f t="shared" si="31"/>
        <v>0</v>
      </c>
      <c r="J300" s="449">
        <f t="shared" si="32"/>
        <v>0</v>
      </c>
      <c r="K300" s="460"/>
    </row>
    <row r="301" spans="1:11" s="500" customFormat="1" hidden="1">
      <c r="A301" s="460"/>
      <c r="B301" s="482"/>
      <c r="C301" s="489" t="str">
        <f>'Data information'!C518</f>
        <v xml:space="preserve"> - เหล็กเสริม DB 12 มม.</v>
      </c>
      <c r="D301" s="449"/>
      <c r="E301" s="450" t="str">
        <f>'Data information'!D518</f>
        <v>กก.</v>
      </c>
      <c r="F301" s="449">
        <f>'Data information'!E518</f>
        <v>20.2</v>
      </c>
      <c r="G301" s="449">
        <f t="shared" ref="G301:G364" si="33">D301*F301</f>
        <v>0</v>
      </c>
      <c r="H301" s="449">
        <f>'Data information'!F518</f>
        <v>3.6</v>
      </c>
      <c r="I301" s="449">
        <f t="shared" ref="I301:I364" si="34">D301*H301</f>
        <v>0</v>
      </c>
      <c r="J301" s="449">
        <f t="shared" ref="J301:J364" si="35">G301+I301</f>
        <v>0</v>
      </c>
      <c r="K301" s="460"/>
    </row>
    <row r="302" spans="1:11" s="500" customFormat="1" hidden="1">
      <c r="A302" s="460"/>
      <c r="B302" s="482"/>
      <c r="C302" s="489" t="str">
        <f>'Data information'!C519</f>
        <v xml:space="preserve"> - ลวดผูกเหล็ก</v>
      </c>
      <c r="D302" s="449"/>
      <c r="E302" s="450" t="str">
        <f>'Data information'!D519</f>
        <v>กก.</v>
      </c>
      <c r="F302" s="449">
        <f>'Data information'!E519</f>
        <v>34.42</v>
      </c>
      <c r="G302" s="449">
        <f t="shared" si="33"/>
        <v>0</v>
      </c>
      <c r="H302" s="449">
        <f>'Data information'!F519</f>
        <v>0</v>
      </c>
      <c r="I302" s="449">
        <f t="shared" si="34"/>
        <v>0</v>
      </c>
      <c r="J302" s="449">
        <f t="shared" si="35"/>
        <v>0</v>
      </c>
      <c r="K302" s="460"/>
    </row>
    <row r="303" spans="1:11" s="500" customFormat="1" hidden="1">
      <c r="A303" s="460"/>
      <c r="B303" s="482"/>
      <c r="C303" s="489" t="str">
        <f>'Data information'!C520</f>
        <v xml:space="preserve"> - เหล็กสี่เหลี่ยมตัน 1 x 1 ซม.(จมูกบันได)</v>
      </c>
      <c r="D303" s="449"/>
      <c r="E303" s="450" t="str">
        <f>'Data information'!D520</f>
        <v>ม.</v>
      </c>
      <c r="F303" s="449">
        <f>'Data information'!E520</f>
        <v>30</v>
      </c>
      <c r="G303" s="449">
        <f t="shared" si="33"/>
        <v>0</v>
      </c>
      <c r="H303" s="449">
        <f>'Data information'!F520</f>
        <v>0</v>
      </c>
      <c r="I303" s="449">
        <f t="shared" si="34"/>
        <v>0</v>
      </c>
      <c r="J303" s="449">
        <f t="shared" si="35"/>
        <v>0</v>
      </c>
      <c r="K303" s="460"/>
    </row>
    <row r="304" spans="1:11" s="500" customFormat="1" hidden="1">
      <c r="A304" s="460"/>
      <c r="B304" s="482"/>
      <c r="C304" s="489" t="str">
        <f>'Data information'!C521</f>
        <v xml:space="preserve"> - ทาสีกันสนิม</v>
      </c>
      <c r="D304" s="449"/>
      <c r="E304" s="450" t="str">
        <f>'Data information'!D521</f>
        <v>ตร.ม.</v>
      </c>
      <c r="F304" s="449">
        <f>'Data information'!E521</f>
        <v>22.42</v>
      </c>
      <c r="G304" s="449">
        <f t="shared" si="33"/>
        <v>0</v>
      </c>
      <c r="H304" s="449">
        <f>'Data information'!F521</f>
        <v>30</v>
      </c>
      <c r="I304" s="449">
        <f t="shared" si="34"/>
        <v>0</v>
      </c>
      <c r="J304" s="449">
        <f t="shared" si="35"/>
        <v>0</v>
      </c>
      <c r="K304" s="460"/>
    </row>
    <row r="305" spans="1:11" s="500" customFormat="1" hidden="1">
      <c r="A305" s="460"/>
      <c r="B305" s="482"/>
      <c r="C305" s="489" t="str">
        <f>'Data information'!C522</f>
        <v xml:space="preserve"> - ทาสีน้ำมัน</v>
      </c>
      <c r="D305" s="449"/>
      <c r="E305" s="450" t="str">
        <f>'Data information'!D522</f>
        <v>ตร.ม.</v>
      </c>
      <c r="F305" s="449">
        <f>'Data information'!E522</f>
        <v>66.12</v>
      </c>
      <c r="G305" s="449">
        <f t="shared" si="33"/>
        <v>0</v>
      </c>
      <c r="H305" s="449">
        <f>'Data information'!F522</f>
        <v>35</v>
      </c>
      <c r="I305" s="449">
        <f t="shared" si="34"/>
        <v>0</v>
      </c>
      <c r="J305" s="449">
        <f t="shared" si="35"/>
        <v>0</v>
      </c>
      <c r="K305" s="460"/>
    </row>
    <row r="306" spans="1:11" s="500" customFormat="1" hidden="1">
      <c r="A306" s="460"/>
      <c r="B306" s="482"/>
      <c r="C306" s="489" t="str">
        <f>'Data information'!C523</f>
        <v xml:space="preserve"> - งานราวเหล็ก ราวบันได ST.2-1</v>
      </c>
      <c r="D306" s="449"/>
      <c r="E306" s="450" t="str">
        <f>'Data information'!D523</f>
        <v>ม.</v>
      </c>
      <c r="F306" s="449">
        <f>'Data information'!E523</f>
        <v>1838.53</v>
      </c>
      <c r="G306" s="449">
        <f t="shared" si="33"/>
        <v>0</v>
      </c>
      <c r="H306" s="449">
        <f>'Data information'!F523</f>
        <v>560</v>
      </c>
      <c r="I306" s="449">
        <f t="shared" si="34"/>
        <v>0</v>
      </c>
      <c r="J306" s="449">
        <f t="shared" si="35"/>
        <v>0</v>
      </c>
      <c r="K306" s="460"/>
    </row>
    <row r="307" spans="1:11" s="500" customFormat="1" hidden="1">
      <c r="A307" s="460"/>
      <c r="B307" s="482"/>
      <c r="C307" s="485" t="str">
        <f>'Data information'!C524</f>
        <v>งานบันได ST.2-2 อาคาร 1,6</v>
      </c>
      <c r="D307" s="449"/>
      <c r="E307" s="450"/>
      <c r="F307" s="449"/>
      <c r="G307" s="449"/>
      <c r="H307" s="449"/>
      <c r="I307" s="449"/>
      <c r="J307" s="449"/>
      <c r="K307" s="460"/>
    </row>
    <row r="308" spans="1:11" s="500" customFormat="1" hidden="1">
      <c r="A308" s="460"/>
      <c r="B308" s="482"/>
      <c r="C308" s="489" t="str">
        <f>'Data information'!C525</f>
        <v xml:space="preserve"> - H-200X200X8X12mm. </v>
      </c>
      <c r="D308" s="449"/>
      <c r="E308" s="450" t="str">
        <f>'Data information'!D525</f>
        <v>กก.</v>
      </c>
      <c r="F308" s="449">
        <f>'Data information'!E525</f>
        <v>33.409999999999997</v>
      </c>
      <c r="G308" s="449">
        <f t="shared" si="33"/>
        <v>0</v>
      </c>
      <c r="H308" s="449">
        <f>'Data information'!F525</f>
        <v>0</v>
      </c>
      <c r="I308" s="449">
        <f t="shared" si="34"/>
        <v>0</v>
      </c>
      <c r="J308" s="449">
        <f t="shared" si="35"/>
        <v>0</v>
      </c>
      <c r="K308" s="460"/>
    </row>
    <row r="309" spans="1:11" s="500" customFormat="1" hidden="1">
      <c r="A309" s="460"/>
      <c r="B309" s="482"/>
      <c r="C309" s="489" t="str">
        <f>'Data information'!C526</f>
        <v xml:space="preserve"> - H-194X150X6X9mm.</v>
      </c>
      <c r="D309" s="449"/>
      <c r="E309" s="450" t="str">
        <f>'Data information'!D526</f>
        <v>กก.</v>
      </c>
      <c r="F309" s="449">
        <f>'Data information'!E526</f>
        <v>34.020000000000003</v>
      </c>
      <c r="G309" s="449">
        <f t="shared" si="33"/>
        <v>0</v>
      </c>
      <c r="H309" s="449">
        <f>'Data information'!F526</f>
        <v>0</v>
      </c>
      <c r="I309" s="449">
        <f t="shared" si="34"/>
        <v>0</v>
      </c>
      <c r="J309" s="449">
        <f t="shared" si="35"/>
        <v>0</v>
      </c>
      <c r="K309" s="460"/>
    </row>
    <row r="310" spans="1:11" s="500" customFormat="1" hidden="1">
      <c r="A310" s="460"/>
      <c r="B310" s="482"/>
      <c r="C310" s="489" t="str">
        <f>'Data information'!C527</f>
        <v xml:space="preserve"> - C-CHANNELS 200X80X7.5X11.0mm.</v>
      </c>
      <c r="D310" s="449"/>
      <c r="E310" s="450" t="str">
        <f>'Data information'!D527</f>
        <v>กก.</v>
      </c>
      <c r="F310" s="449">
        <f>'Data information'!E527</f>
        <v>35.840000000000003</v>
      </c>
      <c r="G310" s="449">
        <f t="shared" si="33"/>
        <v>0</v>
      </c>
      <c r="H310" s="449">
        <f>'Data information'!F527</f>
        <v>0</v>
      </c>
      <c r="I310" s="449">
        <f t="shared" si="34"/>
        <v>0</v>
      </c>
      <c r="J310" s="449">
        <f t="shared" si="35"/>
        <v>0</v>
      </c>
      <c r="K310" s="460"/>
    </row>
    <row r="311" spans="1:11" s="500" customFormat="1" hidden="1">
      <c r="A311" s="460"/>
      <c r="B311" s="482"/>
      <c r="C311" s="489" t="str">
        <f>'Data information'!C528</f>
        <v xml:space="preserve"> - ลูกนอนบันไดแผ่นเหล็กลายตีนไก่  หนา 6 มม.พับ</v>
      </c>
      <c r="D311" s="449"/>
      <c r="E311" s="450" t="str">
        <f>'Data information'!D528</f>
        <v>กก.</v>
      </c>
      <c r="F311" s="449">
        <f>'Data information'!E528</f>
        <v>39.79</v>
      </c>
      <c r="G311" s="449">
        <f t="shared" si="33"/>
        <v>0</v>
      </c>
      <c r="H311" s="449">
        <f>'Data information'!F528</f>
        <v>0</v>
      </c>
      <c r="I311" s="449">
        <f t="shared" si="34"/>
        <v>0</v>
      </c>
      <c r="J311" s="449">
        <f t="shared" si="35"/>
        <v>0</v>
      </c>
      <c r="K311" s="460"/>
    </row>
    <row r="312" spans="1:11" s="500" customFormat="1" hidden="1">
      <c r="A312" s="460"/>
      <c r="B312" s="482"/>
      <c r="C312" s="489" t="str">
        <f>'Data information'!C529</f>
        <v xml:space="preserve"> - แผ่นเหล็กขนาด 250X400X20mm. </v>
      </c>
      <c r="D312" s="449"/>
      <c r="E312" s="450" t="str">
        <f>'Data information'!D529</f>
        <v>กก.</v>
      </c>
      <c r="F312" s="449">
        <f>'Data information'!E529</f>
        <v>28.44</v>
      </c>
      <c r="G312" s="449">
        <f t="shared" si="33"/>
        <v>0</v>
      </c>
      <c r="H312" s="449">
        <f>'Data information'!F529</f>
        <v>0</v>
      </c>
      <c r="I312" s="449">
        <f t="shared" si="34"/>
        <v>0</v>
      </c>
      <c r="J312" s="449">
        <f t="shared" si="35"/>
        <v>0</v>
      </c>
      <c r="K312" s="460"/>
    </row>
    <row r="313" spans="1:11" s="500" customFormat="1" hidden="1">
      <c r="A313" s="460"/>
      <c r="B313" s="482"/>
      <c r="C313" s="489" t="str">
        <f>'Data information'!C530</f>
        <v xml:space="preserve"> - แผ่นเหล็กขนาด 250X250X20mm. </v>
      </c>
      <c r="D313" s="449"/>
      <c r="E313" s="450" t="str">
        <f>'Data information'!D530</f>
        <v>กก.</v>
      </c>
      <c r="F313" s="449">
        <f>'Data information'!E530</f>
        <v>28.44</v>
      </c>
      <c r="G313" s="449">
        <f t="shared" si="33"/>
        <v>0</v>
      </c>
      <c r="H313" s="449">
        <f>'Data information'!F530</f>
        <v>0</v>
      </c>
      <c r="I313" s="449">
        <f t="shared" si="34"/>
        <v>0</v>
      </c>
      <c r="J313" s="449">
        <f t="shared" si="35"/>
        <v>0</v>
      </c>
      <c r="K313" s="460"/>
    </row>
    <row r="314" spans="1:11" s="500" customFormat="1" hidden="1">
      <c r="A314" s="460"/>
      <c r="B314" s="482"/>
      <c r="C314" s="489" t="str">
        <f>'Data information'!C531</f>
        <v xml:space="preserve"> - แผ่นเหล็กขนาด 200X350X20mm. </v>
      </c>
      <c r="D314" s="449"/>
      <c r="E314" s="450" t="str">
        <f>'Data information'!D531</f>
        <v>กก.</v>
      </c>
      <c r="F314" s="449">
        <f>'Data information'!E531</f>
        <v>28.44</v>
      </c>
      <c r="G314" s="449">
        <f t="shared" si="33"/>
        <v>0</v>
      </c>
      <c r="H314" s="449">
        <f>'Data information'!F531</f>
        <v>0</v>
      </c>
      <c r="I314" s="449">
        <f t="shared" si="34"/>
        <v>0</v>
      </c>
      <c r="J314" s="449">
        <f t="shared" si="35"/>
        <v>0</v>
      </c>
      <c r="K314" s="460"/>
    </row>
    <row r="315" spans="1:11" s="500" customFormat="1" hidden="1">
      <c r="A315" s="460"/>
      <c r="B315" s="482"/>
      <c r="C315" s="489" t="str">
        <f>'Data information'!C532</f>
        <v xml:space="preserve"> - Dowel DB20 ยาว 0.40 ม. (DETAIL-1)</v>
      </c>
      <c r="D315" s="449"/>
      <c r="E315" s="450" t="str">
        <f>'Data information'!D532</f>
        <v>กก.</v>
      </c>
      <c r="F315" s="449">
        <f>'Data information'!E532</f>
        <v>20.18</v>
      </c>
      <c r="G315" s="449">
        <f t="shared" si="33"/>
        <v>0</v>
      </c>
      <c r="H315" s="449">
        <f>'Data information'!F532</f>
        <v>0</v>
      </c>
      <c r="I315" s="449">
        <f t="shared" si="34"/>
        <v>0</v>
      </c>
      <c r="J315" s="449">
        <f t="shared" si="35"/>
        <v>0</v>
      </c>
      <c r="K315" s="460"/>
    </row>
    <row r="316" spans="1:11" s="500" customFormat="1" hidden="1">
      <c r="A316" s="460"/>
      <c r="B316" s="482"/>
      <c r="C316" s="489" t="str">
        <f>'Data information'!C533</f>
        <v xml:space="preserve"> - Dowel DB20 ยาว 0.40 ม.  (DETAIL-2)</v>
      </c>
      <c r="D316" s="449"/>
      <c r="E316" s="450" t="str">
        <f>'Data information'!D533</f>
        <v>กก.</v>
      </c>
      <c r="F316" s="449">
        <f>'Data information'!E533</f>
        <v>20.18</v>
      </c>
      <c r="G316" s="449">
        <f t="shared" si="33"/>
        <v>0</v>
      </c>
      <c r="H316" s="449">
        <f>'Data information'!F533</f>
        <v>0</v>
      </c>
      <c r="I316" s="449">
        <f t="shared" si="34"/>
        <v>0</v>
      </c>
      <c r="J316" s="449">
        <f t="shared" si="35"/>
        <v>0</v>
      </c>
      <c r="K316" s="460"/>
    </row>
    <row r="317" spans="1:11" s="500" customFormat="1" hidden="1">
      <c r="A317" s="460"/>
      <c r="B317" s="482"/>
      <c r="C317" s="489" t="str">
        <f>'Data information'!C534</f>
        <v xml:space="preserve"> - Dowel DB16 ยาว 0.40 ม.  (DETAIL-3)</v>
      </c>
      <c r="D317" s="449"/>
      <c r="E317" s="450" t="str">
        <f>'Data information'!D534</f>
        <v>กก.</v>
      </c>
      <c r="F317" s="449">
        <f>'Data information'!E534</f>
        <v>20.14</v>
      </c>
      <c r="G317" s="449">
        <f t="shared" si="33"/>
        <v>0</v>
      </c>
      <c r="H317" s="449">
        <f>'Data information'!F534</f>
        <v>0</v>
      </c>
      <c r="I317" s="449">
        <f t="shared" si="34"/>
        <v>0</v>
      </c>
      <c r="J317" s="449">
        <f t="shared" si="35"/>
        <v>0</v>
      </c>
      <c r="K317" s="460"/>
    </row>
    <row r="318" spans="1:11" s="500" customFormat="1" hidden="1">
      <c r="A318" s="460"/>
      <c r="B318" s="482"/>
      <c r="C318" s="489" t="str">
        <f>'Data information'!C535</f>
        <v xml:space="preserve"> - ค่าแรงเชื่อม ประกอบเหล็กโครงสร้าง</v>
      </c>
      <c r="D318" s="449"/>
      <c r="E318" s="450" t="str">
        <f>'Data information'!D535</f>
        <v>กก.</v>
      </c>
      <c r="F318" s="449">
        <f>'Data information'!E535</f>
        <v>0</v>
      </c>
      <c r="G318" s="449">
        <f t="shared" si="33"/>
        <v>0</v>
      </c>
      <c r="H318" s="449">
        <f>'Data information'!F535</f>
        <v>10</v>
      </c>
      <c r="I318" s="449">
        <f t="shared" si="34"/>
        <v>0</v>
      </c>
      <c r="J318" s="449">
        <f t="shared" si="35"/>
        <v>0</v>
      </c>
      <c r="K318" s="460"/>
    </row>
    <row r="319" spans="1:11" s="500" customFormat="1" hidden="1">
      <c r="A319" s="460"/>
      <c r="B319" s="482"/>
      <c r="C319" s="489" t="str">
        <f>'Data information'!C536</f>
        <v xml:space="preserve"> - ทาสีกันสนิม</v>
      </c>
      <c r="D319" s="449"/>
      <c r="E319" s="450" t="str">
        <f>'Data information'!D536</f>
        <v>ตร.ม.</v>
      </c>
      <c r="F319" s="449">
        <f>'Data information'!E536</f>
        <v>22.42</v>
      </c>
      <c r="G319" s="449">
        <f t="shared" si="33"/>
        <v>0</v>
      </c>
      <c r="H319" s="449">
        <f>'Data information'!F536</f>
        <v>30</v>
      </c>
      <c r="I319" s="449">
        <f t="shared" si="34"/>
        <v>0</v>
      </c>
      <c r="J319" s="449">
        <f t="shared" si="35"/>
        <v>0</v>
      </c>
      <c r="K319" s="460"/>
    </row>
    <row r="320" spans="1:11" s="500" customFormat="1" hidden="1">
      <c r="A320" s="460"/>
      <c r="B320" s="482"/>
      <c r="C320" s="489" t="str">
        <f>'Data information'!C537</f>
        <v xml:space="preserve"> - ทาสีน้ำมัน</v>
      </c>
      <c r="D320" s="449"/>
      <c r="E320" s="450" t="str">
        <f>'Data information'!D537</f>
        <v>ตร.ม.</v>
      </c>
      <c r="F320" s="449">
        <f>'Data information'!E537</f>
        <v>66.12</v>
      </c>
      <c r="G320" s="449">
        <f t="shared" si="33"/>
        <v>0</v>
      </c>
      <c r="H320" s="449">
        <f>'Data information'!F537</f>
        <v>35</v>
      </c>
      <c r="I320" s="449">
        <f t="shared" si="34"/>
        <v>0</v>
      </c>
      <c r="J320" s="449">
        <f t="shared" si="35"/>
        <v>0</v>
      </c>
      <c r="K320" s="460"/>
    </row>
    <row r="321" spans="1:11" s="500" customFormat="1" hidden="1">
      <c r="A321" s="460"/>
      <c r="B321" s="482"/>
      <c r="C321" s="489" t="str">
        <f>'Data information'!C538</f>
        <v xml:space="preserve"> - งานราวเหล็ก ราวบันได ST.2-2</v>
      </c>
      <c r="D321" s="449"/>
      <c r="E321" s="450" t="str">
        <f>'Data information'!D538</f>
        <v>ม.</v>
      </c>
      <c r="F321" s="449">
        <f>'Data information'!E538</f>
        <v>303.774</v>
      </c>
      <c r="G321" s="449">
        <f t="shared" si="33"/>
        <v>0</v>
      </c>
      <c r="H321" s="449">
        <f>'Data information'!F538</f>
        <v>114</v>
      </c>
      <c r="I321" s="449">
        <f t="shared" si="34"/>
        <v>0</v>
      </c>
      <c r="J321" s="449">
        <f t="shared" si="35"/>
        <v>0</v>
      </c>
      <c r="K321" s="460"/>
    </row>
    <row r="322" spans="1:11" s="500" customFormat="1" hidden="1">
      <c r="A322" s="460"/>
      <c r="B322" s="482"/>
      <c r="C322" s="485" t="str">
        <f>'Data information'!C539</f>
        <v>งานบันได ST.2-2 อาคาร 4</v>
      </c>
      <c r="D322" s="449"/>
      <c r="E322" s="450"/>
      <c r="F322" s="449"/>
      <c r="G322" s="449"/>
      <c r="H322" s="449"/>
      <c r="I322" s="449"/>
      <c r="J322" s="449"/>
      <c r="K322" s="460"/>
    </row>
    <row r="323" spans="1:11" s="500" customFormat="1" hidden="1">
      <c r="A323" s="460"/>
      <c r="B323" s="482"/>
      <c r="C323" s="489" t="str">
        <f>'Data information'!C540</f>
        <v xml:space="preserve"> - H-390X300X10X16 mm.( แม่บันได )</v>
      </c>
      <c r="D323" s="449"/>
      <c r="E323" s="450" t="str">
        <f>'Data information'!D540</f>
        <v>กก.</v>
      </c>
      <c r="F323" s="449">
        <f>'Data information'!E540</f>
        <v>34.64</v>
      </c>
      <c r="G323" s="449">
        <f t="shared" si="33"/>
        <v>0</v>
      </c>
      <c r="H323" s="449">
        <f>'Data information'!F540</f>
        <v>0</v>
      </c>
      <c r="I323" s="449">
        <f t="shared" si="34"/>
        <v>0</v>
      </c>
      <c r="J323" s="449">
        <f t="shared" si="35"/>
        <v>0</v>
      </c>
      <c r="K323" s="460"/>
    </row>
    <row r="324" spans="1:11" s="500" customFormat="1" hidden="1">
      <c r="A324" s="460"/>
      <c r="B324" s="482"/>
      <c r="C324" s="489" t="str">
        <f>'Data information'!C541</f>
        <v xml:space="preserve"> - แผ่นเหล็กเรียบดำหนา 6 มม. (ลูกตั้ง-ลูกนอน)</v>
      </c>
      <c r="D324" s="449"/>
      <c r="E324" s="450" t="str">
        <f>'Data information'!D541</f>
        <v>กก.</v>
      </c>
      <c r="F324" s="449">
        <f>'Data information'!E541</f>
        <v>25.12</v>
      </c>
      <c r="G324" s="449">
        <f t="shared" si="33"/>
        <v>0</v>
      </c>
      <c r="H324" s="449">
        <f>'Data information'!F541</f>
        <v>0</v>
      </c>
      <c r="I324" s="449">
        <f t="shared" si="34"/>
        <v>0</v>
      </c>
      <c r="J324" s="449">
        <f t="shared" si="35"/>
        <v>0</v>
      </c>
      <c r="K324" s="460"/>
    </row>
    <row r="325" spans="1:11" s="500" customFormat="1" hidden="1">
      <c r="A325" s="460"/>
      <c r="B325" s="482"/>
      <c r="C325" s="489" t="str">
        <f>'Data information'!C542</f>
        <v xml:space="preserve"> - แผ่นเหล็กขนาด 1000X400X25mm. </v>
      </c>
      <c r="D325" s="449"/>
      <c r="E325" s="450" t="str">
        <f>'Data information'!D542</f>
        <v>กก.</v>
      </c>
      <c r="F325" s="449">
        <f>'Data information'!E542</f>
        <v>28.44</v>
      </c>
      <c r="G325" s="449">
        <f t="shared" si="33"/>
        <v>0</v>
      </c>
      <c r="H325" s="449">
        <f>'Data information'!F542</f>
        <v>0</v>
      </c>
      <c r="I325" s="449">
        <f t="shared" si="34"/>
        <v>0</v>
      </c>
      <c r="J325" s="449">
        <f t="shared" si="35"/>
        <v>0</v>
      </c>
      <c r="K325" s="460"/>
    </row>
    <row r="326" spans="1:11" s="500" customFormat="1" hidden="1">
      <c r="A326" s="460"/>
      <c r="B326" s="482"/>
      <c r="C326" s="489" t="str">
        <f>'Data information'!C543</f>
        <v xml:space="preserve"> - แผ่นเหล็กขนาด 400X400X25mm. </v>
      </c>
      <c r="D326" s="449"/>
      <c r="E326" s="450" t="str">
        <f>'Data information'!D543</f>
        <v>กก.</v>
      </c>
      <c r="F326" s="449">
        <f>'Data information'!E543</f>
        <v>28.44</v>
      </c>
      <c r="G326" s="449">
        <f t="shared" si="33"/>
        <v>0</v>
      </c>
      <c r="H326" s="449">
        <f>'Data information'!F543</f>
        <v>0</v>
      </c>
      <c r="I326" s="449">
        <f t="shared" si="34"/>
        <v>0</v>
      </c>
      <c r="J326" s="449">
        <f t="shared" si="35"/>
        <v>0</v>
      </c>
      <c r="K326" s="460"/>
    </row>
    <row r="327" spans="1:11" s="500" customFormat="1" hidden="1">
      <c r="A327" s="460"/>
      <c r="B327" s="482"/>
      <c r="C327" s="489" t="str">
        <f>'Data information'!C544</f>
        <v xml:space="preserve"> - ค่าแรงเชื่อม ประกอบเหล็กโครงสร้าง</v>
      </c>
      <c r="D327" s="449"/>
      <c r="E327" s="450" t="str">
        <f>'Data information'!D544</f>
        <v>กก.</v>
      </c>
      <c r="F327" s="449">
        <f>'Data information'!E544</f>
        <v>0</v>
      </c>
      <c r="G327" s="449">
        <f t="shared" si="33"/>
        <v>0</v>
      </c>
      <c r="H327" s="449">
        <f>'Data information'!F544</f>
        <v>10</v>
      </c>
      <c r="I327" s="449">
        <f t="shared" si="34"/>
        <v>0</v>
      </c>
      <c r="J327" s="449">
        <f t="shared" si="35"/>
        <v>0</v>
      </c>
      <c r="K327" s="460"/>
    </row>
    <row r="328" spans="1:11" s="500" customFormat="1" hidden="1">
      <c r="A328" s="460"/>
      <c r="B328" s="482"/>
      <c r="C328" s="489" t="str">
        <f>'Data information'!C545</f>
        <v xml:space="preserve"> - Dowel DB25 </v>
      </c>
      <c r="D328" s="449"/>
      <c r="E328" s="450" t="str">
        <f>'Data information'!D545</f>
        <v>กก.</v>
      </c>
      <c r="F328" s="449">
        <f>'Data information'!E545</f>
        <v>20.41</v>
      </c>
      <c r="G328" s="449">
        <f t="shared" si="33"/>
        <v>0</v>
      </c>
      <c r="H328" s="449">
        <f>'Data information'!F545</f>
        <v>0</v>
      </c>
      <c r="I328" s="449">
        <f t="shared" si="34"/>
        <v>0</v>
      </c>
      <c r="J328" s="449">
        <f t="shared" si="35"/>
        <v>0</v>
      </c>
      <c r="K328" s="460"/>
    </row>
    <row r="329" spans="1:11" s="500" customFormat="1" hidden="1">
      <c r="A329" s="460"/>
      <c r="B329" s="482"/>
      <c r="C329" s="489" t="str">
        <f>'Data information'!C546</f>
        <v xml:space="preserve"> - คอนกรีต ขัดมันเรียบ (ลูกนอนบันได)</v>
      </c>
      <c r="D329" s="449"/>
      <c r="E329" s="450" t="str">
        <f>'Data information'!D546</f>
        <v>ลบ.ม.</v>
      </c>
      <c r="F329" s="449">
        <f>'Data information'!E546</f>
        <v>1971.96</v>
      </c>
      <c r="G329" s="449">
        <f t="shared" si="33"/>
        <v>0</v>
      </c>
      <c r="H329" s="449">
        <f>'Data information'!F546</f>
        <v>519</v>
      </c>
      <c r="I329" s="449">
        <f t="shared" si="34"/>
        <v>0</v>
      </c>
      <c r="J329" s="449">
        <f t="shared" si="35"/>
        <v>0</v>
      </c>
      <c r="K329" s="460"/>
    </row>
    <row r="330" spans="1:11" s="500" customFormat="1" hidden="1">
      <c r="A330" s="460"/>
      <c r="B330" s="482"/>
      <c r="C330" s="489" t="str">
        <f>'Data information'!C547</f>
        <v xml:space="preserve"> - เหล็กเสริม RB 9 มม.</v>
      </c>
      <c r="D330" s="449"/>
      <c r="E330" s="450" t="str">
        <f>'Data information'!D547</f>
        <v>กก.</v>
      </c>
      <c r="F330" s="449">
        <f>'Data information'!E547</f>
        <v>20.79</v>
      </c>
      <c r="G330" s="449">
        <f t="shared" si="33"/>
        <v>0</v>
      </c>
      <c r="H330" s="449">
        <f>'Data information'!F547</f>
        <v>4.4000000000000004</v>
      </c>
      <c r="I330" s="449">
        <f t="shared" si="34"/>
        <v>0</v>
      </c>
      <c r="J330" s="449">
        <f t="shared" si="35"/>
        <v>0</v>
      </c>
      <c r="K330" s="460"/>
    </row>
    <row r="331" spans="1:11" s="500" customFormat="1" hidden="1">
      <c r="A331" s="460"/>
      <c r="B331" s="482"/>
      <c r="C331" s="489" t="str">
        <f>'Data information'!C548</f>
        <v xml:space="preserve"> - เหล็กเสริม DB 12 มม.</v>
      </c>
      <c r="D331" s="449"/>
      <c r="E331" s="450" t="str">
        <f>'Data information'!D548</f>
        <v>กก.</v>
      </c>
      <c r="F331" s="449">
        <f>'Data information'!E548</f>
        <v>20.2</v>
      </c>
      <c r="G331" s="449">
        <f t="shared" si="33"/>
        <v>0</v>
      </c>
      <c r="H331" s="449">
        <f>'Data information'!F548</f>
        <v>3.6</v>
      </c>
      <c r="I331" s="449">
        <f t="shared" si="34"/>
        <v>0</v>
      </c>
      <c r="J331" s="449">
        <f t="shared" si="35"/>
        <v>0</v>
      </c>
      <c r="K331" s="460"/>
    </row>
    <row r="332" spans="1:11" s="500" customFormat="1" hidden="1">
      <c r="A332" s="460"/>
      <c r="B332" s="482"/>
      <c r="C332" s="489" t="str">
        <f>'Data information'!C549</f>
        <v xml:space="preserve"> - ลวดผูกเหล็ก</v>
      </c>
      <c r="D332" s="449"/>
      <c r="E332" s="450" t="str">
        <f>'Data information'!D549</f>
        <v>กก.</v>
      </c>
      <c r="F332" s="449">
        <f>'Data information'!E549</f>
        <v>34.42</v>
      </c>
      <c r="G332" s="449">
        <f t="shared" si="33"/>
        <v>0</v>
      </c>
      <c r="H332" s="449">
        <f>'Data information'!F549</f>
        <v>0</v>
      </c>
      <c r="I332" s="449">
        <f t="shared" si="34"/>
        <v>0</v>
      </c>
      <c r="J332" s="449">
        <f t="shared" si="35"/>
        <v>0</v>
      </c>
      <c r="K332" s="460"/>
    </row>
    <row r="333" spans="1:11" s="500" customFormat="1" hidden="1">
      <c r="A333" s="460"/>
      <c r="B333" s="482"/>
      <c r="C333" s="489" t="str">
        <f>'Data information'!C550</f>
        <v xml:space="preserve"> - เหล็กสี่เหลี่ยมตัน 1 x 1 ซม.(จมูกบันได)</v>
      </c>
      <c r="D333" s="449"/>
      <c r="E333" s="450" t="str">
        <f>'Data information'!D550</f>
        <v>ม.</v>
      </c>
      <c r="F333" s="449">
        <f>'Data information'!E550</f>
        <v>30</v>
      </c>
      <c r="G333" s="449">
        <f t="shared" si="33"/>
        <v>0</v>
      </c>
      <c r="H333" s="449">
        <f>'Data information'!F550</f>
        <v>0</v>
      </c>
      <c r="I333" s="449">
        <f t="shared" si="34"/>
        <v>0</v>
      </c>
      <c r="J333" s="449">
        <f t="shared" si="35"/>
        <v>0</v>
      </c>
      <c r="K333" s="460"/>
    </row>
    <row r="334" spans="1:11" s="500" customFormat="1" hidden="1">
      <c r="A334" s="460"/>
      <c r="B334" s="482"/>
      <c r="C334" s="489" t="str">
        <f>'Data information'!C551</f>
        <v xml:space="preserve"> - ทาสีกันสนิม</v>
      </c>
      <c r="D334" s="449"/>
      <c r="E334" s="450" t="str">
        <f>'Data information'!D551</f>
        <v>ตร.ม.</v>
      </c>
      <c r="F334" s="449">
        <f>'Data information'!E551</f>
        <v>22.42</v>
      </c>
      <c r="G334" s="449">
        <f t="shared" si="33"/>
        <v>0</v>
      </c>
      <c r="H334" s="449">
        <f>'Data information'!F551</f>
        <v>30</v>
      </c>
      <c r="I334" s="449">
        <f t="shared" si="34"/>
        <v>0</v>
      </c>
      <c r="J334" s="449">
        <f t="shared" si="35"/>
        <v>0</v>
      </c>
      <c r="K334" s="460"/>
    </row>
    <row r="335" spans="1:11" s="500" customFormat="1" hidden="1">
      <c r="A335" s="460"/>
      <c r="B335" s="482"/>
      <c r="C335" s="489" t="str">
        <f>'Data information'!C552</f>
        <v xml:space="preserve"> - ทาสีน้ำมัน</v>
      </c>
      <c r="D335" s="449"/>
      <c r="E335" s="450" t="str">
        <f>'Data information'!D552</f>
        <v>ตร.ม.</v>
      </c>
      <c r="F335" s="449">
        <f>'Data information'!E552</f>
        <v>66.12</v>
      </c>
      <c r="G335" s="449">
        <f t="shared" si="33"/>
        <v>0</v>
      </c>
      <c r="H335" s="449">
        <f>'Data information'!F552</f>
        <v>35</v>
      </c>
      <c r="I335" s="449">
        <f t="shared" si="34"/>
        <v>0</v>
      </c>
      <c r="J335" s="449">
        <f t="shared" si="35"/>
        <v>0</v>
      </c>
      <c r="K335" s="460"/>
    </row>
    <row r="336" spans="1:11" s="500" customFormat="1" hidden="1">
      <c r="A336" s="460"/>
      <c r="B336" s="482"/>
      <c r="C336" s="489" t="str">
        <f>'Data information'!C553</f>
        <v xml:space="preserve"> - งานราวเหล็ก ราวบันได ST.2-2</v>
      </c>
      <c r="D336" s="449"/>
      <c r="E336" s="450" t="str">
        <f>'Data information'!D553</f>
        <v>ม.</v>
      </c>
      <c r="F336" s="449">
        <f>'Data information'!E553</f>
        <v>1838.53</v>
      </c>
      <c r="G336" s="449">
        <f t="shared" si="33"/>
        <v>0</v>
      </c>
      <c r="H336" s="449">
        <f>'Data information'!F553</f>
        <v>560</v>
      </c>
      <c r="I336" s="449">
        <f t="shared" si="34"/>
        <v>0</v>
      </c>
      <c r="J336" s="449">
        <f t="shared" si="35"/>
        <v>0</v>
      </c>
      <c r="K336" s="460"/>
    </row>
    <row r="337" spans="1:11" s="500" customFormat="1" hidden="1">
      <c r="A337" s="460"/>
      <c r="B337" s="482"/>
      <c r="C337" s="485" t="str">
        <f>'Data information'!C554</f>
        <v>งานบันได ST.2-3 อาคาร 1</v>
      </c>
      <c r="D337" s="449"/>
      <c r="E337" s="450"/>
      <c r="F337" s="449"/>
      <c r="G337" s="449"/>
      <c r="H337" s="449"/>
      <c r="I337" s="449"/>
      <c r="J337" s="449"/>
      <c r="K337" s="460"/>
    </row>
    <row r="338" spans="1:11" s="500" customFormat="1" hidden="1">
      <c r="A338" s="460"/>
      <c r="B338" s="482"/>
      <c r="C338" s="489" t="str">
        <f>'Data information'!C555</f>
        <v xml:space="preserve"> - H-200X200X8X12mm. </v>
      </c>
      <c r="D338" s="449"/>
      <c r="E338" s="450" t="str">
        <f>'Data information'!D555</f>
        <v>กก.</v>
      </c>
      <c r="F338" s="449">
        <f>'Data information'!E555</f>
        <v>33.409999999999997</v>
      </c>
      <c r="G338" s="449">
        <f t="shared" si="33"/>
        <v>0</v>
      </c>
      <c r="H338" s="449">
        <f>'Data information'!F555</f>
        <v>0</v>
      </c>
      <c r="I338" s="449">
        <f t="shared" si="34"/>
        <v>0</v>
      </c>
      <c r="J338" s="449">
        <f t="shared" si="35"/>
        <v>0</v>
      </c>
      <c r="K338" s="460"/>
    </row>
    <row r="339" spans="1:11" s="500" customFormat="1" hidden="1">
      <c r="A339" s="460"/>
      <c r="B339" s="482"/>
      <c r="C339" s="489" t="str">
        <f>'Data information'!C556</f>
        <v xml:space="preserve"> - H-194X150X6X9mm.</v>
      </c>
      <c r="D339" s="449"/>
      <c r="E339" s="450" t="str">
        <f>'Data information'!D556</f>
        <v>กก.</v>
      </c>
      <c r="F339" s="449">
        <f>'Data information'!E556</f>
        <v>34.020000000000003</v>
      </c>
      <c r="G339" s="449">
        <f t="shared" si="33"/>
        <v>0</v>
      </c>
      <c r="H339" s="449">
        <f>'Data information'!F556</f>
        <v>0</v>
      </c>
      <c r="I339" s="449">
        <f t="shared" si="34"/>
        <v>0</v>
      </c>
      <c r="J339" s="449">
        <f t="shared" si="35"/>
        <v>0</v>
      </c>
      <c r="K339" s="460"/>
    </row>
    <row r="340" spans="1:11" s="500" customFormat="1" hidden="1">
      <c r="A340" s="460"/>
      <c r="B340" s="482"/>
      <c r="C340" s="489" t="str">
        <f>'Data information'!C557</f>
        <v xml:space="preserve"> - C-CHANNELS 200X80X7.5X11.0mm.</v>
      </c>
      <c r="D340" s="449"/>
      <c r="E340" s="450" t="str">
        <f>'Data information'!D557</f>
        <v>กก.</v>
      </c>
      <c r="F340" s="449">
        <f>'Data information'!E557</f>
        <v>35.840000000000003</v>
      </c>
      <c r="G340" s="449">
        <f t="shared" si="33"/>
        <v>0</v>
      </c>
      <c r="H340" s="449">
        <f>'Data information'!F557</f>
        <v>0</v>
      </c>
      <c r="I340" s="449">
        <f t="shared" si="34"/>
        <v>0</v>
      </c>
      <c r="J340" s="449">
        <f t="shared" si="35"/>
        <v>0</v>
      </c>
      <c r="K340" s="460"/>
    </row>
    <row r="341" spans="1:11" s="500" customFormat="1" hidden="1">
      <c r="A341" s="460"/>
      <c r="B341" s="482"/>
      <c r="C341" s="489" t="str">
        <f>'Data information'!C558</f>
        <v xml:space="preserve"> - ลูกนอนบันไดแผ่นเหล็กลายตีนไก่  หนา 6 มม.พับ</v>
      </c>
      <c r="D341" s="449"/>
      <c r="E341" s="450" t="str">
        <f>'Data information'!D558</f>
        <v>กก.</v>
      </c>
      <c r="F341" s="449">
        <f>'Data information'!E558</f>
        <v>39.79</v>
      </c>
      <c r="G341" s="449">
        <f t="shared" si="33"/>
        <v>0</v>
      </c>
      <c r="H341" s="449">
        <f>'Data information'!F558</f>
        <v>0</v>
      </c>
      <c r="I341" s="449">
        <f t="shared" si="34"/>
        <v>0</v>
      </c>
      <c r="J341" s="449">
        <f t="shared" si="35"/>
        <v>0</v>
      </c>
      <c r="K341" s="460"/>
    </row>
    <row r="342" spans="1:11" s="500" customFormat="1" hidden="1">
      <c r="A342" s="460"/>
      <c r="B342" s="482"/>
      <c r="C342" s="489" t="str">
        <f>'Data information'!C559</f>
        <v xml:space="preserve"> - แผ่นเหล็กขนาด 250X400X20mm. </v>
      </c>
      <c r="D342" s="449"/>
      <c r="E342" s="450" t="str">
        <f>'Data information'!D559</f>
        <v>กก.</v>
      </c>
      <c r="F342" s="449">
        <f>'Data information'!E559</f>
        <v>28.44</v>
      </c>
      <c r="G342" s="449">
        <f t="shared" si="33"/>
        <v>0</v>
      </c>
      <c r="H342" s="449">
        <f>'Data information'!F559</f>
        <v>0</v>
      </c>
      <c r="I342" s="449">
        <f t="shared" si="34"/>
        <v>0</v>
      </c>
      <c r="J342" s="449">
        <f t="shared" si="35"/>
        <v>0</v>
      </c>
      <c r="K342" s="460"/>
    </row>
    <row r="343" spans="1:11" s="500" customFormat="1" hidden="1">
      <c r="A343" s="460"/>
      <c r="B343" s="482"/>
      <c r="C343" s="489" t="str">
        <f>'Data information'!C560</f>
        <v xml:space="preserve"> - แผ่นเหล็กขนาด 250X250X20mm. </v>
      </c>
      <c r="D343" s="449"/>
      <c r="E343" s="450" t="str">
        <f>'Data information'!D560</f>
        <v>กก.</v>
      </c>
      <c r="F343" s="449">
        <f>'Data information'!E560</f>
        <v>28.44</v>
      </c>
      <c r="G343" s="449">
        <f t="shared" si="33"/>
        <v>0</v>
      </c>
      <c r="H343" s="449">
        <f>'Data information'!F560</f>
        <v>0</v>
      </c>
      <c r="I343" s="449">
        <f t="shared" si="34"/>
        <v>0</v>
      </c>
      <c r="J343" s="449">
        <f t="shared" si="35"/>
        <v>0</v>
      </c>
      <c r="K343" s="460"/>
    </row>
    <row r="344" spans="1:11" s="500" customFormat="1" hidden="1">
      <c r="A344" s="460"/>
      <c r="B344" s="482"/>
      <c r="C344" s="489" t="str">
        <f>'Data information'!C561</f>
        <v xml:space="preserve"> - แผ่นเหล็กขนาด 200X350X20mm. </v>
      </c>
      <c r="D344" s="449"/>
      <c r="E344" s="450" t="str">
        <f>'Data information'!D561</f>
        <v>กก.</v>
      </c>
      <c r="F344" s="449">
        <f>'Data information'!E561</f>
        <v>28.44</v>
      </c>
      <c r="G344" s="449">
        <f t="shared" si="33"/>
        <v>0</v>
      </c>
      <c r="H344" s="449">
        <f>'Data information'!F561</f>
        <v>0</v>
      </c>
      <c r="I344" s="449">
        <f t="shared" si="34"/>
        <v>0</v>
      </c>
      <c r="J344" s="449">
        <f t="shared" si="35"/>
        <v>0</v>
      </c>
      <c r="K344" s="460"/>
    </row>
    <row r="345" spans="1:11" s="500" customFormat="1" hidden="1">
      <c r="A345" s="460"/>
      <c r="B345" s="482"/>
      <c r="C345" s="489" t="str">
        <f>'Data information'!C562</f>
        <v xml:space="preserve"> - Dowel DB20 ยาว 0.40 ม. (DETAIL-1)</v>
      </c>
      <c r="D345" s="449"/>
      <c r="E345" s="450" t="str">
        <f>'Data information'!D562</f>
        <v>กก.</v>
      </c>
      <c r="F345" s="449">
        <f>'Data information'!E562</f>
        <v>20.18</v>
      </c>
      <c r="G345" s="449">
        <f t="shared" si="33"/>
        <v>0</v>
      </c>
      <c r="H345" s="449">
        <f>'Data information'!F562</f>
        <v>0</v>
      </c>
      <c r="I345" s="449">
        <f t="shared" si="34"/>
        <v>0</v>
      </c>
      <c r="J345" s="449">
        <f t="shared" si="35"/>
        <v>0</v>
      </c>
      <c r="K345" s="460"/>
    </row>
    <row r="346" spans="1:11" s="500" customFormat="1" hidden="1">
      <c r="A346" s="460"/>
      <c r="B346" s="482"/>
      <c r="C346" s="489" t="str">
        <f>'Data information'!C563</f>
        <v xml:space="preserve"> - Dowel DB20 ยาว 0.40 ม.  (DETAIL-2)</v>
      </c>
      <c r="D346" s="449"/>
      <c r="E346" s="450" t="str">
        <f>'Data information'!D563</f>
        <v>กก.</v>
      </c>
      <c r="F346" s="449">
        <f>'Data information'!E563</f>
        <v>20.18</v>
      </c>
      <c r="G346" s="449">
        <f t="shared" si="33"/>
        <v>0</v>
      </c>
      <c r="H346" s="449">
        <f>'Data information'!F563</f>
        <v>0</v>
      </c>
      <c r="I346" s="449">
        <f t="shared" si="34"/>
        <v>0</v>
      </c>
      <c r="J346" s="449">
        <f t="shared" si="35"/>
        <v>0</v>
      </c>
      <c r="K346" s="460"/>
    </row>
    <row r="347" spans="1:11" s="500" customFormat="1" hidden="1">
      <c r="A347" s="460"/>
      <c r="B347" s="482"/>
      <c r="C347" s="489" t="str">
        <f>'Data information'!C564</f>
        <v xml:space="preserve"> - Dowel DB16 ยาว 0.40 ม.  (DETAIL-3)</v>
      </c>
      <c r="D347" s="449"/>
      <c r="E347" s="450" t="str">
        <f>'Data information'!D564</f>
        <v>กก.</v>
      </c>
      <c r="F347" s="449">
        <f>'Data information'!E564</f>
        <v>20.14</v>
      </c>
      <c r="G347" s="449">
        <f t="shared" si="33"/>
        <v>0</v>
      </c>
      <c r="H347" s="449">
        <f>'Data information'!F564</f>
        <v>0</v>
      </c>
      <c r="I347" s="449">
        <f t="shared" si="34"/>
        <v>0</v>
      </c>
      <c r="J347" s="449">
        <f t="shared" si="35"/>
        <v>0</v>
      </c>
      <c r="K347" s="460"/>
    </row>
    <row r="348" spans="1:11" s="500" customFormat="1" hidden="1">
      <c r="A348" s="460"/>
      <c r="B348" s="482"/>
      <c r="C348" s="489" t="str">
        <f>'Data information'!C565</f>
        <v xml:space="preserve"> - ค่าแรงเชื่อม ประกอบเหล็กโครงสร้าง</v>
      </c>
      <c r="D348" s="449"/>
      <c r="E348" s="450" t="str">
        <f>'Data information'!D565</f>
        <v>กก.</v>
      </c>
      <c r="F348" s="449">
        <f>'Data information'!E565</f>
        <v>0</v>
      </c>
      <c r="G348" s="449">
        <f t="shared" si="33"/>
        <v>0</v>
      </c>
      <c r="H348" s="449">
        <f>'Data information'!F565</f>
        <v>10</v>
      </c>
      <c r="I348" s="449">
        <f t="shared" si="34"/>
        <v>0</v>
      </c>
      <c r="J348" s="449">
        <f t="shared" si="35"/>
        <v>0</v>
      </c>
      <c r="K348" s="460"/>
    </row>
    <row r="349" spans="1:11" s="500" customFormat="1" hidden="1">
      <c r="A349" s="460"/>
      <c r="B349" s="482"/>
      <c r="C349" s="489" t="str">
        <f>'Data information'!C566</f>
        <v xml:space="preserve"> - ทาสีกันสนิม</v>
      </c>
      <c r="D349" s="449"/>
      <c r="E349" s="450" t="str">
        <f>'Data information'!D566</f>
        <v>ตร.ม.</v>
      </c>
      <c r="F349" s="449">
        <f>'Data information'!E566</f>
        <v>22.42</v>
      </c>
      <c r="G349" s="449">
        <f t="shared" si="33"/>
        <v>0</v>
      </c>
      <c r="H349" s="449">
        <f>'Data information'!F566</f>
        <v>30</v>
      </c>
      <c r="I349" s="449">
        <f t="shared" si="34"/>
        <v>0</v>
      </c>
      <c r="J349" s="449">
        <f t="shared" si="35"/>
        <v>0</v>
      </c>
      <c r="K349" s="460"/>
    </row>
    <row r="350" spans="1:11" s="500" customFormat="1" hidden="1">
      <c r="A350" s="460"/>
      <c r="B350" s="482"/>
      <c r="C350" s="489" t="str">
        <f>'Data information'!C567</f>
        <v xml:space="preserve"> - ทาสีน้ำมัน</v>
      </c>
      <c r="D350" s="449"/>
      <c r="E350" s="450" t="str">
        <f>'Data information'!D567</f>
        <v>ตร.ม.</v>
      </c>
      <c r="F350" s="449">
        <f>'Data information'!E567</f>
        <v>66.12</v>
      </c>
      <c r="G350" s="449">
        <f t="shared" si="33"/>
        <v>0</v>
      </c>
      <c r="H350" s="449">
        <f>'Data information'!F567</f>
        <v>35</v>
      </c>
      <c r="I350" s="449">
        <f t="shared" si="34"/>
        <v>0</v>
      </c>
      <c r="J350" s="449">
        <f t="shared" si="35"/>
        <v>0</v>
      </c>
      <c r="K350" s="460"/>
    </row>
    <row r="351" spans="1:11" s="500" customFormat="1" hidden="1">
      <c r="A351" s="460"/>
      <c r="B351" s="482"/>
      <c r="C351" s="489" t="str">
        <f>'Data information'!C568</f>
        <v xml:space="preserve"> - งานราวเหล็ก ราวบันได ST.2-3</v>
      </c>
      <c r="D351" s="449"/>
      <c r="E351" s="450" t="str">
        <f>'Data information'!D568</f>
        <v>ม.</v>
      </c>
      <c r="F351" s="449">
        <f>'Data information'!E568</f>
        <v>303.774</v>
      </c>
      <c r="G351" s="449">
        <f t="shared" si="33"/>
        <v>0</v>
      </c>
      <c r="H351" s="449">
        <f>'Data information'!F568</f>
        <v>114</v>
      </c>
      <c r="I351" s="449">
        <f t="shared" si="34"/>
        <v>0</v>
      </c>
      <c r="J351" s="449">
        <f t="shared" si="35"/>
        <v>0</v>
      </c>
      <c r="K351" s="460"/>
    </row>
    <row r="352" spans="1:11" s="500" customFormat="1" hidden="1">
      <c r="A352" s="460"/>
      <c r="B352" s="482"/>
      <c r="C352" s="485" t="str">
        <f>'Data information'!C569</f>
        <v>งานบันได ST.2-4 อาคาร 1</v>
      </c>
      <c r="D352" s="449"/>
      <c r="E352" s="450">
        <f>'Data information'!D569</f>
        <v>0</v>
      </c>
      <c r="F352" s="449">
        <f>'Data information'!E569</f>
        <v>0</v>
      </c>
      <c r="G352" s="449">
        <f t="shared" si="33"/>
        <v>0</v>
      </c>
      <c r="H352" s="449">
        <f>'Data information'!F569</f>
        <v>0</v>
      </c>
      <c r="I352" s="449">
        <f t="shared" si="34"/>
        <v>0</v>
      </c>
      <c r="J352" s="449">
        <f t="shared" si="35"/>
        <v>0</v>
      </c>
      <c r="K352" s="460"/>
    </row>
    <row r="353" spans="1:11" s="500" customFormat="1" hidden="1">
      <c r="A353" s="460"/>
      <c r="B353" s="482"/>
      <c r="C353" s="489" t="str">
        <f>'Data information'!C570</f>
        <v xml:space="preserve"> - H-200X200X8X12mm. </v>
      </c>
      <c r="D353" s="449"/>
      <c r="E353" s="450" t="str">
        <f>'Data information'!D570</f>
        <v>กก.</v>
      </c>
      <c r="F353" s="449">
        <f>'Data information'!E570</f>
        <v>33.409999999999997</v>
      </c>
      <c r="G353" s="449">
        <f t="shared" si="33"/>
        <v>0</v>
      </c>
      <c r="H353" s="449">
        <f>'Data information'!F570</f>
        <v>0</v>
      </c>
      <c r="I353" s="449">
        <f t="shared" si="34"/>
        <v>0</v>
      </c>
      <c r="J353" s="449">
        <f t="shared" si="35"/>
        <v>0</v>
      </c>
      <c r="K353" s="460"/>
    </row>
    <row r="354" spans="1:11" s="500" customFormat="1" hidden="1">
      <c r="A354" s="460"/>
      <c r="B354" s="482"/>
      <c r="C354" s="489" t="str">
        <f>'Data information'!C571</f>
        <v xml:space="preserve"> - H-194X150X6X9mm.</v>
      </c>
      <c r="D354" s="449"/>
      <c r="E354" s="450" t="str">
        <f>'Data information'!D571</f>
        <v>กก.</v>
      </c>
      <c r="F354" s="449">
        <f>'Data information'!E571</f>
        <v>34.020000000000003</v>
      </c>
      <c r="G354" s="449">
        <f t="shared" si="33"/>
        <v>0</v>
      </c>
      <c r="H354" s="449">
        <f>'Data information'!F571</f>
        <v>0</v>
      </c>
      <c r="I354" s="449">
        <f t="shared" si="34"/>
        <v>0</v>
      </c>
      <c r="J354" s="449">
        <f t="shared" si="35"/>
        <v>0</v>
      </c>
      <c r="K354" s="460"/>
    </row>
    <row r="355" spans="1:11" s="500" customFormat="1" hidden="1">
      <c r="A355" s="460"/>
      <c r="B355" s="482"/>
      <c r="C355" s="489" t="str">
        <f>'Data information'!C572</f>
        <v xml:space="preserve"> - C-CHANNELS 200X80X7.5X11.0mm.</v>
      </c>
      <c r="D355" s="449"/>
      <c r="E355" s="450" t="str">
        <f>'Data information'!D572</f>
        <v>กก.</v>
      </c>
      <c r="F355" s="449">
        <f>'Data information'!E572</f>
        <v>35.840000000000003</v>
      </c>
      <c r="G355" s="449">
        <f t="shared" si="33"/>
        <v>0</v>
      </c>
      <c r="H355" s="449">
        <f>'Data information'!F572</f>
        <v>0</v>
      </c>
      <c r="I355" s="449">
        <f t="shared" si="34"/>
        <v>0</v>
      </c>
      <c r="J355" s="449">
        <f t="shared" si="35"/>
        <v>0</v>
      </c>
      <c r="K355" s="460"/>
    </row>
    <row r="356" spans="1:11" s="500" customFormat="1" hidden="1">
      <c r="A356" s="460"/>
      <c r="B356" s="482"/>
      <c r="C356" s="489" t="str">
        <f>'Data information'!C573</f>
        <v xml:space="preserve"> - ลูกนอนบันไดแผ่นเหล็กลายตีนไก่  หนา 6 มม.พับ</v>
      </c>
      <c r="D356" s="449"/>
      <c r="E356" s="450" t="str">
        <f>'Data information'!D573</f>
        <v>กก.</v>
      </c>
      <c r="F356" s="449">
        <f>'Data information'!E573</f>
        <v>39.79</v>
      </c>
      <c r="G356" s="449">
        <f t="shared" si="33"/>
        <v>0</v>
      </c>
      <c r="H356" s="449">
        <f>'Data information'!F573</f>
        <v>0</v>
      </c>
      <c r="I356" s="449">
        <f t="shared" si="34"/>
        <v>0</v>
      </c>
      <c r="J356" s="449">
        <f t="shared" si="35"/>
        <v>0</v>
      </c>
      <c r="K356" s="460"/>
    </row>
    <row r="357" spans="1:11" s="500" customFormat="1" hidden="1">
      <c r="A357" s="460"/>
      <c r="B357" s="482"/>
      <c r="C357" s="489" t="str">
        <f>'Data information'!C574</f>
        <v xml:space="preserve"> - แผ่นเหล็กขนาด 250X400X20mm. </v>
      </c>
      <c r="D357" s="449"/>
      <c r="E357" s="450" t="str">
        <f>'Data information'!D574</f>
        <v>กก.</v>
      </c>
      <c r="F357" s="449">
        <f>'Data information'!E574</f>
        <v>28.44</v>
      </c>
      <c r="G357" s="449">
        <f t="shared" si="33"/>
        <v>0</v>
      </c>
      <c r="H357" s="449">
        <f>'Data information'!F574</f>
        <v>0</v>
      </c>
      <c r="I357" s="449">
        <f t="shared" si="34"/>
        <v>0</v>
      </c>
      <c r="J357" s="449">
        <f t="shared" si="35"/>
        <v>0</v>
      </c>
      <c r="K357" s="460"/>
    </row>
    <row r="358" spans="1:11" s="500" customFormat="1" hidden="1">
      <c r="A358" s="460"/>
      <c r="B358" s="482"/>
      <c r="C358" s="489" t="str">
        <f>'Data information'!C575</f>
        <v xml:space="preserve"> - แผ่นเหล็กขนาด 250X250X20mm. </v>
      </c>
      <c r="D358" s="449"/>
      <c r="E358" s="450" t="str">
        <f>'Data information'!D575</f>
        <v>กก.</v>
      </c>
      <c r="F358" s="449">
        <f>'Data information'!E575</f>
        <v>28.44</v>
      </c>
      <c r="G358" s="449">
        <f t="shared" si="33"/>
        <v>0</v>
      </c>
      <c r="H358" s="449">
        <f>'Data information'!F575</f>
        <v>0</v>
      </c>
      <c r="I358" s="449">
        <f t="shared" si="34"/>
        <v>0</v>
      </c>
      <c r="J358" s="449">
        <f t="shared" si="35"/>
        <v>0</v>
      </c>
      <c r="K358" s="460"/>
    </row>
    <row r="359" spans="1:11" s="500" customFormat="1" hidden="1">
      <c r="A359" s="460"/>
      <c r="B359" s="482"/>
      <c r="C359" s="489" t="str">
        <f>'Data information'!C576</f>
        <v xml:space="preserve"> - แผ่นเหล็กขนาด 200X350X20mm. </v>
      </c>
      <c r="D359" s="449"/>
      <c r="E359" s="450" t="str">
        <f>'Data information'!D576</f>
        <v>กก.</v>
      </c>
      <c r="F359" s="449">
        <f>'Data information'!E576</f>
        <v>28.44</v>
      </c>
      <c r="G359" s="449">
        <f t="shared" si="33"/>
        <v>0</v>
      </c>
      <c r="H359" s="449">
        <f>'Data information'!F576</f>
        <v>0</v>
      </c>
      <c r="I359" s="449">
        <f t="shared" si="34"/>
        <v>0</v>
      </c>
      <c r="J359" s="449">
        <f t="shared" si="35"/>
        <v>0</v>
      </c>
      <c r="K359" s="460"/>
    </row>
    <row r="360" spans="1:11" s="500" customFormat="1" hidden="1">
      <c r="A360" s="460"/>
      <c r="B360" s="482"/>
      <c r="C360" s="489" t="str">
        <f>'Data information'!C577</f>
        <v xml:space="preserve"> - Dowel DB20 ยาว 0.40 ม. (DETAIL-1)</v>
      </c>
      <c r="D360" s="449"/>
      <c r="E360" s="450" t="str">
        <f>'Data information'!D577</f>
        <v>กก.</v>
      </c>
      <c r="F360" s="449">
        <f>'Data information'!E577</f>
        <v>20.18</v>
      </c>
      <c r="G360" s="449">
        <f t="shared" si="33"/>
        <v>0</v>
      </c>
      <c r="H360" s="449">
        <f>'Data information'!F577</f>
        <v>0</v>
      </c>
      <c r="I360" s="449">
        <f t="shared" si="34"/>
        <v>0</v>
      </c>
      <c r="J360" s="449">
        <f t="shared" si="35"/>
        <v>0</v>
      </c>
      <c r="K360" s="460"/>
    </row>
    <row r="361" spans="1:11" s="500" customFormat="1" hidden="1">
      <c r="A361" s="460"/>
      <c r="B361" s="482"/>
      <c r="C361" s="489" t="str">
        <f>'Data information'!C578</f>
        <v xml:space="preserve"> - Dowel DB20 ยาว 0.40 ม.  (DETAIL-2)</v>
      </c>
      <c r="D361" s="449"/>
      <c r="E361" s="450" t="str">
        <f>'Data information'!D578</f>
        <v>กก.</v>
      </c>
      <c r="F361" s="449">
        <f>'Data information'!E578</f>
        <v>20.18</v>
      </c>
      <c r="G361" s="449">
        <f t="shared" si="33"/>
        <v>0</v>
      </c>
      <c r="H361" s="449">
        <f>'Data information'!F578</f>
        <v>0</v>
      </c>
      <c r="I361" s="449">
        <f t="shared" si="34"/>
        <v>0</v>
      </c>
      <c r="J361" s="449">
        <f t="shared" si="35"/>
        <v>0</v>
      </c>
      <c r="K361" s="460"/>
    </row>
    <row r="362" spans="1:11" s="500" customFormat="1" hidden="1">
      <c r="A362" s="460"/>
      <c r="B362" s="482"/>
      <c r="C362" s="489" t="str">
        <f>'Data information'!C579</f>
        <v xml:space="preserve"> - Dowel DB16 ยาว 0.40 ม.  (DETAIL-3)</v>
      </c>
      <c r="D362" s="449"/>
      <c r="E362" s="450" t="str">
        <f>'Data information'!D579</f>
        <v>กก.</v>
      </c>
      <c r="F362" s="449">
        <f>'Data information'!E579</f>
        <v>20.14</v>
      </c>
      <c r="G362" s="449">
        <f t="shared" si="33"/>
        <v>0</v>
      </c>
      <c r="H362" s="449">
        <f>'Data information'!F579</f>
        <v>0</v>
      </c>
      <c r="I362" s="449">
        <f t="shared" si="34"/>
        <v>0</v>
      </c>
      <c r="J362" s="449">
        <f t="shared" si="35"/>
        <v>0</v>
      </c>
      <c r="K362" s="460"/>
    </row>
    <row r="363" spans="1:11" s="500" customFormat="1" hidden="1">
      <c r="A363" s="460"/>
      <c r="B363" s="482"/>
      <c r="C363" s="489" t="str">
        <f>'Data information'!C580</f>
        <v xml:space="preserve"> - ค่าแรงเชื่อม ประกอบเหล็กโครงสร้าง</v>
      </c>
      <c r="D363" s="449"/>
      <c r="E363" s="450" t="str">
        <f>'Data information'!D580</f>
        <v>กก.</v>
      </c>
      <c r="F363" s="449">
        <f>'Data information'!E580</f>
        <v>0</v>
      </c>
      <c r="G363" s="449">
        <f t="shared" si="33"/>
        <v>0</v>
      </c>
      <c r="H363" s="449">
        <f>'Data information'!F580</f>
        <v>10</v>
      </c>
      <c r="I363" s="449">
        <f t="shared" si="34"/>
        <v>0</v>
      </c>
      <c r="J363" s="449">
        <f t="shared" si="35"/>
        <v>0</v>
      </c>
      <c r="K363" s="460"/>
    </row>
    <row r="364" spans="1:11" s="500" customFormat="1" hidden="1">
      <c r="A364" s="460"/>
      <c r="B364" s="482"/>
      <c r="C364" s="489" t="str">
        <f>'Data information'!C581</f>
        <v xml:space="preserve"> - ทาสีกันสนิม</v>
      </c>
      <c r="D364" s="449"/>
      <c r="E364" s="450" t="str">
        <f>'Data information'!D581</f>
        <v>ตร.ม.</v>
      </c>
      <c r="F364" s="449">
        <f>'Data information'!E581</f>
        <v>22.42</v>
      </c>
      <c r="G364" s="449">
        <f t="shared" si="33"/>
        <v>0</v>
      </c>
      <c r="H364" s="449">
        <f>'Data information'!F581</f>
        <v>30</v>
      </c>
      <c r="I364" s="449">
        <f t="shared" si="34"/>
        <v>0</v>
      </c>
      <c r="J364" s="449">
        <f t="shared" si="35"/>
        <v>0</v>
      </c>
      <c r="K364" s="460"/>
    </row>
    <row r="365" spans="1:11" s="500" customFormat="1" hidden="1">
      <c r="A365" s="460"/>
      <c r="B365" s="482"/>
      <c r="C365" s="489" t="str">
        <f>'Data information'!C582</f>
        <v xml:space="preserve"> - ทาสีน้ำมัน</v>
      </c>
      <c r="D365" s="449"/>
      <c r="E365" s="450" t="str">
        <f>'Data information'!D582</f>
        <v>ตร.ม.</v>
      </c>
      <c r="F365" s="449">
        <f>'Data information'!E582</f>
        <v>66.12</v>
      </c>
      <c r="G365" s="449">
        <f t="shared" ref="G365:G428" si="36">D365*F365</f>
        <v>0</v>
      </c>
      <c r="H365" s="449">
        <f>'Data information'!F582</f>
        <v>35</v>
      </c>
      <c r="I365" s="449">
        <f t="shared" ref="I365:I428" si="37">D365*H365</f>
        <v>0</v>
      </c>
      <c r="J365" s="449">
        <f t="shared" ref="J365:J428" si="38">G365+I365</f>
        <v>0</v>
      </c>
      <c r="K365" s="460"/>
    </row>
    <row r="366" spans="1:11" s="500" customFormat="1" hidden="1">
      <c r="A366" s="460"/>
      <c r="B366" s="482"/>
      <c r="C366" s="489" t="str">
        <f>'Data information'!C583</f>
        <v xml:space="preserve"> - งานราวเหล็ก ราวบันได ST.2-4</v>
      </c>
      <c r="D366" s="449"/>
      <c r="E366" s="450" t="str">
        <f>'Data information'!D583</f>
        <v>ม.</v>
      </c>
      <c r="F366" s="449">
        <f>'Data information'!E583</f>
        <v>303.774</v>
      </c>
      <c r="G366" s="449">
        <f t="shared" si="36"/>
        <v>0</v>
      </c>
      <c r="H366" s="449">
        <f>'Data information'!F583</f>
        <v>114</v>
      </c>
      <c r="I366" s="449">
        <f t="shared" si="37"/>
        <v>0</v>
      </c>
      <c r="J366" s="449">
        <f t="shared" si="38"/>
        <v>0</v>
      </c>
      <c r="K366" s="460"/>
    </row>
    <row r="367" spans="1:11" s="500" customFormat="1" hidden="1">
      <c r="A367" s="460"/>
      <c r="B367" s="482"/>
      <c r="C367" s="485" t="str">
        <f>'Data information'!C584</f>
        <v>งานบันได ST.3 อาคาร 2,4,8</v>
      </c>
      <c r="D367" s="449"/>
      <c r="E367" s="450"/>
      <c r="F367" s="449"/>
      <c r="G367" s="449"/>
      <c r="H367" s="449"/>
      <c r="I367" s="449"/>
      <c r="J367" s="449"/>
      <c r="K367" s="460"/>
    </row>
    <row r="368" spans="1:11" s="500" customFormat="1" hidden="1">
      <c r="A368" s="460"/>
      <c r="B368" s="482"/>
      <c r="C368" s="489" t="str">
        <f>'Data information'!C585</f>
        <v xml:space="preserve"> - H-200X200X8X12mm. </v>
      </c>
      <c r="D368" s="449"/>
      <c r="E368" s="450" t="str">
        <f>'Data information'!D585</f>
        <v>กก.</v>
      </c>
      <c r="F368" s="449">
        <f>'Data information'!E585</f>
        <v>33.409999999999997</v>
      </c>
      <c r="G368" s="449">
        <f t="shared" si="36"/>
        <v>0</v>
      </c>
      <c r="H368" s="449">
        <f>'Data information'!F585</f>
        <v>0</v>
      </c>
      <c r="I368" s="449">
        <f t="shared" si="37"/>
        <v>0</v>
      </c>
      <c r="J368" s="449">
        <f t="shared" si="38"/>
        <v>0</v>
      </c>
      <c r="K368" s="460"/>
    </row>
    <row r="369" spans="1:11" s="500" customFormat="1" hidden="1">
      <c r="A369" s="460"/>
      <c r="B369" s="482"/>
      <c r="C369" s="489" t="str">
        <f>'Data information'!C586</f>
        <v xml:space="preserve"> - H-194X150X6X9mm.</v>
      </c>
      <c r="D369" s="449"/>
      <c r="E369" s="450" t="str">
        <f>'Data information'!D586</f>
        <v>กก.</v>
      </c>
      <c r="F369" s="449">
        <f>'Data information'!E586</f>
        <v>34.020000000000003</v>
      </c>
      <c r="G369" s="449">
        <f t="shared" si="36"/>
        <v>0</v>
      </c>
      <c r="H369" s="449">
        <f>'Data information'!F586</f>
        <v>0</v>
      </c>
      <c r="I369" s="449">
        <f t="shared" si="37"/>
        <v>0</v>
      </c>
      <c r="J369" s="449">
        <f t="shared" si="38"/>
        <v>0</v>
      </c>
      <c r="K369" s="460"/>
    </row>
    <row r="370" spans="1:11" s="500" customFormat="1" hidden="1">
      <c r="A370" s="460"/>
      <c r="B370" s="482"/>
      <c r="C370" s="489" t="str">
        <f>'Data information'!C587</f>
        <v xml:space="preserve"> - C-CHANNELS 200X80X7.5X11.0mm.</v>
      </c>
      <c r="D370" s="449"/>
      <c r="E370" s="450" t="str">
        <f>'Data information'!D587</f>
        <v>กก.</v>
      </c>
      <c r="F370" s="449">
        <f>'Data information'!E587</f>
        <v>35.840000000000003</v>
      </c>
      <c r="G370" s="449">
        <f t="shared" si="36"/>
        <v>0</v>
      </c>
      <c r="H370" s="449">
        <f>'Data information'!F587</f>
        <v>0</v>
      </c>
      <c r="I370" s="449">
        <f t="shared" si="37"/>
        <v>0</v>
      </c>
      <c r="J370" s="449">
        <f t="shared" si="38"/>
        <v>0</v>
      </c>
      <c r="K370" s="460"/>
    </row>
    <row r="371" spans="1:11" s="500" customFormat="1" hidden="1">
      <c r="A371" s="460"/>
      <c r="B371" s="482"/>
      <c r="C371" s="489" t="str">
        <f>'Data information'!C588</f>
        <v xml:space="preserve"> - L-50x50x3mm.</v>
      </c>
      <c r="D371" s="449"/>
      <c r="E371" s="450" t="str">
        <f>'Data information'!D588</f>
        <v>กก.</v>
      </c>
      <c r="F371" s="449">
        <f>'Data information'!E588</f>
        <v>22.85</v>
      </c>
      <c r="G371" s="449">
        <f t="shared" si="36"/>
        <v>0</v>
      </c>
      <c r="H371" s="449">
        <f>'Data information'!F588</f>
        <v>0</v>
      </c>
      <c r="I371" s="449">
        <f t="shared" si="37"/>
        <v>0</v>
      </c>
      <c r="J371" s="449">
        <f t="shared" si="38"/>
        <v>0</v>
      </c>
      <c r="K371" s="460"/>
    </row>
    <row r="372" spans="1:11" s="500" customFormat="1" hidden="1">
      <c r="A372" s="460"/>
      <c r="B372" s="482"/>
      <c r="C372" s="489" t="str">
        <f>'Data information'!C589</f>
        <v xml:space="preserve"> - ลูกนอนบันไดแผ่นเหล็กลายตีนไก่  หนา 6 มม.พับ</v>
      </c>
      <c r="D372" s="449"/>
      <c r="E372" s="450" t="str">
        <f>'Data information'!D589</f>
        <v>กก.</v>
      </c>
      <c r="F372" s="449">
        <f>'Data information'!E589</f>
        <v>39.79</v>
      </c>
      <c r="G372" s="449">
        <f t="shared" si="36"/>
        <v>0</v>
      </c>
      <c r="H372" s="449">
        <f>'Data information'!F589</f>
        <v>0</v>
      </c>
      <c r="I372" s="449">
        <f t="shared" si="37"/>
        <v>0</v>
      </c>
      <c r="J372" s="449">
        <f t="shared" si="38"/>
        <v>0</v>
      </c>
      <c r="K372" s="460"/>
    </row>
    <row r="373" spans="1:11" s="500" customFormat="1" hidden="1">
      <c r="A373" s="460"/>
      <c r="B373" s="482"/>
      <c r="C373" s="489" t="str">
        <f>'Data information'!C590</f>
        <v xml:space="preserve"> - แผ่นเหล็กขนาด 250X400X20mm. </v>
      </c>
      <c r="D373" s="449"/>
      <c r="E373" s="450" t="str">
        <f>'Data information'!D590</f>
        <v>กก.</v>
      </c>
      <c r="F373" s="449">
        <f>'Data information'!E590</f>
        <v>28.44</v>
      </c>
      <c r="G373" s="449">
        <f t="shared" si="36"/>
        <v>0</v>
      </c>
      <c r="H373" s="449">
        <f>'Data information'!F590</f>
        <v>0</v>
      </c>
      <c r="I373" s="449">
        <f t="shared" si="37"/>
        <v>0</v>
      </c>
      <c r="J373" s="449">
        <f t="shared" si="38"/>
        <v>0</v>
      </c>
      <c r="K373" s="460"/>
    </row>
    <row r="374" spans="1:11" s="500" customFormat="1" hidden="1">
      <c r="A374" s="460"/>
      <c r="B374" s="482"/>
      <c r="C374" s="489" t="str">
        <f>'Data information'!C591</f>
        <v xml:space="preserve"> - แผ่นเหล็กขนาด 250X250X20mm. </v>
      </c>
      <c r="D374" s="449"/>
      <c r="E374" s="450" t="str">
        <f>'Data information'!D591</f>
        <v>กก.</v>
      </c>
      <c r="F374" s="449">
        <f>'Data information'!E591</f>
        <v>28.44</v>
      </c>
      <c r="G374" s="449">
        <f t="shared" si="36"/>
        <v>0</v>
      </c>
      <c r="H374" s="449">
        <f>'Data information'!F591</f>
        <v>0</v>
      </c>
      <c r="I374" s="449">
        <f t="shared" si="37"/>
        <v>0</v>
      </c>
      <c r="J374" s="449">
        <f t="shared" si="38"/>
        <v>0</v>
      </c>
      <c r="K374" s="460"/>
    </row>
    <row r="375" spans="1:11" s="500" customFormat="1" hidden="1">
      <c r="A375" s="460"/>
      <c r="B375" s="482"/>
      <c r="C375" s="489" t="str">
        <f>'Data information'!C592</f>
        <v xml:space="preserve"> - แผ่นเหล็กขนาด 200X350X20mm. </v>
      </c>
      <c r="D375" s="449"/>
      <c r="E375" s="450" t="str">
        <f>'Data information'!D592</f>
        <v>กก.</v>
      </c>
      <c r="F375" s="449">
        <f>'Data information'!E592</f>
        <v>28.44</v>
      </c>
      <c r="G375" s="449">
        <f t="shared" si="36"/>
        <v>0</v>
      </c>
      <c r="H375" s="449">
        <f>'Data information'!F592</f>
        <v>0</v>
      </c>
      <c r="I375" s="449">
        <f t="shared" si="37"/>
        <v>0</v>
      </c>
      <c r="J375" s="449">
        <f t="shared" si="38"/>
        <v>0</v>
      </c>
      <c r="K375" s="460"/>
    </row>
    <row r="376" spans="1:11" s="500" customFormat="1" hidden="1">
      <c r="A376" s="460"/>
      <c r="B376" s="482"/>
      <c r="C376" s="489" t="str">
        <f>'Data information'!C593</f>
        <v xml:space="preserve"> - Dowel DB20 ยาว 0.40 ม. (DETAIL-1,2)</v>
      </c>
      <c r="D376" s="449"/>
      <c r="E376" s="450" t="str">
        <f>'Data information'!D593</f>
        <v>กก.</v>
      </c>
      <c r="F376" s="449">
        <f>'Data information'!E593</f>
        <v>20.18</v>
      </c>
      <c r="G376" s="449">
        <f t="shared" si="36"/>
        <v>0</v>
      </c>
      <c r="H376" s="449">
        <f>'Data information'!F593</f>
        <v>0</v>
      </c>
      <c r="I376" s="449">
        <f t="shared" si="37"/>
        <v>0</v>
      </c>
      <c r="J376" s="449">
        <f t="shared" si="38"/>
        <v>0</v>
      </c>
      <c r="K376" s="460"/>
    </row>
    <row r="377" spans="1:11" s="500" customFormat="1" hidden="1">
      <c r="A377" s="460"/>
      <c r="B377" s="482"/>
      <c r="C377" s="489" t="str">
        <f>'Data information'!C594</f>
        <v xml:space="preserve"> - Dowel DB16 ยาว 0.40 ม.  (DETAIL-3)</v>
      </c>
      <c r="D377" s="449"/>
      <c r="E377" s="450" t="str">
        <f>'Data information'!D594</f>
        <v>กก.</v>
      </c>
      <c r="F377" s="449">
        <f>'Data information'!E594</f>
        <v>20.14</v>
      </c>
      <c r="G377" s="449">
        <f t="shared" si="36"/>
        <v>0</v>
      </c>
      <c r="H377" s="449">
        <f>'Data information'!F594</f>
        <v>0</v>
      </c>
      <c r="I377" s="449">
        <f t="shared" si="37"/>
        <v>0</v>
      </c>
      <c r="J377" s="449">
        <f t="shared" si="38"/>
        <v>0</v>
      </c>
      <c r="K377" s="460"/>
    </row>
    <row r="378" spans="1:11" s="500" customFormat="1" hidden="1">
      <c r="A378" s="460"/>
      <c r="B378" s="482"/>
      <c r="C378" s="489" t="str">
        <f>'Data information'!C595</f>
        <v xml:space="preserve"> - ค่าแรงเชื่อม ประกอบเหล็กโครงสร้าง</v>
      </c>
      <c r="D378" s="449"/>
      <c r="E378" s="450" t="str">
        <f>'Data information'!D595</f>
        <v>กก.</v>
      </c>
      <c r="F378" s="449">
        <f>'Data information'!E595</f>
        <v>0</v>
      </c>
      <c r="G378" s="449">
        <f t="shared" si="36"/>
        <v>0</v>
      </c>
      <c r="H378" s="449">
        <f>'Data information'!F595</f>
        <v>10</v>
      </c>
      <c r="I378" s="449">
        <f t="shared" si="37"/>
        <v>0</v>
      </c>
      <c r="J378" s="449">
        <f t="shared" si="38"/>
        <v>0</v>
      </c>
      <c r="K378" s="460"/>
    </row>
    <row r="379" spans="1:11" s="500" customFormat="1" hidden="1">
      <c r="A379" s="460"/>
      <c r="B379" s="482"/>
      <c r="C379" s="489" t="str">
        <f>'Data information'!C596</f>
        <v xml:space="preserve"> - ทาสีกันสนิม</v>
      </c>
      <c r="D379" s="449"/>
      <c r="E379" s="450" t="str">
        <f>'Data information'!D596</f>
        <v>ตร.ม.</v>
      </c>
      <c r="F379" s="449">
        <f>'Data information'!E596</f>
        <v>22.42</v>
      </c>
      <c r="G379" s="449">
        <f t="shared" si="36"/>
        <v>0</v>
      </c>
      <c r="H379" s="449">
        <f>'Data information'!F596</f>
        <v>30</v>
      </c>
      <c r="I379" s="449">
        <f t="shared" si="37"/>
        <v>0</v>
      </c>
      <c r="J379" s="449">
        <f t="shared" si="38"/>
        <v>0</v>
      </c>
      <c r="K379" s="460"/>
    </row>
    <row r="380" spans="1:11" s="500" customFormat="1" hidden="1">
      <c r="A380" s="460"/>
      <c r="B380" s="482"/>
      <c r="C380" s="489" t="str">
        <f>'Data information'!C597</f>
        <v xml:space="preserve"> - ทาสีน้ำมัน</v>
      </c>
      <c r="D380" s="449"/>
      <c r="E380" s="450" t="str">
        <f>'Data information'!D597</f>
        <v>ตร.ม.</v>
      </c>
      <c r="F380" s="449">
        <f>'Data information'!E597</f>
        <v>66.12</v>
      </c>
      <c r="G380" s="449">
        <f t="shared" si="36"/>
        <v>0</v>
      </c>
      <c r="H380" s="449">
        <f>'Data information'!F597</f>
        <v>35</v>
      </c>
      <c r="I380" s="449">
        <f t="shared" si="37"/>
        <v>0</v>
      </c>
      <c r="J380" s="449">
        <f t="shared" si="38"/>
        <v>0</v>
      </c>
      <c r="K380" s="460"/>
    </row>
    <row r="381" spans="1:11" s="500" customFormat="1" hidden="1">
      <c r="A381" s="460"/>
      <c r="B381" s="482"/>
      <c r="C381" s="489" t="str">
        <f>'Data information'!C598</f>
        <v xml:space="preserve"> - งานราวเหล็ก ราวบันได ST.3</v>
      </c>
      <c r="D381" s="449"/>
      <c r="E381" s="450" t="str">
        <f>'Data information'!D598</f>
        <v>ม.</v>
      </c>
      <c r="F381" s="449">
        <f>'Data information'!E598</f>
        <v>303.774</v>
      </c>
      <c r="G381" s="449">
        <f t="shared" si="36"/>
        <v>0</v>
      </c>
      <c r="H381" s="449">
        <f>'Data information'!F598</f>
        <v>114</v>
      </c>
      <c r="I381" s="449">
        <f t="shared" si="37"/>
        <v>0</v>
      </c>
      <c r="J381" s="449">
        <f t="shared" si="38"/>
        <v>0</v>
      </c>
      <c r="K381" s="460"/>
    </row>
    <row r="382" spans="1:11" s="500" customFormat="1" hidden="1">
      <c r="A382" s="460"/>
      <c r="B382" s="482"/>
      <c r="C382" s="485" t="str">
        <f>'Data information'!C599</f>
        <v>งานบันได ST.3 อาคาร 3</v>
      </c>
      <c r="D382" s="449"/>
      <c r="E382" s="450"/>
      <c r="F382" s="449"/>
      <c r="G382" s="449"/>
      <c r="H382" s="449"/>
      <c r="I382" s="449"/>
      <c r="J382" s="449"/>
      <c r="K382" s="460"/>
    </row>
    <row r="383" spans="1:11" s="500" customFormat="1" hidden="1">
      <c r="A383" s="460"/>
      <c r="B383" s="482"/>
      <c r="C383" s="489" t="str">
        <f>'Data information'!C600</f>
        <v xml:space="preserve"> - CX- H-200X200X8X12mm.</v>
      </c>
      <c r="D383" s="449"/>
      <c r="E383" s="450" t="str">
        <f>'Data information'!D600</f>
        <v>กก.</v>
      </c>
      <c r="F383" s="449">
        <f>'Data information'!E600</f>
        <v>33.409999999999997</v>
      </c>
      <c r="G383" s="449">
        <f t="shared" si="36"/>
        <v>0</v>
      </c>
      <c r="H383" s="449">
        <f>'Data information'!F600</f>
        <v>0</v>
      </c>
      <c r="I383" s="449">
        <f t="shared" si="37"/>
        <v>0</v>
      </c>
      <c r="J383" s="449">
        <f t="shared" si="38"/>
        <v>0</v>
      </c>
      <c r="K383" s="460"/>
    </row>
    <row r="384" spans="1:11" s="500" customFormat="1" hidden="1">
      <c r="A384" s="460"/>
      <c r="B384" s="482"/>
      <c r="C384" s="489" t="str">
        <f>'Data information'!C601</f>
        <v xml:space="preserve"> - แม่บันได H-200X200X8X12mm.</v>
      </c>
      <c r="D384" s="449"/>
      <c r="E384" s="450" t="str">
        <f>'Data information'!D601</f>
        <v>กก.</v>
      </c>
      <c r="F384" s="449">
        <f>'Data information'!E601</f>
        <v>33.409999999999997</v>
      </c>
      <c r="G384" s="449">
        <f t="shared" si="36"/>
        <v>0</v>
      </c>
      <c r="H384" s="449">
        <f>'Data information'!F601</f>
        <v>0</v>
      </c>
      <c r="I384" s="449">
        <f t="shared" si="37"/>
        <v>0</v>
      </c>
      <c r="J384" s="449">
        <f t="shared" si="38"/>
        <v>0</v>
      </c>
      <c r="K384" s="460"/>
    </row>
    <row r="385" spans="1:11" s="500" customFormat="1" hidden="1">
      <c r="A385" s="460"/>
      <c r="B385" s="482"/>
      <c r="C385" s="489" t="str">
        <f>'Data information'!C602</f>
        <v xml:space="preserve"> - H-194X150X6X9mm.</v>
      </c>
      <c r="D385" s="449"/>
      <c r="E385" s="450" t="str">
        <f>'Data information'!D602</f>
        <v>กก.</v>
      </c>
      <c r="F385" s="449">
        <f>'Data information'!E602</f>
        <v>34.020000000000003</v>
      </c>
      <c r="G385" s="449">
        <f t="shared" si="36"/>
        <v>0</v>
      </c>
      <c r="H385" s="449">
        <f>'Data information'!F602</f>
        <v>0</v>
      </c>
      <c r="I385" s="449">
        <f t="shared" si="37"/>
        <v>0</v>
      </c>
      <c r="J385" s="449">
        <f t="shared" si="38"/>
        <v>0</v>
      </c>
      <c r="K385" s="460"/>
    </row>
    <row r="386" spans="1:11" s="500" customFormat="1" hidden="1">
      <c r="A386" s="460"/>
      <c r="B386" s="482"/>
      <c r="C386" s="489" t="str">
        <f>'Data information'!C603</f>
        <v xml:space="preserve"> - C-CHANNELS 200X80X7.5X11.0mm.</v>
      </c>
      <c r="D386" s="449"/>
      <c r="E386" s="450" t="str">
        <f>'Data information'!D603</f>
        <v>กก.</v>
      </c>
      <c r="F386" s="449">
        <f>'Data information'!E603</f>
        <v>35.840000000000003</v>
      </c>
      <c r="G386" s="449">
        <f t="shared" si="36"/>
        <v>0</v>
      </c>
      <c r="H386" s="449">
        <f>'Data information'!F603</f>
        <v>0</v>
      </c>
      <c r="I386" s="449">
        <f t="shared" si="37"/>
        <v>0</v>
      </c>
      <c r="J386" s="449">
        <f t="shared" si="38"/>
        <v>0</v>
      </c>
      <c r="K386" s="460"/>
    </row>
    <row r="387" spans="1:11" s="500" customFormat="1" hidden="1">
      <c r="A387" s="460"/>
      <c r="B387" s="482"/>
      <c r="C387" s="489" t="str">
        <f>'Data information'!C604</f>
        <v xml:space="preserve"> - ลูกนอนบันไดแผ่นเหล็กลายตีนไก่  หนา 6 มม.พับ</v>
      </c>
      <c r="D387" s="449"/>
      <c r="E387" s="450" t="str">
        <f>'Data information'!D604</f>
        <v>กก.</v>
      </c>
      <c r="F387" s="449">
        <f>'Data information'!E604</f>
        <v>39.79</v>
      </c>
      <c r="G387" s="449">
        <f t="shared" si="36"/>
        <v>0</v>
      </c>
      <c r="H387" s="449">
        <f>'Data information'!F604</f>
        <v>0</v>
      </c>
      <c r="I387" s="449">
        <f t="shared" si="37"/>
        <v>0</v>
      </c>
      <c r="J387" s="449">
        <f t="shared" si="38"/>
        <v>0</v>
      </c>
      <c r="K387" s="460"/>
    </row>
    <row r="388" spans="1:11" s="500" customFormat="1" hidden="1">
      <c r="A388" s="460"/>
      <c r="B388" s="482"/>
      <c r="C388" s="489" t="str">
        <f>'Data information'!C605</f>
        <v xml:space="preserve"> - ชานพักบันไดแผ่นเหล็กลายตีนไก่  หนา 6 มม.</v>
      </c>
      <c r="D388" s="449"/>
      <c r="E388" s="450" t="str">
        <f>'Data information'!D605</f>
        <v>กก.</v>
      </c>
      <c r="F388" s="449">
        <f>'Data information'!E605</f>
        <v>39.79</v>
      </c>
      <c r="G388" s="449">
        <f t="shared" si="36"/>
        <v>0</v>
      </c>
      <c r="H388" s="449">
        <f>'Data information'!F605</f>
        <v>0</v>
      </c>
      <c r="I388" s="449">
        <f t="shared" si="37"/>
        <v>0</v>
      </c>
      <c r="J388" s="449">
        <f t="shared" si="38"/>
        <v>0</v>
      </c>
      <c r="K388" s="460"/>
    </row>
    <row r="389" spans="1:11" s="500" customFormat="1" hidden="1">
      <c r="A389" s="460"/>
      <c r="B389" s="482"/>
      <c r="C389" s="489" t="str">
        <f>'Data information'!C606</f>
        <v xml:space="preserve"> - L 50x50x3mm </v>
      </c>
      <c r="D389" s="449"/>
      <c r="E389" s="450" t="str">
        <f>'Data information'!D606</f>
        <v>กก.</v>
      </c>
      <c r="F389" s="449">
        <f>'Data information'!E606</f>
        <v>22.85</v>
      </c>
      <c r="G389" s="449">
        <f t="shared" si="36"/>
        <v>0</v>
      </c>
      <c r="H389" s="449">
        <f>'Data information'!F606</f>
        <v>0</v>
      </c>
      <c r="I389" s="449">
        <f t="shared" si="37"/>
        <v>0</v>
      </c>
      <c r="J389" s="449">
        <f t="shared" si="38"/>
        <v>0</v>
      </c>
      <c r="K389" s="460"/>
    </row>
    <row r="390" spans="1:11" s="500" customFormat="1" hidden="1">
      <c r="A390" s="460"/>
      <c r="B390" s="482"/>
      <c r="C390" s="489" t="str">
        <f>'Data information'!C607</f>
        <v xml:space="preserve"> - แผ่นเหล็กขนาด 250X400X20mm. </v>
      </c>
      <c r="D390" s="449"/>
      <c r="E390" s="450" t="str">
        <f>'Data information'!D607</f>
        <v>กก.</v>
      </c>
      <c r="F390" s="449">
        <f>'Data information'!E607</f>
        <v>28.44</v>
      </c>
      <c r="G390" s="449">
        <f t="shared" si="36"/>
        <v>0</v>
      </c>
      <c r="H390" s="449">
        <f>'Data information'!F607</f>
        <v>0</v>
      </c>
      <c r="I390" s="449">
        <f t="shared" si="37"/>
        <v>0</v>
      </c>
      <c r="J390" s="449">
        <f t="shared" si="38"/>
        <v>0</v>
      </c>
      <c r="K390" s="460"/>
    </row>
    <row r="391" spans="1:11" s="500" customFormat="1" hidden="1">
      <c r="A391" s="460"/>
      <c r="B391" s="482"/>
      <c r="C391" s="489" t="str">
        <f>'Data information'!C608</f>
        <v xml:space="preserve"> - แผ่นเหล็กขนาด 250X250X20mm. Detail ST-E</v>
      </c>
      <c r="D391" s="449"/>
      <c r="E391" s="450" t="str">
        <f>'Data information'!D608</f>
        <v>กก.</v>
      </c>
      <c r="F391" s="449">
        <f>'Data information'!E608</f>
        <v>28.44</v>
      </c>
      <c r="G391" s="449">
        <f t="shared" si="36"/>
        <v>0</v>
      </c>
      <c r="H391" s="449">
        <f>'Data information'!F608</f>
        <v>0</v>
      </c>
      <c r="I391" s="449">
        <f t="shared" si="37"/>
        <v>0</v>
      </c>
      <c r="J391" s="449">
        <f t="shared" si="38"/>
        <v>0</v>
      </c>
      <c r="K391" s="460"/>
    </row>
    <row r="392" spans="1:11" s="500" customFormat="1" hidden="1">
      <c r="A392" s="460"/>
      <c r="B392" s="482"/>
      <c r="C392" s="489" t="str">
        <f>'Data information'!C609</f>
        <v xml:space="preserve"> - แผ่นเหล็กขนาด 250X350X20mm. Detail 3A</v>
      </c>
      <c r="D392" s="449"/>
      <c r="E392" s="450" t="str">
        <f>'Data information'!D609</f>
        <v>กก.</v>
      </c>
      <c r="F392" s="449">
        <f>'Data information'!E609</f>
        <v>28.44</v>
      </c>
      <c r="G392" s="449">
        <f t="shared" si="36"/>
        <v>0</v>
      </c>
      <c r="H392" s="449">
        <f>'Data information'!F609</f>
        <v>0</v>
      </c>
      <c r="I392" s="449">
        <f t="shared" si="37"/>
        <v>0</v>
      </c>
      <c r="J392" s="449">
        <f t="shared" si="38"/>
        <v>0</v>
      </c>
      <c r="K392" s="460"/>
    </row>
    <row r="393" spans="1:11" s="500" customFormat="1" hidden="1">
      <c r="A393" s="460"/>
      <c r="B393" s="482"/>
      <c r="C393" s="489" t="str">
        <f>'Data information'!C610</f>
        <v xml:space="preserve"> - Dowel 6-DB20 ยาว 0.40 ม. (DETAIL-1)</v>
      </c>
      <c r="D393" s="449"/>
      <c r="E393" s="450" t="str">
        <f>'Data information'!D610</f>
        <v>กก.</v>
      </c>
      <c r="F393" s="449">
        <f>'Data information'!E610</f>
        <v>20.18</v>
      </c>
      <c r="G393" s="449">
        <f t="shared" si="36"/>
        <v>0</v>
      </c>
      <c r="H393" s="449">
        <f>'Data information'!F610</f>
        <v>0</v>
      </c>
      <c r="I393" s="449">
        <f t="shared" si="37"/>
        <v>0</v>
      </c>
      <c r="J393" s="449">
        <f t="shared" si="38"/>
        <v>0</v>
      </c>
      <c r="K393" s="460"/>
    </row>
    <row r="394" spans="1:11" s="500" customFormat="1" hidden="1">
      <c r="A394" s="460"/>
      <c r="B394" s="482"/>
      <c r="C394" s="489" t="str">
        <f>'Data information'!C611</f>
        <v xml:space="preserve"> - Dowel 4-DB20 ยาว 0.40 ม.  (DETAIL-2)</v>
      </c>
      <c r="D394" s="449"/>
      <c r="E394" s="450" t="str">
        <f>'Data information'!D611</f>
        <v>กก.</v>
      </c>
      <c r="F394" s="449">
        <f>'Data information'!E611</f>
        <v>20.18</v>
      </c>
      <c r="G394" s="449">
        <f t="shared" si="36"/>
        <v>0</v>
      </c>
      <c r="H394" s="449">
        <f>'Data information'!F611</f>
        <v>0</v>
      </c>
      <c r="I394" s="449">
        <f t="shared" si="37"/>
        <v>0</v>
      </c>
      <c r="J394" s="449">
        <f t="shared" si="38"/>
        <v>0</v>
      </c>
      <c r="K394" s="460"/>
    </row>
    <row r="395" spans="1:11" s="500" customFormat="1" hidden="1">
      <c r="A395" s="460"/>
      <c r="B395" s="482"/>
      <c r="C395" s="489" t="str">
        <f>'Data information'!C612</f>
        <v xml:space="preserve"> - Dowel 8-DB16 ยาว 0.40 ม.  (DETAIL-3A)</v>
      </c>
      <c r="D395" s="449"/>
      <c r="E395" s="450" t="str">
        <f>'Data information'!D612</f>
        <v>กก.</v>
      </c>
      <c r="F395" s="449">
        <f>'Data information'!E612</f>
        <v>20.14</v>
      </c>
      <c r="G395" s="449">
        <f t="shared" si="36"/>
        <v>0</v>
      </c>
      <c r="H395" s="449">
        <f>'Data information'!F612</f>
        <v>0</v>
      </c>
      <c r="I395" s="449">
        <f t="shared" si="37"/>
        <v>0</v>
      </c>
      <c r="J395" s="449">
        <f t="shared" si="38"/>
        <v>0</v>
      </c>
      <c r="K395" s="460"/>
    </row>
    <row r="396" spans="1:11" s="500" customFormat="1" hidden="1">
      <c r="A396" s="460"/>
      <c r="B396" s="482"/>
      <c r="C396" s="489" t="str">
        <f>'Data information'!C613</f>
        <v xml:space="preserve"> - ค่าแรงเชื่อม ประกอบเหล็ก</v>
      </c>
      <c r="D396" s="449"/>
      <c r="E396" s="450" t="str">
        <f>'Data information'!D613</f>
        <v>กก.</v>
      </c>
      <c r="F396" s="449">
        <f>'Data information'!E613</f>
        <v>0</v>
      </c>
      <c r="G396" s="449">
        <f t="shared" si="36"/>
        <v>0</v>
      </c>
      <c r="H396" s="449">
        <f>'Data information'!F613</f>
        <v>10</v>
      </c>
      <c r="I396" s="449">
        <f t="shared" si="37"/>
        <v>0</v>
      </c>
      <c r="J396" s="449">
        <f t="shared" si="38"/>
        <v>0</v>
      </c>
      <c r="K396" s="460"/>
    </row>
    <row r="397" spans="1:11" s="500" customFormat="1" hidden="1">
      <c r="A397" s="460"/>
      <c r="B397" s="482"/>
      <c r="C397" s="489" t="str">
        <f>'Data information'!C614</f>
        <v xml:space="preserve"> - ทาสีกันสนิม</v>
      </c>
      <c r="D397" s="449"/>
      <c r="E397" s="450" t="str">
        <f>'Data information'!D614</f>
        <v>ตร.ม.</v>
      </c>
      <c r="F397" s="449">
        <f>'Data information'!E614</f>
        <v>22.42</v>
      </c>
      <c r="G397" s="449">
        <f t="shared" si="36"/>
        <v>0</v>
      </c>
      <c r="H397" s="449">
        <f>'Data information'!F614</f>
        <v>30</v>
      </c>
      <c r="I397" s="449">
        <f t="shared" si="37"/>
        <v>0</v>
      </c>
      <c r="J397" s="449">
        <f t="shared" si="38"/>
        <v>0</v>
      </c>
      <c r="K397" s="460"/>
    </row>
    <row r="398" spans="1:11" s="500" customFormat="1" hidden="1">
      <c r="A398" s="460"/>
      <c r="B398" s="482"/>
      <c r="C398" s="489" t="str">
        <f>'Data information'!C615</f>
        <v xml:space="preserve"> - ทาสีน้ำมัน</v>
      </c>
      <c r="D398" s="449"/>
      <c r="E398" s="450" t="str">
        <f>'Data information'!D615</f>
        <v>ตร.ม.</v>
      </c>
      <c r="F398" s="449">
        <f>'Data information'!E615</f>
        <v>66.12</v>
      </c>
      <c r="G398" s="449">
        <f t="shared" si="36"/>
        <v>0</v>
      </c>
      <c r="H398" s="449">
        <f>'Data information'!F615</f>
        <v>35</v>
      </c>
      <c r="I398" s="449">
        <f t="shared" si="37"/>
        <v>0</v>
      </c>
      <c r="J398" s="449">
        <f t="shared" si="38"/>
        <v>0</v>
      </c>
      <c r="K398" s="460"/>
    </row>
    <row r="399" spans="1:11" s="500" customFormat="1" hidden="1">
      <c r="A399" s="460"/>
      <c r="B399" s="482"/>
      <c r="C399" s="489" t="str">
        <f>'Data information'!C616</f>
        <v xml:space="preserve"> - งานราวเหล็ก ราวบันได ST.3</v>
      </c>
      <c r="D399" s="449"/>
      <c r="E399" s="450" t="str">
        <f>'Data information'!D616</f>
        <v>ม.</v>
      </c>
      <c r="F399" s="449">
        <f>'Data information'!E616</f>
        <v>303.774</v>
      </c>
      <c r="G399" s="449">
        <f t="shared" si="36"/>
        <v>0</v>
      </c>
      <c r="H399" s="449">
        <f>'Data information'!F616</f>
        <v>114</v>
      </c>
      <c r="I399" s="449">
        <f t="shared" si="37"/>
        <v>0</v>
      </c>
      <c r="J399" s="449">
        <f t="shared" si="38"/>
        <v>0</v>
      </c>
      <c r="K399" s="460"/>
    </row>
    <row r="400" spans="1:11" s="500" customFormat="1" hidden="1">
      <c r="A400" s="460"/>
      <c r="B400" s="482"/>
      <c r="C400" s="485" t="str">
        <f>'Data information'!C617</f>
        <v>งานบันได ST.3 อาคาร 5</v>
      </c>
      <c r="D400" s="449"/>
      <c r="E400" s="450"/>
      <c r="F400" s="449"/>
      <c r="G400" s="449"/>
      <c r="H400" s="449"/>
      <c r="I400" s="449"/>
      <c r="J400" s="449"/>
      <c r="K400" s="460"/>
    </row>
    <row r="401" spans="1:11" s="500" customFormat="1" hidden="1">
      <c r="A401" s="460"/>
      <c r="B401" s="482"/>
      <c r="C401" s="489" t="str">
        <f>'Data information'!C618</f>
        <v xml:space="preserve"> - คอนกรีตโครงสร้าง  fc'= 280 ksc. ทรงกระบอก</v>
      </c>
      <c r="D401" s="449"/>
      <c r="E401" s="450" t="str">
        <f>'Data information'!D618</f>
        <v>ลบ.ม.</v>
      </c>
      <c r="F401" s="449">
        <f>'Data information'!E618</f>
        <v>1971.96</v>
      </c>
      <c r="G401" s="449">
        <f t="shared" si="36"/>
        <v>0</v>
      </c>
      <c r="H401" s="449">
        <f>'Data information'!F618</f>
        <v>519</v>
      </c>
      <c r="I401" s="449">
        <f t="shared" si="37"/>
        <v>0</v>
      </c>
      <c r="J401" s="449">
        <f t="shared" si="38"/>
        <v>0</v>
      </c>
      <c r="K401" s="460"/>
    </row>
    <row r="402" spans="1:11" s="500" customFormat="1" hidden="1">
      <c r="A402" s="460"/>
      <c r="B402" s="482"/>
      <c r="C402" s="489" t="str">
        <f>'Data information'!C619</f>
        <v xml:space="preserve">  - ไม้แบบทั่วไป  50%</v>
      </c>
      <c r="D402" s="449"/>
      <c r="E402" s="450" t="str">
        <f>'Data information'!D619</f>
        <v>ตร.ม.</v>
      </c>
      <c r="F402" s="449">
        <f>'Data information'!E619</f>
        <v>300</v>
      </c>
      <c r="G402" s="449">
        <f t="shared" si="36"/>
        <v>0</v>
      </c>
      <c r="H402" s="449">
        <f>'Data information'!F619</f>
        <v>0</v>
      </c>
      <c r="I402" s="449">
        <f t="shared" si="37"/>
        <v>0</v>
      </c>
      <c r="J402" s="449">
        <f t="shared" si="38"/>
        <v>0</v>
      </c>
      <c r="K402" s="460"/>
    </row>
    <row r="403" spans="1:11" s="500" customFormat="1" hidden="1">
      <c r="A403" s="460"/>
      <c r="B403" s="482"/>
      <c r="C403" s="489" t="str">
        <f>'Data information'!C620</f>
        <v xml:space="preserve">  - ค่าแรงไม้แบบ</v>
      </c>
      <c r="D403" s="449"/>
      <c r="E403" s="450" t="str">
        <f>'Data information'!D620</f>
        <v>ตร.ม.</v>
      </c>
      <c r="F403" s="449">
        <f>'Data information'!E620</f>
        <v>0</v>
      </c>
      <c r="G403" s="449">
        <f t="shared" si="36"/>
        <v>0</v>
      </c>
      <c r="H403" s="449">
        <f>'Data information'!F620</f>
        <v>115</v>
      </c>
      <c r="I403" s="449">
        <f t="shared" si="37"/>
        <v>0</v>
      </c>
      <c r="J403" s="449">
        <f t="shared" si="38"/>
        <v>0</v>
      </c>
      <c r="K403" s="460"/>
    </row>
    <row r="404" spans="1:11" s="500" customFormat="1" hidden="1">
      <c r="A404" s="460"/>
      <c r="B404" s="482"/>
      <c r="C404" s="489" t="str">
        <f>'Data information'!C621</f>
        <v xml:space="preserve">  - ไม้คร่าวยึดแบบหล่อคอนกรีต </v>
      </c>
      <c r="D404" s="449"/>
      <c r="E404" s="450" t="str">
        <f>'Data information'!D621</f>
        <v>ตร.ม.</v>
      </c>
      <c r="F404" s="449">
        <f>'Data information'!E621</f>
        <v>300</v>
      </c>
      <c r="G404" s="449">
        <f t="shared" si="36"/>
        <v>0</v>
      </c>
      <c r="H404" s="449">
        <f>'Data information'!F621</f>
        <v>0</v>
      </c>
      <c r="I404" s="449">
        <f t="shared" si="37"/>
        <v>0</v>
      </c>
      <c r="J404" s="449">
        <f t="shared" si="38"/>
        <v>0</v>
      </c>
      <c r="K404" s="460"/>
    </row>
    <row r="405" spans="1:11" s="500" customFormat="1" hidden="1">
      <c r="A405" s="460"/>
      <c r="B405" s="482"/>
      <c r="C405" s="489" t="str">
        <f>'Data information'!C622</f>
        <v xml:space="preserve">  - ตะปู</v>
      </c>
      <c r="D405" s="449"/>
      <c r="E405" s="450" t="str">
        <f>'Data information'!D622</f>
        <v>กก.</v>
      </c>
      <c r="F405" s="449">
        <f>'Data information'!E622</f>
        <v>58.88</v>
      </c>
      <c r="G405" s="449">
        <f t="shared" si="36"/>
        <v>0</v>
      </c>
      <c r="H405" s="449">
        <f>'Data information'!F622</f>
        <v>0</v>
      </c>
      <c r="I405" s="449">
        <f t="shared" si="37"/>
        <v>0</v>
      </c>
      <c r="J405" s="449">
        <f t="shared" si="38"/>
        <v>0</v>
      </c>
      <c r="K405" s="460"/>
    </row>
    <row r="406" spans="1:11" s="500" customFormat="1" hidden="1">
      <c r="A406" s="460"/>
      <c r="B406" s="482"/>
      <c r="C406" s="489" t="str">
        <f>'Data information'!C623</f>
        <v xml:space="preserve">  - เหล็กเส้นกลมผิวเรียบ SR.24 RB9 มม.</v>
      </c>
      <c r="D406" s="449"/>
      <c r="E406" s="450" t="str">
        <f>'Data information'!D623</f>
        <v>กก.</v>
      </c>
      <c r="F406" s="449">
        <f>'Data information'!E623</f>
        <v>20.79</v>
      </c>
      <c r="G406" s="449">
        <f t="shared" si="36"/>
        <v>0</v>
      </c>
      <c r="H406" s="449">
        <f>'Data information'!F623</f>
        <v>4.4000000000000004</v>
      </c>
      <c r="I406" s="449">
        <f t="shared" si="37"/>
        <v>0</v>
      </c>
      <c r="J406" s="449">
        <f t="shared" si="38"/>
        <v>0</v>
      </c>
      <c r="K406" s="460"/>
    </row>
    <row r="407" spans="1:11" s="500" customFormat="1" hidden="1">
      <c r="A407" s="460"/>
      <c r="B407" s="482"/>
      <c r="C407" s="489" t="str">
        <f>'Data information'!C624</f>
        <v xml:space="preserve">  - เหล็กเส้นกลมผิวข้ออ้อย SD.40 DB12 มม.</v>
      </c>
      <c r="D407" s="449"/>
      <c r="E407" s="450" t="str">
        <f>'Data information'!D624</f>
        <v>กก.</v>
      </c>
      <c r="F407" s="449">
        <f>'Data information'!E624</f>
        <v>20.2</v>
      </c>
      <c r="G407" s="449">
        <f t="shared" si="36"/>
        <v>0</v>
      </c>
      <c r="H407" s="449">
        <f>'Data information'!F624</f>
        <v>3.6</v>
      </c>
      <c r="I407" s="449">
        <f t="shared" si="37"/>
        <v>0</v>
      </c>
      <c r="J407" s="449">
        <f t="shared" si="38"/>
        <v>0</v>
      </c>
      <c r="K407" s="460"/>
    </row>
    <row r="408" spans="1:11" s="500" customFormat="1" hidden="1">
      <c r="A408" s="460"/>
      <c r="B408" s="482"/>
      <c r="C408" s="489" t="str">
        <f>'Data information'!C625</f>
        <v xml:space="preserve"> - ลวดผูกเหล็ก</v>
      </c>
      <c r="D408" s="449"/>
      <c r="E408" s="450" t="str">
        <f>'Data information'!D625</f>
        <v>กก.</v>
      </c>
      <c r="F408" s="449">
        <f>'Data information'!E625</f>
        <v>34.42</v>
      </c>
      <c r="G408" s="449">
        <f t="shared" si="36"/>
        <v>0</v>
      </c>
      <c r="H408" s="449">
        <f>'Data information'!F625</f>
        <v>0</v>
      </c>
      <c r="I408" s="449">
        <f t="shared" si="37"/>
        <v>0</v>
      </c>
      <c r="J408" s="449">
        <f t="shared" si="38"/>
        <v>0</v>
      </c>
      <c r="K408" s="460"/>
    </row>
    <row r="409" spans="1:11" s="500" customFormat="1" hidden="1">
      <c r="A409" s="460"/>
      <c r="B409" s="482"/>
      <c r="C409" s="489" t="str">
        <f>'Data information'!C626</f>
        <v xml:space="preserve"> - กันลื่นเหล็กสี่เหลี่ยมตัน ขนาด 1x1 ซม.(จมูกบันได)</v>
      </c>
      <c r="D409" s="449"/>
      <c r="E409" s="450" t="str">
        <f>'Data information'!D626</f>
        <v>ม.</v>
      </c>
      <c r="F409" s="449">
        <f>'Data information'!E626</f>
        <v>30</v>
      </c>
      <c r="G409" s="449">
        <f t="shared" si="36"/>
        <v>0</v>
      </c>
      <c r="H409" s="449">
        <f>'Data information'!F626</f>
        <v>0</v>
      </c>
      <c r="I409" s="449">
        <f t="shared" si="37"/>
        <v>0</v>
      </c>
      <c r="J409" s="449">
        <f t="shared" si="38"/>
        <v>0</v>
      </c>
      <c r="K409" s="460"/>
    </row>
    <row r="410" spans="1:11" s="500" customFormat="1" hidden="1">
      <c r="A410" s="460"/>
      <c r="B410" s="482"/>
      <c r="C410" s="485" t="str">
        <f>'Data information'!C627</f>
        <v>งานบันได ST.4 อาคาร 2</v>
      </c>
      <c r="D410" s="449"/>
      <c r="E410" s="450"/>
      <c r="F410" s="449"/>
      <c r="G410" s="449"/>
      <c r="H410" s="449"/>
      <c r="I410" s="449"/>
      <c r="J410" s="449"/>
      <c r="K410" s="460"/>
    </row>
    <row r="411" spans="1:11" s="500" customFormat="1" hidden="1">
      <c r="A411" s="460"/>
      <c r="B411" s="482"/>
      <c r="C411" s="489" t="str">
        <f>'Data information'!C628</f>
        <v xml:space="preserve"> - H-390X300X10X16 mm.( แม่บันได )</v>
      </c>
      <c r="D411" s="449"/>
      <c r="E411" s="450" t="str">
        <f>'Data information'!D628</f>
        <v>กก.</v>
      </c>
      <c r="F411" s="449">
        <f>'Data information'!E628</f>
        <v>34.64</v>
      </c>
      <c r="G411" s="449">
        <f t="shared" si="36"/>
        <v>0</v>
      </c>
      <c r="H411" s="449">
        <f>'Data information'!F628</f>
        <v>0</v>
      </c>
      <c r="I411" s="449">
        <f t="shared" si="37"/>
        <v>0</v>
      </c>
      <c r="J411" s="449">
        <f t="shared" si="38"/>
        <v>0</v>
      </c>
      <c r="K411" s="460"/>
    </row>
    <row r="412" spans="1:11" s="500" customFormat="1" hidden="1">
      <c r="A412" s="460"/>
      <c r="B412" s="482"/>
      <c r="C412" s="489" t="str">
        <f>'Data information'!C629</f>
        <v xml:space="preserve"> - H-390X300X10X16 mm.</v>
      </c>
      <c r="D412" s="449"/>
      <c r="E412" s="450" t="str">
        <f>'Data information'!D629</f>
        <v>กก.</v>
      </c>
      <c r="F412" s="449">
        <f>'Data information'!E629</f>
        <v>34.64</v>
      </c>
      <c r="G412" s="449">
        <f t="shared" si="36"/>
        <v>0</v>
      </c>
      <c r="H412" s="449">
        <f>'Data information'!F629</f>
        <v>0</v>
      </c>
      <c r="I412" s="449">
        <f t="shared" si="37"/>
        <v>0</v>
      </c>
      <c r="J412" s="449">
        <f t="shared" si="38"/>
        <v>0</v>
      </c>
      <c r="K412" s="460"/>
    </row>
    <row r="413" spans="1:11" s="500" customFormat="1" hidden="1">
      <c r="A413" s="460"/>
      <c r="B413" s="482"/>
      <c r="C413" s="489" t="str">
        <f>'Data information'!C630</f>
        <v xml:space="preserve"> - แผ่นเหล็กเรียบดำหนา 6 มม. (ลูกตั้ง-ลูกนอน)</v>
      </c>
      <c r="D413" s="449"/>
      <c r="E413" s="450" t="str">
        <f>'Data information'!D630</f>
        <v>กก.</v>
      </c>
      <c r="F413" s="449">
        <f>'Data information'!E630</f>
        <v>25.12</v>
      </c>
      <c r="G413" s="449">
        <f t="shared" si="36"/>
        <v>0</v>
      </c>
      <c r="H413" s="449">
        <f>'Data information'!F630</f>
        <v>0</v>
      </c>
      <c r="I413" s="449">
        <f t="shared" si="37"/>
        <v>0</v>
      </c>
      <c r="J413" s="449">
        <f t="shared" si="38"/>
        <v>0</v>
      </c>
      <c r="K413" s="460"/>
    </row>
    <row r="414" spans="1:11" s="500" customFormat="1" hidden="1">
      <c r="A414" s="460"/>
      <c r="B414" s="482"/>
      <c r="C414" s="489" t="str">
        <f>'Data information'!C631</f>
        <v xml:space="preserve"> - แผ่นเหล็กขนาด 1000X400X25mm. </v>
      </c>
      <c r="D414" s="449"/>
      <c r="E414" s="450" t="str">
        <f>'Data information'!D631</f>
        <v>กก.</v>
      </c>
      <c r="F414" s="449">
        <f>'Data information'!E631</f>
        <v>28.44</v>
      </c>
      <c r="G414" s="449">
        <f t="shared" si="36"/>
        <v>0</v>
      </c>
      <c r="H414" s="449">
        <f>'Data information'!F631</f>
        <v>0</v>
      </c>
      <c r="I414" s="449">
        <f t="shared" si="37"/>
        <v>0</v>
      </c>
      <c r="J414" s="449">
        <f t="shared" si="38"/>
        <v>0</v>
      </c>
      <c r="K414" s="460"/>
    </row>
    <row r="415" spans="1:11" s="500" customFormat="1" hidden="1">
      <c r="A415" s="460"/>
      <c r="B415" s="482"/>
      <c r="C415" s="489" t="str">
        <f>'Data information'!C632</f>
        <v xml:space="preserve"> - แผ่นเหล็กขนาด 400X400X25mm. </v>
      </c>
      <c r="D415" s="449"/>
      <c r="E415" s="450" t="str">
        <f>'Data information'!D632</f>
        <v>กก.</v>
      </c>
      <c r="F415" s="449">
        <f>'Data information'!E632</f>
        <v>28.44</v>
      </c>
      <c r="G415" s="449">
        <f t="shared" si="36"/>
        <v>0</v>
      </c>
      <c r="H415" s="449">
        <f>'Data information'!F632</f>
        <v>0</v>
      </c>
      <c r="I415" s="449">
        <f t="shared" si="37"/>
        <v>0</v>
      </c>
      <c r="J415" s="449">
        <f t="shared" si="38"/>
        <v>0</v>
      </c>
      <c r="K415" s="460"/>
    </row>
    <row r="416" spans="1:11" s="500" customFormat="1" hidden="1">
      <c r="A416" s="460"/>
      <c r="B416" s="482"/>
      <c r="C416" s="489" t="str">
        <f>'Data information'!C633</f>
        <v xml:space="preserve"> - ค่าแรงเชื่อม ประกอบเหล็กโครงสร้าง</v>
      </c>
      <c r="D416" s="449"/>
      <c r="E416" s="450" t="str">
        <f>'Data information'!D633</f>
        <v>กก.</v>
      </c>
      <c r="F416" s="449">
        <f>'Data information'!E633</f>
        <v>0</v>
      </c>
      <c r="G416" s="449">
        <f t="shared" si="36"/>
        <v>0</v>
      </c>
      <c r="H416" s="449">
        <f>'Data information'!F633</f>
        <v>10</v>
      </c>
      <c r="I416" s="449">
        <f t="shared" si="37"/>
        <v>0</v>
      </c>
      <c r="J416" s="449">
        <f t="shared" si="38"/>
        <v>0</v>
      </c>
      <c r="K416" s="460"/>
    </row>
    <row r="417" spans="1:11" s="500" customFormat="1" hidden="1">
      <c r="A417" s="460"/>
      <c r="B417" s="482"/>
      <c r="C417" s="489" t="str">
        <f>'Data information'!C634</f>
        <v xml:space="preserve"> - Dowel DB25  (ฝังลึก 0.40 ม.)</v>
      </c>
      <c r="D417" s="449"/>
      <c r="E417" s="450" t="str">
        <f>'Data information'!D634</f>
        <v>กก.</v>
      </c>
      <c r="F417" s="449">
        <f>'Data information'!E634</f>
        <v>20.41</v>
      </c>
      <c r="G417" s="449">
        <f t="shared" si="36"/>
        <v>0</v>
      </c>
      <c r="H417" s="449">
        <f>'Data information'!F634</f>
        <v>0</v>
      </c>
      <c r="I417" s="449">
        <f t="shared" si="37"/>
        <v>0</v>
      </c>
      <c r="J417" s="449">
        <f t="shared" si="38"/>
        <v>0</v>
      </c>
      <c r="K417" s="460"/>
    </row>
    <row r="418" spans="1:11" s="500" customFormat="1" hidden="1">
      <c r="A418" s="460"/>
      <c r="B418" s="482"/>
      <c r="C418" s="489" t="str">
        <f>'Data information'!C635</f>
        <v xml:space="preserve"> - คอนกรีต ขัดมันเรียบ (ลูกนอนบันได)</v>
      </c>
      <c r="D418" s="449"/>
      <c r="E418" s="450" t="str">
        <f>'Data information'!D635</f>
        <v>ลบ.ม.</v>
      </c>
      <c r="F418" s="449">
        <f>'Data information'!E635</f>
        <v>1971.96</v>
      </c>
      <c r="G418" s="449">
        <f t="shared" si="36"/>
        <v>0</v>
      </c>
      <c r="H418" s="449">
        <f>'Data information'!F635</f>
        <v>519</v>
      </c>
      <c r="I418" s="449">
        <f t="shared" si="37"/>
        <v>0</v>
      </c>
      <c r="J418" s="449">
        <f t="shared" si="38"/>
        <v>0</v>
      </c>
      <c r="K418" s="460"/>
    </row>
    <row r="419" spans="1:11" s="500" customFormat="1" hidden="1">
      <c r="A419" s="460"/>
      <c r="B419" s="482"/>
      <c r="C419" s="489" t="str">
        <f>'Data information'!C636</f>
        <v xml:space="preserve"> - เหล็กเสริม RB 9 มม.</v>
      </c>
      <c r="D419" s="449"/>
      <c r="E419" s="450" t="str">
        <f>'Data information'!D636</f>
        <v>กก.</v>
      </c>
      <c r="F419" s="449">
        <f>'Data information'!E636</f>
        <v>20.79</v>
      </c>
      <c r="G419" s="449">
        <f t="shared" si="36"/>
        <v>0</v>
      </c>
      <c r="H419" s="449">
        <f>'Data information'!F636</f>
        <v>4.4000000000000004</v>
      </c>
      <c r="I419" s="449">
        <f t="shared" si="37"/>
        <v>0</v>
      </c>
      <c r="J419" s="449">
        <f t="shared" si="38"/>
        <v>0</v>
      </c>
      <c r="K419" s="460"/>
    </row>
    <row r="420" spans="1:11" s="500" customFormat="1" hidden="1">
      <c r="A420" s="460"/>
      <c r="B420" s="482"/>
      <c r="C420" s="489" t="str">
        <f>'Data information'!C637</f>
        <v xml:space="preserve"> - เหล็กเสริม DB 12 มม.</v>
      </c>
      <c r="D420" s="449"/>
      <c r="E420" s="450" t="str">
        <f>'Data information'!D637</f>
        <v>กก.</v>
      </c>
      <c r="F420" s="449">
        <f>'Data information'!E637</f>
        <v>20.2</v>
      </c>
      <c r="G420" s="449">
        <f t="shared" si="36"/>
        <v>0</v>
      </c>
      <c r="H420" s="449">
        <f>'Data information'!F637</f>
        <v>3.6</v>
      </c>
      <c r="I420" s="449">
        <f t="shared" si="37"/>
        <v>0</v>
      </c>
      <c r="J420" s="449">
        <f t="shared" si="38"/>
        <v>0</v>
      </c>
      <c r="K420" s="460"/>
    </row>
    <row r="421" spans="1:11" s="500" customFormat="1" hidden="1">
      <c r="A421" s="460"/>
      <c r="B421" s="482"/>
      <c r="C421" s="489" t="str">
        <f>'Data information'!C638</f>
        <v xml:space="preserve"> - ลวดผูกเหล็ก</v>
      </c>
      <c r="D421" s="449"/>
      <c r="E421" s="450" t="str">
        <f>'Data information'!D638</f>
        <v>กก.</v>
      </c>
      <c r="F421" s="449">
        <f>'Data information'!E638</f>
        <v>34.42</v>
      </c>
      <c r="G421" s="449">
        <f t="shared" si="36"/>
        <v>0</v>
      </c>
      <c r="H421" s="449">
        <f>'Data information'!F638</f>
        <v>0</v>
      </c>
      <c r="I421" s="449">
        <f t="shared" si="37"/>
        <v>0</v>
      </c>
      <c r="J421" s="449">
        <f t="shared" si="38"/>
        <v>0</v>
      </c>
      <c r="K421" s="460"/>
    </row>
    <row r="422" spans="1:11" s="500" customFormat="1" hidden="1">
      <c r="A422" s="460"/>
      <c r="B422" s="482"/>
      <c r="C422" s="489" t="str">
        <f>'Data information'!C639</f>
        <v xml:space="preserve"> - กันลื่นเหล็กสี่เหลี่ยมตัน ขนาด 1x1 ซม.(จมูกบันได)</v>
      </c>
      <c r="D422" s="449"/>
      <c r="E422" s="450" t="str">
        <f>'Data information'!D639</f>
        <v>ม.</v>
      </c>
      <c r="F422" s="449">
        <f>'Data information'!E639</f>
        <v>30</v>
      </c>
      <c r="G422" s="449">
        <f t="shared" si="36"/>
        <v>0</v>
      </c>
      <c r="H422" s="449">
        <f>'Data information'!F639</f>
        <v>0</v>
      </c>
      <c r="I422" s="449">
        <f t="shared" si="37"/>
        <v>0</v>
      </c>
      <c r="J422" s="449">
        <f t="shared" si="38"/>
        <v>0</v>
      </c>
      <c r="K422" s="460"/>
    </row>
    <row r="423" spans="1:11" s="500" customFormat="1" hidden="1">
      <c r="A423" s="460"/>
      <c r="B423" s="482"/>
      <c r="C423" s="489" t="str">
        <f>'Data information'!C640</f>
        <v xml:space="preserve"> - ทาสีกันสนิม</v>
      </c>
      <c r="D423" s="449"/>
      <c r="E423" s="450" t="str">
        <f>'Data information'!D640</f>
        <v>ตร.ม.</v>
      </c>
      <c r="F423" s="449">
        <f>'Data information'!E640</f>
        <v>22.42</v>
      </c>
      <c r="G423" s="449">
        <f t="shared" si="36"/>
        <v>0</v>
      </c>
      <c r="H423" s="449">
        <f>'Data information'!F640</f>
        <v>30</v>
      </c>
      <c r="I423" s="449">
        <f t="shared" si="37"/>
        <v>0</v>
      </c>
      <c r="J423" s="449">
        <f t="shared" si="38"/>
        <v>0</v>
      </c>
      <c r="K423" s="460"/>
    </row>
    <row r="424" spans="1:11" s="500" customFormat="1" hidden="1">
      <c r="A424" s="460"/>
      <c r="B424" s="482"/>
      <c r="C424" s="489" t="str">
        <f>'Data information'!C641</f>
        <v xml:space="preserve"> - ทาสีน้ำมัน</v>
      </c>
      <c r="D424" s="449"/>
      <c r="E424" s="450" t="str">
        <f>'Data information'!D641</f>
        <v>ตร.ม.</v>
      </c>
      <c r="F424" s="449">
        <f>'Data information'!E641</f>
        <v>66.12</v>
      </c>
      <c r="G424" s="449">
        <f t="shared" si="36"/>
        <v>0</v>
      </c>
      <c r="H424" s="449">
        <f>'Data information'!F641</f>
        <v>35</v>
      </c>
      <c r="I424" s="449">
        <f t="shared" si="37"/>
        <v>0</v>
      </c>
      <c r="J424" s="449">
        <f t="shared" si="38"/>
        <v>0</v>
      </c>
      <c r="K424" s="460"/>
    </row>
    <row r="425" spans="1:11" s="500" customFormat="1" hidden="1">
      <c r="A425" s="460"/>
      <c r="B425" s="482"/>
      <c r="C425" s="489" t="str">
        <f>'Data information'!C642</f>
        <v xml:space="preserve"> - งานราวเหล็ก ราวบันได</v>
      </c>
      <c r="D425" s="449"/>
      <c r="E425" s="450" t="str">
        <f>'Data information'!D642</f>
        <v>ม.</v>
      </c>
      <c r="F425" s="449">
        <f>'Data information'!E642</f>
        <v>1838.53</v>
      </c>
      <c r="G425" s="449">
        <f t="shared" si="36"/>
        <v>0</v>
      </c>
      <c r="H425" s="449">
        <f>'Data information'!F642</f>
        <v>560</v>
      </c>
      <c r="I425" s="449">
        <f t="shared" si="37"/>
        <v>0</v>
      </c>
      <c r="J425" s="449">
        <f t="shared" si="38"/>
        <v>0</v>
      </c>
      <c r="K425" s="460"/>
    </row>
    <row r="426" spans="1:11" s="500" customFormat="1" hidden="1">
      <c r="A426" s="460"/>
      <c r="B426" s="482"/>
      <c r="C426" s="485" t="str">
        <f>'Data information'!C643</f>
        <v>งานบันได ST.4 อาคาร 3</v>
      </c>
      <c r="D426" s="449"/>
      <c r="E426" s="450"/>
      <c r="F426" s="449"/>
      <c r="G426" s="449"/>
      <c r="H426" s="449"/>
      <c r="I426" s="449"/>
      <c r="J426" s="449"/>
      <c r="K426" s="460"/>
    </row>
    <row r="427" spans="1:11" s="500" customFormat="1" hidden="1">
      <c r="A427" s="460"/>
      <c r="B427" s="482"/>
      <c r="C427" s="489" t="str">
        <f>'Data information'!C644</f>
        <v xml:space="preserve"> - CX- H-200X200X8X12mm.</v>
      </c>
      <c r="D427" s="449"/>
      <c r="E427" s="450" t="str">
        <f>'Data information'!D644</f>
        <v>กก.</v>
      </c>
      <c r="F427" s="449">
        <f>'Data information'!E644</f>
        <v>33.409999999999997</v>
      </c>
      <c r="G427" s="449">
        <f t="shared" si="36"/>
        <v>0</v>
      </c>
      <c r="H427" s="449">
        <f>'Data information'!F644</f>
        <v>0</v>
      </c>
      <c r="I427" s="449">
        <f t="shared" si="37"/>
        <v>0</v>
      </c>
      <c r="J427" s="449">
        <f t="shared" si="38"/>
        <v>0</v>
      </c>
      <c r="K427" s="460"/>
    </row>
    <row r="428" spans="1:11" s="500" customFormat="1" hidden="1">
      <c r="A428" s="460"/>
      <c r="B428" s="482"/>
      <c r="C428" s="489" t="str">
        <f>'Data information'!C645</f>
        <v xml:space="preserve"> - แม่บันได H-200X200X8X12mm.</v>
      </c>
      <c r="D428" s="449"/>
      <c r="E428" s="450" t="str">
        <f>'Data information'!D645</f>
        <v>กก.</v>
      </c>
      <c r="F428" s="449">
        <f>'Data information'!E645</f>
        <v>33.409999999999997</v>
      </c>
      <c r="G428" s="449">
        <f t="shared" si="36"/>
        <v>0</v>
      </c>
      <c r="H428" s="449">
        <f>'Data information'!F645</f>
        <v>0</v>
      </c>
      <c r="I428" s="449">
        <f t="shared" si="37"/>
        <v>0</v>
      </c>
      <c r="J428" s="449">
        <f t="shared" si="38"/>
        <v>0</v>
      </c>
      <c r="K428" s="460"/>
    </row>
    <row r="429" spans="1:11" s="500" customFormat="1" hidden="1">
      <c r="A429" s="460"/>
      <c r="B429" s="482"/>
      <c r="C429" s="489" t="str">
        <f>'Data information'!C646</f>
        <v xml:space="preserve"> -  H-194X150X6X9mm.</v>
      </c>
      <c r="D429" s="449"/>
      <c r="E429" s="450" t="str">
        <f>'Data information'!D646</f>
        <v>กก.</v>
      </c>
      <c r="F429" s="449">
        <f>'Data information'!E646</f>
        <v>34.020000000000003</v>
      </c>
      <c r="G429" s="449">
        <f t="shared" ref="G429:G492" si="39">D429*F429</f>
        <v>0</v>
      </c>
      <c r="H429" s="449">
        <f>'Data information'!F646</f>
        <v>0</v>
      </c>
      <c r="I429" s="449">
        <f t="shared" ref="I429:I492" si="40">D429*H429</f>
        <v>0</v>
      </c>
      <c r="J429" s="449">
        <f t="shared" ref="J429:J492" si="41">G429+I429</f>
        <v>0</v>
      </c>
      <c r="K429" s="460"/>
    </row>
    <row r="430" spans="1:11" s="500" customFormat="1" hidden="1">
      <c r="A430" s="460"/>
      <c r="B430" s="482"/>
      <c r="C430" s="489" t="str">
        <f>'Data information'!C647</f>
        <v xml:space="preserve"> - C-CHANNELS 200X80X7.5X11.0mm.</v>
      </c>
      <c r="D430" s="449"/>
      <c r="E430" s="450" t="str">
        <f>'Data information'!D647</f>
        <v>กก.</v>
      </c>
      <c r="F430" s="449">
        <f>'Data information'!E647</f>
        <v>35.840000000000003</v>
      </c>
      <c r="G430" s="449">
        <f t="shared" si="39"/>
        <v>0</v>
      </c>
      <c r="H430" s="449">
        <f>'Data information'!F647</f>
        <v>0</v>
      </c>
      <c r="I430" s="449">
        <f t="shared" si="40"/>
        <v>0</v>
      </c>
      <c r="J430" s="449">
        <f t="shared" si="41"/>
        <v>0</v>
      </c>
      <c r="K430" s="460"/>
    </row>
    <row r="431" spans="1:11" s="500" customFormat="1" hidden="1">
      <c r="A431" s="460"/>
      <c r="B431" s="482"/>
      <c r="C431" s="489" t="str">
        <f>'Data information'!C648</f>
        <v xml:space="preserve"> - ลูกนอนบันไดแผ่นเหล็กลายตีนไก่  หนา 6 มม.พับ</v>
      </c>
      <c r="D431" s="449"/>
      <c r="E431" s="450" t="str">
        <f>'Data information'!D648</f>
        <v>กก.</v>
      </c>
      <c r="F431" s="449">
        <f>'Data information'!E648</f>
        <v>39.79</v>
      </c>
      <c r="G431" s="449">
        <f t="shared" si="39"/>
        <v>0</v>
      </c>
      <c r="H431" s="449">
        <f>'Data information'!F648</f>
        <v>0</v>
      </c>
      <c r="I431" s="449">
        <f t="shared" si="40"/>
        <v>0</v>
      </c>
      <c r="J431" s="449">
        <f t="shared" si="41"/>
        <v>0</v>
      </c>
      <c r="K431" s="460"/>
    </row>
    <row r="432" spans="1:11" s="500" customFormat="1" hidden="1">
      <c r="A432" s="460"/>
      <c r="B432" s="482"/>
      <c r="C432" s="489" t="str">
        <f>'Data information'!C649</f>
        <v xml:space="preserve"> - ชานพักบันไดแผ่นเหล็กลายตีนไก่  หนา 6 มม.</v>
      </c>
      <c r="D432" s="449"/>
      <c r="E432" s="450" t="str">
        <f>'Data information'!D649</f>
        <v>กก.</v>
      </c>
      <c r="F432" s="449">
        <f>'Data information'!E649</f>
        <v>39.79</v>
      </c>
      <c r="G432" s="449">
        <f t="shared" si="39"/>
        <v>0</v>
      </c>
      <c r="H432" s="449">
        <f>'Data information'!F649</f>
        <v>0</v>
      </c>
      <c r="I432" s="449">
        <f t="shared" si="40"/>
        <v>0</v>
      </c>
      <c r="J432" s="449">
        <f t="shared" si="41"/>
        <v>0</v>
      </c>
      <c r="K432" s="460"/>
    </row>
    <row r="433" spans="1:11" s="500" customFormat="1" hidden="1">
      <c r="A433" s="460"/>
      <c r="B433" s="482"/>
      <c r="C433" s="489" t="str">
        <f>'Data information'!C650</f>
        <v xml:space="preserve"> - L 50x50x3mm</v>
      </c>
      <c r="D433" s="449"/>
      <c r="E433" s="450" t="str">
        <f>'Data information'!D650</f>
        <v>กก.</v>
      </c>
      <c r="F433" s="449">
        <f>'Data information'!E650</f>
        <v>22.85</v>
      </c>
      <c r="G433" s="449">
        <f t="shared" si="39"/>
        <v>0</v>
      </c>
      <c r="H433" s="449">
        <f>'Data information'!F650</f>
        <v>0</v>
      </c>
      <c r="I433" s="449">
        <f t="shared" si="40"/>
        <v>0</v>
      </c>
      <c r="J433" s="449">
        <f t="shared" si="41"/>
        <v>0</v>
      </c>
      <c r="K433" s="460"/>
    </row>
    <row r="434" spans="1:11" s="500" customFormat="1" hidden="1">
      <c r="A434" s="460"/>
      <c r="B434" s="482"/>
      <c r="C434" s="489" t="str">
        <f>'Data information'!C651</f>
        <v xml:space="preserve"> - แผ่นเหล็กขนาด 250X400X20mm. </v>
      </c>
      <c r="D434" s="449"/>
      <c r="E434" s="450" t="str">
        <f>'Data information'!D651</f>
        <v>กก.</v>
      </c>
      <c r="F434" s="449">
        <f>'Data information'!E651</f>
        <v>28.692401372212689</v>
      </c>
      <c r="G434" s="449">
        <f t="shared" si="39"/>
        <v>0</v>
      </c>
      <c r="H434" s="449">
        <f>'Data information'!F651</f>
        <v>0</v>
      </c>
      <c r="I434" s="449">
        <f t="shared" si="40"/>
        <v>0</v>
      </c>
      <c r="J434" s="449">
        <f t="shared" si="41"/>
        <v>0</v>
      </c>
      <c r="K434" s="460"/>
    </row>
    <row r="435" spans="1:11" s="500" customFormat="1" hidden="1">
      <c r="A435" s="460"/>
      <c r="B435" s="482"/>
      <c r="C435" s="489" t="str">
        <f>'Data information'!C652</f>
        <v xml:space="preserve"> - แผ่นเหล็กขนาด 250X250X20mm. Detail ST-E</v>
      </c>
      <c r="D435" s="449"/>
      <c r="E435" s="450" t="str">
        <f>'Data information'!D652</f>
        <v>กก.</v>
      </c>
      <c r="F435" s="449">
        <f>'Data information'!E652</f>
        <v>28.692401372212689</v>
      </c>
      <c r="G435" s="449">
        <f t="shared" si="39"/>
        <v>0</v>
      </c>
      <c r="H435" s="449">
        <f>'Data information'!F652</f>
        <v>0</v>
      </c>
      <c r="I435" s="449">
        <f t="shared" si="40"/>
        <v>0</v>
      </c>
      <c r="J435" s="449">
        <f t="shared" si="41"/>
        <v>0</v>
      </c>
      <c r="K435" s="460"/>
    </row>
    <row r="436" spans="1:11" s="500" customFormat="1" hidden="1">
      <c r="A436" s="460"/>
      <c r="B436" s="482"/>
      <c r="C436" s="489" t="str">
        <f>'Data information'!C653</f>
        <v xml:space="preserve"> - แผ่นเหล็กขนาด 250X250X20mm. Detail 3A</v>
      </c>
      <c r="D436" s="449"/>
      <c r="E436" s="450" t="str">
        <f>'Data information'!D653</f>
        <v>กก.</v>
      </c>
      <c r="F436" s="449">
        <f>'Data information'!E653</f>
        <v>28.692401372212689</v>
      </c>
      <c r="G436" s="449">
        <f t="shared" si="39"/>
        <v>0</v>
      </c>
      <c r="H436" s="449">
        <f>'Data information'!F653</f>
        <v>0</v>
      </c>
      <c r="I436" s="449">
        <f t="shared" si="40"/>
        <v>0</v>
      </c>
      <c r="J436" s="449">
        <f t="shared" si="41"/>
        <v>0</v>
      </c>
      <c r="K436" s="460"/>
    </row>
    <row r="437" spans="1:11" s="500" customFormat="1" hidden="1">
      <c r="A437" s="460"/>
      <c r="B437" s="482"/>
      <c r="C437" s="489" t="str">
        <f>'Data information'!C654</f>
        <v xml:space="preserve"> - Dowel 6-DB20 ยาว 0.40 ม. (DETAIL-1)</v>
      </c>
      <c r="D437" s="449"/>
      <c r="E437" s="450" t="str">
        <f>'Data information'!D654</f>
        <v>กก.</v>
      </c>
      <c r="F437" s="449">
        <f>'Data information'!E654</f>
        <v>20.18</v>
      </c>
      <c r="G437" s="449">
        <f t="shared" si="39"/>
        <v>0</v>
      </c>
      <c r="H437" s="449">
        <f>'Data information'!F654</f>
        <v>0</v>
      </c>
      <c r="I437" s="449">
        <f t="shared" si="40"/>
        <v>0</v>
      </c>
      <c r="J437" s="449">
        <f t="shared" si="41"/>
        <v>0</v>
      </c>
      <c r="K437" s="460"/>
    </row>
    <row r="438" spans="1:11" s="500" customFormat="1" hidden="1">
      <c r="A438" s="460"/>
      <c r="B438" s="482"/>
      <c r="C438" s="489" t="str">
        <f>'Data information'!C655</f>
        <v xml:space="preserve"> - Dowel 4-DB20 ยาว 0.40 ม.  (DETAIL-2)</v>
      </c>
      <c r="D438" s="449"/>
      <c r="E438" s="450" t="str">
        <f>'Data information'!D655</f>
        <v>กก.</v>
      </c>
      <c r="F438" s="449">
        <f>'Data information'!E655</f>
        <v>20.18</v>
      </c>
      <c r="G438" s="449">
        <f t="shared" si="39"/>
        <v>0</v>
      </c>
      <c r="H438" s="449">
        <f>'Data information'!F655</f>
        <v>0</v>
      </c>
      <c r="I438" s="449">
        <f t="shared" si="40"/>
        <v>0</v>
      </c>
      <c r="J438" s="449">
        <f t="shared" si="41"/>
        <v>0</v>
      </c>
      <c r="K438" s="460"/>
    </row>
    <row r="439" spans="1:11" s="500" customFormat="1" hidden="1">
      <c r="A439" s="460"/>
      <c r="B439" s="482"/>
      <c r="C439" s="489" t="str">
        <f>'Data information'!C656</f>
        <v xml:space="preserve"> - Dowel 8-DB16 ยาว 0.40 ม.  (DETAIL-3A)</v>
      </c>
      <c r="D439" s="449"/>
      <c r="E439" s="450" t="str">
        <f>'Data information'!D656</f>
        <v>กก.</v>
      </c>
      <c r="F439" s="449">
        <f>'Data information'!E656</f>
        <v>20.14</v>
      </c>
      <c r="G439" s="449">
        <f t="shared" si="39"/>
        <v>0</v>
      </c>
      <c r="H439" s="449">
        <f>'Data information'!F656</f>
        <v>0</v>
      </c>
      <c r="I439" s="449">
        <f t="shared" si="40"/>
        <v>0</v>
      </c>
      <c r="J439" s="449">
        <f t="shared" si="41"/>
        <v>0</v>
      </c>
      <c r="K439" s="460"/>
    </row>
    <row r="440" spans="1:11" s="500" customFormat="1" hidden="1">
      <c r="A440" s="460"/>
      <c r="B440" s="482"/>
      <c r="C440" s="489" t="str">
        <f>'Data information'!C657</f>
        <v xml:space="preserve"> - ค่าแรงเชื่อม ประกอบเหล็ก</v>
      </c>
      <c r="D440" s="449"/>
      <c r="E440" s="450" t="str">
        <f>'Data information'!D657</f>
        <v>กก.</v>
      </c>
      <c r="F440" s="449">
        <f>'Data information'!E657</f>
        <v>0</v>
      </c>
      <c r="G440" s="449">
        <f t="shared" si="39"/>
        <v>0</v>
      </c>
      <c r="H440" s="449">
        <f>'Data information'!F657</f>
        <v>10</v>
      </c>
      <c r="I440" s="449">
        <f t="shared" si="40"/>
        <v>0</v>
      </c>
      <c r="J440" s="449">
        <f t="shared" si="41"/>
        <v>0</v>
      </c>
      <c r="K440" s="460"/>
    </row>
    <row r="441" spans="1:11" s="500" customFormat="1" hidden="1">
      <c r="A441" s="460"/>
      <c r="B441" s="482"/>
      <c r="C441" s="489" t="str">
        <f>'Data information'!C658</f>
        <v xml:space="preserve"> - ทาสีกันสนิม</v>
      </c>
      <c r="D441" s="449"/>
      <c r="E441" s="450" t="str">
        <f>'Data information'!D658</f>
        <v>ตร.ม.</v>
      </c>
      <c r="F441" s="449">
        <f>'Data information'!E658</f>
        <v>22.42</v>
      </c>
      <c r="G441" s="449">
        <f t="shared" si="39"/>
        <v>0</v>
      </c>
      <c r="H441" s="449">
        <f>'Data information'!F658</f>
        <v>30</v>
      </c>
      <c r="I441" s="449">
        <f t="shared" si="40"/>
        <v>0</v>
      </c>
      <c r="J441" s="449">
        <f t="shared" si="41"/>
        <v>0</v>
      </c>
      <c r="K441" s="460"/>
    </row>
    <row r="442" spans="1:11" s="500" customFormat="1" hidden="1">
      <c r="A442" s="460"/>
      <c r="B442" s="482"/>
      <c r="C442" s="489" t="str">
        <f>'Data information'!C659</f>
        <v xml:space="preserve"> - ทาสีน้ำมัน</v>
      </c>
      <c r="D442" s="449"/>
      <c r="E442" s="450" t="str">
        <f>'Data information'!D659</f>
        <v>ตร.ม.</v>
      </c>
      <c r="F442" s="449">
        <f>'Data information'!E659</f>
        <v>66.12</v>
      </c>
      <c r="G442" s="449">
        <f t="shared" si="39"/>
        <v>0</v>
      </c>
      <c r="H442" s="449">
        <f>'Data information'!F659</f>
        <v>35</v>
      </c>
      <c r="I442" s="449">
        <f t="shared" si="40"/>
        <v>0</v>
      </c>
      <c r="J442" s="449">
        <f t="shared" si="41"/>
        <v>0</v>
      </c>
      <c r="K442" s="460"/>
    </row>
    <row r="443" spans="1:11" s="500" customFormat="1" hidden="1">
      <c r="A443" s="460"/>
      <c r="B443" s="482"/>
      <c r="C443" s="489" t="str">
        <f>'Data information'!C660</f>
        <v xml:space="preserve"> - งานราวเหล็ก ราวบันได ST.4</v>
      </c>
      <c r="D443" s="449"/>
      <c r="E443" s="450" t="str">
        <f>'Data information'!D660</f>
        <v>ม.</v>
      </c>
      <c r="F443" s="449">
        <f>'Data information'!E660</f>
        <v>303.774</v>
      </c>
      <c r="G443" s="449">
        <f t="shared" si="39"/>
        <v>0</v>
      </c>
      <c r="H443" s="449">
        <f>'Data information'!F660</f>
        <v>114</v>
      </c>
      <c r="I443" s="449">
        <f t="shared" si="40"/>
        <v>0</v>
      </c>
      <c r="J443" s="449">
        <f t="shared" si="41"/>
        <v>0</v>
      </c>
      <c r="K443" s="460"/>
    </row>
    <row r="444" spans="1:11" s="500" customFormat="1" hidden="1">
      <c r="A444" s="460"/>
      <c r="B444" s="482"/>
      <c r="C444" s="485" t="str">
        <f>'Data information'!C661</f>
        <v>งานบันได ST.4 อาคาร 4,5</v>
      </c>
      <c r="D444" s="449"/>
      <c r="E444" s="450"/>
      <c r="F444" s="449"/>
      <c r="G444" s="449"/>
      <c r="H444" s="449"/>
      <c r="I444" s="449"/>
      <c r="J444" s="449"/>
      <c r="K444" s="460"/>
    </row>
    <row r="445" spans="1:11" s="500" customFormat="1" hidden="1">
      <c r="A445" s="460"/>
      <c r="B445" s="482"/>
      <c r="C445" s="489" t="str">
        <f>'Data information'!C662</f>
        <v xml:space="preserve"> - H-200X200X8X12mm. </v>
      </c>
      <c r="D445" s="449"/>
      <c r="E445" s="450" t="str">
        <f>'Data information'!D662</f>
        <v>กก.</v>
      </c>
      <c r="F445" s="449">
        <f>'Data information'!E662</f>
        <v>33.409999999999997</v>
      </c>
      <c r="G445" s="449">
        <f t="shared" si="39"/>
        <v>0</v>
      </c>
      <c r="H445" s="449">
        <f>'Data information'!F662</f>
        <v>0</v>
      </c>
      <c r="I445" s="449">
        <f t="shared" si="40"/>
        <v>0</v>
      </c>
      <c r="J445" s="449">
        <f t="shared" si="41"/>
        <v>0</v>
      </c>
      <c r="K445" s="460"/>
    </row>
    <row r="446" spans="1:11" s="500" customFormat="1" hidden="1">
      <c r="A446" s="460"/>
      <c r="B446" s="482"/>
      <c r="C446" s="489" t="str">
        <f>'Data information'!C663</f>
        <v xml:space="preserve"> - H-194X150X6X9mm.</v>
      </c>
      <c r="D446" s="449"/>
      <c r="E446" s="450" t="str">
        <f>'Data information'!D663</f>
        <v>กก.</v>
      </c>
      <c r="F446" s="449">
        <f>'Data information'!E663</f>
        <v>34.020000000000003</v>
      </c>
      <c r="G446" s="449">
        <f t="shared" si="39"/>
        <v>0</v>
      </c>
      <c r="H446" s="449">
        <f>'Data information'!F663</f>
        <v>0</v>
      </c>
      <c r="I446" s="449">
        <f t="shared" si="40"/>
        <v>0</v>
      </c>
      <c r="J446" s="449">
        <f t="shared" si="41"/>
        <v>0</v>
      </c>
      <c r="K446" s="460"/>
    </row>
    <row r="447" spans="1:11" s="500" customFormat="1" hidden="1">
      <c r="A447" s="460"/>
      <c r="B447" s="482"/>
      <c r="C447" s="489" t="str">
        <f>'Data information'!C664</f>
        <v xml:space="preserve"> - C-CHANNELS 200X80X7.5X11.0mm.</v>
      </c>
      <c r="D447" s="449"/>
      <c r="E447" s="450" t="str">
        <f>'Data information'!D664</f>
        <v>กก.</v>
      </c>
      <c r="F447" s="449">
        <f>'Data information'!E664</f>
        <v>35.840000000000003</v>
      </c>
      <c r="G447" s="449">
        <f t="shared" si="39"/>
        <v>0</v>
      </c>
      <c r="H447" s="449">
        <f>'Data information'!F664</f>
        <v>0</v>
      </c>
      <c r="I447" s="449">
        <f t="shared" si="40"/>
        <v>0</v>
      </c>
      <c r="J447" s="449">
        <f t="shared" si="41"/>
        <v>0</v>
      </c>
      <c r="K447" s="460"/>
    </row>
    <row r="448" spans="1:11" s="500" customFormat="1" hidden="1">
      <c r="A448" s="460"/>
      <c r="B448" s="482"/>
      <c r="C448" s="489" t="str">
        <f>'Data information'!C665</f>
        <v xml:space="preserve"> - L 50x50x3mm.</v>
      </c>
      <c r="D448" s="449"/>
      <c r="E448" s="450" t="str">
        <f>'Data information'!D665</f>
        <v>กก.</v>
      </c>
      <c r="F448" s="449">
        <f>'Data information'!E665</f>
        <v>22.85</v>
      </c>
      <c r="G448" s="449">
        <f t="shared" si="39"/>
        <v>0</v>
      </c>
      <c r="H448" s="449">
        <f>'Data information'!F665</f>
        <v>0</v>
      </c>
      <c r="I448" s="449">
        <f t="shared" si="40"/>
        <v>0</v>
      </c>
      <c r="J448" s="449">
        <f t="shared" si="41"/>
        <v>0</v>
      </c>
      <c r="K448" s="460"/>
    </row>
    <row r="449" spans="1:11" s="500" customFormat="1" hidden="1">
      <c r="A449" s="460"/>
      <c r="B449" s="482"/>
      <c r="C449" s="489" t="str">
        <f>'Data information'!C666</f>
        <v xml:space="preserve"> - ลูกนอนบันไดแผ่นเหล็กลายตีนไก่  หนา 6 มม.พับ</v>
      </c>
      <c r="D449" s="449"/>
      <c r="E449" s="450" t="str">
        <f>'Data information'!D666</f>
        <v>กก.</v>
      </c>
      <c r="F449" s="449">
        <f>'Data information'!E666</f>
        <v>39.79</v>
      </c>
      <c r="G449" s="449">
        <f t="shared" si="39"/>
        <v>0</v>
      </c>
      <c r="H449" s="449">
        <f>'Data information'!F666</f>
        <v>0</v>
      </c>
      <c r="I449" s="449">
        <f t="shared" si="40"/>
        <v>0</v>
      </c>
      <c r="J449" s="449">
        <f t="shared" si="41"/>
        <v>0</v>
      </c>
      <c r="K449" s="460"/>
    </row>
    <row r="450" spans="1:11" s="500" customFormat="1" hidden="1">
      <c r="A450" s="460"/>
      <c r="B450" s="482"/>
      <c r="C450" s="489" t="str">
        <f>'Data information'!C667</f>
        <v xml:space="preserve"> - แผ่นเหล็กขนาด 250X400X20mm. </v>
      </c>
      <c r="D450" s="449"/>
      <c r="E450" s="450" t="str">
        <f>'Data information'!D667</f>
        <v>กก.</v>
      </c>
      <c r="F450" s="449">
        <f>'Data information'!E667</f>
        <v>28.44</v>
      </c>
      <c r="G450" s="449">
        <f t="shared" si="39"/>
        <v>0</v>
      </c>
      <c r="H450" s="449">
        <f>'Data information'!F667</f>
        <v>0</v>
      </c>
      <c r="I450" s="449">
        <f t="shared" si="40"/>
        <v>0</v>
      </c>
      <c r="J450" s="449">
        <f t="shared" si="41"/>
        <v>0</v>
      </c>
      <c r="K450" s="460"/>
    </row>
    <row r="451" spans="1:11" s="500" customFormat="1" hidden="1">
      <c r="A451" s="460"/>
      <c r="B451" s="482"/>
      <c r="C451" s="489" t="str">
        <f>'Data information'!C668</f>
        <v xml:space="preserve"> - แผ่นเหล็กขนาด 250X250X20mm. </v>
      </c>
      <c r="D451" s="449"/>
      <c r="E451" s="450" t="str">
        <f>'Data information'!D668</f>
        <v>กก.</v>
      </c>
      <c r="F451" s="449">
        <f>'Data information'!E668</f>
        <v>28.44</v>
      </c>
      <c r="G451" s="449">
        <f t="shared" si="39"/>
        <v>0</v>
      </c>
      <c r="H451" s="449">
        <f>'Data information'!F668</f>
        <v>0</v>
      </c>
      <c r="I451" s="449">
        <f t="shared" si="40"/>
        <v>0</v>
      </c>
      <c r="J451" s="449">
        <f t="shared" si="41"/>
        <v>0</v>
      </c>
      <c r="K451" s="460"/>
    </row>
    <row r="452" spans="1:11" s="500" customFormat="1" hidden="1">
      <c r="A452" s="460"/>
      <c r="B452" s="482"/>
      <c r="C452" s="489" t="str">
        <f>'Data information'!C669</f>
        <v xml:space="preserve"> - แผ่นเหล็กขนาด 200X350X20mm. </v>
      </c>
      <c r="D452" s="449"/>
      <c r="E452" s="450" t="str">
        <f>'Data information'!D669</f>
        <v>กก.</v>
      </c>
      <c r="F452" s="449">
        <f>'Data information'!E669</f>
        <v>28.44</v>
      </c>
      <c r="G452" s="449">
        <f t="shared" si="39"/>
        <v>0</v>
      </c>
      <c r="H452" s="449">
        <f>'Data information'!F669</f>
        <v>0</v>
      </c>
      <c r="I452" s="449">
        <f t="shared" si="40"/>
        <v>0</v>
      </c>
      <c r="J452" s="449">
        <f t="shared" si="41"/>
        <v>0</v>
      </c>
      <c r="K452" s="460"/>
    </row>
    <row r="453" spans="1:11" s="500" customFormat="1" hidden="1">
      <c r="A453" s="460"/>
      <c r="B453" s="482"/>
      <c r="C453" s="489" t="str">
        <f>'Data information'!C670</f>
        <v xml:space="preserve"> - Dowel DB20 ยาว 0.40 ม. (DETAIL-1,2)</v>
      </c>
      <c r="D453" s="449"/>
      <c r="E453" s="450" t="str">
        <f>'Data information'!D670</f>
        <v>กก.</v>
      </c>
      <c r="F453" s="449">
        <f>'Data information'!E670</f>
        <v>20.18</v>
      </c>
      <c r="G453" s="449">
        <f t="shared" si="39"/>
        <v>0</v>
      </c>
      <c r="H453" s="449">
        <f>'Data information'!F670</f>
        <v>0</v>
      </c>
      <c r="I453" s="449">
        <f t="shared" si="40"/>
        <v>0</v>
      </c>
      <c r="J453" s="449">
        <f t="shared" si="41"/>
        <v>0</v>
      </c>
      <c r="K453" s="460"/>
    </row>
    <row r="454" spans="1:11" s="500" customFormat="1" hidden="1">
      <c r="A454" s="460"/>
      <c r="B454" s="482"/>
      <c r="C454" s="489" t="str">
        <f>'Data information'!C671</f>
        <v xml:space="preserve"> - Dowel DB16 ยาว 0.40 ม.  (DETAIL-3)</v>
      </c>
      <c r="D454" s="449"/>
      <c r="E454" s="450" t="str">
        <f>'Data information'!D671</f>
        <v>กก.</v>
      </c>
      <c r="F454" s="449">
        <f>'Data information'!E671</f>
        <v>20.14</v>
      </c>
      <c r="G454" s="449">
        <f t="shared" si="39"/>
        <v>0</v>
      </c>
      <c r="H454" s="449">
        <f>'Data information'!F671</f>
        <v>0</v>
      </c>
      <c r="I454" s="449">
        <f t="shared" si="40"/>
        <v>0</v>
      </c>
      <c r="J454" s="449">
        <f t="shared" si="41"/>
        <v>0</v>
      </c>
      <c r="K454" s="460"/>
    </row>
    <row r="455" spans="1:11" s="500" customFormat="1" hidden="1">
      <c r="A455" s="460"/>
      <c r="B455" s="482"/>
      <c r="C455" s="489" t="str">
        <f>'Data information'!C672</f>
        <v xml:space="preserve"> - ค่าแรงเชื่อม ประกอบเหล็กโครงสร้าง</v>
      </c>
      <c r="D455" s="449"/>
      <c r="E455" s="450" t="str">
        <f>'Data information'!D672</f>
        <v>กก.</v>
      </c>
      <c r="F455" s="449">
        <f>'Data information'!E672</f>
        <v>0</v>
      </c>
      <c r="G455" s="449">
        <f t="shared" si="39"/>
        <v>0</v>
      </c>
      <c r="H455" s="449">
        <f>'Data information'!F672</f>
        <v>10</v>
      </c>
      <c r="I455" s="449">
        <f t="shared" si="40"/>
        <v>0</v>
      </c>
      <c r="J455" s="449">
        <f t="shared" si="41"/>
        <v>0</v>
      </c>
      <c r="K455" s="460"/>
    </row>
    <row r="456" spans="1:11" s="500" customFormat="1" hidden="1">
      <c r="A456" s="460"/>
      <c r="B456" s="482"/>
      <c r="C456" s="489" t="str">
        <f>'Data information'!C673</f>
        <v xml:space="preserve"> - ทาสีกันสนิม</v>
      </c>
      <c r="D456" s="449"/>
      <c r="E456" s="450" t="str">
        <f>'Data information'!D673</f>
        <v>ตร.ม.</v>
      </c>
      <c r="F456" s="449">
        <f>'Data information'!E673</f>
        <v>22.42</v>
      </c>
      <c r="G456" s="449">
        <f t="shared" si="39"/>
        <v>0</v>
      </c>
      <c r="H456" s="449">
        <f>'Data information'!F673</f>
        <v>30</v>
      </c>
      <c r="I456" s="449">
        <f t="shared" si="40"/>
        <v>0</v>
      </c>
      <c r="J456" s="449">
        <f t="shared" si="41"/>
        <v>0</v>
      </c>
      <c r="K456" s="460"/>
    </row>
    <row r="457" spans="1:11" s="500" customFormat="1" hidden="1">
      <c r="A457" s="460"/>
      <c r="B457" s="482"/>
      <c r="C457" s="489" t="str">
        <f>'Data information'!C674</f>
        <v xml:space="preserve"> - ทาสีน้ำมัน</v>
      </c>
      <c r="D457" s="449"/>
      <c r="E457" s="450" t="str">
        <f>'Data information'!D674</f>
        <v>ตร.ม.</v>
      </c>
      <c r="F457" s="449">
        <f>'Data information'!E674</f>
        <v>66.12</v>
      </c>
      <c r="G457" s="449">
        <f t="shared" si="39"/>
        <v>0</v>
      </c>
      <c r="H457" s="449">
        <f>'Data information'!F674</f>
        <v>35</v>
      </c>
      <c r="I457" s="449">
        <f t="shared" si="40"/>
        <v>0</v>
      </c>
      <c r="J457" s="449">
        <f t="shared" si="41"/>
        <v>0</v>
      </c>
      <c r="K457" s="460"/>
    </row>
    <row r="458" spans="1:11" s="500" customFormat="1" hidden="1">
      <c r="A458" s="460"/>
      <c r="B458" s="482"/>
      <c r="C458" s="489" t="str">
        <f>'Data information'!C675</f>
        <v xml:space="preserve"> - งานราวเหล็ก ราวบันได ST.4</v>
      </c>
      <c r="D458" s="449"/>
      <c r="E458" s="450" t="str">
        <f>'Data information'!D675</f>
        <v>ม.</v>
      </c>
      <c r="F458" s="449">
        <f>'Data information'!E675</f>
        <v>303.774</v>
      </c>
      <c r="G458" s="449">
        <f t="shared" si="39"/>
        <v>0</v>
      </c>
      <c r="H458" s="449">
        <f>'Data information'!F675</f>
        <v>114</v>
      </c>
      <c r="I458" s="449">
        <f t="shared" si="40"/>
        <v>0</v>
      </c>
      <c r="J458" s="449">
        <f t="shared" si="41"/>
        <v>0</v>
      </c>
      <c r="K458" s="460"/>
    </row>
    <row r="459" spans="1:11" s="500" customFormat="1" hidden="1">
      <c r="A459" s="460"/>
      <c r="B459" s="482"/>
      <c r="C459" s="485" t="str">
        <f>'Data information'!C676</f>
        <v>งานบันได ST.4 อาคาร 7</v>
      </c>
      <c r="D459" s="449"/>
      <c r="E459" s="450"/>
      <c r="F459" s="449"/>
      <c r="G459" s="449"/>
      <c r="H459" s="449"/>
      <c r="I459" s="449"/>
      <c r="J459" s="449"/>
      <c r="K459" s="460"/>
    </row>
    <row r="460" spans="1:11" s="500" customFormat="1" hidden="1">
      <c r="A460" s="460"/>
      <c r="B460" s="482"/>
      <c r="C460" s="489" t="str">
        <f>'Data information'!C677</f>
        <v xml:space="preserve"> - คอนกรีตโครงสร้าง  fc'= 280 ksc. ทรงกระบอก</v>
      </c>
      <c r="D460" s="449"/>
      <c r="E460" s="450" t="str">
        <f>'Data information'!D677</f>
        <v>ลบ.ม.</v>
      </c>
      <c r="F460" s="449">
        <f>'Data information'!E677</f>
        <v>1971.96</v>
      </c>
      <c r="G460" s="449">
        <f t="shared" si="39"/>
        <v>0</v>
      </c>
      <c r="H460" s="449">
        <f>'Data information'!F677</f>
        <v>519</v>
      </c>
      <c r="I460" s="449">
        <f t="shared" si="40"/>
        <v>0</v>
      </c>
      <c r="J460" s="449">
        <f t="shared" si="41"/>
        <v>0</v>
      </c>
      <c r="K460" s="460"/>
    </row>
    <row r="461" spans="1:11" s="500" customFormat="1" hidden="1">
      <c r="A461" s="460"/>
      <c r="B461" s="482"/>
      <c r="C461" s="489" t="str">
        <f>'Data information'!C678</f>
        <v xml:space="preserve">  - ไม้แบบทั่วไป  50%</v>
      </c>
      <c r="D461" s="449"/>
      <c r="E461" s="450" t="str">
        <f>'Data information'!D678</f>
        <v>ตร.ม.</v>
      </c>
      <c r="F461" s="449">
        <f>'Data information'!E678</f>
        <v>300</v>
      </c>
      <c r="G461" s="449">
        <f t="shared" si="39"/>
        <v>0</v>
      </c>
      <c r="H461" s="449">
        <f>'Data information'!F678</f>
        <v>0</v>
      </c>
      <c r="I461" s="449">
        <f t="shared" si="40"/>
        <v>0</v>
      </c>
      <c r="J461" s="449">
        <f t="shared" si="41"/>
        <v>0</v>
      </c>
      <c r="K461" s="460"/>
    </row>
    <row r="462" spans="1:11" s="500" customFormat="1" hidden="1">
      <c r="A462" s="460"/>
      <c r="B462" s="482"/>
      <c r="C462" s="489" t="str">
        <f>'Data information'!C679</f>
        <v xml:space="preserve">  - ค่าแรงไม้แบบ</v>
      </c>
      <c r="D462" s="449"/>
      <c r="E462" s="450" t="str">
        <f>'Data information'!D679</f>
        <v>ตร.ม.</v>
      </c>
      <c r="F462" s="449">
        <f>'Data information'!E679</f>
        <v>0</v>
      </c>
      <c r="G462" s="449">
        <f t="shared" si="39"/>
        <v>0</v>
      </c>
      <c r="H462" s="449">
        <f>'Data information'!F679</f>
        <v>115</v>
      </c>
      <c r="I462" s="449">
        <f t="shared" si="40"/>
        <v>0</v>
      </c>
      <c r="J462" s="449">
        <f t="shared" si="41"/>
        <v>0</v>
      </c>
      <c r="K462" s="460"/>
    </row>
    <row r="463" spans="1:11" s="500" customFormat="1" hidden="1">
      <c r="A463" s="460"/>
      <c r="B463" s="482"/>
      <c r="C463" s="489" t="str">
        <f>'Data information'!C680</f>
        <v xml:space="preserve">  - ไม้คร่าวยึดแบบหล่อคอนกรีต </v>
      </c>
      <c r="D463" s="449"/>
      <c r="E463" s="450" t="str">
        <f>'Data information'!D680</f>
        <v>ตร.ม.</v>
      </c>
      <c r="F463" s="449">
        <f>'Data information'!E680</f>
        <v>300</v>
      </c>
      <c r="G463" s="449">
        <f t="shared" si="39"/>
        <v>0</v>
      </c>
      <c r="H463" s="449">
        <f>'Data information'!F680</f>
        <v>0</v>
      </c>
      <c r="I463" s="449">
        <f t="shared" si="40"/>
        <v>0</v>
      </c>
      <c r="J463" s="449">
        <f t="shared" si="41"/>
        <v>0</v>
      </c>
      <c r="K463" s="460"/>
    </row>
    <row r="464" spans="1:11" s="500" customFormat="1" hidden="1">
      <c r="A464" s="460"/>
      <c r="B464" s="482"/>
      <c r="C464" s="489" t="str">
        <f>'Data information'!C681</f>
        <v xml:space="preserve">  - ตะปู</v>
      </c>
      <c r="D464" s="449"/>
      <c r="E464" s="450" t="str">
        <f>'Data information'!D681</f>
        <v>กก.</v>
      </c>
      <c r="F464" s="449">
        <f>'Data information'!E681</f>
        <v>58.88</v>
      </c>
      <c r="G464" s="449">
        <f t="shared" si="39"/>
        <v>0</v>
      </c>
      <c r="H464" s="449">
        <f>'Data information'!F681</f>
        <v>0</v>
      </c>
      <c r="I464" s="449">
        <f t="shared" si="40"/>
        <v>0</v>
      </c>
      <c r="J464" s="449">
        <f t="shared" si="41"/>
        <v>0</v>
      </c>
      <c r="K464" s="460"/>
    </row>
    <row r="465" spans="1:11" s="500" customFormat="1" hidden="1">
      <c r="A465" s="460"/>
      <c r="B465" s="482"/>
      <c r="C465" s="489" t="str">
        <f>'Data information'!C682</f>
        <v xml:space="preserve">  - เหล็กเส้นกลมผิวเรียบ SR.24 RB9 มม.</v>
      </c>
      <c r="D465" s="449"/>
      <c r="E465" s="450" t="str">
        <f>'Data information'!D682</f>
        <v>กก.</v>
      </c>
      <c r="F465" s="449">
        <f>'Data information'!E682</f>
        <v>20.79</v>
      </c>
      <c r="G465" s="449">
        <f t="shared" si="39"/>
        <v>0</v>
      </c>
      <c r="H465" s="449">
        <f>'Data information'!F682</f>
        <v>4.4000000000000004</v>
      </c>
      <c r="I465" s="449">
        <f t="shared" si="40"/>
        <v>0</v>
      </c>
      <c r="J465" s="449">
        <f t="shared" si="41"/>
        <v>0</v>
      </c>
      <c r="K465" s="460"/>
    </row>
    <row r="466" spans="1:11" s="500" customFormat="1" hidden="1">
      <c r="A466" s="460"/>
      <c r="B466" s="482"/>
      <c r="C466" s="489" t="str">
        <f>'Data information'!C683</f>
        <v xml:space="preserve">  - เหล็กเส้นกลมผิวข้ออ้อย SD.40 DB12 มม.</v>
      </c>
      <c r="D466" s="449"/>
      <c r="E466" s="450" t="str">
        <f>'Data information'!D683</f>
        <v>กก.</v>
      </c>
      <c r="F466" s="449">
        <f>'Data information'!E683</f>
        <v>20.2</v>
      </c>
      <c r="G466" s="449">
        <f t="shared" si="39"/>
        <v>0</v>
      </c>
      <c r="H466" s="449">
        <f>'Data information'!F683</f>
        <v>3.6</v>
      </c>
      <c r="I466" s="449">
        <f t="shared" si="40"/>
        <v>0</v>
      </c>
      <c r="J466" s="449">
        <f t="shared" si="41"/>
        <v>0</v>
      </c>
      <c r="K466" s="460"/>
    </row>
    <row r="467" spans="1:11" s="500" customFormat="1" hidden="1">
      <c r="A467" s="460"/>
      <c r="B467" s="482"/>
      <c r="C467" s="489" t="str">
        <f>'Data information'!C684</f>
        <v xml:space="preserve"> - ลวดผูกเหล็ก</v>
      </c>
      <c r="D467" s="449"/>
      <c r="E467" s="450" t="str">
        <f>'Data information'!D684</f>
        <v>กก.</v>
      </c>
      <c r="F467" s="449">
        <f>'Data information'!E684</f>
        <v>34.42</v>
      </c>
      <c r="G467" s="449">
        <f t="shared" si="39"/>
        <v>0</v>
      </c>
      <c r="H467" s="449">
        <f>'Data information'!F684</f>
        <v>0</v>
      </c>
      <c r="I467" s="449">
        <f t="shared" si="40"/>
        <v>0</v>
      </c>
      <c r="J467" s="449">
        <f t="shared" si="41"/>
        <v>0</v>
      </c>
      <c r="K467" s="460"/>
    </row>
    <row r="468" spans="1:11" s="500" customFormat="1" hidden="1">
      <c r="A468" s="460"/>
      <c r="B468" s="482"/>
      <c r="C468" s="489" t="str">
        <f>'Data information'!C685</f>
        <v xml:space="preserve"> - กันลื่นเหล็กสี่เหลี่ยมตัน ขนาด 1x1 ซม.(จมูกบันได)</v>
      </c>
      <c r="D468" s="449"/>
      <c r="E468" s="450" t="str">
        <f>'Data information'!D685</f>
        <v>ม.</v>
      </c>
      <c r="F468" s="449">
        <f>'Data information'!E685</f>
        <v>30</v>
      </c>
      <c r="G468" s="449">
        <f t="shared" si="39"/>
        <v>0</v>
      </c>
      <c r="H468" s="449">
        <f>'Data information'!F685</f>
        <v>0</v>
      </c>
      <c r="I468" s="449">
        <f t="shared" si="40"/>
        <v>0</v>
      </c>
      <c r="J468" s="449">
        <f t="shared" si="41"/>
        <v>0</v>
      </c>
      <c r="K468" s="460"/>
    </row>
    <row r="469" spans="1:11" s="500" customFormat="1" hidden="1">
      <c r="A469" s="460"/>
      <c r="B469" s="482"/>
      <c r="C469" s="485" t="str">
        <f>'Data information'!C686</f>
        <v>งานบันได ST.4 -A อาคาร 1</v>
      </c>
      <c r="D469" s="449"/>
      <c r="E469" s="450">
        <f>'Data information'!D686</f>
        <v>0</v>
      </c>
      <c r="F469" s="449">
        <f>'Data information'!E686</f>
        <v>0</v>
      </c>
      <c r="G469" s="449">
        <f t="shared" si="39"/>
        <v>0</v>
      </c>
      <c r="H469" s="449">
        <f>'Data information'!F686</f>
        <v>0</v>
      </c>
      <c r="I469" s="449">
        <f t="shared" si="40"/>
        <v>0</v>
      </c>
      <c r="J469" s="449">
        <f t="shared" si="41"/>
        <v>0</v>
      </c>
      <c r="K469" s="460"/>
    </row>
    <row r="470" spans="1:11" s="500" customFormat="1" hidden="1">
      <c r="A470" s="460"/>
      <c r="B470" s="482"/>
      <c r="C470" s="489" t="str">
        <f>'Data information'!C687</f>
        <v xml:space="preserve"> - ท่อเหล็กอาบสังกะสี DIA. 2"</v>
      </c>
      <c r="D470" s="449"/>
      <c r="E470" s="450" t="str">
        <f>'Data information'!D687</f>
        <v>ม.</v>
      </c>
      <c r="F470" s="449">
        <f>'Data information'!E687</f>
        <v>140.18600000000001</v>
      </c>
      <c r="G470" s="449">
        <f t="shared" si="39"/>
        <v>0</v>
      </c>
      <c r="H470" s="449">
        <f>'Data information'!F687</f>
        <v>0</v>
      </c>
      <c r="I470" s="449">
        <f t="shared" si="40"/>
        <v>0</v>
      </c>
      <c r="J470" s="449">
        <f t="shared" si="41"/>
        <v>0</v>
      </c>
      <c r="K470" s="460"/>
    </row>
    <row r="471" spans="1:11" s="500" customFormat="1" hidden="1">
      <c r="A471" s="460"/>
      <c r="B471" s="482"/>
      <c r="C471" s="489" t="str">
        <f>'Data information'!C688</f>
        <v xml:space="preserve"> - ท่อเหล็กอาบสังกะสี DIA. 1 1/2"</v>
      </c>
      <c r="D471" s="449"/>
      <c r="E471" s="450" t="str">
        <f>'Data information'!D688</f>
        <v>ม.</v>
      </c>
      <c r="F471" s="449">
        <f>'Data information'!E688</f>
        <v>112.15</v>
      </c>
      <c r="G471" s="449">
        <f t="shared" si="39"/>
        <v>0</v>
      </c>
      <c r="H471" s="449">
        <f>'Data information'!F688</f>
        <v>0</v>
      </c>
      <c r="I471" s="449">
        <f t="shared" si="40"/>
        <v>0</v>
      </c>
      <c r="J471" s="449">
        <f t="shared" si="41"/>
        <v>0</v>
      </c>
      <c r="K471" s="460"/>
    </row>
    <row r="472" spans="1:11" s="500" customFormat="1" hidden="1">
      <c r="A472" s="460"/>
      <c r="B472" s="482"/>
      <c r="C472" s="489" t="str">
        <f>'Data information'!C689</f>
        <v xml:space="preserve"> - EXP.BOLT 6mm.-4</v>
      </c>
      <c r="D472" s="449"/>
      <c r="E472" s="450" t="str">
        <f>'Data information'!D689</f>
        <v>ตัว</v>
      </c>
      <c r="F472" s="449">
        <f>'Data information'!E689</f>
        <v>15</v>
      </c>
      <c r="G472" s="449">
        <f t="shared" si="39"/>
        <v>0</v>
      </c>
      <c r="H472" s="449">
        <f>'Data information'!F689</f>
        <v>0</v>
      </c>
      <c r="I472" s="449">
        <f t="shared" si="40"/>
        <v>0</v>
      </c>
      <c r="J472" s="449">
        <f t="shared" si="41"/>
        <v>0</v>
      </c>
      <c r="K472" s="460"/>
    </row>
    <row r="473" spans="1:11" s="500" customFormat="1" hidden="1">
      <c r="A473" s="460"/>
      <c r="B473" s="482"/>
      <c r="C473" s="489" t="str">
        <f>'Data information'!C690</f>
        <v xml:space="preserve"> - PL. DIA. 4"หนา9 มม.</v>
      </c>
      <c r="D473" s="449"/>
      <c r="E473" s="450" t="str">
        <f>'Data information'!D690</f>
        <v>กก.</v>
      </c>
      <c r="F473" s="449">
        <f>'Data information'!E690</f>
        <v>27.5</v>
      </c>
      <c r="G473" s="449">
        <f t="shared" si="39"/>
        <v>0</v>
      </c>
      <c r="H473" s="449">
        <f>'Data information'!F690</f>
        <v>0</v>
      </c>
      <c r="I473" s="449">
        <f t="shared" si="40"/>
        <v>0</v>
      </c>
      <c r="J473" s="449">
        <f t="shared" si="41"/>
        <v>0</v>
      </c>
      <c r="K473" s="460"/>
    </row>
    <row r="474" spans="1:11" s="500" customFormat="1" hidden="1">
      <c r="A474" s="460"/>
      <c r="B474" s="482"/>
      <c r="C474" s="485" t="str">
        <f>'Data information'!C691</f>
        <v>งานบันได ST.5 อาคาร 2 ,8</v>
      </c>
      <c r="D474" s="449"/>
      <c r="E474" s="450"/>
      <c r="F474" s="449"/>
      <c r="G474" s="449"/>
      <c r="H474" s="449"/>
      <c r="I474" s="449"/>
      <c r="J474" s="449"/>
      <c r="K474" s="460"/>
    </row>
    <row r="475" spans="1:11" s="500" customFormat="1" hidden="1">
      <c r="A475" s="460"/>
      <c r="B475" s="482"/>
      <c r="C475" s="489" t="str">
        <f>'Data information'!C692</f>
        <v xml:space="preserve"> - คอนกรีตโครงสร้าง  fc'= 280 ksc. ทรงกระบอก</v>
      </c>
      <c r="D475" s="449"/>
      <c r="E475" s="450" t="str">
        <f>'Data information'!D692</f>
        <v>ลบ.ม.</v>
      </c>
      <c r="F475" s="449">
        <f>'Data information'!E692</f>
        <v>1971.96</v>
      </c>
      <c r="G475" s="449">
        <f t="shared" si="39"/>
        <v>0</v>
      </c>
      <c r="H475" s="449">
        <f>'Data information'!F692</f>
        <v>519</v>
      </c>
      <c r="I475" s="449">
        <f t="shared" si="40"/>
        <v>0</v>
      </c>
      <c r="J475" s="449">
        <f t="shared" si="41"/>
        <v>0</v>
      </c>
      <c r="K475" s="460"/>
    </row>
    <row r="476" spans="1:11" s="500" customFormat="1" hidden="1">
      <c r="A476" s="460"/>
      <c r="B476" s="482"/>
      <c r="C476" s="489" t="str">
        <f>'Data information'!C693</f>
        <v xml:space="preserve">  - ไม้แบบทั่วไป  50%</v>
      </c>
      <c r="D476" s="449"/>
      <c r="E476" s="450" t="str">
        <f>'Data information'!D693</f>
        <v>ตร.ม.</v>
      </c>
      <c r="F476" s="449">
        <f>'Data information'!E693</f>
        <v>300</v>
      </c>
      <c r="G476" s="449">
        <f t="shared" si="39"/>
        <v>0</v>
      </c>
      <c r="H476" s="449">
        <f>'Data information'!F693</f>
        <v>0</v>
      </c>
      <c r="I476" s="449">
        <f t="shared" si="40"/>
        <v>0</v>
      </c>
      <c r="J476" s="449">
        <f t="shared" si="41"/>
        <v>0</v>
      </c>
      <c r="K476" s="460"/>
    </row>
    <row r="477" spans="1:11" s="500" customFormat="1" hidden="1">
      <c r="A477" s="460"/>
      <c r="B477" s="482"/>
      <c r="C477" s="489" t="str">
        <f>'Data information'!C694</f>
        <v xml:space="preserve">  - ค่าแรงไม้แบบ</v>
      </c>
      <c r="D477" s="449"/>
      <c r="E477" s="450" t="str">
        <f>'Data information'!D694</f>
        <v>ตร.ม.</v>
      </c>
      <c r="F477" s="449">
        <f>'Data information'!E694</f>
        <v>0</v>
      </c>
      <c r="G477" s="449">
        <f t="shared" si="39"/>
        <v>0</v>
      </c>
      <c r="H477" s="449">
        <f>'Data information'!F694</f>
        <v>115</v>
      </c>
      <c r="I477" s="449">
        <f t="shared" si="40"/>
        <v>0</v>
      </c>
      <c r="J477" s="449">
        <f t="shared" si="41"/>
        <v>0</v>
      </c>
      <c r="K477" s="460"/>
    </row>
    <row r="478" spans="1:11" s="500" customFormat="1" hidden="1">
      <c r="A478" s="460"/>
      <c r="B478" s="482"/>
      <c r="C478" s="489" t="str">
        <f>'Data information'!C695</f>
        <v xml:space="preserve">  - ไม้คร่าวยึดแบบหล่อคอนกรีต </v>
      </c>
      <c r="D478" s="449"/>
      <c r="E478" s="450" t="str">
        <f>'Data information'!D695</f>
        <v>ตร.ม.</v>
      </c>
      <c r="F478" s="449">
        <f>'Data information'!E695</f>
        <v>300</v>
      </c>
      <c r="G478" s="449">
        <f t="shared" si="39"/>
        <v>0</v>
      </c>
      <c r="H478" s="449">
        <f>'Data information'!F695</f>
        <v>0</v>
      </c>
      <c r="I478" s="449">
        <f t="shared" si="40"/>
        <v>0</v>
      </c>
      <c r="J478" s="449">
        <f t="shared" si="41"/>
        <v>0</v>
      </c>
      <c r="K478" s="460"/>
    </row>
    <row r="479" spans="1:11" s="500" customFormat="1" hidden="1">
      <c r="A479" s="460"/>
      <c r="B479" s="482"/>
      <c r="C479" s="489" t="str">
        <f>'Data information'!C696</f>
        <v xml:space="preserve">  - ตะปู</v>
      </c>
      <c r="D479" s="449"/>
      <c r="E479" s="450" t="str">
        <f>'Data information'!D696</f>
        <v>กก.</v>
      </c>
      <c r="F479" s="449">
        <f>'Data information'!E696</f>
        <v>58.88</v>
      </c>
      <c r="G479" s="449">
        <f t="shared" si="39"/>
        <v>0</v>
      </c>
      <c r="H479" s="449">
        <f>'Data information'!F696</f>
        <v>0</v>
      </c>
      <c r="I479" s="449">
        <f t="shared" si="40"/>
        <v>0</v>
      </c>
      <c r="J479" s="449">
        <f t="shared" si="41"/>
        <v>0</v>
      </c>
      <c r="K479" s="460"/>
    </row>
    <row r="480" spans="1:11" s="500" customFormat="1" hidden="1">
      <c r="A480" s="460"/>
      <c r="B480" s="482"/>
      <c r="C480" s="489" t="str">
        <f>'Data information'!C697</f>
        <v xml:space="preserve">  - เหล็กเส้นกลมผิวเรียบ SR.24 RB9 มม.</v>
      </c>
      <c r="D480" s="449"/>
      <c r="E480" s="450" t="str">
        <f>'Data information'!D697</f>
        <v>กก.</v>
      </c>
      <c r="F480" s="449">
        <f>'Data information'!E697</f>
        <v>20.79</v>
      </c>
      <c r="G480" s="449">
        <f t="shared" si="39"/>
        <v>0</v>
      </c>
      <c r="H480" s="449">
        <f>'Data information'!F697</f>
        <v>4.4000000000000004</v>
      </c>
      <c r="I480" s="449">
        <f t="shared" si="40"/>
        <v>0</v>
      </c>
      <c r="J480" s="449">
        <f t="shared" si="41"/>
        <v>0</v>
      </c>
      <c r="K480" s="460"/>
    </row>
    <row r="481" spans="1:11" s="500" customFormat="1" hidden="1">
      <c r="A481" s="460"/>
      <c r="B481" s="482"/>
      <c r="C481" s="489" t="str">
        <f>'Data information'!C698</f>
        <v xml:space="preserve">  - เหล็กเส้นกลมผิวข้ออ้อย SD.40 DB12 มม.</v>
      </c>
      <c r="D481" s="449"/>
      <c r="E481" s="450" t="str">
        <f>'Data information'!D698</f>
        <v>กก.</v>
      </c>
      <c r="F481" s="449">
        <f>'Data information'!E698</f>
        <v>20.2</v>
      </c>
      <c r="G481" s="449">
        <f t="shared" si="39"/>
        <v>0</v>
      </c>
      <c r="H481" s="449">
        <f>'Data information'!F698</f>
        <v>3.6</v>
      </c>
      <c r="I481" s="449">
        <f t="shared" si="40"/>
        <v>0</v>
      </c>
      <c r="J481" s="449">
        <f t="shared" si="41"/>
        <v>0</v>
      </c>
      <c r="K481" s="460"/>
    </row>
    <row r="482" spans="1:11" s="500" customFormat="1" hidden="1">
      <c r="A482" s="460"/>
      <c r="B482" s="482"/>
      <c r="C482" s="489" t="str">
        <f>'Data information'!C699</f>
        <v xml:space="preserve"> - ลวดผูกเหล็ก</v>
      </c>
      <c r="D482" s="449"/>
      <c r="E482" s="450" t="str">
        <f>'Data information'!D699</f>
        <v>กก.</v>
      </c>
      <c r="F482" s="449">
        <f>'Data information'!E699</f>
        <v>34.42</v>
      </c>
      <c r="G482" s="449">
        <f t="shared" si="39"/>
        <v>0</v>
      </c>
      <c r="H482" s="449">
        <f>'Data information'!F699</f>
        <v>0</v>
      </c>
      <c r="I482" s="449">
        <f t="shared" si="40"/>
        <v>0</v>
      </c>
      <c r="J482" s="449">
        <f t="shared" si="41"/>
        <v>0</v>
      </c>
      <c r="K482" s="460"/>
    </row>
    <row r="483" spans="1:11" s="500" customFormat="1" hidden="1">
      <c r="A483" s="460"/>
      <c r="B483" s="482"/>
      <c r="C483" s="489" t="str">
        <f>'Data information'!C700</f>
        <v xml:space="preserve"> - กันลื่นเหล็กสี่เหลี่ยมตัน ขนาด 1x1 ซม.(จมูกบันได)</v>
      </c>
      <c r="D483" s="449"/>
      <c r="E483" s="450" t="str">
        <f>'Data information'!D700</f>
        <v>ม.</v>
      </c>
      <c r="F483" s="449">
        <f>'Data information'!E700</f>
        <v>30</v>
      </c>
      <c r="G483" s="449">
        <f t="shared" si="39"/>
        <v>0</v>
      </c>
      <c r="H483" s="449">
        <f>'Data information'!F700</f>
        <v>0</v>
      </c>
      <c r="I483" s="449">
        <f t="shared" si="40"/>
        <v>0</v>
      </c>
      <c r="J483" s="449">
        <f t="shared" si="41"/>
        <v>0</v>
      </c>
      <c r="K483" s="460"/>
    </row>
    <row r="484" spans="1:11" s="500" customFormat="1" hidden="1">
      <c r="A484" s="460"/>
      <c r="B484" s="482"/>
      <c r="C484" s="485" t="str">
        <f>'Data information'!C701</f>
        <v>งานบันได ST.5 อาคาร 4</v>
      </c>
      <c r="D484" s="449"/>
      <c r="E484" s="450"/>
      <c r="F484" s="449"/>
      <c r="G484" s="449"/>
      <c r="H484" s="449"/>
      <c r="I484" s="449"/>
      <c r="J484" s="449"/>
      <c r="K484" s="460"/>
    </row>
    <row r="485" spans="1:11" s="500" customFormat="1" hidden="1">
      <c r="A485" s="460"/>
      <c r="B485" s="482"/>
      <c r="C485" s="489" t="str">
        <f>'Data information'!C702</f>
        <v xml:space="preserve"> - H-390X300X10X16 mm.( แม่บันได )</v>
      </c>
      <c r="D485" s="449"/>
      <c r="E485" s="450" t="str">
        <f>'Data information'!D702</f>
        <v>กก.</v>
      </c>
      <c r="F485" s="449">
        <f>'Data information'!E702</f>
        <v>34.64</v>
      </c>
      <c r="G485" s="449">
        <f t="shared" si="39"/>
        <v>0</v>
      </c>
      <c r="H485" s="449">
        <f>'Data information'!F702</f>
        <v>0</v>
      </c>
      <c r="I485" s="449">
        <f t="shared" si="40"/>
        <v>0</v>
      </c>
      <c r="J485" s="449">
        <f t="shared" si="41"/>
        <v>0</v>
      </c>
      <c r="K485" s="460"/>
    </row>
    <row r="486" spans="1:11" s="500" customFormat="1" hidden="1">
      <c r="A486" s="460"/>
      <c r="B486" s="482"/>
      <c r="C486" s="489" t="str">
        <f>'Data information'!C703</f>
        <v xml:space="preserve"> - แผ่นเหล็กเรียบดำหนา 6 มม. (ลูกตั้ง-ลูกนอน)</v>
      </c>
      <c r="D486" s="449"/>
      <c r="E486" s="450" t="str">
        <f>'Data information'!D703</f>
        <v>กก.</v>
      </c>
      <c r="F486" s="449">
        <f>'Data information'!E703</f>
        <v>25.12</v>
      </c>
      <c r="G486" s="449">
        <f t="shared" si="39"/>
        <v>0</v>
      </c>
      <c r="H486" s="449">
        <f>'Data information'!F703</f>
        <v>0</v>
      </c>
      <c r="I486" s="449">
        <f t="shared" si="40"/>
        <v>0</v>
      </c>
      <c r="J486" s="449">
        <f t="shared" si="41"/>
        <v>0</v>
      </c>
      <c r="K486" s="460"/>
    </row>
    <row r="487" spans="1:11" s="500" customFormat="1" hidden="1">
      <c r="A487" s="460"/>
      <c r="B487" s="482"/>
      <c r="C487" s="489" t="str">
        <f>'Data information'!C704</f>
        <v xml:space="preserve"> - แผ่นเหล็กขนาด 1000X400X25mm. </v>
      </c>
      <c r="D487" s="449"/>
      <c r="E487" s="450" t="str">
        <f>'Data information'!D704</f>
        <v>กก.</v>
      </c>
      <c r="F487" s="449">
        <f>'Data information'!E704</f>
        <v>28.44</v>
      </c>
      <c r="G487" s="449">
        <f t="shared" si="39"/>
        <v>0</v>
      </c>
      <c r="H487" s="449">
        <f>'Data information'!F704</f>
        <v>0</v>
      </c>
      <c r="I487" s="449">
        <f t="shared" si="40"/>
        <v>0</v>
      </c>
      <c r="J487" s="449">
        <f t="shared" si="41"/>
        <v>0</v>
      </c>
      <c r="K487" s="460"/>
    </row>
    <row r="488" spans="1:11" s="500" customFormat="1" hidden="1">
      <c r="A488" s="460"/>
      <c r="B488" s="482"/>
      <c r="C488" s="489" t="str">
        <f>'Data information'!C705</f>
        <v xml:space="preserve"> - แผ่นเหล็กขนาด 400X400X25mm. </v>
      </c>
      <c r="D488" s="449"/>
      <c r="E488" s="450" t="str">
        <f>'Data information'!D705</f>
        <v>กก.</v>
      </c>
      <c r="F488" s="449">
        <f>'Data information'!E705</f>
        <v>28.44</v>
      </c>
      <c r="G488" s="449">
        <f t="shared" si="39"/>
        <v>0</v>
      </c>
      <c r="H488" s="449">
        <f>'Data information'!F705</f>
        <v>0</v>
      </c>
      <c r="I488" s="449">
        <f t="shared" si="40"/>
        <v>0</v>
      </c>
      <c r="J488" s="449">
        <f t="shared" si="41"/>
        <v>0</v>
      </c>
      <c r="K488" s="460"/>
    </row>
    <row r="489" spans="1:11" s="500" customFormat="1" hidden="1">
      <c r="A489" s="460"/>
      <c r="B489" s="482"/>
      <c r="C489" s="489" t="str">
        <f>'Data information'!C706</f>
        <v xml:space="preserve"> - แผ่นเหล็กขนาด 200X350X25mm. </v>
      </c>
      <c r="D489" s="449"/>
      <c r="E489" s="450" t="str">
        <f>'Data information'!D706</f>
        <v>กก.</v>
      </c>
      <c r="F489" s="449">
        <f>'Data information'!E706</f>
        <v>28.44</v>
      </c>
      <c r="G489" s="449">
        <f t="shared" si="39"/>
        <v>0</v>
      </c>
      <c r="H489" s="449">
        <f>'Data information'!F706</f>
        <v>0</v>
      </c>
      <c r="I489" s="449">
        <f t="shared" si="40"/>
        <v>0</v>
      </c>
      <c r="J489" s="449">
        <f t="shared" si="41"/>
        <v>0</v>
      </c>
      <c r="K489" s="460"/>
    </row>
    <row r="490" spans="1:11" s="500" customFormat="1" hidden="1">
      <c r="A490" s="460"/>
      <c r="B490" s="482"/>
      <c r="C490" s="489" t="str">
        <f>'Data information'!C707</f>
        <v xml:space="preserve"> - Dowel DB25 ยาว 0.40 ม.</v>
      </c>
      <c r="D490" s="449"/>
      <c r="E490" s="450" t="str">
        <f>'Data information'!D707</f>
        <v>กก.</v>
      </c>
      <c r="F490" s="449">
        <f>'Data information'!E707</f>
        <v>20.41</v>
      </c>
      <c r="G490" s="449">
        <f t="shared" si="39"/>
        <v>0</v>
      </c>
      <c r="H490" s="449">
        <f>'Data information'!F707</f>
        <v>0</v>
      </c>
      <c r="I490" s="449">
        <f t="shared" si="40"/>
        <v>0</v>
      </c>
      <c r="J490" s="449">
        <f t="shared" si="41"/>
        <v>0</v>
      </c>
      <c r="K490" s="460"/>
    </row>
    <row r="491" spans="1:11" s="500" customFormat="1" hidden="1">
      <c r="A491" s="460"/>
      <c r="B491" s="482"/>
      <c r="C491" s="489" t="str">
        <f>'Data information'!C708</f>
        <v xml:space="preserve"> - Dowel DB16 ยาว 0.40 ม.  </v>
      </c>
      <c r="D491" s="449"/>
      <c r="E491" s="450" t="str">
        <f>'Data information'!D708</f>
        <v>กก.</v>
      </c>
      <c r="F491" s="449">
        <f>'Data information'!E708</f>
        <v>20.14</v>
      </c>
      <c r="G491" s="449">
        <f t="shared" si="39"/>
        <v>0</v>
      </c>
      <c r="H491" s="449">
        <f>'Data information'!F708</f>
        <v>0</v>
      </c>
      <c r="I491" s="449">
        <f t="shared" si="40"/>
        <v>0</v>
      </c>
      <c r="J491" s="449">
        <f t="shared" si="41"/>
        <v>0</v>
      </c>
      <c r="K491" s="460"/>
    </row>
    <row r="492" spans="1:11" s="500" customFormat="1" hidden="1">
      <c r="A492" s="460"/>
      <c r="B492" s="482"/>
      <c r="C492" s="489" t="str">
        <f>'Data information'!C709</f>
        <v xml:space="preserve"> - ค่าแรงเชื่อม ประกอบเหล็กโครงสร้าง</v>
      </c>
      <c r="D492" s="449"/>
      <c r="E492" s="450" t="str">
        <f>'Data information'!D709</f>
        <v>กก.</v>
      </c>
      <c r="F492" s="449">
        <f>'Data information'!E709</f>
        <v>0</v>
      </c>
      <c r="G492" s="449">
        <f t="shared" si="39"/>
        <v>0</v>
      </c>
      <c r="H492" s="449">
        <f>'Data information'!F709</f>
        <v>10</v>
      </c>
      <c r="I492" s="449">
        <f t="shared" si="40"/>
        <v>0</v>
      </c>
      <c r="J492" s="449">
        <f t="shared" si="41"/>
        <v>0</v>
      </c>
      <c r="K492" s="460"/>
    </row>
    <row r="493" spans="1:11" s="500" customFormat="1" hidden="1">
      <c r="A493" s="460"/>
      <c r="B493" s="482"/>
      <c r="C493" s="489" t="str">
        <f>'Data information'!C710</f>
        <v xml:space="preserve"> - คอนกรีต ขัดมันเรียบ (ลูกนอนบันได)</v>
      </c>
      <c r="D493" s="449"/>
      <c r="E493" s="450" t="str">
        <f>'Data information'!D710</f>
        <v>ลบ.ม.</v>
      </c>
      <c r="F493" s="449">
        <f>'Data information'!E710</f>
        <v>1971.96</v>
      </c>
      <c r="G493" s="449">
        <f t="shared" ref="G493:G525" si="42">D493*F493</f>
        <v>0</v>
      </c>
      <c r="H493" s="449">
        <f>'Data information'!F710</f>
        <v>519</v>
      </c>
      <c r="I493" s="449">
        <f t="shared" ref="I493:I525" si="43">D493*H493</f>
        <v>0</v>
      </c>
      <c r="J493" s="449">
        <f t="shared" ref="J493:J525" si="44">G493+I493</f>
        <v>0</v>
      </c>
      <c r="K493" s="460"/>
    </row>
    <row r="494" spans="1:11" s="500" customFormat="1" hidden="1">
      <c r="A494" s="460"/>
      <c r="B494" s="482"/>
      <c r="C494" s="489" t="str">
        <f>'Data information'!C711</f>
        <v xml:space="preserve"> - เหล็กเสริม RB 9 มม.</v>
      </c>
      <c r="D494" s="449"/>
      <c r="E494" s="450" t="str">
        <f>'Data information'!D711</f>
        <v>กก.</v>
      </c>
      <c r="F494" s="449">
        <f>'Data information'!E711</f>
        <v>20.79</v>
      </c>
      <c r="G494" s="449">
        <f t="shared" si="42"/>
        <v>0</v>
      </c>
      <c r="H494" s="449">
        <f>'Data information'!F711</f>
        <v>4.4000000000000004</v>
      </c>
      <c r="I494" s="449">
        <f t="shared" si="43"/>
        <v>0</v>
      </c>
      <c r="J494" s="449">
        <f t="shared" si="44"/>
        <v>0</v>
      </c>
      <c r="K494" s="460"/>
    </row>
    <row r="495" spans="1:11" s="500" customFormat="1" hidden="1">
      <c r="A495" s="460"/>
      <c r="B495" s="482"/>
      <c r="C495" s="489" t="str">
        <f>'Data information'!C712</f>
        <v xml:space="preserve"> - เหล็กเสริม DB 12 มม.</v>
      </c>
      <c r="D495" s="449"/>
      <c r="E495" s="450" t="str">
        <f>'Data information'!D712</f>
        <v>กก.</v>
      </c>
      <c r="F495" s="449">
        <f>'Data information'!E712</f>
        <v>20.2</v>
      </c>
      <c r="G495" s="449">
        <f t="shared" si="42"/>
        <v>0</v>
      </c>
      <c r="H495" s="449">
        <f>'Data information'!F712</f>
        <v>3.6</v>
      </c>
      <c r="I495" s="449">
        <f t="shared" si="43"/>
        <v>0</v>
      </c>
      <c r="J495" s="449">
        <f t="shared" si="44"/>
        <v>0</v>
      </c>
      <c r="K495" s="460"/>
    </row>
    <row r="496" spans="1:11" s="500" customFormat="1" hidden="1">
      <c r="A496" s="460"/>
      <c r="B496" s="482"/>
      <c r="C496" s="489" t="str">
        <f>'Data information'!C713</f>
        <v xml:space="preserve"> - เหล็กสี่เหลี่ยมตัน 1 x 1 ซม.(จมูกบันได)</v>
      </c>
      <c r="D496" s="449"/>
      <c r="E496" s="450" t="str">
        <f>'Data information'!D713</f>
        <v>ม.</v>
      </c>
      <c r="F496" s="449">
        <f>'Data information'!E713</f>
        <v>30</v>
      </c>
      <c r="G496" s="449">
        <f t="shared" si="42"/>
        <v>0</v>
      </c>
      <c r="H496" s="449">
        <f>'Data information'!F713</f>
        <v>0</v>
      </c>
      <c r="I496" s="449">
        <f t="shared" si="43"/>
        <v>0</v>
      </c>
      <c r="J496" s="449">
        <f t="shared" si="44"/>
        <v>0</v>
      </c>
      <c r="K496" s="460"/>
    </row>
    <row r="497" spans="1:11" s="500" customFormat="1" hidden="1">
      <c r="A497" s="460"/>
      <c r="B497" s="482"/>
      <c r="C497" s="489" t="str">
        <f>'Data information'!C714</f>
        <v xml:space="preserve"> - ลวดผูกเหล็ก</v>
      </c>
      <c r="D497" s="449"/>
      <c r="E497" s="450" t="str">
        <f>'Data information'!D714</f>
        <v>กก.</v>
      </c>
      <c r="F497" s="449">
        <f>'Data information'!E714</f>
        <v>34.42</v>
      </c>
      <c r="G497" s="449">
        <f t="shared" si="42"/>
        <v>0</v>
      </c>
      <c r="H497" s="449">
        <f>'Data information'!F714</f>
        <v>0</v>
      </c>
      <c r="I497" s="449">
        <f t="shared" si="43"/>
        <v>0</v>
      </c>
      <c r="J497" s="449">
        <f t="shared" si="44"/>
        <v>0</v>
      </c>
      <c r="K497" s="460"/>
    </row>
    <row r="498" spans="1:11" s="500" customFormat="1" hidden="1">
      <c r="A498" s="460"/>
      <c r="B498" s="482"/>
      <c r="C498" s="489" t="str">
        <f>'Data information'!C715</f>
        <v xml:space="preserve"> - ทาสีกันสนิม</v>
      </c>
      <c r="D498" s="449"/>
      <c r="E498" s="450" t="str">
        <f>'Data information'!D715</f>
        <v>ตร.ม.</v>
      </c>
      <c r="F498" s="449">
        <f>'Data information'!E715</f>
        <v>22.42</v>
      </c>
      <c r="G498" s="449">
        <f t="shared" si="42"/>
        <v>0</v>
      </c>
      <c r="H498" s="449">
        <f>'Data information'!F715</f>
        <v>30</v>
      </c>
      <c r="I498" s="449">
        <f t="shared" si="43"/>
        <v>0</v>
      </c>
      <c r="J498" s="449">
        <f t="shared" si="44"/>
        <v>0</v>
      </c>
      <c r="K498" s="460"/>
    </row>
    <row r="499" spans="1:11" s="500" customFormat="1" hidden="1">
      <c r="A499" s="460"/>
      <c r="B499" s="482"/>
      <c r="C499" s="489" t="str">
        <f>'Data information'!C716</f>
        <v xml:space="preserve"> - ทาสีน้ำมัน</v>
      </c>
      <c r="D499" s="449"/>
      <c r="E499" s="450" t="str">
        <f>'Data information'!D716</f>
        <v>ตร.ม.</v>
      </c>
      <c r="F499" s="449">
        <f>'Data information'!E716</f>
        <v>66.12</v>
      </c>
      <c r="G499" s="449">
        <f t="shared" si="42"/>
        <v>0</v>
      </c>
      <c r="H499" s="449">
        <f>'Data information'!F716</f>
        <v>35</v>
      </c>
      <c r="I499" s="449">
        <f t="shared" si="43"/>
        <v>0</v>
      </c>
      <c r="J499" s="449">
        <f t="shared" si="44"/>
        <v>0</v>
      </c>
      <c r="K499" s="460"/>
    </row>
    <row r="500" spans="1:11" s="500" customFormat="1" hidden="1">
      <c r="A500" s="460"/>
      <c r="B500" s="482"/>
      <c r="C500" s="489" t="str">
        <f>'Data information'!C717</f>
        <v xml:space="preserve"> - งานราวเหล็ก ราวบันได ST.5</v>
      </c>
      <c r="D500" s="449"/>
      <c r="E500" s="450" t="str">
        <f>'Data information'!D717</f>
        <v>ม.</v>
      </c>
      <c r="F500" s="449">
        <f>'Data information'!E717</f>
        <v>1838.53</v>
      </c>
      <c r="G500" s="449">
        <f t="shared" si="42"/>
        <v>0</v>
      </c>
      <c r="H500" s="449">
        <f>'Data information'!F717</f>
        <v>560</v>
      </c>
      <c r="I500" s="449">
        <f t="shared" si="43"/>
        <v>0</v>
      </c>
      <c r="J500" s="449">
        <f t="shared" si="44"/>
        <v>0</v>
      </c>
      <c r="K500" s="460"/>
    </row>
    <row r="501" spans="1:11" s="500" customFormat="1" hidden="1">
      <c r="A501" s="460"/>
      <c r="B501" s="482"/>
      <c r="C501" s="485" t="str">
        <f>'Data information'!C718</f>
        <v>งานบันได ST.2 ทางเชื่อม 5</v>
      </c>
      <c r="D501" s="449"/>
      <c r="E501" s="450"/>
      <c r="F501" s="449"/>
      <c r="G501" s="449"/>
      <c r="H501" s="449"/>
      <c r="I501" s="449"/>
      <c r="J501" s="449"/>
      <c r="K501" s="460"/>
    </row>
    <row r="502" spans="1:11" s="500" customFormat="1" hidden="1">
      <c r="A502" s="460"/>
      <c r="B502" s="482"/>
      <c r="C502" s="489" t="str">
        <f>'Data information'!C719</f>
        <v xml:space="preserve"> - H-300X150X6.5X9mm.( แม่บันได )</v>
      </c>
      <c r="D502" s="449"/>
      <c r="E502" s="450" t="str">
        <f>'Data information'!D719</f>
        <v>กก.</v>
      </c>
      <c r="F502" s="449">
        <f>'Data information'!E719</f>
        <v>35.549999999999997</v>
      </c>
      <c r="G502" s="449">
        <f t="shared" si="42"/>
        <v>0</v>
      </c>
      <c r="H502" s="449">
        <f>'Data information'!F719</f>
        <v>0</v>
      </c>
      <c r="I502" s="449">
        <f t="shared" si="43"/>
        <v>0</v>
      </c>
      <c r="J502" s="449">
        <f t="shared" si="44"/>
        <v>0</v>
      </c>
      <c r="K502" s="460"/>
    </row>
    <row r="503" spans="1:11" s="500" customFormat="1" hidden="1">
      <c r="A503" s="460"/>
      <c r="B503" s="482"/>
      <c r="C503" s="489" t="str">
        <f>'Data information'!C720</f>
        <v xml:space="preserve"> - H-200X200X8X12mm. (เสา)</v>
      </c>
      <c r="D503" s="449"/>
      <c r="E503" s="450" t="str">
        <f>'Data information'!D720</f>
        <v>กก.</v>
      </c>
      <c r="F503" s="449">
        <f>'Data information'!E720</f>
        <v>33.409999999999997</v>
      </c>
      <c r="G503" s="449">
        <f t="shared" si="42"/>
        <v>0</v>
      </c>
      <c r="H503" s="449">
        <f>'Data information'!F720</f>
        <v>0</v>
      </c>
      <c r="I503" s="449">
        <f t="shared" si="43"/>
        <v>0</v>
      </c>
      <c r="J503" s="449">
        <f t="shared" si="44"/>
        <v>0</v>
      </c>
      <c r="K503" s="460"/>
    </row>
    <row r="504" spans="1:11" s="500" customFormat="1" hidden="1">
      <c r="A504" s="460"/>
      <c r="B504" s="482"/>
      <c r="C504" s="489" t="str">
        <f>'Data information'!C721</f>
        <v xml:space="preserve"> - แผ่นเหล็กเรียบดำหนา 6 มม. (ลูกตั้ง-ลูกนอน)</v>
      </c>
      <c r="D504" s="449"/>
      <c r="E504" s="450" t="str">
        <f>'Data information'!D721</f>
        <v>กก.</v>
      </c>
      <c r="F504" s="449">
        <f>'Data information'!E721</f>
        <v>25.12</v>
      </c>
      <c r="G504" s="449">
        <f t="shared" si="42"/>
        <v>0</v>
      </c>
      <c r="H504" s="449">
        <f>'Data information'!F721</f>
        <v>0</v>
      </c>
      <c r="I504" s="449">
        <f t="shared" si="43"/>
        <v>0</v>
      </c>
      <c r="J504" s="449">
        <f t="shared" si="44"/>
        <v>0</v>
      </c>
      <c r="K504" s="460"/>
    </row>
    <row r="505" spans="1:11" s="500" customFormat="1" hidden="1">
      <c r="A505" s="460"/>
      <c r="B505" s="482"/>
      <c r="C505" s="489" t="str">
        <f>'Data information'!C722</f>
        <v xml:space="preserve"> - แผ่นเหล็กขนาด 600X400X20mm. </v>
      </c>
      <c r="D505" s="449"/>
      <c r="E505" s="450" t="str">
        <f>'Data information'!D722</f>
        <v>กก.</v>
      </c>
      <c r="F505" s="449">
        <f>'Data information'!E722</f>
        <v>28.44</v>
      </c>
      <c r="G505" s="449">
        <f t="shared" si="42"/>
        <v>0</v>
      </c>
      <c r="H505" s="449">
        <f>'Data information'!F722</f>
        <v>0</v>
      </c>
      <c r="I505" s="449">
        <f t="shared" si="43"/>
        <v>0</v>
      </c>
      <c r="J505" s="449">
        <f t="shared" si="44"/>
        <v>0</v>
      </c>
      <c r="K505" s="460"/>
    </row>
    <row r="506" spans="1:11" s="500" customFormat="1" hidden="1">
      <c r="A506" s="460"/>
      <c r="B506" s="482"/>
      <c r="C506" s="489" t="str">
        <f>'Data information'!C723</f>
        <v xml:space="preserve"> - แผ่นเหล็กขนาด 400X400X20mm. </v>
      </c>
      <c r="D506" s="449"/>
      <c r="E506" s="450" t="str">
        <f>'Data information'!D723</f>
        <v>กก.</v>
      </c>
      <c r="F506" s="449">
        <f>'Data information'!E723</f>
        <v>28.44</v>
      </c>
      <c r="G506" s="449">
        <f t="shared" si="42"/>
        <v>0</v>
      </c>
      <c r="H506" s="449">
        <f>'Data information'!F723</f>
        <v>0</v>
      </c>
      <c r="I506" s="449">
        <f t="shared" si="43"/>
        <v>0</v>
      </c>
      <c r="J506" s="449">
        <f t="shared" si="44"/>
        <v>0</v>
      </c>
      <c r="K506" s="460"/>
    </row>
    <row r="507" spans="1:11" s="500" customFormat="1" hidden="1">
      <c r="A507" s="460"/>
      <c r="B507" s="482"/>
      <c r="C507" s="489" t="str">
        <f>'Data information'!C724</f>
        <v xml:space="preserve"> - J-Bolt 20 mm.</v>
      </c>
      <c r="D507" s="449"/>
      <c r="E507" s="450" t="str">
        <f>'Data information'!D724</f>
        <v>ชุด</v>
      </c>
      <c r="F507" s="449">
        <f>'Data information'!E724</f>
        <v>150</v>
      </c>
      <c r="G507" s="449">
        <f t="shared" si="42"/>
        <v>0</v>
      </c>
      <c r="H507" s="449">
        <f>'Data information'!F724</f>
        <v>0</v>
      </c>
      <c r="I507" s="449">
        <f t="shared" si="43"/>
        <v>0</v>
      </c>
      <c r="J507" s="449">
        <f t="shared" si="44"/>
        <v>0</v>
      </c>
      <c r="K507" s="460"/>
    </row>
    <row r="508" spans="1:11" s="500" customFormat="1" hidden="1">
      <c r="A508" s="460"/>
      <c r="B508" s="482"/>
      <c r="C508" s="489" t="str">
        <f>'Data information'!C725</f>
        <v xml:space="preserve"> - Bolt M20</v>
      </c>
      <c r="D508" s="449"/>
      <c r="E508" s="450" t="str">
        <f>'Data information'!D725</f>
        <v>ชุด</v>
      </c>
      <c r="F508" s="449">
        <f>'Data information'!E725</f>
        <v>150</v>
      </c>
      <c r="G508" s="449">
        <f t="shared" si="42"/>
        <v>0</v>
      </c>
      <c r="H508" s="449">
        <f>'Data information'!F725</f>
        <v>0</v>
      </c>
      <c r="I508" s="449">
        <f t="shared" si="43"/>
        <v>0</v>
      </c>
      <c r="J508" s="449">
        <f t="shared" si="44"/>
        <v>0</v>
      </c>
      <c r="K508" s="460"/>
    </row>
    <row r="509" spans="1:11" s="500" customFormat="1" hidden="1">
      <c r="A509" s="460"/>
      <c r="B509" s="482"/>
      <c r="C509" s="489" t="str">
        <f>'Data information'!C726</f>
        <v xml:space="preserve"> - ค่าแรงเชื่อม ประกอบเหล็กโครงสร้าง</v>
      </c>
      <c r="D509" s="449"/>
      <c r="E509" s="450" t="str">
        <f>'Data information'!D726</f>
        <v>กก.</v>
      </c>
      <c r="F509" s="449">
        <f>'Data information'!E726</f>
        <v>0</v>
      </c>
      <c r="G509" s="449">
        <f t="shared" si="42"/>
        <v>0</v>
      </c>
      <c r="H509" s="449">
        <f>'Data information'!F726</f>
        <v>10</v>
      </c>
      <c r="I509" s="449">
        <f t="shared" si="43"/>
        <v>0</v>
      </c>
      <c r="J509" s="449">
        <f t="shared" si="44"/>
        <v>0</v>
      </c>
      <c r="K509" s="460"/>
    </row>
    <row r="510" spans="1:11" s="500" customFormat="1" hidden="1">
      <c r="A510" s="460"/>
      <c r="B510" s="482"/>
      <c r="C510" s="489" t="str">
        <f>'Data information'!C727</f>
        <v xml:space="preserve"> - ทาสีกันสนิม</v>
      </c>
      <c r="D510" s="449"/>
      <c r="E510" s="450" t="str">
        <f>'Data information'!D727</f>
        <v>ตร.ม.</v>
      </c>
      <c r="F510" s="449">
        <f>'Data information'!E727</f>
        <v>22.42</v>
      </c>
      <c r="G510" s="449">
        <f t="shared" si="42"/>
        <v>0</v>
      </c>
      <c r="H510" s="449">
        <f>'Data information'!F727</f>
        <v>30</v>
      </c>
      <c r="I510" s="449">
        <f t="shared" si="43"/>
        <v>0</v>
      </c>
      <c r="J510" s="449">
        <f t="shared" si="44"/>
        <v>0</v>
      </c>
      <c r="K510" s="460"/>
    </row>
    <row r="511" spans="1:11" s="500" customFormat="1" hidden="1">
      <c r="A511" s="460"/>
      <c r="B511" s="482"/>
      <c r="C511" s="489" t="str">
        <f>'Data information'!C728</f>
        <v xml:space="preserve"> - ทาสีน้ำมัน</v>
      </c>
      <c r="D511" s="449"/>
      <c r="E511" s="450" t="str">
        <f>'Data information'!D728</f>
        <v>ตร.ม.</v>
      </c>
      <c r="F511" s="449">
        <f>'Data information'!E728</f>
        <v>66.12</v>
      </c>
      <c r="G511" s="449">
        <f t="shared" si="42"/>
        <v>0</v>
      </c>
      <c r="H511" s="449">
        <f>'Data information'!F728</f>
        <v>35</v>
      </c>
      <c r="I511" s="449">
        <f t="shared" si="43"/>
        <v>0</v>
      </c>
      <c r="J511" s="449">
        <f t="shared" si="44"/>
        <v>0</v>
      </c>
      <c r="K511" s="460"/>
    </row>
    <row r="512" spans="1:11" s="500" customFormat="1" hidden="1">
      <c r="A512" s="460"/>
      <c r="B512" s="482"/>
      <c r="C512" s="489" t="str">
        <f>'Data information'!C729</f>
        <v xml:space="preserve"> -งานราวเหล็ก ราวบันได ST.2 (RL)</v>
      </c>
      <c r="D512" s="449"/>
      <c r="E512" s="450" t="str">
        <f>'Data information'!D729</f>
        <v>ม.</v>
      </c>
      <c r="F512" s="449">
        <f>'Data information'!E729</f>
        <v>502.06257075664615</v>
      </c>
      <c r="G512" s="449">
        <f t="shared" si="42"/>
        <v>0</v>
      </c>
      <c r="H512" s="449">
        <f>'Data information'!F729</f>
        <v>327.06717152351735</v>
      </c>
      <c r="I512" s="449">
        <f t="shared" si="43"/>
        <v>0</v>
      </c>
      <c r="J512" s="449">
        <f t="shared" si="44"/>
        <v>0</v>
      </c>
      <c r="K512" s="460"/>
    </row>
    <row r="513" spans="1:11" s="500" customFormat="1" hidden="1">
      <c r="A513" s="460"/>
      <c r="B513" s="482"/>
      <c r="C513" s="485" t="str">
        <f>'Data information'!C730</f>
        <v>งานลิฟท์ ทางเชื่อม 5</v>
      </c>
      <c r="D513" s="449"/>
      <c r="E513" s="450"/>
      <c r="F513" s="449"/>
      <c r="G513" s="449"/>
      <c r="H513" s="449"/>
      <c r="I513" s="449"/>
      <c r="J513" s="449"/>
      <c r="K513" s="460"/>
    </row>
    <row r="514" spans="1:11" s="500" customFormat="1" hidden="1">
      <c r="A514" s="460"/>
      <c r="B514" s="482"/>
      <c r="C514" s="489" t="str">
        <f>'Data information'!C731</f>
        <v xml:space="preserve"> - H-200x200x8x12 มม.</v>
      </c>
      <c r="D514" s="449"/>
      <c r="E514" s="450" t="str">
        <f>'Data information'!D731</f>
        <v>กก.</v>
      </c>
      <c r="F514" s="449">
        <f>'Data information'!E731</f>
        <v>33.409999999999997</v>
      </c>
      <c r="G514" s="449">
        <f t="shared" si="42"/>
        <v>0</v>
      </c>
      <c r="H514" s="449">
        <f>'Data information'!F731</f>
        <v>0</v>
      </c>
      <c r="I514" s="449">
        <f t="shared" si="43"/>
        <v>0</v>
      </c>
      <c r="J514" s="449">
        <f t="shared" si="44"/>
        <v>0</v>
      </c>
      <c r="K514" s="460"/>
    </row>
    <row r="515" spans="1:11" s="500" customFormat="1" hidden="1">
      <c r="A515" s="460"/>
      <c r="B515" s="482"/>
      <c r="C515" s="489" t="str">
        <f>'Data information'!C732</f>
        <v xml:space="preserve"> - H-194x150x6x9 มม.</v>
      </c>
      <c r="D515" s="449"/>
      <c r="E515" s="450" t="str">
        <f>'Data information'!D732</f>
        <v>กก.</v>
      </c>
      <c r="F515" s="449">
        <f>'Data information'!E732</f>
        <v>34.020000000000003</v>
      </c>
      <c r="G515" s="449">
        <f t="shared" si="42"/>
        <v>0</v>
      </c>
      <c r="H515" s="449">
        <f>'Data information'!F732</f>
        <v>0</v>
      </c>
      <c r="I515" s="449">
        <f t="shared" si="43"/>
        <v>0</v>
      </c>
      <c r="J515" s="449">
        <f t="shared" si="44"/>
        <v>0</v>
      </c>
      <c r="K515" s="460"/>
    </row>
    <row r="516" spans="1:11" s="500" customFormat="1" hidden="1">
      <c r="A516" s="460"/>
      <c r="B516" s="482"/>
      <c r="C516" s="489" t="str">
        <f>'Data information'!C733</f>
        <v xml:space="preserve"> - C-200x80x7.5x11 มม.</v>
      </c>
      <c r="D516" s="449"/>
      <c r="E516" s="450" t="str">
        <f>'Data information'!D733</f>
        <v>กก.</v>
      </c>
      <c r="F516" s="449">
        <f>'Data information'!E733</f>
        <v>33.409999999999997</v>
      </c>
      <c r="G516" s="449">
        <f t="shared" si="42"/>
        <v>0</v>
      </c>
      <c r="H516" s="449">
        <f>'Data information'!F733</f>
        <v>0</v>
      </c>
      <c r="I516" s="449">
        <f t="shared" si="43"/>
        <v>0</v>
      </c>
      <c r="J516" s="449">
        <f t="shared" si="44"/>
        <v>0</v>
      </c>
      <c r="K516" s="460"/>
    </row>
    <row r="517" spans="1:11" s="500" customFormat="1" hidden="1">
      <c r="A517" s="460"/>
      <c r="B517" s="482"/>
      <c r="C517" s="489" t="str">
        <f>'Data information'!C734</f>
        <v xml:space="preserve"> - แผ่นเหล็กขนาด 250X250X20mm. </v>
      </c>
      <c r="D517" s="449"/>
      <c r="E517" s="450" t="str">
        <f>'Data information'!D734</f>
        <v>กก.</v>
      </c>
      <c r="F517" s="449">
        <f>'Data information'!E734</f>
        <v>28.44</v>
      </c>
      <c r="G517" s="449">
        <f t="shared" si="42"/>
        <v>0</v>
      </c>
      <c r="H517" s="449">
        <f>'Data information'!F734</f>
        <v>0</v>
      </c>
      <c r="I517" s="449">
        <f t="shared" si="43"/>
        <v>0</v>
      </c>
      <c r="J517" s="449">
        <f t="shared" si="44"/>
        <v>0</v>
      </c>
      <c r="K517" s="460"/>
    </row>
    <row r="518" spans="1:11" s="500" customFormat="1" hidden="1">
      <c r="A518" s="460"/>
      <c r="B518" s="482"/>
      <c r="C518" s="489" t="str">
        <f>'Data information'!C735</f>
        <v xml:space="preserve"> - Dowel DB16 ยาว 0.40 ม.  </v>
      </c>
      <c r="D518" s="449"/>
      <c r="E518" s="450" t="str">
        <f>'Data information'!D735</f>
        <v>กก.</v>
      </c>
      <c r="F518" s="449">
        <f>'Data information'!E735</f>
        <v>20.14</v>
      </c>
      <c r="G518" s="449">
        <f t="shared" si="42"/>
        <v>0</v>
      </c>
      <c r="H518" s="449">
        <f>'Data information'!F735</f>
        <v>0</v>
      </c>
      <c r="I518" s="449">
        <f t="shared" si="43"/>
        <v>0</v>
      </c>
      <c r="J518" s="449">
        <f t="shared" si="44"/>
        <v>0</v>
      </c>
      <c r="K518" s="460"/>
    </row>
    <row r="519" spans="1:11" s="500" customFormat="1" hidden="1">
      <c r="A519" s="460"/>
      <c r="B519" s="482"/>
      <c r="C519" s="489" t="str">
        <f>'Data information'!C736</f>
        <v xml:space="preserve"> - ค่าแรงเชื่อม ประกอบเหล็กโครงสร้าง</v>
      </c>
      <c r="D519" s="449"/>
      <c r="E519" s="450" t="str">
        <f>'Data information'!D736</f>
        <v>กก.</v>
      </c>
      <c r="F519" s="449">
        <f>'Data information'!E736</f>
        <v>0</v>
      </c>
      <c r="G519" s="449">
        <f t="shared" si="42"/>
        <v>0</v>
      </c>
      <c r="H519" s="449">
        <f>'Data information'!F736</f>
        <v>10</v>
      </c>
      <c r="I519" s="449">
        <f t="shared" si="43"/>
        <v>0</v>
      </c>
      <c r="J519" s="449">
        <f t="shared" si="44"/>
        <v>0</v>
      </c>
      <c r="K519" s="460"/>
    </row>
    <row r="520" spans="1:11" s="500" customFormat="1" hidden="1">
      <c r="A520" s="460"/>
      <c r="B520" s="482"/>
      <c r="C520" s="489" t="str">
        <f>'Data information'!C737</f>
        <v xml:space="preserve"> - ทาสีกันสนิม</v>
      </c>
      <c r="D520" s="449"/>
      <c r="E520" s="450" t="str">
        <f>'Data information'!D737</f>
        <v>ตร.ม.</v>
      </c>
      <c r="F520" s="449">
        <f>'Data information'!E737</f>
        <v>22.42</v>
      </c>
      <c r="G520" s="449">
        <f t="shared" si="42"/>
        <v>0</v>
      </c>
      <c r="H520" s="449">
        <f>'Data information'!F737</f>
        <v>30</v>
      </c>
      <c r="I520" s="449">
        <f t="shared" si="43"/>
        <v>0</v>
      </c>
      <c r="J520" s="449">
        <f t="shared" si="44"/>
        <v>0</v>
      </c>
      <c r="K520" s="460"/>
    </row>
    <row r="521" spans="1:11" s="500" customFormat="1" hidden="1">
      <c r="A521" s="460"/>
      <c r="B521" s="482"/>
      <c r="C521" s="489" t="str">
        <f>'Data information'!C738</f>
        <v xml:space="preserve"> - ทาสีน้ำมัน</v>
      </c>
      <c r="D521" s="449"/>
      <c r="E521" s="450" t="str">
        <f>'Data information'!D738</f>
        <v>ตร.ม.</v>
      </c>
      <c r="F521" s="449">
        <f>'Data information'!E738</f>
        <v>66.12</v>
      </c>
      <c r="G521" s="449">
        <f t="shared" si="42"/>
        <v>0</v>
      </c>
      <c r="H521" s="449">
        <f>'Data information'!F738</f>
        <v>35</v>
      </c>
      <c r="I521" s="449">
        <f t="shared" si="43"/>
        <v>0</v>
      </c>
      <c r="J521" s="449">
        <f t="shared" si="44"/>
        <v>0</v>
      </c>
      <c r="K521" s="460"/>
    </row>
    <row r="522" spans="1:11" s="500" customFormat="1">
      <c r="A522" s="460"/>
      <c r="B522" s="482"/>
      <c r="C522" s="485" t="str">
        <f>'Data information'!C739</f>
        <v>ราวกันตก RL ทางเชื่อม</v>
      </c>
      <c r="D522" s="449"/>
      <c r="E522" s="450"/>
      <c r="F522" s="449"/>
      <c r="G522" s="449"/>
      <c r="H522" s="449"/>
      <c r="I522" s="449"/>
      <c r="J522" s="449"/>
      <c r="K522" s="460"/>
    </row>
    <row r="523" spans="1:11" s="500" customFormat="1">
      <c r="A523" s="460"/>
      <c r="B523" s="482"/>
      <c r="C523" s="489" t="str">
        <f>'Data information'!C740</f>
        <v xml:space="preserve"> - งานราวเหล็กกันตก </v>
      </c>
      <c r="D523" s="449"/>
      <c r="E523" s="450" t="str">
        <f>'Data information'!D740</f>
        <v>ม.</v>
      </c>
      <c r="F523" s="449">
        <f>'Data information'!E740</f>
        <v>502.06257075664615</v>
      </c>
      <c r="G523" s="449">
        <f t="shared" si="42"/>
        <v>0</v>
      </c>
      <c r="H523" s="449">
        <f>'Data information'!F740</f>
        <v>327.06717152351735</v>
      </c>
      <c r="I523" s="449">
        <f t="shared" si="43"/>
        <v>0</v>
      </c>
      <c r="J523" s="449">
        <f t="shared" si="44"/>
        <v>0</v>
      </c>
      <c r="K523" s="460"/>
    </row>
    <row r="524" spans="1:11" s="500" customFormat="1" hidden="1">
      <c r="A524" s="460"/>
      <c r="B524" s="482"/>
      <c r="C524" s="485" t="str">
        <f>'Data information'!C741</f>
        <v>ราวกันตก RL-2 ทางเชื่อม</v>
      </c>
      <c r="D524" s="449"/>
      <c r="E524" s="450"/>
      <c r="F524" s="449"/>
      <c r="G524" s="449"/>
      <c r="H524" s="449"/>
      <c r="I524" s="449"/>
      <c r="J524" s="449"/>
      <c r="K524" s="460"/>
    </row>
    <row r="525" spans="1:11" s="500" customFormat="1" hidden="1">
      <c r="A525" s="460"/>
      <c r="B525" s="482"/>
      <c r="C525" s="489" t="str">
        <f>'Data information'!C742</f>
        <v xml:space="preserve"> - งานราวเหล็กกันตก </v>
      </c>
      <c r="D525" s="449"/>
      <c r="E525" s="450" t="str">
        <f>'Data information'!D742</f>
        <v>ม.</v>
      </c>
      <c r="F525" s="449">
        <f>'Data information'!E742</f>
        <v>192.40384374999999</v>
      </c>
      <c r="G525" s="449">
        <f t="shared" si="42"/>
        <v>0</v>
      </c>
      <c r="H525" s="449">
        <f>'Data information'!F742</f>
        <v>80.226874999999993</v>
      </c>
      <c r="I525" s="449">
        <f t="shared" si="43"/>
        <v>0</v>
      </c>
      <c r="J525" s="449">
        <f t="shared" si="44"/>
        <v>0</v>
      </c>
      <c r="K525" s="460"/>
    </row>
    <row r="526" spans="1:11" s="500" customFormat="1" hidden="1">
      <c r="A526" s="480"/>
      <c r="B526" s="481"/>
      <c r="C526" s="485" t="str">
        <f>'Data information'!C743</f>
        <v>งานอื่นๆ</v>
      </c>
      <c r="D526" s="449"/>
      <c r="E526" s="458"/>
      <c r="F526" s="451"/>
      <c r="G526" s="451"/>
      <c r="H526" s="451"/>
      <c r="I526" s="451"/>
      <c r="J526" s="451"/>
      <c r="K526" s="451"/>
    </row>
    <row r="527" spans="1:11" s="500" customFormat="1" hidden="1">
      <c r="A527" s="451"/>
      <c r="B527" s="475"/>
      <c r="C527" s="485" t="str">
        <f>'Data information'!C744</f>
        <v>ผนัง 9</v>
      </c>
      <c r="D527" s="449"/>
      <c r="E527" s="450"/>
      <c r="F527" s="449"/>
      <c r="G527" s="449"/>
      <c r="H527" s="449"/>
      <c r="I527" s="449"/>
      <c r="J527" s="449"/>
      <c r="K527" s="469"/>
    </row>
    <row r="528" spans="1:11" s="500" customFormat="1" hidden="1">
      <c r="A528" s="460"/>
      <c r="B528" s="482"/>
      <c r="C528" s="489" t="str">
        <f>'Data information'!C745</f>
        <v xml:space="preserve"> - H-200x200x8x12 mm.</v>
      </c>
      <c r="D528" s="449"/>
      <c r="E528" s="450" t="str">
        <f>'Data information'!D745</f>
        <v>กก.</v>
      </c>
      <c r="F528" s="449">
        <f>'Data information'!E745</f>
        <v>33.409999999999997</v>
      </c>
      <c r="G528" s="449">
        <f t="shared" ref="G528:G544" si="45">D528*F528</f>
        <v>0</v>
      </c>
      <c r="H528" s="449">
        <f>'Data information'!F745</f>
        <v>0</v>
      </c>
      <c r="I528" s="449">
        <f t="shared" ref="I528:I544" si="46">D528*H528</f>
        <v>0</v>
      </c>
      <c r="J528" s="449">
        <f t="shared" ref="J528:J544" si="47">G528+I528</f>
        <v>0</v>
      </c>
      <c r="K528" s="460"/>
    </row>
    <row r="529" spans="1:11" s="500" customFormat="1" hidden="1">
      <c r="A529" s="460"/>
      <c r="B529" s="482"/>
      <c r="C529" s="489" t="str">
        <f>'Data information'!C746</f>
        <v xml:space="preserve"> - H-194x150x6x9 mm.</v>
      </c>
      <c r="D529" s="449"/>
      <c r="E529" s="450" t="str">
        <f>'Data information'!D746</f>
        <v>กก.</v>
      </c>
      <c r="F529" s="449">
        <f>'Data information'!E746</f>
        <v>34.020000000000003</v>
      </c>
      <c r="G529" s="449">
        <f t="shared" si="45"/>
        <v>0</v>
      </c>
      <c r="H529" s="449">
        <f>'Data information'!F746</f>
        <v>0</v>
      </c>
      <c r="I529" s="449">
        <f t="shared" si="46"/>
        <v>0</v>
      </c>
      <c r="J529" s="449">
        <f t="shared" si="47"/>
        <v>0</v>
      </c>
      <c r="K529" s="460"/>
    </row>
    <row r="530" spans="1:11" s="500" customFormat="1" hidden="1">
      <c r="A530" s="460"/>
      <c r="B530" s="482"/>
      <c r="C530" s="489" t="str">
        <f>'Data information'!C747</f>
        <v xml:space="preserve"> - H-100x100x6x8 mm.</v>
      </c>
      <c r="D530" s="449"/>
      <c r="E530" s="450" t="str">
        <f>'Data information'!D747</f>
        <v>กก.</v>
      </c>
      <c r="F530" s="449">
        <f>'Data information'!E747</f>
        <v>33.409999999999997</v>
      </c>
      <c r="G530" s="449">
        <f t="shared" si="45"/>
        <v>0</v>
      </c>
      <c r="H530" s="449">
        <f>'Data information'!F747</f>
        <v>0</v>
      </c>
      <c r="I530" s="449">
        <f t="shared" si="46"/>
        <v>0</v>
      </c>
      <c r="J530" s="449">
        <f t="shared" si="47"/>
        <v>0</v>
      </c>
      <c r="K530" s="460"/>
    </row>
    <row r="531" spans="1:11" s="500" customFormat="1" hidden="1">
      <c r="A531" s="460"/>
      <c r="B531" s="482"/>
      <c r="C531" s="489" t="str">
        <f>'Data information'!C748</f>
        <v xml:space="preserve"> - C-CHANNELS 300X90X10X15.5mm.</v>
      </c>
      <c r="D531" s="449"/>
      <c r="E531" s="450" t="str">
        <f>'Data information'!D748</f>
        <v>กก.</v>
      </c>
      <c r="F531" s="449">
        <f>'Data information'!E748</f>
        <v>38.93</v>
      </c>
      <c r="G531" s="449">
        <f t="shared" si="45"/>
        <v>0</v>
      </c>
      <c r="H531" s="449">
        <f>'Data information'!F748</f>
        <v>0</v>
      </c>
      <c r="I531" s="449">
        <f t="shared" si="46"/>
        <v>0</v>
      </c>
      <c r="J531" s="449">
        <f t="shared" si="47"/>
        <v>0</v>
      </c>
      <c r="K531" s="460"/>
    </row>
    <row r="532" spans="1:11" s="500" customFormat="1" hidden="1">
      <c r="A532" s="460"/>
      <c r="B532" s="482"/>
      <c r="C532" s="489" t="str">
        <f>'Data information'!C749</f>
        <v xml:space="preserve"> - เหล็กLG 100X100x3.2 mm. </v>
      </c>
      <c r="D532" s="449"/>
      <c r="E532" s="450" t="str">
        <f>'Data information'!D749</f>
        <v>กก.</v>
      </c>
      <c r="F532" s="449">
        <f>'Data information'!E749</f>
        <v>26.59</v>
      </c>
      <c r="G532" s="449">
        <f t="shared" si="45"/>
        <v>0</v>
      </c>
      <c r="H532" s="449">
        <f>'Data information'!F749</f>
        <v>0</v>
      </c>
      <c r="I532" s="449">
        <f t="shared" si="46"/>
        <v>0</v>
      </c>
      <c r="J532" s="449">
        <f t="shared" si="47"/>
        <v>0</v>
      </c>
      <c r="K532" s="460"/>
    </row>
    <row r="533" spans="1:11" s="500" customFormat="1" hidden="1">
      <c r="A533" s="460"/>
      <c r="B533" s="482"/>
      <c r="C533" s="489" t="str">
        <f>'Data information'!C750</f>
        <v xml:space="preserve"> - PL.300x300x12mm.</v>
      </c>
      <c r="D533" s="449"/>
      <c r="E533" s="450" t="str">
        <f>'Data information'!D750</f>
        <v>กก.</v>
      </c>
      <c r="F533" s="449">
        <f>'Data information'!E750</f>
        <v>25.12</v>
      </c>
      <c r="G533" s="449">
        <f t="shared" si="45"/>
        <v>0</v>
      </c>
      <c r="H533" s="449">
        <f>'Data information'!F750</f>
        <v>0</v>
      </c>
      <c r="I533" s="449">
        <f t="shared" si="46"/>
        <v>0</v>
      </c>
      <c r="J533" s="449">
        <f t="shared" si="47"/>
        <v>0</v>
      </c>
      <c r="K533" s="460"/>
    </row>
    <row r="534" spans="1:11" s="500" customFormat="1" hidden="1">
      <c r="A534" s="460"/>
      <c r="B534" s="482"/>
      <c r="C534" s="489" t="str">
        <f>'Data information'!C751</f>
        <v xml:space="preserve"> - Bolt M25 (ฝังลึก 0.50 ม.)</v>
      </c>
      <c r="D534" s="449"/>
      <c r="E534" s="450" t="str">
        <f>'Data information'!D751</f>
        <v>ชุด</v>
      </c>
      <c r="F534" s="449">
        <f>'Data information'!E751</f>
        <v>175</v>
      </c>
      <c r="G534" s="449">
        <f t="shared" si="45"/>
        <v>0</v>
      </c>
      <c r="H534" s="449">
        <f>'Data information'!F751</f>
        <v>0</v>
      </c>
      <c r="I534" s="449">
        <f t="shared" si="46"/>
        <v>0</v>
      </c>
      <c r="J534" s="449">
        <f t="shared" si="47"/>
        <v>0</v>
      </c>
      <c r="K534" s="460"/>
    </row>
    <row r="535" spans="1:11" s="500" customFormat="1" hidden="1">
      <c r="A535" s="460"/>
      <c r="B535" s="482"/>
      <c r="C535" s="489" t="str">
        <f>'Data information'!C752</f>
        <v xml:space="preserve"> - Bolt M20 (ฝังลึก 0.50 ม.)</v>
      </c>
      <c r="D535" s="449"/>
      <c r="E535" s="450" t="str">
        <f>'Data information'!D752</f>
        <v>ชุด</v>
      </c>
      <c r="F535" s="449">
        <f>'Data information'!E752</f>
        <v>150</v>
      </c>
      <c r="G535" s="449">
        <f t="shared" si="45"/>
        <v>0</v>
      </c>
      <c r="H535" s="449">
        <f>'Data information'!F752</f>
        <v>0</v>
      </c>
      <c r="I535" s="449">
        <f t="shared" si="46"/>
        <v>0</v>
      </c>
      <c r="J535" s="449">
        <f t="shared" si="47"/>
        <v>0</v>
      </c>
      <c r="K535" s="460"/>
    </row>
    <row r="536" spans="1:11" s="500" customFormat="1" hidden="1">
      <c r="A536" s="460"/>
      <c r="B536" s="482"/>
      <c r="C536" s="489" t="str">
        <f>'Data information'!C753</f>
        <v xml:space="preserve"> - Dowel 6-DB16 ยาว 0.40 m.</v>
      </c>
      <c r="D536" s="449"/>
      <c r="E536" s="450" t="str">
        <f>'Data information'!D753</f>
        <v>กก.</v>
      </c>
      <c r="F536" s="449">
        <f>'Data information'!E753</f>
        <v>20.14</v>
      </c>
      <c r="G536" s="449">
        <f t="shared" si="45"/>
        <v>0</v>
      </c>
      <c r="H536" s="449">
        <f>'Data information'!F753</f>
        <v>0</v>
      </c>
      <c r="I536" s="449">
        <f t="shared" si="46"/>
        <v>0</v>
      </c>
      <c r="J536" s="449">
        <f t="shared" si="47"/>
        <v>0</v>
      </c>
      <c r="K536" s="460"/>
    </row>
    <row r="537" spans="1:11" s="500" customFormat="1" hidden="1">
      <c r="A537" s="460"/>
      <c r="B537" s="482"/>
      <c r="C537" s="489" t="str">
        <f>'Data information'!C754</f>
        <v xml:space="preserve"> - Aluminium composite ใส้ในกันไฟ หนา 4 มม.</v>
      </c>
      <c r="D537" s="449"/>
      <c r="E537" s="450" t="str">
        <f>'Data information'!D754</f>
        <v>ตร.ม.</v>
      </c>
      <c r="F537" s="449">
        <f>'Data information'!E754</f>
        <v>1807.87</v>
      </c>
      <c r="G537" s="449">
        <f t="shared" si="45"/>
        <v>0</v>
      </c>
      <c r="H537" s="449">
        <f>'Data information'!F754</f>
        <v>0</v>
      </c>
      <c r="I537" s="449">
        <f t="shared" si="46"/>
        <v>0</v>
      </c>
      <c r="J537" s="449">
        <f t="shared" si="47"/>
        <v>0</v>
      </c>
      <c r="K537" s="460"/>
    </row>
    <row r="538" spans="1:11" s="500" customFormat="1" hidden="1">
      <c r="A538" s="460"/>
      <c r="B538" s="482"/>
      <c r="C538" s="489" t="str">
        <f>'Data information'!C755</f>
        <v xml:space="preserve"> - ค่าแรงเชื่อม</v>
      </c>
      <c r="D538" s="449"/>
      <c r="E538" s="450" t="str">
        <f>'Data information'!D755</f>
        <v>กก.</v>
      </c>
      <c r="F538" s="449">
        <f>'Data information'!E755</f>
        <v>0</v>
      </c>
      <c r="G538" s="449">
        <f t="shared" si="45"/>
        <v>0</v>
      </c>
      <c r="H538" s="449">
        <f>'Data information'!F755</f>
        <v>10</v>
      </c>
      <c r="I538" s="449">
        <f t="shared" si="46"/>
        <v>0</v>
      </c>
      <c r="J538" s="449">
        <f t="shared" si="47"/>
        <v>0</v>
      </c>
      <c r="K538" s="460"/>
    </row>
    <row r="539" spans="1:11" s="500" customFormat="1" hidden="1">
      <c r="A539" s="460"/>
      <c r="B539" s="482"/>
      <c r="C539" s="489" t="str">
        <f>'Data information'!C756</f>
        <v xml:space="preserve"> - ทาสีกันสนิม</v>
      </c>
      <c r="D539" s="449"/>
      <c r="E539" s="450" t="str">
        <f>'Data information'!D756</f>
        <v>ตร.ม.</v>
      </c>
      <c r="F539" s="449">
        <f>'Data information'!E756</f>
        <v>22.42</v>
      </c>
      <c r="G539" s="449">
        <f t="shared" si="45"/>
        <v>0</v>
      </c>
      <c r="H539" s="449">
        <f>'Data information'!F756</f>
        <v>30</v>
      </c>
      <c r="I539" s="449">
        <f t="shared" si="46"/>
        <v>0</v>
      </c>
      <c r="J539" s="449">
        <f t="shared" si="47"/>
        <v>0</v>
      </c>
      <c r="K539" s="460"/>
    </row>
    <row r="540" spans="1:11" s="500" customFormat="1" hidden="1">
      <c r="A540" s="460"/>
      <c r="B540" s="482"/>
      <c r="C540" s="489" t="str">
        <f>'Data information'!C757</f>
        <v xml:space="preserve"> - ทาสีน้ำมัน</v>
      </c>
      <c r="D540" s="449"/>
      <c r="E540" s="450" t="str">
        <f>'Data information'!D757</f>
        <v>ตร.ม.</v>
      </c>
      <c r="F540" s="449">
        <f>'Data information'!E757</f>
        <v>66.12</v>
      </c>
      <c r="G540" s="449">
        <f t="shared" si="45"/>
        <v>0</v>
      </c>
      <c r="H540" s="449">
        <f>'Data information'!F757</f>
        <v>35</v>
      </c>
      <c r="I540" s="449">
        <f t="shared" si="46"/>
        <v>0</v>
      </c>
      <c r="J540" s="449">
        <f t="shared" si="47"/>
        <v>0</v>
      </c>
      <c r="K540" s="460"/>
    </row>
    <row r="541" spans="1:11" s="500" customFormat="1" hidden="1">
      <c r="A541" s="460"/>
      <c r="B541" s="482"/>
      <c r="C541" s="485" t="str">
        <f>'Data information'!C758</f>
        <v xml:space="preserve"> - ราวกันตก RL 1อาคาร 1,3</v>
      </c>
      <c r="D541" s="449"/>
      <c r="E541" s="450"/>
      <c r="F541" s="449"/>
      <c r="G541" s="449"/>
      <c r="H541" s="449"/>
      <c r="I541" s="449"/>
      <c r="J541" s="449"/>
      <c r="K541" s="460"/>
    </row>
    <row r="542" spans="1:11" s="500" customFormat="1" hidden="1">
      <c r="A542" s="460"/>
      <c r="B542" s="482"/>
      <c r="C542" s="489" t="str">
        <f>'Data information'!C759</f>
        <v xml:space="preserve"> - งานราวเหล็กกันตก </v>
      </c>
      <c r="D542" s="449"/>
      <c r="E542" s="450" t="str">
        <f>'Data information'!D759</f>
        <v>ม.</v>
      </c>
      <c r="F542" s="449">
        <f>'Data information'!E759</f>
        <v>1065</v>
      </c>
      <c r="G542" s="449">
        <f t="shared" si="45"/>
        <v>0</v>
      </c>
      <c r="H542" s="449">
        <f>'Data information'!F759</f>
        <v>560</v>
      </c>
      <c r="I542" s="449">
        <f t="shared" si="46"/>
        <v>0</v>
      </c>
      <c r="J542" s="449">
        <f t="shared" si="47"/>
        <v>0</v>
      </c>
      <c r="K542" s="460"/>
    </row>
    <row r="543" spans="1:11" s="500" customFormat="1" hidden="1">
      <c r="A543" s="460"/>
      <c r="B543" s="482"/>
      <c r="C543" s="485" t="str">
        <f>'Data information'!C760</f>
        <v>ราวกันตก RL2 อาคาร3,4,5</v>
      </c>
      <c r="D543" s="449"/>
      <c r="E543" s="450"/>
      <c r="F543" s="449"/>
      <c r="G543" s="449"/>
      <c r="H543" s="449"/>
      <c r="I543" s="449"/>
      <c r="J543" s="449"/>
      <c r="K543" s="460"/>
    </row>
    <row r="544" spans="1:11" s="500" customFormat="1" hidden="1">
      <c r="A544" s="460"/>
      <c r="B544" s="482"/>
      <c r="C544" s="489" t="str">
        <f>'Data information'!C761</f>
        <v xml:space="preserve"> - งานราวเหล็กกันตก </v>
      </c>
      <c r="D544" s="449"/>
      <c r="E544" s="450" t="str">
        <f>'Data information'!D761</f>
        <v>ม.</v>
      </c>
      <c r="F544" s="449">
        <f>'Data information'!E761</f>
        <v>190</v>
      </c>
      <c r="G544" s="449">
        <f t="shared" si="45"/>
        <v>0</v>
      </c>
      <c r="H544" s="449">
        <f>'Data information'!F761</f>
        <v>114</v>
      </c>
      <c r="I544" s="449">
        <f t="shared" si="46"/>
        <v>0</v>
      </c>
      <c r="J544" s="449">
        <f t="shared" si="47"/>
        <v>0</v>
      </c>
      <c r="K544" s="460"/>
    </row>
    <row r="545" spans="1:11" s="500" customFormat="1" hidden="1">
      <c r="A545" s="460"/>
      <c r="B545" s="482"/>
      <c r="C545" s="485" t="str">
        <f>'Data information'!C762</f>
        <v>ราวกันตก RL3 อาคาร1</v>
      </c>
      <c r="D545" s="449"/>
      <c r="E545" s="450"/>
      <c r="F545" s="449"/>
      <c r="G545" s="449"/>
      <c r="H545" s="449"/>
      <c r="I545" s="449"/>
      <c r="J545" s="449"/>
      <c r="K545" s="460"/>
    </row>
    <row r="546" spans="1:11" s="500" customFormat="1" hidden="1">
      <c r="A546" s="460"/>
      <c r="B546" s="482"/>
      <c r="C546" s="489" t="str">
        <f>'Data information'!C763</f>
        <v xml:space="preserve"> - ราวระเบียงกระจกลามิเนตใส 6mm.+PVB 0.38mm.+6mm.ใส พร้อมวงกบอลูมิเนียม</v>
      </c>
      <c r="D546" s="449"/>
      <c r="E546" s="450" t="str">
        <f>'Data information'!D763</f>
        <v>ม.</v>
      </c>
      <c r="F546" s="449">
        <f>'Data information'!E763</f>
        <v>4131.8500000000004</v>
      </c>
      <c r="G546" s="449">
        <f t="shared" ref="G546:G562" si="48">D546*F546</f>
        <v>0</v>
      </c>
      <c r="H546" s="449">
        <f>'Data information'!F763</f>
        <v>0</v>
      </c>
      <c r="I546" s="449">
        <f t="shared" ref="I546:I562" si="49">D546*H546</f>
        <v>0</v>
      </c>
      <c r="J546" s="449">
        <f t="shared" ref="J546:J562" si="50">G546+I546</f>
        <v>0</v>
      </c>
      <c r="K546" s="460"/>
    </row>
    <row r="547" spans="1:11" s="500" customFormat="1" hidden="1">
      <c r="A547" s="460"/>
      <c r="B547" s="482"/>
      <c r="C547" s="489" t="str">
        <f>'Data information'!C764</f>
        <v xml:space="preserve"> - C-CHANNELS 300X90X10X15.5mm.</v>
      </c>
      <c r="D547" s="449"/>
      <c r="E547" s="450" t="str">
        <f>'Data information'!D764</f>
        <v>กก.</v>
      </c>
      <c r="F547" s="449">
        <f>'Data information'!E764</f>
        <v>38.93</v>
      </c>
      <c r="G547" s="449">
        <f t="shared" si="48"/>
        <v>0</v>
      </c>
      <c r="H547" s="449">
        <f>'Data information'!F764</f>
        <v>0</v>
      </c>
      <c r="I547" s="449">
        <f t="shared" si="49"/>
        <v>0</v>
      </c>
      <c r="J547" s="449">
        <f t="shared" si="50"/>
        <v>0</v>
      </c>
      <c r="K547" s="460"/>
    </row>
    <row r="548" spans="1:11" s="500" customFormat="1" hidden="1">
      <c r="A548" s="460"/>
      <c r="B548" s="482"/>
      <c r="C548" s="489" t="str">
        <f>'Data information'!C765</f>
        <v xml:space="preserve"> - ค่าแรงเชื่อม</v>
      </c>
      <c r="D548" s="449"/>
      <c r="E548" s="450" t="str">
        <f>'Data information'!D765</f>
        <v>กก.</v>
      </c>
      <c r="F548" s="449">
        <f>'Data information'!E765</f>
        <v>0</v>
      </c>
      <c r="G548" s="449">
        <f t="shared" si="48"/>
        <v>0</v>
      </c>
      <c r="H548" s="449">
        <f>'Data information'!F765</f>
        <v>10</v>
      </c>
      <c r="I548" s="449">
        <f t="shared" si="49"/>
        <v>0</v>
      </c>
      <c r="J548" s="449">
        <f t="shared" si="50"/>
        <v>0</v>
      </c>
      <c r="K548" s="460"/>
    </row>
    <row r="549" spans="1:11" s="500" customFormat="1" hidden="1">
      <c r="A549" s="460"/>
      <c r="B549" s="482"/>
      <c r="C549" s="489" t="str">
        <f>'Data information'!C766</f>
        <v xml:space="preserve"> - ทาสีกันสนิม</v>
      </c>
      <c r="D549" s="449"/>
      <c r="E549" s="450" t="str">
        <f>'Data information'!D766</f>
        <v>ตร.ม.</v>
      </c>
      <c r="F549" s="449">
        <f>'Data information'!E766</f>
        <v>35</v>
      </c>
      <c r="G549" s="449">
        <f t="shared" si="48"/>
        <v>0</v>
      </c>
      <c r="H549" s="449">
        <f>'Data information'!F766</f>
        <v>30</v>
      </c>
      <c r="I549" s="449">
        <f t="shared" si="49"/>
        <v>0</v>
      </c>
      <c r="J549" s="449">
        <f t="shared" si="50"/>
        <v>0</v>
      </c>
      <c r="K549" s="460"/>
    </row>
    <row r="550" spans="1:11" s="500" customFormat="1" hidden="1">
      <c r="A550" s="460"/>
      <c r="B550" s="482"/>
      <c r="C550" s="489" t="str">
        <f>'Data information'!C767</f>
        <v xml:space="preserve"> - ทาสีน้ำมัน</v>
      </c>
      <c r="D550" s="449"/>
      <c r="E550" s="450" t="str">
        <f>'Data information'!D767</f>
        <v>ตร.ม.</v>
      </c>
      <c r="F550" s="449">
        <f>'Data information'!E767</f>
        <v>45</v>
      </c>
      <c r="G550" s="449">
        <f t="shared" si="48"/>
        <v>0</v>
      </c>
      <c r="H550" s="449">
        <f>'Data information'!F767</f>
        <v>35</v>
      </c>
      <c r="I550" s="449">
        <f t="shared" si="49"/>
        <v>0</v>
      </c>
      <c r="J550" s="449">
        <f t="shared" si="50"/>
        <v>0</v>
      </c>
      <c r="K550" s="460"/>
    </row>
    <row r="551" spans="1:11" s="500" customFormat="1" hidden="1">
      <c r="A551" s="460"/>
      <c r="B551" s="482"/>
      <c r="C551" s="485" t="str">
        <f>'Data information'!C768</f>
        <v>ราวกันตก RL4 อาคาร1</v>
      </c>
      <c r="D551" s="449"/>
      <c r="E551" s="450"/>
      <c r="F551" s="449"/>
      <c r="G551" s="449"/>
      <c r="H551" s="449"/>
      <c r="I551" s="449"/>
      <c r="J551" s="449"/>
      <c r="K551" s="460"/>
    </row>
    <row r="552" spans="1:11" s="500" customFormat="1" hidden="1">
      <c r="A552" s="460"/>
      <c r="B552" s="482"/>
      <c r="C552" s="489" t="str">
        <f>'Data information'!C769</f>
        <v xml:space="preserve"> - งานราวเหล็กกันตก </v>
      </c>
      <c r="D552" s="449"/>
      <c r="E552" s="450" t="str">
        <f>'Data information'!D769</f>
        <v>ม.</v>
      </c>
      <c r="F552" s="449">
        <f>'Data information'!E769</f>
        <v>1178</v>
      </c>
      <c r="G552" s="449">
        <f t="shared" si="48"/>
        <v>0</v>
      </c>
      <c r="H552" s="449">
        <f>'Data information'!F769</f>
        <v>560</v>
      </c>
      <c r="I552" s="449">
        <f t="shared" si="49"/>
        <v>0</v>
      </c>
      <c r="J552" s="449">
        <f t="shared" si="50"/>
        <v>0</v>
      </c>
      <c r="K552" s="460"/>
    </row>
    <row r="553" spans="1:11" s="500" customFormat="1" hidden="1">
      <c r="A553" s="460"/>
      <c r="B553" s="482"/>
      <c r="C553" s="485" t="str">
        <f>'Data information'!C770</f>
        <v>งานเหล็กพับตกแต่งหน้าอาคาร</v>
      </c>
      <c r="D553" s="449"/>
      <c r="E553" s="450"/>
      <c r="F553" s="449"/>
      <c r="G553" s="449"/>
      <c r="H553" s="449"/>
      <c r="I553" s="449"/>
      <c r="J553" s="449"/>
      <c r="K553" s="460"/>
    </row>
    <row r="554" spans="1:11" s="500" customFormat="1" hidden="1">
      <c r="A554" s="460"/>
      <c r="B554" s="482"/>
      <c r="C554" s="489" t="str">
        <f>'Data information'!C771</f>
        <v xml:space="preserve"> - แผ่นเหล็กเรียบดำหนา 2 มม.พับรูตัวยูขนาด 300X100มม.</v>
      </c>
      <c r="D554" s="449"/>
      <c r="E554" s="450" t="str">
        <f>'Data information'!D771</f>
        <v>กก.</v>
      </c>
      <c r="F554" s="449">
        <f>'Data information'!E771</f>
        <v>24.43</v>
      </c>
      <c r="G554" s="449">
        <f t="shared" si="48"/>
        <v>0</v>
      </c>
      <c r="H554" s="449">
        <f>'Data information'!F771</f>
        <v>0</v>
      </c>
      <c r="I554" s="449">
        <f t="shared" si="49"/>
        <v>0</v>
      </c>
      <c r="J554" s="449">
        <f t="shared" si="50"/>
        <v>0</v>
      </c>
      <c r="K554" s="460"/>
    </row>
    <row r="555" spans="1:11" s="500" customFormat="1" hidden="1">
      <c r="A555" s="460"/>
      <c r="B555" s="482"/>
      <c r="C555" s="489" t="str">
        <f>'Data information'!C772</f>
        <v xml:space="preserve"> - ค่าแรงเชื่อม+พับ</v>
      </c>
      <c r="D555" s="449"/>
      <c r="E555" s="450" t="str">
        <f>'Data information'!D772</f>
        <v>กก.</v>
      </c>
      <c r="F555" s="449">
        <f>'Data information'!E772</f>
        <v>0</v>
      </c>
      <c r="G555" s="449">
        <f t="shared" si="48"/>
        <v>0</v>
      </c>
      <c r="H555" s="449">
        <f>'Data information'!F772</f>
        <v>10</v>
      </c>
      <c r="I555" s="449">
        <f t="shared" si="49"/>
        <v>0</v>
      </c>
      <c r="J555" s="449">
        <f t="shared" si="50"/>
        <v>0</v>
      </c>
      <c r="K555" s="460"/>
    </row>
    <row r="556" spans="1:11" s="500" customFormat="1" hidden="1">
      <c r="A556" s="460"/>
      <c r="B556" s="482"/>
      <c r="C556" s="489" t="str">
        <f>'Data information'!C773</f>
        <v xml:space="preserve"> - ทาสีกันสนิม</v>
      </c>
      <c r="D556" s="449"/>
      <c r="E556" s="450" t="str">
        <f>'Data information'!D773</f>
        <v>ตร.ม.</v>
      </c>
      <c r="F556" s="449">
        <f>'Data information'!E773</f>
        <v>22.42</v>
      </c>
      <c r="G556" s="449">
        <f t="shared" si="48"/>
        <v>0</v>
      </c>
      <c r="H556" s="449">
        <f>'Data information'!F773</f>
        <v>30</v>
      </c>
      <c r="I556" s="449">
        <f t="shared" si="49"/>
        <v>0</v>
      </c>
      <c r="J556" s="449">
        <f t="shared" si="50"/>
        <v>0</v>
      </c>
      <c r="K556" s="460"/>
    </row>
    <row r="557" spans="1:11" s="500" customFormat="1" hidden="1">
      <c r="A557" s="460"/>
      <c r="B557" s="482"/>
      <c r="C557" s="489" t="str">
        <f>'Data information'!C774</f>
        <v xml:space="preserve"> - ทาสีน้ำมัน</v>
      </c>
      <c r="D557" s="449"/>
      <c r="E557" s="450" t="str">
        <f>'Data information'!D774</f>
        <v>ตร.ม.</v>
      </c>
      <c r="F557" s="449">
        <f>'Data information'!E774</f>
        <v>66.12</v>
      </c>
      <c r="G557" s="449">
        <f t="shared" si="48"/>
        <v>0</v>
      </c>
      <c r="H557" s="449">
        <f>'Data information'!F774</f>
        <v>35</v>
      </c>
      <c r="I557" s="449">
        <f t="shared" si="49"/>
        <v>0</v>
      </c>
      <c r="J557" s="449">
        <f t="shared" si="50"/>
        <v>0</v>
      </c>
      <c r="K557" s="460"/>
    </row>
    <row r="558" spans="1:11" s="500" customFormat="1" hidden="1">
      <c r="A558" s="460"/>
      <c r="B558" s="482"/>
      <c r="C558" s="485" t="str">
        <f>'Data information'!C775</f>
        <v>หลังคาระแนงคลุมระเบียง (แบบขยาย SS1)</v>
      </c>
      <c r="D558" s="449"/>
      <c r="E558" s="450"/>
      <c r="F558" s="449"/>
      <c r="G558" s="449"/>
      <c r="H558" s="449"/>
      <c r="I558" s="449"/>
      <c r="J558" s="449"/>
      <c r="K558" s="469" t="s">
        <v>967</v>
      </c>
    </row>
    <row r="559" spans="1:11" s="500" customFormat="1" hidden="1">
      <c r="A559" s="460"/>
      <c r="B559" s="482"/>
      <c r="C559" s="489" t="str">
        <f>'Data information'!C776</f>
        <v xml:space="preserve"> - H-350x175x7x11 mm.</v>
      </c>
      <c r="D559" s="449"/>
      <c r="E559" s="450" t="str">
        <f>'Data information'!D776</f>
        <v>กก.</v>
      </c>
      <c r="F559" s="449">
        <f>'Data information'!E776</f>
        <v>33.409999999999997</v>
      </c>
      <c r="G559" s="449">
        <f t="shared" si="48"/>
        <v>0</v>
      </c>
      <c r="H559" s="449">
        <f>'Data information'!F776</f>
        <v>0</v>
      </c>
      <c r="I559" s="449">
        <f t="shared" si="49"/>
        <v>0</v>
      </c>
      <c r="J559" s="449">
        <f t="shared" si="50"/>
        <v>0</v>
      </c>
      <c r="K559" s="460"/>
    </row>
    <row r="560" spans="1:11" s="500" customFormat="1" hidden="1">
      <c r="A560" s="460"/>
      <c r="B560" s="482"/>
      <c r="C560" s="489" t="str">
        <f>'Data information'!C777</f>
        <v xml:space="preserve"> - C-CHANNELS 300X90X10X15.5mm.</v>
      </c>
      <c r="D560" s="449"/>
      <c r="E560" s="450" t="str">
        <f>'Data information'!D777</f>
        <v>กก.</v>
      </c>
      <c r="F560" s="449">
        <f>'Data information'!E777</f>
        <v>38.93</v>
      </c>
      <c r="G560" s="449">
        <f t="shared" si="48"/>
        <v>0</v>
      </c>
      <c r="H560" s="449">
        <f>'Data information'!F777</f>
        <v>0</v>
      </c>
      <c r="I560" s="449">
        <f t="shared" si="49"/>
        <v>0</v>
      </c>
      <c r="J560" s="449">
        <f t="shared" si="50"/>
        <v>0</v>
      </c>
      <c r="K560" s="460"/>
    </row>
    <row r="561" spans="1:11" s="500" customFormat="1" hidden="1">
      <c r="A561" s="460"/>
      <c r="B561" s="482"/>
      <c r="C561" s="489" t="str">
        <f>'Data information'!C778</f>
        <v xml:space="preserve"> - ระแนง อลูมิเนียมขนาด 6"</v>
      </c>
      <c r="D561" s="449"/>
      <c r="E561" s="450" t="str">
        <f>'Data information'!D778</f>
        <v>ม.</v>
      </c>
      <c r="F561" s="449">
        <f>'Data information'!E778</f>
        <v>378.35</v>
      </c>
      <c r="G561" s="449">
        <f t="shared" si="48"/>
        <v>0</v>
      </c>
      <c r="H561" s="449">
        <f>'Data information'!F778</f>
        <v>0</v>
      </c>
      <c r="I561" s="449">
        <f t="shared" si="49"/>
        <v>0</v>
      </c>
      <c r="J561" s="449">
        <f t="shared" si="50"/>
        <v>0</v>
      </c>
      <c r="K561" s="469"/>
    </row>
    <row r="562" spans="1:11" s="500" customFormat="1" hidden="1">
      <c r="A562" s="460"/>
      <c r="B562" s="482"/>
      <c r="C562" s="489" t="str">
        <f>'Data information'!C779</f>
        <v xml:space="preserve"> - ค่าแรงเชื่อม ประกอบเหล็กโครงสร้าง</v>
      </c>
      <c r="D562" s="449"/>
      <c r="E562" s="450" t="str">
        <f>'Data information'!D779</f>
        <v>กก.</v>
      </c>
      <c r="F562" s="449">
        <f>'Data information'!E779</f>
        <v>0</v>
      </c>
      <c r="G562" s="449">
        <f t="shared" si="48"/>
        <v>0</v>
      </c>
      <c r="H562" s="449">
        <f>'Data information'!F779</f>
        <v>10</v>
      </c>
      <c r="I562" s="449">
        <f t="shared" si="49"/>
        <v>0</v>
      </c>
      <c r="J562" s="449">
        <f t="shared" si="50"/>
        <v>0</v>
      </c>
      <c r="K562" s="460"/>
    </row>
    <row r="563" spans="1:11" s="500" customFormat="1" hidden="1">
      <c r="A563" s="460"/>
      <c r="B563" s="482"/>
      <c r="C563" s="489" t="str">
        <f>'Data information'!C780</f>
        <v xml:space="preserve"> - ทาสีกันสนิม</v>
      </c>
      <c r="D563" s="449"/>
      <c r="E563" s="450" t="str">
        <f>'Data information'!D780</f>
        <v>ตร.ม.</v>
      </c>
      <c r="F563" s="449">
        <f>'Data information'!E780</f>
        <v>22.42</v>
      </c>
      <c r="G563" s="449">
        <f>D563*F563</f>
        <v>0</v>
      </c>
      <c r="H563" s="449">
        <f>'Data information'!F780</f>
        <v>30</v>
      </c>
      <c r="I563" s="449">
        <f>D563*H563</f>
        <v>0</v>
      </c>
      <c r="J563" s="449">
        <f>G563+I563</f>
        <v>0</v>
      </c>
      <c r="K563" s="460"/>
    </row>
    <row r="564" spans="1:11" s="500" customFormat="1" hidden="1">
      <c r="A564" s="460"/>
      <c r="B564" s="482"/>
      <c r="C564" s="489" t="str">
        <f>'Data information'!C781</f>
        <v xml:space="preserve"> - ทาสีน้ำมัน</v>
      </c>
      <c r="D564" s="449"/>
      <c r="E564" s="450" t="str">
        <f>'Data information'!D781</f>
        <v>ตร.ม.</v>
      </c>
      <c r="F564" s="449">
        <f>'Data information'!E781</f>
        <v>66.12</v>
      </c>
      <c r="G564" s="449">
        <f t="shared" ref="G564:G573" si="51">D564*F564</f>
        <v>0</v>
      </c>
      <c r="H564" s="449">
        <f>'Data information'!F781</f>
        <v>35</v>
      </c>
      <c r="I564" s="449">
        <f t="shared" ref="I564:I573" si="52">D564*H564</f>
        <v>0</v>
      </c>
      <c r="J564" s="449">
        <f t="shared" ref="J564:J573" si="53">G564+I564</f>
        <v>0</v>
      </c>
      <c r="K564" s="460"/>
    </row>
    <row r="565" spans="1:11" s="500" customFormat="1" hidden="1">
      <c r="A565" s="460"/>
      <c r="B565" s="482"/>
      <c r="C565" s="485" t="str">
        <f>'Data information'!C782</f>
        <v>หลังคาคลุมทางเข้า (CAN0PY)</v>
      </c>
      <c r="D565" s="449"/>
      <c r="E565" s="450"/>
      <c r="F565" s="449"/>
      <c r="G565" s="449"/>
      <c r="H565" s="449"/>
      <c r="I565" s="449"/>
      <c r="J565" s="449"/>
      <c r="K565" s="460"/>
    </row>
    <row r="566" spans="1:11" s="500" customFormat="1" hidden="1">
      <c r="A566" s="460"/>
      <c r="B566" s="482"/>
      <c r="C566" s="489" t="str">
        <f>'Data information'!C783</f>
        <v xml:space="preserve"> - H-800x300x4x26 mm. 210 kg./m.</v>
      </c>
      <c r="D566" s="449"/>
      <c r="E566" s="450" t="str">
        <f>'Data information'!D783</f>
        <v>กก.</v>
      </c>
      <c r="F566" s="449">
        <f>'Data information'!E783</f>
        <v>35.35</v>
      </c>
      <c r="G566" s="449">
        <f t="shared" si="51"/>
        <v>0</v>
      </c>
      <c r="H566" s="449">
        <f>'Data information'!F783</f>
        <v>0</v>
      </c>
      <c r="I566" s="449">
        <f t="shared" si="52"/>
        <v>0</v>
      </c>
      <c r="J566" s="449">
        <f t="shared" si="53"/>
        <v>0</v>
      </c>
      <c r="K566" s="460"/>
    </row>
    <row r="567" spans="1:11" s="500" customFormat="1" hidden="1">
      <c r="A567" s="460"/>
      <c r="B567" s="482"/>
      <c r="C567" s="489" t="str">
        <f>'Data information'!C784</f>
        <v xml:space="preserve"> - H-400x200x8x13 mm.</v>
      </c>
      <c r="D567" s="449"/>
      <c r="E567" s="450" t="str">
        <f>'Data information'!D784</f>
        <v>กก.</v>
      </c>
      <c r="F567" s="449">
        <f>'Data information'!E784</f>
        <v>33.409999999999997</v>
      </c>
      <c r="G567" s="449">
        <f t="shared" si="51"/>
        <v>0</v>
      </c>
      <c r="H567" s="449">
        <f>'Data information'!F784</f>
        <v>0</v>
      </c>
      <c r="I567" s="449">
        <f t="shared" si="52"/>
        <v>0</v>
      </c>
      <c r="J567" s="449">
        <f t="shared" si="53"/>
        <v>0</v>
      </c>
      <c r="K567" s="460"/>
    </row>
    <row r="568" spans="1:11" s="500" customFormat="1" hidden="1">
      <c r="A568" s="460"/>
      <c r="B568" s="482"/>
      <c r="C568" s="489" t="str">
        <f>'Data information'!C785</f>
        <v xml:space="preserve"> - ระแนง อลูมิเนียมขนาด 6"</v>
      </c>
      <c r="D568" s="449"/>
      <c r="E568" s="450" t="str">
        <f>'Data information'!D785</f>
        <v>ม.</v>
      </c>
      <c r="F568" s="449">
        <f>'Data information'!E785</f>
        <v>378.35</v>
      </c>
      <c r="G568" s="449">
        <f t="shared" si="51"/>
        <v>0</v>
      </c>
      <c r="H568" s="449">
        <f>'Data information'!F785</f>
        <v>0</v>
      </c>
      <c r="I568" s="449">
        <f t="shared" si="52"/>
        <v>0</v>
      </c>
      <c r="J568" s="449">
        <f t="shared" si="53"/>
        <v>0</v>
      </c>
      <c r="K568" s="460"/>
    </row>
    <row r="569" spans="1:11" s="500" customFormat="1" hidden="1">
      <c r="A569" s="460"/>
      <c r="B569" s="482"/>
      <c r="C569" s="489" t="str">
        <f>'Data information'!C786</f>
        <v xml:space="preserve"> - หลังคากระจกลามิเนตสีเทา  เทมเปอร์ 6 มม.+PVB หนา0.38 มม.+กระจกใส 6 มม.</v>
      </c>
      <c r="D569" s="449"/>
      <c r="E569" s="450" t="str">
        <f>'Data information'!D786</f>
        <v>ตร.ม.</v>
      </c>
      <c r="F569" s="449">
        <f>'Data information'!E786</f>
        <v>1463.9</v>
      </c>
      <c r="G569" s="449">
        <f t="shared" si="51"/>
        <v>0</v>
      </c>
      <c r="H569" s="449">
        <f>'Data information'!F786</f>
        <v>0</v>
      </c>
      <c r="I569" s="449">
        <f t="shared" si="52"/>
        <v>0</v>
      </c>
      <c r="J569" s="449">
        <f t="shared" si="53"/>
        <v>0</v>
      </c>
      <c r="K569" s="460"/>
    </row>
    <row r="570" spans="1:11" s="500" customFormat="1" hidden="1">
      <c r="A570" s="460"/>
      <c r="B570" s="482"/>
      <c r="C570" s="489" t="str">
        <f>'Data information'!C787</f>
        <v xml:space="preserve"> - PL.500x300x20mm.</v>
      </c>
      <c r="D570" s="449"/>
      <c r="E570" s="450" t="str">
        <f>'Data information'!D787</f>
        <v>กก.</v>
      </c>
      <c r="F570" s="449">
        <f>'Data information'!E787</f>
        <v>28.44</v>
      </c>
      <c r="G570" s="449">
        <f t="shared" si="51"/>
        <v>0</v>
      </c>
      <c r="H570" s="449">
        <f>'Data information'!F787</f>
        <v>0</v>
      </c>
      <c r="I570" s="449">
        <f t="shared" si="52"/>
        <v>0</v>
      </c>
      <c r="J570" s="449">
        <f t="shared" si="53"/>
        <v>0</v>
      </c>
      <c r="K570" s="460"/>
    </row>
    <row r="571" spans="1:11" s="500" customFormat="1" hidden="1">
      <c r="A571" s="460"/>
      <c r="B571" s="482"/>
      <c r="C571" s="489" t="str">
        <f>'Data information'!C788</f>
        <v xml:space="preserve"> - Dowel DB16 (ฝังลึก 0.40 ม.)</v>
      </c>
      <c r="D571" s="449"/>
      <c r="E571" s="450" t="str">
        <f>'Data information'!D788</f>
        <v>กก.</v>
      </c>
      <c r="F571" s="449">
        <f>'Data information'!E788</f>
        <v>20.14</v>
      </c>
      <c r="G571" s="449">
        <f t="shared" si="51"/>
        <v>0</v>
      </c>
      <c r="H571" s="449">
        <f>'Data information'!F788</f>
        <v>0</v>
      </c>
      <c r="I571" s="449">
        <f t="shared" si="52"/>
        <v>0</v>
      </c>
      <c r="J571" s="449">
        <f t="shared" si="53"/>
        <v>0</v>
      </c>
      <c r="K571" s="460"/>
    </row>
    <row r="572" spans="1:11" s="500" customFormat="1" hidden="1">
      <c r="A572" s="460"/>
      <c r="B572" s="482"/>
      <c r="C572" s="489" t="str">
        <f>'Data information'!C789</f>
        <v xml:space="preserve"> - ค่าแรงเชื่อม ประกอบเหล็กโครงสร้าง</v>
      </c>
      <c r="D572" s="449"/>
      <c r="E572" s="450" t="str">
        <f>'Data information'!D789</f>
        <v>กก.</v>
      </c>
      <c r="F572" s="449">
        <f>'Data information'!E789</f>
        <v>0</v>
      </c>
      <c r="G572" s="449">
        <f t="shared" si="51"/>
        <v>0</v>
      </c>
      <c r="H572" s="449">
        <f>'Data information'!F789</f>
        <v>10</v>
      </c>
      <c r="I572" s="449">
        <f t="shared" si="52"/>
        <v>0</v>
      </c>
      <c r="J572" s="449">
        <f t="shared" si="53"/>
        <v>0</v>
      </c>
      <c r="K572" s="460"/>
    </row>
    <row r="573" spans="1:11" s="500" customFormat="1" hidden="1">
      <c r="A573" s="460"/>
      <c r="B573" s="482"/>
      <c r="C573" s="489" t="str">
        <f>'Data information'!C790</f>
        <v xml:space="preserve"> - ทาสีกันสนิม</v>
      </c>
      <c r="D573" s="449"/>
      <c r="E573" s="450" t="str">
        <f>'Data information'!D790</f>
        <v>ตร.ม.</v>
      </c>
      <c r="F573" s="449">
        <f>'Data information'!E790</f>
        <v>22.42</v>
      </c>
      <c r="G573" s="449">
        <f t="shared" si="51"/>
        <v>0</v>
      </c>
      <c r="H573" s="449">
        <f>'Data information'!F790</f>
        <v>30</v>
      </c>
      <c r="I573" s="449">
        <f t="shared" si="52"/>
        <v>0</v>
      </c>
      <c r="J573" s="449">
        <f t="shared" si="53"/>
        <v>0</v>
      </c>
      <c r="K573" s="460"/>
    </row>
    <row r="574" spans="1:11" s="500" customFormat="1" hidden="1">
      <c r="A574" s="460"/>
      <c r="B574" s="482"/>
      <c r="C574" s="489" t="str">
        <f>'Data information'!C791</f>
        <v xml:space="preserve"> - ทาสีน้ำมัน</v>
      </c>
      <c r="D574" s="449"/>
      <c r="E574" s="450" t="str">
        <f>'Data information'!D791</f>
        <v>ตร.ม.</v>
      </c>
      <c r="F574" s="449">
        <f>'Data information'!E791</f>
        <v>66.12</v>
      </c>
      <c r="G574" s="449">
        <f>D574*F574</f>
        <v>0</v>
      </c>
      <c r="H574" s="449">
        <f>'Data information'!F791</f>
        <v>35</v>
      </c>
      <c r="I574" s="449">
        <f>D574*H574</f>
        <v>0</v>
      </c>
      <c r="J574" s="449">
        <f>G574+I574</f>
        <v>0</v>
      </c>
      <c r="K574" s="460"/>
    </row>
    <row r="575" spans="1:11" s="500" customFormat="1" hidden="1">
      <c r="A575" s="460"/>
      <c r="B575" s="482"/>
      <c r="C575" s="485" t="str">
        <f>'Data information'!C792</f>
        <v>โครงสร้างพื้น ยกระดับห้องเรียนรวม</v>
      </c>
      <c r="D575" s="449"/>
      <c r="E575" s="450"/>
      <c r="F575" s="449"/>
      <c r="G575" s="449"/>
      <c r="H575" s="449"/>
      <c r="I575" s="449"/>
      <c r="J575" s="449"/>
      <c r="K575" s="469" t="s">
        <v>967</v>
      </c>
    </row>
    <row r="576" spans="1:11" s="500" customFormat="1" hidden="1">
      <c r="A576" s="460"/>
      <c r="B576" s="482"/>
      <c r="C576" s="489" t="str">
        <f>'Data information'!C793</f>
        <v xml:space="preserve"> - แผ่นวีว่าบอร์ดหนา 20 มม.</v>
      </c>
      <c r="D576" s="449"/>
      <c r="E576" s="450" t="str">
        <f>'Data information'!D793</f>
        <v>ตร.ม.</v>
      </c>
      <c r="F576" s="449">
        <f>'Data information'!E793</f>
        <v>271</v>
      </c>
      <c r="G576" s="449">
        <f t="shared" ref="G576:G585" si="54">D576*F576</f>
        <v>0</v>
      </c>
      <c r="H576" s="449">
        <f>'Data information'!F793</f>
        <v>15</v>
      </c>
      <c r="I576" s="449">
        <f t="shared" ref="I576:I585" si="55">D576*H576</f>
        <v>0</v>
      </c>
      <c r="J576" s="449">
        <f t="shared" ref="J576:J585" si="56">G576+I576</f>
        <v>0</v>
      </c>
      <c r="K576" s="460"/>
    </row>
    <row r="577" spans="1:11" s="500" customFormat="1" hidden="1">
      <c r="A577" s="460"/>
      <c r="B577" s="482"/>
      <c r="C577" s="489" t="str">
        <f>'Data information'!C794</f>
        <v xml:space="preserve"> - H-200x150x6x9 mm.</v>
      </c>
      <c r="D577" s="449"/>
      <c r="E577" s="450" t="str">
        <f>'Data information'!D794</f>
        <v>กก.</v>
      </c>
      <c r="F577" s="449">
        <f>'Data information'!E794</f>
        <v>33.46</v>
      </c>
      <c r="G577" s="449">
        <f t="shared" si="54"/>
        <v>0</v>
      </c>
      <c r="H577" s="449">
        <f>'Data information'!F794</f>
        <v>0</v>
      </c>
      <c r="I577" s="449">
        <f t="shared" si="55"/>
        <v>0</v>
      </c>
      <c r="J577" s="449">
        <f t="shared" si="56"/>
        <v>0</v>
      </c>
      <c r="K577" s="460"/>
    </row>
    <row r="578" spans="1:11" s="500" customFormat="1" hidden="1">
      <c r="A578" s="460"/>
      <c r="B578" s="482"/>
      <c r="C578" s="489" t="str">
        <f>'Data information'!C795</f>
        <v xml:space="preserve"> - H-150x150x7x10 mm.</v>
      </c>
      <c r="D578" s="449"/>
      <c r="E578" s="450" t="str">
        <f>'Data information'!D795</f>
        <v>กก.</v>
      </c>
      <c r="F578" s="449">
        <f>'Data information'!E795</f>
        <v>35.61</v>
      </c>
      <c r="G578" s="449">
        <f t="shared" si="54"/>
        <v>0</v>
      </c>
      <c r="H578" s="449">
        <f>'Data information'!F795</f>
        <v>0</v>
      </c>
      <c r="I578" s="449">
        <f t="shared" si="55"/>
        <v>0</v>
      </c>
      <c r="J578" s="449">
        <f t="shared" si="56"/>
        <v>0</v>
      </c>
      <c r="K578" s="460"/>
    </row>
    <row r="579" spans="1:11" s="500" customFormat="1" hidden="1">
      <c r="A579" s="460"/>
      <c r="B579" s="482"/>
      <c r="C579" s="489" t="str">
        <f>'Data information'!C796</f>
        <v xml:space="preserve"> - L-150x150x12 mm.</v>
      </c>
      <c r="D579" s="449"/>
      <c r="E579" s="450" t="str">
        <f>'Data information'!D796</f>
        <v>กก.</v>
      </c>
      <c r="F579" s="449">
        <f>'Data information'!E796</f>
        <v>37.42</v>
      </c>
      <c r="G579" s="449">
        <f t="shared" si="54"/>
        <v>0</v>
      </c>
      <c r="H579" s="449">
        <f>'Data information'!F796</f>
        <v>0</v>
      </c>
      <c r="I579" s="449">
        <f t="shared" si="55"/>
        <v>0</v>
      </c>
      <c r="J579" s="449">
        <f t="shared" si="56"/>
        <v>0</v>
      </c>
      <c r="K579" s="460"/>
    </row>
    <row r="580" spans="1:11" s="500" customFormat="1" hidden="1">
      <c r="A580" s="460"/>
      <c r="B580" s="482"/>
      <c r="C580" s="489" t="str">
        <f>'Data information'!C797</f>
        <v xml:space="preserve"> - C-125X50X20X2.3mm.</v>
      </c>
      <c r="D580" s="449"/>
      <c r="E580" s="450" t="str">
        <f>'Data information'!D797</f>
        <v>กก.</v>
      </c>
      <c r="F580" s="449">
        <f>'Data information'!E797</f>
        <v>27.3</v>
      </c>
      <c r="G580" s="449">
        <f t="shared" si="54"/>
        <v>0</v>
      </c>
      <c r="H580" s="449">
        <f>'Data information'!F797</f>
        <v>0</v>
      </c>
      <c r="I580" s="449">
        <f t="shared" si="55"/>
        <v>0</v>
      </c>
      <c r="J580" s="449">
        <f t="shared" si="56"/>
        <v>0</v>
      </c>
      <c r="K580" s="460"/>
    </row>
    <row r="581" spans="1:11" s="500" customFormat="1" hidden="1">
      <c r="A581" s="460"/>
      <c r="B581" s="482"/>
      <c r="C581" s="489" t="str">
        <f>'Data information'!C798</f>
        <v xml:space="preserve"> - C-75X45X15X2.3mm.</v>
      </c>
      <c r="D581" s="449"/>
      <c r="E581" s="450" t="str">
        <f>'Data information'!D798</f>
        <v>กก.</v>
      </c>
      <c r="F581" s="449">
        <f>'Data information'!E798</f>
        <v>27.3</v>
      </c>
      <c r="G581" s="449">
        <f t="shared" si="54"/>
        <v>0</v>
      </c>
      <c r="H581" s="449">
        <f>'Data information'!F798</f>
        <v>0</v>
      </c>
      <c r="I581" s="449">
        <f t="shared" si="55"/>
        <v>0</v>
      </c>
      <c r="J581" s="449">
        <f t="shared" si="56"/>
        <v>0</v>
      </c>
      <c r="K581" s="460"/>
    </row>
    <row r="582" spans="1:11" s="500" customFormat="1" hidden="1">
      <c r="A582" s="460"/>
      <c r="B582" s="482"/>
      <c r="C582" s="489" t="str">
        <f>'Data information'!C799</f>
        <v xml:space="preserve"> - PL.300X300X16mm.</v>
      </c>
      <c r="D582" s="449"/>
      <c r="E582" s="450" t="str">
        <f>'Data information'!D799</f>
        <v>กก.</v>
      </c>
      <c r="F582" s="449">
        <f>'Data information'!E799</f>
        <v>30.5</v>
      </c>
      <c r="G582" s="449">
        <f t="shared" si="54"/>
        <v>0</v>
      </c>
      <c r="H582" s="449">
        <f>'Data information'!F799</f>
        <v>0</v>
      </c>
      <c r="I582" s="449">
        <f t="shared" si="55"/>
        <v>0</v>
      </c>
      <c r="J582" s="449">
        <f t="shared" si="56"/>
        <v>0</v>
      </c>
      <c r="K582" s="460"/>
    </row>
    <row r="583" spans="1:11" s="500" customFormat="1" hidden="1">
      <c r="A583" s="460"/>
      <c r="B583" s="482"/>
      <c r="C583" s="489" t="str">
        <f>'Data information'!C800</f>
        <v xml:space="preserve"> - Dowel DB20 (ฝังลึก 0.40 ม.)</v>
      </c>
      <c r="D583" s="449"/>
      <c r="E583" s="450" t="str">
        <f>'Data information'!D800</f>
        <v>กก.</v>
      </c>
      <c r="F583" s="449">
        <f>'Data information'!E800</f>
        <v>20.18</v>
      </c>
      <c r="G583" s="449">
        <f t="shared" si="54"/>
        <v>0</v>
      </c>
      <c r="H583" s="449">
        <f>'Data information'!F800</f>
        <v>0</v>
      </c>
      <c r="I583" s="449">
        <f t="shared" si="55"/>
        <v>0</v>
      </c>
      <c r="J583" s="449">
        <f t="shared" si="56"/>
        <v>0</v>
      </c>
      <c r="K583" s="460"/>
    </row>
    <row r="584" spans="1:11" s="500" customFormat="1" hidden="1">
      <c r="A584" s="460"/>
      <c r="B584" s="482"/>
      <c r="C584" s="489" t="str">
        <f>'Data information'!C801</f>
        <v xml:space="preserve"> - ค่าแรงเชื่อม ประกอบเหล็กโครงสร้าง</v>
      </c>
      <c r="D584" s="449"/>
      <c r="E584" s="450" t="str">
        <f>'Data information'!D801</f>
        <v>กก.</v>
      </c>
      <c r="F584" s="449">
        <f>'Data information'!E801</f>
        <v>0</v>
      </c>
      <c r="G584" s="449">
        <f t="shared" si="54"/>
        <v>0</v>
      </c>
      <c r="H584" s="449">
        <f>'Data information'!F801</f>
        <v>10</v>
      </c>
      <c r="I584" s="449">
        <f t="shared" si="55"/>
        <v>0</v>
      </c>
      <c r="J584" s="449">
        <f t="shared" si="56"/>
        <v>0</v>
      </c>
      <c r="K584" s="460"/>
    </row>
    <row r="585" spans="1:11" s="500" customFormat="1" hidden="1">
      <c r="A585" s="460"/>
      <c r="B585" s="482"/>
      <c r="C585" s="489" t="str">
        <f>'Data information'!C802</f>
        <v xml:space="preserve"> - ทาสีกันสนิม</v>
      </c>
      <c r="D585" s="449"/>
      <c r="E585" s="450" t="str">
        <f>'Data information'!D802</f>
        <v>ตร.ม.</v>
      </c>
      <c r="F585" s="449">
        <f>'Data information'!E802</f>
        <v>22.42</v>
      </c>
      <c r="G585" s="449">
        <f t="shared" si="54"/>
        <v>0</v>
      </c>
      <c r="H585" s="449">
        <f>'Data information'!F802</f>
        <v>30</v>
      </c>
      <c r="I585" s="449">
        <f t="shared" si="55"/>
        <v>0</v>
      </c>
      <c r="J585" s="449">
        <f t="shared" si="56"/>
        <v>0</v>
      </c>
      <c r="K585" s="460"/>
    </row>
    <row r="586" spans="1:11" s="500" customFormat="1" hidden="1">
      <c r="A586" s="460"/>
      <c r="B586" s="482"/>
      <c r="C586" s="489" t="str">
        <f>'Data information'!C803</f>
        <v xml:space="preserve"> - ทาสีน้ำมัน</v>
      </c>
      <c r="D586" s="449"/>
      <c r="E586" s="450" t="str">
        <f>'Data information'!D803</f>
        <v>ตร.ม.</v>
      </c>
      <c r="F586" s="449">
        <f>'Data information'!E803</f>
        <v>66.12</v>
      </c>
      <c r="G586" s="449">
        <f>D586*F586</f>
        <v>0</v>
      </c>
      <c r="H586" s="449">
        <f>'Data information'!F803</f>
        <v>30</v>
      </c>
      <c r="I586" s="449">
        <f>D586*H586</f>
        <v>0</v>
      </c>
      <c r="J586" s="449">
        <f>G586+I586</f>
        <v>0</v>
      </c>
      <c r="K586" s="460"/>
    </row>
    <row r="587" spans="1:11" s="500" customFormat="1" hidden="1">
      <c r="A587" s="460"/>
      <c r="B587" s="482"/>
      <c r="C587" s="485" t="str">
        <f>'Data information'!C804</f>
        <v>ห้อง Pantry</v>
      </c>
      <c r="D587" s="449"/>
      <c r="E587" s="450"/>
      <c r="F587" s="449"/>
      <c r="G587" s="449"/>
      <c r="H587" s="449"/>
      <c r="I587" s="449"/>
      <c r="J587" s="449"/>
      <c r="K587" s="469" t="s">
        <v>967</v>
      </c>
    </row>
    <row r="588" spans="1:11" s="500" customFormat="1" hidden="1">
      <c r="A588" s="460"/>
      <c r="B588" s="482"/>
      <c r="C588" s="489" t="str">
        <f>'Data information'!C805</f>
        <v xml:space="preserve"> - เคาน์เตอร์ คสล. หนา 0.10 กว้าง 0.60 Top กระเบื้องพอร์แลน ห้อง Pantry</v>
      </c>
      <c r="D588" s="449"/>
      <c r="E588" s="450" t="str">
        <f>'Data information'!D805</f>
        <v>ม.</v>
      </c>
      <c r="F588" s="449">
        <f>'Data information'!E805</f>
        <v>980</v>
      </c>
      <c r="G588" s="449">
        <f>D588*F588</f>
        <v>0</v>
      </c>
      <c r="H588" s="449">
        <f>'Data information'!F805</f>
        <v>0</v>
      </c>
      <c r="I588" s="449">
        <f>D588*H588</f>
        <v>0</v>
      </c>
      <c r="J588" s="449">
        <f>G588+I588</f>
        <v>0</v>
      </c>
      <c r="K588" s="460"/>
    </row>
    <row r="589" spans="1:11" s="500" customFormat="1" hidden="1">
      <c r="A589" s="460"/>
      <c r="B589" s="482"/>
      <c r="C589" s="489" t="str">
        <f>'Data information'!C806</f>
        <v xml:space="preserve"> - อ่างล้างจานสำเร็จรูป ชนิด 1 หลุม ชนิดติดใต้เคาน์เตอร์</v>
      </c>
      <c r="D589" s="449"/>
      <c r="E589" s="450" t="str">
        <f>'Data information'!D806</f>
        <v>ชุด</v>
      </c>
      <c r="F589" s="449">
        <f>'Data information'!E806</f>
        <v>1500</v>
      </c>
      <c r="G589" s="449">
        <f>D589*F589</f>
        <v>0</v>
      </c>
      <c r="H589" s="449">
        <f>'Data information'!F806</f>
        <v>0</v>
      </c>
      <c r="I589" s="449">
        <f>D589*H589</f>
        <v>0</v>
      </c>
      <c r="J589" s="449">
        <f>G589+I589</f>
        <v>0</v>
      </c>
      <c r="K589" s="460"/>
    </row>
    <row r="590" spans="1:11" s="500" customFormat="1">
      <c r="A590" s="480"/>
      <c r="B590" s="481"/>
      <c r="C590" s="485" t="str">
        <f>'Data information'!C807</f>
        <v>งานทาสี</v>
      </c>
      <c r="D590" s="449"/>
      <c r="E590" s="458"/>
      <c r="F590" s="451"/>
      <c r="G590" s="451"/>
      <c r="H590" s="451"/>
      <c r="I590" s="451"/>
      <c r="J590" s="451"/>
      <c r="K590" s="451"/>
    </row>
    <row r="591" spans="1:11" s="500" customFormat="1">
      <c r="A591" s="451"/>
      <c r="B591" s="475"/>
      <c r="C591" s="489" t="str">
        <f>'Data information'!C808</f>
        <v xml:space="preserve"> - สีน้ำพลาสติกอคิลิค 100% ชนิดทาภายนอก</v>
      </c>
      <c r="D591" s="449"/>
      <c r="E591" s="450" t="str">
        <f>'Data information'!D808</f>
        <v>ตร.ม.</v>
      </c>
      <c r="F591" s="449">
        <f>'Data information'!E808</f>
        <v>64.84</v>
      </c>
      <c r="G591" s="449">
        <f>D591*F591</f>
        <v>0</v>
      </c>
      <c r="H591" s="449">
        <f>'Data information'!F808</f>
        <v>31</v>
      </c>
      <c r="I591" s="449">
        <f>D591*H591</f>
        <v>0</v>
      </c>
      <c r="J591" s="449">
        <f>G591+I591</f>
        <v>0</v>
      </c>
      <c r="K591" s="469"/>
    </row>
    <row r="592" spans="1:11" s="500" customFormat="1" hidden="1">
      <c r="A592" s="460"/>
      <c r="B592" s="482"/>
      <c r="C592" s="489" t="str">
        <f>'Data information'!C809</f>
        <v xml:space="preserve"> - สีน้ำพลาสติกอคิลิค 100% ชนิดทาภายใน</v>
      </c>
      <c r="D592" s="449"/>
      <c r="E592" s="450" t="str">
        <f>'Data information'!D809</f>
        <v>ตร.ม.</v>
      </c>
      <c r="F592" s="449">
        <f>'Data information'!E809</f>
        <v>50.05</v>
      </c>
      <c r="G592" s="449">
        <f>D592*F592</f>
        <v>0</v>
      </c>
      <c r="H592" s="449">
        <f>'Data information'!F809</f>
        <v>28</v>
      </c>
      <c r="I592" s="449">
        <f>D592*H592</f>
        <v>0</v>
      </c>
      <c r="J592" s="449">
        <f>G592+I592</f>
        <v>0</v>
      </c>
      <c r="K592" s="460"/>
    </row>
    <row r="593" spans="1:11" s="500" customFormat="1" hidden="1">
      <c r="A593" s="460"/>
      <c r="B593" s="482"/>
      <c r="C593" s="489" t="str">
        <f>'Data information'!C810</f>
        <v xml:space="preserve"> - สีน้ำพลาสติกอคิลิค 100% ชนิดทาภายนอกและภายใน</v>
      </c>
      <c r="D593" s="449"/>
      <c r="E593" s="450" t="str">
        <f>'Data information'!D810</f>
        <v>ตร.ม.</v>
      </c>
      <c r="F593" s="449">
        <f>'Data information'!E810</f>
        <v>50.05</v>
      </c>
      <c r="G593" s="449">
        <f>D593*F593</f>
        <v>0</v>
      </c>
      <c r="H593" s="449">
        <f>'Data information'!F810</f>
        <v>28</v>
      </c>
      <c r="I593" s="449">
        <f>D593*H593</f>
        <v>0</v>
      </c>
      <c r="J593" s="449">
        <f>G593+I593</f>
        <v>0</v>
      </c>
      <c r="K593" s="460"/>
    </row>
    <row r="594" spans="1:11" s="500" customFormat="1" hidden="1">
      <c r="A594" s="460"/>
      <c r="B594" s="482"/>
      <c r="C594" s="489" t="str">
        <f>'Data information'!C811</f>
        <v xml:space="preserve"> - สีน้ำพลาสติกอคิลิค 100% สำหรับฝ้าเพดาน</v>
      </c>
      <c r="D594" s="449"/>
      <c r="E594" s="450" t="str">
        <f>'Data information'!D811</f>
        <v>ตร.ม.</v>
      </c>
      <c r="F594" s="449">
        <f>'Data information'!E811</f>
        <v>50.05</v>
      </c>
      <c r="G594" s="449">
        <f>D594*F594</f>
        <v>0</v>
      </c>
      <c r="H594" s="449">
        <f>'Data information'!F811</f>
        <v>28</v>
      </c>
      <c r="I594" s="449">
        <f>D594*H594</f>
        <v>0</v>
      </c>
      <c r="J594" s="449">
        <f>G594+I594</f>
        <v>0</v>
      </c>
      <c r="K594" s="460"/>
    </row>
    <row r="595" spans="1:11" s="500" customFormat="1" hidden="1">
      <c r="A595" s="460"/>
      <c r="B595" s="482"/>
      <c r="C595" s="489" t="str">
        <f>'Data information'!C812</f>
        <v xml:space="preserve"> - น้ำยากันตะใคร่สูตรน้ำมัน</v>
      </c>
      <c r="D595" s="449"/>
      <c r="E595" s="450" t="str">
        <f>'Data information'!D812</f>
        <v>ตร.ม.</v>
      </c>
      <c r="F595" s="449">
        <f>'Data information'!E812</f>
        <v>10</v>
      </c>
      <c r="G595" s="449">
        <f>D595*F595</f>
        <v>0</v>
      </c>
      <c r="H595" s="449">
        <f>'Data information'!F812</f>
        <v>20</v>
      </c>
      <c r="I595" s="449">
        <f>D595*H595</f>
        <v>0</v>
      </c>
      <c r="J595" s="449">
        <f>G595+I595</f>
        <v>0</v>
      </c>
      <c r="K595" s="460"/>
    </row>
    <row r="596" spans="1:11" s="500" customFormat="1">
      <c r="A596" s="460"/>
      <c r="B596" s="482"/>
      <c r="C596" s="476"/>
      <c r="D596" s="449"/>
      <c r="E596" s="450"/>
      <c r="F596" s="449"/>
      <c r="G596" s="449"/>
      <c r="H596" s="449"/>
      <c r="I596" s="449"/>
      <c r="J596" s="449"/>
      <c r="K596" s="460"/>
    </row>
    <row r="597" spans="1:11" s="500" customFormat="1">
      <c r="A597" s="464"/>
      <c r="B597" s="703" t="str">
        <f>"รวม"&amp;B121</f>
        <v>รวมหมวดงานสถาปัตยกรรม</v>
      </c>
      <c r="C597" s="703"/>
      <c r="D597" s="462"/>
      <c r="E597" s="463"/>
      <c r="F597" s="462"/>
      <c r="G597" s="462">
        <f>SUM(G121:G596)</f>
        <v>0</v>
      </c>
      <c r="H597" s="462"/>
      <c r="I597" s="462">
        <f>SUM(I121:I596)</f>
        <v>0</v>
      </c>
      <c r="J597" s="462">
        <f>SUM(J121:J596)</f>
        <v>0</v>
      </c>
      <c r="K597" s="464"/>
    </row>
  </sheetData>
  <mergeCells count="15">
    <mergeCell ref="B28:C28"/>
    <mergeCell ref="B35:C35"/>
    <mergeCell ref="B120:C120"/>
    <mergeCell ref="B597:C597"/>
    <mergeCell ref="H7:I7"/>
    <mergeCell ref="F6:H6"/>
    <mergeCell ref="A1:K1"/>
    <mergeCell ref="K2:K5"/>
    <mergeCell ref="D5:F5"/>
    <mergeCell ref="A7:A8"/>
    <mergeCell ref="B7:C8"/>
    <mergeCell ref="D7:D8"/>
    <mergeCell ref="E7:E8"/>
    <mergeCell ref="F7:G7"/>
    <mergeCell ref="K7:K8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ปร.4.2.9 (1)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New,Regular"&amp;12อาคารทางเชื่อม&amp;R&amp;"TH Sarabun New,Regular"ทางเชื่อม  1</oddFooter>
  </headerFooter>
  <rowBreaks count="4" manualBreakCount="4">
    <brk id="28" max="16383" man="1"/>
    <brk id="35" max="10" man="1"/>
    <brk id="55" max="16383" man="1"/>
    <brk id="120" max="10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7"/>
  <sheetViews>
    <sheetView view="pageBreakPreview" topLeftCell="A17" zoomScaleNormal="100" zoomScaleSheetLayoutView="100" workbookViewId="0">
      <selection activeCell="D29" sqref="D29:D597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2 ค่างานก่อสร้างตัวอาคาร     "&amp;'6'!C22</f>
        <v>ส่วนที่ 2 ค่างานก่อสร้างตัวอาคาร     อาคารทางเชื่อม</v>
      </c>
      <c r="B2" s="95"/>
      <c r="C2" s="96"/>
      <c r="D2" s="250"/>
      <c r="E2" s="438"/>
      <c r="F2" s="439"/>
      <c r="G2" s="266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3"/>
      <c r="E3" s="523"/>
      <c r="F3" s="522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519"/>
      <c r="E4" s="520"/>
      <c r="F4" s="520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s="208" customFormat="1" ht="24.75" thickTop="1">
      <c r="A9" s="279">
        <v>9.1999999999999993</v>
      </c>
      <c r="B9" s="280"/>
      <c r="C9" s="281" t="str">
        <f>'5.2.09'!B13&amp; 2</f>
        <v>อาคารทางเชื่อม2</v>
      </c>
      <c r="D9" s="282"/>
      <c r="E9" s="283"/>
      <c r="F9" s="282"/>
      <c r="G9" s="282"/>
      <c r="H9" s="282"/>
      <c r="I9" s="282"/>
      <c r="J9" s="282"/>
      <c r="K9" s="282"/>
    </row>
    <row r="10" spans="1:11" s="208" customFormat="1">
      <c r="A10" s="284" t="s">
        <v>1303</v>
      </c>
      <c r="B10" s="221" t="s">
        <v>23</v>
      </c>
      <c r="C10" s="222"/>
      <c r="D10" s="254"/>
      <c r="E10" s="285"/>
      <c r="F10" s="254"/>
      <c r="G10" s="254">
        <f>G35</f>
        <v>0</v>
      </c>
      <c r="H10" s="254"/>
      <c r="I10" s="254">
        <f>I35</f>
        <v>0</v>
      </c>
      <c r="J10" s="254">
        <f>G10+I10</f>
        <v>0</v>
      </c>
      <c r="K10" s="219"/>
    </row>
    <row r="11" spans="1:11" s="208" customFormat="1">
      <c r="A11" s="284" t="s">
        <v>1304</v>
      </c>
      <c r="B11" s="221" t="s">
        <v>47</v>
      </c>
      <c r="C11" s="222"/>
      <c r="D11" s="254"/>
      <c r="E11" s="285"/>
      <c r="F11" s="254"/>
      <c r="G11" s="254">
        <f>G120</f>
        <v>0</v>
      </c>
      <c r="H11" s="254"/>
      <c r="I11" s="254">
        <f>I120</f>
        <v>0</v>
      </c>
      <c r="J11" s="254">
        <f>G11+I11</f>
        <v>0</v>
      </c>
      <c r="K11" s="219"/>
    </row>
    <row r="12" spans="1:11" s="208" customFormat="1">
      <c r="A12" s="284" t="s">
        <v>1305</v>
      </c>
      <c r="B12" s="221" t="s">
        <v>8</v>
      </c>
      <c r="C12" s="222"/>
      <c r="D12" s="254"/>
      <c r="E12" s="285"/>
      <c r="F12" s="254"/>
      <c r="G12" s="254">
        <f>G597</f>
        <v>0</v>
      </c>
      <c r="H12" s="254"/>
      <c r="I12" s="254">
        <f>I597</f>
        <v>0</v>
      </c>
      <c r="J12" s="254">
        <f>G12+I12</f>
        <v>0</v>
      </c>
      <c r="K12" s="219"/>
    </row>
    <row r="13" spans="1:11" s="208" customFormat="1">
      <c r="A13" s="284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 s="208" customFormat="1">
      <c r="A14" s="219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 s="208" customFormat="1">
      <c r="A15" s="284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 s="208" customFormat="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 s="208" customFormat="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 s="208" customFormat="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 s="208" customFormat="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 s="208" customFormat="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 s="208" customFormat="1">
      <c r="A21" s="219"/>
      <c r="B21" s="221"/>
      <c r="C21" s="222"/>
      <c r="D21" s="254"/>
      <c r="E21" s="285"/>
      <c r="F21" s="254"/>
      <c r="G21" s="254"/>
      <c r="H21" s="254"/>
      <c r="I21" s="254"/>
      <c r="J21" s="254"/>
      <c r="K21" s="219"/>
    </row>
    <row r="22" spans="1:11" s="208" customFormat="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 s="208" customFormat="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 s="208" customFormat="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 s="208" customFormat="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 s="208" customFormat="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 s="208" customFormat="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s="208" customFormat="1" ht="24.75" thickBot="1">
      <c r="A28" s="291"/>
      <c r="B28" s="605" t="str">
        <f>"รวม "&amp;C9</f>
        <v>รวม อาคารทางเชื่อม2</v>
      </c>
      <c r="C28" s="605"/>
      <c r="D28" s="292"/>
      <c r="E28" s="293"/>
      <c r="F28" s="292"/>
      <c r="G28" s="292">
        <f>SUM(G9:G27)</f>
        <v>0</v>
      </c>
      <c r="H28" s="292"/>
      <c r="I28" s="292">
        <f>SUM(I9:I27)</f>
        <v>0</v>
      </c>
      <c r="J28" s="292">
        <f>SUM(J9:J27)</f>
        <v>0</v>
      </c>
      <c r="K28" s="294"/>
    </row>
    <row r="29" spans="1:11" s="208" customFormat="1" ht="24.75" thickTop="1">
      <c r="A29" s="295" t="str">
        <f>A10</f>
        <v>9.2.1</v>
      </c>
      <c r="B29" s="296" t="str">
        <f>B10</f>
        <v>หมวดเตรียมงานวิศวกรรม</v>
      </c>
      <c r="C29" s="222"/>
      <c r="D29" s="219"/>
      <c r="E29" s="297"/>
      <c r="F29" s="219"/>
      <c r="G29" s="219"/>
      <c r="H29" s="219"/>
      <c r="I29" s="219"/>
      <c r="J29" s="219"/>
      <c r="K29" s="219"/>
    </row>
    <row r="30" spans="1:11" s="208" customFormat="1" hidden="1">
      <c r="A30" s="219"/>
      <c r="B30" s="221"/>
      <c r="C30" s="222" t="str">
        <f>'Data information'!C120</f>
        <v xml:space="preserve"> - งานทดสอบชั้นดิน Soil Boring Test</v>
      </c>
      <c r="D30" s="254"/>
      <c r="E30" s="285" t="str">
        <f>'Data information'!D120</f>
        <v>จุด</v>
      </c>
      <c r="F30" s="254">
        <f>'Data information'!E120</f>
        <v>0</v>
      </c>
      <c r="G30" s="254">
        <f>D30*F30</f>
        <v>0</v>
      </c>
      <c r="H30" s="254">
        <f>'Data information'!F120</f>
        <v>12500</v>
      </c>
      <c r="I30" s="254">
        <f>D30*H30</f>
        <v>0</v>
      </c>
      <c r="J30" s="254">
        <f>G30+I30</f>
        <v>0</v>
      </c>
      <c r="K30" s="254"/>
    </row>
    <row r="31" spans="1:11" s="208" customFormat="1">
      <c r="A31" s="219"/>
      <c r="B31" s="221"/>
      <c r="C31" s="222" t="str">
        <f>'Data information'!C121</f>
        <v xml:space="preserve"> - งานขุดดินฐานรากและถมคืน</v>
      </c>
      <c r="D31" s="254"/>
      <c r="E31" s="285" t="str">
        <f>'Data information'!D121</f>
        <v>ลบ.ม.</v>
      </c>
      <c r="F31" s="254">
        <f>'Data information'!E121</f>
        <v>0</v>
      </c>
      <c r="G31" s="254">
        <f>D31*F31</f>
        <v>0</v>
      </c>
      <c r="H31" s="254">
        <f>'Data information'!F121</f>
        <v>112</v>
      </c>
      <c r="I31" s="254">
        <f>D31*H31</f>
        <v>0</v>
      </c>
      <c r="J31" s="254">
        <f>G31+I31</f>
        <v>0</v>
      </c>
      <c r="K31" s="219"/>
    </row>
    <row r="32" spans="1:11" s="208" customFormat="1">
      <c r="A32" s="219"/>
      <c r="B32" s="221"/>
      <c r="C32" s="222" t="str">
        <f>'Data information'!C122</f>
        <v xml:space="preserve"> - งานทรายหยาบรองพื้น</v>
      </c>
      <c r="D32" s="254"/>
      <c r="E32" s="285" t="str">
        <f>'Data information'!D122</f>
        <v>ลบ.ม.</v>
      </c>
      <c r="F32" s="254">
        <f>'Data information'!E122</f>
        <v>514.02</v>
      </c>
      <c r="G32" s="254">
        <f>D32*F32</f>
        <v>0</v>
      </c>
      <c r="H32" s="254">
        <f>'Data information'!F122</f>
        <v>104</v>
      </c>
      <c r="I32" s="254">
        <f>D32*H32</f>
        <v>0</v>
      </c>
      <c r="J32" s="254">
        <f>G32+I32</f>
        <v>0</v>
      </c>
      <c r="K32" s="219"/>
    </row>
    <row r="33" spans="1:11" s="208" customFormat="1">
      <c r="A33" s="219"/>
      <c r="B33" s="221"/>
      <c r="C33" s="222" t="str">
        <f>'Data information'!C123</f>
        <v xml:space="preserve"> - งานคอนกรีตหยาบรองพื้น fc'=180 ksc.</v>
      </c>
      <c r="D33" s="254"/>
      <c r="E33" s="285" t="str">
        <f>'Data information'!D123</f>
        <v>ลบ.ม.</v>
      </c>
      <c r="F33" s="254">
        <f>'Data information'!E123</f>
        <v>1827.1</v>
      </c>
      <c r="G33" s="254">
        <f>D33*F33</f>
        <v>0</v>
      </c>
      <c r="H33" s="254">
        <f>'Data information'!F123</f>
        <v>327</v>
      </c>
      <c r="I33" s="254">
        <f>D33*H33</f>
        <v>0</v>
      </c>
      <c r="J33" s="254">
        <f>G33+I33</f>
        <v>0</v>
      </c>
      <c r="K33" s="219"/>
    </row>
    <row r="34" spans="1:11" s="208" customFormat="1">
      <c r="A34" s="231"/>
      <c r="B34" s="233"/>
      <c r="C34" s="234"/>
      <c r="D34" s="231"/>
      <c r="E34" s="298"/>
      <c r="F34" s="231"/>
      <c r="G34" s="231"/>
      <c r="H34" s="231"/>
      <c r="I34" s="231"/>
      <c r="J34" s="231"/>
      <c r="K34" s="231"/>
    </row>
    <row r="35" spans="1:11" s="208" customFormat="1">
      <c r="A35" s="299"/>
      <c r="B35" s="606" t="str">
        <f>"รวม"&amp;B29</f>
        <v>รวมหมวดเตรียมงานวิศวกรรม</v>
      </c>
      <c r="C35" s="606"/>
      <c r="D35" s="300"/>
      <c r="E35" s="301"/>
      <c r="F35" s="300"/>
      <c r="G35" s="300">
        <f>SUM(G29:G34)</f>
        <v>0</v>
      </c>
      <c r="H35" s="300"/>
      <c r="I35" s="300">
        <f>SUM(I29:I34)</f>
        <v>0</v>
      </c>
      <c r="J35" s="300">
        <f>SUM(J29:J34)</f>
        <v>0</v>
      </c>
      <c r="K35" s="299"/>
    </row>
    <row r="36" spans="1:11" s="208" customFormat="1">
      <c r="A36" s="295" t="str">
        <f>A11</f>
        <v>9.2.2</v>
      </c>
      <c r="B36" s="296" t="str">
        <f>B11</f>
        <v>หมวดงานวิศวกรรมโครงสร้าง</v>
      </c>
      <c r="C36" s="222"/>
      <c r="D36" s="219"/>
      <c r="E36" s="297"/>
      <c r="F36" s="219"/>
      <c r="G36" s="219"/>
      <c r="H36" s="219"/>
      <c r="I36" s="219"/>
      <c r="J36" s="219"/>
      <c r="K36" s="219"/>
    </row>
    <row r="37" spans="1:11" s="208" customFormat="1">
      <c r="A37" s="295"/>
      <c r="B37" s="296"/>
      <c r="C37" s="302" t="str">
        <f>'Data information'!C126</f>
        <v>งานโครงสร้างเสาเข็มเจาะ</v>
      </c>
      <c r="D37" s="219"/>
      <c r="E37" s="297"/>
      <c r="F37" s="219"/>
      <c r="G37" s="219"/>
      <c r="H37" s="219"/>
      <c r="I37" s="219"/>
      <c r="J37" s="219"/>
      <c r="K37" s="219"/>
    </row>
    <row r="38" spans="1:11" s="208" customFormat="1">
      <c r="A38" s="219"/>
      <c r="B38" s="221"/>
      <c r="C38" s="222" t="str">
        <f>'Data information'!C127</f>
        <v xml:space="preserve"> - งานเสาเข็มเจาะ Dia.0.35 x 6.00 ม.</v>
      </c>
      <c r="D38" s="254"/>
      <c r="E38" s="285" t="str">
        <f>'Data information'!D127</f>
        <v>ต้น</v>
      </c>
      <c r="F38" s="254">
        <f>'Data information'!E127</f>
        <v>6720</v>
      </c>
      <c r="G38" s="254">
        <f>D38*F38</f>
        <v>0</v>
      </c>
      <c r="H38" s="254">
        <f>'Data information'!F127</f>
        <v>0</v>
      </c>
      <c r="I38" s="254">
        <f>D38*H38</f>
        <v>0</v>
      </c>
      <c r="J38" s="254">
        <f>G38+I38</f>
        <v>0</v>
      </c>
      <c r="K38" s="254"/>
    </row>
    <row r="39" spans="1:11" s="208" customFormat="1" hidden="1">
      <c r="A39" s="219"/>
      <c r="B39" s="221"/>
      <c r="C39" s="222" t="str">
        <f>'Data information'!C128</f>
        <v xml:space="preserve"> - งานเสาเข็มเจาะ Dia.0.60 x 6.00 ม.</v>
      </c>
      <c r="D39" s="254"/>
      <c r="E39" s="285" t="str">
        <f>'Data information'!D128</f>
        <v>ต้น</v>
      </c>
      <c r="F39" s="254">
        <f>'Data information'!E128</f>
        <v>12240</v>
      </c>
      <c r="G39" s="254">
        <f t="shared" ref="G39:G46" si="0">D39*F39</f>
        <v>0</v>
      </c>
      <c r="H39" s="254">
        <f>'Data information'!F128</f>
        <v>0</v>
      </c>
      <c r="I39" s="254">
        <f t="shared" ref="I39:I46" si="1">D39*H39</f>
        <v>0</v>
      </c>
      <c r="J39" s="254">
        <f t="shared" ref="J39:J46" si="2">G39+I39</f>
        <v>0</v>
      </c>
      <c r="K39" s="219"/>
    </row>
    <row r="40" spans="1:11" s="208" customFormat="1">
      <c r="A40" s="219"/>
      <c r="B40" s="221"/>
      <c r="C40" s="222" t="str">
        <f>'Data information'!C129</f>
        <v xml:space="preserve"> - ค่าสกัดหัวเสาเข็มเจาะ  (Dia.0.35 m.)</v>
      </c>
      <c r="D40" s="254"/>
      <c r="E40" s="285" t="str">
        <f>'Data information'!D129</f>
        <v>ต้น</v>
      </c>
      <c r="F40" s="254">
        <f>'Data information'!E129</f>
        <v>0</v>
      </c>
      <c r="G40" s="254">
        <f t="shared" si="0"/>
        <v>0</v>
      </c>
      <c r="H40" s="254">
        <f>'Data information'!F129</f>
        <v>350</v>
      </c>
      <c r="I40" s="254">
        <f t="shared" si="1"/>
        <v>0</v>
      </c>
      <c r="J40" s="254">
        <f t="shared" si="2"/>
        <v>0</v>
      </c>
      <c r="K40" s="219"/>
    </row>
    <row r="41" spans="1:11" s="208" customFormat="1" hidden="1">
      <c r="A41" s="219"/>
      <c r="B41" s="221"/>
      <c r="C41" s="222" t="str">
        <f>'Data information'!C130</f>
        <v xml:space="preserve"> - ค่าสกัดหัวเสาเข็มเจาะ  (Dia.0.60 m.)</v>
      </c>
      <c r="D41" s="254"/>
      <c r="E41" s="285" t="str">
        <f>'Data information'!D130</f>
        <v>ต้น</v>
      </c>
      <c r="F41" s="254">
        <f>'Data information'!E130</f>
        <v>0</v>
      </c>
      <c r="G41" s="254">
        <f t="shared" si="0"/>
        <v>0</v>
      </c>
      <c r="H41" s="254">
        <f>'Data information'!F130</f>
        <v>600</v>
      </c>
      <c r="I41" s="254">
        <f t="shared" si="1"/>
        <v>0</v>
      </c>
      <c r="J41" s="254">
        <f t="shared" si="2"/>
        <v>0</v>
      </c>
      <c r="K41" s="219"/>
    </row>
    <row r="42" spans="1:11" s="208" customFormat="1">
      <c r="A42" s="219"/>
      <c r="B42" s="221"/>
      <c r="C42" s="302" t="str">
        <f>'Data information'!C131</f>
        <v>งานทดสอบการรับน้ำหนักเสาเข็ม</v>
      </c>
      <c r="D42" s="254"/>
      <c r="E42" s="285"/>
      <c r="F42" s="254"/>
      <c r="G42" s="254"/>
      <c r="H42" s="254"/>
      <c r="I42" s="254"/>
      <c r="J42" s="254"/>
      <c r="K42" s="219"/>
    </row>
    <row r="43" spans="1:11" s="512" customFormat="1" ht="48">
      <c r="A43" s="507"/>
      <c r="B43" s="510"/>
      <c r="C43" s="490" t="str">
        <f>'Data information'!C132</f>
        <v xml:space="preserve"> - งานทดสอบการรับน้ำหนักเสาเข็มโดยวิธี Dynamic Load Test  (Dia.0.35 m.=23 Ton)</v>
      </c>
      <c r="D43" s="508"/>
      <c r="E43" s="511" t="str">
        <f>'Data information'!D132</f>
        <v>ต้น</v>
      </c>
      <c r="F43" s="508">
        <f>'Data information'!E132</f>
        <v>0</v>
      </c>
      <c r="G43" s="508">
        <f t="shared" si="0"/>
        <v>0</v>
      </c>
      <c r="H43" s="508">
        <f>'Data information'!F132</f>
        <v>10000</v>
      </c>
      <c r="I43" s="508">
        <f t="shared" si="1"/>
        <v>0</v>
      </c>
      <c r="J43" s="508">
        <f t="shared" si="2"/>
        <v>0</v>
      </c>
      <c r="K43" s="507"/>
    </row>
    <row r="44" spans="1:11" s="208" customFormat="1" hidden="1">
      <c r="A44" s="219"/>
      <c r="B44" s="221"/>
      <c r="C44" s="222" t="str">
        <f>'Data information'!C133</f>
        <v xml:space="preserve"> - งานทดสอบการรับน้ำหนักเสาเข็มโดยวิธี Dynamic Load Test  (Dia.0.60 m.=54 Ton)</v>
      </c>
      <c r="D44" s="254"/>
      <c r="E44" s="285" t="str">
        <f>'Data information'!D133</f>
        <v>ต้น</v>
      </c>
      <c r="F44" s="254">
        <f>'Data information'!E133</f>
        <v>0</v>
      </c>
      <c r="G44" s="254">
        <f t="shared" si="0"/>
        <v>0</v>
      </c>
      <c r="H44" s="254">
        <f>'Data information'!F133</f>
        <v>10000</v>
      </c>
      <c r="I44" s="254">
        <f t="shared" si="1"/>
        <v>0</v>
      </c>
      <c r="J44" s="254">
        <f t="shared" si="2"/>
        <v>0</v>
      </c>
      <c r="K44" s="219"/>
    </row>
    <row r="45" spans="1:11" s="208" customFormat="1" hidden="1">
      <c r="A45" s="219"/>
      <c r="B45" s="221"/>
      <c r="C45" s="222" t="str">
        <f>'Data information'!C134</f>
        <v xml:space="preserve"> - งานทดสอบการรับน้ำหนักเสาเข็มโดยวิธี Static Load Test</v>
      </c>
      <c r="D45" s="254"/>
      <c r="E45" s="285">
        <f>'Data information'!D134</f>
        <v>0</v>
      </c>
      <c r="F45" s="254">
        <f>'Data information'!E134</f>
        <v>0</v>
      </c>
      <c r="G45" s="254">
        <f t="shared" si="0"/>
        <v>0</v>
      </c>
      <c r="H45" s="254">
        <f>'Data information'!F134</f>
        <v>0</v>
      </c>
      <c r="I45" s="254">
        <f t="shared" si="1"/>
        <v>0</v>
      </c>
      <c r="J45" s="254">
        <f t="shared" si="2"/>
        <v>0</v>
      </c>
      <c r="K45" s="219"/>
    </row>
    <row r="46" spans="1:11" s="208" customFormat="1">
      <c r="A46" s="219"/>
      <c r="B46" s="221"/>
      <c r="C46" s="222" t="str">
        <f>'Data information'!C135</f>
        <v xml:space="preserve"> - งานทดสอบความสมบูรณ์ของเสาเข็มโดยวิธี Seismic Test</v>
      </c>
      <c r="D46" s="254"/>
      <c r="E46" s="285" t="str">
        <f>'Data information'!D135</f>
        <v>ต้น</v>
      </c>
      <c r="F46" s="254">
        <f>'Data information'!E135</f>
        <v>0</v>
      </c>
      <c r="G46" s="254">
        <f t="shared" si="0"/>
        <v>0</v>
      </c>
      <c r="H46" s="254">
        <f>'Data information'!F135</f>
        <v>250</v>
      </c>
      <c r="I46" s="254">
        <f t="shared" si="1"/>
        <v>0</v>
      </c>
      <c r="J46" s="254">
        <f t="shared" si="2"/>
        <v>0</v>
      </c>
      <c r="K46" s="219"/>
    </row>
    <row r="47" spans="1:11" s="208" customFormat="1">
      <c r="A47" s="219"/>
      <c r="B47" s="221"/>
      <c r="C47" s="319" t="str">
        <f>'Data information'!C136</f>
        <v>งานคอนกรีตโครงสร้าง</v>
      </c>
      <c r="D47" s="254"/>
      <c r="E47" s="285"/>
      <c r="F47" s="254"/>
      <c r="G47" s="254"/>
      <c r="H47" s="254"/>
      <c r="I47" s="254"/>
      <c r="J47" s="254"/>
      <c r="K47" s="219"/>
    </row>
    <row r="48" spans="1:11" s="208" customFormat="1">
      <c r="A48" s="219"/>
      <c r="B48" s="221"/>
      <c r="C48" s="222" t="str">
        <f>'Data information'!C137</f>
        <v xml:space="preserve"> - คอนกรีตโครงสร้าง  fc'= 280 ksc. ทรงกระบอก</v>
      </c>
      <c r="D48" s="254"/>
      <c r="E48" s="285" t="str">
        <f>'Data information'!D137</f>
        <v>ลบ.ม.</v>
      </c>
      <c r="F48" s="254">
        <f>'Data information'!E137</f>
        <v>2046.73</v>
      </c>
      <c r="G48" s="254">
        <f t="shared" ref="G48:G65" si="3">D48*F48</f>
        <v>0</v>
      </c>
      <c r="H48" s="254">
        <f>'Data information'!F137</f>
        <v>519</v>
      </c>
      <c r="I48" s="254">
        <f t="shared" ref="I48:I65" si="4">D48*H48</f>
        <v>0</v>
      </c>
      <c r="J48" s="254">
        <f t="shared" ref="J48:J65" si="5">G48+I48</f>
        <v>0</v>
      </c>
      <c r="K48" s="219"/>
    </row>
    <row r="49" spans="1:11" s="208" customFormat="1" hidden="1">
      <c r="A49" s="219"/>
      <c r="B49" s="221"/>
      <c r="C49" s="222" t="str">
        <f>'Data information'!C138</f>
        <v xml:space="preserve"> - คอนกรีตโครงสร้าง  fc'=320 ksc. ทรงกระบอก</v>
      </c>
      <c r="D49" s="254"/>
      <c r="E49" s="285" t="str">
        <f>'Data information'!D138</f>
        <v>ลบ.ม.</v>
      </c>
      <c r="F49" s="254">
        <f>'Data information'!E138</f>
        <v>2149.5300000000002</v>
      </c>
      <c r="G49" s="254">
        <f t="shared" si="3"/>
        <v>0</v>
      </c>
      <c r="H49" s="254">
        <f>'Data information'!F138</f>
        <v>519</v>
      </c>
      <c r="I49" s="254">
        <f t="shared" si="4"/>
        <v>0</v>
      </c>
      <c r="J49" s="254">
        <f t="shared" si="5"/>
        <v>0</v>
      </c>
      <c r="K49" s="219"/>
    </row>
    <row r="50" spans="1:11" s="208" customFormat="1">
      <c r="A50" s="219"/>
      <c r="B50" s="221"/>
      <c r="C50" s="302" t="str">
        <f>'Data information'!C139</f>
        <v>งานแบบหล่อคอนกรีต</v>
      </c>
      <c r="D50" s="254"/>
      <c r="E50" s="285"/>
      <c r="F50" s="254"/>
      <c r="G50" s="254"/>
      <c r="H50" s="254"/>
      <c r="I50" s="254"/>
      <c r="J50" s="254"/>
      <c r="K50" s="219"/>
    </row>
    <row r="51" spans="1:11" s="208" customFormat="1">
      <c r="A51" s="219"/>
      <c r="B51" s="221"/>
      <c r="C51" s="222" t="str">
        <f>'Data information'!C140</f>
        <v xml:space="preserve"> - ไม้แบบทั่วไป  </v>
      </c>
      <c r="D51" s="254"/>
      <c r="E51" s="285" t="str">
        <f>'Data information'!D140</f>
        <v>ตร.ม.</v>
      </c>
      <c r="F51" s="254">
        <f>'Data information'!E140</f>
        <v>300</v>
      </c>
      <c r="G51" s="254">
        <f t="shared" si="3"/>
        <v>0</v>
      </c>
      <c r="H51" s="254">
        <f>'Data information'!F140</f>
        <v>0</v>
      </c>
      <c r="I51" s="254">
        <f t="shared" si="4"/>
        <v>0</v>
      </c>
      <c r="J51" s="254">
        <f t="shared" si="5"/>
        <v>0</v>
      </c>
      <c r="K51" s="219"/>
    </row>
    <row r="52" spans="1:11" s="208" customFormat="1">
      <c r="A52" s="219"/>
      <c r="B52" s="221"/>
      <c r="C52" s="222" t="str">
        <f>'Data information'!C141</f>
        <v xml:space="preserve"> - ค่าแรงไม้แบบ</v>
      </c>
      <c r="D52" s="254"/>
      <c r="E52" s="285" t="str">
        <f>'Data information'!D141</f>
        <v>ตร.ม.</v>
      </c>
      <c r="F52" s="254">
        <f>'Data information'!E141</f>
        <v>0</v>
      </c>
      <c r="G52" s="254">
        <f t="shared" si="3"/>
        <v>0</v>
      </c>
      <c r="H52" s="254">
        <f>'Data information'!F141</f>
        <v>121</v>
      </c>
      <c r="I52" s="254">
        <f t="shared" si="4"/>
        <v>0</v>
      </c>
      <c r="J52" s="254">
        <f t="shared" si="5"/>
        <v>0</v>
      </c>
      <c r="K52" s="219"/>
    </row>
    <row r="53" spans="1:11" s="208" customFormat="1">
      <c r="A53" s="219"/>
      <c r="B53" s="221"/>
      <c r="C53" s="222" t="str">
        <f>'Data information'!C142</f>
        <v xml:space="preserve"> - ไม้คร่าวยึดแบบหล่อคอนกรีต </v>
      </c>
      <c r="D53" s="254"/>
      <c r="E53" s="285" t="str">
        <f>'Data information'!D142</f>
        <v>ตร.ม.</v>
      </c>
      <c r="F53" s="254">
        <f>'Data information'!E142</f>
        <v>300</v>
      </c>
      <c r="G53" s="254">
        <f t="shared" si="3"/>
        <v>0</v>
      </c>
      <c r="H53" s="254">
        <f>'Data information'!F142</f>
        <v>0</v>
      </c>
      <c r="I53" s="254">
        <f t="shared" si="4"/>
        <v>0</v>
      </c>
      <c r="J53" s="254">
        <f t="shared" si="5"/>
        <v>0</v>
      </c>
      <c r="K53" s="219"/>
    </row>
    <row r="54" spans="1:11" s="208" customFormat="1" hidden="1">
      <c r="A54" s="219"/>
      <c r="B54" s="221"/>
      <c r="C54" s="222" t="str">
        <f>'Data information'!C143</f>
        <v xml:space="preserve"> - ไม้ค้ำยันแบบหล่อคอนกรีต </v>
      </c>
      <c r="D54" s="254"/>
      <c r="E54" s="285" t="str">
        <f>'Data information'!D143</f>
        <v>ต้น</v>
      </c>
      <c r="F54" s="254">
        <f>'Data information'!E143</f>
        <v>15</v>
      </c>
      <c r="G54" s="254">
        <f t="shared" si="3"/>
        <v>0</v>
      </c>
      <c r="H54" s="254">
        <f>'Data information'!F143</f>
        <v>0</v>
      </c>
      <c r="I54" s="254">
        <f t="shared" si="4"/>
        <v>0</v>
      </c>
      <c r="J54" s="254">
        <f t="shared" si="5"/>
        <v>0</v>
      </c>
      <c r="K54" s="219"/>
    </row>
    <row r="55" spans="1:11" s="208" customFormat="1">
      <c r="A55" s="219"/>
      <c r="B55" s="221"/>
      <c r="C55" s="222" t="str">
        <f>'Data information'!C144</f>
        <v xml:space="preserve"> - ตะปู</v>
      </c>
      <c r="D55" s="254"/>
      <c r="E55" s="285" t="str">
        <f>'Data information'!D144</f>
        <v>กก.</v>
      </c>
      <c r="F55" s="254">
        <f>'Data information'!E144</f>
        <v>58.88</v>
      </c>
      <c r="G55" s="254">
        <f t="shared" si="3"/>
        <v>0</v>
      </c>
      <c r="H55" s="254">
        <f>'Data information'!F144</f>
        <v>0</v>
      </c>
      <c r="I55" s="254">
        <f t="shared" si="4"/>
        <v>0</v>
      </c>
      <c r="J55" s="254">
        <f t="shared" si="5"/>
        <v>0</v>
      </c>
      <c r="K55" s="219"/>
    </row>
    <row r="56" spans="1:11" s="208" customFormat="1">
      <c r="A56" s="219"/>
      <c r="B56" s="221"/>
      <c r="C56" s="319" t="str">
        <f>'Data information'!C145</f>
        <v>งานเหล็กเสริมคอนกรีต</v>
      </c>
      <c r="D56" s="254"/>
      <c r="E56" s="285"/>
      <c r="F56" s="254"/>
      <c r="G56" s="254"/>
      <c r="H56" s="254"/>
      <c r="I56" s="254"/>
      <c r="J56" s="254"/>
      <c r="K56" s="219"/>
    </row>
    <row r="57" spans="1:11" s="208" customFormat="1">
      <c r="A57" s="219"/>
      <c r="B57" s="221"/>
      <c r="C57" s="222" t="str">
        <f>'Data information'!C146</f>
        <v xml:space="preserve"> - เหล็กเส้นกลมผิวเรียบ SR.24 RB6 มม.</v>
      </c>
      <c r="D57" s="254"/>
      <c r="E57" s="285" t="str">
        <f>'Data information'!D146</f>
        <v>กก.</v>
      </c>
      <c r="F57" s="254">
        <f>'Data information'!E146</f>
        <v>21.47</v>
      </c>
      <c r="G57" s="254">
        <f t="shared" si="3"/>
        <v>0</v>
      </c>
      <c r="H57" s="254">
        <f>'Data information'!F146</f>
        <v>4.4000000000000004</v>
      </c>
      <c r="I57" s="254">
        <f t="shared" si="4"/>
        <v>0</v>
      </c>
      <c r="J57" s="254">
        <f t="shared" si="5"/>
        <v>0</v>
      </c>
      <c r="K57" s="219"/>
    </row>
    <row r="58" spans="1:11" s="208" customFormat="1">
      <c r="A58" s="219"/>
      <c r="B58" s="221"/>
      <c r="C58" s="222" t="str">
        <f>'Data information'!C147</f>
        <v xml:space="preserve"> - เหล็กเส้นกลมผิวเรียบ SR.24 RB9 มม.</v>
      </c>
      <c r="D58" s="254"/>
      <c r="E58" s="285" t="str">
        <f>'Data information'!D147</f>
        <v>กก.</v>
      </c>
      <c r="F58" s="254">
        <f>'Data information'!E147</f>
        <v>20.79</v>
      </c>
      <c r="G58" s="254">
        <f t="shared" si="3"/>
        <v>0</v>
      </c>
      <c r="H58" s="254">
        <f>'Data information'!F147</f>
        <v>4.4000000000000004</v>
      </c>
      <c r="I58" s="254">
        <f t="shared" si="4"/>
        <v>0</v>
      </c>
      <c r="J58" s="254">
        <f t="shared" si="5"/>
        <v>0</v>
      </c>
      <c r="K58" s="219"/>
    </row>
    <row r="59" spans="1:11" s="208" customFormat="1">
      <c r="A59" s="219"/>
      <c r="B59" s="221"/>
      <c r="C59" s="222" t="str">
        <f>'Data information'!C148</f>
        <v xml:space="preserve"> - เหล็กเส้นกลมผิวข้ออ้อย SD.40 DB12 มม.</v>
      </c>
      <c r="D59" s="254"/>
      <c r="E59" s="285" t="str">
        <f>'Data information'!D148</f>
        <v>กก.</v>
      </c>
      <c r="F59" s="254">
        <f>'Data information'!E148</f>
        <v>20.2</v>
      </c>
      <c r="G59" s="254">
        <f t="shared" si="3"/>
        <v>0</v>
      </c>
      <c r="H59" s="254">
        <f>'Data information'!F148</f>
        <v>3.6</v>
      </c>
      <c r="I59" s="254">
        <f t="shared" si="4"/>
        <v>0</v>
      </c>
      <c r="J59" s="254">
        <f t="shared" si="5"/>
        <v>0</v>
      </c>
      <c r="K59" s="219"/>
    </row>
    <row r="60" spans="1:11" s="208" customFormat="1">
      <c r="A60" s="219"/>
      <c r="B60" s="221"/>
      <c r="C60" s="222" t="str">
        <f>'Data information'!C149</f>
        <v xml:space="preserve"> - เหล็กเส้นกลมผิวข้ออ้อย SD.40 DB16 มม.</v>
      </c>
      <c r="D60" s="254"/>
      <c r="E60" s="285" t="str">
        <f>'Data information'!D149</f>
        <v>กก.</v>
      </c>
      <c r="F60" s="254">
        <f>'Data information'!E149</f>
        <v>20.14</v>
      </c>
      <c r="G60" s="254">
        <f t="shared" si="3"/>
        <v>0</v>
      </c>
      <c r="H60" s="254">
        <f>'Data information'!F149</f>
        <v>3.6</v>
      </c>
      <c r="I60" s="254">
        <f t="shared" si="4"/>
        <v>0</v>
      </c>
      <c r="J60" s="254">
        <f t="shared" si="5"/>
        <v>0</v>
      </c>
      <c r="K60" s="219"/>
    </row>
    <row r="61" spans="1:11" s="208" customFormat="1">
      <c r="A61" s="219"/>
      <c r="B61" s="221"/>
      <c r="C61" s="222" t="str">
        <f>'Data information'!C150</f>
        <v xml:space="preserve"> - เหล็กเส้นกลมผิวข้ออ้อย SD.40 DB20 มม.</v>
      </c>
      <c r="D61" s="254"/>
      <c r="E61" s="285" t="str">
        <f>'Data information'!D150</f>
        <v>กก.</v>
      </c>
      <c r="F61" s="254">
        <f>'Data information'!E150</f>
        <v>20.18</v>
      </c>
      <c r="G61" s="254">
        <f t="shared" si="3"/>
        <v>0</v>
      </c>
      <c r="H61" s="254">
        <f>'Data information'!F150</f>
        <v>3.1</v>
      </c>
      <c r="I61" s="254">
        <f t="shared" si="4"/>
        <v>0</v>
      </c>
      <c r="J61" s="254">
        <f t="shared" si="5"/>
        <v>0</v>
      </c>
      <c r="K61" s="219"/>
    </row>
    <row r="62" spans="1:11" s="208" customFormat="1" hidden="1">
      <c r="A62" s="219"/>
      <c r="B62" s="221"/>
      <c r="C62" s="222" t="str">
        <f>'Data information'!C151</f>
        <v xml:space="preserve"> - เหล็กเส้นกลมผิวข้ออ้อย SD.40 DB25 มม.</v>
      </c>
      <c r="D62" s="254"/>
      <c r="E62" s="285" t="str">
        <f>'Data information'!D151</f>
        <v>กก.</v>
      </c>
      <c r="F62" s="254">
        <f>'Data information'!E151</f>
        <v>20.41</v>
      </c>
      <c r="G62" s="254">
        <f t="shared" si="3"/>
        <v>0</v>
      </c>
      <c r="H62" s="254">
        <f>'Data information'!F151</f>
        <v>3.1</v>
      </c>
      <c r="I62" s="254">
        <f t="shared" si="4"/>
        <v>0</v>
      </c>
      <c r="J62" s="254">
        <f t="shared" si="5"/>
        <v>0</v>
      </c>
      <c r="K62" s="219"/>
    </row>
    <row r="63" spans="1:11" s="208" customFormat="1" hidden="1">
      <c r="A63" s="219"/>
      <c r="B63" s="221"/>
      <c r="C63" s="222" t="str">
        <f>'Data information'!C152</f>
        <v xml:space="preserve"> - เหล็กเส้นกลมผิวข้ออ้อย SD.40 DB28 มม.</v>
      </c>
      <c r="D63" s="254"/>
      <c r="E63" s="285" t="str">
        <f>'Data information'!D152</f>
        <v>กก.</v>
      </c>
      <c r="F63" s="254">
        <f>'Data information'!E152</f>
        <v>20.41</v>
      </c>
      <c r="G63" s="254">
        <f t="shared" si="3"/>
        <v>0</v>
      </c>
      <c r="H63" s="254">
        <f>'Data information'!F152</f>
        <v>3.1</v>
      </c>
      <c r="I63" s="254">
        <f t="shared" si="4"/>
        <v>0</v>
      </c>
      <c r="J63" s="254">
        <f t="shared" si="5"/>
        <v>0</v>
      </c>
      <c r="K63" s="219"/>
    </row>
    <row r="64" spans="1:11" s="208" customFormat="1" hidden="1">
      <c r="A64" s="219"/>
      <c r="B64" s="221"/>
      <c r="C64" s="222" t="str">
        <f>'Data information'!C153</f>
        <v xml:space="preserve"> - เหล็กเส้นกลมผิวข้ออ้อย SD.40 DB32 มม.</v>
      </c>
      <c r="D64" s="254"/>
      <c r="E64" s="285" t="str">
        <f>'Data information'!D153</f>
        <v>กก.</v>
      </c>
      <c r="F64" s="254">
        <f>'Data information'!E153</f>
        <v>20.41</v>
      </c>
      <c r="G64" s="254">
        <f t="shared" si="3"/>
        <v>0</v>
      </c>
      <c r="H64" s="254">
        <f>'Data information'!F153</f>
        <v>3.1</v>
      </c>
      <c r="I64" s="254">
        <f t="shared" si="4"/>
        <v>0</v>
      </c>
      <c r="J64" s="254">
        <f t="shared" si="5"/>
        <v>0</v>
      </c>
      <c r="K64" s="219"/>
    </row>
    <row r="65" spans="1:11" s="208" customFormat="1">
      <c r="A65" s="219"/>
      <c r="B65" s="221"/>
      <c r="C65" s="222" t="str">
        <f>'Data information'!C154</f>
        <v xml:space="preserve"> - ลวดผูกเหล็ก</v>
      </c>
      <c r="D65" s="254"/>
      <c r="E65" s="285" t="str">
        <f>'Data information'!D154</f>
        <v>กก.</v>
      </c>
      <c r="F65" s="254">
        <f>'Data information'!E154</f>
        <v>34.42</v>
      </c>
      <c r="G65" s="254">
        <f t="shared" si="3"/>
        <v>0</v>
      </c>
      <c r="H65" s="254">
        <f>'Data information'!F154</f>
        <v>0</v>
      </c>
      <c r="I65" s="254">
        <f t="shared" si="4"/>
        <v>0</v>
      </c>
      <c r="J65" s="254">
        <f t="shared" si="5"/>
        <v>0</v>
      </c>
      <c r="K65" s="219"/>
    </row>
    <row r="66" spans="1:11" s="208" customFormat="1">
      <c r="A66" s="219"/>
      <c r="B66" s="221"/>
      <c r="C66" s="319" t="str">
        <f>'Data information'!C155</f>
        <v>งานโครงสร้างสำเร็จรูป ,โครงสร้างอื่นๆ</v>
      </c>
      <c r="D66" s="254"/>
      <c r="E66" s="285"/>
      <c r="F66" s="254"/>
      <c r="G66" s="254"/>
      <c r="H66" s="254"/>
      <c r="I66" s="254"/>
      <c r="J66" s="254"/>
      <c r="K66" s="219"/>
    </row>
    <row r="67" spans="1:11" s="208" customFormat="1" hidden="1">
      <c r="A67" s="219"/>
      <c r="B67" s="221"/>
      <c r="C67" s="222" t="str">
        <f>'Data information'!C156</f>
        <v xml:space="preserve"> - งานระบบพื้น Post - tension</v>
      </c>
      <c r="D67" s="254"/>
      <c r="E67" s="285" t="str">
        <f>'Data information'!D156</f>
        <v>ตร.ม.</v>
      </c>
      <c r="F67" s="254">
        <f>'Data information'!E156</f>
        <v>375</v>
      </c>
      <c r="G67" s="254">
        <f t="shared" ref="G67:G72" si="6">D67*F67</f>
        <v>0</v>
      </c>
      <c r="H67" s="254">
        <f>'Data information'!F156</f>
        <v>0</v>
      </c>
      <c r="I67" s="254">
        <f t="shared" ref="I67:I72" si="7">D67*H67</f>
        <v>0</v>
      </c>
      <c r="J67" s="254">
        <f t="shared" ref="J67:J72" si="8">G67+I67</f>
        <v>0</v>
      </c>
      <c r="K67" s="219"/>
    </row>
    <row r="68" spans="1:11" s="208" customFormat="1" hidden="1">
      <c r="A68" s="219"/>
      <c r="B68" s="221"/>
      <c r="C68" s="222" t="str">
        <f>'Data information'!C157</f>
        <v xml:space="preserve"> - พื้นสำเร็จรูปชนิดกลวง HC 200x1200 mm. LIVE LOAD 300 kg./sq.m.</v>
      </c>
      <c r="D68" s="254"/>
      <c r="E68" s="285" t="str">
        <f>'Data information'!D157</f>
        <v>ตร.ม.</v>
      </c>
      <c r="F68" s="254">
        <f>'Data information'!E157</f>
        <v>785</v>
      </c>
      <c r="G68" s="254">
        <f t="shared" si="6"/>
        <v>0</v>
      </c>
      <c r="H68" s="254">
        <f>'Data information'!F157</f>
        <v>60</v>
      </c>
      <c r="I68" s="254">
        <f t="shared" si="7"/>
        <v>0</v>
      </c>
      <c r="J68" s="254">
        <f t="shared" si="8"/>
        <v>0</v>
      </c>
      <c r="K68" s="219"/>
    </row>
    <row r="69" spans="1:11" s="208" customFormat="1" hidden="1">
      <c r="A69" s="219"/>
      <c r="B69" s="221"/>
      <c r="C69" s="222" t="str">
        <f>'Data information'!C158</f>
        <v xml:space="preserve"> - พื้นสำเร็จรูปชนิดกลวง HC 200x1200 mm. LIVE LOAD 400 kg./sq.m.</v>
      </c>
      <c r="D69" s="254"/>
      <c r="E69" s="285" t="str">
        <f>'Data information'!D158</f>
        <v>ตร.ม.</v>
      </c>
      <c r="F69" s="254">
        <f>'Data information'!E158</f>
        <v>785</v>
      </c>
      <c r="G69" s="254">
        <f t="shared" si="6"/>
        <v>0</v>
      </c>
      <c r="H69" s="254">
        <f>'Data information'!F158</f>
        <v>60</v>
      </c>
      <c r="I69" s="254">
        <f t="shared" si="7"/>
        <v>0</v>
      </c>
      <c r="J69" s="254">
        <f t="shared" si="8"/>
        <v>0</v>
      </c>
      <c r="K69" s="219"/>
    </row>
    <row r="70" spans="1:11" s="208" customFormat="1" hidden="1">
      <c r="A70" s="219"/>
      <c r="B70" s="221"/>
      <c r="C70" s="222" t="str">
        <f>'Data information'!C159</f>
        <v xml:space="preserve"> - Metal Steel Deck</v>
      </c>
      <c r="D70" s="254"/>
      <c r="E70" s="285" t="str">
        <f>'Data information'!D159</f>
        <v>ตร.ม.</v>
      </c>
      <c r="F70" s="254">
        <f>'Data information'!E159</f>
        <v>430.55</v>
      </c>
      <c r="G70" s="254">
        <f t="shared" si="6"/>
        <v>0</v>
      </c>
      <c r="H70" s="254">
        <f>'Data information'!F159</f>
        <v>60</v>
      </c>
      <c r="I70" s="254">
        <f t="shared" si="7"/>
        <v>0</v>
      </c>
      <c r="J70" s="254">
        <f t="shared" si="8"/>
        <v>0</v>
      </c>
      <c r="K70" s="219"/>
    </row>
    <row r="71" spans="1:11" s="208" customFormat="1" hidden="1">
      <c r="A71" s="231"/>
      <c r="B71" s="221"/>
      <c r="C71" s="222" t="str">
        <f>'Data information'!C160</f>
        <v xml:space="preserve"> - ROD Dia. 100 mm.</v>
      </c>
      <c r="D71" s="254"/>
      <c r="E71" s="285" t="str">
        <f>'Data information'!D160</f>
        <v>ม.</v>
      </c>
      <c r="F71" s="254">
        <f>'Data information'!E160</f>
        <v>300</v>
      </c>
      <c r="G71" s="254">
        <f t="shared" si="6"/>
        <v>0</v>
      </c>
      <c r="H71" s="254">
        <f>'Data information'!F160</f>
        <v>0</v>
      </c>
      <c r="I71" s="254">
        <f t="shared" si="7"/>
        <v>0</v>
      </c>
      <c r="J71" s="254">
        <f t="shared" si="8"/>
        <v>0</v>
      </c>
      <c r="K71" s="231"/>
    </row>
    <row r="72" spans="1:11" s="208" customFormat="1" hidden="1">
      <c r="A72" s="231"/>
      <c r="B72" s="221"/>
      <c r="C72" s="222" t="str">
        <f>'Data information'!C161</f>
        <v xml:space="preserve"> - เหล็ก Wire Mesh  Dia 4 มม.@ 0.20x0.20 ม. </v>
      </c>
      <c r="D72" s="254"/>
      <c r="E72" s="285" t="str">
        <f>'Data information'!D161</f>
        <v>ตร.ม.</v>
      </c>
      <c r="F72" s="254">
        <f>'Data information'!E161</f>
        <v>30.84</v>
      </c>
      <c r="G72" s="254">
        <f t="shared" si="6"/>
        <v>0</v>
      </c>
      <c r="H72" s="254">
        <f>'Data information'!F161</f>
        <v>5</v>
      </c>
      <c r="I72" s="254">
        <f t="shared" si="7"/>
        <v>0</v>
      </c>
      <c r="J72" s="254">
        <f t="shared" si="8"/>
        <v>0</v>
      </c>
      <c r="K72" s="231"/>
    </row>
    <row r="73" spans="1:11" s="208" customFormat="1">
      <c r="A73" s="231"/>
      <c r="B73" s="221"/>
      <c r="C73" s="234"/>
      <c r="D73" s="254"/>
      <c r="E73" s="304"/>
      <c r="F73" s="303"/>
      <c r="G73" s="303"/>
      <c r="H73" s="303"/>
      <c r="I73" s="303"/>
      <c r="J73" s="303"/>
      <c r="K73" s="231"/>
    </row>
    <row r="74" spans="1:11" s="208" customFormat="1">
      <c r="A74" s="219"/>
      <c r="B74" s="221"/>
      <c r="C74" s="305" t="s">
        <v>163</v>
      </c>
      <c r="D74" s="306"/>
      <c r="E74" s="307"/>
      <c r="F74" s="306"/>
      <c r="G74" s="306">
        <f>SUM(G37:G73)</f>
        <v>0</v>
      </c>
      <c r="H74" s="306"/>
      <c r="I74" s="306">
        <f>SUM(I37:I73)</f>
        <v>0</v>
      </c>
      <c r="J74" s="306">
        <f>SUM(J37:J73)</f>
        <v>0</v>
      </c>
      <c r="K74" s="219"/>
    </row>
    <row r="75" spans="1:11" s="208" customFormat="1" hidden="1">
      <c r="A75" s="231"/>
      <c r="B75" s="302" t="s">
        <v>965</v>
      </c>
      <c r="C75" s="222"/>
      <c r="D75" s="254"/>
      <c r="E75" s="285"/>
      <c r="F75" s="254"/>
      <c r="G75" s="254"/>
      <c r="H75" s="254"/>
      <c r="I75" s="254"/>
      <c r="J75" s="254"/>
      <c r="K75" s="231"/>
    </row>
    <row r="76" spans="1:11" s="208" customFormat="1" hidden="1">
      <c r="A76" s="231"/>
      <c r="B76" s="233"/>
      <c r="C76" s="222" t="str">
        <f>'Data information'!C163</f>
        <v xml:space="preserve"> - H-800x300x14x26 mm. 210 kg./m.</v>
      </c>
      <c r="D76" s="254"/>
      <c r="E76" s="285" t="str">
        <f>'Data information'!D163</f>
        <v>กก.</v>
      </c>
      <c r="F76" s="254">
        <f>'Data information'!E163</f>
        <v>35.35</v>
      </c>
      <c r="G76" s="254">
        <f t="shared" ref="G76:G116" si="9">D76*F76</f>
        <v>0</v>
      </c>
      <c r="H76" s="254">
        <f>'Data information'!F163</f>
        <v>0</v>
      </c>
      <c r="I76" s="254">
        <f t="shared" ref="I76:I116" si="10">D76*H76</f>
        <v>0</v>
      </c>
      <c r="J76" s="254">
        <f t="shared" ref="J76:J116" si="11">G76+I76</f>
        <v>0</v>
      </c>
      <c r="K76" s="231"/>
    </row>
    <row r="77" spans="1:11" s="208" customFormat="1" hidden="1">
      <c r="A77" s="231"/>
      <c r="B77" s="233"/>
      <c r="C77" s="222" t="str">
        <f>'Data information'!C164</f>
        <v xml:space="preserve"> - H-400x200x8x13 mm.</v>
      </c>
      <c r="D77" s="254"/>
      <c r="E77" s="285" t="str">
        <f>'Data information'!D164</f>
        <v>กก.</v>
      </c>
      <c r="F77" s="254">
        <f>'Data information'!E164</f>
        <v>33.409999999999997</v>
      </c>
      <c r="G77" s="254">
        <f t="shared" si="9"/>
        <v>0</v>
      </c>
      <c r="H77" s="254">
        <f>'Data information'!F164</f>
        <v>0</v>
      </c>
      <c r="I77" s="254">
        <f t="shared" si="10"/>
        <v>0</v>
      </c>
      <c r="J77" s="254">
        <f t="shared" si="11"/>
        <v>0</v>
      </c>
      <c r="K77" s="231"/>
    </row>
    <row r="78" spans="1:11" s="208" customFormat="1" hidden="1">
      <c r="A78" s="231"/>
      <c r="B78" s="233"/>
      <c r="C78" s="222" t="str">
        <f>'Data information'!C165</f>
        <v xml:space="preserve"> - H-350x175x7x11 mm.</v>
      </c>
      <c r="D78" s="254"/>
      <c r="E78" s="285" t="str">
        <f>'Data information'!D165</f>
        <v>กก.</v>
      </c>
      <c r="F78" s="254">
        <f>'Data information'!E165</f>
        <v>33.409999999999997</v>
      </c>
      <c r="G78" s="254">
        <f t="shared" si="9"/>
        <v>0</v>
      </c>
      <c r="H78" s="254">
        <f>'Data information'!F165</f>
        <v>0</v>
      </c>
      <c r="I78" s="254">
        <f t="shared" si="10"/>
        <v>0</v>
      </c>
      <c r="J78" s="254">
        <f t="shared" si="11"/>
        <v>0</v>
      </c>
      <c r="K78" s="231"/>
    </row>
    <row r="79" spans="1:11" s="208" customFormat="1" hidden="1">
      <c r="A79" s="231"/>
      <c r="B79" s="233"/>
      <c r="C79" s="222" t="str">
        <f>'Data information'!C166</f>
        <v xml:space="preserve"> - H-300x150x6.5x9 mm.</v>
      </c>
      <c r="D79" s="254"/>
      <c r="E79" s="285" t="str">
        <f>'Data information'!D166</f>
        <v>กก.</v>
      </c>
      <c r="F79" s="254">
        <f>'Data information'!E166</f>
        <v>35.549999999999997</v>
      </c>
      <c r="G79" s="254">
        <f t="shared" si="9"/>
        <v>0</v>
      </c>
      <c r="H79" s="254">
        <f>'Data information'!F166</f>
        <v>0</v>
      </c>
      <c r="I79" s="254">
        <f t="shared" si="10"/>
        <v>0</v>
      </c>
      <c r="J79" s="254">
        <f t="shared" si="11"/>
        <v>0</v>
      </c>
      <c r="K79" s="231"/>
    </row>
    <row r="80" spans="1:11" s="208" customFormat="1" hidden="1">
      <c r="A80" s="231"/>
      <c r="B80" s="233"/>
      <c r="C80" s="222" t="str">
        <f>'Data information'!C167</f>
        <v xml:space="preserve"> - H-200x200x8x12 mm.</v>
      </c>
      <c r="D80" s="254"/>
      <c r="E80" s="285" t="str">
        <f>'Data information'!D167</f>
        <v>กก.</v>
      </c>
      <c r="F80" s="254">
        <f>'Data information'!E167</f>
        <v>33.409999999999997</v>
      </c>
      <c r="G80" s="254">
        <f t="shared" si="9"/>
        <v>0</v>
      </c>
      <c r="H80" s="254">
        <f>'Data information'!F167</f>
        <v>0</v>
      </c>
      <c r="I80" s="254">
        <f t="shared" si="10"/>
        <v>0</v>
      </c>
      <c r="J80" s="254">
        <f t="shared" si="11"/>
        <v>0</v>
      </c>
      <c r="K80" s="231"/>
    </row>
    <row r="81" spans="1:11" s="208" customFormat="1" hidden="1">
      <c r="A81" s="231"/>
      <c r="B81" s="233"/>
      <c r="C81" s="222" t="str">
        <f>'Data information'!C168</f>
        <v xml:space="preserve"> - H-200x150x6x9 mm.</v>
      </c>
      <c r="D81" s="254"/>
      <c r="E81" s="285" t="str">
        <f>'Data information'!D168</f>
        <v>กก.</v>
      </c>
      <c r="F81" s="254">
        <f>'Data information'!E168</f>
        <v>34.020000000000003</v>
      </c>
      <c r="G81" s="254">
        <f t="shared" si="9"/>
        <v>0</v>
      </c>
      <c r="H81" s="254">
        <f>'Data information'!F168</f>
        <v>0</v>
      </c>
      <c r="I81" s="254">
        <f t="shared" si="10"/>
        <v>0</v>
      </c>
      <c r="J81" s="254">
        <f t="shared" si="11"/>
        <v>0</v>
      </c>
      <c r="K81" s="231"/>
    </row>
    <row r="82" spans="1:11" s="208" customFormat="1" hidden="1">
      <c r="A82" s="231"/>
      <c r="B82" s="233"/>
      <c r="C82" s="222" t="str">
        <f>'Data information'!C169</f>
        <v xml:space="preserve"> - H-194x150x6x9 mm.</v>
      </c>
      <c r="D82" s="254"/>
      <c r="E82" s="285" t="str">
        <f>'Data information'!D169</f>
        <v>กก.</v>
      </c>
      <c r="F82" s="254">
        <f>'Data information'!E169</f>
        <v>34.020000000000003</v>
      </c>
      <c r="G82" s="254">
        <f t="shared" si="9"/>
        <v>0</v>
      </c>
      <c r="H82" s="254">
        <f>'Data information'!F169</f>
        <v>0</v>
      </c>
      <c r="I82" s="254">
        <f t="shared" si="10"/>
        <v>0</v>
      </c>
      <c r="J82" s="254">
        <f t="shared" si="11"/>
        <v>0</v>
      </c>
      <c r="K82" s="231"/>
    </row>
    <row r="83" spans="1:11" s="208" customFormat="1" hidden="1">
      <c r="A83" s="231"/>
      <c r="B83" s="233"/>
      <c r="C83" s="222" t="str">
        <f>'Data information'!C170</f>
        <v xml:space="preserve"> - H-150x150x7x10 mm.</v>
      </c>
      <c r="D83" s="254"/>
      <c r="E83" s="285" t="str">
        <f>'Data information'!D170</f>
        <v>กก.</v>
      </c>
      <c r="F83" s="254">
        <f>'Data information'!E170</f>
        <v>33.409999999999997</v>
      </c>
      <c r="G83" s="254">
        <f t="shared" si="9"/>
        <v>0</v>
      </c>
      <c r="H83" s="254">
        <f>'Data information'!F170</f>
        <v>0</v>
      </c>
      <c r="I83" s="254">
        <f t="shared" si="10"/>
        <v>0</v>
      </c>
      <c r="J83" s="254">
        <f t="shared" si="11"/>
        <v>0</v>
      </c>
      <c r="K83" s="231"/>
    </row>
    <row r="84" spans="1:11" s="208" customFormat="1" hidden="1">
      <c r="A84" s="231"/>
      <c r="B84" s="233"/>
      <c r="C84" s="222" t="str">
        <f>'Data information'!C171</f>
        <v xml:space="preserve"> - H-148x100x6x9 mm.</v>
      </c>
      <c r="D84" s="254"/>
      <c r="E84" s="285" t="str">
        <f>'Data information'!D171</f>
        <v>กก.</v>
      </c>
      <c r="F84" s="254">
        <f>'Data information'!E171</f>
        <v>33.459000000000003</v>
      </c>
      <c r="G84" s="254">
        <f t="shared" si="9"/>
        <v>0</v>
      </c>
      <c r="H84" s="254">
        <f>'Data information'!F171</f>
        <v>0</v>
      </c>
      <c r="I84" s="254">
        <f t="shared" si="10"/>
        <v>0</v>
      </c>
      <c r="J84" s="254">
        <f t="shared" si="11"/>
        <v>0</v>
      </c>
      <c r="K84" s="231"/>
    </row>
    <row r="85" spans="1:11" s="208" customFormat="1" hidden="1">
      <c r="A85" s="231"/>
      <c r="B85" s="233"/>
      <c r="C85" s="222" t="str">
        <f>'Data information'!C172</f>
        <v xml:space="preserve"> - H-125x125x6.5x9 mm.</v>
      </c>
      <c r="D85" s="254"/>
      <c r="E85" s="285" t="str">
        <f>'Data information'!D172</f>
        <v>กก.</v>
      </c>
      <c r="F85" s="254">
        <f>'Data information'!E172</f>
        <v>33.409999999999997</v>
      </c>
      <c r="G85" s="254">
        <f t="shared" si="9"/>
        <v>0</v>
      </c>
      <c r="H85" s="254">
        <f>'Data information'!F172</f>
        <v>0</v>
      </c>
      <c r="I85" s="254">
        <f t="shared" si="10"/>
        <v>0</v>
      </c>
      <c r="J85" s="254">
        <f t="shared" si="11"/>
        <v>0</v>
      </c>
      <c r="K85" s="231"/>
    </row>
    <row r="86" spans="1:11" s="208" customFormat="1" hidden="1">
      <c r="A86" s="231"/>
      <c r="B86" s="233"/>
      <c r="C86" s="222" t="str">
        <f>'Data information'!C173</f>
        <v xml:space="preserve"> - H-100x100x6x8 mm.</v>
      </c>
      <c r="D86" s="254"/>
      <c r="E86" s="285" t="str">
        <f>'Data information'!D173</f>
        <v>กก.</v>
      </c>
      <c r="F86" s="254">
        <f>'Data information'!E173</f>
        <v>33.409999999999997</v>
      </c>
      <c r="G86" s="254">
        <f t="shared" si="9"/>
        <v>0</v>
      </c>
      <c r="H86" s="254">
        <f>'Data information'!F173</f>
        <v>0</v>
      </c>
      <c r="I86" s="254">
        <f t="shared" si="10"/>
        <v>0</v>
      </c>
      <c r="J86" s="254">
        <f t="shared" si="11"/>
        <v>0</v>
      </c>
      <c r="K86" s="231"/>
    </row>
    <row r="87" spans="1:11" s="208" customFormat="1" hidden="1">
      <c r="A87" s="231"/>
      <c r="B87" s="233"/>
      <c r="C87" s="222" t="str">
        <f>'Data information'!C174</f>
        <v xml:space="preserve"> - แปเหล็กรูปตัว Z ชุบกัลวาไนซ์ ขนาด 250x2.4 mm.</v>
      </c>
      <c r="D87" s="254"/>
      <c r="E87" s="285" t="str">
        <f>'Data information'!D174</f>
        <v>ม.</v>
      </c>
      <c r="F87" s="254">
        <f>'Data information'!E174</f>
        <v>366</v>
      </c>
      <c r="G87" s="254">
        <f t="shared" si="9"/>
        <v>0</v>
      </c>
      <c r="H87" s="254">
        <f>'Data information'!F174</f>
        <v>25</v>
      </c>
      <c r="I87" s="254">
        <f t="shared" si="10"/>
        <v>0</v>
      </c>
      <c r="J87" s="254">
        <f t="shared" si="11"/>
        <v>0</v>
      </c>
      <c r="K87" s="231"/>
    </row>
    <row r="88" spans="1:11" s="208" customFormat="1" hidden="1">
      <c r="A88" s="231"/>
      <c r="B88" s="233"/>
      <c r="C88" s="222" t="str">
        <f>'Data information'!C175</f>
        <v xml:space="preserve"> - O-216.3x4.5 mm.</v>
      </c>
      <c r="D88" s="254"/>
      <c r="E88" s="285" t="str">
        <f>'Data information'!D175</f>
        <v>กก.</v>
      </c>
      <c r="F88" s="254">
        <f>'Data information'!E175</f>
        <v>28.94</v>
      </c>
      <c r="G88" s="254">
        <f t="shared" si="9"/>
        <v>0</v>
      </c>
      <c r="H88" s="254">
        <f>'Data information'!F175</f>
        <v>0</v>
      </c>
      <c r="I88" s="254">
        <f t="shared" si="10"/>
        <v>0</v>
      </c>
      <c r="J88" s="254">
        <f t="shared" si="11"/>
        <v>0</v>
      </c>
      <c r="K88" s="231"/>
    </row>
    <row r="89" spans="1:11" s="208" customFormat="1" hidden="1">
      <c r="A89" s="231"/>
      <c r="B89" s="233"/>
      <c r="C89" s="222" t="str">
        <f>'Data information'!C176</f>
        <v xml:space="preserve"> - O-114.3x3.2 mm.</v>
      </c>
      <c r="D89" s="254"/>
      <c r="E89" s="285" t="str">
        <f>'Data information'!D176</f>
        <v>กก.</v>
      </c>
      <c r="F89" s="254">
        <f>'Data information'!E176</f>
        <v>26.34</v>
      </c>
      <c r="G89" s="254">
        <f t="shared" si="9"/>
        <v>0</v>
      </c>
      <c r="H89" s="254">
        <f>'Data information'!F176</f>
        <v>0</v>
      </c>
      <c r="I89" s="254">
        <f t="shared" si="10"/>
        <v>0</v>
      </c>
      <c r="J89" s="254">
        <f t="shared" si="11"/>
        <v>0</v>
      </c>
      <c r="K89" s="231"/>
    </row>
    <row r="90" spans="1:11" s="208" customFormat="1" hidden="1">
      <c r="A90" s="231"/>
      <c r="B90" s="233"/>
      <c r="C90" s="222" t="str">
        <f>'Data information'!C177</f>
        <v xml:space="preserve"> - O-76.3x3.2 mm.</v>
      </c>
      <c r="D90" s="254"/>
      <c r="E90" s="285" t="str">
        <f>'Data information'!D177</f>
        <v>กก.</v>
      </c>
      <c r="F90" s="254">
        <f>'Data information'!E177</f>
        <v>26.35</v>
      </c>
      <c r="G90" s="254">
        <f t="shared" si="9"/>
        <v>0</v>
      </c>
      <c r="H90" s="254">
        <f>'Data information'!F177</f>
        <v>0</v>
      </c>
      <c r="I90" s="254">
        <f t="shared" si="10"/>
        <v>0</v>
      </c>
      <c r="J90" s="254">
        <f t="shared" si="11"/>
        <v>0</v>
      </c>
      <c r="K90" s="231"/>
    </row>
    <row r="91" spans="1:11" s="208" customFormat="1" hidden="1">
      <c r="A91" s="231"/>
      <c r="B91" s="233"/>
      <c r="C91" s="222" t="str">
        <f>'Data information'!C178</f>
        <v xml:space="preserve"> - LG-100x100x3.2 mm.</v>
      </c>
      <c r="D91" s="254"/>
      <c r="E91" s="285" t="str">
        <f>'Data information'!D178</f>
        <v>กก.</v>
      </c>
      <c r="F91" s="254">
        <f>'Data information'!E178</f>
        <v>26.585000000000001</v>
      </c>
      <c r="G91" s="254">
        <f t="shared" si="9"/>
        <v>0</v>
      </c>
      <c r="H91" s="254">
        <f>'Data information'!F178</f>
        <v>0</v>
      </c>
      <c r="I91" s="254">
        <f t="shared" si="10"/>
        <v>0</v>
      </c>
      <c r="J91" s="254">
        <f t="shared" si="11"/>
        <v>0</v>
      </c>
      <c r="K91" s="231"/>
    </row>
    <row r="92" spans="1:11" s="208" customFormat="1" hidden="1">
      <c r="A92" s="231"/>
      <c r="B92" s="233"/>
      <c r="C92" s="222" t="str">
        <f>'Data information'!C179</f>
        <v xml:space="preserve"> - LG-100x50x3.2 mm.</v>
      </c>
      <c r="D92" s="254"/>
      <c r="E92" s="285" t="str">
        <f>'Data information'!D179</f>
        <v>กก.</v>
      </c>
      <c r="F92" s="254">
        <f>'Data information'!E179</f>
        <v>26.55</v>
      </c>
      <c r="G92" s="254">
        <f t="shared" si="9"/>
        <v>0</v>
      </c>
      <c r="H92" s="254">
        <f>'Data information'!F179</f>
        <v>0</v>
      </c>
      <c r="I92" s="254">
        <f t="shared" si="10"/>
        <v>0</v>
      </c>
      <c r="J92" s="254">
        <f t="shared" si="11"/>
        <v>0</v>
      </c>
      <c r="K92" s="231"/>
    </row>
    <row r="93" spans="1:11" s="208" customFormat="1" hidden="1">
      <c r="A93" s="231"/>
      <c r="B93" s="233"/>
      <c r="C93" s="222" t="str">
        <f>'Data information'!C180</f>
        <v xml:space="preserve"> - PL.400x400x25mm.</v>
      </c>
      <c r="D93" s="254"/>
      <c r="E93" s="285" t="str">
        <f>'Data information'!D180</f>
        <v>กก.</v>
      </c>
      <c r="F93" s="254">
        <f>'Data information'!E180</f>
        <v>28.44</v>
      </c>
      <c r="G93" s="254">
        <f t="shared" si="9"/>
        <v>0</v>
      </c>
      <c r="H93" s="254">
        <f>'Data information'!F180</f>
        <v>0</v>
      </c>
      <c r="I93" s="254">
        <f t="shared" si="10"/>
        <v>0</v>
      </c>
      <c r="J93" s="254">
        <f t="shared" si="11"/>
        <v>0</v>
      </c>
      <c r="K93" s="231"/>
    </row>
    <row r="94" spans="1:11" s="208" customFormat="1" hidden="1">
      <c r="A94" s="231"/>
      <c r="B94" s="233"/>
      <c r="C94" s="222" t="str">
        <f>'Data information'!C181</f>
        <v xml:space="preserve"> - PL.500x300x20mm.</v>
      </c>
      <c r="D94" s="254"/>
      <c r="E94" s="285" t="str">
        <f>'Data information'!D181</f>
        <v>กก.</v>
      </c>
      <c r="F94" s="254">
        <f>'Data information'!E181</f>
        <v>28.44</v>
      </c>
      <c r="G94" s="254">
        <f t="shared" si="9"/>
        <v>0</v>
      </c>
      <c r="H94" s="254">
        <f>'Data information'!F181</f>
        <v>0</v>
      </c>
      <c r="I94" s="254">
        <f t="shared" si="10"/>
        <v>0</v>
      </c>
      <c r="J94" s="254">
        <f t="shared" si="11"/>
        <v>0</v>
      </c>
      <c r="K94" s="231"/>
    </row>
    <row r="95" spans="1:11" s="208" customFormat="1" hidden="1">
      <c r="A95" s="231"/>
      <c r="B95" s="233"/>
      <c r="C95" s="222" t="str">
        <f>'Data information'!C182</f>
        <v xml:space="preserve"> - PL.450x350x20mm.</v>
      </c>
      <c r="D95" s="254"/>
      <c r="E95" s="285" t="str">
        <f>'Data information'!D182</f>
        <v>กก.</v>
      </c>
      <c r="F95" s="254">
        <f>'Data information'!E182</f>
        <v>28.44</v>
      </c>
      <c r="G95" s="254">
        <f t="shared" si="9"/>
        <v>0</v>
      </c>
      <c r="H95" s="254">
        <f>'Data information'!F182</f>
        <v>0</v>
      </c>
      <c r="I95" s="254">
        <f t="shared" si="10"/>
        <v>0</v>
      </c>
      <c r="J95" s="254">
        <f t="shared" si="11"/>
        <v>0</v>
      </c>
      <c r="K95" s="231"/>
    </row>
    <row r="96" spans="1:11" s="208" customFormat="1" hidden="1">
      <c r="A96" s="231"/>
      <c r="B96" s="233"/>
      <c r="C96" s="222" t="str">
        <f>'Data information'!C183</f>
        <v xml:space="preserve"> - PL.400x300x20mm.</v>
      </c>
      <c r="D96" s="254"/>
      <c r="E96" s="285" t="str">
        <f>'Data information'!D183</f>
        <v>กก.</v>
      </c>
      <c r="F96" s="254">
        <f>'Data information'!E183</f>
        <v>28.44</v>
      </c>
      <c r="G96" s="254">
        <f t="shared" si="9"/>
        <v>0</v>
      </c>
      <c r="H96" s="254">
        <f>'Data information'!F183</f>
        <v>0</v>
      </c>
      <c r="I96" s="254">
        <f t="shared" si="10"/>
        <v>0</v>
      </c>
      <c r="J96" s="254">
        <f t="shared" si="11"/>
        <v>0</v>
      </c>
      <c r="K96" s="231"/>
    </row>
    <row r="97" spans="1:11" s="208" customFormat="1" hidden="1">
      <c r="A97" s="231"/>
      <c r="B97" s="233"/>
      <c r="C97" s="222" t="str">
        <f>'Data information'!C184</f>
        <v xml:space="preserve"> - PL.350x200x20mm.</v>
      </c>
      <c r="D97" s="254"/>
      <c r="E97" s="285" t="str">
        <f>'Data information'!D184</f>
        <v>กก.</v>
      </c>
      <c r="F97" s="254">
        <f>'Data information'!E184</f>
        <v>28.44</v>
      </c>
      <c r="G97" s="254">
        <f t="shared" si="9"/>
        <v>0</v>
      </c>
      <c r="H97" s="254">
        <f>'Data information'!F184</f>
        <v>0</v>
      </c>
      <c r="I97" s="254">
        <f t="shared" si="10"/>
        <v>0</v>
      </c>
      <c r="J97" s="254">
        <f t="shared" si="11"/>
        <v>0</v>
      </c>
      <c r="K97" s="231"/>
    </row>
    <row r="98" spans="1:11" s="208" customFormat="1" hidden="1">
      <c r="A98" s="231"/>
      <c r="B98" s="233"/>
      <c r="C98" s="222" t="str">
        <f>'Data information'!C185</f>
        <v xml:space="preserve"> - PL.300x300x20mm.</v>
      </c>
      <c r="D98" s="254"/>
      <c r="E98" s="285" t="str">
        <f>'Data information'!D185</f>
        <v>กก.</v>
      </c>
      <c r="F98" s="254">
        <f>'Data information'!E185</f>
        <v>28.44</v>
      </c>
      <c r="G98" s="254">
        <f t="shared" si="9"/>
        <v>0</v>
      </c>
      <c r="H98" s="254">
        <f>'Data information'!F185</f>
        <v>0</v>
      </c>
      <c r="I98" s="254">
        <f t="shared" si="10"/>
        <v>0</v>
      </c>
      <c r="J98" s="254">
        <f t="shared" si="11"/>
        <v>0</v>
      </c>
      <c r="K98" s="231"/>
    </row>
    <row r="99" spans="1:11" s="208" customFormat="1" hidden="1">
      <c r="A99" s="231"/>
      <c r="B99" s="233"/>
      <c r="C99" s="222" t="str">
        <f>'Data information'!C186</f>
        <v xml:space="preserve"> - PL 250x250x20 mm.</v>
      </c>
      <c r="D99" s="254"/>
      <c r="E99" s="285" t="str">
        <f>'Data information'!D186</f>
        <v>กก.</v>
      </c>
      <c r="F99" s="254">
        <f>'Data information'!E186</f>
        <v>28.44</v>
      </c>
      <c r="G99" s="254">
        <f t="shared" si="9"/>
        <v>0</v>
      </c>
      <c r="H99" s="254">
        <f>'Data information'!F186</f>
        <v>0</v>
      </c>
      <c r="I99" s="254">
        <f t="shared" si="10"/>
        <v>0</v>
      </c>
      <c r="J99" s="254">
        <f t="shared" si="11"/>
        <v>0</v>
      </c>
      <c r="K99" s="231"/>
    </row>
    <row r="100" spans="1:11" s="208" customFormat="1" hidden="1">
      <c r="A100" s="231"/>
      <c r="B100" s="233"/>
      <c r="C100" s="222" t="str">
        <f>'Data information'!C187</f>
        <v xml:space="preserve"> - PL 250x250x16 mm.</v>
      </c>
      <c r="D100" s="254"/>
      <c r="E100" s="285" t="str">
        <f>'Data information'!D187</f>
        <v>กก.</v>
      </c>
      <c r="F100" s="254">
        <f>'Data information'!E187</f>
        <v>28.44</v>
      </c>
      <c r="G100" s="254">
        <f t="shared" si="9"/>
        <v>0</v>
      </c>
      <c r="H100" s="254">
        <f>'Data information'!F187</f>
        <v>0</v>
      </c>
      <c r="I100" s="254">
        <f t="shared" si="10"/>
        <v>0</v>
      </c>
      <c r="J100" s="254">
        <f t="shared" si="11"/>
        <v>0</v>
      </c>
      <c r="K100" s="231"/>
    </row>
    <row r="101" spans="1:11" s="208" customFormat="1" hidden="1">
      <c r="A101" s="231"/>
      <c r="B101" s="233"/>
      <c r="C101" s="222" t="str">
        <f>'Data information'!C188</f>
        <v xml:space="preserve"> - PL 200x200x16 mm.</v>
      </c>
      <c r="D101" s="254"/>
      <c r="E101" s="285" t="str">
        <f>'Data information'!D188</f>
        <v>กก.</v>
      </c>
      <c r="F101" s="254">
        <f>'Data information'!E188</f>
        <v>28.44</v>
      </c>
      <c r="G101" s="254">
        <f t="shared" si="9"/>
        <v>0</v>
      </c>
      <c r="H101" s="254">
        <f>'Data information'!F188</f>
        <v>0</v>
      </c>
      <c r="I101" s="254">
        <f t="shared" si="10"/>
        <v>0</v>
      </c>
      <c r="J101" s="254">
        <f t="shared" si="11"/>
        <v>0</v>
      </c>
      <c r="K101" s="231"/>
    </row>
    <row r="102" spans="1:11" s="208" customFormat="1" hidden="1">
      <c r="A102" s="231"/>
      <c r="B102" s="233"/>
      <c r="C102" s="222" t="str">
        <f>'Data information'!C189</f>
        <v xml:space="preserve"> - PL.300x300x12mm.</v>
      </c>
      <c r="D102" s="254"/>
      <c r="E102" s="285" t="str">
        <f>'Data information'!D189</f>
        <v>กก.</v>
      </c>
      <c r="F102" s="254">
        <f>'Data information'!E189</f>
        <v>25.12</v>
      </c>
      <c r="G102" s="254">
        <f t="shared" si="9"/>
        <v>0</v>
      </c>
      <c r="H102" s="254">
        <f>'Data information'!F189</f>
        <v>0</v>
      </c>
      <c r="I102" s="254">
        <f t="shared" si="10"/>
        <v>0</v>
      </c>
      <c r="J102" s="254">
        <f t="shared" si="11"/>
        <v>0</v>
      </c>
      <c r="K102" s="231"/>
    </row>
    <row r="103" spans="1:11" s="208" customFormat="1" hidden="1">
      <c r="A103" s="231"/>
      <c r="B103" s="233"/>
      <c r="C103" s="222" t="str">
        <f>'Data information'!C190</f>
        <v xml:space="preserve"> - PL 200x200x12 mm.</v>
      </c>
      <c r="D103" s="254"/>
      <c r="E103" s="285" t="str">
        <f>'Data information'!D190</f>
        <v>กก.</v>
      </c>
      <c r="F103" s="254">
        <f>'Data information'!E190</f>
        <v>25.12</v>
      </c>
      <c r="G103" s="254">
        <f t="shared" si="9"/>
        <v>0</v>
      </c>
      <c r="H103" s="254">
        <f>'Data information'!F190</f>
        <v>0</v>
      </c>
      <c r="I103" s="254">
        <f t="shared" si="10"/>
        <v>0</v>
      </c>
      <c r="J103" s="254">
        <f t="shared" si="11"/>
        <v>0</v>
      </c>
      <c r="K103" s="231"/>
    </row>
    <row r="104" spans="1:11" s="208" customFormat="1" hidden="1">
      <c r="A104" s="231"/>
      <c r="B104" s="233"/>
      <c r="C104" s="222" t="str">
        <f>'Data information'!C191</f>
        <v xml:space="preserve"> - PL 200x200x9 mm.</v>
      </c>
      <c r="D104" s="254"/>
      <c r="E104" s="285" t="str">
        <f>'Data information'!D191</f>
        <v>กก.</v>
      </c>
      <c r="F104" s="254">
        <f>'Data information'!E191</f>
        <v>25.12</v>
      </c>
      <c r="G104" s="254">
        <f t="shared" si="9"/>
        <v>0</v>
      </c>
      <c r="H104" s="254">
        <f>'Data information'!F191</f>
        <v>0</v>
      </c>
      <c r="I104" s="254">
        <f t="shared" si="10"/>
        <v>0</v>
      </c>
      <c r="J104" s="254">
        <f t="shared" si="11"/>
        <v>0</v>
      </c>
      <c r="K104" s="231"/>
    </row>
    <row r="105" spans="1:11" s="208" customFormat="1" hidden="1">
      <c r="A105" s="231"/>
      <c r="B105" s="233"/>
      <c r="C105" s="222" t="str">
        <f>'Data information'!C192</f>
        <v xml:space="preserve"> - PL 6 mm.</v>
      </c>
      <c r="D105" s="254"/>
      <c r="E105" s="285" t="str">
        <f>'Data information'!D192</f>
        <v>กก.</v>
      </c>
      <c r="F105" s="254">
        <f>'Data information'!E192</f>
        <v>25.12</v>
      </c>
      <c r="G105" s="254">
        <f t="shared" si="9"/>
        <v>0</v>
      </c>
      <c r="H105" s="254">
        <f>'Data information'!F192</f>
        <v>0</v>
      </c>
      <c r="I105" s="254">
        <f t="shared" si="10"/>
        <v>0</v>
      </c>
      <c r="J105" s="254">
        <f t="shared" si="11"/>
        <v>0</v>
      </c>
      <c r="K105" s="231"/>
    </row>
    <row r="106" spans="1:11" s="208" customFormat="1" hidden="1">
      <c r="A106" s="231"/>
      <c r="B106" s="233"/>
      <c r="C106" s="222" t="str">
        <f>'Data information'!C193</f>
        <v xml:space="preserve"> - Bolt M16 (ฝังลึก 0.40 ม.)</v>
      </c>
      <c r="D106" s="254"/>
      <c r="E106" s="285" t="str">
        <f>'Data information'!D193</f>
        <v>ชุด</v>
      </c>
      <c r="F106" s="254">
        <f>'Data information'!E193</f>
        <v>160</v>
      </c>
      <c r="G106" s="254">
        <f t="shared" si="9"/>
        <v>0</v>
      </c>
      <c r="H106" s="254">
        <f>'Data information'!F193</f>
        <v>0</v>
      </c>
      <c r="I106" s="254">
        <f t="shared" si="10"/>
        <v>0</v>
      </c>
      <c r="J106" s="254">
        <f t="shared" si="11"/>
        <v>0</v>
      </c>
      <c r="K106" s="231"/>
    </row>
    <row r="107" spans="1:11" s="208" customFormat="1" hidden="1">
      <c r="A107" s="231"/>
      <c r="B107" s="233"/>
      <c r="C107" s="222" t="str">
        <f>'Data information'!C194</f>
        <v xml:space="preserve"> - Bolt M20 (ฝังลึก 0.40 ม.)</v>
      </c>
      <c r="D107" s="254"/>
      <c r="E107" s="285" t="str">
        <f>'Data information'!D194</f>
        <v>ชุด</v>
      </c>
      <c r="F107" s="254">
        <f>'Data information'!E194</f>
        <v>150</v>
      </c>
      <c r="G107" s="254">
        <f t="shared" si="9"/>
        <v>0</v>
      </c>
      <c r="H107" s="254">
        <f>'Data information'!F194</f>
        <v>0</v>
      </c>
      <c r="I107" s="254">
        <f t="shared" si="10"/>
        <v>0</v>
      </c>
      <c r="J107" s="254">
        <f t="shared" si="11"/>
        <v>0</v>
      </c>
      <c r="K107" s="231"/>
    </row>
    <row r="108" spans="1:11" s="208" customFormat="1" hidden="1">
      <c r="A108" s="231"/>
      <c r="B108" s="233"/>
      <c r="C108" s="222" t="str">
        <f>'Data information'!C195</f>
        <v xml:space="preserve"> - Bolt M25 (ฝังลึก 0.50 ม.)</v>
      </c>
      <c r="D108" s="254"/>
      <c r="E108" s="285" t="str">
        <f>'Data information'!D195</f>
        <v>ชุด</v>
      </c>
      <c r="F108" s="254">
        <f>'Data information'!E195</f>
        <v>175</v>
      </c>
      <c r="G108" s="254">
        <f t="shared" si="9"/>
        <v>0</v>
      </c>
      <c r="H108" s="254">
        <f>'Data information'!F195</f>
        <v>0</v>
      </c>
      <c r="I108" s="254">
        <f t="shared" si="10"/>
        <v>0</v>
      </c>
      <c r="J108" s="254">
        <f t="shared" si="11"/>
        <v>0</v>
      </c>
      <c r="K108" s="231"/>
    </row>
    <row r="109" spans="1:11" s="208" customFormat="1" hidden="1">
      <c r="A109" s="231"/>
      <c r="B109" s="233"/>
      <c r="C109" s="222" t="str">
        <f>'Data information'!C196</f>
        <v xml:space="preserve"> - Dowel DB12 (ฝังลึก 0.30 ม.)</v>
      </c>
      <c r="D109" s="254"/>
      <c r="E109" s="285" t="str">
        <f>'Data information'!D196</f>
        <v>กก.</v>
      </c>
      <c r="F109" s="254">
        <f>'Data information'!E196</f>
        <v>20.2</v>
      </c>
      <c r="G109" s="254">
        <f t="shared" si="9"/>
        <v>0</v>
      </c>
      <c r="H109" s="254">
        <f>'Data information'!F196</f>
        <v>0</v>
      </c>
      <c r="I109" s="254">
        <f t="shared" si="10"/>
        <v>0</v>
      </c>
      <c r="J109" s="254">
        <f t="shared" si="11"/>
        <v>0</v>
      </c>
      <c r="K109" s="231"/>
    </row>
    <row r="110" spans="1:11" s="208" customFormat="1" hidden="1">
      <c r="A110" s="231"/>
      <c r="B110" s="233"/>
      <c r="C110" s="222" t="str">
        <f>'Data information'!C197</f>
        <v xml:space="preserve"> - Dowel DB12 (ฝังลึก 0.40 ม.)</v>
      </c>
      <c r="D110" s="254"/>
      <c r="E110" s="285" t="str">
        <f>'Data information'!D197</f>
        <v>กก.</v>
      </c>
      <c r="F110" s="254">
        <f>'Data information'!E197</f>
        <v>20.2</v>
      </c>
      <c r="G110" s="254">
        <f t="shared" si="9"/>
        <v>0</v>
      </c>
      <c r="H110" s="254">
        <f>'Data information'!F197</f>
        <v>0</v>
      </c>
      <c r="I110" s="254">
        <f t="shared" si="10"/>
        <v>0</v>
      </c>
      <c r="J110" s="254">
        <f t="shared" si="11"/>
        <v>0</v>
      </c>
      <c r="K110" s="231"/>
    </row>
    <row r="111" spans="1:11" s="208" customFormat="1" hidden="1">
      <c r="A111" s="231"/>
      <c r="B111" s="233"/>
      <c r="C111" s="222" t="str">
        <f>'Data information'!C198</f>
        <v xml:space="preserve"> - Dowel DB16 (ฝังลึก 0.40 ม.)</v>
      </c>
      <c r="D111" s="254"/>
      <c r="E111" s="285" t="str">
        <f>'Data information'!D198</f>
        <v>กก.</v>
      </c>
      <c r="F111" s="254">
        <f>'Data information'!E198</f>
        <v>20.14</v>
      </c>
      <c r="G111" s="254">
        <f t="shared" si="9"/>
        <v>0</v>
      </c>
      <c r="H111" s="254">
        <f>'Data information'!F198</f>
        <v>0</v>
      </c>
      <c r="I111" s="254">
        <f t="shared" si="10"/>
        <v>0</v>
      </c>
      <c r="J111" s="254">
        <f t="shared" si="11"/>
        <v>0</v>
      </c>
      <c r="K111" s="231"/>
    </row>
    <row r="112" spans="1:11" s="208" customFormat="1" hidden="1">
      <c r="A112" s="231"/>
      <c r="B112" s="233"/>
      <c r="C112" s="222" t="str">
        <f>'Data information'!C199</f>
        <v xml:space="preserve"> - Dowel DB20 (ฝังลึก 0.40 ม.)</v>
      </c>
      <c r="D112" s="254"/>
      <c r="E112" s="285" t="str">
        <f>'Data information'!D199</f>
        <v>กก.</v>
      </c>
      <c r="F112" s="254">
        <f>'Data information'!E199</f>
        <v>20.18</v>
      </c>
      <c r="G112" s="254">
        <f t="shared" si="9"/>
        <v>0</v>
      </c>
      <c r="H112" s="254">
        <f>'Data information'!F199</f>
        <v>0</v>
      </c>
      <c r="I112" s="254">
        <f t="shared" si="10"/>
        <v>0</v>
      </c>
      <c r="J112" s="254">
        <f t="shared" si="11"/>
        <v>0</v>
      </c>
      <c r="K112" s="231"/>
    </row>
    <row r="113" spans="1:11" s="208" customFormat="1" hidden="1">
      <c r="A113" s="231"/>
      <c r="B113" s="233"/>
      <c r="C113" s="222" t="str">
        <f>'Data information'!C200</f>
        <v xml:space="preserve"> - Dowel DB25 (ฝังลึก 0.40 ม.)</v>
      </c>
      <c r="D113" s="254"/>
      <c r="E113" s="285" t="str">
        <f>'Data information'!D200</f>
        <v>กก.</v>
      </c>
      <c r="F113" s="254">
        <f>'Data information'!E200</f>
        <v>20.41</v>
      </c>
      <c r="G113" s="254">
        <f t="shared" si="9"/>
        <v>0</v>
      </c>
      <c r="H113" s="254">
        <f>'Data information'!F200</f>
        <v>0</v>
      </c>
      <c r="I113" s="254">
        <f t="shared" si="10"/>
        <v>0</v>
      </c>
      <c r="J113" s="254">
        <f t="shared" si="11"/>
        <v>0</v>
      </c>
      <c r="K113" s="231"/>
    </row>
    <row r="114" spans="1:11" s="208" customFormat="1" hidden="1">
      <c r="A114" s="231"/>
      <c r="B114" s="233"/>
      <c r="C114" s="222" t="str">
        <f>'Data information'!C201</f>
        <v xml:space="preserve"> - ค่าแรงเชื่อม ประกอบเหล็กโครงสร้าง</v>
      </c>
      <c r="D114" s="254"/>
      <c r="E114" s="285" t="str">
        <f>'Data information'!D201</f>
        <v>กก.</v>
      </c>
      <c r="F114" s="254">
        <f>'Data information'!E201</f>
        <v>0</v>
      </c>
      <c r="G114" s="254">
        <f t="shared" si="9"/>
        <v>0</v>
      </c>
      <c r="H114" s="254">
        <f>'Data information'!F201</f>
        <v>10</v>
      </c>
      <c r="I114" s="254">
        <f t="shared" si="10"/>
        <v>0</v>
      </c>
      <c r="J114" s="254">
        <f t="shared" si="11"/>
        <v>0</v>
      </c>
      <c r="K114" s="231"/>
    </row>
    <row r="115" spans="1:11" s="208" customFormat="1" hidden="1">
      <c r="A115" s="231"/>
      <c r="B115" s="233"/>
      <c r="C115" s="222" t="str">
        <f>'Data information'!C202</f>
        <v xml:space="preserve"> - ทาสีกันสนิม</v>
      </c>
      <c r="D115" s="254"/>
      <c r="E115" s="285" t="str">
        <f>'Data information'!D202</f>
        <v>ตร.ม.</v>
      </c>
      <c r="F115" s="254">
        <f>'Data information'!E202</f>
        <v>22.42</v>
      </c>
      <c r="G115" s="254">
        <f t="shared" si="9"/>
        <v>0</v>
      </c>
      <c r="H115" s="254">
        <f>'Data information'!F202</f>
        <v>30</v>
      </c>
      <c r="I115" s="254">
        <f t="shared" si="10"/>
        <v>0</v>
      </c>
      <c r="J115" s="254">
        <f t="shared" si="11"/>
        <v>0</v>
      </c>
      <c r="K115" s="231"/>
    </row>
    <row r="116" spans="1:11" s="208" customFormat="1" hidden="1">
      <c r="A116" s="231"/>
      <c r="B116" s="233"/>
      <c r="C116" s="222" t="str">
        <f>'Data information'!C203</f>
        <v xml:space="preserve"> - ทาสีน้ำมัน</v>
      </c>
      <c r="D116" s="254"/>
      <c r="E116" s="285" t="str">
        <f>'Data information'!D203</f>
        <v>ตร.ม.</v>
      </c>
      <c r="F116" s="254">
        <f>'Data information'!E203</f>
        <v>66.12</v>
      </c>
      <c r="G116" s="254">
        <f t="shared" si="9"/>
        <v>0</v>
      </c>
      <c r="H116" s="254">
        <f>'Data information'!F203</f>
        <v>35</v>
      </c>
      <c r="I116" s="254">
        <f t="shared" si="10"/>
        <v>0</v>
      </c>
      <c r="J116" s="254">
        <f t="shared" si="11"/>
        <v>0</v>
      </c>
      <c r="K116" s="231"/>
    </row>
    <row r="117" spans="1:11" s="208" customFormat="1" hidden="1">
      <c r="A117" s="231"/>
      <c r="B117" s="233"/>
      <c r="C117" s="222"/>
      <c r="D117" s="254"/>
      <c r="E117" s="285"/>
      <c r="F117" s="254"/>
      <c r="G117" s="254"/>
      <c r="H117" s="254"/>
      <c r="I117" s="254"/>
      <c r="J117" s="254"/>
      <c r="K117" s="231"/>
    </row>
    <row r="118" spans="1:11" s="208" customFormat="1" hidden="1">
      <c r="A118" s="219"/>
      <c r="B118" s="221"/>
      <c r="C118" s="305" t="s">
        <v>163</v>
      </c>
      <c r="D118" s="306"/>
      <c r="E118" s="307"/>
      <c r="F118" s="306"/>
      <c r="G118" s="306">
        <f>SUM(G75:G117)</f>
        <v>0</v>
      </c>
      <c r="H118" s="306"/>
      <c r="I118" s="306">
        <f>SUM(I75:I117)</f>
        <v>0</v>
      </c>
      <c r="J118" s="306">
        <f>SUM(J75:J117)</f>
        <v>0</v>
      </c>
      <c r="K118" s="219"/>
    </row>
    <row r="119" spans="1:11" s="208" customFormat="1">
      <c r="A119" s="231"/>
      <c r="B119" s="233"/>
      <c r="C119" s="234"/>
      <c r="D119" s="231"/>
      <c r="E119" s="298"/>
      <c r="F119" s="231"/>
      <c r="G119" s="231"/>
      <c r="H119" s="231"/>
      <c r="I119" s="231"/>
      <c r="J119" s="231"/>
      <c r="K119" s="231"/>
    </row>
    <row r="120" spans="1:11" s="208" customFormat="1">
      <c r="A120" s="299"/>
      <c r="B120" s="606" t="str">
        <f>"รวม"&amp;B36</f>
        <v>รวมหมวดงานวิศวกรรมโครงสร้าง</v>
      </c>
      <c r="C120" s="606"/>
      <c r="D120" s="300"/>
      <c r="E120" s="301"/>
      <c r="F120" s="300"/>
      <c r="G120" s="300">
        <f>G74+G118</f>
        <v>0</v>
      </c>
      <c r="H120" s="300"/>
      <c r="I120" s="300">
        <f>I74+I118</f>
        <v>0</v>
      </c>
      <c r="J120" s="300">
        <f>J74+J118</f>
        <v>0</v>
      </c>
      <c r="K120" s="299"/>
    </row>
    <row r="121" spans="1:11" s="208" customFormat="1">
      <c r="A121" s="295" t="str">
        <f>A12</f>
        <v>9.2.3</v>
      </c>
      <c r="B121" s="296" t="str">
        <f>B12</f>
        <v>หมวดงานสถาปัตยกรรม</v>
      </c>
      <c r="C121" s="222"/>
      <c r="D121" s="219"/>
      <c r="E121" s="297"/>
      <c r="F121" s="219"/>
      <c r="G121" s="219"/>
      <c r="H121" s="219"/>
      <c r="I121" s="219"/>
      <c r="J121" s="219"/>
      <c r="K121" s="219"/>
    </row>
    <row r="122" spans="1:11" s="208" customFormat="1" hidden="1">
      <c r="A122" s="295"/>
      <c r="B122" s="296"/>
      <c r="C122" s="319" t="str">
        <f>'Data information'!C205</f>
        <v>งานวัสดุมุงหลังคา</v>
      </c>
      <c r="D122" s="219"/>
      <c r="E122" s="297"/>
      <c r="F122" s="219"/>
      <c r="G122" s="219"/>
      <c r="H122" s="219"/>
      <c r="I122" s="219"/>
      <c r="J122" s="219"/>
      <c r="K122" s="219"/>
    </row>
    <row r="123" spans="1:11" s="208" customFormat="1" hidden="1">
      <c r="A123" s="219"/>
      <c r="B123" s="221"/>
      <c r="C123" s="222" t="str">
        <f>'Data information'!C206</f>
        <v xml:space="preserve"> - หลังคา METALSHEET+โฟม หนา 5 ซม.พร้อม Flashing ครอบปิด อุปกรณ์การติดตั้ง</v>
      </c>
      <c r="D123" s="254"/>
      <c r="E123" s="285" t="str">
        <f>'Data information'!D206</f>
        <v>ตร.ม.</v>
      </c>
      <c r="F123" s="254">
        <f>'Data information'!E206</f>
        <v>970</v>
      </c>
      <c r="G123" s="254">
        <f>D123*F123</f>
        <v>0</v>
      </c>
      <c r="H123" s="254">
        <f>'Data information'!F206</f>
        <v>70</v>
      </c>
      <c r="I123" s="254">
        <f>D123*H123</f>
        <v>0</v>
      </c>
      <c r="J123" s="254">
        <f>G123+I123</f>
        <v>0</v>
      </c>
      <c r="K123" s="320" t="s">
        <v>967</v>
      </c>
    </row>
    <row r="124" spans="1:11" s="208" customFormat="1" hidden="1">
      <c r="A124" s="231"/>
      <c r="B124" s="233"/>
      <c r="C124" s="222" t="str">
        <f>'Data information'!C207</f>
        <v xml:space="preserve"> - หลังคาอะครีลิคชนิดแผ่นเรียบโปร่งแสงกันความร้อน ขนาด 1.380X4.00 ม. หนา 6 มม.</v>
      </c>
      <c r="D124" s="254"/>
      <c r="E124" s="285" t="str">
        <f>'Data information'!D207</f>
        <v>ตร.ม.</v>
      </c>
      <c r="F124" s="254">
        <f>'Data information'!E207</f>
        <v>997.5</v>
      </c>
      <c r="G124" s="254">
        <f>D124*F124</f>
        <v>0</v>
      </c>
      <c r="H124" s="254">
        <f>'Data information'!F207</f>
        <v>0</v>
      </c>
      <c r="I124" s="254">
        <f>D124*H124</f>
        <v>0</v>
      </c>
      <c r="J124" s="254">
        <f>G124+I124</f>
        <v>0</v>
      </c>
      <c r="K124" s="231"/>
    </row>
    <row r="125" spans="1:11" s="208" customFormat="1" hidden="1">
      <c r="A125" s="231"/>
      <c r="B125" s="233"/>
      <c r="C125" s="222" t="str">
        <f>'Data information'!C208</f>
        <v xml:space="preserve"> - รางน้ำฝน คสล. ผิวภายในรางขัดมันเรียบผสมน้ำยากันซึม </v>
      </c>
      <c r="D125" s="254"/>
      <c r="E125" s="285" t="str">
        <f>'Data information'!D208</f>
        <v>ม.</v>
      </c>
      <c r="F125" s="254">
        <f>'Data information'!E208</f>
        <v>1560</v>
      </c>
      <c r="G125" s="254">
        <f>D125*F125</f>
        <v>0</v>
      </c>
      <c r="H125" s="254">
        <f>'Data information'!F208</f>
        <v>300</v>
      </c>
      <c r="I125" s="254">
        <f>D125*H125</f>
        <v>0</v>
      </c>
      <c r="J125" s="254">
        <f>G125+I125</f>
        <v>0</v>
      </c>
      <c r="K125" s="231"/>
    </row>
    <row r="126" spans="1:11" s="208" customFormat="1" hidden="1">
      <c r="A126" s="295"/>
      <c r="B126" s="296"/>
      <c r="C126" s="319" t="str">
        <f>'Data information'!C209</f>
        <v>งานฝ้าเพดาน</v>
      </c>
      <c r="D126" s="254"/>
      <c r="E126" s="297"/>
      <c r="F126" s="219"/>
      <c r="G126" s="219"/>
      <c r="H126" s="219"/>
      <c r="I126" s="219"/>
      <c r="J126" s="219"/>
      <c r="K126" s="219"/>
    </row>
    <row r="127" spans="1:11" s="208" customFormat="1" hidden="1">
      <c r="A127" s="219"/>
      <c r="B127" s="221"/>
      <c r="C127" s="222" t="str">
        <f>'Data information'!C210</f>
        <v xml:space="preserve"> - C1-ฝ้าเพดานแต่งเรียบ ท้องพื้นคอนกรีตโครงสร้าง </v>
      </c>
      <c r="D127" s="254"/>
      <c r="E127" s="285" t="str">
        <f>'Data information'!D210</f>
        <v>ตร.ม.</v>
      </c>
      <c r="F127" s="254">
        <f>'Data information'!E210</f>
        <v>24</v>
      </c>
      <c r="G127" s="254">
        <f>D127*F127</f>
        <v>0</v>
      </c>
      <c r="H127" s="254">
        <f>'Data information'!F210</f>
        <v>30</v>
      </c>
      <c r="I127" s="254">
        <f>D127*H127</f>
        <v>0</v>
      </c>
      <c r="J127" s="254">
        <f>G127+I127</f>
        <v>0</v>
      </c>
      <c r="K127" s="320"/>
    </row>
    <row r="128" spans="1:11" s="208" customFormat="1" hidden="1">
      <c r="A128" s="231"/>
      <c r="B128" s="233"/>
      <c r="C128" s="222" t="str">
        <f>'Data information'!C211</f>
        <v xml:space="preserve"> - C2-ฝ้าเพดานยิบซั่มบอร์ดชนิดขอบลาดหนา 9 มม.โครงเคร่า ซีไลน์เหล็กอาบสังกะสี  @0.60 ม.# </v>
      </c>
      <c r="D128" s="254"/>
      <c r="E128" s="285" t="str">
        <f>'Data information'!D211</f>
        <v>ตร.ม.</v>
      </c>
      <c r="F128" s="254">
        <f>'Data information'!E211</f>
        <v>186.33</v>
      </c>
      <c r="G128" s="254">
        <f>D128*F128</f>
        <v>0</v>
      </c>
      <c r="H128" s="254">
        <f>'Data information'!F211</f>
        <v>75</v>
      </c>
      <c r="I128" s="254">
        <f>D128*H128</f>
        <v>0</v>
      </c>
      <c r="J128" s="254">
        <f>G128+I128</f>
        <v>0</v>
      </c>
      <c r="K128" s="231"/>
    </row>
    <row r="129" spans="1:11" s="208" customFormat="1" hidden="1">
      <c r="A129" s="231"/>
      <c r="B129" s="233"/>
      <c r="C129" s="222" t="str">
        <f>'Data information'!C212</f>
        <v xml:space="preserve"> - C3-ฝ้าเพดานยิบซั่มบอร์ดชนิดทนชื้นขอบลาดหนา 9 มม.โครงเคร่า ซีไลน์เหล็กอาบสังกะสี  @0.60 ม.# </v>
      </c>
      <c r="D129" s="254"/>
      <c r="E129" s="285" t="str">
        <f>'Data information'!D212</f>
        <v>ตร.ม.</v>
      </c>
      <c r="F129" s="254">
        <f>'Data information'!E212</f>
        <v>212.5</v>
      </c>
      <c r="G129" s="254">
        <f>D129*F129</f>
        <v>0</v>
      </c>
      <c r="H129" s="254">
        <f>'Data information'!F212</f>
        <v>75</v>
      </c>
      <c r="I129" s="254">
        <f>D129*H129</f>
        <v>0</v>
      </c>
      <c r="J129" s="254">
        <f>G129+I129</f>
        <v>0</v>
      </c>
      <c r="K129" s="231"/>
    </row>
    <row r="130" spans="1:11" s="208" customFormat="1" hidden="1">
      <c r="A130" s="231"/>
      <c r="B130" s="233"/>
      <c r="C130" s="222" t="str">
        <f>'Data information'!C213</f>
        <v xml:space="preserve"> - C4-ฝ้าเพดานยิบซั่มบอร์ด ซับเสียงหนา 12 มม. โครงเคร่า ที-บาร์สีขาว @ 0.60 ม.# </v>
      </c>
      <c r="D130" s="254"/>
      <c r="E130" s="285" t="str">
        <f>'Data information'!D213</f>
        <v>ตร.ม.</v>
      </c>
      <c r="F130" s="254">
        <f>'Data information'!E213</f>
        <v>357.55</v>
      </c>
      <c r="G130" s="254">
        <f>D130*F130</f>
        <v>0</v>
      </c>
      <c r="H130" s="254">
        <f>'Data information'!F213</f>
        <v>52</v>
      </c>
      <c r="I130" s="254">
        <f>D130*H130</f>
        <v>0</v>
      </c>
      <c r="J130" s="254">
        <f>G130+I130</f>
        <v>0</v>
      </c>
      <c r="K130" s="231"/>
    </row>
    <row r="131" spans="1:11" s="208" customFormat="1" hidden="1">
      <c r="A131" s="231"/>
      <c r="B131" s="233"/>
      <c r="C131" s="222" t="str">
        <f>'Data information'!C214</f>
        <v xml:space="preserve"> - C5-ฝ้าเพดานยิบซั่มบอร์ดชนิดขอบลาดหนา 9 มม.โครงเคร่า ซีไลน์เหล็กอาบสังกะสี  @0.60 ม.# </v>
      </c>
      <c r="D131" s="254"/>
      <c r="E131" s="285" t="str">
        <f>'Data information'!D214</f>
        <v>ตร.ม.</v>
      </c>
      <c r="F131" s="254">
        <f>'Data information'!E214</f>
        <v>186.33</v>
      </c>
      <c r="G131" s="254">
        <f>D131*F131</f>
        <v>0</v>
      </c>
      <c r="H131" s="254">
        <f>'Data information'!F214</f>
        <v>75</v>
      </c>
      <c r="I131" s="254">
        <f>D131*H131</f>
        <v>0</v>
      </c>
      <c r="J131" s="254">
        <f>G131+I131</f>
        <v>0</v>
      </c>
      <c r="K131" s="320" t="s">
        <v>967</v>
      </c>
    </row>
    <row r="132" spans="1:11" s="208" customFormat="1">
      <c r="A132" s="295"/>
      <c r="B132" s="296"/>
      <c r="C132" s="319" t="str">
        <f>'Data information'!C215</f>
        <v>งานผนัง</v>
      </c>
      <c r="D132" s="254"/>
      <c r="E132" s="297"/>
      <c r="F132" s="219"/>
      <c r="G132" s="219"/>
      <c r="H132" s="219"/>
      <c r="I132" s="219"/>
      <c r="J132" s="219"/>
      <c r="K132" s="219"/>
    </row>
    <row r="133" spans="1:11" s="208" customFormat="1" hidden="1">
      <c r="A133" s="219"/>
      <c r="B133" s="221"/>
      <c r="C133" s="222" t="str">
        <f>'Data information'!C216</f>
        <v xml:space="preserve"> - ผ1-ผ4-ผนังก่อคอนกรีตบล็อคขนาด 0.15X0.30ม.หนา 7 ซม.</v>
      </c>
      <c r="D133" s="254"/>
      <c r="E133" s="285" t="str">
        <f>'Data information'!D216</f>
        <v>ตร.ม.</v>
      </c>
      <c r="F133" s="254">
        <f>'Data information'!E216</f>
        <v>202.34</v>
      </c>
      <c r="G133" s="254">
        <f>D133*F133</f>
        <v>0</v>
      </c>
      <c r="H133" s="254">
        <f>'Data information'!F216</f>
        <v>56</v>
      </c>
      <c r="I133" s="254">
        <f>D133*H133</f>
        <v>0</v>
      </c>
      <c r="J133" s="254">
        <f>G133+I133</f>
        <v>0</v>
      </c>
      <c r="K133" s="320" t="s">
        <v>967</v>
      </c>
    </row>
    <row r="134" spans="1:11" s="208" customFormat="1" hidden="1">
      <c r="A134" s="231"/>
      <c r="B134" s="233"/>
      <c r="C134" s="222" t="str">
        <f>'Data information'!C217</f>
        <v xml:space="preserve"> - งานผนังผิวฉาบปูนเรียบ</v>
      </c>
      <c r="D134" s="254"/>
      <c r="E134" s="285" t="str">
        <f>'Data information'!D217</f>
        <v>ตร.ม.</v>
      </c>
      <c r="F134" s="254">
        <f>'Data information'!E217</f>
        <v>75.22</v>
      </c>
      <c r="G134" s="254">
        <f t="shared" ref="G134:G144" si="12">D134*F134</f>
        <v>0</v>
      </c>
      <c r="H134" s="254">
        <f>'Data information'!F217</f>
        <v>87</v>
      </c>
      <c r="I134" s="254">
        <f t="shared" ref="I134:I144" si="13">D134*H134</f>
        <v>0</v>
      </c>
      <c r="J134" s="254">
        <f t="shared" ref="J134:J144" si="14">G134+I134</f>
        <v>0</v>
      </c>
      <c r="K134" s="320" t="s">
        <v>967</v>
      </c>
    </row>
    <row r="135" spans="1:11" s="208" customFormat="1" hidden="1">
      <c r="A135" s="231"/>
      <c r="B135" s="233"/>
      <c r="C135" s="222" t="str">
        <f>'Data information'!C218</f>
        <v xml:space="preserve"> - ผ5-ผนังผิวฉาบปูน กรุกระเบื้องเกรซพอซเลนขนาด 0.30X0.60 ม.</v>
      </c>
      <c r="D135" s="254"/>
      <c r="E135" s="285" t="str">
        <f>'Data information'!D218</f>
        <v>ตร.ม.</v>
      </c>
      <c r="F135" s="254">
        <f>'Data information'!E218</f>
        <v>370</v>
      </c>
      <c r="G135" s="254">
        <f t="shared" si="12"/>
        <v>0</v>
      </c>
      <c r="H135" s="254">
        <f>'Data information'!F218</f>
        <v>189</v>
      </c>
      <c r="I135" s="254">
        <f t="shared" si="13"/>
        <v>0</v>
      </c>
      <c r="J135" s="254">
        <f t="shared" si="14"/>
        <v>0</v>
      </c>
      <c r="K135" s="231"/>
    </row>
    <row r="136" spans="1:11" s="208" customFormat="1">
      <c r="A136" s="231"/>
      <c r="B136" s="233"/>
      <c r="C136" s="222" t="str">
        <f>'Data information'!C219</f>
        <v xml:space="preserve"> - ผ6-ผนังคอนกรีตโครงสร้าง ฉาบปูนเรียบ</v>
      </c>
      <c r="D136" s="254"/>
      <c r="E136" s="285" t="str">
        <f>'Data information'!D219</f>
        <v>ตร.ม.</v>
      </c>
      <c r="F136" s="254">
        <f>'Data information'!E219</f>
        <v>75.22</v>
      </c>
      <c r="G136" s="254">
        <f t="shared" si="12"/>
        <v>0</v>
      </c>
      <c r="H136" s="254">
        <f>'Data information'!F219</f>
        <v>105</v>
      </c>
      <c r="I136" s="254">
        <f t="shared" si="13"/>
        <v>0</v>
      </c>
      <c r="J136" s="254">
        <f t="shared" si="14"/>
        <v>0</v>
      </c>
      <c r="K136" s="231"/>
    </row>
    <row r="137" spans="1:11" s="208" customFormat="1" hidden="1">
      <c r="A137" s="231"/>
      <c r="B137" s="233"/>
      <c r="C137" s="222" t="str">
        <f>'Data information'!C220</f>
        <v xml:space="preserve"> - ผ7-ผนังคอนกรีตโครงสร้างเปลือยผิวเคลือบด้วยน้ำยากันตะไคร่สูตรน้ำมัน</v>
      </c>
      <c r="D137" s="254"/>
      <c r="E137" s="285" t="str">
        <f>'Data information'!D220</f>
        <v>ตร.ม.</v>
      </c>
      <c r="F137" s="254">
        <f>'Data information'!E220</f>
        <v>35</v>
      </c>
      <c r="G137" s="254">
        <f t="shared" si="12"/>
        <v>0</v>
      </c>
      <c r="H137" s="254">
        <f>'Data information'!F220</f>
        <v>30</v>
      </c>
      <c r="I137" s="254">
        <f t="shared" si="13"/>
        <v>0</v>
      </c>
      <c r="J137" s="254">
        <f t="shared" si="14"/>
        <v>0</v>
      </c>
      <c r="K137" s="231"/>
    </row>
    <row r="138" spans="1:11" s="208" customFormat="1" hidden="1">
      <c r="A138" s="231"/>
      <c r="B138" s="233"/>
      <c r="C138" s="222" t="str">
        <f>'Data information'!C221</f>
        <v xml:space="preserve"> - ผ8-ผนังกรุแผ่นเมทัลชีท ลายไม้หน้ากว้าง 8" โครงเคร่าซีไลน์อาบสังกะสี (หน้าลิฟต์)</v>
      </c>
      <c r="D138" s="254"/>
      <c r="E138" s="285" t="str">
        <f>'Data information'!D221</f>
        <v>ตร.ม.</v>
      </c>
      <c r="F138" s="254">
        <f>'Data information'!E221</f>
        <v>500</v>
      </c>
      <c r="G138" s="254">
        <f t="shared" si="12"/>
        <v>0</v>
      </c>
      <c r="H138" s="254">
        <f>'Data information'!F221</f>
        <v>0</v>
      </c>
      <c r="I138" s="254">
        <f t="shared" si="13"/>
        <v>0</v>
      </c>
      <c r="J138" s="254">
        <f t="shared" si="14"/>
        <v>0</v>
      </c>
      <c r="K138" s="231"/>
    </row>
    <row r="139" spans="1:11" s="208" customFormat="1" hidden="1">
      <c r="A139" s="231"/>
      <c r="B139" s="233"/>
      <c r="C139" s="222" t="str">
        <f>'Data information'!C222</f>
        <v xml:space="preserve"> - ผ9-ผนังกรุแผ่นอลูมิเนี่ยม คอมโพสิทชนิดใส้กลางทนไฟ สีเทา</v>
      </c>
      <c r="D139" s="254"/>
      <c r="E139" s="285" t="str">
        <f>'Data information'!D222</f>
        <v>ตร.ม.</v>
      </c>
      <c r="F139" s="254">
        <f>'Data information'!E222</f>
        <v>0</v>
      </c>
      <c r="G139" s="254">
        <f t="shared" si="12"/>
        <v>0</v>
      </c>
      <c r="H139" s="254">
        <f>'Data information'!F222</f>
        <v>0</v>
      </c>
      <c r="I139" s="254">
        <f t="shared" si="13"/>
        <v>0</v>
      </c>
      <c r="J139" s="254">
        <f t="shared" si="14"/>
        <v>0</v>
      </c>
      <c r="K139" s="231"/>
    </row>
    <row r="140" spans="1:11" s="208" customFormat="1" hidden="1">
      <c r="A140" s="231"/>
      <c r="B140" s="233"/>
      <c r="C140" s="222" t="str">
        <f>'Data information'!C223</f>
        <v xml:space="preserve"> - ผ10-ผนังระแนงเหล็กกล่องชุปกาวาไนซ์ขนาด 75X40X2.3mm.@ 0.11 ม.ทาสีดำ</v>
      </c>
      <c r="D140" s="254"/>
      <c r="E140" s="285" t="str">
        <f>'Data information'!D223</f>
        <v>ตร.ม.</v>
      </c>
      <c r="F140" s="254">
        <f>'Data information'!E223</f>
        <v>1270</v>
      </c>
      <c r="G140" s="254">
        <f t="shared" si="12"/>
        <v>0</v>
      </c>
      <c r="H140" s="254">
        <f>'Data information'!F223</f>
        <v>320</v>
      </c>
      <c r="I140" s="254">
        <f t="shared" si="13"/>
        <v>0</v>
      </c>
      <c r="J140" s="254">
        <f t="shared" si="14"/>
        <v>0</v>
      </c>
      <c r="K140" s="231"/>
    </row>
    <row r="141" spans="1:11" s="208" customFormat="1" hidden="1">
      <c r="A141" s="231"/>
      <c r="B141" s="233"/>
      <c r="C141" s="222" t="str">
        <f>'Data information'!C224</f>
        <v xml:space="preserve"> - ผ11-ผนังห้องน้ำสำเร็จรูปความหนา 25 มม.ผิวผนังเป็นไฮเพรสเซอร์ลามิเนทลายไม้บริเวณส่วนหน้าห้องน้ำและประตู</v>
      </c>
      <c r="D141" s="254"/>
      <c r="E141" s="285" t="str">
        <f>'Data information'!D224</f>
        <v>ชุด</v>
      </c>
      <c r="F141" s="254">
        <f>'Data information'!E224</f>
        <v>0</v>
      </c>
      <c r="G141" s="254">
        <f t="shared" si="12"/>
        <v>0</v>
      </c>
      <c r="H141" s="254">
        <f>'Data information'!F224</f>
        <v>0</v>
      </c>
      <c r="I141" s="254">
        <f t="shared" si="13"/>
        <v>0</v>
      </c>
      <c r="J141" s="254">
        <f t="shared" si="14"/>
        <v>0</v>
      </c>
      <c r="K141" s="231"/>
    </row>
    <row r="142" spans="1:11" s="208" customFormat="1" hidden="1">
      <c r="A142" s="231"/>
      <c r="B142" s="233"/>
      <c r="C142" s="222" t="str">
        <f>'Data information'!C225</f>
        <v xml:space="preserve"> - ผ12-ผนังกระจกลามิเนตใส (กระจกใส 6 มม.+PVB 0.76 มม.+กระจกใส 6 มม.) กรอบอลูมิเนี่ยม</v>
      </c>
      <c r="D142" s="254"/>
      <c r="E142" s="285" t="str">
        <f>'Data information'!D225</f>
        <v>ตร.ม.</v>
      </c>
      <c r="F142" s="254">
        <f>'Data information'!E225</f>
        <v>2500</v>
      </c>
      <c r="G142" s="254">
        <f t="shared" si="12"/>
        <v>0</v>
      </c>
      <c r="H142" s="254">
        <f>'Data information'!F225</f>
        <v>0</v>
      </c>
      <c r="I142" s="254">
        <f t="shared" si="13"/>
        <v>0</v>
      </c>
      <c r="J142" s="254">
        <f t="shared" si="14"/>
        <v>0</v>
      </c>
      <c r="K142" s="231"/>
    </row>
    <row r="143" spans="1:11" s="208" customFormat="1" hidden="1">
      <c r="A143" s="231"/>
      <c r="B143" s="233"/>
      <c r="C143" s="222" t="str">
        <f>'Data information'!C226</f>
        <v xml:space="preserve"> - ผ13-ผนังกระจกใส ความหนากระจก 6 มม.กรอบอลูมิเนี่ยม</v>
      </c>
      <c r="D143" s="254"/>
      <c r="E143" s="285" t="str">
        <f>'Data information'!D226</f>
        <v>ตร.ม.</v>
      </c>
      <c r="F143" s="254">
        <f>'Data information'!E226</f>
        <v>1700</v>
      </c>
      <c r="G143" s="254">
        <f t="shared" si="12"/>
        <v>0</v>
      </c>
      <c r="H143" s="254">
        <f>'Data information'!F226</f>
        <v>0</v>
      </c>
      <c r="I143" s="254">
        <f t="shared" si="13"/>
        <v>0</v>
      </c>
      <c r="J143" s="254">
        <f t="shared" si="14"/>
        <v>0</v>
      </c>
      <c r="K143" s="231"/>
    </row>
    <row r="144" spans="1:11" s="208" customFormat="1" hidden="1">
      <c r="A144" s="231"/>
      <c r="B144" s="233"/>
      <c r="C144" s="222" t="str">
        <f>'Data information'!C227</f>
        <v xml:space="preserve"> - ผ14.ผนังกระจกเงา ความหนากระจก 6 มม.</v>
      </c>
      <c r="D144" s="254"/>
      <c r="E144" s="285" t="str">
        <f>'Data information'!D227</f>
        <v>ตร.ม.</v>
      </c>
      <c r="F144" s="254">
        <f>'Data information'!E227</f>
        <v>444</v>
      </c>
      <c r="G144" s="254">
        <f t="shared" si="12"/>
        <v>0</v>
      </c>
      <c r="H144" s="254">
        <f>'Data information'!F227</f>
        <v>99</v>
      </c>
      <c r="I144" s="254">
        <f t="shared" si="13"/>
        <v>0</v>
      </c>
      <c r="J144" s="254">
        <f t="shared" si="14"/>
        <v>0</v>
      </c>
      <c r="K144" s="231"/>
    </row>
    <row r="145" spans="1:11" s="208" customFormat="1">
      <c r="A145" s="295"/>
      <c r="B145" s="296"/>
      <c r="C145" s="319" t="str">
        <f>'Data information'!C228</f>
        <v>งานวัสดุผิวพื้น</v>
      </c>
      <c r="D145" s="254"/>
      <c r="E145" s="297"/>
      <c r="F145" s="219"/>
      <c r="G145" s="219"/>
      <c r="H145" s="219"/>
      <c r="I145" s="219"/>
      <c r="J145" s="219"/>
      <c r="K145" s="219"/>
    </row>
    <row r="146" spans="1:11" s="208" customFormat="1">
      <c r="A146" s="219"/>
      <c r="B146" s="221"/>
      <c r="C146" s="222" t="str">
        <f>'Data information'!C229</f>
        <v xml:space="preserve"> - F0-พื้นผิวขัดมันเรียบผสมผงขัดหน้าแข็ง ( FLOOR HARDENER )</v>
      </c>
      <c r="D146" s="254"/>
      <c r="E146" s="285" t="str">
        <f>'Data information'!D229</f>
        <v>ตร.ม.</v>
      </c>
      <c r="F146" s="254">
        <f>'Data information'!E229</f>
        <v>32.25</v>
      </c>
      <c r="G146" s="254">
        <f>D146*F146</f>
        <v>0</v>
      </c>
      <c r="H146" s="254">
        <f>'Data information'!F229</f>
        <v>40</v>
      </c>
      <c r="I146" s="254">
        <f>D146*H146</f>
        <v>0</v>
      </c>
      <c r="J146" s="254">
        <f>G146+I146</f>
        <v>0</v>
      </c>
      <c r="K146" s="320"/>
    </row>
    <row r="147" spans="1:11" s="208" customFormat="1" hidden="1">
      <c r="A147" s="231"/>
      <c r="B147" s="233"/>
      <c r="C147" s="222" t="str">
        <f>'Data information'!C230</f>
        <v xml:space="preserve"> - F1-พื้นปูกระเบื้อง เกรซพอซเลนขนาด 0.60X1.20 ม.</v>
      </c>
      <c r="D147" s="254"/>
      <c r="E147" s="285" t="str">
        <f>'Data information'!D230</f>
        <v>ตร.ม.</v>
      </c>
      <c r="F147" s="254">
        <f>'Data information'!E230</f>
        <v>32.25</v>
      </c>
      <c r="G147" s="254">
        <f t="shared" ref="G147:G156" si="15">D147*F147</f>
        <v>0</v>
      </c>
      <c r="H147" s="254">
        <f>'Data information'!F230</f>
        <v>40</v>
      </c>
      <c r="I147" s="254">
        <f t="shared" ref="I147:I156" si="16">D147*H147</f>
        <v>0</v>
      </c>
      <c r="J147" s="254">
        <f t="shared" ref="J147:J156" si="17">G147+I147</f>
        <v>0</v>
      </c>
      <c r="K147" s="320" t="s">
        <v>967</v>
      </c>
    </row>
    <row r="148" spans="1:11" s="208" customFormat="1" hidden="1">
      <c r="A148" s="231"/>
      <c r="B148" s="233"/>
      <c r="C148" s="222" t="str">
        <f>'Data information'!C231</f>
        <v xml:space="preserve"> - F2-พื้นปูกระเบื้อง เกรซพอซเลนขนาด 0.60X0.60 ม.</v>
      </c>
      <c r="D148" s="254"/>
      <c r="E148" s="285" t="str">
        <f>'Data information'!D231</f>
        <v>ตร.ม.</v>
      </c>
      <c r="F148" s="254">
        <f>'Data information'!E231</f>
        <v>32.25</v>
      </c>
      <c r="G148" s="254">
        <f t="shared" si="15"/>
        <v>0</v>
      </c>
      <c r="H148" s="254">
        <f>'Data information'!F231</f>
        <v>40</v>
      </c>
      <c r="I148" s="254">
        <f t="shared" si="16"/>
        <v>0</v>
      </c>
      <c r="J148" s="254">
        <f t="shared" si="17"/>
        <v>0</v>
      </c>
      <c r="K148" s="320" t="s">
        <v>967</v>
      </c>
    </row>
    <row r="149" spans="1:11" s="208" customFormat="1" hidden="1">
      <c r="A149" s="231"/>
      <c r="B149" s="233"/>
      <c r="C149" s="222" t="str">
        <f>'Data information'!C232</f>
        <v xml:space="preserve"> - F3-พื้นปูกระเบื้อง เกรซพอซเลนขนาด 0.30X0.60 ม. (ชนิดไม่ลื่น)</v>
      </c>
      <c r="D149" s="254"/>
      <c r="E149" s="285" t="str">
        <f>'Data information'!D232</f>
        <v>ตร.ม.</v>
      </c>
      <c r="F149" s="254">
        <f>'Data information'!E232</f>
        <v>398</v>
      </c>
      <c r="G149" s="254">
        <f t="shared" si="15"/>
        <v>0</v>
      </c>
      <c r="H149" s="254">
        <f>'Data information'!F232</f>
        <v>222</v>
      </c>
      <c r="I149" s="254">
        <f t="shared" si="16"/>
        <v>0</v>
      </c>
      <c r="J149" s="254">
        <f t="shared" si="17"/>
        <v>0</v>
      </c>
      <c r="K149" s="231"/>
    </row>
    <row r="150" spans="1:11" s="208" customFormat="1" hidden="1">
      <c r="A150" s="231"/>
      <c r="B150" s="233"/>
      <c r="C150" s="222" t="str">
        <f>'Data information'!C233</f>
        <v xml:space="preserve"> - F4-พื้นปูกระเบื้อง เกรซพอซเลนขนาด 0.20X1.20 ม.</v>
      </c>
      <c r="D150" s="254"/>
      <c r="E150" s="285" t="str">
        <f>'Data information'!D233</f>
        <v>ตร.ม.</v>
      </c>
      <c r="F150" s="254">
        <f>'Data information'!E233</f>
        <v>50</v>
      </c>
      <c r="G150" s="254">
        <f t="shared" si="15"/>
        <v>0</v>
      </c>
      <c r="H150" s="254">
        <f>'Data information'!F233</f>
        <v>87</v>
      </c>
      <c r="I150" s="254">
        <f t="shared" si="16"/>
        <v>0</v>
      </c>
      <c r="J150" s="254">
        <f t="shared" si="17"/>
        <v>0</v>
      </c>
      <c r="K150" s="320" t="s">
        <v>967</v>
      </c>
    </row>
    <row r="151" spans="1:11" s="208" customFormat="1" hidden="1">
      <c r="A151" s="231"/>
      <c r="B151" s="233"/>
      <c r="C151" s="222" t="str">
        <f>'Data information'!C234</f>
        <v xml:space="preserve"> - F5-พื้นปูกระเบื้องยางลายไม้ชนิดคลิ๊กล๊อคความหนาไม่น้อยกว่า 4 มม.</v>
      </c>
      <c r="D151" s="254"/>
      <c r="E151" s="285" t="str">
        <f>'Data information'!D234</f>
        <v>ตร.ม.</v>
      </c>
      <c r="F151" s="254">
        <f>'Data information'!E234</f>
        <v>382.25</v>
      </c>
      <c r="G151" s="254">
        <f t="shared" si="15"/>
        <v>0</v>
      </c>
      <c r="H151" s="254">
        <f>'Data information'!F234</f>
        <v>40</v>
      </c>
      <c r="I151" s="254">
        <f t="shared" si="16"/>
        <v>0</v>
      </c>
      <c r="J151" s="254">
        <f t="shared" si="17"/>
        <v>0</v>
      </c>
      <c r="K151" s="320" t="s">
        <v>967</v>
      </c>
    </row>
    <row r="152" spans="1:11" s="208" customFormat="1">
      <c r="A152" s="231"/>
      <c r="B152" s="233"/>
      <c r="C152" s="222" t="str">
        <f>'Data information'!C235</f>
        <v xml:space="preserve"> - F6-พื้นคอนกรีตทำผิวพิมพ์ลายสีเทาดำ (STAMPED CONCRETE)</v>
      </c>
      <c r="D152" s="254"/>
      <c r="E152" s="285" t="str">
        <f>'Data information'!D235</f>
        <v>ตร.ม.</v>
      </c>
      <c r="F152" s="254">
        <f>'Data information'!E235</f>
        <v>32.25</v>
      </c>
      <c r="G152" s="254">
        <f t="shared" si="15"/>
        <v>0</v>
      </c>
      <c r="H152" s="254">
        <f>'Data information'!F235</f>
        <v>40</v>
      </c>
      <c r="I152" s="254">
        <f t="shared" si="16"/>
        <v>0</v>
      </c>
      <c r="J152" s="254">
        <f t="shared" si="17"/>
        <v>0</v>
      </c>
      <c r="K152" s="320" t="s">
        <v>967</v>
      </c>
    </row>
    <row r="153" spans="1:11" s="208" customFormat="1" hidden="1">
      <c r="A153" s="231"/>
      <c r="B153" s="233"/>
      <c r="C153" s="222" t="str">
        <f>'Data information'!C236</f>
        <v xml:space="preserve"> - F7-พื้นปูพรม(ไนล่อน) สีเทา</v>
      </c>
      <c r="D153" s="254"/>
      <c r="E153" s="285" t="str">
        <f>'Data information'!D236</f>
        <v>ตร.ม.</v>
      </c>
      <c r="F153" s="254">
        <f>'Data information'!E236</f>
        <v>32.25</v>
      </c>
      <c r="G153" s="254">
        <f t="shared" si="15"/>
        <v>0</v>
      </c>
      <c r="H153" s="254">
        <f>'Data information'!F236</f>
        <v>40</v>
      </c>
      <c r="I153" s="254">
        <f t="shared" si="16"/>
        <v>0</v>
      </c>
      <c r="J153" s="254">
        <f t="shared" si="17"/>
        <v>0</v>
      </c>
      <c r="K153" s="320" t="s">
        <v>967</v>
      </c>
    </row>
    <row r="154" spans="1:11" s="208" customFormat="1" hidden="1">
      <c r="A154" s="231"/>
      <c r="B154" s="233"/>
      <c r="C154" s="222" t="str">
        <f>'Data information'!C237</f>
        <v xml:space="preserve"> - F8-</v>
      </c>
      <c r="D154" s="254"/>
      <c r="E154" s="285" t="str">
        <f>'Data information'!D237</f>
        <v>ตร.ม.</v>
      </c>
      <c r="F154" s="254">
        <f>'Data information'!E237</f>
        <v>0</v>
      </c>
      <c r="G154" s="254">
        <f t="shared" si="15"/>
        <v>0</v>
      </c>
      <c r="H154" s="254">
        <f>'Data information'!F237</f>
        <v>0</v>
      </c>
      <c r="I154" s="254">
        <f t="shared" si="16"/>
        <v>0</v>
      </c>
      <c r="J154" s="254">
        <f t="shared" si="17"/>
        <v>0</v>
      </c>
      <c r="K154" s="231"/>
    </row>
    <row r="155" spans="1:11" s="208" customFormat="1" hidden="1">
      <c r="A155" s="231"/>
      <c r="B155" s="233"/>
      <c r="C155" s="222" t="str">
        <f>'Data information'!C238</f>
        <v xml:space="preserve"> - F9-</v>
      </c>
      <c r="D155" s="254"/>
      <c r="E155" s="285" t="str">
        <f>'Data information'!D238</f>
        <v>ตร.ม.</v>
      </c>
      <c r="F155" s="254">
        <f>'Data information'!E238</f>
        <v>0</v>
      </c>
      <c r="G155" s="254">
        <f t="shared" si="15"/>
        <v>0</v>
      </c>
      <c r="H155" s="254">
        <f>'Data information'!F238</f>
        <v>0</v>
      </c>
      <c r="I155" s="254">
        <f t="shared" si="16"/>
        <v>0</v>
      </c>
      <c r="J155" s="254">
        <f t="shared" si="17"/>
        <v>0</v>
      </c>
      <c r="K155" s="231"/>
    </row>
    <row r="156" spans="1:11" s="208" customFormat="1" hidden="1">
      <c r="A156" s="231"/>
      <c r="B156" s="233"/>
      <c r="C156" s="222" t="str">
        <f>'Data information'!C239</f>
        <v xml:space="preserve"> - F10-พื้นคอนกรีตขัดมันเรียบผสมน้ำยากันซึม ทาทับด้วยวัสดุกันซึมชนิดผสมพียู</v>
      </c>
      <c r="D156" s="254"/>
      <c r="E156" s="285" t="str">
        <f>'Data information'!D239</f>
        <v>ตร.ม.</v>
      </c>
      <c r="F156" s="254">
        <f>'Data information'!E239</f>
        <v>50</v>
      </c>
      <c r="G156" s="254">
        <f t="shared" si="15"/>
        <v>0</v>
      </c>
      <c r="H156" s="254">
        <f>'Data information'!F239</f>
        <v>87</v>
      </c>
      <c r="I156" s="254">
        <f t="shared" si="16"/>
        <v>0</v>
      </c>
      <c r="J156" s="254">
        <f t="shared" si="17"/>
        <v>0</v>
      </c>
      <c r="K156" s="320"/>
    </row>
    <row r="157" spans="1:11" s="208" customFormat="1" hidden="1">
      <c r="A157" s="295"/>
      <c r="B157" s="296"/>
      <c r="C157" s="319" t="str">
        <f>'Data information'!C240</f>
        <v>งานประตู-หน้าต่าง</v>
      </c>
      <c r="D157" s="254"/>
      <c r="E157" s="297"/>
      <c r="F157" s="219"/>
      <c r="G157" s="219"/>
      <c r="H157" s="219"/>
      <c r="I157" s="219"/>
      <c r="J157" s="219"/>
      <c r="K157" s="219"/>
    </row>
    <row r="158" spans="1:11" s="208" customFormat="1" hidden="1">
      <c r="A158" s="219"/>
      <c r="B158" s="221"/>
      <c r="C158" s="319" t="str">
        <f>'Data information'!C375</f>
        <v>อาคาร 8</v>
      </c>
      <c r="D158" s="254"/>
      <c r="E158" s="285"/>
      <c r="F158" s="254"/>
      <c r="G158" s="254"/>
      <c r="H158" s="254"/>
      <c r="I158" s="254"/>
      <c r="J158" s="254"/>
      <c r="K158" s="320"/>
    </row>
    <row r="159" spans="1:11" s="208" customFormat="1" hidden="1">
      <c r="A159" s="231"/>
      <c r="B159" s="233"/>
      <c r="C159" s="321" t="str">
        <f>'Data information'!C376</f>
        <v xml:space="preserve"> - D1-ประตูบานเปิดคู่</v>
      </c>
      <c r="D159" s="254"/>
      <c r="E159" s="285" t="str">
        <f>'Data information'!D376</f>
        <v>ชุด</v>
      </c>
      <c r="F159" s="254">
        <f>'Data information'!E376</f>
        <v>27245.9</v>
      </c>
      <c r="G159" s="254">
        <f t="shared" ref="G159:G180" si="18">D159*F159</f>
        <v>0</v>
      </c>
      <c r="H159" s="254">
        <f>'Data information'!F376</f>
        <v>0</v>
      </c>
      <c r="I159" s="254">
        <f t="shared" ref="I159:I180" si="19">D159*H159</f>
        <v>0</v>
      </c>
      <c r="J159" s="254">
        <f t="shared" ref="J159:J180" si="20">G159+I159</f>
        <v>0</v>
      </c>
      <c r="K159" s="231"/>
    </row>
    <row r="160" spans="1:11" s="208" customFormat="1" hidden="1">
      <c r="A160" s="231"/>
      <c r="B160" s="233"/>
      <c r="C160" s="321" t="str">
        <f>'Data information'!C377</f>
        <v xml:space="preserve"> - D2-ประตูบานเปิดคู่</v>
      </c>
      <c r="D160" s="254"/>
      <c r="E160" s="285" t="str">
        <f>'Data information'!D377</f>
        <v>ชุด</v>
      </c>
      <c r="F160" s="254">
        <f>'Data information'!E377</f>
        <v>25245.000000000004</v>
      </c>
      <c r="G160" s="254">
        <f t="shared" si="18"/>
        <v>0</v>
      </c>
      <c r="H160" s="254">
        <f>'Data information'!F377</f>
        <v>0</v>
      </c>
      <c r="I160" s="254">
        <f t="shared" si="19"/>
        <v>0</v>
      </c>
      <c r="J160" s="254">
        <f t="shared" si="20"/>
        <v>0</v>
      </c>
      <c r="K160" s="231"/>
    </row>
    <row r="161" spans="1:11" s="208" customFormat="1" hidden="1">
      <c r="A161" s="231"/>
      <c r="B161" s="233"/>
      <c r="C161" s="321" t="str">
        <f>'Data information'!C378</f>
        <v xml:space="preserve"> - D3-ประตูบานเปิดเดี่ยว ประตูกันไฟ</v>
      </c>
      <c r="D161" s="254"/>
      <c r="E161" s="285" t="str">
        <f>'Data information'!D378</f>
        <v>ชุด</v>
      </c>
      <c r="F161" s="254">
        <f>'Data information'!E378</f>
        <v>16980</v>
      </c>
      <c r="G161" s="254">
        <f t="shared" si="18"/>
        <v>0</v>
      </c>
      <c r="H161" s="254">
        <f>'Data information'!F378</f>
        <v>1000</v>
      </c>
      <c r="I161" s="254">
        <f t="shared" si="19"/>
        <v>0</v>
      </c>
      <c r="J161" s="254">
        <f t="shared" si="20"/>
        <v>0</v>
      </c>
      <c r="K161" s="231"/>
    </row>
    <row r="162" spans="1:11" s="208" customFormat="1" hidden="1">
      <c r="A162" s="231"/>
      <c r="B162" s="233"/>
      <c r="C162" s="321" t="str">
        <f>'Data information'!C379</f>
        <v xml:space="preserve"> - D4-ประตูบานเปิดเดี่ยว</v>
      </c>
      <c r="D162" s="254"/>
      <c r="E162" s="285" t="str">
        <f>'Data information'!D379</f>
        <v>ชุด</v>
      </c>
      <c r="F162" s="254">
        <f>'Data information'!E379</f>
        <v>13090.000000000002</v>
      </c>
      <c r="G162" s="254">
        <f t="shared" si="18"/>
        <v>0</v>
      </c>
      <c r="H162" s="254">
        <f>'Data information'!F379</f>
        <v>0</v>
      </c>
      <c r="I162" s="254">
        <f t="shared" si="19"/>
        <v>0</v>
      </c>
      <c r="J162" s="254">
        <f t="shared" si="20"/>
        <v>0</v>
      </c>
      <c r="K162" s="231"/>
    </row>
    <row r="163" spans="1:11" s="208" customFormat="1" hidden="1">
      <c r="A163" s="231"/>
      <c r="B163" s="233"/>
      <c r="C163" s="321" t="str">
        <f>'Data information'!C380</f>
        <v xml:space="preserve"> - D5-ประตูบานเปิดเดี่ยว</v>
      </c>
      <c r="D163" s="254"/>
      <c r="E163" s="285" t="str">
        <f>'Data information'!D380</f>
        <v>ชุด</v>
      </c>
      <c r="F163" s="254">
        <f>'Data information'!E380</f>
        <v>4428</v>
      </c>
      <c r="G163" s="254">
        <f t="shared" si="18"/>
        <v>0</v>
      </c>
      <c r="H163" s="254">
        <f>'Data information'!F380</f>
        <v>180</v>
      </c>
      <c r="I163" s="254">
        <f t="shared" si="19"/>
        <v>0</v>
      </c>
      <c r="J163" s="254">
        <f t="shared" si="20"/>
        <v>0</v>
      </c>
      <c r="K163" s="231"/>
    </row>
    <row r="164" spans="1:11" s="208" customFormat="1" hidden="1">
      <c r="A164" s="231"/>
      <c r="B164" s="233"/>
      <c r="C164" s="321" t="str">
        <f>'Data information'!C381</f>
        <v xml:space="preserve"> - D6-ประตูบานเลื่อนเดี่ยว</v>
      </c>
      <c r="D164" s="254"/>
      <c r="E164" s="285" t="str">
        <f>'Data information'!D381</f>
        <v>ชุด</v>
      </c>
      <c r="F164" s="254">
        <f>'Data information'!E381</f>
        <v>5280</v>
      </c>
      <c r="G164" s="254">
        <f t="shared" si="18"/>
        <v>0</v>
      </c>
      <c r="H164" s="254">
        <f>'Data information'!F381</f>
        <v>240</v>
      </c>
      <c r="I164" s="254">
        <f t="shared" si="19"/>
        <v>0</v>
      </c>
      <c r="J164" s="254">
        <f t="shared" si="20"/>
        <v>0</v>
      </c>
      <c r="K164" s="231"/>
    </row>
    <row r="165" spans="1:11" s="208" customFormat="1" hidden="1">
      <c r="A165" s="231"/>
      <c r="B165" s="233"/>
      <c r="C165" s="321" t="str">
        <f>'Data information'!C382</f>
        <v xml:space="preserve"> - D7-ประตูบานเฟี้ยมกันเสียง</v>
      </c>
      <c r="D165" s="254"/>
      <c r="E165" s="285" t="str">
        <f>'Data information'!D382</f>
        <v>ชุด</v>
      </c>
      <c r="F165" s="254">
        <f>'Data information'!E382</f>
        <v>0</v>
      </c>
      <c r="G165" s="254">
        <f t="shared" si="18"/>
        <v>0</v>
      </c>
      <c r="H165" s="254">
        <f>'Data information'!F382</f>
        <v>0</v>
      </c>
      <c r="I165" s="254">
        <f t="shared" si="19"/>
        <v>0</v>
      </c>
      <c r="J165" s="254">
        <f t="shared" si="20"/>
        <v>0</v>
      </c>
      <c r="K165" s="231"/>
    </row>
    <row r="166" spans="1:11" s="208" customFormat="1" hidden="1">
      <c r="A166" s="231"/>
      <c r="B166" s="233"/>
      <c r="C166" s="321" t="str">
        <f>'Data information'!C383</f>
        <v xml:space="preserve"> - Ds-ประตูบานเปิดเดี่ยว</v>
      </c>
      <c r="D166" s="254"/>
      <c r="E166" s="285" t="str">
        <f>'Data information'!D383</f>
        <v>ชุด</v>
      </c>
      <c r="F166" s="254">
        <f>'Data information'!E383</f>
        <v>1650</v>
      </c>
      <c r="G166" s="254">
        <f t="shared" si="18"/>
        <v>0</v>
      </c>
      <c r="H166" s="254">
        <f>'Data information'!F383</f>
        <v>0</v>
      </c>
      <c r="I166" s="254">
        <f t="shared" si="19"/>
        <v>0</v>
      </c>
      <c r="J166" s="254">
        <f t="shared" si="20"/>
        <v>0</v>
      </c>
      <c r="K166" s="231"/>
    </row>
    <row r="167" spans="1:11" s="208" customFormat="1" hidden="1">
      <c r="A167" s="231"/>
      <c r="B167" s="233"/>
      <c r="C167" s="321" t="str">
        <f>'Data information'!C384</f>
        <v xml:space="preserve"> - W1-หน้าต่างบานเปิดเดี่ยว+ช่องแสงติดตาย (รวมกันสาดเหล็กแผ่นเรียบ)</v>
      </c>
      <c r="D167" s="254"/>
      <c r="E167" s="285" t="str">
        <f>'Data information'!D384</f>
        <v>ชุด</v>
      </c>
      <c r="F167" s="254">
        <f>'Data information'!E384</f>
        <v>12062.199999999999</v>
      </c>
      <c r="G167" s="254">
        <f t="shared" si="18"/>
        <v>0</v>
      </c>
      <c r="H167" s="254">
        <f>'Data information'!F384</f>
        <v>0</v>
      </c>
      <c r="I167" s="254">
        <f t="shared" si="19"/>
        <v>0</v>
      </c>
      <c r="J167" s="254">
        <f t="shared" si="20"/>
        <v>0</v>
      </c>
      <c r="K167" s="231"/>
    </row>
    <row r="168" spans="1:11" s="208" customFormat="1" hidden="1">
      <c r="A168" s="231"/>
      <c r="B168" s="233"/>
      <c r="C168" s="321" t="str">
        <f>'Data information'!C385</f>
        <v xml:space="preserve"> - W1A-หน้าต่างบานเปิดเดี่ยว+ช่องแสงติดตาย</v>
      </c>
      <c r="D168" s="254"/>
      <c r="E168" s="285" t="str">
        <f>'Data information'!D385</f>
        <v>ชุด</v>
      </c>
      <c r="F168" s="254">
        <f>'Data information'!E385</f>
        <v>8653</v>
      </c>
      <c r="G168" s="254">
        <f t="shared" si="18"/>
        <v>0</v>
      </c>
      <c r="H168" s="254">
        <f>'Data information'!F385</f>
        <v>0</v>
      </c>
      <c r="I168" s="254">
        <f t="shared" si="19"/>
        <v>0</v>
      </c>
      <c r="J168" s="254">
        <f t="shared" si="20"/>
        <v>0</v>
      </c>
      <c r="K168" s="231"/>
    </row>
    <row r="169" spans="1:11" s="208" customFormat="1" hidden="1">
      <c r="A169" s="231"/>
      <c r="B169" s="233"/>
      <c r="C169" s="321" t="str">
        <f>'Data information'!C386</f>
        <v xml:space="preserve"> - W2-หน้าต่างบานเลื่อนสลับ+ช่องแสงติดตาย (รวมกันสาดเหล็กแผ่นเรียบ)</v>
      </c>
      <c r="D169" s="254"/>
      <c r="E169" s="285" t="str">
        <f>'Data information'!D386</f>
        <v>ชุด</v>
      </c>
      <c r="F169" s="254">
        <f>'Data information'!E386</f>
        <v>17862.5</v>
      </c>
      <c r="G169" s="254">
        <f t="shared" si="18"/>
        <v>0</v>
      </c>
      <c r="H169" s="254">
        <f>'Data information'!F386</f>
        <v>0</v>
      </c>
      <c r="I169" s="254">
        <f t="shared" si="19"/>
        <v>0</v>
      </c>
      <c r="J169" s="254">
        <f t="shared" si="20"/>
        <v>0</v>
      </c>
      <c r="K169" s="231"/>
    </row>
    <row r="170" spans="1:11" s="208" customFormat="1" hidden="1">
      <c r="A170" s="231"/>
      <c r="B170" s="233"/>
      <c r="C170" s="321" t="str">
        <f>'Data information'!C387</f>
        <v xml:space="preserve"> - W2A-หน้าต่างบานเลื่อนสลับ+ช่องแสงติดตาย</v>
      </c>
      <c r="D170" s="254"/>
      <c r="E170" s="285" t="str">
        <f>'Data information'!D387</f>
        <v>ชุด</v>
      </c>
      <c r="F170" s="254">
        <f>'Data information'!E387</f>
        <v>15053.499999999998</v>
      </c>
      <c r="G170" s="254">
        <f t="shared" si="18"/>
        <v>0</v>
      </c>
      <c r="H170" s="254">
        <f>'Data information'!F387</f>
        <v>0</v>
      </c>
      <c r="I170" s="254">
        <f t="shared" si="19"/>
        <v>0</v>
      </c>
      <c r="J170" s="254">
        <f t="shared" si="20"/>
        <v>0</v>
      </c>
      <c r="K170" s="231"/>
    </row>
    <row r="171" spans="1:11" s="208" customFormat="1" hidden="1">
      <c r="A171" s="231"/>
      <c r="B171" s="233"/>
      <c r="C171" s="321" t="str">
        <f>'Data information'!C388</f>
        <v xml:space="preserve"> - W2B-หน้าต่างบานเลื่อนสลับ+ช่องแสงติดตาย</v>
      </c>
      <c r="D171" s="254"/>
      <c r="E171" s="285" t="str">
        <f>'Data information'!D388</f>
        <v>ชุด</v>
      </c>
      <c r="F171" s="254">
        <f>'Data information'!E388</f>
        <v>15688.874999999998</v>
      </c>
      <c r="G171" s="254">
        <f t="shared" si="18"/>
        <v>0</v>
      </c>
      <c r="H171" s="254">
        <f>'Data information'!F388</f>
        <v>0</v>
      </c>
      <c r="I171" s="254">
        <f t="shared" si="19"/>
        <v>0</v>
      </c>
      <c r="J171" s="254">
        <f t="shared" si="20"/>
        <v>0</v>
      </c>
      <c r="K171" s="231"/>
    </row>
    <row r="172" spans="1:11" s="208" customFormat="1" hidden="1">
      <c r="A172" s="231"/>
      <c r="B172" s="233"/>
      <c r="C172" s="321" t="str">
        <f>'Data information'!C389</f>
        <v xml:space="preserve"> - W3-หน้าต่างบานเลื่อนสลับ+ช่องแสงติดตาย</v>
      </c>
      <c r="D172" s="254"/>
      <c r="E172" s="285" t="str">
        <f>'Data information'!D389</f>
        <v>ชุด</v>
      </c>
      <c r="F172" s="254">
        <f>'Data information'!E389</f>
        <v>12120.999999999998</v>
      </c>
      <c r="G172" s="254">
        <f t="shared" si="18"/>
        <v>0</v>
      </c>
      <c r="H172" s="254">
        <f>'Data information'!F389</f>
        <v>0</v>
      </c>
      <c r="I172" s="254">
        <f t="shared" si="19"/>
        <v>0</v>
      </c>
      <c r="J172" s="254">
        <f t="shared" si="20"/>
        <v>0</v>
      </c>
      <c r="K172" s="231"/>
    </row>
    <row r="173" spans="1:11" s="208" customFormat="1" hidden="1">
      <c r="A173" s="231"/>
      <c r="B173" s="233"/>
      <c r="C173" s="321" t="str">
        <f>'Data information'!C390</f>
        <v xml:space="preserve"> - W3A-หน้าต่างบานเลื่อนสลับ+ช่องแสงติดตาย</v>
      </c>
      <c r="D173" s="254"/>
      <c r="E173" s="285" t="str">
        <f>'Data information'!D390</f>
        <v>ชุด</v>
      </c>
      <c r="F173" s="254">
        <f>'Data information'!E390</f>
        <v>12277.4</v>
      </c>
      <c r="G173" s="254">
        <f t="shared" si="18"/>
        <v>0</v>
      </c>
      <c r="H173" s="254">
        <f>'Data information'!F390</f>
        <v>0</v>
      </c>
      <c r="I173" s="254">
        <f t="shared" si="19"/>
        <v>0</v>
      </c>
      <c r="J173" s="254">
        <f t="shared" si="20"/>
        <v>0</v>
      </c>
      <c r="K173" s="231"/>
    </row>
    <row r="174" spans="1:11" s="208" customFormat="1" hidden="1">
      <c r="A174" s="231"/>
      <c r="B174" s="233"/>
      <c r="C174" s="321" t="str">
        <f>'Data information'!C391</f>
        <v xml:space="preserve"> - W4-หน้าต่างบานเลื่อนสลับ</v>
      </c>
      <c r="D174" s="254"/>
      <c r="E174" s="285" t="str">
        <f>'Data information'!D391</f>
        <v>ชุด</v>
      </c>
      <c r="F174" s="254">
        <f>'Data information'!E391</f>
        <v>4606.2349999999997</v>
      </c>
      <c r="G174" s="254">
        <f t="shared" si="18"/>
        <v>0</v>
      </c>
      <c r="H174" s="254">
        <f>'Data information'!F391</f>
        <v>0</v>
      </c>
      <c r="I174" s="254">
        <f t="shared" si="19"/>
        <v>0</v>
      </c>
      <c r="J174" s="254">
        <f t="shared" si="20"/>
        <v>0</v>
      </c>
      <c r="K174" s="231"/>
    </row>
    <row r="175" spans="1:11" s="208" customFormat="1" hidden="1">
      <c r="A175" s="231"/>
      <c r="B175" s="233"/>
      <c r="C175" s="321" t="str">
        <f>'Data information'!C392</f>
        <v xml:space="preserve"> - W5-หน้าต่างบานเลื่อนสลับ</v>
      </c>
      <c r="D175" s="254"/>
      <c r="E175" s="285" t="str">
        <f>'Data information'!D392</f>
        <v>ชุด</v>
      </c>
      <c r="F175" s="254">
        <f>'Data information'!E392</f>
        <v>6744.7499999999991</v>
      </c>
      <c r="G175" s="254">
        <f t="shared" si="18"/>
        <v>0</v>
      </c>
      <c r="H175" s="254">
        <f>'Data information'!F392</f>
        <v>0</v>
      </c>
      <c r="I175" s="254">
        <f t="shared" si="19"/>
        <v>0</v>
      </c>
      <c r="J175" s="254">
        <f t="shared" si="20"/>
        <v>0</v>
      </c>
      <c r="K175" s="231"/>
    </row>
    <row r="176" spans="1:11" s="208" customFormat="1" hidden="1">
      <c r="A176" s="231"/>
      <c r="B176" s="233"/>
      <c r="C176" s="321" t="str">
        <f>'Data information'!C393</f>
        <v xml:space="preserve"> - W6-หน้าต่างบานเกล็ดระบายอากาศ</v>
      </c>
      <c r="D176" s="254"/>
      <c r="E176" s="285" t="str">
        <f>'Data information'!D393</f>
        <v>ชุด</v>
      </c>
      <c r="F176" s="254">
        <f>'Data information'!E393</f>
        <v>4594.25</v>
      </c>
      <c r="G176" s="254">
        <f t="shared" si="18"/>
        <v>0</v>
      </c>
      <c r="H176" s="254">
        <f>'Data information'!F393</f>
        <v>0</v>
      </c>
      <c r="I176" s="254">
        <f t="shared" si="19"/>
        <v>0</v>
      </c>
      <c r="J176" s="254">
        <f t="shared" si="20"/>
        <v>0</v>
      </c>
      <c r="K176" s="231"/>
    </row>
    <row r="177" spans="1:11" s="208" customFormat="1" hidden="1">
      <c r="A177" s="231"/>
      <c r="B177" s="233"/>
      <c r="C177" s="321" t="str">
        <f>'Data information'!C394</f>
        <v xml:space="preserve"> - W6A-หน้าต่างบานเกล็ดระบายอากาศ</v>
      </c>
      <c r="D177" s="254"/>
      <c r="E177" s="285" t="str">
        <f>'Data information'!D394</f>
        <v>ชุด</v>
      </c>
      <c r="F177" s="254">
        <f>'Data information'!E394</f>
        <v>4056.6249999999995</v>
      </c>
      <c r="G177" s="254">
        <f t="shared" si="18"/>
        <v>0</v>
      </c>
      <c r="H177" s="254">
        <f>'Data information'!F394</f>
        <v>0</v>
      </c>
      <c r="I177" s="254">
        <f t="shared" si="19"/>
        <v>0</v>
      </c>
      <c r="J177" s="254">
        <f t="shared" si="20"/>
        <v>0</v>
      </c>
      <c r="K177" s="231"/>
    </row>
    <row r="178" spans="1:11" s="208" customFormat="1" hidden="1">
      <c r="A178" s="231"/>
      <c r="B178" s="233"/>
      <c r="C178" s="321" t="str">
        <f>'Data information'!C395</f>
        <v xml:space="preserve"> - W7-หน้าต่างบานเลื่อนคู่</v>
      </c>
      <c r="D178" s="254"/>
      <c r="E178" s="285" t="str">
        <f>'Data information'!D395</f>
        <v>ชุด</v>
      </c>
      <c r="F178" s="254">
        <f>'Data information'!E395</f>
        <v>7233.4999999999991</v>
      </c>
      <c r="G178" s="254">
        <f t="shared" si="18"/>
        <v>0</v>
      </c>
      <c r="H178" s="254">
        <f>'Data information'!F395</f>
        <v>0</v>
      </c>
      <c r="I178" s="254">
        <f t="shared" si="19"/>
        <v>0</v>
      </c>
      <c r="J178" s="254">
        <f t="shared" si="20"/>
        <v>0</v>
      </c>
      <c r="K178" s="231"/>
    </row>
    <row r="179" spans="1:11" s="208" customFormat="1" hidden="1">
      <c r="A179" s="231"/>
      <c r="B179" s="233"/>
      <c r="C179" s="321" t="str">
        <f>'Data information'!C396</f>
        <v xml:space="preserve"> - W8-หน้าต่างช่องแสงติดตาย</v>
      </c>
      <c r="D179" s="254"/>
      <c r="E179" s="285" t="str">
        <f>'Data information'!D396</f>
        <v>ชุด</v>
      </c>
      <c r="F179" s="254">
        <f>'Data information'!E396</f>
        <v>11290.125</v>
      </c>
      <c r="G179" s="254">
        <f t="shared" si="18"/>
        <v>0</v>
      </c>
      <c r="H179" s="254">
        <f>'Data information'!F396</f>
        <v>0</v>
      </c>
      <c r="I179" s="254">
        <f t="shared" si="19"/>
        <v>0</v>
      </c>
      <c r="J179" s="254">
        <f t="shared" si="20"/>
        <v>0</v>
      </c>
      <c r="K179" s="231"/>
    </row>
    <row r="180" spans="1:11" s="208" customFormat="1" hidden="1">
      <c r="A180" s="231"/>
      <c r="B180" s="233"/>
      <c r="C180" s="321" t="str">
        <f>'Data information'!C397</f>
        <v xml:space="preserve"> - W8A-หน้าต่างช่องแสงติดตาย</v>
      </c>
      <c r="D180" s="254"/>
      <c r="E180" s="285" t="str">
        <f>'Data information'!D397</f>
        <v>ชุด</v>
      </c>
      <c r="F180" s="254">
        <f>'Data information'!E397</f>
        <v>6431.95</v>
      </c>
      <c r="G180" s="254">
        <f t="shared" si="18"/>
        <v>0</v>
      </c>
      <c r="H180" s="254">
        <f>'Data information'!F397</f>
        <v>0</v>
      </c>
      <c r="I180" s="254">
        <f t="shared" si="19"/>
        <v>0</v>
      </c>
      <c r="J180" s="254">
        <f t="shared" si="20"/>
        <v>0</v>
      </c>
      <c r="K180" s="231"/>
    </row>
    <row r="181" spans="1:11" s="208" customFormat="1" hidden="1">
      <c r="A181" s="295"/>
      <c r="B181" s="296"/>
      <c r="C181" s="319" t="str">
        <f>'Data information'!C398</f>
        <v>งานสุขภัณฑ์</v>
      </c>
      <c r="D181" s="254"/>
      <c r="E181" s="297"/>
      <c r="F181" s="219"/>
      <c r="G181" s="219"/>
      <c r="H181" s="219"/>
      <c r="I181" s="219"/>
      <c r="J181" s="219"/>
      <c r="K181" s="219"/>
    </row>
    <row r="182" spans="1:11" s="208" customFormat="1" hidden="1">
      <c r="A182" s="219"/>
      <c r="B182" s="221"/>
      <c r="C182" s="321" t="str">
        <f>'Data information'!C399</f>
        <v xml:space="preserve"> - โถส้วมแบบนั่งราบ ชนิดชักโครก พร้อมอุปกรณ์ครบชุด  </v>
      </c>
      <c r="D182" s="254"/>
      <c r="E182" s="285" t="str">
        <f>'Data information'!D399</f>
        <v>ชุด</v>
      </c>
      <c r="F182" s="254">
        <f>'Data information'!E399</f>
        <v>3129.3</v>
      </c>
      <c r="G182" s="254">
        <f>D182*F182</f>
        <v>0</v>
      </c>
      <c r="H182" s="254">
        <f>'Data information'!F399</f>
        <v>450</v>
      </c>
      <c r="I182" s="254">
        <f>D182*H182</f>
        <v>0</v>
      </c>
      <c r="J182" s="254">
        <f>G182+I182</f>
        <v>0</v>
      </c>
      <c r="K182" s="320" t="s">
        <v>967</v>
      </c>
    </row>
    <row r="183" spans="1:11" s="208" customFormat="1" hidden="1">
      <c r="A183" s="231"/>
      <c r="B183" s="233"/>
      <c r="C183" s="321" t="str">
        <f>'Data information'!C400</f>
        <v xml:space="preserve"> - อ่างล้างหน้า ชนิดฝังใต้เคาน์เตอร์ พร้อมอุปกรณ์ครบชุด  </v>
      </c>
      <c r="D183" s="254"/>
      <c r="E183" s="285" t="str">
        <f>'Data information'!D400</f>
        <v>ชุด</v>
      </c>
      <c r="F183" s="254">
        <f>'Data information'!E400</f>
        <v>1762.9</v>
      </c>
      <c r="G183" s="254">
        <f t="shared" ref="G183:G195" si="21">D183*F183</f>
        <v>0</v>
      </c>
      <c r="H183" s="254">
        <f>'Data information'!F400</f>
        <v>450</v>
      </c>
      <c r="I183" s="254">
        <f t="shared" ref="I183:I195" si="22">D183*H183</f>
        <v>0</v>
      </c>
      <c r="J183" s="254">
        <f t="shared" ref="J183:J195" si="23">G183+I183</f>
        <v>0</v>
      </c>
      <c r="K183" s="231"/>
    </row>
    <row r="184" spans="1:11" s="208" customFormat="1" hidden="1">
      <c r="A184" s="231"/>
      <c r="B184" s="233"/>
      <c r="C184" s="321" t="str">
        <f>'Data information'!C401</f>
        <v xml:space="preserve"> - อ่างล้างหน้า ชนิดวางเคาน์เตอร์ พร้อมอุปกรณ์ครบชุด</v>
      </c>
      <c r="D184" s="254"/>
      <c r="E184" s="285" t="str">
        <f>'Data information'!D401</f>
        <v>ชุด</v>
      </c>
      <c r="F184" s="254">
        <f>'Data information'!E401</f>
        <v>1762.9</v>
      </c>
      <c r="G184" s="254">
        <f t="shared" si="21"/>
        <v>0</v>
      </c>
      <c r="H184" s="254">
        <f>'Data information'!F401</f>
        <v>450</v>
      </c>
      <c r="I184" s="254">
        <f t="shared" si="22"/>
        <v>0</v>
      </c>
      <c r="J184" s="254">
        <f t="shared" si="23"/>
        <v>0</v>
      </c>
      <c r="K184" s="231"/>
    </row>
    <row r="185" spans="1:11" s="208" customFormat="1" hidden="1">
      <c r="A185" s="231"/>
      <c r="B185" s="233"/>
      <c r="C185" s="321" t="str">
        <f>'Data information'!C402</f>
        <v xml:space="preserve"> - อ่างล้างหน้า ชนิดวางเคาน์เตอร์ พร้อมอุปกรณ์ครบชุด </v>
      </c>
      <c r="D185" s="254"/>
      <c r="E185" s="285" t="str">
        <f>'Data information'!D402</f>
        <v>ชุด</v>
      </c>
      <c r="F185" s="254">
        <f>'Data information'!E402</f>
        <v>1762.9</v>
      </c>
      <c r="G185" s="254">
        <f t="shared" si="21"/>
        <v>0</v>
      </c>
      <c r="H185" s="254">
        <f>'Data information'!F402</f>
        <v>450</v>
      </c>
      <c r="I185" s="254">
        <f t="shared" si="22"/>
        <v>0</v>
      </c>
      <c r="J185" s="254">
        <f t="shared" si="23"/>
        <v>0</v>
      </c>
      <c r="K185" s="231"/>
    </row>
    <row r="186" spans="1:11" s="208" customFormat="1" hidden="1">
      <c r="A186" s="231"/>
      <c r="B186" s="233"/>
      <c r="C186" s="321" t="str">
        <f>'Data information'!C403</f>
        <v xml:space="preserve"> - อ่างล้างหน้า แบบขาตั้งลอย พร้อมอุปกรณ์ครบชุด  ห้องผู้พิการ</v>
      </c>
      <c r="D186" s="254"/>
      <c r="E186" s="285" t="str">
        <f>'Data information'!D403</f>
        <v>ชุด</v>
      </c>
      <c r="F186" s="254">
        <f>'Data information'!E403</f>
        <v>3312.5</v>
      </c>
      <c r="G186" s="254">
        <f t="shared" si="21"/>
        <v>0</v>
      </c>
      <c r="H186" s="254">
        <f>'Data information'!F403</f>
        <v>450</v>
      </c>
      <c r="I186" s="254">
        <f t="shared" si="22"/>
        <v>0</v>
      </c>
      <c r="J186" s="254">
        <f t="shared" si="23"/>
        <v>0</v>
      </c>
      <c r="K186" s="231"/>
    </row>
    <row r="187" spans="1:11" s="208" customFormat="1" hidden="1">
      <c r="A187" s="231"/>
      <c r="B187" s="233"/>
      <c r="C187" s="321" t="str">
        <f>'Data information'!C404</f>
        <v xml:space="preserve"> - ก๊อกน้ำเย็นอ่างล้างหน้า</v>
      </c>
      <c r="D187" s="254"/>
      <c r="E187" s="285" t="str">
        <f>'Data information'!D404</f>
        <v>ชุด</v>
      </c>
      <c r="F187" s="254">
        <f>'Data information'!E404</f>
        <v>860.1</v>
      </c>
      <c r="G187" s="254">
        <f t="shared" si="21"/>
        <v>0</v>
      </c>
      <c r="H187" s="254">
        <f>'Data information'!F404</f>
        <v>0</v>
      </c>
      <c r="I187" s="254">
        <f t="shared" si="22"/>
        <v>0</v>
      </c>
      <c r="J187" s="254">
        <f t="shared" si="23"/>
        <v>0</v>
      </c>
      <c r="K187" s="231"/>
    </row>
    <row r="188" spans="1:11" s="208" customFormat="1" hidden="1">
      <c r="A188" s="231"/>
      <c r="B188" s="233"/>
      <c r="C188" s="321" t="str">
        <f>'Data information'!C405</f>
        <v xml:space="preserve"> - ก๊อกน้ำเย็นอ่างล้างหน้า</v>
      </c>
      <c r="D188" s="254"/>
      <c r="E188" s="285" t="str">
        <f>'Data information'!D405</f>
        <v>ชุด</v>
      </c>
      <c r="F188" s="254">
        <f>'Data information'!E405</f>
        <v>860.1</v>
      </c>
      <c r="G188" s="254">
        <f t="shared" si="21"/>
        <v>0</v>
      </c>
      <c r="H188" s="254">
        <f>'Data information'!F405</f>
        <v>0</v>
      </c>
      <c r="I188" s="254">
        <f t="shared" si="22"/>
        <v>0</v>
      </c>
      <c r="J188" s="254">
        <f t="shared" si="23"/>
        <v>0</v>
      </c>
      <c r="K188" s="231"/>
    </row>
    <row r="189" spans="1:11" s="208" customFormat="1" hidden="1">
      <c r="A189" s="231"/>
      <c r="B189" s="233"/>
      <c r="C189" s="321" t="str">
        <f>'Data information'!C406</f>
        <v xml:space="preserve"> - ก๊อกน้ำเย็นอ่างล้างหน้า</v>
      </c>
      <c r="D189" s="254"/>
      <c r="E189" s="285" t="str">
        <f>'Data information'!D406</f>
        <v>ชุด</v>
      </c>
      <c r="F189" s="254">
        <f>'Data information'!E406</f>
        <v>860.1</v>
      </c>
      <c r="G189" s="254">
        <f t="shared" si="21"/>
        <v>0</v>
      </c>
      <c r="H189" s="254">
        <f>'Data information'!F406</f>
        <v>0</v>
      </c>
      <c r="I189" s="254">
        <f t="shared" si="22"/>
        <v>0</v>
      </c>
      <c r="J189" s="254">
        <f t="shared" si="23"/>
        <v>0</v>
      </c>
      <c r="K189" s="231"/>
    </row>
    <row r="190" spans="1:11" s="208" customFormat="1" hidden="1">
      <c r="A190" s="231"/>
      <c r="B190" s="233"/>
      <c r="C190" s="321" t="str">
        <f>'Data information'!C407</f>
        <v xml:space="preserve"> - โถปัสสาวะ  พร้อมอุปกรณ์ครบชุด  </v>
      </c>
      <c r="D190" s="254"/>
      <c r="E190" s="285" t="str">
        <f>'Data information'!D407</f>
        <v>ชุด</v>
      </c>
      <c r="F190" s="254">
        <f>'Data information'!E407</f>
        <v>2348.5</v>
      </c>
      <c r="G190" s="254">
        <f t="shared" si="21"/>
        <v>0</v>
      </c>
      <c r="H190" s="254">
        <f>'Data information'!F407</f>
        <v>450</v>
      </c>
      <c r="I190" s="254">
        <f t="shared" si="22"/>
        <v>0</v>
      </c>
      <c r="J190" s="254">
        <f t="shared" si="23"/>
        <v>0</v>
      </c>
      <c r="K190" s="320" t="s">
        <v>967</v>
      </c>
    </row>
    <row r="191" spans="1:11" s="208" customFormat="1" hidden="1">
      <c r="A191" s="231"/>
      <c r="B191" s="233"/>
      <c r="C191" s="321" t="str">
        <f>'Data information'!C408</f>
        <v xml:space="preserve"> - สายชำระ</v>
      </c>
      <c r="D191" s="254"/>
      <c r="E191" s="285" t="str">
        <f>'Data information'!D408</f>
        <v>ชุด</v>
      </c>
      <c r="F191" s="254">
        <f>'Data information'!E408</f>
        <v>488</v>
      </c>
      <c r="G191" s="254">
        <f t="shared" si="21"/>
        <v>0</v>
      </c>
      <c r="H191" s="254">
        <f>'Data information'!F408</f>
        <v>35</v>
      </c>
      <c r="I191" s="254">
        <f t="shared" si="22"/>
        <v>0</v>
      </c>
      <c r="J191" s="254">
        <f t="shared" si="23"/>
        <v>0</v>
      </c>
      <c r="K191" s="231"/>
    </row>
    <row r="192" spans="1:11" s="208" customFormat="1" hidden="1">
      <c r="A192" s="231"/>
      <c r="B192" s="233"/>
      <c r="C192" s="321" t="str">
        <f>'Data information'!C409</f>
        <v xml:space="preserve"> - ตะแกรงดักกลิ่น ขนาด  2 นิ้ว</v>
      </c>
      <c r="D192" s="254"/>
      <c r="E192" s="285" t="str">
        <f>'Data information'!D409</f>
        <v>ชุด</v>
      </c>
      <c r="F192" s="254">
        <f>'Data information'!E409</f>
        <v>353.8</v>
      </c>
      <c r="G192" s="254">
        <f t="shared" si="21"/>
        <v>0</v>
      </c>
      <c r="H192" s="254">
        <f>'Data information'!F409</f>
        <v>0</v>
      </c>
      <c r="I192" s="254">
        <f t="shared" si="22"/>
        <v>0</v>
      </c>
      <c r="J192" s="254">
        <f t="shared" si="23"/>
        <v>0</v>
      </c>
      <c r="K192" s="231"/>
    </row>
    <row r="193" spans="1:11" s="208" customFormat="1" hidden="1">
      <c r="A193" s="231"/>
      <c r="B193" s="233"/>
      <c r="C193" s="321" t="str">
        <f>'Data information'!C410</f>
        <v xml:space="preserve"> - ก๊อกน้ำล้างพื้น  ***ติดใต้ชาวเวอร์ +0.45 ม.</v>
      </c>
      <c r="D193" s="254"/>
      <c r="E193" s="285" t="str">
        <f>'Data information'!D410</f>
        <v>ชุด</v>
      </c>
      <c r="F193" s="254">
        <f>'Data information'!E410</f>
        <v>292.8</v>
      </c>
      <c r="G193" s="254">
        <f t="shared" si="21"/>
        <v>0</v>
      </c>
      <c r="H193" s="254">
        <f>'Data information'!F410</f>
        <v>25</v>
      </c>
      <c r="I193" s="254">
        <f t="shared" si="22"/>
        <v>0</v>
      </c>
      <c r="J193" s="254">
        <f t="shared" si="23"/>
        <v>0</v>
      </c>
      <c r="K193" s="231"/>
    </row>
    <row r="194" spans="1:11" s="208" customFormat="1" hidden="1">
      <c r="A194" s="231"/>
      <c r="B194" s="233"/>
      <c r="C194" s="321" t="str">
        <f>'Data information'!C411</f>
        <v xml:space="preserve"> - ที่ใส่กระดาษชำระสำเร็จรูป JRT</v>
      </c>
      <c r="D194" s="254"/>
      <c r="E194" s="285" t="str">
        <f>'Data information'!D411</f>
        <v>ชุด</v>
      </c>
      <c r="F194" s="254">
        <f>'Data information'!E411</f>
        <v>0</v>
      </c>
      <c r="G194" s="254">
        <f t="shared" si="21"/>
        <v>0</v>
      </c>
      <c r="H194" s="254">
        <f>'Data information'!F411</f>
        <v>0</v>
      </c>
      <c r="I194" s="254">
        <f t="shared" si="22"/>
        <v>0</v>
      </c>
      <c r="J194" s="254">
        <f t="shared" si="23"/>
        <v>0</v>
      </c>
      <c r="K194" s="320" t="s">
        <v>967</v>
      </c>
    </row>
    <row r="195" spans="1:11" s="208" customFormat="1" hidden="1">
      <c r="A195" s="231"/>
      <c r="B195" s="233"/>
      <c r="C195" s="321" t="str">
        <f>'Data information'!C412</f>
        <v xml:space="preserve"> - ราวจับสแตนเลส (ราวทรงตัวอ่างล้างหน้า+ราวทรงตัวขวา+ราวทรงตัวซ้าย)</v>
      </c>
      <c r="D195" s="254"/>
      <c r="E195" s="285" t="str">
        <f>'Data information'!D412</f>
        <v>ชุด</v>
      </c>
      <c r="F195" s="254">
        <f>'Data information'!E412</f>
        <v>12419.6</v>
      </c>
      <c r="G195" s="254">
        <f t="shared" si="21"/>
        <v>0</v>
      </c>
      <c r="H195" s="254">
        <f>'Data information'!F412</f>
        <v>105</v>
      </c>
      <c r="I195" s="254">
        <f t="shared" si="22"/>
        <v>0</v>
      </c>
      <c r="J195" s="254">
        <f t="shared" si="23"/>
        <v>0</v>
      </c>
      <c r="K195" s="231"/>
    </row>
    <row r="196" spans="1:11" s="208" customFormat="1" hidden="1">
      <c r="A196" s="231"/>
      <c r="B196" s="233"/>
      <c r="C196" s="321" t="str">
        <f>'Data information'!C413</f>
        <v xml:space="preserve"> - ฝักบัวสายอ่อนพร้อมก๊อกยืนอาบวาวล์ลอย</v>
      </c>
      <c r="D196" s="254"/>
      <c r="E196" s="285" t="str">
        <f>'Data information'!D413</f>
        <v>ชุด</v>
      </c>
      <c r="F196" s="254">
        <f>'Data information'!E413</f>
        <v>2907.5</v>
      </c>
      <c r="G196" s="254">
        <f>D196*F196</f>
        <v>0</v>
      </c>
      <c r="H196" s="254">
        <f>'Data information'!F413</f>
        <v>70</v>
      </c>
      <c r="I196" s="254">
        <f>D196*H196</f>
        <v>0</v>
      </c>
      <c r="J196" s="254">
        <f>G196+I196</f>
        <v>0</v>
      </c>
      <c r="K196" s="231"/>
    </row>
    <row r="197" spans="1:11" s="208" customFormat="1" hidden="1">
      <c r="A197" s="231"/>
      <c r="B197" s="233"/>
      <c r="C197" s="321" t="str">
        <f>'Data information'!C414</f>
        <v xml:space="preserve"> - กระจกเงา ขนาด 5.00x1.00 ม.</v>
      </c>
      <c r="D197" s="254"/>
      <c r="E197" s="285" t="str">
        <f>'Data information'!D414</f>
        <v>ชุด</v>
      </c>
      <c r="F197" s="254">
        <f>'Data information'!E414</f>
        <v>2220</v>
      </c>
      <c r="G197" s="254">
        <f t="shared" ref="G197:G219" si="24">D197*F197</f>
        <v>0</v>
      </c>
      <c r="H197" s="254">
        <f>'Data information'!F414</f>
        <v>495</v>
      </c>
      <c r="I197" s="254">
        <f t="shared" ref="I197:I219" si="25">D197*H197</f>
        <v>0</v>
      </c>
      <c r="J197" s="254">
        <f t="shared" ref="J197:J219" si="26">G197+I197</f>
        <v>0</v>
      </c>
      <c r="K197" s="231"/>
    </row>
    <row r="198" spans="1:11" s="208" customFormat="1" hidden="1">
      <c r="A198" s="231"/>
      <c r="B198" s="233"/>
      <c r="C198" s="321" t="str">
        <f>'Data information'!C415</f>
        <v xml:space="preserve"> - กระจกเงา ขนาด 3.90x1.00 ม.</v>
      </c>
      <c r="D198" s="254"/>
      <c r="E198" s="285" t="str">
        <f>'Data information'!D415</f>
        <v>ชุด</v>
      </c>
      <c r="F198" s="254">
        <f>'Data information'!E415</f>
        <v>1730</v>
      </c>
      <c r="G198" s="254">
        <f t="shared" si="24"/>
        <v>0</v>
      </c>
      <c r="H198" s="254">
        <f>'Data information'!F415</f>
        <v>386</v>
      </c>
      <c r="I198" s="254">
        <f t="shared" si="25"/>
        <v>0</v>
      </c>
      <c r="J198" s="254">
        <f t="shared" si="26"/>
        <v>0</v>
      </c>
      <c r="K198" s="231"/>
    </row>
    <row r="199" spans="1:11" s="208" customFormat="1" hidden="1">
      <c r="A199" s="231"/>
      <c r="B199" s="233"/>
      <c r="C199" s="321" t="str">
        <f>'Data information'!C416</f>
        <v xml:space="preserve"> - กระจกเงา ขนาด 3.70x1.00 ม.</v>
      </c>
      <c r="D199" s="254"/>
      <c r="E199" s="285" t="str">
        <f>'Data information'!D416</f>
        <v>ชุด</v>
      </c>
      <c r="F199" s="254">
        <f>'Data information'!E416</f>
        <v>1640</v>
      </c>
      <c r="G199" s="254">
        <f t="shared" si="24"/>
        <v>0</v>
      </c>
      <c r="H199" s="254">
        <f>'Data information'!F416</f>
        <v>366</v>
      </c>
      <c r="I199" s="254">
        <f t="shared" si="25"/>
        <v>0</v>
      </c>
      <c r="J199" s="254">
        <f t="shared" si="26"/>
        <v>0</v>
      </c>
      <c r="K199" s="231"/>
    </row>
    <row r="200" spans="1:11" s="208" customFormat="1" hidden="1">
      <c r="A200" s="231"/>
      <c r="B200" s="233"/>
      <c r="C200" s="321" t="str">
        <f>'Data information'!C417</f>
        <v xml:space="preserve"> - กระจกเงา ขนาด 3.65x1.00 ม.</v>
      </c>
      <c r="D200" s="254"/>
      <c r="E200" s="285" t="str">
        <f>'Data information'!D417</f>
        <v>ชุด</v>
      </c>
      <c r="F200" s="254">
        <f>'Data information'!E417</f>
        <v>1620</v>
      </c>
      <c r="G200" s="254">
        <f t="shared" si="24"/>
        <v>0</v>
      </c>
      <c r="H200" s="254">
        <f>'Data information'!F417</f>
        <v>361</v>
      </c>
      <c r="I200" s="254">
        <f t="shared" si="25"/>
        <v>0</v>
      </c>
      <c r="J200" s="254">
        <f t="shared" si="26"/>
        <v>0</v>
      </c>
      <c r="K200" s="231"/>
    </row>
    <row r="201" spans="1:11" s="208" customFormat="1" hidden="1">
      <c r="A201" s="231"/>
      <c r="B201" s="233"/>
      <c r="C201" s="321" t="str">
        <f>'Data information'!C418</f>
        <v xml:space="preserve"> - กระจกเงา ขนาด 3.50x1.00 ม.</v>
      </c>
      <c r="D201" s="254"/>
      <c r="E201" s="285" t="str">
        <f>'Data information'!D418</f>
        <v>ชุด</v>
      </c>
      <c r="F201" s="254">
        <f>'Data information'!E418</f>
        <v>1550</v>
      </c>
      <c r="G201" s="254">
        <f t="shared" si="24"/>
        <v>0</v>
      </c>
      <c r="H201" s="254">
        <f>'Data information'!F418</f>
        <v>346</v>
      </c>
      <c r="I201" s="254">
        <f t="shared" si="25"/>
        <v>0</v>
      </c>
      <c r="J201" s="254">
        <f t="shared" si="26"/>
        <v>0</v>
      </c>
      <c r="K201" s="231"/>
    </row>
    <row r="202" spans="1:11" s="208" customFormat="1" hidden="1">
      <c r="A202" s="231"/>
      <c r="B202" s="233"/>
      <c r="C202" s="321" t="str">
        <f>'Data information'!C419</f>
        <v xml:space="preserve"> - กระจกเงา ขนาด 3.35x1.00 ม.</v>
      </c>
      <c r="D202" s="254"/>
      <c r="E202" s="285" t="str">
        <f>'Data information'!D419</f>
        <v>ชุด</v>
      </c>
      <c r="F202" s="254">
        <f>'Data information'!E419</f>
        <v>1490</v>
      </c>
      <c r="G202" s="254">
        <f t="shared" si="24"/>
        <v>0</v>
      </c>
      <c r="H202" s="254">
        <f>'Data information'!F419</f>
        <v>331</v>
      </c>
      <c r="I202" s="254">
        <f t="shared" si="25"/>
        <v>0</v>
      </c>
      <c r="J202" s="254">
        <f t="shared" si="26"/>
        <v>0</v>
      </c>
      <c r="K202" s="231"/>
    </row>
    <row r="203" spans="1:11" s="208" customFormat="1" hidden="1">
      <c r="A203" s="231"/>
      <c r="B203" s="233"/>
      <c r="C203" s="321" t="str">
        <f>'Data information'!C420</f>
        <v xml:space="preserve"> - กระจกเงา ขนาด 3.30x1.00 ม.</v>
      </c>
      <c r="D203" s="254"/>
      <c r="E203" s="285" t="str">
        <f>'Data information'!D420</f>
        <v>ชุด</v>
      </c>
      <c r="F203" s="254">
        <f>'Data information'!E420</f>
        <v>1470</v>
      </c>
      <c r="G203" s="254">
        <f t="shared" si="24"/>
        <v>0</v>
      </c>
      <c r="H203" s="254">
        <f>'Data information'!F420</f>
        <v>326</v>
      </c>
      <c r="I203" s="254">
        <f t="shared" si="25"/>
        <v>0</v>
      </c>
      <c r="J203" s="254">
        <f t="shared" si="26"/>
        <v>0</v>
      </c>
      <c r="K203" s="231"/>
    </row>
    <row r="204" spans="1:11" s="208" customFormat="1" hidden="1">
      <c r="A204" s="231"/>
      <c r="B204" s="233"/>
      <c r="C204" s="321" t="str">
        <f>'Data information'!C421</f>
        <v xml:space="preserve"> - กระจกเงา ขนาด 3.25x1.00 ม.</v>
      </c>
      <c r="D204" s="254"/>
      <c r="E204" s="285" t="str">
        <f>'Data information'!D421</f>
        <v>ชุด</v>
      </c>
      <c r="F204" s="254">
        <f>'Data information'!E421</f>
        <v>1440</v>
      </c>
      <c r="G204" s="254">
        <f t="shared" si="24"/>
        <v>0</v>
      </c>
      <c r="H204" s="254">
        <f>'Data information'!F421</f>
        <v>321</v>
      </c>
      <c r="I204" s="254">
        <f t="shared" si="25"/>
        <v>0</v>
      </c>
      <c r="J204" s="254">
        <f t="shared" si="26"/>
        <v>0</v>
      </c>
      <c r="K204" s="231"/>
    </row>
    <row r="205" spans="1:11" s="208" customFormat="1" hidden="1">
      <c r="A205" s="231"/>
      <c r="B205" s="233"/>
      <c r="C205" s="321" t="str">
        <f>'Data information'!C422</f>
        <v xml:space="preserve"> - กระจกเงา ขนาด 3.20x1.00 ม.</v>
      </c>
      <c r="D205" s="254"/>
      <c r="E205" s="285" t="str">
        <f>'Data information'!D422</f>
        <v>ชุด</v>
      </c>
      <c r="F205" s="254">
        <f>'Data information'!E422</f>
        <v>1420</v>
      </c>
      <c r="G205" s="254">
        <f t="shared" si="24"/>
        <v>0</v>
      </c>
      <c r="H205" s="254">
        <f>'Data information'!F422</f>
        <v>316</v>
      </c>
      <c r="I205" s="254">
        <f t="shared" si="25"/>
        <v>0</v>
      </c>
      <c r="J205" s="254">
        <f t="shared" si="26"/>
        <v>0</v>
      </c>
      <c r="K205" s="231"/>
    </row>
    <row r="206" spans="1:11" s="208" customFormat="1" hidden="1">
      <c r="A206" s="231"/>
      <c r="B206" s="233"/>
      <c r="C206" s="321" t="str">
        <f>'Data information'!C423</f>
        <v xml:space="preserve"> - กระจกเงา ขนาด 3.15x1.00 ม.</v>
      </c>
      <c r="D206" s="254"/>
      <c r="E206" s="285" t="str">
        <f>'Data information'!D423</f>
        <v>ชุด</v>
      </c>
      <c r="F206" s="254">
        <f>'Data information'!E423</f>
        <v>1400</v>
      </c>
      <c r="G206" s="254">
        <f t="shared" si="24"/>
        <v>0</v>
      </c>
      <c r="H206" s="254">
        <f>'Data information'!F423</f>
        <v>311</v>
      </c>
      <c r="I206" s="254">
        <f t="shared" si="25"/>
        <v>0</v>
      </c>
      <c r="J206" s="254">
        <f t="shared" si="26"/>
        <v>0</v>
      </c>
      <c r="K206" s="231"/>
    </row>
    <row r="207" spans="1:11" s="208" customFormat="1" hidden="1">
      <c r="A207" s="231"/>
      <c r="B207" s="233"/>
      <c r="C207" s="321" t="str">
        <f>'Data information'!C424</f>
        <v xml:space="preserve"> - กระจกเงา ขนาด 3.10x1.00 ม.</v>
      </c>
      <c r="D207" s="254"/>
      <c r="E207" s="285" t="str">
        <f>'Data information'!D424</f>
        <v>ชุด</v>
      </c>
      <c r="F207" s="254">
        <f>'Data information'!E424</f>
        <v>1380</v>
      </c>
      <c r="G207" s="254">
        <f t="shared" si="24"/>
        <v>0</v>
      </c>
      <c r="H207" s="254">
        <f>'Data information'!F424</f>
        <v>306</v>
      </c>
      <c r="I207" s="254">
        <f t="shared" si="25"/>
        <v>0</v>
      </c>
      <c r="J207" s="254">
        <f t="shared" si="26"/>
        <v>0</v>
      </c>
      <c r="K207" s="231"/>
    </row>
    <row r="208" spans="1:11" s="208" customFormat="1" hidden="1">
      <c r="A208" s="231"/>
      <c r="B208" s="233"/>
      <c r="C208" s="321" t="str">
        <f>'Data information'!C425</f>
        <v xml:space="preserve"> - กระจกเงา ขนาด 3.00x1.00 ม.</v>
      </c>
      <c r="D208" s="254"/>
      <c r="E208" s="285" t="str">
        <f>'Data information'!D425</f>
        <v>ชุด</v>
      </c>
      <c r="F208" s="254">
        <f>'Data information'!E425</f>
        <v>1330</v>
      </c>
      <c r="G208" s="254">
        <f t="shared" si="24"/>
        <v>0</v>
      </c>
      <c r="H208" s="254">
        <f>'Data information'!F425</f>
        <v>297</v>
      </c>
      <c r="I208" s="254">
        <f t="shared" si="25"/>
        <v>0</v>
      </c>
      <c r="J208" s="254">
        <f t="shared" si="26"/>
        <v>0</v>
      </c>
      <c r="K208" s="231"/>
    </row>
    <row r="209" spans="1:11" s="208" customFormat="1" hidden="1">
      <c r="A209" s="231"/>
      <c r="B209" s="233"/>
      <c r="C209" s="321" t="str">
        <f>'Data information'!C426</f>
        <v xml:space="preserve"> - กระจกเงา ขนาด 2.90x1.00 ม.</v>
      </c>
      <c r="D209" s="254"/>
      <c r="E209" s="285" t="str">
        <f>'Data information'!D426</f>
        <v>ชุด</v>
      </c>
      <c r="F209" s="254">
        <f>'Data information'!E426</f>
        <v>1290</v>
      </c>
      <c r="G209" s="254">
        <f t="shared" si="24"/>
        <v>0</v>
      </c>
      <c r="H209" s="254">
        <f>'Data information'!F426</f>
        <v>287</v>
      </c>
      <c r="I209" s="254">
        <f t="shared" si="25"/>
        <v>0</v>
      </c>
      <c r="J209" s="254">
        <f t="shared" si="26"/>
        <v>0</v>
      </c>
      <c r="K209" s="231"/>
    </row>
    <row r="210" spans="1:11" s="208" customFormat="1" hidden="1">
      <c r="A210" s="231"/>
      <c r="B210" s="233"/>
      <c r="C210" s="321" t="str">
        <f>'Data information'!C427</f>
        <v xml:space="preserve"> - กระจกเงา ขนาด 2.20x1.00 ม.</v>
      </c>
      <c r="D210" s="254"/>
      <c r="E210" s="285" t="str">
        <f>'Data information'!D427</f>
        <v>ชุด</v>
      </c>
      <c r="F210" s="254">
        <f>'Data information'!E427</f>
        <v>980</v>
      </c>
      <c r="G210" s="254">
        <f t="shared" si="24"/>
        <v>0</v>
      </c>
      <c r="H210" s="254">
        <f>'Data information'!F427</f>
        <v>217</v>
      </c>
      <c r="I210" s="254">
        <f t="shared" si="25"/>
        <v>0</v>
      </c>
      <c r="J210" s="254">
        <f t="shared" si="26"/>
        <v>0</v>
      </c>
      <c r="K210" s="231"/>
    </row>
    <row r="211" spans="1:11" s="208" customFormat="1" hidden="1">
      <c r="A211" s="231"/>
      <c r="B211" s="233"/>
      <c r="C211" s="321" t="str">
        <f>'Data information'!C428</f>
        <v xml:space="preserve"> - กระจกเงา ขนาด 1.90x1.00 ม.</v>
      </c>
      <c r="D211" s="254"/>
      <c r="E211" s="285" t="str">
        <f>'Data information'!D428</f>
        <v>ชุด</v>
      </c>
      <c r="F211" s="254">
        <f>'Data information'!E428</f>
        <v>840</v>
      </c>
      <c r="G211" s="254">
        <f t="shared" si="24"/>
        <v>0</v>
      </c>
      <c r="H211" s="254">
        <f>'Data information'!F428</f>
        <v>188</v>
      </c>
      <c r="I211" s="254">
        <f t="shared" si="25"/>
        <v>0</v>
      </c>
      <c r="J211" s="254">
        <f t="shared" si="26"/>
        <v>0</v>
      </c>
      <c r="K211" s="231"/>
    </row>
    <row r="212" spans="1:11" s="208" customFormat="1" hidden="1">
      <c r="A212" s="231"/>
      <c r="B212" s="233"/>
      <c r="C212" s="321" t="str">
        <f>'Data information'!C429</f>
        <v xml:space="preserve"> - กระจกเงา ขนาด 1.60x1.00 ม.</v>
      </c>
      <c r="D212" s="254"/>
      <c r="E212" s="285" t="str">
        <f>'Data information'!D429</f>
        <v>ชุด</v>
      </c>
      <c r="F212" s="254">
        <f>'Data information'!E429</f>
        <v>710</v>
      </c>
      <c r="G212" s="254">
        <f t="shared" si="24"/>
        <v>0</v>
      </c>
      <c r="H212" s="254">
        <f>'Data information'!F429</f>
        <v>158</v>
      </c>
      <c r="I212" s="254">
        <f t="shared" si="25"/>
        <v>0</v>
      </c>
      <c r="J212" s="254">
        <f t="shared" si="26"/>
        <v>0</v>
      </c>
      <c r="K212" s="231"/>
    </row>
    <row r="213" spans="1:11" s="208" customFormat="1" hidden="1">
      <c r="A213" s="231"/>
      <c r="B213" s="233"/>
      <c r="C213" s="321" t="str">
        <f>'Data information'!C430</f>
        <v xml:space="preserve"> - กระจกเงา ขนาด 1.00x1.00 ม.</v>
      </c>
      <c r="D213" s="254"/>
      <c r="E213" s="285" t="str">
        <f>'Data information'!D430</f>
        <v>ชุด</v>
      </c>
      <c r="F213" s="254">
        <f>'Data information'!E430</f>
        <v>440</v>
      </c>
      <c r="G213" s="254">
        <f t="shared" si="24"/>
        <v>0</v>
      </c>
      <c r="H213" s="254">
        <f>'Data information'!F430</f>
        <v>99</v>
      </c>
      <c r="I213" s="254">
        <f t="shared" si="25"/>
        <v>0</v>
      </c>
      <c r="J213" s="254">
        <f t="shared" si="26"/>
        <v>0</v>
      </c>
      <c r="K213" s="231"/>
    </row>
    <row r="214" spans="1:11" s="208" customFormat="1" hidden="1">
      <c r="A214" s="231"/>
      <c r="B214" s="233"/>
      <c r="C214" s="321" t="str">
        <f>'Data information'!C431</f>
        <v xml:space="preserve"> - กระจกเงา ขนาด 0.60x1.00 ม.</v>
      </c>
      <c r="D214" s="254"/>
      <c r="E214" s="285" t="str">
        <f>'Data information'!D431</f>
        <v>ชุด</v>
      </c>
      <c r="F214" s="254">
        <f>'Data information'!E431</f>
        <v>270</v>
      </c>
      <c r="G214" s="254">
        <f t="shared" si="24"/>
        <v>0</v>
      </c>
      <c r="H214" s="254">
        <f>'Data information'!F431</f>
        <v>59</v>
      </c>
      <c r="I214" s="254">
        <f t="shared" si="25"/>
        <v>0</v>
      </c>
      <c r="J214" s="254">
        <f t="shared" si="26"/>
        <v>0</v>
      </c>
      <c r="K214" s="231"/>
    </row>
    <row r="215" spans="1:11" s="208" customFormat="1" hidden="1">
      <c r="A215" s="231"/>
      <c r="B215" s="233"/>
      <c r="C215" s="321" t="str">
        <f>'Data information'!C432</f>
        <v xml:space="preserve"> - ผ11 ผนังห้องน้ำสำเร็จรูป แบบเต็มห้อง</v>
      </c>
      <c r="D215" s="254"/>
      <c r="E215" s="285" t="str">
        <f>'Data information'!D432</f>
        <v>ชุด</v>
      </c>
      <c r="F215" s="254">
        <f>'Data information'!E432</f>
        <v>10700</v>
      </c>
      <c r="G215" s="254">
        <f t="shared" si="24"/>
        <v>0</v>
      </c>
      <c r="H215" s="254">
        <f>'Data information'!F432</f>
        <v>800</v>
      </c>
      <c r="I215" s="254">
        <f t="shared" si="25"/>
        <v>0</v>
      </c>
      <c r="J215" s="254">
        <f t="shared" si="26"/>
        <v>0</v>
      </c>
      <c r="K215" s="231"/>
    </row>
    <row r="216" spans="1:11" s="208" customFormat="1" hidden="1">
      <c r="A216" s="231"/>
      <c r="B216" s="233"/>
      <c r="C216" s="321" t="str">
        <f>'Data information'!C433</f>
        <v xml:space="preserve"> - ผ11 ผนังห้องน้ำสำเร็จรูป แบบครึ่งห้อง</v>
      </c>
      <c r="D216" s="254"/>
      <c r="E216" s="285" t="str">
        <f>'Data information'!D433</f>
        <v>ชุด</v>
      </c>
      <c r="F216" s="254">
        <f>'Data information'!E433</f>
        <v>9800</v>
      </c>
      <c r="G216" s="254">
        <f t="shared" si="24"/>
        <v>0</v>
      </c>
      <c r="H216" s="254">
        <f>'Data information'!F433</f>
        <v>650</v>
      </c>
      <c r="I216" s="254">
        <f t="shared" si="25"/>
        <v>0</v>
      </c>
      <c r="J216" s="254">
        <f t="shared" si="26"/>
        <v>0</v>
      </c>
      <c r="K216" s="231"/>
    </row>
    <row r="217" spans="1:11" s="208" customFormat="1" hidden="1">
      <c r="A217" s="231"/>
      <c r="B217" s="233"/>
      <c r="C217" s="321" t="str">
        <f>'Data information'!C434</f>
        <v xml:space="preserve"> - TOP ปูหินแกรนิตดำจีน กว้าง 0.10 ม. โถปัสสาวะ</v>
      </c>
      <c r="D217" s="254"/>
      <c r="E217" s="285" t="str">
        <f>'Data information'!D434</f>
        <v>ม.</v>
      </c>
      <c r="F217" s="254">
        <f>'Data information'!E434</f>
        <v>0</v>
      </c>
      <c r="G217" s="254">
        <f t="shared" si="24"/>
        <v>0</v>
      </c>
      <c r="H217" s="254">
        <f>'Data information'!F434</f>
        <v>0</v>
      </c>
      <c r="I217" s="254">
        <f t="shared" si="25"/>
        <v>0</v>
      </c>
      <c r="J217" s="254">
        <f t="shared" si="26"/>
        <v>0</v>
      </c>
      <c r="K217" s="320" t="s">
        <v>967</v>
      </c>
    </row>
    <row r="218" spans="1:11" s="208" customFormat="1" hidden="1">
      <c r="A218" s="231"/>
      <c r="B218" s="233"/>
      <c r="C218" s="321" t="str">
        <f>'Data information'!C435</f>
        <v xml:space="preserve"> - TOP ปูหินแกรนิตดำจีน กว้าง 0.15 ม. โถส้วม</v>
      </c>
      <c r="D218" s="254"/>
      <c r="E218" s="285" t="str">
        <f>'Data information'!D435</f>
        <v>ม.</v>
      </c>
      <c r="F218" s="254">
        <f>'Data information'!E435</f>
        <v>0</v>
      </c>
      <c r="G218" s="254">
        <f t="shared" si="24"/>
        <v>0</v>
      </c>
      <c r="H218" s="254">
        <f>'Data information'!F435</f>
        <v>0</v>
      </c>
      <c r="I218" s="254">
        <f t="shared" si="25"/>
        <v>0</v>
      </c>
      <c r="J218" s="254">
        <f t="shared" si="26"/>
        <v>0</v>
      </c>
      <c r="K218" s="320" t="s">
        <v>967</v>
      </c>
    </row>
    <row r="219" spans="1:11" s="208" customFormat="1" hidden="1">
      <c r="A219" s="231"/>
      <c r="B219" s="233"/>
      <c r="C219" s="321" t="str">
        <f>'Data information'!C436</f>
        <v xml:space="preserve"> - เคาน์เตอร์ อ่างล้างหน้า กว้าง 0.60 ม.อ่างล้างหน้า</v>
      </c>
      <c r="D219" s="254"/>
      <c r="E219" s="285" t="str">
        <f>'Data information'!D436</f>
        <v>ม.</v>
      </c>
      <c r="F219" s="254">
        <f>'Data information'!E436</f>
        <v>1440</v>
      </c>
      <c r="G219" s="254">
        <f t="shared" si="24"/>
        <v>0</v>
      </c>
      <c r="H219" s="254">
        <f>'Data information'!F436</f>
        <v>175</v>
      </c>
      <c r="I219" s="254">
        <f t="shared" si="25"/>
        <v>0</v>
      </c>
      <c r="J219" s="254">
        <f t="shared" si="26"/>
        <v>0</v>
      </c>
      <c r="K219" s="231"/>
    </row>
    <row r="220" spans="1:11" s="208" customFormat="1" hidden="1">
      <c r="A220" s="295"/>
      <c r="B220" s="296"/>
      <c r="C220" s="319" t="str">
        <f>'Data information'!C437</f>
        <v>งานบันได</v>
      </c>
      <c r="D220" s="219"/>
      <c r="E220" s="297"/>
      <c r="F220" s="219"/>
      <c r="G220" s="219"/>
      <c r="H220" s="219"/>
      <c r="I220" s="219"/>
      <c r="J220" s="219"/>
      <c r="K220" s="219"/>
    </row>
    <row r="221" spans="1:11" s="208" customFormat="1" hidden="1">
      <c r="A221" s="219"/>
      <c r="B221" s="221"/>
      <c r="C221" s="319" t="str">
        <f>'Data information'!C438</f>
        <v>งานบันได ST.1-A อาคาร 1</v>
      </c>
      <c r="D221" s="254"/>
      <c r="E221" s="285"/>
      <c r="F221" s="254"/>
      <c r="G221" s="254"/>
      <c r="H221" s="254"/>
      <c r="I221" s="254"/>
      <c r="J221" s="254"/>
      <c r="K221" s="320"/>
    </row>
    <row r="222" spans="1:11" s="208" customFormat="1" hidden="1">
      <c r="A222" s="231"/>
      <c r="B222" s="233"/>
      <c r="C222" s="321" t="str">
        <f>'Data information'!C439</f>
        <v xml:space="preserve"> - H-390X300X10X16 mm.( แม่บันได )</v>
      </c>
      <c r="D222" s="254"/>
      <c r="E222" s="285" t="str">
        <f>'Data information'!D439</f>
        <v>กก.</v>
      </c>
      <c r="F222" s="254">
        <f>'Data information'!E439</f>
        <v>34.64</v>
      </c>
      <c r="G222" s="254">
        <f t="shared" ref="G222:G235" si="27">D222*F222</f>
        <v>0</v>
      </c>
      <c r="H222" s="254">
        <f>'Data information'!F439</f>
        <v>0</v>
      </c>
      <c r="I222" s="254">
        <f t="shared" ref="I222:I235" si="28">D222*H222</f>
        <v>0</v>
      </c>
      <c r="J222" s="254">
        <f t="shared" ref="J222:J235" si="29">G222+I222</f>
        <v>0</v>
      </c>
      <c r="K222" s="231"/>
    </row>
    <row r="223" spans="1:11" s="208" customFormat="1" hidden="1">
      <c r="A223" s="231"/>
      <c r="B223" s="233"/>
      <c r="C223" s="321" t="str">
        <f>'Data information'!C440</f>
        <v xml:space="preserve"> - แผ่นเหล็กเรียบดำหนา 6 มม. (ลูกตั้ง-ลูกนอน)</v>
      </c>
      <c r="D223" s="254"/>
      <c r="E223" s="285" t="str">
        <f>'Data information'!D440</f>
        <v>กก.</v>
      </c>
      <c r="F223" s="254">
        <f>'Data information'!E440</f>
        <v>25.12</v>
      </c>
      <c r="G223" s="254">
        <f t="shared" si="27"/>
        <v>0</v>
      </c>
      <c r="H223" s="254">
        <f>'Data information'!F440</f>
        <v>0</v>
      </c>
      <c r="I223" s="254">
        <f t="shared" si="28"/>
        <v>0</v>
      </c>
      <c r="J223" s="254">
        <f t="shared" si="29"/>
        <v>0</v>
      </c>
      <c r="K223" s="231"/>
    </row>
    <row r="224" spans="1:11" s="208" customFormat="1" hidden="1">
      <c r="A224" s="231"/>
      <c r="B224" s="233"/>
      <c r="C224" s="321" t="str">
        <f>'Data information'!C441</f>
        <v xml:space="preserve"> - แผ่นเหล็กขนาด 1000X400X25mm. </v>
      </c>
      <c r="D224" s="254"/>
      <c r="E224" s="285" t="str">
        <f>'Data information'!D441</f>
        <v>กก.</v>
      </c>
      <c r="F224" s="254">
        <f>'Data information'!E441</f>
        <v>28.44</v>
      </c>
      <c r="G224" s="254">
        <f t="shared" si="27"/>
        <v>0</v>
      </c>
      <c r="H224" s="254">
        <f>'Data information'!F441</f>
        <v>0</v>
      </c>
      <c r="I224" s="254">
        <f t="shared" si="28"/>
        <v>0</v>
      </c>
      <c r="J224" s="254">
        <f t="shared" si="29"/>
        <v>0</v>
      </c>
      <c r="K224" s="231"/>
    </row>
    <row r="225" spans="1:11" s="208" customFormat="1" hidden="1">
      <c r="A225" s="231"/>
      <c r="B225" s="233"/>
      <c r="C225" s="321" t="str">
        <f>'Data information'!C442</f>
        <v xml:space="preserve"> - แผ่นเหล็กขนาด 400X400X25mm. </v>
      </c>
      <c r="D225" s="254"/>
      <c r="E225" s="285" t="str">
        <f>'Data information'!D442</f>
        <v>กก.</v>
      </c>
      <c r="F225" s="254">
        <f>'Data information'!E442</f>
        <v>28.44</v>
      </c>
      <c r="G225" s="254">
        <f t="shared" si="27"/>
        <v>0</v>
      </c>
      <c r="H225" s="254">
        <f>'Data information'!F442</f>
        <v>0</v>
      </c>
      <c r="I225" s="254">
        <f t="shared" si="28"/>
        <v>0</v>
      </c>
      <c r="J225" s="254">
        <f t="shared" si="29"/>
        <v>0</v>
      </c>
      <c r="K225" s="231"/>
    </row>
    <row r="226" spans="1:11" s="208" customFormat="1" hidden="1">
      <c r="A226" s="231"/>
      <c r="B226" s="233"/>
      <c r="C226" s="321" t="str">
        <f>'Data information'!C443</f>
        <v xml:space="preserve"> - ค่าแรงเชื่อม ประกอบเหล็กโครงสร้าง</v>
      </c>
      <c r="D226" s="254"/>
      <c r="E226" s="285" t="str">
        <f>'Data information'!D443</f>
        <v>กก.</v>
      </c>
      <c r="F226" s="254">
        <f>'Data information'!E443</f>
        <v>0</v>
      </c>
      <c r="G226" s="254">
        <f t="shared" si="27"/>
        <v>0</v>
      </c>
      <c r="H226" s="254">
        <f>'Data information'!F443</f>
        <v>10</v>
      </c>
      <c r="I226" s="254">
        <f t="shared" si="28"/>
        <v>0</v>
      </c>
      <c r="J226" s="254">
        <f t="shared" si="29"/>
        <v>0</v>
      </c>
      <c r="K226" s="231"/>
    </row>
    <row r="227" spans="1:11" s="208" customFormat="1" hidden="1">
      <c r="A227" s="231"/>
      <c r="B227" s="233"/>
      <c r="C227" s="321" t="str">
        <f>'Data information'!C444</f>
        <v xml:space="preserve"> - Dowel DB25 </v>
      </c>
      <c r="D227" s="254"/>
      <c r="E227" s="285" t="str">
        <f>'Data information'!D444</f>
        <v>กก.</v>
      </c>
      <c r="F227" s="254">
        <f>'Data information'!E444</f>
        <v>20.41</v>
      </c>
      <c r="G227" s="254">
        <f t="shared" si="27"/>
        <v>0</v>
      </c>
      <c r="H227" s="254">
        <f>'Data information'!F444</f>
        <v>0</v>
      </c>
      <c r="I227" s="254">
        <f t="shared" si="28"/>
        <v>0</v>
      </c>
      <c r="J227" s="254">
        <f t="shared" si="29"/>
        <v>0</v>
      </c>
      <c r="K227" s="231"/>
    </row>
    <row r="228" spans="1:11" s="208" customFormat="1" hidden="1">
      <c r="A228" s="231"/>
      <c r="B228" s="233"/>
      <c r="C228" s="321" t="str">
        <f>'Data information'!C445</f>
        <v xml:space="preserve"> - คอนกรีต ขัดมันเรียบ (ลูกนอนบันได)</v>
      </c>
      <c r="D228" s="254"/>
      <c r="E228" s="285" t="str">
        <f>'Data information'!D445</f>
        <v>ลบ.ม.</v>
      </c>
      <c r="F228" s="254">
        <f>'Data information'!E445</f>
        <v>1971.96</v>
      </c>
      <c r="G228" s="254">
        <f t="shared" si="27"/>
        <v>0</v>
      </c>
      <c r="H228" s="254">
        <f>'Data information'!F445</f>
        <v>519</v>
      </c>
      <c r="I228" s="254">
        <f t="shared" si="28"/>
        <v>0</v>
      </c>
      <c r="J228" s="254">
        <f t="shared" si="29"/>
        <v>0</v>
      </c>
      <c r="K228" s="231"/>
    </row>
    <row r="229" spans="1:11" s="208" customFormat="1" hidden="1">
      <c r="A229" s="231"/>
      <c r="B229" s="233"/>
      <c r="C229" s="321" t="str">
        <f>'Data information'!C446</f>
        <v xml:space="preserve"> - เหล็กเสริม RB 9 มม.</v>
      </c>
      <c r="D229" s="254"/>
      <c r="E229" s="285" t="str">
        <f>'Data information'!D446</f>
        <v>กก.</v>
      </c>
      <c r="F229" s="254">
        <f>'Data information'!E446</f>
        <v>20.79</v>
      </c>
      <c r="G229" s="254">
        <f t="shared" si="27"/>
        <v>0</v>
      </c>
      <c r="H229" s="254">
        <f>'Data information'!F446</f>
        <v>4.4000000000000004</v>
      </c>
      <c r="I229" s="254">
        <f t="shared" si="28"/>
        <v>0</v>
      </c>
      <c r="J229" s="254">
        <f t="shared" si="29"/>
        <v>0</v>
      </c>
      <c r="K229" s="231"/>
    </row>
    <row r="230" spans="1:11" s="208" customFormat="1" hidden="1">
      <c r="A230" s="231"/>
      <c r="B230" s="233"/>
      <c r="C230" s="321" t="str">
        <f>'Data information'!C447</f>
        <v xml:space="preserve"> - เหล็กเสริม DB 12 มม.</v>
      </c>
      <c r="D230" s="254"/>
      <c r="E230" s="285" t="str">
        <f>'Data information'!D447</f>
        <v>กก.</v>
      </c>
      <c r="F230" s="254">
        <f>'Data information'!E447</f>
        <v>20.2</v>
      </c>
      <c r="G230" s="254">
        <f t="shared" si="27"/>
        <v>0</v>
      </c>
      <c r="H230" s="254">
        <f>'Data information'!F447</f>
        <v>3.6</v>
      </c>
      <c r="I230" s="254">
        <f t="shared" si="28"/>
        <v>0</v>
      </c>
      <c r="J230" s="254">
        <f t="shared" si="29"/>
        <v>0</v>
      </c>
      <c r="K230" s="231"/>
    </row>
    <row r="231" spans="1:11" s="208" customFormat="1" hidden="1">
      <c r="A231" s="231"/>
      <c r="B231" s="233"/>
      <c r="C231" s="321" t="str">
        <f>'Data information'!C448</f>
        <v xml:space="preserve"> - ลวดผูกเหล็ก</v>
      </c>
      <c r="D231" s="254"/>
      <c r="E231" s="285" t="str">
        <f>'Data information'!D448</f>
        <v>กก.</v>
      </c>
      <c r="F231" s="254">
        <f>'Data information'!E448</f>
        <v>34.42</v>
      </c>
      <c r="G231" s="254">
        <f t="shared" si="27"/>
        <v>0</v>
      </c>
      <c r="H231" s="254">
        <f>'Data information'!F448</f>
        <v>0</v>
      </c>
      <c r="I231" s="254">
        <f t="shared" si="28"/>
        <v>0</v>
      </c>
      <c r="J231" s="254">
        <f t="shared" si="29"/>
        <v>0</v>
      </c>
      <c r="K231" s="231"/>
    </row>
    <row r="232" spans="1:11" s="208" customFormat="1" hidden="1">
      <c r="A232" s="231"/>
      <c r="B232" s="233"/>
      <c r="C232" s="321" t="str">
        <f>'Data information'!C449</f>
        <v xml:space="preserve"> - เหล็กสี่เหลี่ยมตัน 1 x 1 ซม.(จมูกบันได)</v>
      </c>
      <c r="D232" s="254"/>
      <c r="E232" s="285" t="str">
        <f>'Data information'!D449</f>
        <v>ม.</v>
      </c>
      <c r="F232" s="254">
        <f>'Data information'!E449</f>
        <v>30</v>
      </c>
      <c r="G232" s="254">
        <f t="shared" si="27"/>
        <v>0</v>
      </c>
      <c r="H232" s="254">
        <f>'Data information'!F449</f>
        <v>0</v>
      </c>
      <c r="I232" s="254">
        <f t="shared" si="28"/>
        <v>0</v>
      </c>
      <c r="J232" s="254">
        <f t="shared" si="29"/>
        <v>0</v>
      </c>
      <c r="K232" s="231"/>
    </row>
    <row r="233" spans="1:11" s="208" customFormat="1" hidden="1">
      <c r="A233" s="231"/>
      <c r="B233" s="233"/>
      <c r="C233" s="321" t="str">
        <f>'Data information'!C450</f>
        <v xml:space="preserve"> - ทาสีกันสนิม</v>
      </c>
      <c r="D233" s="254"/>
      <c r="E233" s="285" t="str">
        <f>'Data information'!D450</f>
        <v>ตร.ม.</v>
      </c>
      <c r="F233" s="254">
        <f>'Data information'!E450</f>
        <v>22.42</v>
      </c>
      <c r="G233" s="254">
        <f t="shared" si="27"/>
        <v>0</v>
      </c>
      <c r="H233" s="254">
        <f>'Data information'!F450</f>
        <v>30</v>
      </c>
      <c r="I233" s="254">
        <f t="shared" si="28"/>
        <v>0</v>
      </c>
      <c r="J233" s="254">
        <f t="shared" si="29"/>
        <v>0</v>
      </c>
      <c r="K233" s="231"/>
    </row>
    <row r="234" spans="1:11" s="208" customFormat="1" hidden="1">
      <c r="A234" s="231"/>
      <c r="B234" s="233"/>
      <c r="C234" s="321" t="str">
        <f>'Data information'!C451</f>
        <v xml:space="preserve"> - ทาสีน้ำมัน</v>
      </c>
      <c r="D234" s="254"/>
      <c r="E234" s="285" t="str">
        <f>'Data information'!D451</f>
        <v>ตร.ม.</v>
      </c>
      <c r="F234" s="254">
        <f>'Data information'!E451</f>
        <v>66.12</v>
      </c>
      <c r="G234" s="254">
        <f t="shared" si="27"/>
        <v>0</v>
      </c>
      <c r="H234" s="254">
        <f>'Data information'!F451</f>
        <v>35</v>
      </c>
      <c r="I234" s="254">
        <f t="shared" si="28"/>
        <v>0</v>
      </c>
      <c r="J234" s="254">
        <f t="shared" si="29"/>
        <v>0</v>
      </c>
      <c r="K234" s="231"/>
    </row>
    <row r="235" spans="1:11" s="208" customFormat="1" hidden="1">
      <c r="A235" s="231"/>
      <c r="B235" s="233"/>
      <c r="C235" s="321" t="str">
        <f>'Data information'!C452</f>
        <v xml:space="preserve"> - งานราวเหล็ก ราวบันได ST.1</v>
      </c>
      <c r="D235" s="254"/>
      <c r="E235" s="285" t="str">
        <f>'Data information'!D452</f>
        <v>ม.</v>
      </c>
      <c r="F235" s="254">
        <f>'Data information'!E452</f>
        <v>1838.53</v>
      </c>
      <c r="G235" s="254">
        <f t="shared" si="27"/>
        <v>0</v>
      </c>
      <c r="H235" s="254">
        <f>'Data information'!F452</f>
        <v>560</v>
      </c>
      <c r="I235" s="254">
        <f t="shared" si="28"/>
        <v>0</v>
      </c>
      <c r="J235" s="254">
        <f t="shared" si="29"/>
        <v>0</v>
      </c>
      <c r="K235" s="231"/>
    </row>
    <row r="236" spans="1:11" s="208" customFormat="1" hidden="1">
      <c r="A236" s="231"/>
      <c r="B236" s="233"/>
      <c r="C236" s="319" t="str">
        <f>'Data information'!C453</f>
        <v>งานบันได ST.1 อาคาร 1,2,3,4,5,6,7,ราว8</v>
      </c>
      <c r="D236" s="254"/>
      <c r="E236" s="285"/>
      <c r="F236" s="254"/>
      <c r="G236" s="254"/>
      <c r="H236" s="254"/>
      <c r="I236" s="254"/>
      <c r="J236" s="254"/>
      <c r="K236" s="231"/>
    </row>
    <row r="237" spans="1:11" s="208" customFormat="1" hidden="1">
      <c r="A237" s="231"/>
      <c r="B237" s="233"/>
      <c r="C237" s="321" t="str">
        <f>'Data information'!C454</f>
        <v xml:space="preserve"> - H-390X300X10X16 mm.( แม่บันได )</v>
      </c>
      <c r="D237" s="254"/>
      <c r="E237" s="285" t="str">
        <f>'Data information'!D454</f>
        <v>กก.</v>
      </c>
      <c r="F237" s="254">
        <f>'Data information'!E454</f>
        <v>34.64</v>
      </c>
      <c r="G237" s="254">
        <f t="shared" ref="G237:G300" si="30">D237*F237</f>
        <v>0</v>
      </c>
      <c r="H237" s="254">
        <f>'Data information'!F454</f>
        <v>0</v>
      </c>
      <c r="I237" s="254">
        <f t="shared" ref="I237:I300" si="31">D237*H237</f>
        <v>0</v>
      </c>
      <c r="J237" s="254">
        <f t="shared" ref="J237:J300" si="32">G237+I237</f>
        <v>0</v>
      </c>
      <c r="K237" s="231"/>
    </row>
    <row r="238" spans="1:11" s="208" customFormat="1" hidden="1">
      <c r="A238" s="231"/>
      <c r="B238" s="233"/>
      <c r="C238" s="321" t="str">
        <f>'Data information'!C455</f>
        <v xml:space="preserve"> - แผ่นเหล็กเรียบดำหนา 6 มม. (ลูกตั้ง-ลูกนอน)</v>
      </c>
      <c r="D238" s="254"/>
      <c r="E238" s="285" t="str">
        <f>'Data information'!D455</f>
        <v>กก.</v>
      </c>
      <c r="F238" s="254">
        <f>'Data information'!E455</f>
        <v>25.12</v>
      </c>
      <c r="G238" s="254">
        <f t="shared" si="30"/>
        <v>0</v>
      </c>
      <c r="H238" s="254">
        <f>'Data information'!F455</f>
        <v>0</v>
      </c>
      <c r="I238" s="254">
        <f t="shared" si="31"/>
        <v>0</v>
      </c>
      <c r="J238" s="254">
        <f t="shared" si="32"/>
        <v>0</v>
      </c>
      <c r="K238" s="231"/>
    </row>
    <row r="239" spans="1:11" s="208" customFormat="1" hidden="1">
      <c r="A239" s="231"/>
      <c r="B239" s="233"/>
      <c r="C239" s="321" t="str">
        <f>'Data information'!C456</f>
        <v xml:space="preserve"> - แผ่นเหล็กขนาด 1000X400X25mm. </v>
      </c>
      <c r="D239" s="254"/>
      <c r="E239" s="285" t="str">
        <f>'Data information'!D456</f>
        <v>กก.</v>
      </c>
      <c r="F239" s="254">
        <f>'Data information'!E456</f>
        <v>28.44</v>
      </c>
      <c r="G239" s="254">
        <f t="shared" si="30"/>
        <v>0</v>
      </c>
      <c r="H239" s="254">
        <f>'Data information'!F456</f>
        <v>0</v>
      </c>
      <c r="I239" s="254">
        <f t="shared" si="31"/>
        <v>0</v>
      </c>
      <c r="J239" s="254">
        <f t="shared" si="32"/>
        <v>0</v>
      </c>
      <c r="K239" s="231"/>
    </row>
    <row r="240" spans="1:11" s="208" customFormat="1" hidden="1">
      <c r="A240" s="231"/>
      <c r="B240" s="233"/>
      <c r="C240" s="321" t="str">
        <f>'Data information'!C457</f>
        <v xml:space="preserve"> - แผ่นเหล็กขนาด 400X400X25mm. </v>
      </c>
      <c r="D240" s="254"/>
      <c r="E240" s="285" t="str">
        <f>'Data information'!D457</f>
        <v>กก.</v>
      </c>
      <c r="F240" s="254">
        <f>'Data information'!E457</f>
        <v>28.44</v>
      </c>
      <c r="G240" s="254">
        <f t="shared" si="30"/>
        <v>0</v>
      </c>
      <c r="H240" s="254">
        <f>'Data information'!F457</f>
        <v>0</v>
      </c>
      <c r="I240" s="254">
        <f t="shared" si="31"/>
        <v>0</v>
      </c>
      <c r="J240" s="254">
        <f t="shared" si="32"/>
        <v>0</v>
      </c>
      <c r="K240" s="231"/>
    </row>
    <row r="241" spans="1:11" s="208" customFormat="1" hidden="1">
      <c r="A241" s="231"/>
      <c r="B241" s="233"/>
      <c r="C241" s="321" t="str">
        <f>'Data information'!C458</f>
        <v xml:space="preserve"> - ค่าแรงเชื่อม ประกอบเหล็กโครงสร้าง</v>
      </c>
      <c r="D241" s="254"/>
      <c r="E241" s="285" t="str">
        <f>'Data information'!D458</f>
        <v>กก.</v>
      </c>
      <c r="F241" s="254">
        <f>'Data information'!E458</f>
        <v>0</v>
      </c>
      <c r="G241" s="254">
        <f t="shared" si="30"/>
        <v>0</v>
      </c>
      <c r="H241" s="254">
        <f>'Data information'!F458</f>
        <v>10</v>
      </c>
      <c r="I241" s="254">
        <f t="shared" si="31"/>
        <v>0</v>
      </c>
      <c r="J241" s="254">
        <f t="shared" si="32"/>
        <v>0</v>
      </c>
      <c r="K241" s="231"/>
    </row>
    <row r="242" spans="1:11" s="208" customFormat="1" hidden="1">
      <c r="A242" s="231"/>
      <c r="B242" s="233"/>
      <c r="C242" s="321" t="str">
        <f>'Data information'!C459</f>
        <v xml:space="preserve"> - Dowel DB25 </v>
      </c>
      <c r="D242" s="254"/>
      <c r="E242" s="285" t="str">
        <f>'Data information'!D459</f>
        <v>กก.</v>
      </c>
      <c r="F242" s="254">
        <f>'Data information'!E459</f>
        <v>20.41</v>
      </c>
      <c r="G242" s="254">
        <f t="shared" si="30"/>
        <v>0</v>
      </c>
      <c r="H242" s="254">
        <f>'Data information'!F459</f>
        <v>0</v>
      </c>
      <c r="I242" s="254">
        <f t="shared" si="31"/>
        <v>0</v>
      </c>
      <c r="J242" s="254">
        <f t="shared" si="32"/>
        <v>0</v>
      </c>
      <c r="K242" s="231"/>
    </row>
    <row r="243" spans="1:11" s="208" customFormat="1" hidden="1">
      <c r="A243" s="231"/>
      <c r="B243" s="233"/>
      <c r="C243" s="321" t="str">
        <f>'Data information'!C460</f>
        <v xml:space="preserve"> - คอนกรีต ขัดมันเรียบ (ลูกนอนบันได)</v>
      </c>
      <c r="D243" s="254"/>
      <c r="E243" s="285" t="str">
        <f>'Data information'!D460</f>
        <v>ลบ.ม.</v>
      </c>
      <c r="F243" s="254">
        <f>'Data information'!E460</f>
        <v>1971.96</v>
      </c>
      <c r="G243" s="254">
        <f t="shared" si="30"/>
        <v>0</v>
      </c>
      <c r="H243" s="254">
        <f>'Data information'!F460</f>
        <v>519</v>
      </c>
      <c r="I243" s="254">
        <f t="shared" si="31"/>
        <v>0</v>
      </c>
      <c r="J243" s="254">
        <f t="shared" si="32"/>
        <v>0</v>
      </c>
      <c r="K243" s="231"/>
    </row>
    <row r="244" spans="1:11" s="208" customFormat="1" hidden="1">
      <c r="A244" s="231"/>
      <c r="B244" s="233"/>
      <c r="C244" s="321" t="str">
        <f>'Data information'!C461</f>
        <v xml:space="preserve"> - เหล็กเสริม RB 9 มม.</v>
      </c>
      <c r="D244" s="254"/>
      <c r="E244" s="285" t="str">
        <f>'Data information'!D461</f>
        <v>กก.</v>
      </c>
      <c r="F244" s="254">
        <f>'Data information'!E461</f>
        <v>20.79</v>
      </c>
      <c r="G244" s="254">
        <f t="shared" si="30"/>
        <v>0</v>
      </c>
      <c r="H244" s="254">
        <f>'Data information'!F461</f>
        <v>4.4000000000000004</v>
      </c>
      <c r="I244" s="254">
        <f t="shared" si="31"/>
        <v>0</v>
      </c>
      <c r="J244" s="254">
        <f t="shared" si="32"/>
        <v>0</v>
      </c>
      <c r="K244" s="231"/>
    </row>
    <row r="245" spans="1:11" s="208" customFormat="1" hidden="1">
      <c r="A245" s="231"/>
      <c r="B245" s="233"/>
      <c r="C245" s="321" t="str">
        <f>'Data information'!C462</f>
        <v xml:space="preserve"> - เหล็กเสริม DB 12 มม.</v>
      </c>
      <c r="D245" s="254"/>
      <c r="E245" s="285" t="str">
        <f>'Data information'!D462</f>
        <v>กก.</v>
      </c>
      <c r="F245" s="254">
        <f>'Data information'!E462</f>
        <v>20.2</v>
      </c>
      <c r="G245" s="254">
        <f t="shared" si="30"/>
        <v>0</v>
      </c>
      <c r="H245" s="254">
        <f>'Data information'!F462</f>
        <v>3.6</v>
      </c>
      <c r="I245" s="254">
        <f t="shared" si="31"/>
        <v>0</v>
      </c>
      <c r="J245" s="254">
        <f t="shared" si="32"/>
        <v>0</v>
      </c>
      <c r="K245" s="231"/>
    </row>
    <row r="246" spans="1:11" s="208" customFormat="1" hidden="1">
      <c r="A246" s="231"/>
      <c r="B246" s="233"/>
      <c r="C246" s="321" t="str">
        <f>'Data information'!C463</f>
        <v xml:space="preserve"> - ลวดผูกเหล็ก</v>
      </c>
      <c r="D246" s="254"/>
      <c r="E246" s="285" t="str">
        <f>'Data information'!D463</f>
        <v>กก.</v>
      </c>
      <c r="F246" s="254">
        <f>'Data information'!E463</f>
        <v>34.42</v>
      </c>
      <c r="G246" s="254">
        <f t="shared" si="30"/>
        <v>0</v>
      </c>
      <c r="H246" s="254">
        <f>'Data information'!F463</f>
        <v>0</v>
      </c>
      <c r="I246" s="254">
        <f t="shared" si="31"/>
        <v>0</v>
      </c>
      <c r="J246" s="254">
        <f t="shared" si="32"/>
        <v>0</v>
      </c>
      <c r="K246" s="231"/>
    </row>
    <row r="247" spans="1:11" s="208" customFormat="1" hidden="1">
      <c r="A247" s="231"/>
      <c r="B247" s="233"/>
      <c r="C247" s="321" t="str">
        <f>'Data information'!C464</f>
        <v xml:space="preserve"> - เหล็กสี่เหลี่ยมตัน 1 x 1 ซม.(จมูกบันได)</v>
      </c>
      <c r="D247" s="254"/>
      <c r="E247" s="285" t="str">
        <f>'Data information'!D464</f>
        <v>ม.</v>
      </c>
      <c r="F247" s="254">
        <f>'Data information'!E464</f>
        <v>30</v>
      </c>
      <c r="G247" s="254">
        <f t="shared" si="30"/>
        <v>0</v>
      </c>
      <c r="H247" s="254">
        <f>'Data information'!F464</f>
        <v>0</v>
      </c>
      <c r="I247" s="254">
        <f t="shared" si="31"/>
        <v>0</v>
      </c>
      <c r="J247" s="254">
        <f t="shared" si="32"/>
        <v>0</v>
      </c>
      <c r="K247" s="231"/>
    </row>
    <row r="248" spans="1:11" s="208" customFormat="1" hidden="1">
      <c r="A248" s="231"/>
      <c r="B248" s="233"/>
      <c r="C248" s="321" t="str">
        <f>'Data information'!C465</f>
        <v xml:space="preserve"> - ทาสีกันสนิม</v>
      </c>
      <c r="D248" s="254"/>
      <c r="E248" s="285" t="str">
        <f>'Data information'!D465</f>
        <v>ตร.ม.</v>
      </c>
      <c r="F248" s="254">
        <f>'Data information'!E465</f>
        <v>22.42</v>
      </c>
      <c r="G248" s="254">
        <f t="shared" si="30"/>
        <v>0</v>
      </c>
      <c r="H248" s="254">
        <f>'Data information'!F465</f>
        <v>30</v>
      </c>
      <c r="I248" s="254">
        <f t="shared" si="31"/>
        <v>0</v>
      </c>
      <c r="J248" s="254">
        <f t="shared" si="32"/>
        <v>0</v>
      </c>
      <c r="K248" s="231"/>
    </row>
    <row r="249" spans="1:11" s="208" customFormat="1" hidden="1">
      <c r="A249" s="231"/>
      <c r="B249" s="233"/>
      <c r="C249" s="321" t="str">
        <f>'Data information'!C466</f>
        <v xml:space="preserve"> - ทาสีน้ำมัน</v>
      </c>
      <c r="D249" s="254"/>
      <c r="E249" s="285" t="str">
        <f>'Data information'!D466</f>
        <v>ตร.ม.</v>
      </c>
      <c r="F249" s="254">
        <f>'Data information'!E466</f>
        <v>66.12</v>
      </c>
      <c r="G249" s="254">
        <f t="shared" si="30"/>
        <v>0</v>
      </c>
      <c r="H249" s="254">
        <f>'Data information'!F466</f>
        <v>35</v>
      </c>
      <c r="I249" s="254">
        <f t="shared" si="31"/>
        <v>0</v>
      </c>
      <c r="J249" s="254">
        <f t="shared" si="32"/>
        <v>0</v>
      </c>
      <c r="K249" s="231"/>
    </row>
    <row r="250" spans="1:11" s="208" customFormat="1" hidden="1">
      <c r="A250" s="231"/>
      <c r="B250" s="233"/>
      <c r="C250" s="321" t="str">
        <f>'Data information'!C467</f>
        <v xml:space="preserve"> - งานราวเหล็ก ราวบันได ST.1</v>
      </c>
      <c r="D250" s="254"/>
      <c r="E250" s="285" t="str">
        <f>'Data information'!D467</f>
        <v>ม.</v>
      </c>
      <c r="F250" s="254">
        <f>'Data information'!E467</f>
        <v>1838.53</v>
      </c>
      <c r="G250" s="254">
        <f t="shared" si="30"/>
        <v>0</v>
      </c>
      <c r="H250" s="254">
        <f>'Data information'!F467</f>
        <v>560</v>
      </c>
      <c r="I250" s="254">
        <f t="shared" si="31"/>
        <v>0</v>
      </c>
      <c r="J250" s="254">
        <f t="shared" si="32"/>
        <v>0</v>
      </c>
      <c r="K250" s="231"/>
    </row>
    <row r="251" spans="1:11" s="208" customFormat="1" hidden="1">
      <c r="A251" s="231"/>
      <c r="B251" s="233"/>
      <c r="C251" s="319" t="str">
        <f>'Data information'!C468</f>
        <v>งานบันได ST.2 อาคาร 3,8</v>
      </c>
      <c r="D251" s="254"/>
      <c r="E251" s="285"/>
      <c r="F251" s="254"/>
      <c r="G251" s="254"/>
      <c r="H251" s="254"/>
      <c r="I251" s="254"/>
      <c r="J251" s="254"/>
      <c r="K251" s="231"/>
    </row>
    <row r="252" spans="1:11" s="208" customFormat="1" hidden="1">
      <c r="A252" s="231"/>
      <c r="B252" s="233"/>
      <c r="C252" s="321" t="str">
        <f>'Data information'!C469</f>
        <v xml:space="preserve"> - H-390X300X10X16 mm.( แม่บันได )</v>
      </c>
      <c r="D252" s="254"/>
      <c r="E252" s="285" t="str">
        <f>'Data information'!D469</f>
        <v>กก.</v>
      </c>
      <c r="F252" s="254">
        <f>'Data information'!E469</f>
        <v>34.64</v>
      </c>
      <c r="G252" s="254">
        <f t="shared" si="30"/>
        <v>0</v>
      </c>
      <c r="H252" s="254">
        <f>'Data information'!F469</f>
        <v>0</v>
      </c>
      <c r="I252" s="254">
        <f t="shared" si="31"/>
        <v>0</v>
      </c>
      <c r="J252" s="254">
        <f t="shared" si="32"/>
        <v>0</v>
      </c>
      <c r="K252" s="231"/>
    </row>
    <row r="253" spans="1:11" s="208" customFormat="1" hidden="1">
      <c r="A253" s="231"/>
      <c r="B253" s="233"/>
      <c r="C253" s="321" t="str">
        <f>'Data information'!C470</f>
        <v xml:space="preserve"> - แผ่นเหล็กเรียบดำหนา 6 มม. (ลูกตั้ง-ลูกนอน)</v>
      </c>
      <c r="D253" s="254"/>
      <c r="E253" s="285" t="str">
        <f>'Data information'!D470</f>
        <v>กก.</v>
      </c>
      <c r="F253" s="254">
        <f>'Data information'!E470</f>
        <v>25.12</v>
      </c>
      <c r="G253" s="254">
        <f t="shared" si="30"/>
        <v>0</v>
      </c>
      <c r="H253" s="254">
        <f>'Data information'!F470</f>
        <v>0</v>
      </c>
      <c r="I253" s="254">
        <f t="shared" si="31"/>
        <v>0</v>
      </c>
      <c r="J253" s="254">
        <f t="shared" si="32"/>
        <v>0</v>
      </c>
      <c r="K253" s="231"/>
    </row>
    <row r="254" spans="1:11" s="208" customFormat="1" hidden="1">
      <c r="A254" s="231"/>
      <c r="B254" s="233"/>
      <c r="C254" s="321" t="str">
        <f>'Data information'!C471</f>
        <v xml:space="preserve"> - แผ่นเหล็กขนาด 1000X400X25mm. </v>
      </c>
      <c r="D254" s="254"/>
      <c r="E254" s="285" t="str">
        <f>'Data information'!D471</f>
        <v>กก.</v>
      </c>
      <c r="F254" s="254">
        <f>'Data information'!E471</f>
        <v>28.44</v>
      </c>
      <c r="G254" s="254">
        <f t="shared" si="30"/>
        <v>0</v>
      </c>
      <c r="H254" s="254">
        <f>'Data information'!F471</f>
        <v>0</v>
      </c>
      <c r="I254" s="254">
        <f t="shared" si="31"/>
        <v>0</v>
      </c>
      <c r="J254" s="254">
        <f t="shared" si="32"/>
        <v>0</v>
      </c>
      <c r="K254" s="231"/>
    </row>
    <row r="255" spans="1:11" s="208" customFormat="1" hidden="1">
      <c r="A255" s="231"/>
      <c r="B255" s="233"/>
      <c r="C255" s="321" t="str">
        <f>'Data information'!C472</f>
        <v xml:space="preserve"> - แผ่นเหล็กขนาด 400X400X25mm. </v>
      </c>
      <c r="D255" s="254"/>
      <c r="E255" s="285" t="str">
        <f>'Data information'!D472</f>
        <v>กก.</v>
      </c>
      <c r="F255" s="254">
        <f>'Data information'!E472</f>
        <v>28.44</v>
      </c>
      <c r="G255" s="254">
        <f t="shared" si="30"/>
        <v>0</v>
      </c>
      <c r="H255" s="254">
        <f>'Data information'!F472</f>
        <v>0</v>
      </c>
      <c r="I255" s="254">
        <f t="shared" si="31"/>
        <v>0</v>
      </c>
      <c r="J255" s="254">
        <f t="shared" si="32"/>
        <v>0</v>
      </c>
      <c r="K255" s="231"/>
    </row>
    <row r="256" spans="1:11" s="208" customFormat="1" hidden="1">
      <c r="A256" s="231"/>
      <c r="B256" s="233"/>
      <c r="C256" s="321" t="str">
        <f>'Data information'!C473</f>
        <v xml:space="preserve"> - ค่าแรงเชื่อม ประกอบเหล็กโครงสร้าง</v>
      </c>
      <c r="D256" s="254"/>
      <c r="E256" s="285" t="str">
        <f>'Data information'!D473</f>
        <v>กก.</v>
      </c>
      <c r="F256" s="254">
        <f>'Data information'!E473</f>
        <v>0</v>
      </c>
      <c r="G256" s="254">
        <f t="shared" si="30"/>
        <v>0</v>
      </c>
      <c r="H256" s="254">
        <f>'Data information'!F473</f>
        <v>10</v>
      </c>
      <c r="I256" s="254">
        <f t="shared" si="31"/>
        <v>0</v>
      </c>
      <c r="J256" s="254">
        <f t="shared" si="32"/>
        <v>0</v>
      </c>
      <c r="K256" s="231"/>
    </row>
    <row r="257" spans="1:11" s="208" customFormat="1" hidden="1">
      <c r="A257" s="231"/>
      <c r="B257" s="233"/>
      <c r="C257" s="321" t="str">
        <f>'Data information'!C474</f>
        <v xml:space="preserve"> - Dowel DB25 </v>
      </c>
      <c r="D257" s="254"/>
      <c r="E257" s="285" t="str">
        <f>'Data information'!D474</f>
        <v>กก.</v>
      </c>
      <c r="F257" s="254">
        <f>'Data information'!E474</f>
        <v>20.41</v>
      </c>
      <c r="G257" s="254">
        <f t="shared" si="30"/>
        <v>0</v>
      </c>
      <c r="H257" s="254">
        <f>'Data information'!F474</f>
        <v>0</v>
      </c>
      <c r="I257" s="254">
        <f t="shared" si="31"/>
        <v>0</v>
      </c>
      <c r="J257" s="254">
        <f t="shared" si="32"/>
        <v>0</v>
      </c>
      <c r="K257" s="231"/>
    </row>
    <row r="258" spans="1:11" s="208" customFormat="1" hidden="1">
      <c r="A258" s="231"/>
      <c r="B258" s="233"/>
      <c r="C258" s="321" t="str">
        <f>'Data information'!C475</f>
        <v xml:space="preserve"> - คอนกรีต ขัดมันเรียบ (ลูกนอนบันได)</v>
      </c>
      <c r="D258" s="254"/>
      <c r="E258" s="285" t="str">
        <f>'Data information'!D475</f>
        <v>ลบ.ม.</v>
      </c>
      <c r="F258" s="254">
        <f>'Data information'!E475</f>
        <v>1971.96</v>
      </c>
      <c r="G258" s="254">
        <f t="shared" si="30"/>
        <v>0</v>
      </c>
      <c r="H258" s="254">
        <f>'Data information'!F475</f>
        <v>519</v>
      </c>
      <c r="I258" s="254">
        <f t="shared" si="31"/>
        <v>0</v>
      </c>
      <c r="J258" s="254">
        <f t="shared" si="32"/>
        <v>0</v>
      </c>
      <c r="K258" s="231"/>
    </row>
    <row r="259" spans="1:11" s="208" customFormat="1" hidden="1">
      <c r="A259" s="231"/>
      <c r="B259" s="233"/>
      <c r="C259" s="321" t="str">
        <f>'Data information'!C476</f>
        <v xml:space="preserve"> - เหล็กเสริม RB 9 มม.</v>
      </c>
      <c r="D259" s="254"/>
      <c r="E259" s="285" t="str">
        <f>'Data information'!D476</f>
        <v>กก.</v>
      </c>
      <c r="F259" s="254">
        <f>'Data information'!E476</f>
        <v>20.79</v>
      </c>
      <c r="G259" s="254">
        <f t="shared" si="30"/>
        <v>0</v>
      </c>
      <c r="H259" s="254">
        <f>'Data information'!F476</f>
        <v>4.4000000000000004</v>
      </c>
      <c r="I259" s="254">
        <f t="shared" si="31"/>
        <v>0</v>
      </c>
      <c r="J259" s="254">
        <f t="shared" si="32"/>
        <v>0</v>
      </c>
      <c r="K259" s="231"/>
    </row>
    <row r="260" spans="1:11" s="208" customFormat="1" hidden="1">
      <c r="A260" s="231"/>
      <c r="B260" s="233"/>
      <c r="C260" s="321" t="str">
        <f>'Data information'!C477</f>
        <v xml:space="preserve"> - เหล็กเสริม DB 12 มม.</v>
      </c>
      <c r="D260" s="254"/>
      <c r="E260" s="285" t="str">
        <f>'Data information'!D477</f>
        <v>กก.</v>
      </c>
      <c r="F260" s="254">
        <f>'Data information'!E477</f>
        <v>20.2</v>
      </c>
      <c r="G260" s="254">
        <f t="shared" si="30"/>
        <v>0</v>
      </c>
      <c r="H260" s="254">
        <f>'Data information'!F477</f>
        <v>3.6</v>
      </c>
      <c r="I260" s="254">
        <f t="shared" si="31"/>
        <v>0</v>
      </c>
      <c r="J260" s="254">
        <f t="shared" si="32"/>
        <v>0</v>
      </c>
      <c r="K260" s="231"/>
    </row>
    <row r="261" spans="1:11" s="208" customFormat="1" hidden="1">
      <c r="A261" s="231"/>
      <c r="B261" s="233"/>
      <c r="C261" s="321" t="str">
        <f>'Data information'!C478</f>
        <v xml:space="preserve"> - ลวดผูกเหล็ก</v>
      </c>
      <c r="D261" s="254"/>
      <c r="E261" s="285" t="str">
        <f>'Data information'!D478</f>
        <v>กก.</v>
      </c>
      <c r="F261" s="254">
        <f>'Data information'!E478</f>
        <v>34.42</v>
      </c>
      <c r="G261" s="254">
        <f t="shared" si="30"/>
        <v>0</v>
      </c>
      <c r="H261" s="254">
        <f>'Data information'!F478</f>
        <v>0</v>
      </c>
      <c r="I261" s="254">
        <f t="shared" si="31"/>
        <v>0</v>
      </c>
      <c r="J261" s="254">
        <f t="shared" si="32"/>
        <v>0</v>
      </c>
      <c r="K261" s="231"/>
    </row>
    <row r="262" spans="1:11" s="208" customFormat="1" hidden="1">
      <c r="A262" s="231"/>
      <c r="B262" s="233"/>
      <c r="C262" s="321" t="str">
        <f>'Data information'!C479</f>
        <v xml:space="preserve"> - เหล็กสี่เหลี่ยมตัน 1 x 1 ซม.(จมูกบันได)</v>
      </c>
      <c r="D262" s="254"/>
      <c r="E262" s="285" t="str">
        <f>'Data information'!D479</f>
        <v>ม.</v>
      </c>
      <c r="F262" s="254">
        <f>'Data information'!E479</f>
        <v>30</v>
      </c>
      <c r="G262" s="254">
        <f t="shared" si="30"/>
        <v>0</v>
      </c>
      <c r="H262" s="254">
        <f>'Data information'!F479</f>
        <v>0</v>
      </c>
      <c r="I262" s="254">
        <f t="shared" si="31"/>
        <v>0</v>
      </c>
      <c r="J262" s="254">
        <f t="shared" si="32"/>
        <v>0</v>
      </c>
      <c r="K262" s="231"/>
    </row>
    <row r="263" spans="1:11" s="208" customFormat="1" hidden="1">
      <c r="A263" s="231"/>
      <c r="B263" s="233"/>
      <c r="C263" s="321" t="str">
        <f>'Data information'!C480</f>
        <v xml:space="preserve"> - ทาสีกันสนิม</v>
      </c>
      <c r="D263" s="254"/>
      <c r="E263" s="285" t="str">
        <f>'Data information'!D480</f>
        <v>ตร.ม.</v>
      </c>
      <c r="F263" s="254">
        <f>'Data information'!E480</f>
        <v>22.42</v>
      </c>
      <c r="G263" s="254">
        <f t="shared" si="30"/>
        <v>0</v>
      </c>
      <c r="H263" s="254">
        <f>'Data information'!F480</f>
        <v>30</v>
      </c>
      <c r="I263" s="254">
        <f t="shared" si="31"/>
        <v>0</v>
      </c>
      <c r="J263" s="254">
        <f t="shared" si="32"/>
        <v>0</v>
      </c>
      <c r="K263" s="231"/>
    </row>
    <row r="264" spans="1:11" s="208" customFormat="1" hidden="1">
      <c r="A264" s="231"/>
      <c r="B264" s="233"/>
      <c r="C264" s="321" t="str">
        <f>'Data information'!C481</f>
        <v xml:space="preserve"> - ทาสีน้ำมัน</v>
      </c>
      <c r="D264" s="254"/>
      <c r="E264" s="285" t="str">
        <f>'Data information'!D481</f>
        <v>ตร.ม.</v>
      </c>
      <c r="F264" s="254">
        <f>'Data information'!E481</f>
        <v>66.12</v>
      </c>
      <c r="G264" s="254">
        <f t="shared" si="30"/>
        <v>0</v>
      </c>
      <c r="H264" s="254">
        <f>'Data information'!F481</f>
        <v>35</v>
      </c>
      <c r="I264" s="254">
        <f t="shared" si="31"/>
        <v>0</v>
      </c>
      <c r="J264" s="254">
        <f t="shared" si="32"/>
        <v>0</v>
      </c>
      <c r="K264" s="231"/>
    </row>
    <row r="265" spans="1:11" s="208" customFormat="1" hidden="1">
      <c r="A265" s="231"/>
      <c r="B265" s="233"/>
      <c r="C265" s="321" t="str">
        <f>'Data information'!C482</f>
        <v xml:space="preserve"> - งานราวเหล็ก ราวบันได ST.2</v>
      </c>
      <c r="D265" s="254"/>
      <c r="E265" s="285" t="str">
        <f>'Data information'!D482</f>
        <v>ม.</v>
      </c>
      <c r="F265" s="254">
        <f>'Data information'!E482</f>
        <v>1838.53</v>
      </c>
      <c r="G265" s="254">
        <f t="shared" si="30"/>
        <v>0</v>
      </c>
      <c r="H265" s="254">
        <f>'Data information'!F482</f>
        <v>560</v>
      </c>
      <c r="I265" s="254">
        <f t="shared" si="31"/>
        <v>0</v>
      </c>
      <c r="J265" s="254">
        <f t="shared" si="32"/>
        <v>0</v>
      </c>
      <c r="K265" s="231"/>
    </row>
    <row r="266" spans="1:11" s="208" customFormat="1" hidden="1">
      <c r="A266" s="231"/>
      <c r="B266" s="233"/>
      <c r="C266" s="319" t="str">
        <f>'Data information'!C483</f>
        <v>งานบันได ST.2 อาคาร 5</v>
      </c>
      <c r="D266" s="254"/>
      <c r="E266" s="285"/>
      <c r="F266" s="254"/>
      <c r="G266" s="254"/>
      <c r="H266" s="254"/>
      <c r="I266" s="254"/>
      <c r="J266" s="254"/>
      <c r="K266" s="231"/>
    </row>
    <row r="267" spans="1:11" s="208" customFormat="1" hidden="1">
      <c r="A267" s="231"/>
      <c r="B267" s="233"/>
      <c r="C267" s="321" t="str">
        <f>'Data information'!C484</f>
        <v xml:space="preserve"> - คอนกรีตโครงสร้าง  fc'= 280 ksc. ทรงกระบอก</v>
      </c>
      <c r="D267" s="254"/>
      <c r="E267" s="285" t="str">
        <f>'Data information'!D484</f>
        <v>ลบ.ม.</v>
      </c>
      <c r="F267" s="254">
        <f>'Data information'!E484</f>
        <v>1971.96</v>
      </c>
      <c r="G267" s="254">
        <f t="shared" si="30"/>
        <v>0</v>
      </c>
      <c r="H267" s="254">
        <f>'Data information'!F484</f>
        <v>519</v>
      </c>
      <c r="I267" s="254">
        <f t="shared" si="31"/>
        <v>0</v>
      </c>
      <c r="J267" s="254">
        <f t="shared" si="32"/>
        <v>0</v>
      </c>
      <c r="K267" s="231"/>
    </row>
    <row r="268" spans="1:11" s="208" customFormat="1" hidden="1">
      <c r="A268" s="231"/>
      <c r="B268" s="233"/>
      <c r="C268" s="321" t="str">
        <f>'Data information'!C485</f>
        <v xml:space="preserve">  - ไม้แบบทั่วไป  50%</v>
      </c>
      <c r="D268" s="254"/>
      <c r="E268" s="285" t="str">
        <f>'Data information'!D485</f>
        <v>ตร.ม.</v>
      </c>
      <c r="F268" s="254">
        <f>'Data information'!E485</f>
        <v>300</v>
      </c>
      <c r="G268" s="254">
        <f t="shared" si="30"/>
        <v>0</v>
      </c>
      <c r="H268" s="254">
        <f>'Data information'!F485</f>
        <v>0</v>
      </c>
      <c r="I268" s="254">
        <f t="shared" si="31"/>
        <v>0</v>
      </c>
      <c r="J268" s="254">
        <f t="shared" si="32"/>
        <v>0</v>
      </c>
      <c r="K268" s="231"/>
    </row>
    <row r="269" spans="1:11" s="208" customFormat="1" hidden="1">
      <c r="A269" s="231"/>
      <c r="B269" s="233"/>
      <c r="C269" s="321" t="str">
        <f>'Data information'!C486</f>
        <v xml:space="preserve">  - ค่าแรงไม้แบบ</v>
      </c>
      <c r="D269" s="254"/>
      <c r="E269" s="285" t="str">
        <f>'Data information'!D486</f>
        <v>ตร.ม.</v>
      </c>
      <c r="F269" s="254">
        <f>'Data information'!E486</f>
        <v>0</v>
      </c>
      <c r="G269" s="254">
        <f t="shared" si="30"/>
        <v>0</v>
      </c>
      <c r="H269" s="254">
        <f>'Data information'!F486</f>
        <v>115</v>
      </c>
      <c r="I269" s="254">
        <f t="shared" si="31"/>
        <v>0</v>
      </c>
      <c r="J269" s="254">
        <f t="shared" si="32"/>
        <v>0</v>
      </c>
      <c r="K269" s="231"/>
    </row>
    <row r="270" spans="1:11" s="208" customFormat="1" hidden="1">
      <c r="A270" s="231"/>
      <c r="B270" s="233"/>
      <c r="C270" s="321" t="str">
        <f>'Data information'!C487</f>
        <v xml:space="preserve">  - ไม้คร่าวยึดแบบหล่อคอนกรีต </v>
      </c>
      <c r="D270" s="254"/>
      <c r="E270" s="285" t="str">
        <f>'Data information'!D487</f>
        <v>ตร.ม.</v>
      </c>
      <c r="F270" s="254">
        <f>'Data information'!E487</f>
        <v>300</v>
      </c>
      <c r="G270" s="254">
        <f t="shared" si="30"/>
        <v>0</v>
      </c>
      <c r="H270" s="254">
        <f>'Data information'!F487</f>
        <v>0</v>
      </c>
      <c r="I270" s="254">
        <f t="shared" si="31"/>
        <v>0</v>
      </c>
      <c r="J270" s="254">
        <f t="shared" si="32"/>
        <v>0</v>
      </c>
      <c r="K270" s="231"/>
    </row>
    <row r="271" spans="1:11" s="208" customFormat="1" hidden="1">
      <c r="A271" s="231"/>
      <c r="B271" s="233"/>
      <c r="C271" s="321" t="str">
        <f>'Data information'!C488</f>
        <v xml:space="preserve">  - ตะปู</v>
      </c>
      <c r="D271" s="254"/>
      <c r="E271" s="285" t="str">
        <f>'Data information'!D488</f>
        <v>กก.</v>
      </c>
      <c r="F271" s="254">
        <f>'Data information'!E488</f>
        <v>58.88</v>
      </c>
      <c r="G271" s="254">
        <f t="shared" si="30"/>
        <v>0</v>
      </c>
      <c r="H271" s="254">
        <f>'Data information'!F488</f>
        <v>0</v>
      </c>
      <c r="I271" s="254">
        <f t="shared" si="31"/>
        <v>0</v>
      </c>
      <c r="J271" s="254">
        <f t="shared" si="32"/>
        <v>0</v>
      </c>
      <c r="K271" s="231"/>
    </row>
    <row r="272" spans="1:11" s="208" customFormat="1" hidden="1">
      <c r="A272" s="231"/>
      <c r="B272" s="233"/>
      <c r="C272" s="321" t="str">
        <f>'Data information'!C489</f>
        <v xml:space="preserve">  - เหล็กเส้นกลมผิวเรียบ SR.24 RB9 มม.</v>
      </c>
      <c r="D272" s="254"/>
      <c r="E272" s="285" t="str">
        <f>'Data information'!D489</f>
        <v>กก.</v>
      </c>
      <c r="F272" s="254">
        <f>'Data information'!E489</f>
        <v>20.79</v>
      </c>
      <c r="G272" s="254">
        <f t="shared" si="30"/>
        <v>0</v>
      </c>
      <c r="H272" s="254">
        <f>'Data information'!F489</f>
        <v>4.4000000000000004</v>
      </c>
      <c r="I272" s="254">
        <f t="shared" si="31"/>
        <v>0</v>
      </c>
      <c r="J272" s="254">
        <f t="shared" si="32"/>
        <v>0</v>
      </c>
      <c r="K272" s="231"/>
    </row>
    <row r="273" spans="1:11" s="208" customFormat="1" hidden="1">
      <c r="A273" s="231"/>
      <c r="B273" s="233"/>
      <c r="C273" s="321" t="str">
        <f>'Data information'!C490</f>
        <v xml:space="preserve">  - เหล็กเส้นกลมผิวข้ออ้อย SD.40 DB12 มม.</v>
      </c>
      <c r="D273" s="254"/>
      <c r="E273" s="285" t="str">
        <f>'Data information'!D490</f>
        <v>กก.</v>
      </c>
      <c r="F273" s="254">
        <f>'Data information'!E490</f>
        <v>20.2</v>
      </c>
      <c r="G273" s="254">
        <f t="shared" si="30"/>
        <v>0</v>
      </c>
      <c r="H273" s="254">
        <f>'Data information'!F490</f>
        <v>3.6</v>
      </c>
      <c r="I273" s="254">
        <f t="shared" si="31"/>
        <v>0</v>
      </c>
      <c r="J273" s="254">
        <f t="shared" si="32"/>
        <v>0</v>
      </c>
      <c r="K273" s="231"/>
    </row>
    <row r="274" spans="1:11" s="208" customFormat="1" hidden="1">
      <c r="A274" s="231"/>
      <c r="B274" s="233"/>
      <c r="C274" s="321" t="str">
        <f>'Data information'!C491</f>
        <v xml:space="preserve"> - ลวดผูกเหล็ก</v>
      </c>
      <c r="D274" s="254"/>
      <c r="E274" s="285" t="str">
        <f>'Data information'!D491</f>
        <v>กก.</v>
      </c>
      <c r="F274" s="254">
        <f>'Data information'!E491</f>
        <v>34.42</v>
      </c>
      <c r="G274" s="254">
        <f t="shared" si="30"/>
        <v>0</v>
      </c>
      <c r="H274" s="254">
        <f>'Data information'!F491</f>
        <v>0</v>
      </c>
      <c r="I274" s="254">
        <f t="shared" si="31"/>
        <v>0</v>
      </c>
      <c r="J274" s="254">
        <f t="shared" si="32"/>
        <v>0</v>
      </c>
      <c r="K274" s="231"/>
    </row>
    <row r="275" spans="1:11" s="208" customFormat="1" hidden="1">
      <c r="A275" s="231"/>
      <c r="B275" s="233"/>
      <c r="C275" s="321" t="str">
        <f>'Data information'!C492</f>
        <v xml:space="preserve"> - กันลื่นเหล็กสี่เหลี่ยมตัน ขนาด 1x1 ซม.(จมูกบันได)</v>
      </c>
      <c r="D275" s="254"/>
      <c r="E275" s="285" t="str">
        <f>'Data information'!D492</f>
        <v>กก.</v>
      </c>
      <c r="F275" s="254">
        <f>'Data information'!E492</f>
        <v>30</v>
      </c>
      <c r="G275" s="254">
        <f t="shared" si="30"/>
        <v>0</v>
      </c>
      <c r="H275" s="254">
        <f>'Data information'!F492</f>
        <v>0</v>
      </c>
      <c r="I275" s="254">
        <f t="shared" si="31"/>
        <v>0</v>
      </c>
      <c r="J275" s="254">
        <f t="shared" si="32"/>
        <v>0</v>
      </c>
      <c r="K275" s="231"/>
    </row>
    <row r="276" spans="1:11" s="208" customFormat="1" hidden="1">
      <c r="A276" s="231"/>
      <c r="B276" s="233"/>
      <c r="C276" s="321" t="str">
        <f>'Data information'!C493</f>
        <v xml:space="preserve"> - งานราวเหล็ก ราวบันได ST2</v>
      </c>
      <c r="D276" s="254"/>
      <c r="E276" s="285" t="str">
        <f>'Data information'!D493</f>
        <v>ม.</v>
      </c>
      <c r="F276" s="254">
        <f>'Data information'!E493</f>
        <v>303.774</v>
      </c>
      <c r="G276" s="254">
        <f t="shared" si="30"/>
        <v>0</v>
      </c>
      <c r="H276" s="254">
        <f>'Data information'!F493</f>
        <v>114</v>
      </c>
      <c r="I276" s="254">
        <f t="shared" si="31"/>
        <v>0</v>
      </c>
      <c r="J276" s="254">
        <f t="shared" si="32"/>
        <v>0</v>
      </c>
      <c r="K276" s="231"/>
    </row>
    <row r="277" spans="1:11" s="208" customFormat="1" hidden="1">
      <c r="A277" s="231"/>
      <c r="B277" s="233"/>
      <c r="C277" s="319" t="str">
        <f>'Data information'!C494</f>
        <v>งานบันได ST.2-1 อาคาร1,2, 6,7</v>
      </c>
      <c r="D277" s="254"/>
      <c r="E277" s="285"/>
      <c r="F277" s="254"/>
      <c r="G277" s="254"/>
      <c r="H277" s="254"/>
      <c r="I277" s="254"/>
      <c r="J277" s="254"/>
      <c r="K277" s="231"/>
    </row>
    <row r="278" spans="1:11" s="208" customFormat="1" hidden="1">
      <c r="A278" s="231"/>
      <c r="B278" s="233"/>
      <c r="C278" s="321" t="str">
        <f>'Data information'!C495</f>
        <v xml:space="preserve"> -  H-200X200X8X12mm. </v>
      </c>
      <c r="D278" s="254"/>
      <c r="E278" s="285" t="str">
        <f>'Data information'!D495</f>
        <v>กก.</v>
      </c>
      <c r="F278" s="254">
        <f>'Data information'!E495</f>
        <v>33.409999999999997</v>
      </c>
      <c r="G278" s="254">
        <f t="shared" si="30"/>
        <v>0</v>
      </c>
      <c r="H278" s="254">
        <f>'Data information'!F495</f>
        <v>0</v>
      </c>
      <c r="I278" s="254">
        <f t="shared" si="31"/>
        <v>0</v>
      </c>
      <c r="J278" s="254">
        <f t="shared" si="32"/>
        <v>0</v>
      </c>
      <c r="K278" s="231"/>
    </row>
    <row r="279" spans="1:11" s="208" customFormat="1" hidden="1">
      <c r="A279" s="231"/>
      <c r="B279" s="233"/>
      <c r="C279" s="321" t="str">
        <f>'Data information'!C496</f>
        <v xml:space="preserve">  - H-194X150X6X9mm.</v>
      </c>
      <c r="D279" s="254"/>
      <c r="E279" s="285" t="str">
        <f>'Data information'!D496</f>
        <v>กก.</v>
      </c>
      <c r="F279" s="254">
        <f>'Data information'!E496</f>
        <v>34.020000000000003</v>
      </c>
      <c r="G279" s="254">
        <f t="shared" si="30"/>
        <v>0</v>
      </c>
      <c r="H279" s="254">
        <f>'Data information'!F496</f>
        <v>0</v>
      </c>
      <c r="I279" s="254">
        <f t="shared" si="31"/>
        <v>0</v>
      </c>
      <c r="J279" s="254">
        <f t="shared" si="32"/>
        <v>0</v>
      </c>
      <c r="K279" s="231"/>
    </row>
    <row r="280" spans="1:11" s="208" customFormat="1" hidden="1">
      <c r="A280" s="231"/>
      <c r="B280" s="233"/>
      <c r="C280" s="321" t="str">
        <f>'Data information'!C497</f>
        <v xml:space="preserve"> - C-CHANNELS 200X80X7.5X11.0mm.</v>
      </c>
      <c r="D280" s="254"/>
      <c r="E280" s="285" t="str">
        <f>'Data information'!D497</f>
        <v>กก.</v>
      </c>
      <c r="F280" s="254">
        <f>'Data information'!E497</f>
        <v>35.840000000000003</v>
      </c>
      <c r="G280" s="254">
        <f t="shared" si="30"/>
        <v>0</v>
      </c>
      <c r="H280" s="254">
        <f>'Data information'!F497</f>
        <v>0</v>
      </c>
      <c r="I280" s="254">
        <f t="shared" si="31"/>
        <v>0</v>
      </c>
      <c r="J280" s="254">
        <f t="shared" si="32"/>
        <v>0</v>
      </c>
      <c r="K280" s="231"/>
    </row>
    <row r="281" spans="1:11" s="208" customFormat="1" hidden="1">
      <c r="A281" s="231"/>
      <c r="B281" s="233"/>
      <c r="C281" s="321" t="str">
        <f>'Data information'!C498</f>
        <v xml:space="preserve"> - แผ่นเหล็กลายตีนไก่  หนา 6 มม.พับ (ลูกนอนบันได)</v>
      </c>
      <c r="D281" s="254"/>
      <c r="E281" s="285" t="str">
        <f>'Data information'!D498</f>
        <v>กก.</v>
      </c>
      <c r="F281" s="254">
        <f>'Data information'!E498</f>
        <v>39.79</v>
      </c>
      <c r="G281" s="254">
        <f t="shared" si="30"/>
        <v>0</v>
      </c>
      <c r="H281" s="254">
        <f>'Data information'!F498</f>
        <v>0</v>
      </c>
      <c r="I281" s="254">
        <f t="shared" si="31"/>
        <v>0</v>
      </c>
      <c r="J281" s="254">
        <f t="shared" si="32"/>
        <v>0</v>
      </c>
      <c r="K281" s="231"/>
    </row>
    <row r="282" spans="1:11" s="208" customFormat="1" hidden="1">
      <c r="A282" s="231"/>
      <c r="B282" s="233"/>
      <c r="C282" s="321" t="str">
        <f>'Data information'!C499</f>
        <v xml:space="preserve"> - แผ่นเหล็กขนาด 250X400X20mm. </v>
      </c>
      <c r="D282" s="254"/>
      <c r="E282" s="285" t="str">
        <f>'Data information'!D499</f>
        <v>กก.</v>
      </c>
      <c r="F282" s="254">
        <f>'Data information'!E499</f>
        <v>28.692401372212689</v>
      </c>
      <c r="G282" s="254">
        <f t="shared" si="30"/>
        <v>0</v>
      </c>
      <c r="H282" s="254">
        <f>'Data information'!F499</f>
        <v>0</v>
      </c>
      <c r="I282" s="254">
        <f t="shared" si="31"/>
        <v>0</v>
      </c>
      <c r="J282" s="254">
        <f t="shared" si="32"/>
        <v>0</v>
      </c>
      <c r="K282" s="231"/>
    </row>
    <row r="283" spans="1:11" s="208" customFormat="1" hidden="1">
      <c r="A283" s="231"/>
      <c r="B283" s="233"/>
      <c r="C283" s="321" t="str">
        <f>'Data information'!C500</f>
        <v xml:space="preserve"> - แผ่นเหล็กขนาด 250X250X20mm. </v>
      </c>
      <c r="D283" s="254"/>
      <c r="E283" s="285" t="str">
        <f>'Data information'!D500</f>
        <v>กก.</v>
      </c>
      <c r="F283" s="254">
        <f>'Data information'!E500</f>
        <v>28.692401372212689</v>
      </c>
      <c r="G283" s="254">
        <f t="shared" si="30"/>
        <v>0</v>
      </c>
      <c r="H283" s="254">
        <f>'Data information'!F500</f>
        <v>0</v>
      </c>
      <c r="I283" s="254">
        <f t="shared" si="31"/>
        <v>0</v>
      </c>
      <c r="J283" s="254">
        <f t="shared" si="32"/>
        <v>0</v>
      </c>
      <c r="K283" s="231"/>
    </row>
    <row r="284" spans="1:11" s="208" customFormat="1" hidden="1">
      <c r="A284" s="231"/>
      <c r="B284" s="233"/>
      <c r="C284" s="321" t="str">
        <f>'Data information'!C501</f>
        <v xml:space="preserve"> - แผ่นเหล็กขนาด 200X350X20mm. </v>
      </c>
      <c r="D284" s="254"/>
      <c r="E284" s="285" t="str">
        <f>'Data information'!D501</f>
        <v>กก.</v>
      </c>
      <c r="F284" s="254">
        <f>'Data information'!E501</f>
        <v>28.692401372212689</v>
      </c>
      <c r="G284" s="254">
        <f t="shared" si="30"/>
        <v>0</v>
      </c>
      <c r="H284" s="254">
        <f>'Data information'!F501</f>
        <v>0</v>
      </c>
      <c r="I284" s="254">
        <f t="shared" si="31"/>
        <v>0</v>
      </c>
      <c r="J284" s="254">
        <f t="shared" si="32"/>
        <v>0</v>
      </c>
      <c r="K284" s="231"/>
    </row>
    <row r="285" spans="1:11" s="208" customFormat="1" hidden="1">
      <c r="A285" s="231"/>
      <c r="B285" s="233"/>
      <c r="C285" s="321" t="str">
        <f>'Data information'!C502</f>
        <v xml:space="preserve"> - Dowel DB20 ยาว 0.40 ม. (DETAIL-1)</v>
      </c>
      <c r="D285" s="254"/>
      <c r="E285" s="285" t="str">
        <f>'Data information'!D502</f>
        <v>กก.</v>
      </c>
      <c r="F285" s="254">
        <f>'Data information'!E502</f>
        <v>20.18</v>
      </c>
      <c r="G285" s="254">
        <f t="shared" si="30"/>
        <v>0</v>
      </c>
      <c r="H285" s="254">
        <f>'Data information'!F502</f>
        <v>0</v>
      </c>
      <c r="I285" s="254">
        <f t="shared" si="31"/>
        <v>0</v>
      </c>
      <c r="J285" s="254">
        <f t="shared" si="32"/>
        <v>0</v>
      </c>
      <c r="K285" s="231"/>
    </row>
    <row r="286" spans="1:11" s="208" customFormat="1" hidden="1">
      <c r="A286" s="231"/>
      <c r="B286" s="233"/>
      <c r="C286" s="321" t="str">
        <f>'Data information'!C503</f>
        <v xml:space="preserve"> - Dowel DB20 ยาว 0.40 ม.  (DETAIL-2)</v>
      </c>
      <c r="D286" s="254"/>
      <c r="E286" s="285" t="str">
        <f>'Data information'!D503</f>
        <v>กก.</v>
      </c>
      <c r="F286" s="254">
        <f>'Data information'!E503</f>
        <v>20.18</v>
      </c>
      <c r="G286" s="254">
        <f t="shared" si="30"/>
        <v>0</v>
      </c>
      <c r="H286" s="254">
        <f>'Data information'!F503</f>
        <v>0</v>
      </c>
      <c r="I286" s="254">
        <f t="shared" si="31"/>
        <v>0</v>
      </c>
      <c r="J286" s="254">
        <f t="shared" si="32"/>
        <v>0</v>
      </c>
      <c r="K286" s="231"/>
    </row>
    <row r="287" spans="1:11" s="208" customFormat="1" hidden="1">
      <c r="A287" s="231"/>
      <c r="B287" s="233"/>
      <c r="C287" s="321" t="str">
        <f>'Data information'!C504</f>
        <v xml:space="preserve"> - Dowel DB16 ยาว 0.40 ม.  (DETAIL-3)</v>
      </c>
      <c r="D287" s="254"/>
      <c r="E287" s="285" t="str">
        <f>'Data information'!D504</f>
        <v>กก.</v>
      </c>
      <c r="F287" s="254">
        <f>'Data information'!E504</f>
        <v>20.14</v>
      </c>
      <c r="G287" s="254">
        <f t="shared" si="30"/>
        <v>0</v>
      </c>
      <c r="H287" s="254">
        <f>'Data information'!F504</f>
        <v>0</v>
      </c>
      <c r="I287" s="254">
        <f t="shared" si="31"/>
        <v>0</v>
      </c>
      <c r="J287" s="254">
        <f t="shared" si="32"/>
        <v>0</v>
      </c>
      <c r="K287" s="231"/>
    </row>
    <row r="288" spans="1:11" s="208" customFormat="1" hidden="1">
      <c r="A288" s="231"/>
      <c r="B288" s="233"/>
      <c r="C288" s="321" t="str">
        <f>'Data information'!C505</f>
        <v xml:space="preserve"> - ค่าแรงเชื่อม ประกอบเหล็กโครงสร้าง</v>
      </c>
      <c r="D288" s="254"/>
      <c r="E288" s="285" t="str">
        <f>'Data information'!D505</f>
        <v>กก.</v>
      </c>
      <c r="F288" s="254">
        <f>'Data information'!E505</f>
        <v>0</v>
      </c>
      <c r="G288" s="254">
        <f t="shared" si="30"/>
        <v>0</v>
      </c>
      <c r="H288" s="254">
        <f>'Data information'!F505</f>
        <v>10</v>
      </c>
      <c r="I288" s="254">
        <f t="shared" si="31"/>
        <v>0</v>
      </c>
      <c r="J288" s="254">
        <f t="shared" si="32"/>
        <v>0</v>
      </c>
      <c r="K288" s="231"/>
    </row>
    <row r="289" spans="1:11" s="208" customFormat="1" hidden="1">
      <c r="A289" s="231"/>
      <c r="B289" s="233"/>
      <c r="C289" s="321" t="str">
        <f>'Data information'!C506</f>
        <v xml:space="preserve"> - ทาสีกันสนิม</v>
      </c>
      <c r="D289" s="254"/>
      <c r="E289" s="285" t="str">
        <f>'Data information'!D506</f>
        <v>ตร.ม.</v>
      </c>
      <c r="F289" s="254">
        <f>'Data information'!E506</f>
        <v>22.42</v>
      </c>
      <c r="G289" s="254">
        <f t="shared" si="30"/>
        <v>0</v>
      </c>
      <c r="H289" s="254">
        <f>'Data information'!F506</f>
        <v>30</v>
      </c>
      <c r="I289" s="254">
        <f t="shared" si="31"/>
        <v>0</v>
      </c>
      <c r="J289" s="254">
        <f t="shared" si="32"/>
        <v>0</v>
      </c>
      <c r="K289" s="231"/>
    </row>
    <row r="290" spans="1:11" s="208" customFormat="1" hidden="1">
      <c r="A290" s="231"/>
      <c r="B290" s="233"/>
      <c r="C290" s="321" t="str">
        <f>'Data information'!C507</f>
        <v xml:space="preserve"> - ทาสีน้ำมัน</v>
      </c>
      <c r="D290" s="254"/>
      <c r="E290" s="285" t="str">
        <f>'Data information'!D507</f>
        <v>ตร.ม.</v>
      </c>
      <c r="F290" s="254">
        <f>'Data information'!E507</f>
        <v>66.12</v>
      </c>
      <c r="G290" s="254">
        <f t="shared" si="30"/>
        <v>0</v>
      </c>
      <c r="H290" s="254">
        <f>'Data information'!F507</f>
        <v>35</v>
      </c>
      <c r="I290" s="254">
        <f t="shared" si="31"/>
        <v>0</v>
      </c>
      <c r="J290" s="254">
        <f t="shared" si="32"/>
        <v>0</v>
      </c>
      <c r="K290" s="231"/>
    </row>
    <row r="291" spans="1:11" s="208" customFormat="1" hidden="1">
      <c r="A291" s="231"/>
      <c r="B291" s="233"/>
      <c r="C291" s="321" t="str">
        <f>'Data information'!C508</f>
        <v xml:space="preserve"> - งานราวเหล็ก ราวบันได ST.2-1</v>
      </c>
      <c r="D291" s="254"/>
      <c r="E291" s="285" t="str">
        <f>'Data information'!D508</f>
        <v>ม.</v>
      </c>
      <c r="F291" s="254">
        <f>'Data information'!E508</f>
        <v>303.774</v>
      </c>
      <c r="G291" s="254">
        <f t="shared" si="30"/>
        <v>0</v>
      </c>
      <c r="H291" s="254">
        <f>'Data information'!F508</f>
        <v>114</v>
      </c>
      <c r="I291" s="254">
        <f t="shared" si="31"/>
        <v>0</v>
      </c>
      <c r="J291" s="254">
        <f t="shared" si="32"/>
        <v>0</v>
      </c>
      <c r="K291" s="231"/>
    </row>
    <row r="292" spans="1:11" s="208" customFormat="1" hidden="1">
      <c r="A292" s="231"/>
      <c r="B292" s="233"/>
      <c r="C292" s="319" t="str">
        <f>'Data information'!C509</f>
        <v>งานบันได ST.2-1 อาคาร 4</v>
      </c>
      <c r="D292" s="254"/>
      <c r="E292" s="285"/>
      <c r="F292" s="254"/>
      <c r="G292" s="254"/>
      <c r="H292" s="254"/>
      <c r="I292" s="254"/>
      <c r="J292" s="254"/>
      <c r="K292" s="231"/>
    </row>
    <row r="293" spans="1:11" s="208" customFormat="1" hidden="1">
      <c r="A293" s="231"/>
      <c r="B293" s="233"/>
      <c r="C293" s="321" t="str">
        <f>'Data information'!C510</f>
        <v xml:space="preserve"> - H-390X300X10X16 mm.( แม่บันได )</v>
      </c>
      <c r="D293" s="254"/>
      <c r="E293" s="285" t="str">
        <f>'Data information'!D510</f>
        <v>กก.</v>
      </c>
      <c r="F293" s="254">
        <f>'Data information'!E510</f>
        <v>34.64</v>
      </c>
      <c r="G293" s="254">
        <f t="shared" si="30"/>
        <v>0</v>
      </c>
      <c r="H293" s="254">
        <f>'Data information'!F510</f>
        <v>0</v>
      </c>
      <c r="I293" s="254">
        <f t="shared" si="31"/>
        <v>0</v>
      </c>
      <c r="J293" s="254">
        <f t="shared" si="32"/>
        <v>0</v>
      </c>
      <c r="K293" s="231"/>
    </row>
    <row r="294" spans="1:11" s="208" customFormat="1" hidden="1">
      <c r="A294" s="231"/>
      <c r="B294" s="233"/>
      <c r="C294" s="321" t="str">
        <f>'Data information'!C511</f>
        <v xml:space="preserve"> - แผ่นเหล็กเรียบดำหนา 6 มม. (ลูกตั้ง-ลูกนอน)</v>
      </c>
      <c r="D294" s="254"/>
      <c r="E294" s="285" t="str">
        <f>'Data information'!D511</f>
        <v>กก.</v>
      </c>
      <c r="F294" s="254">
        <f>'Data information'!E511</f>
        <v>25.12</v>
      </c>
      <c r="G294" s="254">
        <f t="shared" si="30"/>
        <v>0</v>
      </c>
      <c r="H294" s="254">
        <f>'Data information'!F511</f>
        <v>0</v>
      </c>
      <c r="I294" s="254">
        <f t="shared" si="31"/>
        <v>0</v>
      </c>
      <c r="J294" s="254">
        <f t="shared" si="32"/>
        <v>0</v>
      </c>
      <c r="K294" s="231"/>
    </row>
    <row r="295" spans="1:11" s="208" customFormat="1" hidden="1">
      <c r="A295" s="231"/>
      <c r="B295" s="233"/>
      <c r="C295" s="321" t="str">
        <f>'Data information'!C512</f>
        <v xml:space="preserve"> - แผ่นเหล็กขนาด 1000X400X25mm. </v>
      </c>
      <c r="D295" s="254"/>
      <c r="E295" s="285" t="str">
        <f>'Data information'!D512</f>
        <v>กก.</v>
      </c>
      <c r="F295" s="254">
        <f>'Data information'!E512</f>
        <v>28.44</v>
      </c>
      <c r="G295" s="254">
        <f t="shared" si="30"/>
        <v>0</v>
      </c>
      <c r="H295" s="254">
        <f>'Data information'!F512</f>
        <v>0</v>
      </c>
      <c r="I295" s="254">
        <f t="shared" si="31"/>
        <v>0</v>
      </c>
      <c r="J295" s="254">
        <f t="shared" si="32"/>
        <v>0</v>
      </c>
      <c r="K295" s="231"/>
    </row>
    <row r="296" spans="1:11" s="208" customFormat="1" hidden="1">
      <c r="A296" s="231"/>
      <c r="B296" s="233"/>
      <c r="C296" s="321" t="str">
        <f>'Data information'!C513</f>
        <v xml:space="preserve"> - แผ่นเหล็กขนาด 400X400X25mm. </v>
      </c>
      <c r="D296" s="254"/>
      <c r="E296" s="285" t="str">
        <f>'Data information'!D513</f>
        <v>กก.</v>
      </c>
      <c r="F296" s="254">
        <f>'Data information'!E513</f>
        <v>28.44</v>
      </c>
      <c r="G296" s="254">
        <f t="shared" si="30"/>
        <v>0</v>
      </c>
      <c r="H296" s="254">
        <f>'Data information'!F513</f>
        <v>0</v>
      </c>
      <c r="I296" s="254">
        <f t="shared" si="31"/>
        <v>0</v>
      </c>
      <c r="J296" s="254">
        <f t="shared" si="32"/>
        <v>0</v>
      </c>
      <c r="K296" s="231"/>
    </row>
    <row r="297" spans="1:11" s="208" customFormat="1" hidden="1">
      <c r="A297" s="231"/>
      <c r="B297" s="233"/>
      <c r="C297" s="321" t="str">
        <f>'Data information'!C514</f>
        <v xml:space="preserve"> - ค่าแรงเชื่อม ประกอบเหล็กโครงสร้าง</v>
      </c>
      <c r="D297" s="254"/>
      <c r="E297" s="285" t="str">
        <f>'Data information'!D514</f>
        <v>กก.</v>
      </c>
      <c r="F297" s="254">
        <f>'Data information'!E514</f>
        <v>0</v>
      </c>
      <c r="G297" s="254">
        <f t="shared" si="30"/>
        <v>0</v>
      </c>
      <c r="H297" s="254">
        <f>'Data information'!F514</f>
        <v>10</v>
      </c>
      <c r="I297" s="254">
        <f t="shared" si="31"/>
        <v>0</v>
      </c>
      <c r="J297" s="254">
        <f t="shared" si="32"/>
        <v>0</v>
      </c>
      <c r="K297" s="231"/>
    </row>
    <row r="298" spans="1:11" s="208" customFormat="1" hidden="1">
      <c r="A298" s="231"/>
      <c r="B298" s="233"/>
      <c r="C298" s="321" t="str">
        <f>'Data information'!C515</f>
        <v xml:space="preserve"> - Dowel DB25 </v>
      </c>
      <c r="D298" s="254"/>
      <c r="E298" s="285" t="str">
        <f>'Data information'!D515</f>
        <v>กก.</v>
      </c>
      <c r="F298" s="254">
        <f>'Data information'!E515</f>
        <v>20.41</v>
      </c>
      <c r="G298" s="254">
        <f t="shared" si="30"/>
        <v>0</v>
      </c>
      <c r="H298" s="254">
        <f>'Data information'!F515</f>
        <v>0</v>
      </c>
      <c r="I298" s="254">
        <f t="shared" si="31"/>
        <v>0</v>
      </c>
      <c r="J298" s="254">
        <f t="shared" si="32"/>
        <v>0</v>
      </c>
      <c r="K298" s="231"/>
    </row>
    <row r="299" spans="1:11" s="208" customFormat="1" hidden="1">
      <c r="A299" s="231"/>
      <c r="B299" s="233"/>
      <c r="C299" s="321" t="str">
        <f>'Data information'!C516</f>
        <v xml:space="preserve"> - คอนกรีต ขัดมันเรียบ (ลูกนอนบันได)</v>
      </c>
      <c r="D299" s="254"/>
      <c r="E299" s="285" t="str">
        <f>'Data information'!D516</f>
        <v>ลบ.ม.</v>
      </c>
      <c r="F299" s="254">
        <f>'Data information'!E516</f>
        <v>1971.96</v>
      </c>
      <c r="G299" s="254">
        <f t="shared" si="30"/>
        <v>0</v>
      </c>
      <c r="H299" s="254">
        <f>'Data information'!F516</f>
        <v>519</v>
      </c>
      <c r="I299" s="254">
        <f t="shared" si="31"/>
        <v>0</v>
      </c>
      <c r="J299" s="254">
        <f t="shared" si="32"/>
        <v>0</v>
      </c>
      <c r="K299" s="231"/>
    </row>
    <row r="300" spans="1:11" s="208" customFormat="1" hidden="1">
      <c r="A300" s="231"/>
      <c r="B300" s="233"/>
      <c r="C300" s="321" t="str">
        <f>'Data information'!C517</f>
        <v xml:space="preserve"> - เหล็กเสริม RB 9 มม.</v>
      </c>
      <c r="D300" s="254"/>
      <c r="E300" s="285" t="str">
        <f>'Data information'!D517</f>
        <v>กก.</v>
      </c>
      <c r="F300" s="254">
        <f>'Data information'!E517</f>
        <v>20.79</v>
      </c>
      <c r="G300" s="254">
        <f t="shared" si="30"/>
        <v>0</v>
      </c>
      <c r="H300" s="254">
        <f>'Data information'!F517</f>
        <v>4.4000000000000004</v>
      </c>
      <c r="I300" s="254">
        <f t="shared" si="31"/>
        <v>0</v>
      </c>
      <c r="J300" s="254">
        <f t="shared" si="32"/>
        <v>0</v>
      </c>
      <c r="K300" s="231"/>
    </row>
    <row r="301" spans="1:11" s="208" customFormat="1" hidden="1">
      <c r="A301" s="231"/>
      <c r="B301" s="233"/>
      <c r="C301" s="321" t="str">
        <f>'Data information'!C518</f>
        <v xml:space="preserve"> - เหล็กเสริม DB 12 มม.</v>
      </c>
      <c r="D301" s="254"/>
      <c r="E301" s="285" t="str">
        <f>'Data information'!D518</f>
        <v>กก.</v>
      </c>
      <c r="F301" s="254">
        <f>'Data information'!E518</f>
        <v>20.2</v>
      </c>
      <c r="G301" s="254">
        <f t="shared" ref="G301:G364" si="33">D301*F301</f>
        <v>0</v>
      </c>
      <c r="H301" s="254">
        <f>'Data information'!F518</f>
        <v>3.6</v>
      </c>
      <c r="I301" s="254">
        <f t="shared" ref="I301:I364" si="34">D301*H301</f>
        <v>0</v>
      </c>
      <c r="J301" s="254">
        <f t="shared" ref="J301:J364" si="35">G301+I301</f>
        <v>0</v>
      </c>
      <c r="K301" s="231"/>
    </row>
    <row r="302" spans="1:11" s="208" customFormat="1" hidden="1">
      <c r="A302" s="231"/>
      <c r="B302" s="233"/>
      <c r="C302" s="321" t="str">
        <f>'Data information'!C519</f>
        <v xml:space="preserve"> - ลวดผูกเหล็ก</v>
      </c>
      <c r="D302" s="254"/>
      <c r="E302" s="285" t="str">
        <f>'Data information'!D519</f>
        <v>กก.</v>
      </c>
      <c r="F302" s="254">
        <f>'Data information'!E519</f>
        <v>34.42</v>
      </c>
      <c r="G302" s="254">
        <f t="shared" si="33"/>
        <v>0</v>
      </c>
      <c r="H302" s="254">
        <f>'Data information'!F519</f>
        <v>0</v>
      </c>
      <c r="I302" s="254">
        <f t="shared" si="34"/>
        <v>0</v>
      </c>
      <c r="J302" s="254">
        <f t="shared" si="35"/>
        <v>0</v>
      </c>
      <c r="K302" s="231"/>
    </row>
    <row r="303" spans="1:11" s="208" customFormat="1" hidden="1">
      <c r="A303" s="231"/>
      <c r="B303" s="233"/>
      <c r="C303" s="321" t="str">
        <f>'Data information'!C520</f>
        <v xml:space="preserve"> - เหล็กสี่เหลี่ยมตัน 1 x 1 ซม.(จมูกบันได)</v>
      </c>
      <c r="D303" s="254"/>
      <c r="E303" s="285" t="str">
        <f>'Data information'!D520</f>
        <v>ม.</v>
      </c>
      <c r="F303" s="254">
        <f>'Data information'!E520</f>
        <v>30</v>
      </c>
      <c r="G303" s="254">
        <f t="shared" si="33"/>
        <v>0</v>
      </c>
      <c r="H303" s="254">
        <f>'Data information'!F520</f>
        <v>0</v>
      </c>
      <c r="I303" s="254">
        <f t="shared" si="34"/>
        <v>0</v>
      </c>
      <c r="J303" s="254">
        <f t="shared" si="35"/>
        <v>0</v>
      </c>
      <c r="K303" s="231"/>
    </row>
    <row r="304" spans="1:11" s="208" customFormat="1" hidden="1">
      <c r="A304" s="231"/>
      <c r="B304" s="233"/>
      <c r="C304" s="321" t="str">
        <f>'Data information'!C521</f>
        <v xml:space="preserve"> - ทาสีกันสนิม</v>
      </c>
      <c r="D304" s="254"/>
      <c r="E304" s="285" t="str">
        <f>'Data information'!D521</f>
        <v>ตร.ม.</v>
      </c>
      <c r="F304" s="254">
        <f>'Data information'!E521</f>
        <v>22.42</v>
      </c>
      <c r="G304" s="254">
        <f t="shared" si="33"/>
        <v>0</v>
      </c>
      <c r="H304" s="254">
        <f>'Data information'!F521</f>
        <v>30</v>
      </c>
      <c r="I304" s="254">
        <f t="shared" si="34"/>
        <v>0</v>
      </c>
      <c r="J304" s="254">
        <f t="shared" si="35"/>
        <v>0</v>
      </c>
      <c r="K304" s="231"/>
    </row>
    <row r="305" spans="1:11" s="208" customFormat="1" hidden="1">
      <c r="A305" s="231"/>
      <c r="B305" s="233"/>
      <c r="C305" s="321" t="str">
        <f>'Data information'!C522</f>
        <v xml:space="preserve"> - ทาสีน้ำมัน</v>
      </c>
      <c r="D305" s="254"/>
      <c r="E305" s="285" t="str">
        <f>'Data information'!D522</f>
        <v>ตร.ม.</v>
      </c>
      <c r="F305" s="254">
        <f>'Data information'!E522</f>
        <v>66.12</v>
      </c>
      <c r="G305" s="254">
        <f t="shared" si="33"/>
        <v>0</v>
      </c>
      <c r="H305" s="254">
        <f>'Data information'!F522</f>
        <v>35</v>
      </c>
      <c r="I305" s="254">
        <f t="shared" si="34"/>
        <v>0</v>
      </c>
      <c r="J305" s="254">
        <f t="shared" si="35"/>
        <v>0</v>
      </c>
      <c r="K305" s="231"/>
    </row>
    <row r="306" spans="1:11" s="208" customFormat="1" hidden="1">
      <c r="A306" s="231"/>
      <c r="B306" s="233"/>
      <c r="C306" s="321" t="str">
        <f>'Data information'!C523</f>
        <v xml:space="preserve"> - งานราวเหล็ก ราวบันได ST.2-1</v>
      </c>
      <c r="D306" s="254"/>
      <c r="E306" s="285" t="str">
        <f>'Data information'!D523</f>
        <v>ม.</v>
      </c>
      <c r="F306" s="254">
        <f>'Data information'!E523</f>
        <v>1838.53</v>
      </c>
      <c r="G306" s="254">
        <f t="shared" si="33"/>
        <v>0</v>
      </c>
      <c r="H306" s="254">
        <f>'Data information'!F523</f>
        <v>560</v>
      </c>
      <c r="I306" s="254">
        <f t="shared" si="34"/>
        <v>0</v>
      </c>
      <c r="J306" s="254">
        <f t="shared" si="35"/>
        <v>0</v>
      </c>
      <c r="K306" s="231"/>
    </row>
    <row r="307" spans="1:11" s="208" customFormat="1" hidden="1">
      <c r="A307" s="231"/>
      <c r="B307" s="233"/>
      <c r="C307" s="319" t="str">
        <f>'Data information'!C524</f>
        <v>งานบันได ST.2-2 อาคาร 1,6</v>
      </c>
      <c r="D307" s="254"/>
      <c r="E307" s="285"/>
      <c r="F307" s="254"/>
      <c r="G307" s="254"/>
      <c r="H307" s="254"/>
      <c r="I307" s="254"/>
      <c r="J307" s="254"/>
      <c r="K307" s="231"/>
    </row>
    <row r="308" spans="1:11" s="208" customFormat="1" hidden="1">
      <c r="A308" s="231"/>
      <c r="B308" s="233"/>
      <c r="C308" s="321" t="str">
        <f>'Data information'!C525</f>
        <v xml:space="preserve"> - H-200X200X8X12mm. </v>
      </c>
      <c r="D308" s="254"/>
      <c r="E308" s="285" t="str">
        <f>'Data information'!D525</f>
        <v>กก.</v>
      </c>
      <c r="F308" s="254">
        <f>'Data information'!E525</f>
        <v>33.409999999999997</v>
      </c>
      <c r="G308" s="254">
        <f t="shared" si="33"/>
        <v>0</v>
      </c>
      <c r="H308" s="254">
        <f>'Data information'!F525</f>
        <v>0</v>
      </c>
      <c r="I308" s="254">
        <f t="shared" si="34"/>
        <v>0</v>
      </c>
      <c r="J308" s="254">
        <f t="shared" si="35"/>
        <v>0</v>
      </c>
      <c r="K308" s="231"/>
    </row>
    <row r="309" spans="1:11" s="208" customFormat="1" hidden="1">
      <c r="A309" s="231"/>
      <c r="B309" s="233"/>
      <c r="C309" s="321" t="str">
        <f>'Data information'!C526</f>
        <v xml:space="preserve"> - H-194X150X6X9mm.</v>
      </c>
      <c r="D309" s="254"/>
      <c r="E309" s="285" t="str">
        <f>'Data information'!D526</f>
        <v>กก.</v>
      </c>
      <c r="F309" s="254">
        <f>'Data information'!E526</f>
        <v>34.020000000000003</v>
      </c>
      <c r="G309" s="254">
        <f t="shared" si="33"/>
        <v>0</v>
      </c>
      <c r="H309" s="254">
        <f>'Data information'!F526</f>
        <v>0</v>
      </c>
      <c r="I309" s="254">
        <f t="shared" si="34"/>
        <v>0</v>
      </c>
      <c r="J309" s="254">
        <f t="shared" si="35"/>
        <v>0</v>
      </c>
      <c r="K309" s="231"/>
    </row>
    <row r="310" spans="1:11" s="208" customFormat="1" hidden="1">
      <c r="A310" s="231"/>
      <c r="B310" s="233"/>
      <c r="C310" s="321" t="str">
        <f>'Data information'!C527</f>
        <v xml:space="preserve"> - C-CHANNELS 200X80X7.5X11.0mm.</v>
      </c>
      <c r="D310" s="254"/>
      <c r="E310" s="285" t="str">
        <f>'Data information'!D527</f>
        <v>กก.</v>
      </c>
      <c r="F310" s="254">
        <f>'Data information'!E527</f>
        <v>35.840000000000003</v>
      </c>
      <c r="G310" s="254">
        <f t="shared" si="33"/>
        <v>0</v>
      </c>
      <c r="H310" s="254">
        <f>'Data information'!F527</f>
        <v>0</v>
      </c>
      <c r="I310" s="254">
        <f t="shared" si="34"/>
        <v>0</v>
      </c>
      <c r="J310" s="254">
        <f t="shared" si="35"/>
        <v>0</v>
      </c>
      <c r="K310" s="231"/>
    </row>
    <row r="311" spans="1:11" s="208" customFormat="1" hidden="1">
      <c r="A311" s="231"/>
      <c r="B311" s="233"/>
      <c r="C311" s="321" t="str">
        <f>'Data information'!C528</f>
        <v xml:space="preserve"> - ลูกนอนบันไดแผ่นเหล็กลายตีนไก่  หนา 6 มม.พับ</v>
      </c>
      <c r="D311" s="254"/>
      <c r="E311" s="285" t="str">
        <f>'Data information'!D528</f>
        <v>กก.</v>
      </c>
      <c r="F311" s="254">
        <f>'Data information'!E528</f>
        <v>39.79</v>
      </c>
      <c r="G311" s="254">
        <f t="shared" si="33"/>
        <v>0</v>
      </c>
      <c r="H311" s="254">
        <f>'Data information'!F528</f>
        <v>0</v>
      </c>
      <c r="I311" s="254">
        <f t="shared" si="34"/>
        <v>0</v>
      </c>
      <c r="J311" s="254">
        <f t="shared" si="35"/>
        <v>0</v>
      </c>
      <c r="K311" s="231"/>
    </row>
    <row r="312" spans="1:11" s="208" customFormat="1" hidden="1">
      <c r="A312" s="231"/>
      <c r="B312" s="233"/>
      <c r="C312" s="321" t="str">
        <f>'Data information'!C529</f>
        <v xml:space="preserve"> - แผ่นเหล็กขนาด 250X400X20mm. </v>
      </c>
      <c r="D312" s="254"/>
      <c r="E312" s="285" t="str">
        <f>'Data information'!D529</f>
        <v>กก.</v>
      </c>
      <c r="F312" s="254">
        <f>'Data information'!E529</f>
        <v>28.44</v>
      </c>
      <c r="G312" s="254">
        <f t="shared" si="33"/>
        <v>0</v>
      </c>
      <c r="H312" s="254">
        <f>'Data information'!F529</f>
        <v>0</v>
      </c>
      <c r="I312" s="254">
        <f t="shared" si="34"/>
        <v>0</v>
      </c>
      <c r="J312" s="254">
        <f t="shared" si="35"/>
        <v>0</v>
      </c>
      <c r="K312" s="231"/>
    </row>
    <row r="313" spans="1:11" s="208" customFormat="1" hidden="1">
      <c r="A313" s="231"/>
      <c r="B313" s="233"/>
      <c r="C313" s="321" t="str">
        <f>'Data information'!C530</f>
        <v xml:space="preserve"> - แผ่นเหล็กขนาด 250X250X20mm. </v>
      </c>
      <c r="D313" s="254"/>
      <c r="E313" s="285" t="str">
        <f>'Data information'!D530</f>
        <v>กก.</v>
      </c>
      <c r="F313" s="254">
        <f>'Data information'!E530</f>
        <v>28.44</v>
      </c>
      <c r="G313" s="254">
        <f t="shared" si="33"/>
        <v>0</v>
      </c>
      <c r="H313" s="254">
        <f>'Data information'!F530</f>
        <v>0</v>
      </c>
      <c r="I313" s="254">
        <f t="shared" si="34"/>
        <v>0</v>
      </c>
      <c r="J313" s="254">
        <f t="shared" si="35"/>
        <v>0</v>
      </c>
      <c r="K313" s="231"/>
    </row>
    <row r="314" spans="1:11" s="208" customFormat="1" hidden="1">
      <c r="A314" s="231"/>
      <c r="B314" s="233"/>
      <c r="C314" s="321" t="str">
        <f>'Data information'!C531</f>
        <v xml:space="preserve"> - แผ่นเหล็กขนาด 200X350X20mm. </v>
      </c>
      <c r="D314" s="254"/>
      <c r="E314" s="285" t="str">
        <f>'Data information'!D531</f>
        <v>กก.</v>
      </c>
      <c r="F314" s="254">
        <f>'Data information'!E531</f>
        <v>28.44</v>
      </c>
      <c r="G314" s="254">
        <f t="shared" si="33"/>
        <v>0</v>
      </c>
      <c r="H314" s="254">
        <f>'Data information'!F531</f>
        <v>0</v>
      </c>
      <c r="I314" s="254">
        <f t="shared" si="34"/>
        <v>0</v>
      </c>
      <c r="J314" s="254">
        <f t="shared" si="35"/>
        <v>0</v>
      </c>
      <c r="K314" s="231"/>
    </row>
    <row r="315" spans="1:11" s="208" customFormat="1" hidden="1">
      <c r="A315" s="231"/>
      <c r="B315" s="233"/>
      <c r="C315" s="321" t="str">
        <f>'Data information'!C532</f>
        <v xml:space="preserve"> - Dowel DB20 ยาว 0.40 ม. (DETAIL-1)</v>
      </c>
      <c r="D315" s="254"/>
      <c r="E315" s="285" t="str">
        <f>'Data information'!D532</f>
        <v>กก.</v>
      </c>
      <c r="F315" s="254">
        <f>'Data information'!E532</f>
        <v>20.18</v>
      </c>
      <c r="G315" s="254">
        <f t="shared" si="33"/>
        <v>0</v>
      </c>
      <c r="H315" s="254">
        <f>'Data information'!F532</f>
        <v>0</v>
      </c>
      <c r="I315" s="254">
        <f t="shared" si="34"/>
        <v>0</v>
      </c>
      <c r="J315" s="254">
        <f t="shared" si="35"/>
        <v>0</v>
      </c>
      <c r="K315" s="231"/>
    </row>
    <row r="316" spans="1:11" s="208" customFormat="1" hidden="1">
      <c r="A316" s="231"/>
      <c r="B316" s="233"/>
      <c r="C316" s="321" t="str">
        <f>'Data information'!C533</f>
        <v xml:space="preserve"> - Dowel DB20 ยาว 0.40 ม.  (DETAIL-2)</v>
      </c>
      <c r="D316" s="254"/>
      <c r="E316" s="285" t="str">
        <f>'Data information'!D533</f>
        <v>กก.</v>
      </c>
      <c r="F316" s="254">
        <f>'Data information'!E533</f>
        <v>20.18</v>
      </c>
      <c r="G316" s="254">
        <f t="shared" si="33"/>
        <v>0</v>
      </c>
      <c r="H316" s="254">
        <f>'Data information'!F533</f>
        <v>0</v>
      </c>
      <c r="I316" s="254">
        <f t="shared" si="34"/>
        <v>0</v>
      </c>
      <c r="J316" s="254">
        <f t="shared" si="35"/>
        <v>0</v>
      </c>
      <c r="K316" s="231"/>
    </row>
    <row r="317" spans="1:11" s="208" customFormat="1" hidden="1">
      <c r="A317" s="231"/>
      <c r="B317" s="233"/>
      <c r="C317" s="321" t="str">
        <f>'Data information'!C534</f>
        <v xml:space="preserve"> - Dowel DB16 ยาว 0.40 ม.  (DETAIL-3)</v>
      </c>
      <c r="D317" s="254"/>
      <c r="E317" s="285" t="str">
        <f>'Data information'!D534</f>
        <v>กก.</v>
      </c>
      <c r="F317" s="254">
        <f>'Data information'!E534</f>
        <v>20.14</v>
      </c>
      <c r="G317" s="254">
        <f t="shared" si="33"/>
        <v>0</v>
      </c>
      <c r="H317" s="254">
        <f>'Data information'!F534</f>
        <v>0</v>
      </c>
      <c r="I317" s="254">
        <f t="shared" si="34"/>
        <v>0</v>
      </c>
      <c r="J317" s="254">
        <f t="shared" si="35"/>
        <v>0</v>
      </c>
      <c r="K317" s="231"/>
    </row>
    <row r="318" spans="1:11" s="208" customFormat="1" hidden="1">
      <c r="A318" s="231"/>
      <c r="B318" s="233"/>
      <c r="C318" s="321" t="str">
        <f>'Data information'!C535</f>
        <v xml:space="preserve"> - ค่าแรงเชื่อม ประกอบเหล็กโครงสร้าง</v>
      </c>
      <c r="D318" s="254"/>
      <c r="E318" s="285" t="str">
        <f>'Data information'!D535</f>
        <v>กก.</v>
      </c>
      <c r="F318" s="254">
        <f>'Data information'!E535</f>
        <v>0</v>
      </c>
      <c r="G318" s="254">
        <f t="shared" si="33"/>
        <v>0</v>
      </c>
      <c r="H318" s="254">
        <f>'Data information'!F535</f>
        <v>10</v>
      </c>
      <c r="I318" s="254">
        <f t="shared" si="34"/>
        <v>0</v>
      </c>
      <c r="J318" s="254">
        <f t="shared" si="35"/>
        <v>0</v>
      </c>
      <c r="K318" s="231"/>
    </row>
    <row r="319" spans="1:11" s="208" customFormat="1" hidden="1">
      <c r="A319" s="231"/>
      <c r="B319" s="233"/>
      <c r="C319" s="321" t="str">
        <f>'Data information'!C536</f>
        <v xml:space="preserve"> - ทาสีกันสนิม</v>
      </c>
      <c r="D319" s="254"/>
      <c r="E319" s="285" t="str">
        <f>'Data information'!D536</f>
        <v>ตร.ม.</v>
      </c>
      <c r="F319" s="254">
        <f>'Data information'!E536</f>
        <v>22.42</v>
      </c>
      <c r="G319" s="254">
        <f t="shared" si="33"/>
        <v>0</v>
      </c>
      <c r="H319" s="254">
        <f>'Data information'!F536</f>
        <v>30</v>
      </c>
      <c r="I319" s="254">
        <f t="shared" si="34"/>
        <v>0</v>
      </c>
      <c r="J319" s="254">
        <f t="shared" si="35"/>
        <v>0</v>
      </c>
      <c r="K319" s="231"/>
    </row>
    <row r="320" spans="1:11" s="208" customFormat="1" hidden="1">
      <c r="A320" s="231"/>
      <c r="B320" s="233"/>
      <c r="C320" s="321" t="str">
        <f>'Data information'!C537</f>
        <v xml:space="preserve"> - ทาสีน้ำมัน</v>
      </c>
      <c r="D320" s="254"/>
      <c r="E320" s="285" t="str">
        <f>'Data information'!D537</f>
        <v>ตร.ม.</v>
      </c>
      <c r="F320" s="254">
        <f>'Data information'!E537</f>
        <v>66.12</v>
      </c>
      <c r="G320" s="254">
        <f t="shared" si="33"/>
        <v>0</v>
      </c>
      <c r="H320" s="254">
        <f>'Data information'!F537</f>
        <v>35</v>
      </c>
      <c r="I320" s="254">
        <f t="shared" si="34"/>
        <v>0</v>
      </c>
      <c r="J320" s="254">
        <f t="shared" si="35"/>
        <v>0</v>
      </c>
      <c r="K320" s="231"/>
    </row>
    <row r="321" spans="1:11" s="208" customFormat="1" hidden="1">
      <c r="A321" s="231"/>
      <c r="B321" s="233"/>
      <c r="C321" s="321" t="str">
        <f>'Data information'!C538</f>
        <v xml:space="preserve"> - งานราวเหล็ก ราวบันได ST.2-2</v>
      </c>
      <c r="D321" s="254"/>
      <c r="E321" s="285" t="str">
        <f>'Data information'!D538</f>
        <v>ม.</v>
      </c>
      <c r="F321" s="254">
        <f>'Data information'!E538</f>
        <v>303.774</v>
      </c>
      <c r="G321" s="254">
        <f t="shared" si="33"/>
        <v>0</v>
      </c>
      <c r="H321" s="254">
        <f>'Data information'!F538</f>
        <v>114</v>
      </c>
      <c r="I321" s="254">
        <f t="shared" si="34"/>
        <v>0</v>
      </c>
      <c r="J321" s="254">
        <f t="shared" si="35"/>
        <v>0</v>
      </c>
      <c r="K321" s="231"/>
    </row>
    <row r="322" spans="1:11" s="208" customFormat="1" hidden="1">
      <c r="A322" s="231"/>
      <c r="B322" s="233"/>
      <c r="C322" s="319" t="str">
        <f>'Data information'!C539</f>
        <v>งานบันได ST.2-2 อาคาร 4</v>
      </c>
      <c r="D322" s="254"/>
      <c r="E322" s="285"/>
      <c r="F322" s="254"/>
      <c r="G322" s="254"/>
      <c r="H322" s="254"/>
      <c r="I322" s="254"/>
      <c r="J322" s="254"/>
      <c r="K322" s="231"/>
    </row>
    <row r="323" spans="1:11" s="208" customFormat="1" hidden="1">
      <c r="A323" s="231"/>
      <c r="B323" s="233"/>
      <c r="C323" s="321" t="str">
        <f>'Data information'!C540</f>
        <v xml:space="preserve"> - H-390X300X10X16 mm.( แม่บันได )</v>
      </c>
      <c r="D323" s="254"/>
      <c r="E323" s="285" t="str">
        <f>'Data information'!D540</f>
        <v>กก.</v>
      </c>
      <c r="F323" s="254">
        <f>'Data information'!E540</f>
        <v>34.64</v>
      </c>
      <c r="G323" s="254">
        <f t="shared" si="33"/>
        <v>0</v>
      </c>
      <c r="H323" s="254">
        <f>'Data information'!F540</f>
        <v>0</v>
      </c>
      <c r="I323" s="254">
        <f t="shared" si="34"/>
        <v>0</v>
      </c>
      <c r="J323" s="254">
        <f t="shared" si="35"/>
        <v>0</v>
      </c>
      <c r="K323" s="231"/>
    </row>
    <row r="324" spans="1:11" s="208" customFormat="1" hidden="1">
      <c r="A324" s="231"/>
      <c r="B324" s="233"/>
      <c r="C324" s="321" t="str">
        <f>'Data information'!C541</f>
        <v xml:space="preserve"> - แผ่นเหล็กเรียบดำหนา 6 มม. (ลูกตั้ง-ลูกนอน)</v>
      </c>
      <c r="D324" s="254"/>
      <c r="E324" s="285" t="str">
        <f>'Data information'!D541</f>
        <v>กก.</v>
      </c>
      <c r="F324" s="254">
        <f>'Data information'!E541</f>
        <v>25.12</v>
      </c>
      <c r="G324" s="254">
        <f t="shared" si="33"/>
        <v>0</v>
      </c>
      <c r="H324" s="254">
        <f>'Data information'!F541</f>
        <v>0</v>
      </c>
      <c r="I324" s="254">
        <f t="shared" si="34"/>
        <v>0</v>
      </c>
      <c r="J324" s="254">
        <f t="shared" si="35"/>
        <v>0</v>
      </c>
      <c r="K324" s="231"/>
    </row>
    <row r="325" spans="1:11" s="208" customFormat="1" hidden="1">
      <c r="A325" s="231"/>
      <c r="B325" s="233"/>
      <c r="C325" s="321" t="str">
        <f>'Data information'!C542</f>
        <v xml:space="preserve"> - แผ่นเหล็กขนาด 1000X400X25mm. </v>
      </c>
      <c r="D325" s="254"/>
      <c r="E325" s="285" t="str">
        <f>'Data information'!D542</f>
        <v>กก.</v>
      </c>
      <c r="F325" s="254">
        <f>'Data information'!E542</f>
        <v>28.44</v>
      </c>
      <c r="G325" s="254">
        <f t="shared" si="33"/>
        <v>0</v>
      </c>
      <c r="H325" s="254">
        <f>'Data information'!F542</f>
        <v>0</v>
      </c>
      <c r="I325" s="254">
        <f t="shared" si="34"/>
        <v>0</v>
      </c>
      <c r="J325" s="254">
        <f t="shared" si="35"/>
        <v>0</v>
      </c>
      <c r="K325" s="231"/>
    </row>
    <row r="326" spans="1:11" s="208" customFormat="1" hidden="1">
      <c r="A326" s="231"/>
      <c r="B326" s="233"/>
      <c r="C326" s="321" t="str">
        <f>'Data information'!C543</f>
        <v xml:space="preserve"> - แผ่นเหล็กขนาด 400X400X25mm. </v>
      </c>
      <c r="D326" s="254"/>
      <c r="E326" s="285" t="str">
        <f>'Data information'!D543</f>
        <v>กก.</v>
      </c>
      <c r="F326" s="254">
        <f>'Data information'!E543</f>
        <v>28.44</v>
      </c>
      <c r="G326" s="254">
        <f t="shared" si="33"/>
        <v>0</v>
      </c>
      <c r="H326" s="254">
        <f>'Data information'!F543</f>
        <v>0</v>
      </c>
      <c r="I326" s="254">
        <f t="shared" si="34"/>
        <v>0</v>
      </c>
      <c r="J326" s="254">
        <f t="shared" si="35"/>
        <v>0</v>
      </c>
      <c r="K326" s="231"/>
    </row>
    <row r="327" spans="1:11" s="208" customFormat="1" hidden="1">
      <c r="A327" s="231"/>
      <c r="B327" s="233"/>
      <c r="C327" s="321" t="str">
        <f>'Data information'!C544</f>
        <v xml:space="preserve"> - ค่าแรงเชื่อม ประกอบเหล็กโครงสร้าง</v>
      </c>
      <c r="D327" s="254"/>
      <c r="E327" s="285" t="str">
        <f>'Data information'!D544</f>
        <v>กก.</v>
      </c>
      <c r="F327" s="254">
        <f>'Data information'!E544</f>
        <v>0</v>
      </c>
      <c r="G327" s="254">
        <f t="shared" si="33"/>
        <v>0</v>
      </c>
      <c r="H327" s="254">
        <f>'Data information'!F544</f>
        <v>10</v>
      </c>
      <c r="I327" s="254">
        <f t="shared" si="34"/>
        <v>0</v>
      </c>
      <c r="J327" s="254">
        <f t="shared" si="35"/>
        <v>0</v>
      </c>
      <c r="K327" s="231"/>
    </row>
    <row r="328" spans="1:11" s="208" customFormat="1" hidden="1">
      <c r="A328" s="231"/>
      <c r="B328" s="233"/>
      <c r="C328" s="321" t="str">
        <f>'Data information'!C545</f>
        <v xml:space="preserve"> - Dowel DB25 </v>
      </c>
      <c r="D328" s="254"/>
      <c r="E328" s="285" t="str">
        <f>'Data information'!D545</f>
        <v>กก.</v>
      </c>
      <c r="F328" s="254">
        <f>'Data information'!E545</f>
        <v>20.41</v>
      </c>
      <c r="G328" s="254">
        <f t="shared" si="33"/>
        <v>0</v>
      </c>
      <c r="H328" s="254">
        <f>'Data information'!F545</f>
        <v>0</v>
      </c>
      <c r="I328" s="254">
        <f t="shared" si="34"/>
        <v>0</v>
      </c>
      <c r="J328" s="254">
        <f t="shared" si="35"/>
        <v>0</v>
      </c>
      <c r="K328" s="231"/>
    </row>
    <row r="329" spans="1:11" s="208" customFormat="1" hidden="1">
      <c r="A329" s="231"/>
      <c r="B329" s="233"/>
      <c r="C329" s="321" t="str">
        <f>'Data information'!C546</f>
        <v xml:space="preserve"> - คอนกรีต ขัดมันเรียบ (ลูกนอนบันได)</v>
      </c>
      <c r="D329" s="254"/>
      <c r="E329" s="285" t="str">
        <f>'Data information'!D546</f>
        <v>ลบ.ม.</v>
      </c>
      <c r="F329" s="254">
        <f>'Data information'!E546</f>
        <v>1971.96</v>
      </c>
      <c r="G329" s="254">
        <f t="shared" si="33"/>
        <v>0</v>
      </c>
      <c r="H329" s="254">
        <f>'Data information'!F546</f>
        <v>519</v>
      </c>
      <c r="I329" s="254">
        <f t="shared" si="34"/>
        <v>0</v>
      </c>
      <c r="J329" s="254">
        <f t="shared" si="35"/>
        <v>0</v>
      </c>
      <c r="K329" s="231"/>
    </row>
    <row r="330" spans="1:11" s="208" customFormat="1" hidden="1">
      <c r="A330" s="231"/>
      <c r="B330" s="233"/>
      <c r="C330" s="321" t="str">
        <f>'Data information'!C547</f>
        <v xml:space="preserve"> - เหล็กเสริม RB 9 มม.</v>
      </c>
      <c r="D330" s="254"/>
      <c r="E330" s="285" t="str">
        <f>'Data information'!D547</f>
        <v>กก.</v>
      </c>
      <c r="F330" s="254">
        <f>'Data information'!E547</f>
        <v>20.79</v>
      </c>
      <c r="G330" s="254">
        <f t="shared" si="33"/>
        <v>0</v>
      </c>
      <c r="H330" s="254">
        <f>'Data information'!F547</f>
        <v>4.4000000000000004</v>
      </c>
      <c r="I330" s="254">
        <f t="shared" si="34"/>
        <v>0</v>
      </c>
      <c r="J330" s="254">
        <f t="shared" si="35"/>
        <v>0</v>
      </c>
      <c r="K330" s="231"/>
    </row>
    <row r="331" spans="1:11" s="208" customFormat="1" hidden="1">
      <c r="A331" s="231"/>
      <c r="B331" s="233"/>
      <c r="C331" s="321" t="str">
        <f>'Data information'!C548</f>
        <v xml:space="preserve"> - เหล็กเสริม DB 12 มม.</v>
      </c>
      <c r="D331" s="254"/>
      <c r="E331" s="285" t="str">
        <f>'Data information'!D548</f>
        <v>กก.</v>
      </c>
      <c r="F331" s="254">
        <f>'Data information'!E548</f>
        <v>20.2</v>
      </c>
      <c r="G331" s="254">
        <f t="shared" si="33"/>
        <v>0</v>
      </c>
      <c r="H331" s="254">
        <f>'Data information'!F548</f>
        <v>3.6</v>
      </c>
      <c r="I331" s="254">
        <f t="shared" si="34"/>
        <v>0</v>
      </c>
      <c r="J331" s="254">
        <f t="shared" si="35"/>
        <v>0</v>
      </c>
      <c r="K331" s="231"/>
    </row>
    <row r="332" spans="1:11" s="208" customFormat="1" hidden="1">
      <c r="A332" s="231"/>
      <c r="B332" s="233"/>
      <c r="C332" s="321" t="str">
        <f>'Data information'!C549</f>
        <v xml:space="preserve"> - ลวดผูกเหล็ก</v>
      </c>
      <c r="D332" s="254"/>
      <c r="E332" s="285" t="str">
        <f>'Data information'!D549</f>
        <v>กก.</v>
      </c>
      <c r="F332" s="254">
        <f>'Data information'!E549</f>
        <v>34.42</v>
      </c>
      <c r="G332" s="254">
        <f t="shared" si="33"/>
        <v>0</v>
      </c>
      <c r="H332" s="254">
        <f>'Data information'!F549</f>
        <v>0</v>
      </c>
      <c r="I332" s="254">
        <f t="shared" si="34"/>
        <v>0</v>
      </c>
      <c r="J332" s="254">
        <f t="shared" si="35"/>
        <v>0</v>
      </c>
      <c r="K332" s="231"/>
    </row>
    <row r="333" spans="1:11" s="208" customFormat="1" hidden="1">
      <c r="A333" s="231"/>
      <c r="B333" s="233"/>
      <c r="C333" s="321" t="str">
        <f>'Data information'!C550</f>
        <v xml:space="preserve"> - เหล็กสี่เหลี่ยมตัน 1 x 1 ซม.(จมูกบันได)</v>
      </c>
      <c r="D333" s="254"/>
      <c r="E333" s="285" t="str">
        <f>'Data information'!D550</f>
        <v>ม.</v>
      </c>
      <c r="F333" s="254">
        <f>'Data information'!E550</f>
        <v>30</v>
      </c>
      <c r="G333" s="254">
        <f t="shared" si="33"/>
        <v>0</v>
      </c>
      <c r="H333" s="254">
        <f>'Data information'!F550</f>
        <v>0</v>
      </c>
      <c r="I333" s="254">
        <f t="shared" si="34"/>
        <v>0</v>
      </c>
      <c r="J333" s="254">
        <f t="shared" si="35"/>
        <v>0</v>
      </c>
      <c r="K333" s="231"/>
    </row>
    <row r="334" spans="1:11" s="208" customFormat="1" hidden="1">
      <c r="A334" s="231"/>
      <c r="B334" s="233"/>
      <c r="C334" s="321" t="str">
        <f>'Data information'!C551</f>
        <v xml:space="preserve"> - ทาสีกันสนิม</v>
      </c>
      <c r="D334" s="254"/>
      <c r="E334" s="285" t="str">
        <f>'Data information'!D551</f>
        <v>ตร.ม.</v>
      </c>
      <c r="F334" s="254">
        <f>'Data information'!E551</f>
        <v>22.42</v>
      </c>
      <c r="G334" s="254">
        <f t="shared" si="33"/>
        <v>0</v>
      </c>
      <c r="H334" s="254">
        <f>'Data information'!F551</f>
        <v>30</v>
      </c>
      <c r="I334" s="254">
        <f t="shared" si="34"/>
        <v>0</v>
      </c>
      <c r="J334" s="254">
        <f t="shared" si="35"/>
        <v>0</v>
      </c>
      <c r="K334" s="231"/>
    </row>
    <row r="335" spans="1:11" s="208" customFormat="1" hidden="1">
      <c r="A335" s="231"/>
      <c r="B335" s="233"/>
      <c r="C335" s="321" t="str">
        <f>'Data information'!C552</f>
        <v xml:space="preserve"> - ทาสีน้ำมัน</v>
      </c>
      <c r="D335" s="254"/>
      <c r="E335" s="285" t="str">
        <f>'Data information'!D552</f>
        <v>ตร.ม.</v>
      </c>
      <c r="F335" s="254">
        <f>'Data information'!E552</f>
        <v>66.12</v>
      </c>
      <c r="G335" s="254">
        <f t="shared" si="33"/>
        <v>0</v>
      </c>
      <c r="H335" s="254">
        <f>'Data information'!F552</f>
        <v>35</v>
      </c>
      <c r="I335" s="254">
        <f t="shared" si="34"/>
        <v>0</v>
      </c>
      <c r="J335" s="254">
        <f t="shared" si="35"/>
        <v>0</v>
      </c>
      <c r="K335" s="231"/>
    </row>
    <row r="336" spans="1:11" s="208" customFormat="1" hidden="1">
      <c r="A336" s="231"/>
      <c r="B336" s="233"/>
      <c r="C336" s="321" t="str">
        <f>'Data information'!C553</f>
        <v xml:space="preserve"> - งานราวเหล็ก ราวบันได ST.2-2</v>
      </c>
      <c r="D336" s="254"/>
      <c r="E336" s="285" t="str">
        <f>'Data information'!D553</f>
        <v>ม.</v>
      </c>
      <c r="F336" s="254">
        <f>'Data information'!E553</f>
        <v>1838.53</v>
      </c>
      <c r="G336" s="254">
        <f t="shared" si="33"/>
        <v>0</v>
      </c>
      <c r="H336" s="254">
        <f>'Data information'!F553</f>
        <v>560</v>
      </c>
      <c r="I336" s="254">
        <f t="shared" si="34"/>
        <v>0</v>
      </c>
      <c r="J336" s="254">
        <f t="shared" si="35"/>
        <v>0</v>
      </c>
      <c r="K336" s="231"/>
    </row>
    <row r="337" spans="1:11" s="208" customFormat="1" hidden="1">
      <c r="A337" s="231"/>
      <c r="B337" s="233"/>
      <c r="C337" s="319" t="str">
        <f>'Data information'!C554</f>
        <v>งานบันได ST.2-3 อาคาร 1</v>
      </c>
      <c r="D337" s="254"/>
      <c r="E337" s="285"/>
      <c r="F337" s="254"/>
      <c r="G337" s="254"/>
      <c r="H337" s="254"/>
      <c r="I337" s="254"/>
      <c r="J337" s="254"/>
      <c r="K337" s="231"/>
    </row>
    <row r="338" spans="1:11" s="208" customFormat="1" hidden="1">
      <c r="A338" s="231"/>
      <c r="B338" s="233"/>
      <c r="C338" s="321" t="str">
        <f>'Data information'!C555</f>
        <v xml:space="preserve"> - H-200X200X8X12mm. </v>
      </c>
      <c r="D338" s="254"/>
      <c r="E338" s="285" t="str">
        <f>'Data information'!D555</f>
        <v>กก.</v>
      </c>
      <c r="F338" s="254">
        <f>'Data information'!E555</f>
        <v>33.409999999999997</v>
      </c>
      <c r="G338" s="254">
        <f t="shared" si="33"/>
        <v>0</v>
      </c>
      <c r="H338" s="254">
        <f>'Data information'!F555</f>
        <v>0</v>
      </c>
      <c r="I338" s="254">
        <f t="shared" si="34"/>
        <v>0</v>
      </c>
      <c r="J338" s="254">
        <f t="shared" si="35"/>
        <v>0</v>
      </c>
      <c r="K338" s="231"/>
    </row>
    <row r="339" spans="1:11" s="208" customFormat="1" hidden="1">
      <c r="A339" s="231"/>
      <c r="B339" s="233"/>
      <c r="C339" s="321" t="str">
        <f>'Data information'!C556</f>
        <v xml:space="preserve"> - H-194X150X6X9mm.</v>
      </c>
      <c r="D339" s="254"/>
      <c r="E339" s="285" t="str">
        <f>'Data information'!D556</f>
        <v>กก.</v>
      </c>
      <c r="F339" s="254">
        <f>'Data information'!E556</f>
        <v>34.020000000000003</v>
      </c>
      <c r="G339" s="254">
        <f t="shared" si="33"/>
        <v>0</v>
      </c>
      <c r="H339" s="254">
        <f>'Data information'!F556</f>
        <v>0</v>
      </c>
      <c r="I339" s="254">
        <f t="shared" si="34"/>
        <v>0</v>
      </c>
      <c r="J339" s="254">
        <f t="shared" si="35"/>
        <v>0</v>
      </c>
      <c r="K339" s="231"/>
    </row>
    <row r="340" spans="1:11" s="208" customFormat="1" hidden="1">
      <c r="A340" s="231"/>
      <c r="B340" s="233"/>
      <c r="C340" s="321" t="str">
        <f>'Data information'!C557</f>
        <v xml:space="preserve"> - C-CHANNELS 200X80X7.5X11.0mm.</v>
      </c>
      <c r="D340" s="254"/>
      <c r="E340" s="285" t="str">
        <f>'Data information'!D557</f>
        <v>กก.</v>
      </c>
      <c r="F340" s="254">
        <f>'Data information'!E557</f>
        <v>35.840000000000003</v>
      </c>
      <c r="G340" s="254">
        <f t="shared" si="33"/>
        <v>0</v>
      </c>
      <c r="H340" s="254">
        <f>'Data information'!F557</f>
        <v>0</v>
      </c>
      <c r="I340" s="254">
        <f t="shared" si="34"/>
        <v>0</v>
      </c>
      <c r="J340" s="254">
        <f t="shared" si="35"/>
        <v>0</v>
      </c>
      <c r="K340" s="231"/>
    </row>
    <row r="341" spans="1:11" s="208" customFormat="1" hidden="1">
      <c r="A341" s="231"/>
      <c r="B341" s="233"/>
      <c r="C341" s="321" t="str">
        <f>'Data information'!C558</f>
        <v xml:space="preserve"> - ลูกนอนบันไดแผ่นเหล็กลายตีนไก่  หนา 6 มม.พับ</v>
      </c>
      <c r="D341" s="254"/>
      <c r="E341" s="285" t="str">
        <f>'Data information'!D558</f>
        <v>กก.</v>
      </c>
      <c r="F341" s="254">
        <f>'Data information'!E558</f>
        <v>39.79</v>
      </c>
      <c r="G341" s="254">
        <f t="shared" si="33"/>
        <v>0</v>
      </c>
      <c r="H341" s="254">
        <f>'Data information'!F558</f>
        <v>0</v>
      </c>
      <c r="I341" s="254">
        <f t="shared" si="34"/>
        <v>0</v>
      </c>
      <c r="J341" s="254">
        <f t="shared" si="35"/>
        <v>0</v>
      </c>
      <c r="K341" s="231"/>
    </row>
    <row r="342" spans="1:11" s="208" customFormat="1" hidden="1">
      <c r="A342" s="231"/>
      <c r="B342" s="233"/>
      <c r="C342" s="321" t="str">
        <f>'Data information'!C559</f>
        <v xml:space="preserve"> - แผ่นเหล็กขนาด 250X400X20mm. </v>
      </c>
      <c r="D342" s="254"/>
      <c r="E342" s="285" t="str">
        <f>'Data information'!D559</f>
        <v>กก.</v>
      </c>
      <c r="F342" s="254">
        <f>'Data information'!E559</f>
        <v>28.44</v>
      </c>
      <c r="G342" s="254">
        <f t="shared" si="33"/>
        <v>0</v>
      </c>
      <c r="H342" s="254">
        <f>'Data information'!F559</f>
        <v>0</v>
      </c>
      <c r="I342" s="254">
        <f t="shared" si="34"/>
        <v>0</v>
      </c>
      <c r="J342" s="254">
        <f t="shared" si="35"/>
        <v>0</v>
      </c>
      <c r="K342" s="231"/>
    </row>
    <row r="343" spans="1:11" s="208" customFormat="1" hidden="1">
      <c r="A343" s="231"/>
      <c r="B343" s="233"/>
      <c r="C343" s="321" t="str">
        <f>'Data information'!C560</f>
        <v xml:space="preserve"> - แผ่นเหล็กขนาด 250X250X20mm. </v>
      </c>
      <c r="D343" s="254"/>
      <c r="E343" s="285" t="str">
        <f>'Data information'!D560</f>
        <v>กก.</v>
      </c>
      <c r="F343" s="254">
        <f>'Data information'!E560</f>
        <v>28.44</v>
      </c>
      <c r="G343" s="254">
        <f t="shared" si="33"/>
        <v>0</v>
      </c>
      <c r="H343" s="254">
        <f>'Data information'!F560</f>
        <v>0</v>
      </c>
      <c r="I343" s="254">
        <f t="shared" si="34"/>
        <v>0</v>
      </c>
      <c r="J343" s="254">
        <f t="shared" si="35"/>
        <v>0</v>
      </c>
      <c r="K343" s="231"/>
    </row>
    <row r="344" spans="1:11" s="208" customFormat="1" hidden="1">
      <c r="A344" s="231"/>
      <c r="B344" s="233"/>
      <c r="C344" s="321" t="str">
        <f>'Data information'!C561</f>
        <v xml:space="preserve"> - แผ่นเหล็กขนาด 200X350X20mm. </v>
      </c>
      <c r="D344" s="254"/>
      <c r="E344" s="285" t="str">
        <f>'Data information'!D561</f>
        <v>กก.</v>
      </c>
      <c r="F344" s="254">
        <f>'Data information'!E561</f>
        <v>28.44</v>
      </c>
      <c r="G344" s="254">
        <f t="shared" si="33"/>
        <v>0</v>
      </c>
      <c r="H344" s="254">
        <f>'Data information'!F561</f>
        <v>0</v>
      </c>
      <c r="I344" s="254">
        <f t="shared" si="34"/>
        <v>0</v>
      </c>
      <c r="J344" s="254">
        <f t="shared" si="35"/>
        <v>0</v>
      </c>
      <c r="K344" s="231"/>
    </row>
    <row r="345" spans="1:11" s="208" customFormat="1" hidden="1">
      <c r="A345" s="231"/>
      <c r="B345" s="233"/>
      <c r="C345" s="321" t="str">
        <f>'Data information'!C562</f>
        <v xml:space="preserve"> - Dowel DB20 ยาว 0.40 ม. (DETAIL-1)</v>
      </c>
      <c r="D345" s="254"/>
      <c r="E345" s="285" t="str">
        <f>'Data information'!D562</f>
        <v>กก.</v>
      </c>
      <c r="F345" s="254">
        <f>'Data information'!E562</f>
        <v>20.18</v>
      </c>
      <c r="G345" s="254">
        <f t="shared" si="33"/>
        <v>0</v>
      </c>
      <c r="H345" s="254">
        <f>'Data information'!F562</f>
        <v>0</v>
      </c>
      <c r="I345" s="254">
        <f t="shared" si="34"/>
        <v>0</v>
      </c>
      <c r="J345" s="254">
        <f t="shared" si="35"/>
        <v>0</v>
      </c>
      <c r="K345" s="231"/>
    </row>
    <row r="346" spans="1:11" s="208" customFormat="1" hidden="1">
      <c r="A346" s="231"/>
      <c r="B346" s="233"/>
      <c r="C346" s="321" t="str">
        <f>'Data information'!C563</f>
        <v xml:space="preserve"> - Dowel DB20 ยาว 0.40 ม.  (DETAIL-2)</v>
      </c>
      <c r="D346" s="254"/>
      <c r="E346" s="285" t="str">
        <f>'Data information'!D563</f>
        <v>กก.</v>
      </c>
      <c r="F346" s="254">
        <f>'Data information'!E563</f>
        <v>20.18</v>
      </c>
      <c r="G346" s="254">
        <f t="shared" si="33"/>
        <v>0</v>
      </c>
      <c r="H346" s="254">
        <f>'Data information'!F563</f>
        <v>0</v>
      </c>
      <c r="I346" s="254">
        <f t="shared" si="34"/>
        <v>0</v>
      </c>
      <c r="J346" s="254">
        <f t="shared" si="35"/>
        <v>0</v>
      </c>
      <c r="K346" s="231"/>
    </row>
    <row r="347" spans="1:11" s="208" customFormat="1" hidden="1">
      <c r="A347" s="231"/>
      <c r="B347" s="233"/>
      <c r="C347" s="321" t="str">
        <f>'Data information'!C564</f>
        <v xml:space="preserve"> - Dowel DB16 ยาว 0.40 ม.  (DETAIL-3)</v>
      </c>
      <c r="D347" s="254"/>
      <c r="E347" s="285" t="str">
        <f>'Data information'!D564</f>
        <v>กก.</v>
      </c>
      <c r="F347" s="254">
        <f>'Data information'!E564</f>
        <v>20.14</v>
      </c>
      <c r="G347" s="254">
        <f t="shared" si="33"/>
        <v>0</v>
      </c>
      <c r="H347" s="254">
        <f>'Data information'!F564</f>
        <v>0</v>
      </c>
      <c r="I347" s="254">
        <f t="shared" si="34"/>
        <v>0</v>
      </c>
      <c r="J347" s="254">
        <f t="shared" si="35"/>
        <v>0</v>
      </c>
      <c r="K347" s="231"/>
    </row>
    <row r="348" spans="1:11" s="208" customFormat="1" hidden="1">
      <c r="A348" s="231"/>
      <c r="B348" s="233"/>
      <c r="C348" s="321" t="str">
        <f>'Data information'!C565</f>
        <v xml:space="preserve"> - ค่าแรงเชื่อม ประกอบเหล็กโครงสร้าง</v>
      </c>
      <c r="D348" s="254"/>
      <c r="E348" s="285" t="str">
        <f>'Data information'!D565</f>
        <v>กก.</v>
      </c>
      <c r="F348" s="254">
        <f>'Data information'!E565</f>
        <v>0</v>
      </c>
      <c r="G348" s="254">
        <f t="shared" si="33"/>
        <v>0</v>
      </c>
      <c r="H348" s="254">
        <f>'Data information'!F565</f>
        <v>10</v>
      </c>
      <c r="I348" s="254">
        <f t="shared" si="34"/>
        <v>0</v>
      </c>
      <c r="J348" s="254">
        <f t="shared" si="35"/>
        <v>0</v>
      </c>
      <c r="K348" s="231"/>
    </row>
    <row r="349" spans="1:11" s="208" customFormat="1" hidden="1">
      <c r="A349" s="231"/>
      <c r="B349" s="233"/>
      <c r="C349" s="321" t="str">
        <f>'Data information'!C566</f>
        <v xml:space="preserve"> - ทาสีกันสนิม</v>
      </c>
      <c r="D349" s="254"/>
      <c r="E349" s="285" t="str">
        <f>'Data information'!D566</f>
        <v>ตร.ม.</v>
      </c>
      <c r="F349" s="254">
        <f>'Data information'!E566</f>
        <v>22.42</v>
      </c>
      <c r="G349" s="254">
        <f t="shared" si="33"/>
        <v>0</v>
      </c>
      <c r="H349" s="254">
        <f>'Data information'!F566</f>
        <v>30</v>
      </c>
      <c r="I349" s="254">
        <f t="shared" si="34"/>
        <v>0</v>
      </c>
      <c r="J349" s="254">
        <f t="shared" si="35"/>
        <v>0</v>
      </c>
      <c r="K349" s="231"/>
    </row>
    <row r="350" spans="1:11" s="208" customFormat="1" hidden="1">
      <c r="A350" s="231"/>
      <c r="B350" s="233"/>
      <c r="C350" s="321" t="str">
        <f>'Data information'!C567</f>
        <v xml:space="preserve"> - ทาสีน้ำมัน</v>
      </c>
      <c r="D350" s="254"/>
      <c r="E350" s="285" t="str">
        <f>'Data information'!D567</f>
        <v>ตร.ม.</v>
      </c>
      <c r="F350" s="254">
        <f>'Data information'!E567</f>
        <v>66.12</v>
      </c>
      <c r="G350" s="254">
        <f t="shared" si="33"/>
        <v>0</v>
      </c>
      <c r="H350" s="254">
        <f>'Data information'!F567</f>
        <v>35</v>
      </c>
      <c r="I350" s="254">
        <f t="shared" si="34"/>
        <v>0</v>
      </c>
      <c r="J350" s="254">
        <f t="shared" si="35"/>
        <v>0</v>
      </c>
      <c r="K350" s="231"/>
    </row>
    <row r="351" spans="1:11" s="208" customFormat="1" hidden="1">
      <c r="A351" s="231"/>
      <c r="B351" s="233"/>
      <c r="C351" s="321" t="str">
        <f>'Data information'!C568</f>
        <v xml:space="preserve"> - งานราวเหล็ก ราวบันได ST.2-3</v>
      </c>
      <c r="D351" s="254"/>
      <c r="E351" s="285" t="str">
        <f>'Data information'!D568</f>
        <v>ม.</v>
      </c>
      <c r="F351" s="254">
        <f>'Data information'!E568</f>
        <v>303.774</v>
      </c>
      <c r="G351" s="254">
        <f t="shared" si="33"/>
        <v>0</v>
      </c>
      <c r="H351" s="254">
        <f>'Data information'!F568</f>
        <v>114</v>
      </c>
      <c r="I351" s="254">
        <f t="shared" si="34"/>
        <v>0</v>
      </c>
      <c r="J351" s="254">
        <f t="shared" si="35"/>
        <v>0</v>
      </c>
      <c r="K351" s="231"/>
    </row>
    <row r="352" spans="1:11" s="208" customFormat="1" hidden="1">
      <c r="A352" s="231"/>
      <c r="B352" s="233"/>
      <c r="C352" s="319" t="str">
        <f>'Data information'!C569</f>
        <v>งานบันได ST.2-4 อาคาร 1</v>
      </c>
      <c r="D352" s="254"/>
      <c r="E352" s="285">
        <f>'Data information'!D569</f>
        <v>0</v>
      </c>
      <c r="F352" s="254">
        <f>'Data information'!E569</f>
        <v>0</v>
      </c>
      <c r="G352" s="254">
        <f t="shared" si="33"/>
        <v>0</v>
      </c>
      <c r="H352" s="254">
        <f>'Data information'!F569</f>
        <v>0</v>
      </c>
      <c r="I352" s="254">
        <f t="shared" si="34"/>
        <v>0</v>
      </c>
      <c r="J352" s="254">
        <f t="shared" si="35"/>
        <v>0</v>
      </c>
      <c r="K352" s="231"/>
    </row>
    <row r="353" spans="1:11" s="208" customFormat="1" hidden="1">
      <c r="A353" s="231"/>
      <c r="B353" s="233"/>
      <c r="C353" s="321" t="str">
        <f>'Data information'!C570</f>
        <v xml:space="preserve"> - H-200X200X8X12mm. </v>
      </c>
      <c r="D353" s="254"/>
      <c r="E353" s="285" t="str">
        <f>'Data information'!D570</f>
        <v>กก.</v>
      </c>
      <c r="F353" s="254">
        <f>'Data information'!E570</f>
        <v>33.409999999999997</v>
      </c>
      <c r="G353" s="254">
        <f t="shared" si="33"/>
        <v>0</v>
      </c>
      <c r="H353" s="254">
        <f>'Data information'!F570</f>
        <v>0</v>
      </c>
      <c r="I353" s="254">
        <f t="shared" si="34"/>
        <v>0</v>
      </c>
      <c r="J353" s="254">
        <f t="shared" si="35"/>
        <v>0</v>
      </c>
      <c r="K353" s="231"/>
    </row>
    <row r="354" spans="1:11" s="208" customFormat="1" hidden="1">
      <c r="A354" s="231"/>
      <c r="B354" s="233"/>
      <c r="C354" s="321" t="str">
        <f>'Data information'!C571</f>
        <v xml:space="preserve"> - H-194X150X6X9mm.</v>
      </c>
      <c r="D354" s="254"/>
      <c r="E354" s="285" t="str">
        <f>'Data information'!D571</f>
        <v>กก.</v>
      </c>
      <c r="F354" s="254">
        <f>'Data information'!E571</f>
        <v>34.020000000000003</v>
      </c>
      <c r="G354" s="254">
        <f t="shared" si="33"/>
        <v>0</v>
      </c>
      <c r="H354" s="254">
        <f>'Data information'!F571</f>
        <v>0</v>
      </c>
      <c r="I354" s="254">
        <f t="shared" si="34"/>
        <v>0</v>
      </c>
      <c r="J354" s="254">
        <f t="shared" si="35"/>
        <v>0</v>
      </c>
      <c r="K354" s="231"/>
    </row>
    <row r="355" spans="1:11" s="208" customFormat="1" hidden="1">
      <c r="A355" s="231"/>
      <c r="B355" s="233"/>
      <c r="C355" s="321" t="str">
        <f>'Data information'!C572</f>
        <v xml:space="preserve"> - C-CHANNELS 200X80X7.5X11.0mm.</v>
      </c>
      <c r="D355" s="254"/>
      <c r="E355" s="285" t="str">
        <f>'Data information'!D572</f>
        <v>กก.</v>
      </c>
      <c r="F355" s="254">
        <f>'Data information'!E572</f>
        <v>35.840000000000003</v>
      </c>
      <c r="G355" s="254">
        <f t="shared" si="33"/>
        <v>0</v>
      </c>
      <c r="H355" s="254">
        <f>'Data information'!F572</f>
        <v>0</v>
      </c>
      <c r="I355" s="254">
        <f t="shared" si="34"/>
        <v>0</v>
      </c>
      <c r="J355" s="254">
        <f t="shared" si="35"/>
        <v>0</v>
      </c>
      <c r="K355" s="231"/>
    </row>
    <row r="356" spans="1:11" s="208" customFormat="1" hidden="1">
      <c r="A356" s="231"/>
      <c r="B356" s="233"/>
      <c r="C356" s="321" t="str">
        <f>'Data information'!C573</f>
        <v xml:space="preserve"> - ลูกนอนบันไดแผ่นเหล็กลายตีนไก่  หนา 6 มม.พับ</v>
      </c>
      <c r="D356" s="254"/>
      <c r="E356" s="285" t="str">
        <f>'Data information'!D573</f>
        <v>กก.</v>
      </c>
      <c r="F356" s="254">
        <f>'Data information'!E573</f>
        <v>39.79</v>
      </c>
      <c r="G356" s="254">
        <f t="shared" si="33"/>
        <v>0</v>
      </c>
      <c r="H356" s="254">
        <f>'Data information'!F573</f>
        <v>0</v>
      </c>
      <c r="I356" s="254">
        <f t="shared" si="34"/>
        <v>0</v>
      </c>
      <c r="J356" s="254">
        <f t="shared" si="35"/>
        <v>0</v>
      </c>
      <c r="K356" s="231"/>
    </row>
    <row r="357" spans="1:11" s="208" customFormat="1" hidden="1">
      <c r="A357" s="231"/>
      <c r="B357" s="233"/>
      <c r="C357" s="321" t="str">
        <f>'Data information'!C574</f>
        <v xml:space="preserve"> - แผ่นเหล็กขนาด 250X400X20mm. </v>
      </c>
      <c r="D357" s="254"/>
      <c r="E357" s="285" t="str">
        <f>'Data information'!D574</f>
        <v>กก.</v>
      </c>
      <c r="F357" s="254">
        <f>'Data information'!E574</f>
        <v>28.44</v>
      </c>
      <c r="G357" s="254">
        <f t="shared" si="33"/>
        <v>0</v>
      </c>
      <c r="H357" s="254">
        <f>'Data information'!F574</f>
        <v>0</v>
      </c>
      <c r="I357" s="254">
        <f t="shared" si="34"/>
        <v>0</v>
      </c>
      <c r="J357" s="254">
        <f t="shared" si="35"/>
        <v>0</v>
      </c>
      <c r="K357" s="231"/>
    </row>
    <row r="358" spans="1:11" s="208" customFormat="1" hidden="1">
      <c r="A358" s="231"/>
      <c r="B358" s="233"/>
      <c r="C358" s="321" t="str">
        <f>'Data information'!C575</f>
        <v xml:space="preserve"> - แผ่นเหล็กขนาด 250X250X20mm. </v>
      </c>
      <c r="D358" s="254"/>
      <c r="E358" s="285" t="str">
        <f>'Data information'!D575</f>
        <v>กก.</v>
      </c>
      <c r="F358" s="254">
        <f>'Data information'!E575</f>
        <v>28.44</v>
      </c>
      <c r="G358" s="254">
        <f t="shared" si="33"/>
        <v>0</v>
      </c>
      <c r="H358" s="254">
        <f>'Data information'!F575</f>
        <v>0</v>
      </c>
      <c r="I358" s="254">
        <f t="shared" si="34"/>
        <v>0</v>
      </c>
      <c r="J358" s="254">
        <f t="shared" si="35"/>
        <v>0</v>
      </c>
      <c r="K358" s="231"/>
    </row>
    <row r="359" spans="1:11" s="208" customFormat="1" hidden="1">
      <c r="A359" s="231"/>
      <c r="B359" s="233"/>
      <c r="C359" s="321" t="str">
        <f>'Data information'!C576</f>
        <v xml:space="preserve"> - แผ่นเหล็กขนาด 200X350X20mm. </v>
      </c>
      <c r="D359" s="254"/>
      <c r="E359" s="285" t="str">
        <f>'Data information'!D576</f>
        <v>กก.</v>
      </c>
      <c r="F359" s="254">
        <f>'Data information'!E576</f>
        <v>28.44</v>
      </c>
      <c r="G359" s="254">
        <f t="shared" si="33"/>
        <v>0</v>
      </c>
      <c r="H359" s="254">
        <f>'Data information'!F576</f>
        <v>0</v>
      </c>
      <c r="I359" s="254">
        <f t="shared" si="34"/>
        <v>0</v>
      </c>
      <c r="J359" s="254">
        <f t="shared" si="35"/>
        <v>0</v>
      </c>
      <c r="K359" s="231"/>
    </row>
    <row r="360" spans="1:11" s="208" customFormat="1" hidden="1">
      <c r="A360" s="231"/>
      <c r="B360" s="233"/>
      <c r="C360" s="321" t="str">
        <f>'Data information'!C577</f>
        <v xml:space="preserve"> - Dowel DB20 ยาว 0.40 ม. (DETAIL-1)</v>
      </c>
      <c r="D360" s="254"/>
      <c r="E360" s="285" t="str">
        <f>'Data information'!D577</f>
        <v>กก.</v>
      </c>
      <c r="F360" s="254">
        <f>'Data information'!E577</f>
        <v>20.18</v>
      </c>
      <c r="G360" s="254">
        <f t="shared" si="33"/>
        <v>0</v>
      </c>
      <c r="H360" s="254">
        <f>'Data information'!F577</f>
        <v>0</v>
      </c>
      <c r="I360" s="254">
        <f t="shared" si="34"/>
        <v>0</v>
      </c>
      <c r="J360" s="254">
        <f t="shared" si="35"/>
        <v>0</v>
      </c>
      <c r="K360" s="231"/>
    </row>
    <row r="361" spans="1:11" s="208" customFormat="1" hidden="1">
      <c r="A361" s="231"/>
      <c r="B361" s="233"/>
      <c r="C361" s="321" t="str">
        <f>'Data information'!C578</f>
        <v xml:space="preserve"> - Dowel DB20 ยาว 0.40 ม.  (DETAIL-2)</v>
      </c>
      <c r="D361" s="254"/>
      <c r="E361" s="285" t="str">
        <f>'Data information'!D578</f>
        <v>กก.</v>
      </c>
      <c r="F361" s="254">
        <f>'Data information'!E578</f>
        <v>20.18</v>
      </c>
      <c r="G361" s="254">
        <f t="shared" si="33"/>
        <v>0</v>
      </c>
      <c r="H361" s="254">
        <f>'Data information'!F578</f>
        <v>0</v>
      </c>
      <c r="I361" s="254">
        <f t="shared" si="34"/>
        <v>0</v>
      </c>
      <c r="J361" s="254">
        <f t="shared" si="35"/>
        <v>0</v>
      </c>
      <c r="K361" s="231"/>
    </row>
    <row r="362" spans="1:11" s="208" customFormat="1" hidden="1">
      <c r="A362" s="231"/>
      <c r="B362" s="233"/>
      <c r="C362" s="321" t="str">
        <f>'Data information'!C579</f>
        <v xml:space="preserve"> - Dowel DB16 ยาว 0.40 ม.  (DETAIL-3)</v>
      </c>
      <c r="D362" s="254"/>
      <c r="E362" s="285" t="str">
        <f>'Data information'!D579</f>
        <v>กก.</v>
      </c>
      <c r="F362" s="254">
        <f>'Data information'!E579</f>
        <v>20.14</v>
      </c>
      <c r="G362" s="254">
        <f t="shared" si="33"/>
        <v>0</v>
      </c>
      <c r="H362" s="254">
        <f>'Data information'!F579</f>
        <v>0</v>
      </c>
      <c r="I362" s="254">
        <f t="shared" si="34"/>
        <v>0</v>
      </c>
      <c r="J362" s="254">
        <f t="shared" si="35"/>
        <v>0</v>
      </c>
      <c r="K362" s="231"/>
    </row>
    <row r="363" spans="1:11" s="208" customFormat="1" hidden="1">
      <c r="A363" s="231"/>
      <c r="B363" s="233"/>
      <c r="C363" s="321" t="str">
        <f>'Data information'!C580</f>
        <v xml:space="preserve"> - ค่าแรงเชื่อม ประกอบเหล็กโครงสร้าง</v>
      </c>
      <c r="D363" s="254"/>
      <c r="E363" s="285" t="str">
        <f>'Data information'!D580</f>
        <v>กก.</v>
      </c>
      <c r="F363" s="254">
        <f>'Data information'!E580</f>
        <v>0</v>
      </c>
      <c r="G363" s="254">
        <f t="shared" si="33"/>
        <v>0</v>
      </c>
      <c r="H363" s="254">
        <f>'Data information'!F580</f>
        <v>10</v>
      </c>
      <c r="I363" s="254">
        <f t="shared" si="34"/>
        <v>0</v>
      </c>
      <c r="J363" s="254">
        <f t="shared" si="35"/>
        <v>0</v>
      </c>
      <c r="K363" s="231"/>
    </row>
    <row r="364" spans="1:11" s="208" customFormat="1" hidden="1">
      <c r="A364" s="231"/>
      <c r="B364" s="233"/>
      <c r="C364" s="321" t="str">
        <f>'Data information'!C581</f>
        <v xml:space="preserve"> - ทาสีกันสนิม</v>
      </c>
      <c r="D364" s="254"/>
      <c r="E364" s="285" t="str">
        <f>'Data information'!D581</f>
        <v>ตร.ม.</v>
      </c>
      <c r="F364" s="254">
        <f>'Data information'!E581</f>
        <v>22.42</v>
      </c>
      <c r="G364" s="254">
        <f t="shared" si="33"/>
        <v>0</v>
      </c>
      <c r="H364" s="254">
        <f>'Data information'!F581</f>
        <v>30</v>
      </c>
      <c r="I364" s="254">
        <f t="shared" si="34"/>
        <v>0</v>
      </c>
      <c r="J364" s="254">
        <f t="shared" si="35"/>
        <v>0</v>
      </c>
      <c r="K364" s="231"/>
    </row>
    <row r="365" spans="1:11" s="208" customFormat="1" hidden="1">
      <c r="A365" s="231"/>
      <c r="B365" s="233"/>
      <c r="C365" s="321" t="str">
        <f>'Data information'!C582</f>
        <v xml:space="preserve"> - ทาสีน้ำมัน</v>
      </c>
      <c r="D365" s="254"/>
      <c r="E365" s="285" t="str">
        <f>'Data information'!D582</f>
        <v>ตร.ม.</v>
      </c>
      <c r="F365" s="254">
        <f>'Data information'!E582</f>
        <v>66.12</v>
      </c>
      <c r="G365" s="254">
        <f t="shared" ref="G365:G428" si="36">D365*F365</f>
        <v>0</v>
      </c>
      <c r="H365" s="254">
        <f>'Data information'!F582</f>
        <v>35</v>
      </c>
      <c r="I365" s="254">
        <f t="shared" ref="I365:I428" si="37">D365*H365</f>
        <v>0</v>
      </c>
      <c r="J365" s="254">
        <f t="shared" ref="J365:J428" si="38">G365+I365</f>
        <v>0</v>
      </c>
      <c r="K365" s="231"/>
    </row>
    <row r="366" spans="1:11" s="208" customFormat="1" hidden="1">
      <c r="A366" s="231"/>
      <c r="B366" s="233"/>
      <c r="C366" s="321" t="str">
        <f>'Data information'!C583</f>
        <v xml:space="preserve"> - งานราวเหล็ก ราวบันได ST.2-4</v>
      </c>
      <c r="D366" s="254"/>
      <c r="E366" s="285" t="str">
        <f>'Data information'!D583</f>
        <v>ม.</v>
      </c>
      <c r="F366" s="254">
        <f>'Data information'!E583</f>
        <v>303.774</v>
      </c>
      <c r="G366" s="254">
        <f t="shared" si="36"/>
        <v>0</v>
      </c>
      <c r="H366" s="254">
        <f>'Data information'!F583</f>
        <v>114</v>
      </c>
      <c r="I366" s="254">
        <f t="shared" si="37"/>
        <v>0</v>
      </c>
      <c r="J366" s="254">
        <f t="shared" si="38"/>
        <v>0</v>
      </c>
      <c r="K366" s="231"/>
    </row>
    <row r="367" spans="1:11" s="208" customFormat="1" hidden="1">
      <c r="A367" s="231"/>
      <c r="B367" s="233"/>
      <c r="C367" s="319" t="str">
        <f>'Data information'!C584</f>
        <v>งานบันได ST.3 อาคาร 2,4,8</v>
      </c>
      <c r="D367" s="254"/>
      <c r="E367" s="285"/>
      <c r="F367" s="254"/>
      <c r="G367" s="254"/>
      <c r="H367" s="254"/>
      <c r="I367" s="254"/>
      <c r="J367" s="254"/>
      <c r="K367" s="231"/>
    </row>
    <row r="368" spans="1:11" s="208" customFormat="1" hidden="1">
      <c r="A368" s="231"/>
      <c r="B368" s="233"/>
      <c r="C368" s="321" t="str">
        <f>'Data information'!C585</f>
        <v xml:space="preserve"> - H-200X200X8X12mm. </v>
      </c>
      <c r="D368" s="254"/>
      <c r="E368" s="285" t="str">
        <f>'Data information'!D585</f>
        <v>กก.</v>
      </c>
      <c r="F368" s="254">
        <f>'Data information'!E585</f>
        <v>33.409999999999997</v>
      </c>
      <c r="G368" s="254">
        <f t="shared" si="36"/>
        <v>0</v>
      </c>
      <c r="H368" s="254">
        <f>'Data information'!F585</f>
        <v>0</v>
      </c>
      <c r="I368" s="254">
        <f t="shared" si="37"/>
        <v>0</v>
      </c>
      <c r="J368" s="254">
        <f t="shared" si="38"/>
        <v>0</v>
      </c>
      <c r="K368" s="231"/>
    </row>
    <row r="369" spans="1:11" s="208" customFormat="1" hidden="1">
      <c r="A369" s="231"/>
      <c r="B369" s="233"/>
      <c r="C369" s="321" t="str">
        <f>'Data information'!C586</f>
        <v xml:space="preserve"> - H-194X150X6X9mm.</v>
      </c>
      <c r="D369" s="254"/>
      <c r="E369" s="285" t="str">
        <f>'Data information'!D586</f>
        <v>กก.</v>
      </c>
      <c r="F369" s="254">
        <f>'Data information'!E586</f>
        <v>34.020000000000003</v>
      </c>
      <c r="G369" s="254">
        <f t="shared" si="36"/>
        <v>0</v>
      </c>
      <c r="H369" s="254">
        <f>'Data information'!F586</f>
        <v>0</v>
      </c>
      <c r="I369" s="254">
        <f t="shared" si="37"/>
        <v>0</v>
      </c>
      <c r="J369" s="254">
        <f t="shared" si="38"/>
        <v>0</v>
      </c>
      <c r="K369" s="231"/>
    </row>
    <row r="370" spans="1:11" s="208" customFormat="1" hidden="1">
      <c r="A370" s="231"/>
      <c r="B370" s="233"/>
      <c r="C370" s="321" t="str">
        <f>'Data information'!C587</f>
        <v xml:space="preserve"> - C-CHANNELS 200X80X7.5X11.0mm.</v>
      </c>
      <c r="D370" s="254"/>
      <c r="E370" s="285" t="str">
        <f>'Data information'!D587</f>
        <v>กก.</v>
      </c>
      <c r="F370" s="254">
        <f>'Data information'!E587</f>
        <v>35.840000000000003</v>
      </c>
      <c r="G370" s="254">
        <f t="shared" si="36"/>
        <v>0</v>
      </c>
      <c r="H370" s="254">
        <f>'Data information'!F587</f>
        <v>0</v>
      </c>
      <c r="I370" s="254">
        <f t="shared" si="37"/>
        <v>0</v>
      </c>
      <c r="J370" s="254">
        <f t="shared" si="38"/>
        <v>0</v>
      </c>
      <c r="K370" s="231"/>
    </row>
    <row r="371" spans="1:11" s="208" customFormat="1" hidden="1">
      <c r="A371" s="231"/>
      <c r="B371" s="233"/>
      <c r="C371" s="321" t="str">
        <f>'Data information'!C588</f>
        <v xml:space="preserve"> - L-50x50x3mm.</v>
      </c>
      <c r="D371" s="254"/>
      <c r="E371" s="285" t="str">
        <f>'Data information'!D588</f>
        <v>กก.</v>
      </c>
      <c r="F371" s="254">
        <f>'Data information'!E588</f>
        <v>22.85</v>
      </c>
      <c r="G371" s="254">
        <f t="shared" si="36"/>
        <v>0</v>
      </c>
      <c r="H371" s="254">
        <f>'Data information'!F588</f>
        <v>0</v>
      </c>
      <c r="I371" s="254">
        <f t="shared" si="37"/>
        <v>0</v>
      </c>
      <c r="J371" s="254">
        <f t="shared" si="38"/>
        <v>0</v>
      </c>
      <c r="K371" s="231"/>
    </row>
    <row r="372" spans="1:11" s="208" customFormat="1" hidden="1">
      <c r="A372" s="231"/>
      <c r="B372" s="233"/>
      <c r="C372" s="321" t="str">
        <f>'Data information'!C589</f>
        <v xml:space="preserve"> - ลูกนอนบันไดแผ่นเหล็กลายตีนไก่  หนา 6 มม.พับ</v>
      </c>
      <c r="D372" s="254"/>
      <c r="E372" s="285" t="str">
        <f>'Data information'!D589</f>
        <v>กก.</v>
      </c>
      <c r="F372" s="254">
        <f>'Data information'!E589</f>
        <v>39.79</v>
      </c>
      <c r="G372" s="254">
        <f t="shared" si="36"/>
        <v>0</v>
      </c>
      <c r="H372" s="254">
        <f>'Data information'!F589</f>
        <v>0</v>
      </c>
      <c r="I372" s="254">
        <f t="shared" si="37"/>
        <v>0</v>
      </c>
      <c r="J372" s="254">
        <f t="shared" si="38"/>
        <v>0</v>
      </c>
      <c r="K372" s="231"/>
    </row>
    <row r="373" spans="1:11" s="208" customFormat="1" hidden="1">
      <c r="A373" s="231"/>
      <c r="B373" s="233"/>
      <c r="C373" s="321" t="str">
        <f>'Data information'!C590</f>
        <v xml:space="preserve"> - แผ่นเหล็กขนาด 250X400X20mm. </v>
      </c>
      <c r="D373" s="254"/>
      <c r="E373" s="285" t="str">
        <f>'Data information'!D590</f>
        <v>กก.</v>
      </c>
      <c r="F373" s="254">
        <f>'Data information'!E590</f>
        <v>28.44</v>
      </c>
      <c r="G373" s="254">
        <f t="shared" si="36"/>
        <v>0</v>
      </c>
      <c r="H373" s="254">
        <f>'Data information'!F590</f>
        <v>0</v>
      </c>
      <c r="I373" s="254">
        <f t="shared" si="37"/>
        <v>0</v>
      </c>
      <c r="J373" s="254">
        <f t="shared" si="38"/>
        <v>0</v>
      </c>
      <c r="K373" s="231"/>
    </row>
    <row r="374" spans="1:11" s="208" customFormat="1" hidden="1">
      <c r="A374" s="231"/>
      <c r="B374" s="233"/>
      <c r="C374" s="321" t="str">
        <f>'Data information'!C591</f>
        <v xml:space="preserve"> - แผ่นเหล็กขนาด 250X250X20mm. </v>
      </c>
      <c r="D374" s="254"/>
      <c r="E374" s="285" t="str">
        <f>'Data information'!D591</f>
        <v>กก.</v>
      </c>
      <c r="F374" s="254">
        <f>'Data information'!E591</f>
        <v>28.44</v>
      </c>
      <c r="G374" s="254">
        <f t="shared" si="36"/>
        <v>0</v>
      </c>
      <c r="H374" s="254">
        <f>'Data information'!F591</f>
        <v>0</v>
      </c>
      <c r="I374" s="254">
        <f t="shared" si="37"/>
        <v>0</v>
      </c>
      <c r="J374" s="254">
        <f t="shared" si="38"/>
        <v>0</v>
      </c>
      <c r="K374" s="231"/>
    </row>
    <row r="375" spans="1:11" s="208" customFormat="1" hidden="1">
      <c r="A375" s="231"/>
      <c r="B375" s="233"/>
      <c r="C375" s="321" t="str">
        <f>'Data information'!C592</f>
        <v xml:space="preserve"> - แผ่นเหล็กขนาด 200X350X20mm. </v>
      </c>
      <c r="D375" s="254"/>
      <c r="E375" s="285" t="str">
        <f>'Data information'!D592</f>
        <v>กก.</v>
      </c>
      <c r="F375" s="254">
        <f>'Data information'!E592</f>
        <v>28.44</v>
      </c>
      <c r="G375" s="254">
        <f t="shared" si="36"/>
        <v>0</v>
      </c>
      <c r="H375" s="254">
        <f>'Data information'!F592</f>
        <v>0</v>
      </c>
      <c r="I375" s="254">
        <f t="shared" si="37"/>
        <v>0</v>
      </c>
      <c r="J375" s="254">
        <f t="shared" si="38"/>
        <v>0</v>
      </c>
      <c r="K375" s="231"/>
    </row>
    <row r="376" spans="1:11" s="208" customFormat="1" hidden="1">
      <c r="A376" s="231"/>
      <c r="B376" s="233"/>
      <c r="C376" s="321" t="str">
        <f>'Data information'!C593</f>
        <v xml:space="preserve"> - Dowel DB20 ยาว 0.40 ม. (DETAIL-1,2)</v>
      </c>
      <c r="D376" s="254"/>
      <c r="E376" s="285" t="str">
        <f>'Data information'!D593</f>
        <v>กก.</v>
      </c>
      <c r="F376" s="254">
        <f>'Data information'!E593</f>
        <v>20.18</v>
      </c>
      <c r="G376" s="254">
        <f t="shared" si="36"/>
        <v>0</v>
      </c>
      <c r="H376" s="254">
        <f>'Data information'!F593</f>
        <v>0</v>
      </c>
      <c r="I376" s="254">
        <f t="shared" si="37"/>
        <v>0</v>
      </c>
      <c r="J376" s="254">
        <f t="shared" si="38"/>
        <v>0</v>
      </c>
      <c r="K376" s="231"/>
    </row>
    <row r="377" spans="1:11" s="208" customFormat="1" hidden="1">
      <c r="A377" s="231"/>
      <c r="B377" s="233"/>
      <c r="C377" s="321" t="str">
        <f>'Data information'!C594</f>
        <v xml:space="preserve"> - Dowel DB16 ยาว 0.40 ม.  (DETAIL-3)</v>
      </c>
      <c r="D377" s="254"/>
      <c r="E377" s="285" t="str">
        <f>'Data information'!D594</f>
        <v>กก.</v>
      </c>
      <c r="F377" s="254">
        <f>'Data information'!E594</f>
        <v>20.14</v>
      </c>
      <c r="G377" s="254">
        <f t="shared" si="36"/>
        <v>0</v>
      </c>
      <c r="H377" s="254">
        <f>'Data information'!F594</f>
        <v>0</v>
      </c>
      <c r="I377" s="254">
        <f t="shared" si="37"/>
        <v>0</v>
      </c>
      <c r="J377" s="254">
        <f t="shared" si="38"/>
        <v>0</v>
      </c>
      <c r="K377" s="231"/>
    </row>
    <row r="378" spans="1:11" s="208" customFormat="1" hidden="1">
      <c r="A378" s="231"/>
      <c r="B378" s="233"/>
      <c r="C378" s="321" t="str">
        <f>'Data information'!C595</f>
        <v xml:space="preserve"> - ค่าแรงเชื่อม ประกอบเหล็กโครงสร้าง</v>
      </c>
      <c r="D378" s="254"/>
      <c r="E378" s="285" t="str">
        <f>'Data information'!D595</f>
        <v>กก.</v>
      </c>
      <c r="F378" s="254">
        <f>'Data information'!E595</f>
        <v>0</v>
      </c>
      <c r="G378" s="254">
        <f t="shared" si="36"/>
        <v>0</v>
      </c>
      <c r="H378" s="254">
        <f>'Data information'!F595</f>
        <v>10</v>
      </c>
      <c r="I378" s="254">
        <f t="shared" si="37"/>
        <v>0</v>
      </c>
      <c r="J378" s="254">
        <f t="shared" si="38"/>
        <v>0</v>
      </c>
      <c r="K378" s="231"/>
    </row>
    <row r="379" spans="1:11" s="208" customFormat="1" hidden="1">
      <c r="A379" s="231"/>
      <c r="B379" s="233"/>
      <c r="C379" s="321" t="str">
        <f>'Data information'!C596</f>
        <v xml:space="preserve"> - ทาสีกันสนิม</v>
      </c>
      <c r="D379" s="254"/>
      <c r="E379" s="285" t="str">
        <f>'Data information'!D596</f>
        <v>ตร.ม.</v>
      </c>
      <c r="F379" s="254">
        <f>'Data information'!E596</f>
        <v>22.42</v>
      </c>
      <c r="G379" s="254">
        <f t="shared" si="36"/>
        <v>0</v>
      </c>
      <c r="H379" s="254">
        <f>'Data information'!F596</f>
        <v>30</v>
      </c>
      <c r="I379" s="254">
        <f t="shared" si="37"/>
        <v>0</v>
      </c>
      <c r="J379" s="254">
        <f t="shared" si="38"/>
        <v>0</v>
      </c>
      <c r="K379" s="231"/>
    </row>
    <row r="380" spans="1:11" s="208" customFormat="1" hidden="1">
      <c r="A380" s="231"/>
      <c r="B380" s="233"/>
      <c r="C380" s="321" t="str">
        <f>'Data information'!C597</f>
        <v xml:space="preserve"> - ทาสีน้ำมัน</v>
      </c>
      <c r="D380" s="254"/>
      <c r="E380" s="285" t="str">
        <f>'Data information'!D597</f>
        <v>ตร.ม.</v>
      </c>
      <c r="F380" s="254">
        <f>'Data information'!E597</f>
        <v>66.12</v>
      </c>
      <c r="G380" s="254">
        <f t="shared" si="36"/>
        <v>0</v>
      </c>
      <c r="H380" s="254">
        <f>'Data information'!F597</f>
        <v>35</v>
      </c>
      <c r="I380" s="254">
        <f t="shared" si="37"/>
        <v>0</v>
      </c>
      <c r="J380" s="254">
        <f t="shared" si="38"/>
        <v>0</v>
      </c>
      <c r="K380" s="231"/>
    </row>
    <row r="381" spans="1:11" s="208" customFormat="1" hidden="1">
      <c r="A381" s="231"/>
      <c r="B381" s="233"/>
      <c r="C381" s="321" t="str">
        <f>'Data information'!C598</f>
        <v xml:space="preserve"> - งานราวเหล็ก ราวบันได ST.3</v>
      </c>
      <c r="D381" s="254"/>
      <c r="E381" s="285" t="str">
        <f>'Data information'!D598</f>
        <v>ม.</v>
      </c>
      <c r="F381" s="254">
        <f>'Data information'!E598</f>
        <v>303.774</v>
      </c>
      <c r="G381" s="254">
        <f t="shared" si="36"/>
        <v>0</v>
      </c>
      <c r="H381" s="254">
        <f>'Data information'!F598</f>
        <v>114</v>
      </c>
      <c r="I381" s="254">
        <f t="shared" si="37"/>
        <v>0</v>
      </c>
      <c r="J381" s="254">
        <f t="shared" si="38"/>
        <v>0</v>
      </c>
      <c r="K381" s="231"/>
    </row>
    <row r="382" spans="1:11" s="208" customFormat="1" hidden="1">
      <c r="A382" s="231"/>
      <c r="B382" s="233"/>
      <c r="C382" s="319" t="str">
        <f>'Data information'!C599</f>
        <v>งานบันได ST.3 อาคาร 3</v>
      </c>
      <c r="D382" s="254"/>
      <c r="E382" s="285"/>
      <c r="F382" s="254"/>
      <c r="G382" s="254"/>
      <c r="H382" s="254"/>
      <c r="I382" s="254"/>
      <c r="J382" s="254"/>
      <c r="K382" s="231"/>
    </row>
    <row r="383" spans="1:11" s="208" customFormat="1" hidden="1">
      <c r="A383" s="231"/>
      <c r="B383" s="233"/>
      <c r="C383" s="321" t="str">
        <f>'Data information'!C600</f>
        <v xml:space="preserve"> - CX- H-200X200X8X12mm.</v>
      </c>
      <c r="D383" s="254"/>
      <c r="E383" s="285" t="str">
        <f>'Data information'!D600</f>
        <v>กก.</v>
      </c>
      <c r="F383" s="254">
        <f>'Data information'!E600</f>
        <v>33.409999999999997</v>
      </c>
      <c r="G383" s="254">
        <f t="shared" si="36"/>
        <v>0</v>
      </c>
      <c r="H383" s="254">
        <f>'Data information'!F600</f>
        <v>0</v>
      </c>
      <c r="I383" s="254">
        <f t="shared" si="37"/>
        <v>0</v>
      </c>
      <c r="J383" s="254">
        <f t="shared" si="38"/>
        <v>0</v>
      </c>
      <c r="K383" s="231"/>
    </row>
    <row r="384" spans="1:11" s="208" customFormat="1" hidden="1">
      <c r="A384" s="231"/>
      <c r="B384" s="233"/>
      <c r="C384" s="321" t="str">
        <f>'Data information'!C601</f>
        <v xml:space="preserve"> - แม่บันได H-200X200X8X12mm.</v>
      </c>
      <c r="D384" s="254"/>
      <c r="E384" s="285" t="str">
        <f>'Data information'!D601</f>
        <v>กก.</v>
      </c>
      <c r="F384" s="254">
        <f>'Data information'!E601</f>
        <v>33.409999999999997</v>
      </c>
      <c r="G384" s="254">
        <f t="shared" si="36"/>
        <v>0</v>
      </c>
      <c r="H384" s="254">
        <f>'Data information'!F601</f>
        <v>0</v>
      </c>
      <c r="I384" s="254">
        <f t="shared" si="37"/>
        <v>0</v>
      </c>
      <c r="J384" s="254">
        <f t="shared" si="38"/>
        <v>0</v>
      </c>
      <c r="K384" s="231"/>
    </row>
    <row r="385" spans="1:11" s="208" customFormat="1" hidden="1">
      <c r="A385" s="231"/>
      <c r="B385" s="233"/>
      <c r="C385" s="321" t="str">
        <f>'Data information'!C602</f>
        <v xml:space="preserve"> - H-194X150X6X9mm.</v>
      </c>
      <c r="D385" s="254"/>
      <c r="E385" s="285" t="str">
        <f>'Data information'!D602</f>
        <v>กก.</v>
      </c>
      <c r="F385" s="254">
        <f>'Data information'!E602</f>
        <v>34.020000000000003</v>
      </c>
      <c r="G385" s="254">
        <f t="shared" si="36"/>
        <v>0</v>
      </c>
      <c r="H385" s="254">
        <f>'Data information'!F602</f>
        <v>0</v>
      </c>
      <c r="I385" s="254">
        <f t="shared" si="37"/>
        <v>0</v>
      </c>
      <c r="J385" s="254">
        <f t="shared" si="38"/>
        <v>0</v>
      </c>
      <c r="K385" s="231"/>
    </row>
    <row r="386" spans="1:11" s="208" customFormat="1" hidden="1">
      <c r="A386" s="231"/>
      <c r="B386" s="233"/>
      <c r="C386" s="321" t="str">
        <f>'Data information'!C603</f>
        <v xml:space="preserve"> - C-CHANNELS 200X80X7.5X11.0mm.</v>
      </c>
      <c r="D386" s="254"/>
      <c r="E386" s="285" t="str">
        <f>'Data information'!D603</f>
        <v>กก.</v>
      </c>
      <c r="F386" s="254">
        <f>'Data information'!E603</f>
        <v>35.840000000000003</v>
      </c>
      <c r="G386" s="254">
        <f t="shared" si="36"/>
        <v>0</v>
      </c>
      <c r="H386" s="254">
        <f>'Data information'!F603</f>
        <v>0</v>
      </c>
      <c r="I386" s="254">
        <f t="shared" si="37"/>
        <v>0</v>
      </c>
      <c r="J386" s="254">
        <f t="shared" si="38"/>
        <v>0</v>
      </c>
      <c r="K386" s="231"/>
    </row>
    <row r="387" spans="1:11" s="208" customFormat="1" hidden="1">
      <c r="A387" s="231"/>
      <c r="B387" s="233"/>
      <c r="C387" s="321" t="str">
        <f>'Data information'!C604</f>
        <v xml:space="preserve"> - ลูกนอนบันไดแผ่นเหล็กลายตีนไก่  หนา 6 มม.พับ</v>
      </c>
      <c r="D387" s="254"/>
      <c r="E387" s="285" t="str">
        <f>'Data information'!D604</f>
        <v>กก.</v>
      </c>
      <c r="F387" s="254">
        <f>'Data information'!E604</f>
        <v>39.79</v>
      </c>
      <c r="G387" s="254">
        <f t="shared" si="36"/>
        <v>0</v>
      </c>
      <c r="H387" s="254">
        <f>'Data information'!F604</f>
        <v>0</v>
      </c>
      <c r="I387" s="254">
        <f t="shared" si="37"/>
        <v>0</v>
      </c>
      <c r="J387" s="254">
        <f t="shared" si="38"/>
        <v>0</v>
      </c>
      <c r="K387" s="231"/>
    </row>
    <row r="388" spans="1:11" s="208" customFormat="1" hidden="1">
      <c r="A388" s="231"/>
      <c r="B388" s="233"/>
      <c r="C388" s="321" t="str">
        <f>'Data information'!C605</f>
        <v xml:space="preserve"> - ชานพักบันไดแผ่นเหล็กลายตีนไก่  หนา 6 มม.</v>
      </c>
      <c r="D388" s="254"/>
      <c r="E388" s="285" t="str">
        <f>'Data information'!D605</f>
        <v>กก.</v>
      </c>
      <c r="F388" s="254">
        <f>'Data information'!E605</f>
        <v>39.79</v>
      </c>
      <c r="G388" s="254">
        <f t="shared" si="36"/>
        <v>0</v>
      </c>
      <c r="H388" s="254">
        <f>'Data information'!F605</f>
        <v>0</v>
      </c>
      <c r="I388" s="254">
        <f t="shared" si="37"/>
        <v>0</v>
      </c>
      <c r="J388" s="254">
        <f t="shared" si="38"/>
        <v>0</v>
      </c>
      <c r="K388" s="231"/>
    </row>
    <row r="389" spans="1:11" s="208" customFormat="1" hidden="1">
      <c r="A389" s="231"/>
      <c r="B389" s="233"/>
      <c r="C389" s="321" t="str">
        <f>'Data information'!C606</f>
        <v xml:space="preserve"> - L 50x50x3mm </v>
      </c>
      <c r="D389" s="254"/>
      <c r="E389" s="285" t="str">
        <f>'Data information'!D606</f>
        <v>กก.</v>
      </c>
      <c r="F389" s="254">
        <f>'Data information'!E606</f>
        <v>22.85</v>
      </c>
      <c r="G389" s="254">
        <f t="shared" si="36"/>
        <v>0</v>
      </c>
      <c r="H389" s="254">
        <f>'Data information'!F606</f>
        <v>0</v>
      </c>
      <c r="I389" s="254">
        <f t="shared" si="37"/>
        <v>0</v>
      </c>
      <c r="J389" s="254">
        <f t="shared" si="38"/>
        <v>0</v>
      </c>
      <c r="K389" s="231"/>
    </row>
    <row r="390" spans="1:11" s="208" customFormat="1" hidden="1">
      <c r="A390" s="231"/>
      <c r="B390" s="233"/>
      <c r="C390" s="321" t="str">
        <f>'Data information'!C607</f>
        <v xml:space="preserve"> - แผ่นเหล็กขนาด 250X400X20mm. </v>
      </c>
      <c r="D390" s="254"/>
      <c r="E390" s="285" t="str">
        <f>'Data information'!D607</f>
        <v>กก.</v>
      </c>
      <c r="F390" s="254">
        <f>'Data information'!E607</f>
        <v>28.44</v>
      </c>
      <c r="G390" s="254">
        <f t="shared" si="36"/>
        <v>0</v>
      </c>
      <c r="H390" s="254">
        <f>'Data information'!F607</f>
        <v>0</v>
      </c>
      <c r="I390" s="254">
        <f t="shared" si="37"/>
        <v>0</v>
      </c>
      <c r="J390" s="254">
        <f t="shared" si="38"/>
        <v>0</v>
      </c>
      <c r="K390" s="231"/>
    </row>
    <row r="391" spans="1:11" s="208" customFormat="1" hidden="1">
      <c r="A391" s="231"/>
      <c r="B391" s="233"/>
      <c r="C391" s="321" t="str">
        <f>'Data information'!C608</f>
        <v xml:space="preserve"> - แผ่นเหล็กขนาด 250X250X20mm. Detail ST-E</v>
      </c>
      <c r="D391" s="254"/>
      <c r="E391" s="285" t="str">
        <f>'Data information'!D608</f>
        <v>กก.</v>
      </c>
      <c r="F391" s="254">
        <f>'Data information'!E608</f>
        <v>28.44</v>
      </c>
      <c r="G391" s="254">
        <f t="shared" si="36"/>
        <v>0</v>
      </c>
      <c r="H391" s="254">
        <f>'Data information'!F608</f>
        <v>0</v>
      </c>
      <c r="I391" s="254">
        <f t="shared" si="37"/>
        <v>0</v>
      </c>
      <c r="J391" s="254">
        <f t="shared" si="38"/>
        <v>0</v>
      </c>
      <c r="K391" s="231"/>
    </row>
    <row r="392" spans="1:11" s="208" customFormat="1" hidden="1">
      <c r="A392" s="231"/>
      <c r="B392" s="233"/>
      <c r="C392" s="321" t="str">
        <f>'Data information'!C609</f>
        <v xml:space="preserve"> - แผ่นเหล็กขนาด 250X350X20mm. Detail 3A</v>
      </c>
      <c r="D392" s="254"/>
      <c r="E392" s="285" t="str">
        <f>'Data information'!D609</f>
        <v>กก.</v>
      </c>
      <c r="F392" s="254">
        <f>'Data information'!E609</f>
        <v>28.44</v>
      </c>
      <c r="G392" s="254">
        <f t="shared" si="36"/>
        <v>0</v>
      </c>
      <c r="H392" s="254">
        <f>'Data information'!F609</f>
        <v>0</v>
      </c>
      <c r="I392" s="254">
        <f t="shared" si="37"/>
        <v>0</v>
      </c>
      <c r="J392" s="254">
        <f t="shared" si="38"/>
        <v>0</v>
      </c>
      <c r="K392" s="231"/>
    </row>
    <row r="393" spans="1:11" s="208" customFormat="1" hidden="1">
      <c r="A393" s="231"/>
      <c r="B393" s="233"/>
      <c r="C393" s="321" t="str">
        <f>'Data information'!C610</f>
        <v xml:space="preserve"> - Dowel 6-DB20 ยาว 0.40 ม. (DETAIL-1)</v>
      </c>
      <c r="D393" s="254"/>
      <c r="E393" s="285" t="str">
        <f>'Data information'!D610</f>
        <v>กก.</v>
      </c>
      <c r="F393" s="254">
        <f>'Data information'!E610</f>
        <v>20.18</v>
      </c>
      <c r="G393" s="254">
        <f t="shared" si="36"/>
        <v>0</v>
      </c>
      <c r="H393" s="254">
        <f>'Data information'!F610</f>
        <v>0</v>
      </c>
      <c r="I393" s="254">
        <f t="shared" si="37"/>
        <v>0</v>
      </c>
      <c r="J393" s="254">
        <f t="shared" si="38"/>
        <v>0</v>
      </c>
      <c r="K393" s="231"/>
    </row>
    <row r="394" spans="1:11" s="208" customFormat="1" hidden="1">
      <c r="A394" s="231"/>
      <c r="B394" s="233"/>
      <c r="C394" s="321" t="str">
        <f>'Data information'!C611</f>
        <v xml:space="preserve"> - Dowel 4-DB20 ยาว 0.40 ม.  (DETAIL-2)</v>
      </c>
      <c r="D394" s="254"/>
      <c r="E394" s="285" t="str">
        <f>'Data information'!D611</f>
        <v>กก.</v>
      </c>
      <c r="F394" s="254">
        <f>'Data information'!E611</f>
        <v>20.18</v>
      </c>
      <c r="G394" s="254">
        <f t="shared" si="36"/>
        <v>0</v>
      </c>
      <c r="H394" s="254">
        <f>'Data information'!F611</f>
        <v>0</v>
      </c>
      <c r="I394" s="254">
        <f t="shared" si="37"/>
        <v>0</v>
      </c>
      <c r="J394" s="254">
        <f t="shared" si="38"/>
        <v>0</v>
      </c>
      <c r="K394" s="231"/>
    </row>
    <row r="395" spans="1:11" s="208" customFormat="1" hidden="1">
      <c r="A395" s="231"/>
      <c r="B395" s="233"/>
      <c r="C395" s="321" t="str">
        <f>'Data information'!C612</f>
        <v xml:space="preserve"> - Dowel 8-DB16 ยาว 0.40 ม.  (DETAIL-3A)</v>
      </c>
      <c r="D395" s="254"/>
      <c r="E395" s="285" t="str">
        <f>'Data information'!D612</f>
        <v>กก.</v>
      </c>
      <c r="F395" s="254">
        <f>'Data information'!E612</f>
        <v>20.14</v>
      </c>
      <c r="G395" s="254">
        <f t="shared" si="36"/>
        <v>0</v>
      </c>
      <c r="H395" s="254">
        <f>'Data information'!F612</f>
        <v>0</v>
      </c>
      <c r="I395" s="254">
        <f t="shared" si="37"/>
        <v>0</v>
      </c>
      <c r="J395" s="254">
        <f t="shared" si="38"/>
        <v>0</v>
      </c>
      <c r="K395" s="231"/>
    </row>
    <row r="396" spans="1:11" s="208" customFormat="1" hidden="1">
      <c r="A396" s="231"/>
      <c r="B396" s="233"/>
      <c r="C396" s="321" t="str">
        <f>'Data information'!C613</f>
        <v xml:space="preserve"> - ค่าแรงเชื่อม ประกอบเหล็ก</v>
      </c>
      <c r="D396" s="254"/>
      <c r="E396" s="285" t="str">
        <f>'Data information'!D613</f>
        <v>กก.</v>
      </c>
      <c r="F396" s="254">
        <f>'Data information'!E613</f>
        <v>0</v>
      </c>
      <c r="G396" s="254">
        <f t="shared" si="36"/>
        <v>0</v>
      </c>
      <c r="H396" s="254">
        <f>'Data information'!F613</f>
        <v>10</v>
      </c>
      <c r="I396" s="254">
        <f t="shared" si="37"/>
        <v>0</v>
      </c>
      <c r="J396" s="254">
        <f t="shared" si="38"/>
        <v>0</v>
      </c>
      <c r="K396" s="231"/>
    </row>
    <row r="397" spans="1:11" s="208" customFormat="1" hidden="1">
      <c r="A397" s="231"/>
      <c r="B397" s="233"/>
      <c r="C397" s="321" t="str">
        <f>'Data information'!C614</f>
        <v xml:space="preserve"> - ทาสีกันสนิม</v>
      </c>
      <c r="D397" s="254"/>
      <c r="E397" s="285" t="str">
        <f>'Data information'!D614</f>
        <v>ตร.ม.</v>
      </c>
      <c r="F397" s="254">
        <f>'Data information'!E614</f>
        <v>22.42</v>
      </c>
      <c r="G397" s="254">
        <f t="shared" si="36"/>
        <v>0</v>
      </c>
      <c r="H397" s="254">
        <f>'Data information'!F614</f>
        <v>30</v>
      </c>
      <c r="I397" s="254">
        <f t="shared" si="37"/>
        <v>0</v>
      </c>
      <c r="J397" s="254">
        <f t="shared" si="38"/>
        <v>0</v>
      </c>
      <c r="K397" s="231"/>
    </row>
    <row r="398" spans="1:11" s="208" customFormat="1" hidden="1">
      <c r="A398" s="231"/>
      <c r="B398" s="233"/>
      <c r="C398" s="321" t="str">
        <f>'Data information'!C615</f>
        <v xml:space="preserve"> - ทาสีน้ำมัน</v>
      </c>
      <c r="D398" s="254"/>
      <c r="E398" s="285" t="str">
        <f>'Data information'!D615</f>
        <v>ตร.ม.</v>
      </c>
      <c r="F398" s="254">
        <f>'Data information'!E615</f>
        <v>66.12</v>
      </c>
      <c r="G398" s="254">
        <f t="shared" si="36"/>
        <v>0</v>
      </c>
      <c r="H398" s="254">
        <f>'Data information'!F615</f>
        <v>35</v>
      </c>
      <c r="I398" s="254">
        <f t="shared" si="37"/>
        <v>0</v>
      </c>
      <c r="J398" s="254">
        <f t="shared" si="38"/>
        <v>0</v>
      </c>
      <c r="K398" s="231"/>
    </row>
    <row r="399" spans="1:11" s="208" customFormat="1" hidden="1">
      <c r="A399" s="231"/>
      <c r="B399" s="233"/>
      <c r="C399" s="321" t="str">
        <f>'Data information'!C616</f>
        <v xml:space="preserve"> - งานราวเหล็ก ราวบันได ST.3</v>
      </c>
      <c r="D399" s="254"/>
      <c r="E399" s="285" t="str">
        <f>'Data information'!D616</f>
        <v>ม.</v>
      </c>
      <c r="F399" s="254">
        <f>'Data information'!E616</f>
        <v>303.774</v>
      </c>
      <c r="G399" s="254">
        <f t="shared" si="36"/>
        <v>0</v>
      </c>
      <c r="H399" s="254">
        <f>'Data information'!F616</f>
        <v>114</v>
      </c>
      <c r="I399" s="254">
        <f t="shared" si="37"/>
        <v>0</v>
      </c>
      <c r="J399" s="254">
        <f t="shared" si="38"/>
        <v>0</v>
      </c>
      <c r="K399" s="231"/>
    </row>
    <row r="400" spans="1:11" s="208" customFormat="1" hidden="1">
      <c r="A400" s="231"/>
      <c r="B400" s="233"/>
      <c r="C400" s="319" t="str">
        <f>'Data information'!C617</f>
        <v>งานบันได ST.3 อาคาร 5</v>
      </c>
      <c r="D400" s="254"/>
      <c r="E400" s="285"/>
      <c r="F400" s="254"/>
      <c r="G400" s="254"/>
      <c r="H400" s="254"/>
      <c r="I400" s="254"/>
      <c r="J400" s="254"/>
      <c r="K400" s="231"/>
    </row>
    <row r="401" spans="1:11" s="208" customFormat="1" hidden="1">
      <c r="A401" s="231"/>
      <c r="B401" s="233"/>
      <c r="C401" s="321" t="str">
        <f>'Data information'!C618</f>
        <v xml:space="preserve"> - คอนกรีตโครงสร้าง  fc'= 280 ksc. ทรงกระบอก</v>
      </c>
      <c r="D401" s="254"/>
      <c r="E401" s="285" t="str">
        <f>'Data information'!D618</f>
        <v>ลบ.ม.</v>
      </c>
      <c r="F401" s="254">
        <f>'Data information'!E618</f>
        <v>1971.96</v>
      </c>
      <c r="G401" s="254">
        <f t="shared" si="36"/>
        <v>0</v>
      </c>
      <c r="H401" s="254">
        <f>'Data information'!F618</f>
        <v>519</v>
      </c>
      <c r="I401" s="254">
        <f t="shared" si="37"/>
        <v>0</v>
      </c>
      <c r="J401" s="254">
        <f t="shared" si="38"/>
        <v>0</v>
      </c>
      <c r="K401" s="231"/>
    </row>
    <row r="402" spans="1:11" s="208" customFormat="1" hidden="1">
      <c r="A402" s="231"/>
      <c r="B402" s="233"/>
      <c r="C402" s="321" t="str">
        <f>'Data information'!C619</f>
        <v xml:space="preserve">  - ไม้แบบทั่วไป  50%</v>
      </c>
      <c r="D402" s="254"/>
      <c r="E402" s="285" t="str">
        <f>'Data information'!D619</f>
        <v>ตร.ม.</v>
      </c>
      <c r="F402" s="254">
        <f>'Data information'!E619</f>
        <v>300</v>
      </c>
      <c r="G402" s="254">
        <f t="shared" si="36"/>
        <v>0</v>
      </c>
      <c r="H402" s="254">
        <f>'Data information'!F619</f>
        <v>0</v>
      </c>
      <c r="I402" s="254">
        <f t="shared" si="37"/>
        <v>0</v>
      </c>
      <c r="J402" s="254">
        <f t="shared" si="38"/>
        <v>0</v>
      </c>
      <c r="K402" s="231"/>
    </row>
    <row r="403" spans="1:11" s="208" customFormat="1" hidden="1">
      <c r="A403" s="231"/>
      <c r="B403" s="233"/>
      <c r="C403" s="321" t="str">
        <f>'Data information'!C620</f>
        <v xml:space="preserve">  - ค่าแรงไม้แบบ</v>
      </c>
      <c r="D403" s="254"/>
      <c r="E403" s="285" t="str">
        <f>'Data information'!D620</f>
        <v>ตร.ม.</v>
      </c>
      <c r="F403" s="254">
        <f>'Data information'!E620</f>
        <v>0</v>
      </c>
      <c r="G403" s="254">
        <f t="shared" si="36"/>
        <v>0</v>
      </c>
      <c r="H403" s="254">
        <f>'Data information'!F620</f>
        <v>115</v>
      </c>
      <c r="I403" s="254">
        <f t="shared" si="37"/>
        <v>0</v>
      </c>
      <c r="J403" s="254">
        <f t="shared" si="38"/>
        <v>0</v>
      </c>
      <c r="K403" s="231"/>
    </row>
    <row r="404" spans="1:11" s="208" customFormat="1" hidden="1">
      <c r="A404" s="231"/>
      <c r="B404" s="233"/>
      <c r="C404" s="321" t="str">
        <f>'Data information'!C621</f>
        <v xml:space="preserve">  - ไม้คร่าวยึดแบบหล่อคอนกรีต </v>
      </c>
      <c r="D404" s="254"/>
      <c r="E404" s="285" t="str">
        <f>'Data information'!D621</f>
        <v>ตร.ม.</v>
      </c>
      <c r="F404" s="254">
        <f>'Data information'!E621</f>
        <v>300</v>
      </c>
      <c r="G404" s="254">
        <f t="shared" si="36"/>
        <v>0</v>
      </c>
      <c r="H404" s="254">
        <f>'Data information'!F621</f>
        <v>0</v>
      </c>
      <c r="I404" s="254">
        <f t="shared" si="37"/>
        <v>0</v>
      </c>
      <c r="J404" s="254">
        <f t="shared" si="38"/>
        <v>0</v>
      </c>
      <c r="K404" s="231"/>
    </row>
    <row r="405" spans="1:11" s="208" customFormat="1" hidden="1">
      <c r="A405" s="231"/>
      <c r="B405" s="233"/>
      <c r="C405" s="321" t="str">
        <f>'Data information'!C622</f>
        <v xml:space="preserve">  - ตะปู</v>
      </c>
      <c r="D405" s="254"/>
      <c r="E405" s="285" t="str">
        <f>'Data information'!D622</f>
        <v>กก.</v>
      </c>
      <c r="F405" s="254">
        <f>'Data information'!E622</f>
        <v>58.88</v>
      </c>
      <c r="G405" s="254">
        <f t="shared" si="36"/>
        <v>0</v>
      </c>
      <c r="H405" s="254">
        <f>'Data information'!F622</f>
        <v>0</v>
      </c>
      <c r="I405" s="254">
        <f t="shared" si="37"/>
        <v>0</v>
      </c>
      <c r="J405" s="254">
        <f t="shared" si="38"/>
        <v>0</v>
      </c>
      <c r="K405" s="231"/>
    </row>
    <row r="406" spans="1:11" s="208" customFormat="1" hidden="1">
      <c r="A406" s="231"/>
      <c r="B406" s="233"/>
      <c r="C406" s="321" t="str">
        <f>'Data information'!C623</f>
        <v xml:space="preserve">  - เหล็กเส้นกลมผิวเรียบ SR.24 RB9 มม.</v>
      </c>
      <c r="D406" s="254"/>
      <c r="E406" s="285" t="str">
        <f>'Data information'!D623</f>
        <v>กก.</v>
      </c>
      <c r="F406" s="254">
        <f>'Data information'!E623</f>
        <v>20.79</v>
      </c>
      <c r="G406" s="254">
        <f t="shared" si="36"/>
        <v>0</v>
      </c>
      <c r="H406" s="254">
        <f>'Data information'!F623</f>
        <v>4.4000000000000004</v>
      </c>
      <c r="I406" s="254">
        <f t="shared" si="37"/>
        <v>0</v>
      </c>
      <c r="J406" s="254">
        <f t="shared" si="38"/>
        <v>0</v>
      </c>
      <c r="K406" s="231"/>
    </row>
    <row r="407" spans="1:11" s="208" customFormat="1" hidden="1">
      <c r="A407" s="231"/>
      <c r="B407" s="233"/>
      <c r="C407" s="321" t="str">
        <f>'Data information'!C624</f>
        <v xml:space="preserve">  - เหล็กเส้นกลมผิวข้ออ้อย SD.40 DB12 มม.</v>
      </c>
      <c r="D407" s="254"/>
      <c r="E407" s="285" t="str">
        <f>'Data information'!D624</f>
        <v>กก.</v>
      </c>
      <c r="F407" s="254">
        <f>'Data information'!E624</f>
        <v>20.2</v>
      </c>
      <c r="G407" s="254">
        <f t="shared" si="36"/>
        <v>0</v>
      </c>
      <c r="H407" s="254">
        <f>'Data information'!F624</f>
        <v>3.6</v>
      </c>
      <c r="I407" s="254">
        <f t="shared" si="37"/>
        <v>0</v>
      </c>
      <c r="J407" s="254">
        <f t="shared" si="38"/>
        <v>0</v>
      </c>
      <c r="K407" s="231"/>
    </row>
    <row r="408" spans="1:11" s="208" customFormat="1" hidden="1">
      <c r="A408" s="231"/>
      <c r="B408" s="233"/>
      <c r="C408" s="321" t="str">
        <f>'Data information'!C625</f>
        <v xml:space="preserve"> - ลวดผูกเหล็ก</v>
      </c>
      <c r="D408" s="254"/>
      <c r="E408" s="285" t="str">
        <f>'Data information'!D625</f>
        <v>กก.</v>
      </c>
      <c r="F408" s="254">
        <f>'Data information'!E625</f>
        <v>34.42</v>
      </c>
      <c r="G408" s="254">
        <f t="shared" si="36"/>
        <v>0</v>
      </c>
      <c r="H408" s="254">
        <f>'Data information'!F625</f>
        <v>0</v>
      </c>
      <c r="I408" s="254">
        <f t="shared" si="37"/>
        <v>0</v>
      </c>
      <c r="J408" s="254">
        <f t="shared" si="38"/>
        <v>0</v>
      </c>
      <c r="K408" s="231"/>
    </row>
    <row r="409" spans="1:11" s="208" customFormat="1" hidden="1">
      <c r="A409" s="231"/>
      <c r="B409" s="233"/>
      <c r="C409" s="321" t="str">
        <f>'Data information'!C626</f>
        <v xml:space="preserve"> - กันลื่นเหล็กสี่เหลี่ยมตัน ขนาด 1x1 ซม.(จมูกบันได)</v>
      </c>
      <c r="D409" s="254"/>
      <c r="E409" s="285" t="str">
        <f>'Data information'!D626</f>
        <v>ม.</v>
      </c>
      <c r="F409" s="254">
        <f>'Data information'!E626</f>
        <v>30</v>
      </c>
      <c r="G409" s="254">
        <f t="shared" si="36"/>
        <v>0</v>
      </c>
      <c r="H409" s="254">
        <f>'Data information'!F626</f>
        <v>0</v>
      </c>
      <c r="I409" s="254">
        <f t="shared" si="37"/>
        <v>0</v>
      </c>
      <c r="J409" s="254">
        <f t="shared" si="38"/>
        <v>0</v>
      </c>
      <c r="K409" s="231"/>
    </row>
    <row r="410" spans="1:11" s="208" customFormat="1" hidden="1">
      <c r="A410" s="231"/>
      <c r="B410" s="233"/>
      <c r="C410" s="319" t="str">
        <f>'Data information'!C627</f>
        <v>งานบันได ST.4 อาคาร 2</v>
      </c>
      <c r="D410" s="254"/>
      <c r="E410" s="285"/>
      <c r="F410" s="254"/>
      <c r="G410" s="254"/>
      <c r="H410" s="254"/>
      <c r="I410" s="254"/>
      <c r="J410" s="254"/>
      <c r="K410" s="231"/>
    </row>
    <row r="411" spans="1:11" s="208" customFormat="1" hidden="1">
      <c r="A411" s="231"/>
      <c r="B411" s="233"/>
      <c r="C411" s="321" t="str">
        <f>'Data information'!C628</f>
        <v xml:space="preserve"> - H-390X300X10X16 mm.( แม่บันได )</v>
      </c>
      <c r="D411" s="254"/>
      <c r="E411" s="285" t="str">
        <f>'Data information'!D628</f>
        <v>กก.</v>
      </c>
      <c r="F411" s="254">
        <f>'Data information'!E628</f>
        <v>34.64</v>
      </c>
      <c r="G411" s="254">
        <f t="shared" si="36"/>
        <v>0</v>
      </c>
      <c r="H411" s="254">
        <f>'Data information'!F628</f>
        <v>0</v>
      </c>
      <c r="I411" s="254">
        <f t="shared" si="37"/>
        <v>0</v>
      </c>
      <c r="J411" s="254">
        <f t="shared" si="38"/>
        <v>0</v>
      </c>
      <c r="K411" s="231"/>
    </row>
    <row r="412" spans="1:11" s="208" customFormat="1" hidden="1">
      <c r="A412" s="231"/>
      <c r="B412" s="233"/>
      <c r="C412" s="321" t="str">
        <f>'Data information'!C629</f>
        <v xml:space="preserve"> - H-390X300X10X16 mm.</v>
      </c>
      <c r="D412" s="254"/>
      <c r="E412" s="285" t="str">
        <f>'Data information'!D629</f>
        <v>กก.</v>
      </c>
      <c r="F412" s="254">
        <f>'Data information'!E629</f>
        <v>34.64</v>
      </c>
      <c r="G412" s="254">
        <f t="shared" si="36"/>
        <v>0</v>
      </c>
      <c r="H412" s="254">
        <f>'Data information'!F629</f>
        <v>0</v>
      </c>
      <c r="I412" s="254">
        <f t="shared" si="37"/>
        <v>0</v>
      </c>
      <c r="J412" s="254">
        <f t="shared" si="38"/>
        <v>0</v>
      </c>
      <c r="K412" s="231"/>
    </row>
    <row r="413" spans="1:11" s="208" customFormat="1" hidden="1">
      <c r="A413" s="231"/>
      <c r="B413" s="233"/>
      <c r="C413" s="321" t="str">
        <f>'Data information'!C630</f>
        <v xml:space="preserve"> - แผ่นเหล็กเรียบดำหนา 6 มม. (ลูกตั้ง-ลูกนอน)</v>
      </c>
      <c r="D413" s="254"/>
      <c r="E413" s="285" t="str">
        <f>'Data information'!D630</f>
        <v>กก.</v>
      </c>
      <c r="F413" s="254">
        <f>'Data information'!E630</f>
        <v>25.12</v>
      </c>
      <c r="G413" s="254">
        <f t="shared" si="36"/>
        <v>0</v>
      </c>
      <c r="H413" s="254">
        <f>'Data information'!F630</f>
        <v>0</v>
      </c>
      <c r="I413" s="254">
        <f t="shared" si="37"/>
        <v>0</v>
      </c>
      <c r="J413" s="254">
        <f t="shared" si="38"/>
        <v>0</v>
      </c>
      <c r="K413" s="231"/>
    </row>
    <row r="414" spans="1:11" s="208" customFormat="1" hidden="1">
      <c r="A414" s="231"/>
      <c r="B414" s="233"/>
      <c r="C414" s="321" t="str">
        <f>'Data information'!C631</f>
        <v xml:space="preserve"> - แผ่นเหล็กขนาด 1000X400X25mm. </v>
      </c>
      <c r="D414" s="254"/>
      <c r="E414" s="285" t="str">
        <f>'Data information'!D631</f>
        <v>กก.</v>
      </c>
      <c r="F414" s="254">
        <f>'Data information'!E631</f>
        <v>28.44</v>
      </c>
      <c r="G414" s="254">
        <f t="shared" si="36"/>
        <v>0</v>
      </c>
      <c r="H414" s="254">
        <f>'Data information'!F631</f>
        <v>0</v>
      </c>
      <c r="I414" s="254">
        <f t="shared" si="37"/>
        <v>0</v>
      </c>
      <c r="J414" s="254">
        <f t="shared" si="38"/>
        <v>0</v>
      </c>
      <c r="K414" s="231"/>
    </row>
    <row r="415" spans="1:11" s="208" customFormat="1" hidden="1">
      <c r="A415" s="231"/>
      <c r="B415" s="233"/>
      <c r="C415" s="321" t="str">
        <f>'Data information'!C632</f>
        <v xml:space="preserve"> - แผ่นเหล็กขนาด 400X400X25mm. </v>
      </c>
      <c r="D415" s="254"/>
      <c r="E415" s="285" t="str">
        <f>'Data information'!D632</f>
        <v>กก.</v>
      </c>
      <c r="F415" s="254">
        <f>'Data information'!E632</f>
        <v>28.44</v>
      </c>
      <c r="G415" s="254">
        <f t="shared" si="36"/>
        <v>0</v>
      </c>
      <c r="H415" s="254">
        <f>'Data information'!F632</f>
        <v>0</v>
      </c>
      <c r="I415" s="254">
        <f t="shared" si="37"/>
        <v>0</v>
      </c>
      <c r="J415" s="254">
        <f t="shared" si="38"/>
        <v>0</v>
      </c>
      <c r="K415" s="231"/>
    </row>
    <row r="416" spans="1:11" s="208" customFormat="1" hidden="1">
      <c r="A416" s="231"/>
      <c r="B416" s="233"/>
      <c r="C416" s="321" t="str">
        <f>'Data information'!C633</f>
        <v xml:space="preserve"> - ค่าแรงเชื่อม ประกอบเหล็กโครงสร้าง</v>
      </c>
      <c r="D416" s="254"/>
      <c r="E416" s="285" t="str">
        <f>'Data information'!D633</f>
        <v>กก.</v>
      </c>
      <c r="F416" s="254">
        <f>'Data information'!E633</f>
        <v>0</v>
      </c>
      <c r="G416" s="254">
        <f t="shared" si="36"/>
        <v>0</v>
      </c>
      <c r="H416" s="254">
        <f>'Data information'!F633</f>
        <v>10</v>
      </c>
      <c r="I416" s="254">
        <f t="shared" si="37"/>
        <v>0</v>
      </c>
      <c r="J416" s="254">
        <f t="shared" si="38"/>
        <v>0</v>
      </c>
      <c r="K416" s="231"/>
    </row>
    <row r="417" spans="1:11" s="208" customFormat="1" hidden="1">
      <c r="A417" s="231"/>
      <c r="B417" s="233"/>
      <c r="C417" s="321" t="str">
        <f>'Data information'!C634</f>
        <v xml:space="preserve"> - Dowel DB25  (ฝังลึก 0.40 ม.)</v>
      </c>
      <c r="D417" s="254"/>
      <c r="E417" s="285" t="str">
        <f>'Data information'!D634</f>
        <v>กก.</v>
      </c>
      <c r="F417" s="254">
        <f>'Data information'!E634</f>
        <v>20.41</v>
      </c>
      <c r="G417" s="254">
        <f t="shared" si="36"/>
        <v>0</v>
      </c>
      <c r="H417" s="254">
        <f>'Data information'!F634</f>
        <v>0</v>
      </c>
      <c r="I417" s="254">
        <f t="shared" si="37"/>
        <v>0</v>
      </c>
      <c r="J417" s="254">
        <f t="shared" si="38"/>
        <v>0</v>
      </c>
      <c r="K417" s="231"/>
    </row>
    <row r="418" spans="1:11" s="208" customFormat="1" hidden="1">
      <c r="A418" s="231"/>
      <c r="B418" s="233"/>
      <c r="C418" s="321" t="str">
        <f>'Data information'!C635</f>
        <v xml:space="preserve"> - คอนกรีต ขัดมันเรียบ (ลูกนอนบันได)</v>
      </c>
      <c r="D418" s="254"/>
      <c r="E418" s="285" t="str">
        <f>'Data information'!D635</f>
        <v>ลบ.ม.</v>
      </c>
      <c r="F418" s="254">
        <f>'Data information'!E635</f>
        <v>1971.96</v>
      </c>
      <c r="G418" s="254">
        <f t="shared" si="36"/>
        <v>0</v>
      </c>
      <c r="H418" s="254">
        <f>'Data information'!F635</f>
        <v>519</v>
      </c>
      <c r="I418" s="254">
        <f t="shared" si="37"/>
        <v>0</v>
      </c>
      <c r="J418" s="254">
        <f t="shared" si="38"/>
        <v>0</v>
      </c>
      <c r="K418" s="231"/>
    </row>
    <row r="419" spans="1:11" s="208" customFormat="1" hidden="1">
      <c r="A419" s="231"/>
      <c r="B419" s="233"/>
      <c r="C419" s="321" t="str">
        <f>'Data information'!C636</f>
        <v xml:space="preserve"> - เหล็กเสริม RB 9 มม.</v>
      </c>
      <c r="D419" s="254"/>
      <c r="E419" s="285" t="str">
        <f>'Data information'!D636</f>
        <v>กก.</v>
      </c>
      <c r="F419" s="254">
        <f>'Data information'!E636</f>
        <v>20.79</v>
      </c>
      <c r="G419" s="254">
        <f t="shared" si="36"/>
        <v>0</v>
      </c>
      <c r="H419" s="254">
        <f>'Data information'!F636</f>
        <v>4.4000000000000004</v>
      </c>
      <c r="I419" s="254">
        <f t="shared" si="37"/>
        <v>0</v>
      </c>
      <c r="J419" s="254">
        <f t="shared" si="38"/>
        <v>0</v>
      </c>
      <c r="K419" s="231"/>
    </row>
    <row r="420" spans="1:11" s="208" customFormat="1" hidden="1">
      <c r="A420" s="231"/>
      <c r="B420" s="233"/>
      <c r="C420" s="321" t="str">
        <f>'Data information'!C637</f>
        <v xml:space="preserve"> - เหล็กเสริม DB 12 มม.</v>
      </c>
      <c r="D420" s="254"/>
      <c r="E420" s="285" t="str">
        <f>'Data information'!D637</f>
        <v>กก.</v>
      </c>
      <c r="F420" s="254">
        <f>'Data information'!E637</f>
        <v>20.2</v>
      </c>
      <c r="G420" s="254">
        <f t="shared" si="36"/>
        <v>0</v>
      </c>
      <c r="H420" s="254">
        <f>'Data information'!F637</f>
        <v>3.6</v>
      </c>
      <c r="I420" s="254">
        <f t="shared" si="37"/>
        <v>0</v>
      </c>
      <c r="J420" s="254">
        <f t="shared" si="38"/>
        <v>0</v>
      </c>
      <c r="K420" s="231"/>
    </row>
    <row r="421" spans="1:11" s="208" customFormat="1" hidden="1">
      <c r="A421" s="231"/>
      <c r="B421" s="233"/>
      <c r="C421" s="321" t="str">
        <f>'Data information'!C638</f>
        <v xml:space="preserve"> - ลวดผูกเหล็ก</v>
      </c>
      <c r="D421" s="254"/>
      <c r="E421" s="285" t="str">
        <f>'Data information'!D638</f>
        <v>กก.</v>
      </c>
      <c r="F421" s="254">
        <f>'Data information'!E638</f>
        <v>34.42</v>
      </c>
      <c r="G421" s="254">
        <f t="shared" si="36"/>
        <v>0</v>
      </c>
      <c r="H421" s="254">
        <f>'Data information'!F638</f>
        <v>0</v>
      </c>
      <c r="I421" s="254">
        <f t="shared" si="37"/>
        <v>0</v>
      </c>
      <c r="J421" s="254">
        <f t="shared" si="38"/>
        <v>0</v>
      </c>
      <c r="K421" s="231"/>
    </row>
    <row r="422" spans="1:11" s="208" customFormat="1" hidden="1">
      <c r="A422" s="231"/>
      <c r="B422" s="233"/>
      <c r="C422" s="321" t="str">
        <f>'Data information'!C639</f>
        <v xml:space="preserve"> - กันลื่นเหล็กสี่เหลี่ยมตัน ขนาด 1x1 ซม.(จมูกบันได)</v>
      </c>
      <c r="D422" s="254"/>
      <c r="E422" s="285" t="str">
        <f>'Data information'!D639</f>
        <v>ม.</v>
      </c>
      <c r="F422" s="254">
        <f>'Data information'!E639</f>
        <v>30</v>
      </c>
      <c r="G422" s="254">
        <f t="shared" si="36"/>
        <v>0</v>
      </c>
      <c r="H422" s="254">
        <f>'Data information'!F639</f>
        <v>0</v>
      </c>
      <c r="I422" s="254">
        <f t="shared" si="37"/>
        <v>0</v>
      </c>
      <c r="J422" s="254">
        <f t="shared" si="38"/>
        <v>0</v>
      </c>
      <c r="K422" s="231"/>
    </row>
    <row r="423" spans="1:11" s="208" customFormat="1" hidden="1">
      <c r="A423" s="231"/>
      <c r="B423" s="233"/>
      <c r="C423" s="321" t="str">
        <f>'Data information'!C640</f>
        <v xml:space="preserve"> - ทาสีกันสนิม</v>
      </c>
      <c r="D423" s="254"/>
      <c r="E423" s="285" t="str">
        <f>'Data information'!D640</f>
        <v>ตร.ม.</v>
      </c>
      <c r="F423" s="254">
        <f>'Data information'!E640</f>
        <v>22.42</v>
      </c>
      <c r="G423" s="254">
        <f t="shared" si="36"/>
        <v>0</v>
      </c>
      <c r="H423" s="254">
        <f>'Data information'!F640</f>
        <v>30</v>
      </c>
      <c r="I423" s="254">
        <f t="shared" si="37"/>
        <v>0</v>
      </c>
      <c r="J423" s="254">
        <f t="shared" si="38"/>
        <v>0</v>
      </c>
      <c r="K423" s="231"/>
    </row>
    <row r="424" spans="1:11" s="208" customFormat="1" hidden="1">
      <c r="A424" s="231"/>
      <c r="B424" s="233"/>
      <c r="C424" s="321" t="str">
        <f>'Data information'!C641</f>
        <v xml:space="preserve"> - ทาสีน้ำมัน</v>
      </c>
      <c r="D424" s="254"/>
      <c r="E424" s="285" t="str">
        <f>'Data information'!D641</f>
        <v>ตร.ม.</v>
      </c>
      <c r="F424" s="254">
        <f>'Data information'!E641</f>
        <v>66.12</v>
      </c>
      <c r="G424" s="254">
        <f t="shared" si="36"/>
        <v>0</v>
      </c>
      <c r="H424" s="254">
        <f>'Data information'!F641</f>
        <v>35</v>
      </c>
      <c r="I424" s="254">
        <f t="shared" si="37"/>
        <v>0</v>
      </c>
      <c r="J424" s="254">
        <f t="shared" si="38"/>
        <v>0</v>
      </c>
      <c r="K424" s="231"/>
    </row>
    <row r="425" spans="1:11" s="208" customFormat="1" hidden="1">
      <c r="A425" s="231"/>
      <c r="B425" s="233"/>
      <c r="C425" s="321" t="str">
        <f>'Data information'!C642</f>
        <v xml:space="preserve"> - งานราวเหล็ก ราวบันได</v>
      </c>
      <c r="D425" s="254"/>
      <c r="E425" s="285" t="str">
        <f>'Data information'!D642</f>
        <v>ม.</v>
      </c>
      <c r="F425" s="254">
        <f>'Data information'!E642</f>
        <v>1838.53</v>
      </c>
      <c r="G425" s="254">
        <f t="shared" si="36"/>
        <v>0</v>
      </c>
      <c r="H425" s="254">
        <f>'Data information'!F642</f>
        <v>560</v>
      </c>
      <c r="I425" s="254">
        <f t="shared" si="37"/>
        <v>0</v>
      </c>
      <c r="J425" s="254">
        <f t="shared" si="38"/>
        <v>0</v>
      </c>
      <c r="K425" s="231"/>
    </row>
    <row r="426" spans="1:11" s="208" customFormat="1" hidden="1">
      <c r="A426" s="231"/>
      <c r="B426" s="233"/>
      <c r="C426" s="319" t="str">
        <f>'Data information'!C643</f>
        <v>งานบันได ST.4 อาคาร 3</v>
      </c>
      <c r="D426" s="254"/>
      <c r="E426" s="285"/>
      <c r="F426" s="254"/>
      <c r="G426" s="254"/>
      <c r="H426" s="254"/>
      <c r="I426" s="254"/>
      <c r="J426" s="254"/>
      <c r="K426" s="231"/>
    </row>
    <row r="427" spans="1:11" s="208" customFormat="1" hidden="1">
      <c r="A427" s="231"/>
      <c r="B427" s="233"/>
      <c r="C427" s="321" t="str">
        <f>'Data information'!C644</f>
        <v xml:space="preserve"> - CX- H-200X200X8X12mm.</v>
      </c>
      <c r="D427" s="254"/>
      <c r="E427" s="285" t="str">
        <f>'Data information'!D644</f>
        <v>กก.</v>
      </c>
      <c r="F427" s="254">
        <f>'Data information'!E644</f>
        <v>33.409999999999997</v>
      </c>
      <c r="G427" s="254">
        <f t="shared" si="36"/>
        <v>0</v>
      </c>
      <c r="H427" s="254">
        <f>'Data information'!F644</f>
        <v>0</v>
      </c>
      <c r="I427" s="254">
        <f t="shared" si="37"/>
        <v>0</v>
      </c>
      <c r="J427" s="254">
        <f t="shared" si="38"/>
        <v>0</v>
      </c>
      <c r="K427" s="231"/>
    </row>
    <row r="428" spans="1:11" s="208" customFormat="1" hidden="1">
      <c r="A428" s="231"/>
      <c r="B428" s="233"/>
      <c r="C428" s="321" t="str">
        <f>'Data information'!C645</f>
        <v xml:space="preserve"> - แม่บันได H-200X200X8X12mm.</v>
      </c>
      <c r="D428" s="254"/>
      <c r="E428" s="285" t="str">
        <f>'Data information'!D645</f>
        <v>กก.</v>
      </c>
      <c r="F428" s="254">
        <f>'Data information'!E645</f>
        <v>33.409999999999997</v>
      </c>
      <c r="G428" s="254">
        <f t="shared" si="36"/>
        <v>0</v>
      </c>
      <c r="H428" s="254">
        <f>'Data information'!F645</f>
        <v>0</v>
      </c>
      <c r="I428" s="254">
        <f t="shared" si="37"/>
        <v>0</v>
      </c>
      <c r="J428" s="254">
        <f t="shared" si="38"/>
        <v>0</v>
      </c>
      <c r="K428" s="231"/>
    </row>
    <row r="429" spans="1:11" s="208" customFormat="1" hidden="1">
      <c r="A429" s="231"/>
      <c r="B429" s="233"/>
      <c r="C429" s="321" t="str">
        <f>'Data information'!C646</f>
        <v xml:space="preserve"> -  H-194X150X6X9mm.</v>
      </c>
      <c r="D429" s="254"/>
      <c r="E429" s="285" t="str">
        <f>'Data information'!D646</f>
        <v>กก.</v>
      </c>
      <c r="F429" s="254">
        <f>'Data information'!E646</f>
        <v>34.020000000000003</v>
      </c>
      <c r="G429" s="254">
        <f t="shared" ref="G429:G492" si="39">D429*F429</f>
        <v>0</v>
      </c>
      <c r="H429" s="254">
        <f>'Data information'!F646</f>
        <v>0</v>
      </c>
      <c r="I429" s="254">
        <f t="shared" ref="I429:I492" si="40">D429*H429</f>
        <v>0</v>
      </c>
      <c r="J429" s="254">
        <f t="shared" ref="J429:J492" si="41">G429+I429</f>
        <v>0</v>
      </c>
      <c r="K429" s="231"/>
    </row>
    <row r="430" spans="1:11" s="208" customFormat="1" hidden="1">
      <c r="A430" s="231"/>
      <c r="B430" s="233"/>
      <c r="C430" s="321" t="str">
        <f>'Data information'!C647</f>
        <v xml:space="preserve"> - C-CHANNELS 200X80X7.5X11.0mm.</v>
      </c>
      <c r="D430" s="254"/>
      <c r="E430" s="285" t="str">
        <f>'Data information'!D647</f>
        <v>กก.</v>
      </c>
      <c r="F430" s="254">
        <f>'Data information'!E647</f>
        <v>35.840000000000003</v>
      </c>
      <c r="G430" s="254">
        <f t="shared" si="39"/>
        <v>0</v>
      </c>
      <c r="H430" s="254">
        <f>'Data information'!F647</f>
        <v>0</v>
      </c>
      <c r="I430" s="254">
        <f t="shared" si="40"/>
        <v>0</v>
      </c>
      <c r="J430" s="254">
        <f t="shared" si="41"/>
        <v>0</v>
      </c>
      <c r="K430" s="231"/>
    </row>
    <row r="431" spans="1:11" s="208" customFormat="1" hidden="1">
      <c r="A431" s="231"/>
      <c r="B431" s="233"/>
      <c r="C431" s="321" t="str">
        <f>'Data information'!C648</f>
        <v xml:space="preserve"> - ลูกนอนบันไดแผ่นเหล็กลายตีนไก่  หนา 6 มม.พับ</v>
      </c>
      <c r="D431" s="254"/>
      <c r="E431" s="285" t="str">
        <f>'Data information'!D648</f>
        <v>กก.</v>
      </c>
      <c r="F431" s="254">
        <f>'Data information'!E648</f>
        <v>39.79</v>
      </c>
      <c r="G431" s="254">
        <f t="shared" si="39"/>
        <v>0</v>
      </c>
      <c r="H431" s="254">
        <f>'Data information'!F648</f>
        <v>0</v>
      </c>
      <c r="I431" s="254">
        <f t="shared" si="40"/>
        <v>0</v>
      </c>
      <c r="J431" s="254">
        <f t="shared" si="41"/>
        <v>0</v>
      </c>
      <c r="K431" s="231"/>
    </row>
    <row r="432" spans="1:11" s="208" customFormat="1" hidden="1">
      <c r="A432" s="231"/>
      <c r="B432" s="233"/>
      <c r="C432" s="321" t="str">
        <f>'Data information'!C649</f>
        <v xml:space="preserve"> - ชานพักบันไดแผ่นเหล็กลายตีนไก่  หนา 6 มม.</v>
      </c>
      <c r="D432" s="254"/>
      <c r="E432" s="285" t="str">
        <f>'Data information'!D649</f>
        <v>กก.</v>
      </c>
      <c r="F432" s="254">
        <f>'Data information'!E649</f>
        <v>39.79</v>
      </c>
      <c r="G432" s="254">
        <f t="shared" si="39"/>
        <v>0</v>
      </c>
      <c r="H432" s="254">
        <f>'Data information'!F649</f>
        <v>0</v>
      </c>
      <c r="I432" s="254">
        <f t="shared" si="40"/>
        <v>0</v>
      </c>
      <c r="J432" s="254">
        <f t="shared" si="41"/>
        <v>0</v>
      </c>
      <c r="K432" s="231"/>
    </row>
    <row r="433" spans="1:11" s="208" customFormat="1" hidden="1">
      <c r="A433" s="231"/>
      <c r="B433" s="233"/>
      <c r="C433" s="321" t="str">
        <f>'Data information'!C650</f>
        <v xml:space="preserve"> - L 50x50x3mm</v>
      </c>
      <c r="D433" s="254"/>
      <c r="E433" s="285" t="str">
        <f>'Data information'!D650</f>
        <v>กก.</v>
      </c>
      <c r="F433" s="254">
        <f>'Data information'!E650</f>
        <v>22.85</v>
      </c>
      <c r="G433" s="254">
        <f t="shared" si="39"/>
        <v>0</v>
      </c>
      <c r="H433" s="254">
        <f>'Data information'!F650</f>
        <v>0</v>
      </c>
      <c r="I433" s="254">
        <f t="shared" si="40"/>
        <v>0</v>
      </c>
      <c r="J433" s="254">
        <f t="shared" si="41"/>
        <v>0</v>
      </c>
      <c r="K433" s="231"/>
    </row>
    <row r="434" spans="1:11" s="208" customFormat="1" hidden="1">
      <c r="A434" s="231"/>
      <c r="B434" s="233"/>
      <c r="C434" s="321" t="str">
        <f>'Data information'!C651</f>
        <v xml:space="preserve"> - แผ่นเหล็กขนาด 250X400X20mm. </v>
      </c>
      <c r="D434" s="254"/>
      <c r="E434" s="285" t="str">
        <f>'Data information'!D651</f>
        <v>กก.</v>
      </c>
      <c r="F434" s="254">
        <f>'Data information'!E651</f>
        <v>28.692401372212689</v>
      </c>
      <c r="G434" s="254">
        <f t="shared" si="39"/>
        <v>0</v>
      </c>
      <c r="H434" s="254">
        <f>'Data information'!F651</f>
        <v>0</v>
      </c>
      <c r="I434" s="254">
        <f t="shared" si="40"/>
        <v>0</v>
      </c>
      <c r="J434" s="254">
        <f t="shared" si="41"/>
        <v>0</v>
      </c>
      <c r="K434" s="231"/>
    </row>
    <row r="435" spans="1:11" s="208" customFormat="1" hidden="1">
      <c r="A435" s="231"/>
      <c r="B435" s="233"/>
      <c r="C435" s="321" t="str">
        <f>'Data information'!C652</f>
        <v xml:space="preserve"> - แผ่นเหล็กขนาด 250X250X20mm. Detail ST-E</v>
      </c>
      <c r="D435" s="254"/>
      <c r="E435" s="285" t="str">
        <f>'Data information'!D652</f>
        <v>กก.</v>
      </c>
      <c r="F435" s="254">
        <f>'Data information'!E652</f>
        <v>28.692401372212689</v>
      </c>
      <c r="G435" s="254">
        <f t="shared" si="39"/>
        <v>0</v>
      </c>
      <c r="H435" s="254">
        <f>'Data information'!F652</f>
        <v>0</v>
      </c>
      <c r="I435" s="254">
        <f t="shared" si="40"/>
        <v>0</v>
      </c>
      <c r="J435" s="254">
        <f t="shared" si="41"/>
        <v>0</v>
      </c>
      <c r="K435" s="231"/>
    </row>
    <row r="436" spans="1:11" s="208" customFormat="1" hidden="1">
      <c r="A436" s="231"/>
      <c r="B436" s="233"/>
      <c r="C436" s="321" t="str">
        <f>'Data information'!C653</f>
        <v xml:space="preserve"> - แผ่นเหล็กขนาด 250X250X20mm. Detail 3A</v>
      </c>
      <c r="D436" s="254"/>
      <c r="E436" s="285" t="str">
        <f>'Data information'!D653</f>
        <v>กก.</v>
      </c>
      <c r="F436" s="254">
        <f>'Data information'!E653</f>
        <v>28.692401372212689</v>
      </c>
      <c r="G436" s="254">
        <f t="shared" si="39"/>
        <v>0</v>
      </c>
      <c r="H436" s="254">
        <f>'Data information'!F653</f>
        <v>0</v>
      </c>
      <c r="I436" s="254">
        <f t="shared" si="40"/>
        <v>0</v>
      </c>
      <c r="J436" s="254">
        <f t="shared" si="41"/>
        <v>0</v>
      </c>
      <c r="K436" s="231"/>
    </row>
    <row r="437" spans="1:11" s="208" customFormat="1" hidden="1">
      <c r="A437" s="231"/>
      <c r="B437" s="233"/>
      <c r="C437" s="321" t="str">
        <f>'Data information'!C654</f>
        <v xml:space="preserve"> - Dowel 6-DB20 ยาว 0.40 ม. (DETAIL-1)</v>
      </c>
      <c r="D437" s="254"/>
      <c r="E437" s="285" t="str">
        <f>'Data information'!D654</f>
        <v>กก.</v>
      </c>
      <c r="F437" s="254">
        <f>'Data information'!E654</f>
        <v>20.18</v>
      </c>
      <c r="G437" s="254">
        <f t="shared" si="39"/>
        <v>0</v>
      </c>
      <c r="H437" s="254">
        <f>'Data information'!F654</f>
        <v>0</v>
      </c>
      <c r="I437" s="254">
        <f t="shared" si="40"/>
        <v>0</v>
      </c>
      <c r="J437" s="254">
        <f t="shared" si="41"/>
        <v>0</v>
      </c>
      <c r="K437" s="231"/>
    </row>
    <row r="438" spans="1:11" s="208" customFormat="1" hidden="1">
      <c r="A438" s="231"/>
      <c r="B438" s="233"/>
      <c r="C438" s="321" t="str">
        <f>'Data information'!C655</f>
        <v xml:space="preserve"> - Dowel 4-DB20 ยาว 0.40 ม.  (DETAIL-2)</v>
      </c>
      <c r="D438" s="254"/>
      <c r="E438" s="285" t="str">
        <f>'Data information'!D655</f>
        <v>กก.</v>
      </c>
      <c r="F438" s="254">
        <f>'Data information'!E655</f>
        <v>20.18</v>
      </c>
      <c r="G438" s="254">
        <f t="shared" si="39"/>
        <v>0</v>
      </c>
      <c r="H438" s="254">
        <f>'Data information'!F655</f>
        <v>0</v>
      </c>
      <c r="I438" s="254">
        <f t="shared" si="40"/>
        <v>0</v>
      </c>
      <c r="J438" s="254">
        <f t="shared" si="41"/>
        <v>0</v>
      </c>
      <c r="K438" s="231"/>
    </row>
    <row r="439" spans="1:11" s="208" customFormat="1" hidden="1">
      <c r="A439" s="231"/>
      <c r="B439" s="233"/>
      <c r="C439" s="321" t="str">
        <f>'Data information'!C656</f>
        <v xml:space="preserve"> - Dowel 8-DB16 ยาว 0.40 ม.  (DETAIL-3A)</v>
      </c>
      <c r="D439" s="254"/>
      <c r="E439" s="285" t="str">
        <f>'Data information'!D656</f>
        <v>กก.</v>
      </c>
      <c r="F439" s="254">
        <f>'Data information'!E656</f>
        <v>20.14</v>
      </c>
      <c r="G439" s="254">
        <f t="shared" si="39"/>
        <v>0</v>
      </c>
      <c r="H439" s="254">
        <f>'Data information'!F656</f>
        <v>0</v>
      </c>
      <c r="I439" s="254">
        <f t="shared" si="40"/>
        <v>0</v>
      </c>
      <c r="J439" s="254">
        <f t="shared" si="41"/>
        <v>0</v>
      </c>
      <c r="K439" s="231"/>
    </row>
    <row r="440" spans="1:11" s="208" customFormat="1" hidden="1">
      <c r="A440" s="231"/>
      <c r="B440" s="233"/>
      <c r="C440" s="321" t="str">
        <f>'Data information'!C657</f>
        <v xml:space="preserve"> - ค่าแรงเชื่อม ประกอบเหล็ก</v>
      </c>
      <c r="D440" s="254"/>
      <c r="E440" s="285" t="str">
        <f>'Data information'!D657</f>
        <v>กก.</v>
      </c>
      <c r="F440" s="254">
        <f>'Data information'!E657</f>
        <v>0</v>
      </c>
      <c r="G440" s="254">
        <f t="shared" si="39"/>
        <v>0</v>
      </c>
      <c r="H440" s="254">
        <f>'Data information'!F657</f>
        <v>10</v>
      </c>
      <c r="I440" s="254">
        <f t="shared" si="40"/>
        <v>0</v>
      </c>
      <c r="J440" s="254">
        <f t="shared" si="41"/>
        <v>0</v>
      </c>
      <c r="K440" s="231"/>
    </row>
    <row r="441" spans="1:11" s="208" customFormat="1" hidden="1">
      <c r="A441" s="231"/>
      <c r="B441" s="233"/>
      <c r="C441" s="321" t="str">
        <f>'Data information'!C658</f>
        <v xml:space="preserve"> - ทาสีกันสนิม</v>
      </c>
      <c r="D441" s="254"/>
      <c r="E441" s="285" t="str">
        <f>'Data information'!D658</f>
        <v>ตร.ม.</v>
      </c>
      <c r="F441" s="254">
        <f>'Data information'!E658</f>
        <v>22.42</v>
      </c>
      <c r="G441" s="254">
        <f t="shared" si="39"/>
        <v>0</v>
      </c>
      <c r="H441" s="254">
        <f>'Data information'!F658</f>
        <v>30</v>
      </c>
      <c r="I441" s="254">
        <f t="shared" si="40"/>
        <v>0</v>
      </c>
      <c r="J441" s="254">
        <f t="shared" si="41"/>
        <v>0</v>
      </c>
      <c r="K441" s="231"/>
    </row>
    <row r="442" spans="1:11" s="208" customFormat="1" hidden="1">
      <c r="A442" s="231"/>
      <c r="B442" s="233"/>
      <c r="C442" s="321" t="str">
        <f>'Data information'!C659</f>
        <v xml:space="preserve"> - ทาสีน้ำมัน</v>
      </c>
      <c r="D442" s="254"/>
      <c r="E442" s="285" t="str">
        <f>'Data information'!D659</f>
        <v>ตร.ม.</v>
      </c>
      <c r="F442" s="254">
        <f>'Data information'!E659</f>
        <v>66.12</v>
      </c>
      <c r="G442" s="254">
        <f t="shared" si="39"/>
        <v>0</v>
      </c>
      <c r="H442" s="254">
        <f>'Data information'!F659</f>
        <v>35</v>
      </c>
      <c r="I442" s="254">
        <f t="shared" si="40"/>
        <v>0</v>
      </c>
      <c r="J442" s="254">
        <f t="shared" si="41"/>
        <v>0</v>
      </c>
      <c r="K442" s="231"/>
    </row>
    <row r="443" spans="1:11" s="208" customFormat="1" hidden="1">
      <c r="A443" s="231"/>
      <c r="B443" s="233"/>
      <c r="C443" s="321" t="str">
        <f>'Data information'!C660</f>
        <v xml:space="preserve"> - งานราวเหล็ก ราวบันได ST.4</v>
      </c>
      <c r="D443" s="254"/>
      <c r="E443" s="285" t="str">
        <f>'Data information'!D660</f>
        <v>ม.</v>
      </c>
      <c r="F443" s="254">
        <f>'Data information'!E660</f>
        <v>303.774</v>
      </c>
      <c r="G443" s="254">
        <f t="shared" si="39"/>
        <v>0</v>
      </c>
      <c r="H443" s="254">
        <f>'Data information'!F660</f>
        <v>114</v>
      </c>
      <c r="I443" s="254">
        <f t="shared" si="40"/>
        <v>0</v>
      </c>
      <c r="J443" s="254">
        <f t="shared" si="41"/>
        <v>0</v>
      </c>
      <c r="K443" s="231"/>
    </row>
    <row r="444" spans="1:11" s="208" customFormat="1" hidden="1">
      <c r="A444" s="231"/>
      <c r="B444" s="233"/>
      <c r="C444" s="319" t="str">
        <f>'Data information'!C661</f>
        <v>งานบันได ST.4 อาคาร 4,5</v>
      </c>
      <c r="D444" s="254"/>
      <c r="E444" s="285"/>
      <c r="F444" s="254"/>
      <c r="G444" s="254"/>
      <c r="H444" s="254"/>
      <c r="I444" s="254"/>
      <c r="J444" s="254"/>
      <c r="K444" s="231"/>
    </row>
    <row r="445" spans="1:11" s="208" customFormat="1" hidden="1">
      <c r="A445" s="231"/>
      <c r="B445" s="233"/>
      <c r="C445" s="321" t="str">
        <f>'Data information'!C662</f>
        <v xml:space="preserve"> - H-200X200X8X12mm. </v>
      </c>
      <c r="D445" s="254"/>
      <c r="E445" s="285" t="str">
        <f>'Data information'!D662</f>
        <v>กก.</v>
      </c>
      <c r="F445" s="254">
        <f>'Data information'!E662</f>
        <v>33.409999999999997</v>
      </c>
      <c r="G445" s="254">
        <f t="shared" si="39"/>
        <v>0</v>
      </c>
      <c r="H445" s="254">
        <f>'Data information'!F662</f>
        <v>0</v>
      </c>
      <c r="I445" s="254">
        <f t="shared" si="40"/>
        <v>0</v>
      </c>
      <c r="J445" s="254">
        <f t="shared" si="41"/>
        <v>0</v>
      </c>
      <c r="K445" s="231"/>
    </row>
    <row r="446" spans="1:11" s="208" customFormat="1" hidden="1">
      <c r="A446" s="231"/>
      <c r="B446" s="233"/>
      <c r="C446" s="321" t="str">
        <f>'Data information'!C663</f>
        <v xml:space="preserve"> - H-194X150X6X9mm.</v>
      </c>
      <c r="D446" s="254"/>
      <c r="E446" s="285" t="str">
        <f>'Data information'!D663</f>
        <v>กก.</v>
      </c>
      <c r="F446" s="254">
        <f>'Data information'!E663</f>
        <v>34.020000000000003</v>
      </c>
      <c r="G446" s="254">
        <f t="shared" si="39"/>
        <v>0</v>
      </c>
      <c r="H446" s="254">
        <f>'Data information'!F663</f>
        <v>0</v>
      </c>
      <c r="I446" s="254">
        <f t="shared" si="40"/>
        <v>0</v>
      </c>
      <c r="J446" s="254">
        <f t="shared" si="41"/>
        <v>0</v>
      </c>
      <c r="K446" s="231"/>
    </row>
    <row r="447" spans="1:11" s="208" customFormat="1" hidden="1">
      <c r="A447" s="231"/>
      <c r="B447" s="233"/>
      <c r="C447" s="321" t="str">
        <f>'Data information'!C664</f>
        <v xml:space="preserve"> - C-CHANNELS 200X80X7.5X11.0mm.</v>
      </c>
      <c r="D447" s="254"/>
      <c r="E447" s="285" t="str">
        <f>'Data information'!D664</f>
        <v>กก.</v>
      </c>
      <c r="F447" s="254">
        <f>'Data information'!E664</f>
        <v>35.840000000000003</v>
      </c>
      <c r="G447" s="254">
        <f t="shared" si="39"/>
        <v>0</v>
      </c>
      <c r="H447" s="254">
        <f>'Data information'!F664</f>
        <v>0</v>
      </c>
      <c r="I447" s="254">
        <f t="shared" si="40"/>
        <v>0</v>
      </c>
      <c r="J447" s="254">
        <f t="shared" si="41"/>
        <v>0</v>
      </c>
      <c r="K447" s="231"/>
    </row>
    <row r="448" spans="1:11" s="208" customFormat="1" hidden="1">
      <c r="A448" s="231"/>
      <c r="B448" s="233"/>
      <c r="C448" s="321" t="str">
        <f>'Data information'!C665</f>
        <v xml:space="preserve"> - L 50x50x3mm.</v>
      </c>
      <c r="D448" s="254"/>
      <c r="E448" s="285" t="str">
        <f>'Data information'!D665</f>
        <v>กก.</v>
      </c>
      <c r="F448" s="254">
        <f>'Data information'!E665</f>
        <v>22.85</v>
      </c>
      <c r="G448" s="254">
        <f t="shared" si="39"/>
        <v>0</v>
      </c>
      <c r="H448" s="254">
        <f>'Data information'!F665</f>
        <v>0</v>
      </c>
      <c r="I448" s="254">
        <f t="shared" si="40"/>
        <v>0</v>
      </c>
      <c r="J448" s="254">
        <f t="shared" si="41"/>
        <v>0</v>
      </c>
      <c r="K448" s="231"/>
    </row>
    <row r="449" spans="1:11" s="208" customFormat="1" hidden="1">
      <c r="A449" s="231"/>
      <c r="B449" s="233"/>
      <c r="C449" s="321" t="str">
        <f>'Data information'!C666</f>
        <v xml:space="preserve"> - ลูกนอนบันไดแผ่นเหล็กลายตีนไก่  หนา 6 มม.พับ</v>
      </c>
      <c r="D449" s="254"/>
      <c r="E449" s="285" t="str">
        <f>'Data information'!D666</f>
        <v>กก.</v>
      </c>
      <c r="F449" s="254">
        <f>'Data information'!E666</f>
        <v>39.79</v>
      </c>
      <c r="G449" s="254">
        <f t="shared" si="39"/>
        <v>0</v>
      </c>
      <c r="H449" s="254">
        <f>'Data information'!F666</f>
        <v>0</v>
      </c>
      <c r="I449" s="254">
        <f t="shared" si="40"/>
        <v>0</v>
      </c>
      <c r="J449" s="254">
        <f t="shared" si="41"/>
        <v>0</v>
      </c>
      <c r="K449" s="231"/>
    </row>
    <row r="450" spans="1:11" s="208" customFormat="1" hidden="1">
      <c r="A450" s="231"/>
      <c r="B450" s="233"/>
      <c r="C450" s="321" t="str">
        <f>'Data information'!C667</f>
        <v xml:space="preserve"> - แผ่นเหล็กขนาด 250X400X20mm. </v>
      </c>
      <c r="D450" s="254"/>
      <c r="E450" s="285" t="str">
        <f>'Data information'!D667</f>
        <v>กก.</v>
      </c>
      <c r="F450" s="254">
        <f>'Data information'!E667</f>
        <v>28.44</v>
      </c>
      <c r="G450" s="254">
        <f t="shared" si="39"/>
        <v>0</v>
      </c>
      <c r="H450" s="254">
        <f>'Data information'!F667</f>
        <v>0</v>
      </c>
      <c r="I450" s="254">
        <f t="shared" si="40"/>
        <v>0</v>
      </c>
      <c r="J450" s="254">
        <f t="shared" si="41"/>
        <v>0</v>
      </c>
      <c r="K450" s="231"/>
    </row>
    <row r="451" spans="1:11" s="208" customFormat="1" hidden="1">
      <c r="A451" s="231"/>
      <c r="B451" s="233"/>
      <c r="C451" s="321" t="str">
        <f>'Data information'!C668</f>
        <v xml:space="preserve"> - แผ่นเหล็กขนาด 250X250X20mm. </v>
      </c>
      <c r="D451" s="254"/>
      <c r="E451" s="285" t="str">
        <f>'Data information'!D668</f>
        <v>กก.</v>
      </c>
      <c r="F451" s="254">
        <f>'Data information'!E668</f>
        <v>28.44</v>
      </c>
      <c r="G451" s="254">
        <f t="shared" si="39"/>
        <v>0</v>
      </c>
      <c r="H451" s="254">
        <f>'Data information'!F668</f>
        <v>0</v>
      </c>
      <c r="I451" s="254">
        <f t="shared" si="40"/>
        <v>0</v>
      </c>
      <c r="J451" s="254">
        <f t="shared" si="41"/>
        <v>0</v>
      </c>
      <c r="K451" s="231"/>
    </row>
    <row r="452" spans="1:11" s="208" customFormat="1" hidden="1">
      <c r="A452" s="231"/>
      <c r="B452" s="233"/>
      <c r="C452" s="321" t="str">
        <f>'Data information'!C669</f>
        <v xml:space="preserve"> - แผ่นเหล็กขนาด 200X350X20mm. </v>
      </c>
      <c r="D452" s="254"/>
      <c r="E452" s="285" t="str">
        <f>'Data information'!D669</f>
        <v>กก.</v>
      </c>
      <c r="F452" s="254">
        <f>'Data information'!E669</f>
        <v>28.44</v>
      </c>
      <c r="G452" s="254">
        <f t="shared" si="39"/>
        <v>0</v>
      </c>
      <c r="H452" s="254">
        <f>'Data information'!F669</f>
        <v>0</v>
      </c>
      <c r="I452" s="254">
        <f t="shared" si="40"/>
        <v>0</v>
      </c>
      <c r="J452" s="254">
        <f t="shared" si="41"/>
        <v>0</v>
      </c>
      <c r="K452" s="231"/>
    </row>
    <row r="453" spans="1:11" s="208" customFormat="1" hidden="1">
      <c r="A453" s="231"/>
      <c r="B453" s="233"/>
      <c r="C453" s="321" t="str">
        <f>'Data information'!C670</f>
        <v xml:space="preserve"> - Dowel DB20 ยาว 0.40 ม. (DETAIL-1,2)</v>
      </c>
      <c r="D453" s="254"/>
      <c r="E453" s="285" t="str">
        <f>'Data information'!D670</f>
        <v>กก.</v>
      </c>
      <c r="F453" s="254">
        <f>'Data information'!E670</f>
        <v>20.18</v>
      </c>
      <c r="G453" s="254">
        <f t="shared" si="39"/>
        <v>0</v>
      </c>
      <c r="H453" s="254">
        <f>'Data information'!F670</f>
        <v>0</v>
      </c>
      <c r="I453" s="254">
        <f t="shared" si="40"/>
        <v>0</v>
      </c>
      <c r="J453" s="254">
        <f t="shared" si="41"/>
        <v>0</v>
      </c>
      <c r="K453" s="231"/>
    </row>
    <row r="454" spans="1:11" s="208" customFormat="1" hidden="1">
      <c r="A454" s="231"/>
      <c r="B454" s="233"/>
      <c r="C454" s="321" t="str">
        <f>'Data information'!C671</f>
        <v xml:space="preserve"> - Dowel DB16 ยาว 0.40 ม.  (DETAIL-3)</v>
      </c>
      <c r="D454" s="254"/>
      <c r="E454" s="285" t="str">
        <f>'Data information'!D671</f>
        <v>กก.</v>
      </c>
      <c r="F454" s="254">
        <f>'Data information'!E671</f>
        <v>20.14</v>
      </c>
      <c r="G454" s="254">
        <f t="shared" si="39"/>
        <v>0</v>
      </c>
      <c r="H454" s="254">
        <f>'Data information'!F671</f>
        <v>0</v>
      </c>
      <c r="I454" s="254">
        <f t="shared" si="40"/>
        <v>0</v>
      </c>
      <c r="J454" s="254">
        <f t="shared" si="41"/>
        <v>0</v>
      </c>
      <c r="K454" s="231"/>
    </row>
    <row r="455" spans="1:11" s="208" customFormat="1" hidden="1">
      <c r="A455" s="231"/>
      <c r="B455" s="233"/>
      <c r="C455" s="321" t="str">
        <f>'Data information'!C672</f>
        <v xml:space="preserve"> - ค่าแรงเชื่อม ประกอบเหล็กโครงสร้าง</v>
      </c>
      <c r="D455" s="254"/>
      <c r="E455" s="285" t="str">
        <f>'Data information'!D672</f>
        <v>กก.</v>
      </c>
      <c r="F455" s="254">
        <f>'Data information'!E672</f>
        <v>0</v>
      </c>
      <c r="G455" s="254">
        <f t="shared" si="39"/>
        <v>0</v>
      </c>
      <c r="H455" s="254">
        <f>'Data information'!F672</f>
        <v>10</v>
      </c>
      <c r="I455" s="254">
        <f t="shared" si="40"/>
        <v>0</v>
      </c>
      <c r="J455" s="254">
        <f t="shared" si="41"/>
        <v>0</v>
      </c>
      <c r="K455" s="231"/>
    </row>
    <row r="456" spans="1:11" s="208" customFormat="1" hidden="1">
      <c r="A456" s="231"/>
      <c r="B456" s="233"/>
      <c r="C456" s="321" t="str">
        <f>'Data information'!C673</f>
        <v xml:space="preserve"> - ทาสีกันสนิม</v>
      </c>
      <c r="D456" s="254"/>
      <c r="E456" s="285" t="str">
        <f>'Data information'!D673</f>
        <v>ตร.ม.</v>
      </c>
      <c r="F456" s="254">
        <f>'Data information'!E673</f>
        <v>22.42</v>
      </c>
      <c r="G456" s="254">
        <f t="shared" si="39"/>
        <v>0</v>
      </c>
      <c r="H456" s="254">
        <f>'Data information'!F673</f>
        <v>30</v>
      </c>
      <c r="I456" s="254">
        <f t="shared" si="40"/>
        <v>0</v>
      </c>
      <c r="J456" s="254">
        <f t="shared" si="41"/>
        <v>0</v>
      </c>
      <c r="K456" s="231"/>
    </row>
    <row r="457" spans="1:11" s="208" customFormat="1" hidden="1">
      <c r="A457" s="231"/>
      <c r="B457" s="233"/>
      <c r="C457" s="321" t="str">
        <f>'Data information'!C674</f>
        <v xml:space="preserve"> - ทาสีน้ำมัน</v>
      </c>
      <c r="D457" s="254"/>
      <c r="E457" s="285" t="str">
        <f>'Data information'!D674</f>
        <v>ตร.ม.</v>
      </c>
      <c r="F457" s="254">
        <f>'Data information'!E674</f>
        <v>66.12</v>
      </c>
      <c r="G457" s="254">
        <f t="shared" si="39"/>
        <v>0</v>
      </c>
      <c r="H457" s="254">
        <f>'Data information'!F674</f>
        <v>35</v>
      </c>
      <c r="I457" s="254">
        <f t="shared" si="40"/>
        <v>0</v>
      </c>
      <c r="J457" s="254">
        <f t="shared" si="41"/>
        <v>0</v>
      </c>
      <c r="K457" s="231"/>
    </row>
    <row r="458" spans="1:11" s="208" customFormat="1" hidden="1">
      <c r="A458" s="231"/>
      <c r="B458" s="233"/>
      <c r="C458" s="321" t="str">
        <f>'Data information'!C675</f>
        <v xml:space="preserve"> - งานราวเหล็ก ราวบันได ST.4</v>
      </c>
      <c r="D458" s="254"/>
      <c r="E458" s="285" t="str">
        <f>'Data information'!D675</f>
        <v>ม.</v>
      </c>
      <c r="F458" s="254">
        <f>'Data information'!E675</f>
        <v>303.774</v>
      </c>
      <c r="G458" s="254">
        <f t="shared" si="39"/>
        <v>0</v>
      </c>
      <c r="H458" s="254">
        <f>'Data information'!F675</f>
        <v>114</v>
      </c>
      <c r="I458" s="254">
        <f t="shared" si="40"/>
        <v>0</v>
      </c>
      <c r="J458" s="254">
        <f t="shared" si="41"/>
        <v>0</v>
      </c>
      <c r="K458" s="231"/>
    </row>
    <row r="459" spans="1:11" s="208" customFormat="1" hidden="1">
      <c r="A459" s="231"/>
      <c r="B459" s="233"/>
      <c r="C459" s="319" t="str">
        <f>'Data information'!C676</f>
        <v>งานบันได ST.4 อาคาร 7</v>
      </c>
      <c r="D459" s="254"/>
      <c r="E459" s="285"/>
      <c r="F459" s="254"/>
      <c r="G459" s="254"/>
      <c r="H459" s="254"/>
      <c r="I459" s="254"/>
      <c r="J459" s="254"/>
      <c r="K459" s="231"/>
    </row>
    <row r="460" spans="1:11" s="208" customFormat="1" hidden="1">
      <c r="A460" s="231"/>
      <c r="B460" s="233"/>
      <c r="C460" s="321" t="str">
        <f>'Data information'!C677</f>
        <v xml:space="preserve"> - คอนกรีตโครงสร้าง  fc'= 280 ksc. ทรงกระบอก</v>
      </c>
      <c r="D460" s="254"/>
      <c r="E460" s="285" t="str">
        <f>'Data information'!D677</f>
        <v>ลบ.ม.</v>
      </c>
      <c r="F460" s="254">
        <f>'Data information'!E677</f>
        <v>1971.96</v>
      </c>
      <c r="G460" s="254">
        <f t="shared" si="39"/>
        <v>0</v>
      </c>
      <c r="H460" s="254">
        <f>'Data information'!F677</f>
        <v>519</v>
      </c>
      <c r="I460" s="254">
        <f t="shared" si="40"/>
        <v>0</v>
      </c>
      <c r="J460" s="254">
        <f t="shared" si="41"/>
        <v>0</v>
      </c>
      <c r="K460" s="231"/>
    </row>
    <row r="461" spans="1:11" s="208" customFormat="1" hidden="1">
      <c r="A461" s="231"/>
      <c r="B461" s="233"/>
      <c r="C461" s="321" t="str">
        <f>'Data information'!C678</f>
        <v xml:space="preserve">  - ไม้แบบทั่วไป  50%</v>
      </c>
      <c r="D461" s="254"/>
      <c r="E461" s="285" t="str">
        <f>'Data information'!D678</f>
        <v>ตร.ม.</v>
      </c>
      <c r="F461" s="254">
        <f>'Data information'!E678</f>
        <v>300</v>
      </c>
      <c r="G461" s="254">
        <f t="shared" si="39"/>
        <v>0</v>
      </c>
      <c r="H461" s="254">
        <f>'Data information'!F678</f>
        <v>0</v>
      </c>
      <c r="I461" s="254">
        <f t="shared" si="40"/>
        <v>0</v>
      </c>
      <c r="J461" s="254">
        <f t="shared" si="41"/>
        <v>0</v>
      </c>
      <c r="K461" s="231"/>
    </row>
    <row r="462" spans="1:11" s="208" customFormat="1" hidden="1">
      <c r="A462" s="231"/>
      <c r="B462" s="233"/>
      <c r="C462" s="321" t="str">
        <f>'Data information'!C679</f>
        <v xml:space="preserve">  - ค่าแรงไม้แบบ</v>
      </c>
      <c r="D462" s="254"/>
      <c r="E462" s="285" t="str">
        <f>'Data information'!D679</f>
        <v>ตร.ม.</v>
      </c>
      <c r="F462" s="254">
        <f>'Data information'!E679</f>
        <v>0</v>
      </c>
      <c r="G462" s="254">
        <f t="shared" si="39"/>
        <v>0</v>
      </c>
      <c r="H462" s="254">
        <f>'Data information'!F679</f>
        <v>115</v>
      </c>
      <c r="I462" s="254">
        <f t="shared" si="40"/>
        <v>0</v>
      </c>
      <c r="J462" s="254">
        <f t="shared" si="41"/>
        <v>0</v>
      </c>
      <c r="K462" s="231"/>
    </row>
    <row r="463" spans="1:11" s="208" customFormat="1" hidden="1">
      <c r="A463" s="231"/>
      <c r="B463" s="233"/>
      <c r="C463" s="321" t="str">
        <f>'Data information'!C680</f>
        <v xml:space="preserve">  - ไม้คร่าวยึดแบบหล่อคอนกรีต </v>
      </c>
      <c r="D463" s="254"/>
      <c r="E463" s="285" t="str">
        <f>'Data information'!D680</f>
        <v>ตร.ม.</v>
      </c>
      <c r="F463" s="254">
        <f>'Data information'!E680</f>
        <v>300</v>
      </c>
      <c r="G463" s="254">
        <f t="shared" si="39"/>
        <v>0</v>
      </c>
      <c r="H463" s="254">
        <f>'Data information'!F680</f>
        <v>0</v>
      </c>
      <c r="I463" s="254">
        <f t="shared" si="40"/>
        <v>0</v>
      </c>
      <c r="J463" s="254">
        <f t="shared" si="41"/>
        <v>0</v>
      </c>
      <c r="K463" s="231"/>
    </row>
    <row r="464" spans="1:11" s="208" customFormat="1" hidden="1">
      <c r="A464" s="231"/>
      <c r="B464" s="233"/>
      <c r="C464" s="321" t="str">
        <f>'Data information'!C681</f>
        <v xml:space="preserve">  - ตะปู</v>
      </c>
      <c r="D464" s="254"/>
      <c r="E464" s="285" t="str">
        <f>'Data information'!D681</f>
        <v>กก.</v>
      </c>
      <c r="F464" s="254">
        <f>'Data information'!E681</f>
        <v>58.88</v>
      </c>
      <c r="G464" s="254">
        <f t="shared" si="39"/>
        <v>0</v>
      </c>
      <c r="H464" s="254">
        <f>'Data information'!F681</f>
        <v>0</v>
      </c>
      <c r="I464" s="254">
        <f t="shared" si="40"/>
        <v>0</v>
      </c>
      <c r="J464" s="254">
        <f t="shared" si="41"/>
        <v>0</v>
      </c>
      <c r="K464" s="231"/>
    </row>
    <row r="465" spans="1:11" s="208" customFormat="1" hidden="1">
      <c r="A465" s="231"/>
      <c r="B465" s="233"/>
      <c r="C465" s="321" t="str">
        <f>'Data information'!C682</f>
        <v xml:space="preserve">  - เหล็กเส้นกลมผิวเรียบ SR.24 RB9 มม.</v>
      </c>
      <c r="D465" s="254"/>
      <c r="E465" s="285" t="str">
        <f>'Data information'!D682</f>
        <v>กก.</v>
      </c>
      <c r="F465" s="254">
        <f>'Data information'!E682</f>
        <v>20.79</v>
      </c>
      <c r="G465" s="254">
        <f t="shared" si="39"/>
        <v>0</v>
      </c>
      <c r="H465" s="254">
        <f>'Data information'!F682</f>
        <v>4.4000000000000004</v>
      </c>
      <c r="I465" s="254">
        <f t="shared" si="40"/>
        <v>0</v>
      </c>
      <c r="J465" s="254">
        <f t="shared" si="41"/>
        <v>0</v>
      </c>
      <c r="K465" s="231"/>
    </row>
    <row r="466" spans="1:11" s="208" customFormat="1" hidden="1">
      <c r="A466" s="231"/>
      <c r="B466" s="233"/>
      <c r="C466" s="321" t="str">
        <f>'Data information'!C683</f>
        <v xml:space="preserve">  - เหล็กเส้นกลมผิวข้ออ้อย SD.40 DB12 มม.</v>
      </c>
      <c r="D466" s="254"/>
      <c r="E466" s="285" t="str">
        <f>'Data information'!D683</f>
        <v>กก.</v>
      </c>
      <c r="F466" s="254">
        <f>'Data information'!E683</f>
        <v>20.2</v>
      </c>
      <c r="G466" s="254">
        <f t="shared" si="39"/>
        <v>0</v>
      </c>
      <c r="H466" s="254">
        <f>'Data information'!F683</f>
        <v>3.6</v>
      </c>
      <c r="I466" s="254">
        <f t="shared" si="40"/>
        <v>0</v>
      </c>
      <c r="J466" s="254">
        <f t="shared" si="41"/>
        <v>0</v>
      </c>
      <c r="K466" s="231"/>
    </row>
    <row r="467" spans="1:11" s="208" customFormat="1" hidden="1">
      <c r="A467" s="231"/>
      <c r="B467" s="233"/>
      <c r="C467" s="321" t="str">
        <f>'Data information'!C684</f>
        <v xml:space="preserve"> - ลวดผูกเหล็ก</v>
      </c>
      <c r="D467" s="254"/>
      <c r="E467" s="285" t="str">
        <f>'Data information'!D684</f>
        <v>กก.</v>
      </c>
      <c r="F467" s="254">
        <f>'Data information'!E684</f>
        <v>34.42</v>
      </c>
      <c r="G467" s="254">
        <f t="shared" si="39"/>
        <v>0</v>
      </c>
      <c r="H467" s="254">
        <f>'Data information'!F684</f>
        <v>0</v>
      </c>
      <c r="I467" s="254">
        <f t="shared" si="40"/>
        <v>0</v>
      </c>
      <c r="J467" s="254">
        <f t="shared" si="41"/>
        <v>0</v>
      </c>
      <c r="K467" s="231"/>
    </row>
    <row r="468" spans="1:11" s="208" customFormat="1" hidden="1">
      <c r="A468" s="231"/>
      <c r="B468" s="233"/>
      <c r="C468" s="321" t="str">
        <f>'Data information'!C685</f>
        <v xml:space="preserve"> - กันลื่นเหล็กสี่เหลี่ยมตัน ขนาด 1x1 ซม.(จมูกบันได)</v>
      </c>
      <c r="D468" s="254"/>
      <c r="E468" s="285" t="str">
        <f>'Data information'!D685</f>
        <v>ม.</v>
      </c>
      <c r="F468" s="254">
        <f>'Data information'!E685</f>
        <v>30</v>
      </c>
      <c r="G468" s="254">
        <f t="shared" si="39"/>
        <v>0</v>
      </c>
      <c r="H468" s="254">
        <f>'Data information'!F685</f>
        <v>0</v>
      </c>
      <c r="I468" s="254">
        <f t="shared" si="40"/>
        <v>0</v>
      </c>
      <c r="J468" s="254">
        <f t="shared" si="41"/>
        <v>0</v>
      </c>
      <c r="K468" s="231"/>
    </row>
    <row r="469" spans="1:11" s="208" customFormat="1" hidden="1">
      <c r="A469" s="231"/>
      <c r="B469" s="233"/>
      <c r="C469" s="319" t="str">
        <f>'Data information'!C686</f>
        <v>งานบันได ST.4 -A อาคาร 1</v>
      </c>
      <c r="D469" s="254"/>
      <c r="E469" s="285">
        <f>'Data information'!D686</f>
        <v>0</v>
      </c>
      <c r="F469" s="254">
        <f>'Data information'!E686</f>
        <v>0</v>
      </c>
      <c r="G469" s="254">
        <f t="shared" si="39"/>
        <v>0</v>
      </c>
      <c r="H469" s="254">
        <f>'Data information'!F686</f>
        <v>0</v>
      </c>
      <c r="I469" s="254">
        <f t="shared" si="40"/>
        <v>0</v>
      </c>
      <c r="J469" s="254">
        <f t="shared" si="41"/>
        <v>0</v>
      </c>
      <c r="K469" s="231"/>
    </row>
    <row r="470" spans="1:11" s="208" customFormat="1" hidden="1">
      <c r="A470" s="231"/>
      <c r="B470" s="233"/>
      <c r="C470" s="321" t="str">
        <f>'Data information'!C687</f>
        <v xml:space="preserve"> - ท่อเหล็กอาบสังกะสี DIA. 2"</v>
      </c>
      <c r="D470" s="254"/>
      <c r="E470" s="285" t="str">
        <f>'Data information'!D687</f>
        <v>ม.</v>
      </c>
      <c r="F470" s="254">
        <f>'Data information'!E687</f>
        <v>140.18600000000001</v>
      </c>
      <c r="G470" s="254">
        <f t="shared" si="39"/>
        <v>0</v>
      </c>
      <c r="H470" s="254">
        <f>'Data information'!F687</f>
        <v>0</v>
      </c>
      <c r="I470" s="254">
        <f t="shared" si="40"/>
        <v>0</v>
      </c>
      <c r="J470" s="254">
        <f t="shared" si="41"/>
        <v>0</v>
      </c>
      <c r="K470" s="231"/>
    </row>
    <row r="471" spans="1:11" s="208" customFormat="1" hidden="1">
      <c r="A471" s="231"/>
      <c r="B471" s="233"/>
      <c r="C471" s="321" t="str">
        <f>'Data information'!C688</f>
        <v xml:space="preserve"> - ท่อเหล็กอาบสังกะสี DIA. 1 1/2"</v>
      </c>
      <c r="D471" s="254"/>
      <c r="E471" s="285" t="str">
        <f>'Data information'!D688</f>
        <v>ม.</v>
      </c>
      <c r="F471" s="254">
        <f>'Data information'!E688</f>
        <v>112.15</v>
      </c>
      <c r="G471" s="254">
        <f t="shared" si="39"/>
        <v>0</v>
      </c>
      <c r="H471" s="254">
        <f>'Data information'!F688</f>
        <v>0</v>
      </c>
      <c r="I471" s="254">
        <f t="shared" si="40"/>
        <v>0</v>
      </c>
      <c r="J471" s="254">
        <f t="shared" si="41"/>
        <v>0</v>
      </c>
      <c r="K471" s="231"/>
    </row>
    <row r="472" spans="1:11" s="208" customFormat="1" hidden="1">
      <c r="A472" s="231"/>
      <c r="B472" s="233"/>
      <c r="C472" s="321" t="str">
        <f>'Data information'!C689</f>
        <v xml:space="preserve"> - EXP.BOLT 6mm.-4</v>
      </c>
      <c r="D472" s="254"/>
      <c r="E472" s="285" t="str">
        <f>'Data information'!D689</f>
        <v>ตัว</v>
      </c>
      <c r="F472" s="254">
        <f>'Data information'!E689</f>
        <v>15</v>
      </c>
      <c r="G472" s="254">
        <f t="shared" si="39"/>
        <v>0</v>
      </c>
      <c r="H472" s="254">
        <f>'Data information'!F689</f>
        <v>0</v>
      </c>
      <c r="I472" s="254">
        <f t="shared" si="40"/>
        <v>0</v>
      </c>
      <c r="J472" s="254">
        <f t="shared" si="41"/>
        <v>0</v>
      </c>
      <c r="K472" s="231"/>
    </row>
    <row r="473" spans="1:11" s="208" customFormat="1" hidden="1">
      <c r="A473" s="231"/>
      <c r="B473" s="233"/>
      <c r="C473" s="321" t="str">
        <f>'Data information'!C690</f>
        <v xml:space="preserve"> - PL. DIA. 4"หนา9 มม.</v>
      </c>
      <c r="D473" s="254"/>
      <c r="E473" s="285" t="str">
        <f>'Data information'!D690</f>
        <v>กก.</v>
      </c>
      <c r="F473" s="254">
        <f>'Data information'!E690</f>
        <v>27.5</v>
      </c>
      <c r="G473" s="254">
        <f t="shared" si="39"/>
        <v>0</v>
      </c>
      <c r="H473" s="254">
        <f>'Data information'!F690</f>
        <v>0</v>
      </c>
      <c r="I473" s="254">
        <f t="shared" si="40"/>
        <v>0</v>
      </c>
      <c r="J473" s="254">
        <f t="shared" si="41"/>
        <v>0</v>
      </c>
      <c r="K473" s="231"/>
    </row>
    <row r="474" spans="1:11" s="208" customFormat="1" hidden="1">
      <c r="A474" s="231"/>
      <c r="B474" s="233"/>
      <c r="C474" s="319" t="str">
        <f>'Data information'!C691</f>
        <v>งานบันได ST.5 อาคาร 2 ,8</v>
      </c>
      <c r="D474" s="254"/>
      <c r="E474" s="285"/>
      <c r="F474" s="254"/>
      <c r="G474" s="254"/>
      <c r="H474" s="254"/>
      <c r="I474" s="254"/>
      <c r="J474" s="254"/>
      <c r="K474" s="231"/>
    </row>
    <row r="475" spans="1:11" s="208" customFormat="1" hidden="1">
      <c r="A475" s="231"/>
      <c r="B475" s="233"/>
      <c r="C475" s="321" t="str">
        <f>'Data information'!C692</f>
        <v xml:space="preserve"> - คอนกรีตโครงสร้าง  fc'= 280 ksc. ทรงกระบอก</v>
      </c>
      <c r="D475" s="254"/>
      <c r="E475" s="285" t="str">
        <f>'Data information'!D692</f>
        <v>ลบ.ม.</v>
      </c>
      <c r="F475" s="254">
        <f>'Data information'!E692</f>
        <v>1971.96</v>
      </c>
      <c r="G475" s="254">
        <f t="shared" si="39"/>
        <v>0</v>
      </c>
      <c r="H475" s="254">
        <f>'Data information'!F692</f>
        <v>519</v>
      </c>
      <c r="I475" s="254">
        <f t="shared" si="40"/>
        <v>0</v>
      </c>
      <c r="J475" s="254">
        <f t="shared" si="41"/>
        <v>0</v>
      </c>
      <c r="K475" s="231"/>
    </row>
    <row r="476" spans="1:11" s="208" customFormat="1" hidden="1">
      <c r="A476" s="231"/>
      <c r="B476" s="233"/>
      <c r="C476" s="321" t="str">
        <f>'Data information'!C693</f>
        <v xml:space="preserve">  - ไม้แบบทั่วไป  50%</v>
      </c>
      <c r="D476" s="254"/>
      <c r="E476" s="285" t="str">
        <f>'Data information'!D693</f>
        <v>ตร.ม.</v>
      </c>
      <c r="F476" s="254">
        <f>'Data information'!E693</f>
        <v>300</v>
      </c>
      <c r="G476" s="254">
        <f t="shared" si="39"/>
        <v>0</v>
      </c>
      <c r="H476" s="254">
        <f>'Data information'!F693</f>
        <v>0</v>
      </c>
      <c r="I476" s="254">
        <f t="shared" si="40"/>
        <v>0</v>
      </c>
      <c r="J476" s="254">
        <f t="shared" si="41"/>
        <v>0</v>
      </c>
      <c r="K476" s="231"/>
    </row>
    <row r="477" spans="1:11" s="208" customFormat="1" hidden="1">
      <c r="A477" s="231"/>
      <c r="B477" s="233"/>
      <c r="C477" s="321" t="str">
        <f>'Data information'!C694</f>
        <v xml:space="preserve">  - ค่าแรงไม้แบบ</v>
      </c>
      <c r="D477" s="254"/>
      <c r="E477" s="285" t="str">
        <f>'Data information'!D694</f>
        <v>ตร.ม.</v>
      </c>
      <c r="F477" s="254">
        <f>'Data information'!E694</f>
        <v>0</v>
      </c>
      <c r="G477" s="254">
        <f t="shared" si="39"/>
        <v>0</v>
      </c>
      <c r="H477" s="254">
        <f>'Data information'!F694</f>
        <v>115</v>
      </c>
      <c r="I477" s="254">
        <f t="shared" si="40"/>
        <v>0</v>
      </c>
      <c r="J477" s="254">
        <f t="shared" si="41"/>
        <v>0</v>
      </c>
      <c r="K477" s="231"/>
    </row>
    <row r="478" spans="1:11" s="208" customFormat="1" hidden="1">
      <c r="A478" s="231"/>
      <c r="B478" s="233"/>
      <c r="C478" s="321" t="str">
        <f>'Data information'!C695</f>
        <v xml:space="preserve">  - ไม้คร่าวยึดแบบหล่อคอนกรีต </v>
      </c>
      <c r="D478" s="254"/>
      <c r="E478" s="285" t="str">
        <f>'Data information'!D695</f>
        <v>ตร.ม.</v>
      </c>
      <c r="F478" s="254">
        <f>'Data information'!E695</f>
        <v>300</v>
      </c>
      <c r="G478" s="254">
        <f t="shared" si="39"/>
        <v>0</v>
      </c>
      <c r="H478" s="254">
        <f>'Data information'!F695</f>
        <v>0</v>
      </c>
      <c r="I478" s="254">
        <f t="shared" si="40"/>
        <v>0</v>
      </c>
      <c r="J478" s="254">
        <f t="shared" si="41"/>
        <v>0</v>
      </c>
      <c r="K478" s="231"/>
    </row>
    <row r="479" spans="1:11" s="208" customFormat="1" hidden="1">
      <c r="A479" s="231"/>
      <c r="B479" s="233"/>
      <c r="C479" s="321" t="str">
        <f>'Data information'!C696</f>
        <v xml:space="preserve">  - ตะปู</v>
      </c>
      <c r="D479" s="254"/>
      <c r="E479" s="285" t="str">
        <f>'Data information'!D696</f>
        <v>กก.</v>
      </c>
      <c r="F479" s="254">
        <f>'Data information'!E696</f>
        <v>58.88</v>
      </c>
      <c r="G479" s="254">
        <f t="shared" si="39"/>
        <v>0</v>
      </c>
      <c r="H479" s="254">
        <f>'Data information'!F696</f>
        <v>0</v>
      </c>
      <c r="I479" s="254">
        <f t="shared" si="40"/>
        <v>0</v>
      </c>
      <c r="J479" s="254">
        <f t="shared" si="41"/>
        <v>0</v>
      </c>
      <c r="K479" s="231"/>
    </row>
    <row r="480" spans="1:11" s="208" customFormat="1" hidden="1">
      <c r="A480" s="231"/>
      <c r="B480" s="233"/>
      <c r="C480" s="321" t="str">
        <f>'Data information'!C697</f>
        <v xml:space="preserve">  - เหล็กเส้นกลมผิวเรียบ SR.24 RB9 มม.</v>
      </c>
      <c r="D480" s="254"/>
      <c r="E480" s="285" t="str">
        <f>'Data information'!D697</f>
        <v>กก.</v>
      </c>
      <c r="F480" s="254">
        <f>'Data information'!E697</f>
        <v>20.79</v>
      </c>
      <c r="G480" s="254">
        <f t="shared" si="39"/>
        <v>0</v>
      </c>
      <c r="H480" s="254">
        <f>'Data information'!F697</f>
        <v>4.4000000000000004</v>
      </c>
      <c r="I480" s="254">
        <f t="shared" si="40"/>
        <v>0</v>
      </c>
      <c r="J480" s="254">
        <f t="shared" si="41"/>
        <v>0</v>
      </c>
      <c r="K480" s="231"/>
    </row>
    <row r="481" spans="1:11" s="208" customFormat="1" hidden="1">
      <c r="A481" s="231"/>
      <c r="B481" s="233"/>
      <c r="C481" s="321" t="str">
        <f>'Data information'!C698</f>
        <v xml:space="preserve">  - เหล็กเส้นกลมผิวข้ออ้อย SD.40 DB12 มม.</v>
      </c>
      <c r="D481" s="254"/>
      <c r="E481" s="285" t="str">
        <f>'Data information'!D698</f>
        <v>กก.</v>
      </c>
      <c r="F481" s="254">
        <f>'Data information'!E698</f>
        <v>20.2</v>
      </c>
      <c r="G481" s="254">
        <f t="shared" si="39"/>
        <v>0</v>
      </c>
      <c r="H481" s="254">
        <f>'Data information'!F698</f>
        <v>3.6</v>
      </c>
      <c r="I481" s="254">
        <f t="shared" si="40"/>
        <v>0</v>
      </c>
      <c r="J481" s="254">
        <f t="shared" si="41"/>
        <v>0</v>
      </c>
      <c r="K481" s="231"/>
    </row>
    <row r="482" spans="1:11" s="208" customFormat="1" hidden="1">
      <c r="A482" s="231"/>
      <c r="B482" s="233"/>
      <c r="C482" s="321" t="str">
        <f>'Data information'!C699</f>
        <v xml:space="preserve"> - ลวดผูกเหล็ก</v>
      </c>
      <c r="D482" s="254"/>
      <c r="E482" s="285" t="str">
        <f>'Data information'!D699</f>
        <v>กก.</v>
      </c>
      <c r="F482" s="254">
        <f>'Data information'!E699</f>
        <v>34.42</v>
      </c>
      <c r="G482" s="254">
        <f t="shared" si="39"/>
        <v>0</v>
      </c>
      <c r="H482" s="254">
        <f>'Data information'!F699</f>
        <v>0</v>
      </c>
      <c r="I482" s="254">
        <f t="shared" si="40"/>
        <v>0</v>
      </c>
      <c r="J482" s="254">
        <f t="shared" si="41"/>
        <v>0</v>
      </c>
      <c r="K482" s="231"/>
    </row>
    <row r="483" spans="1:11" s="208" customFormat="1" hidden="1">
      <c r="A483" s="231"/>
      <c r="B483" s="233"/>
      <c r="C483" s="321" t="str">
        <f>'Data information'!C700</f>
        <v xml:space="preserve"> - กันลื่นเหล็กสี่เหลี่ยมตัน ขนาด 1x1 ซม.(จมูกบันได)</v>
      </c>
      <c r="D483" s="254"/>
      <c r="E483" s="285" t="str">
        <f>'Data information'!D700</f>
        <v>ม.</v>
      </c>
      <c r="F483" s="254">
        <f>'Data information'!E700</f>
        <v>30</v>
      </c>
      <c r="G483" s="254">
        <f t="shared" si="39"/>
        <v>0</v>
      </c>
      <c r="H483" s="254">
        <f>'Data information'!F700</f>
        <v>0</v>
      </c>
      <c r="I483" s="254">
        <f t="shared" si="40"/>
        <v>0</v>
      </c>
      <c r="J483" s="254">
        <f t="shared" si="41"/>
        <v>0</v>
      </c>
      <c r="K483" s="231"/>
    </row>
    <row r="484" spans="1:11" s="208" customFormat="1" hidden="1">
      <c r="A484" s="231"/>
      <c r="B484" s="233"/>
      <c r="C484" s="319" t="str">
        <f>'Data information'!C701</f>
        <v>งานบันได ST.5 อาคาร 4</v>
      </c>
      <c r="D484" s="254"/>
      <c r="E484" s="285"/>
      <c r="F484" s="254"/>
      <c r="G484" s="254"/>
      <c r="H484" s="254"/>
      <c r="I484" s="254"/>
      <c r="J484" s="254"/>
      <c r="K484" s="231"/>
    </row>
    <row r="485" spans="1:11" s="208" customFormat="1" hidden="1">
      <c r="A485" s="231"/>
      <c r="B485" s="233"/>
      <c r="C485" s="321" t="str">
        <f>'Data information'!C702</f>
        <v xml:space="preserve"> - H-390X300X10X16 mm.( แม่บันได )</v>
      </c>
      <c r="D485" s="254"/>
      <c r="E485" s="285" t="str">
        <f>'Data information'!D702</f>
        <v>กก.</v>
      </c>
      <c r="F485" s="254">
        <f>'Data information'!E702</f>
        <v>34.64</v>
      </c>
      <c r="G485" s="254">
        <f t="shared" si="39"/>
        <v>0</v>
      </c>
      <c r="H485" s="254">
        <f>'Data information'!F702</f>
        <v>0</v>
      </c>
      <c r="I485" s="254">
        <f t="shared" si="40"/>
        <v>0</v>
      </c>
      <c r="J485" s="254">
        <f t="shared" si="41"/>
        <v>0</v>
      </c>
      <c r="K485" s="231"/>
    </row>
    <row r="486" spans="1:11" s="208" customFormat="1" hidden="1">
      <c r="A486" s="231"/>
      <c r="B486" s="233"/>
      <c r="C486" s="321" t="str">
        <f>'Data information'!C703</f>
        <v xml:space="preserve"> - แผ่นเหล็กเรียบดำหนา 6 มม. (ลูกตั้ง-ลูกนอน)</v>
      </c>
      <c r="D486" s="254"/>
      <c r="E486" s="285" t="str">
        <f>'Data information'!D703</f>
        <v>กก.</v>
      </c>
      <c r="F486" s="254">
        <f>'Data information'!E703</f>
        <v>25.12</v>
      </c>
      <c r="G486" s="254">
        <f t="shared" si="39"/>
        <v>0</v>
      </c>
      <c r="H486" s="254">
        <f>'Data information'!F703</f>
        <v>0</v>
      </c>
      <c r="I486" s="254">
        <f t="shared" si="40"/>
        <v>0</v>
      </c>
      <c r="J486" s="254">
        <f t="shared" si="41"/>
        <v>0</v>
      </c>
      <c r="K486" s="231"/>
    </row>
    <row r="487" spans="1:11" s="208" customFormat="1" hidden="1">
      <c r="A487" s="231"/>
      <c r="B487" s="233"/>
      <c r="C487" s="321" t="str">
        <f>'Data information'!C704</f>
        <v xml:space="preserve"> - แผ่นเหล็กขนาด 1000X400X25mm. </v>
      </c>
      <c r="D487" s="254"/>
      <c r="E487" s="285" t="str">
        <f>'Data information'!D704</f>
        <v>กก.</v>
      </c>
      <c r="F487" s="254">
        <f>'Data information'!E704</f>
        <v>28.44</v>
      </c>
      <c r="G487" s="254">
        <f t="shared" si="39"/>
        <v>0</v>
      </c>
      <c r="H487" s="254">
        <f>'Data information'!F704</f>
        <v>0</v>
      </c>
      <c r="I487" s="254">
        <f t="shared" si="40"/>
        <v>0</v>
      </c>
      <c r="J487" s="254">
        <f t="shared" si="41"/>
        <v>0</v>
      </c>
      <c r="K487" s="231"/>
    </row>
    <row r="488" spans="1:11" s="208" customFormat="1" hidden="1">
      <c r="A488" s="231"/>
      <c r="B488" s="233"/>
      <c r="C488" s="321" t="str">
        <f>'Data information'!C705</f>
        <v xml:space="preserve"> - แผ่นเหล็กขนาด 400X400X25mm. </v>
      </c>
      <c r="D488" s="254"/>
      <c r="E488" s="285" t="str">
        <f>'Data information'!D705</f>
        <v>กก.</v>
      </c>
      <c r="F488" s="254">
        <f>'Data information'!E705</f>
        <v>28.44</v>
      </c>
      <c r="G488" s="254">
        <f t="shared" si="39"/>
        <v>0</v>
      </c>
      <c r="H488" s="254">
        <f>'Data information'!F705</f>
        <v>0</v>
      </c>
      <c r="I488" s="254">
        <f t="shared" si="40"/>
        <v>0</v>
      </c>
      <c r="J488" s="254">
        <f t="shared" si="41"/>
        <v>0</v>
      </c>
      <c r="K488" s="231"/>
    </row>
    <row r="489" spans="1:11" s="208" customFormat="1" hidden="1">
      <c r="A489" s="231"/>
      <c r="B489" s="233"/>
      <c r="C489" s="321" t="str">
        <f>'Data information'!C706</f>
        <v xml:space="preserve"> - แผ่นเหล็กขนาด 200X350X25mm. </v>
      </c>
      <c r="D489" s="254"/>
      <c r="E489" s="285" t="str">
        <f>'Data information'!D706</f>
        <v>กก.</v>
      </c>
      <c r="F489" s="254">
        <f>'Data information'!E706</f>
        <v>28.44</v>
      </c>
      <c r="G489" s="254">
        <f t="shared" si="39"/>
        <v>0</v>
      </c>
      <c r="H489" s="254">
        <f>'Data information'!F706</f>
        <v>0</v>
      </c>
      <c r="I489" s="254">
        <f t="shared" si="40"/>
        <v>0</v>
      </c>
      <c r="J489" s="254">
        <f t="shared" si="41"/>
        <v>0</v>
      </c>
      <c r="K489" s="231"/>
    </row>
    <row r="490" spans="1:11" s="208" customFormat="1" hidden="1">
      <c r="A490" s="231"/>
      <c r="B490" s="233"/>
      <c r="C490" s="321" t="str">
        <f>'Data information'!C707</f>
        <v xml:space="preserve"> - Dowel DB25 ยาว 0.40 ม.</v>
      </c>
      <c r="D490" s="254"/>
      <c r="E490" s="285" t="str">
        <f>'Data information'!D707</f>
        <v>กก.</v>
      </c>
      <c r="F490" s="254">
        <f>'Data information'!E707</f>
        <v>20.41</v>
      </c>
      <c r="G490" s="254">
        <f t="shared" si="39"/>
        <v>0</v>
      </c>
      <c r="H490" s="254">
        <f>'Data information'!F707</f>
        <v>0</v>
      </c>
      <c r="I490" s="254">
        <f t="shared" si="40"/>
        <v>0</v>
      </c>
      <c r="J490" s="254">
        <f t="shared" si="41"/>
        <v>0</v>
      </c>
      <c r="K490" s="231"/>
    </row>
    <row r="491" spans="1:11" s="208" customFormat="1" hidden="1">
      <c r="A491" s="231"/>
      <c r="B491" s="233"/>
      <c r="C491" s="321" t="str">
        <f>'Data information'!C708</f>
        <v xml:space="preserve"> - Dowel DB16 ยาว 0.40 ม.  </v>
      </c>
      <c r="D491" s="254"/>
      <c r="E491" s="285" t="str">
        <f>'Data information'!D708</f>
        <v>กก.</v>
      </c>
      <c r="F491" s="254">
        <f>'Data information'!E708</f>
        <v>20.14</v>
      </c>
      <c r="G491" s="254">
        <f t="shared" si="39"/>
        <v>0</v>
      </c>
      <c r="H491" s="254">
        <f>'Data information'!F708</f>
        <v>0</v>
      </c>
      <c r="I491" s="254">
        <f t="shared" si="40"/>
        <v>0</v>
      </c>
      <c r="J491" s="254">
        <f t="shared" si="41"/>
        <v>0</v>
      </c>
      <c r="K491" s="231"/>
    </row>
    <row r="492" spans="1:11" s="208" customFormat="1" hidden="1">
      <c r="A492" s="231"/>
      <c r="B492" s="233"/>
      <c r="C492" s="321" t="str">
        <f>'Data information'!C709</f>
        <v xml:space="preserve"> - ค่าแรงเชื่อม ประกอบเหล็กโครงสร้าง</v>
      </c>
      <c r="D492" s="254"/>
      <c r="E492" s="285" t="str">
        <f>'Data information'!D709</f>
        <v>กก.</v>
      </c>
      <c r="F492" s="254">
        <f>'Data information'!E709</f>
        <v>0</v>
      </c>
      <c r="G492" s="254">
        <f t="shared" si="39"/>
        <v>0</v>
      </c>
      <c r="H492" s="254">
        <f>'Data information'!F709</f>
        <v>10</v>
      </c>
      <c r="I492" s="254">
        <f t="shared" si="40"/>
        <v>0</v>
      </c>
      <c r="J492" s="254">
        <f t="shared" si="41"/>
        <v>0</v>
      </c>
      <c r="K492" s="231"/>
    </row>
    <row r="493" spans="1:11" s="208" customFormat="1" hidden="1">
      <c r="A493" s="231"/>
      <c r="B493" s="233"/>
      <c r="C493" s="321" t="str">
        <f>'Data information'!C710</f>
        <v xml:space="preserve"> - คอนกรีต ขัดมันเรียบ (ลูกนอนบันได)</v>
      </c>
      <c r="D493" s="254"/>
      <c r="E493" s="285" t="str">
        <f>'Data information'!D710</f>
        <v>ลบ.ม.</v>
      </c>
      <c r="F493" s="254">
        <f>'Data information'!E710</f>
        <v>1971.96</v>
      </c>
      <c r="G493" s="254">
        <f t="shared" ref="G493:G525" si="42">D493*F493</f>
        <v>0</v>
      </c>
      <c r="H493" s="254">
        <f>'Data information'!F710</f>
        <v>519</v>
      </c>
      <c r="I493" s="254">
        <f t="shared" ref="I493:I525" si="43">D493*H493</f>
        <v>0</v>
      </c>
      <c r="J493" s="254">
        <f t="shared" ref="J493:J525" si="44">G493+I493</f>
        <v>0</v>
      </c>
      <c r="K493" s="231"/>
    </row>
    <row r="494" spans="1:11" s="208" customFormat="1" hidden="1">
      <c r="A494" s="231"/>
      <c r="B494" s="233"/>
      <c r="C494" s="321" t="str">
        <f>'Data information'!C711</f>
        <v xml:space="preserve"> - เหล็กเสริม RB 9 มม.</v>
      </c>
      <c r="D494" s="254"/>
      <c r="E494" s="285" t="str">
        <f>'Data information'!D711</f>
        <v>กก.</v>
      </c>
      <c r="F494" s="254">
        <f>'Data information'!E711</f>
        <v>20.79</v>
      </c>
      <c r="G494" s="254">
        <f t="shared" si="42"/>
        <v>0</v>
      </c>
      <c r="H494" s="254">
        <f>'Data information'!F711</f>
        <v>4.4000000000000004</v>
      </c>
      <c r="I494" s="254">
        <f t="shared" si="43"/>
        <v>0</v>
      </c>
      <c r="J494" s="254">
        <f t="shared" si="44"/>
        <v>0</v>
      </c>
      <c r="K494" s="231"/>
    </row>
    <row r="495" spans="1:11" s="208" customFormat="1" hidden="1">
      <c r="A495" s="231"/>
      <c r="B495" s="233"/>
      <c r="C495" s="321" t="str">
        <f>'Data information'!C712</f>
        <v xml:space="preserve"> - เหล็กเสริม DB 12 มม.</v>
      </c>
      <c r="D495" s="254"/>
      <c r="E495" s="285" t="str">
        <f>'Data information'!D712</f>
        <v>กก.</v>
      </c>
      <c r="F495" s="254">
        <f>'Data information'!E712</f>
        <v>20.2</v>
      </c>
      <c r="G495" s="254">
        <f t="shared" si="42"/>
        <v>0</v>
      </c>
      <c r="H495" s="254">
        <f>'Data information'!F712</f>
        <v>3.6</v>
      </c>
      <c r="I495" s="254">
        <f t="shared" si="43"/>
        <v>0</v>
      </c>
      <c r="J495" s="254">
        <f t="shared" si="44"/>
        <v>0</v>
      </c>
      <c r="K495" s="231"/>
    </row>
    <row r="496" spans="1:11" s="208" customFormat="1" hidden="1">
      <c r="A496" s="231"/>
      <c r="B496" s="233"/>
      <c r="C496" s="321" t="str">
        <f>'Data information'!C713</f>
        <v xml:space="preserve"> - เหล็กสี่เหลี่ยมตัน 1 x 1 ซม.(จมูกบันได)</v>
      </c>
      <c r="D496" s="254"/>
      <c r="E496" s="285" t="str">
        <f>'Data information'!D713</f>
        <v>ม.</v>
      </c>
      <c r="F496" s="254">
        <f>'Data information'!E713</f>
        <v>30</v>
      </c>
      <c r="G496" s="254">
        <f t="shared" si="42"/>
        <v>0</v>
      </c>
      <c r="H496" s="254">
        <f>'Data information'!F713</f>
        <v>0</v>
      </c>
      <c r="I496" s="254">
        <f t="shared" si="43"/>
        <v>0</v>
      </c>
      <c r="J496" s="254">
        <f t="shared" si="44"/>
        <v>0</v>
      </c>
      <c r="K496" s="231"/>
    </row>
    <row r="497" spans="1:11" s="208" customFormat="1" hidden="1">
      <c r="A497" s="231"/>
      <c r="B497" s="233"/>
      <c r="C497" s="321" t="str">
        <f>'Data information'!C714</f>
        <v xml:space="preserve"> - ลวดผูกเหล็ก</v>
      </c>
      <c r="D497" s="254"/>
      <c r="E497" s="285" t="str">
        <f>'Data information'!D714</f>
        <v>กก.</v>
      </c>
      <c r="F497" s="254">
        <f>'Data information'!E714</f>
        <v>34.42</v>
      </c>
      <c r="G497" s="254">
        <f t="shared" si="42"/>
        <v>0</v>
      </c>
      <c r="H497" s="254">
        <f>'Data information'!F714</f>
        <v>0</v>
      </c>
      <c r="I497" s="254">
        <f t="shared" si="43"/>
        <v>0</v>
      </c>
      <c r="J497" s="254">
        <f t="shared" si="44"/>
        <v>0</v>
      </c>
      <c r="K497" s="231"/>
    </row>
    <row r="498" spans="1:11" s="208" customFormat="1" hidden="1">
      <c r="A498" s="231"/>
      <c r="B498" s="233"/>
      <c r="C498" s="321" t="str">
        <f>'Data information'!C715</f>
        <v xml:space="preserve"> - ทาสีกันสนิม</v>
      </c>
      <c r="D498" s="254"/>
      <c r="E498" s="285" t="str">
        <f>'Data information'!D715</f>
        <v>ตร.ม.</v>
      </c>
      <c r="F498" s="254">
        <f>'Data information'!E715</f>
        <v>22.42</v>
      </c>
      <c r="G498" s="254">
        <f t="shared" si="42"/>
        <v>0</v>
      </c>
      <c r="H498" s="254">
        <f>'Data information'!F715</f>
        <v>30</v>
      </c>
      <c r="I498" s="254">
        <f t="shared" si="43"/>
        <v>0</v>
      </c>
      <c r="J498" s="254">
        <f t="shared" si="44"/>
        <v>0</v>
      </c>
      <c r="K498" s="231"/>
    </row>
    <row r="499" spans="1:11" s="208" customFormat="1" hidden="1">
      <c r="A499" s="231"/>
      <c r="B499" s="233"/>
      <c r="C499" s="321" t="str">
        <f>'Data information'!C716</f>
        <v xml:space="preserve"> - ทาสีน้ำมัน</v>
      </c>
      <c r="D499" s="254"/>
      <c r="E499" s="285" t="str">
        <f>'Data information'!D716</f>
        <v>ตร.ม.</v>
      </c>
      <c r="F499" s="254">
        <f>'Data information'!E716</f>
        <v>66.12</v>
      </c>
      <c r="G499" s="254">
        <f t="shared" si="42"/>
        <v>0</v>
      </c>
      <c r="H499" s="254">
        <f>'Data information'!F716</f>
        <v>35</v>
      </c>
      <c r="I499" s="254">
        <f t="shared" si="43"/>
        <v>0</v>
      </c>
      <c r="J499" s="254">
        <f t="shared" si="44"/>
        <v>0</v>
      </c>
      <c r="K499" s="231"/>
    </row>
    <row r="500" spans="1:11" s="208" customFormat="1" hidden="1">
      <c r="A500" s="231"/>
      <c r="B500" s="233"/>
      <c r="C500" s="321" t="str">
        <f>'Data information'!C717</f>
        <v xml:space="preserve"> - งานราวเหล็ก ราวบันได ST.5</v>
      </c>
      <c r="D500" s="254"/>
      <c r="E500" s="285" t="str">
        <f>'Data information'!D717</f>
        <v>ม.</v>
      </c>
      <c r="F500" s="254">
        <f>'Data information'!E717</f>
        <v>1838.53</v>
      </c>
      <c r="G500" s="254">
        <f t="shared" si="42"/>
        <v>0</v>
      </c>
      <c r="H500" s="254">
        <f>'Data information'!F717</f>
        <v>560</v>
      </c>
      <c r="I500" s="254">
        <f t="shared" si="43"/>
        <v>0</v>
      </c>
      <c r="J500" s="254">
        <f t="shared" si="44"/>
        <v>0</v>
      </c>
      <c r="K500" s="231"/>
    </row>
    <row r="501" spans="1:11" s="208" customFormat="1" hidden="1">
      <c r="A501" s="231"/>
      <c r="B501" s="233"/>
      <c r="C501" s="319" t="str">
        <f>'Data information'!C718</f>
        <v>งานบันได ST.2 ทางเชื่อม 5</v>
      </c>
      <c r="D501" s="254"/>
      <c r="E501" s="285"/>
      <c r="F501" s="254"/>
      <c r="G501" s="254"/>
      <c r="H501" s="254"/>
      <c r="I501" s="254"/>
      <c r="J501" s="254"/>
      <c r="K501" s="231"/>
    </row>
    <row r="502" spans="1:11" s="208" customFormat="1" hidden="1">
      <c r="A502" s="231"/>
      <c r="B502" s="233"/>
      <c r="C502" s="321" t="str">
        <f>'Data information'!C719</f>
        <v xml:space="preserve"> - H-300X150X6.5X9mm.( แม่บันได )</v>
      </c>
      <c r="D502" s="254"/>
      <c r="E502" s="285" t="str">
        <f>'Data information'!D719</f>
        <v>กก.</v>
      </c>
      <c r="F502" s="254">
        <f>'Data information'!E719</f>
        <v>35.549999999999997</v>
      </c>
      <c r="G502" s="254">
        <f t="shared" si="42"/>
        <v>0</v>
      </c>
      <c r="H502" s="254">
        <f>'Data information'!F719</f>
        <v>0</v>
      </c>
      <c r="I502" s="254">
        <f t="shared" si="43"/>
        <v>0</v>
      </c>
      <c r="J502" s="254">
        <f t="shared" si="44"/>
        <v>0</v>
      </c>
      <c r="K502" s="231"/>
    </row>
    <row r="503" spans="1:11" s="208" customFormat="1" hidden="1">
      <c r="A503" s="231"/>
      <c r="B503" s="233"/>
      <c r="C503" s="321" t="str">
        <f>'Data information'!C720</f>
        <v xml:space="preserve"> - H-200X200X8X12mm. (เสา)</v>
      </c>
      <c r="D503" s="254"/>
      <c r="E503" s="285" t="str">
        <f>'Data information'!D720</f>
        <v>กก.</v>
      </c>
      <c r="F503" s="254">
        <f>'Data information'!E720</f>
        <v>33.409999999999997</v>
      </c>
      <c r="G503" s="254">
        <f t="shared" si="42"/>
        <v>0</v>
      </c>
      <c r="H503" s="254">
        <f>'Data information'!F720</f>
        <v>0</v>
      </c>
      <c r="I503" s="254">
        <f t="shared" si="43"/>
        <v>0</v>
      </c>
      <c r="J503" s="254">
        <f t="shared" si="44"/>
        <v>0</v>
      </c>
      <c r="K503" s="231"/>
    </row>
    <row r="504" spans="1:11" s="208" customFormat="1" hidden="1">
      <c r="A504" s="231"/>
      <c r="B504" s="233"/>
      <c r="C504" s="321" t="str">
        <f>'Data information'!C721</f>
        <v xml:space="preserve"> - แผ่นเหล็กเรียบดำหนา 6 มม. (ลูกตั้ง-ลูกนอน)</v>
      </c>
      <c r="D504" s="254"/>
      <c r="E504" s="285" t="str">
        <f>'Data information'!D721</f>
        <v>กก.</v>
      </c>
      <c r="F504" s="254">
        <f>'Data information'!E721</f>
        <v>25.12</v>
      </c>
      <c r="G504" s="254">
        <f t="shared" si="42"/>
        <v>0</v>
      </c>
      <c r="H504" s="254">
        <f>'Data information'!F721</f>
        <v>0</v>
      </c>
      <c r="I504" s="254">
        <f t="shared" si="43"/>
        <v>0</v>
      </c>
      <c r="J504" s="254">
        <f t="shared" si="44"/>
        <v>0</v>
      </c>
      <c r="K504" s="231"/>
    </row>
    <row r="505" spans="1:11" s="208" customFormat="1" hidden="1">
      <c r="A505" s="231"/>
      <c r="B505" s="233"/>
      <c r="C505" s="321" t="str">
        <f>'Data information'!C722</f>
        <v xml:space="preserve"> - แผ่นเหล็กขนาด 600X400X20mm. </v>
      </c>
      <c r="D505" s="254"/>
      <c r="E505" s="285" t="str">
        <f>'Data information'!D722</f>
        <v>กก.</v>
      </c>
      <c r="F505" s="254">
        <f>'Data information'!E722</f>
        <v>28.44</v>
      </c>
      <c r="G505" s="254">
        <f t="shared" si="42"/>
        <v>0</v>
      </c>
      <c r="H505" s="254">
        <f>'Data information'!F722</f>
        <v>0</v>
      </c>
      <c r="I505" s="254">
        <f t="shared" si="43"/>
        <v>0</v>
      </c>
      <c r="J505" s="254">
        <f t="shared" si="44"/>
        <v>0</v>
      </c>
      <c r="K505" s="231"/>
    </row>
    <row r="506" spans="1:11" s="208" customFormat="1" hidden="1">
      <c r="A506" s="231"/>
      <c r="B506" s="233"/>
      <c r="C506" s="321" t="str">
        <f>'Data information'!C723</f>
        <v xml:space="preserve"> - แผ่นเหล็กขนาด 400X400X20mm. </v>
      </c>
      <c r="D506" s="254"/>
      <c r="E506" s="285" t="str">
        <f>'Data information'!D723</f>
        <v>กก.</v>
      </c>
      <c r="F506" s="254">
        <f>'Data information'!E723</f>
        <v>28.44</v>
      </c>
      <c r="G506" s="254">
        <f t="shared" si="42"/>
        <v>0</v>
      </c>
      <c r="H506" s="254">
        <f>'Data information'!F723</f>
        <v>0</v>
      </c>
      <c r="I506" s="254">
        <f t="shared" si="43"/>
        <v>0</v>
      </c>
      <c r="J506" s="254">
        <f t="shared" si="44"/>
        <v>0</v>
      </c>
      <c r="K506" s="231"/>
    </row>
    <row r="507" spans="1:11" s="208" customFormat="1" hidden="1">
      <c r="A507" s="231"/>
      <c r="B507" s="233"/>
      <c r="C507" s="321" t="str">
        <f>'Data information'!C724</f>
        <v xml:space="preserve"> - J-Bolt 20 mm.</v>
      </c>
      <c r="D507" s="254"/>
      <c r="E507" s="285" t="str">
        <f>'Data information'!D724</f>
        <v>ชุด</v>
      </c>
      <c r="F507" s="254">
        <f>'Data information'!E724</f>
        <v>150</v>
      </c>
      <c r="G507" s="254">
        <f t="shared" si="42"/>
        <v>0</v>
      </c>
      <c r="H507" s="254">
        <f>'Data information'!F724</f>
        <v>0</v>
      </c>
      <c r="I507" s="254">
        <f t="shared" si="43"/>
        <v>0</v>
      </c>
      <c r="J507" s="254">
        <f t="shared" si="44"/>
        <v>0</v>
      </c>
      <c r="K507" s="231"/>
    </row>
    <row r="508" spans="1:11" s="208" customFormat="1" hidden="1">
      <c r="A508" s="231"/>
      <c r="B508" s="233"/>
      <c r="C508" s="321" t="str">
        <f>'Data information'!C725</f>
        <v xml:space="preserve"> - Bolt M20</v>
      </c>
      <c r="D508" s="254"/>
      <c r="E508" s="285" t="str">
        <f>'Data information'!D725</f>
        <v>ชุด</v>
      </c>
      <c r="F508" s="254">
        <f>'Data information'!E725</f>
        <v>150</v>
      </c>
      <c r="G508" s="254">
        <f t="shared" si="42"/>
        <v>0</v>
      </c>
      <c r="H508" s="254">
        <f>'Data information'!F725</f>
        <v>0</v>
      </c>
      <c r="I508" s="254">
        <f t="shared" si="43"/>
        <v>0</v>
      </c>
      <c r="J508" s="254">
        <f t="shared" si="44"/>
        <v>0</v>
      </c>
      <c r="K508" s="231"/>
    </row>
    <row r="509" spans="1:11" s="208" customFormat="1" hidden="1">
      <c r="A509" s="231"/>
      <c r="B509" s="233"/>
      <c r="C509" s="321" t="str">
        <f>'Data information'!C726</f>
        <v xml:space="preserve"> - ค่าแรงเชื่อม ประกอบเหล็กโครงสร้าง</v>
      </c>
      <c r="D509" s="254"/>
      <c r="E509" s="285" t="str">
        <f>'Data information'!D726</f>
        <v>กก.</v>
      </c>
      <c r="F509" s="254">
        <f>'Data information'!E726</f>
        <v>0</v>
      </c>
      <c r="G509" s="254">
        <f t="shared" si="42"/>
        <v>0</v>
      </c>
      <c r="H509" s="254">
        <f>'Data information'!F726</f>
        <v>10</v>
      </c>
      <c r="I509" s="254">
        <f t="shared" si="43"/>
        <v>0</v>
      </c>
      <c r="J509" s="254">
        <f t="shared" si="44"/>
        <v>0</v>
      </c>
      <c r="K509" s="231"/>
    </row>
    <row r="510" spans="1:11" s="208" customFormat="1" hidden="1">
      <c r="A510" s="231"/>
      <c r="B510" s="233"/>
      <c r="C510" s="321" t="str">
        <f>'Data information'!C727</f>
        <v xml:space="preserve"> - ทาสีกันสนิม</v>
      </c>
      <c r="D510" s="254"/>
      <c r="E510" s="285" t="str">
        <f>'Data information'!D727</f>
        <v>ตร.ม.</v>
      </c>
      <c r="F510" s="254">
        <f>'Data information'!E727</f>
        <v>22.42</v>
      </c>
      <c r="G510" s="254">
        <f t="shared" si="42"/>
        <v>0</v>
      </c>
      <c r="H510" s="254">
        <f>'Data information'!F727</f>
        <v>30</v>
      </c>
      <c r="I510" s="254">
        <f t="shared" si="43"/>
        <v>0</v>
      </c>
      <c r="J510" s="254">
        <f t="shared" si="44"/>
        <v>0</v>
      </c>
      <c r="K510" s="231"/>
    </row>
    <row r="511" spans="1:11" s="208" customFormat="1" hidden="1">
      <c r="A511" s="231"/>
      <c r="B511" s="233"/>
      <c r="C511" s="321" t="str">
        <f>'Data information'!C728</f>
        <v xml:space="preserve"> - ทาสีน้ำมัน</v>
      </c>
      <c r="D511" s="254"/>
      <c r="E511" s="285" t="str">
        <f>'Data information'!D728</f>
        <v>ตร.ม.</v>
      </c>
      <c r="F511" s="254">
        <f>'Data information'!E728</f>
        <v>66.12</v>
      </c>
      <c r="G511" s="254">
        <f t="shared" si="42"/>
        <v>0</v>
      </c>
      <c r="H511" s="254">
        <f>'Data information'!F728</f>
        <v>35</v>
      </c>
      <c r="I511" s="254">
        <f t="shared" si="43"/>
        <v>0</v>
      </c>
      <c r="J511" s="254">
        <f t="shared" si="44"/>
        <v>0</v>
      </c>
      <c r="K511" s="231"/>
    </row>
    <row r="512" spans="1:11" s="208" customFormat="1" hidden="1">
      <c r="A512" s="231"/>
      <c r="B512" s="233"/>
      <c r="C512" s="321" t="str">
        <f>'Data information'!C729</f>
        <v xml:space="preserve"> -งานราวเหล็ก ราวบันได ST.2 (RL)</v>
      </c>
      <c r="D512" s="254"/>
      <c r="E512" s="285" t="str">
        <f>'Data information'!D729</f>
        <v>ม.</v>
      </c>
      <c r="F512" s="254">
        <f>'Data information'!E729</f>
        <v>502.06257075664615</v>
      </c>
      <c r="G512" s="254">
        <f t="shared" si="42"/>
        <v>0</v>
      </c>
      <c r="H512" s="254">
        <f>'Data information'!F729</f>
        <v>327.06717152351735</v>
      </c>
      <c r="I512" s="254">
        <f t="shared" si="43"/>
        <v>0</v>
      </c>
      <c r="J512" s="254">
        <f t="shared" si="44"/>
        <v>0</v>
      </c>
      <c r="K512" s="231"/>
    </row>
    <row r="513" spans="1:11" s="208" customFormat="1" hidden="1">
      <c r="A513" s="231"/>
      <c r="B513" s="233"/>
      <c r="C513" s="319" t="str">
        <f>'Data information'!C730</f>
        <v>งานลิฟท์ ทางเชื่อม 5</v>
      </c>
      <c r="D513" s="254"/>
      <c r="E513" s="285"/>
      <c r="F513" s="254"/>
      <c r="G513" s="254"/>
      <c r="H513" s="254"/>
      <c r="I513" s="254"/>
      <c r="J513" s="254"/>
      <c r="K513" s="231"/>
    </row>
    <row r="514" spans="1:11" s="208" customFormat="1" hidden="1">
      <c r="A514" s="231"/>
      <c r="B514" s="233"/>
      <c r="C514" s="321" t="str">
        <f>'Data information'!C731</f>
        <v xml:space="preserve"> - H-200x200x8x12 มม.</v>
      </c>
      <c r="D514" s="254"/>
      <c r="E514" s="285" t="str">
        <f>'Data information'!D731</f>
        <v>กก.</v>
      </c>
      <c r="F514" s="254">
        <f>'Data information'!E731</f>
        <v>33.409999999999997</v>
      </c>
      <c r="G514" s="254">
        <f t="shared" si="42"/>
        <v>0</v>
      </c>
      <c r="H514" s="254">
        <f>'Data information'!F731</f>
        <v>0</v>
      </c>
      <c r="I514" s="254">
        <f t="shared" si="43"/>
        <v>0</v>
      </c>
      <c r="J514" s="254">
        <f t="shared" si="44"/>
        <v>0</v>
      </c>
      <c r="K514" s="231"/>
    </row>
    <row r="515" spans="1:11" s="208" customFormat="1" hidden="1">
      <c r="A515" s="231"/>
      <c r="B515" s="233"/>
      <c r="C515" s="321" t="str">
        <f>'Data information'!C732</f>
        <v xml:space="preserve"> - H-194x150x6x9 มม.</v>
      </c>
      <c r="D515" s="254"/>
      <c r="E515" s="285" t="str">
        <f>'Data information'!D732</f>
        <v>กก.</v>
      </c>
      <c r="F515" s="254">
        <f>'Data information'!E732</f>
        <v>34.020000000000003</v>
      </c>
      <c r="G515" s="254">
        <f t="shared" si="42"/>
        <v>0</v>
      </c>
      <c r="H515" s="254">
        <f>'Data information'!F732</f>
        <v>0</v>
      </c>
      <c r="I515" s="254">
        <f t="shared" si="43"/>
        <v>0</v>
      </c>
      <c r="J515" s="254">
        <f t="shared" si="44"/>
        <v>0</v>
      </c>
      <c r="K515" s="231"/>
    </row>
    <row r="516" spans="1:11" s="208" customFormat="1" hidden="1">
      <c r="A516" s="231"/>
      <c r="B516" s="233"/>
      <c r="C516" s="321" t="str">
        <f>'Data information'!C733</f>
        <v xml:space="preserve"> - C-200x80x7.5x11 มม.</v>
      </c>
      <c r="D516" s="254"/>
      <c r="E516" s="285" t="str">
        <f>'Data information'!D733</f>
        <v>กก.</v>
      </c>
      <c r="F516" s="254">
        <f>'Data information'!E733</f>
        <v>33.409999999999997</v>
      </c>
      <c r="G516" s="254">
        <f t="shared" si="42"/>
        <v>0</v>
      </c>
      <c r="H516" s="254">
        <f>'Data information'!F733</f>
        <v>0</v>
      </c>
      <c r="I516" s="254">
        <f t="shared" si="43"/>
        <v>0</v>
      </c>
      <c r="J516" s="254">
        <f t="shared" si="44"/>
        <v>0</v>
      </c>
      <c r="K516" s="231"/>
    </row>
    <row r="517" spans="1:11" s="208" customFormat="1" hidden="1">
      <c r="A517" s="231"/>
      <c r="B517" s="233"/>
      <c r="C517" s="321" t="str">
        <f>'Data information'!C734</f>
        <v xml:space="preserve"> - แผ่นเหล็กขนาด 250X250X20mm. </v>
      </c>
      <c r="D517" s="254"/>
      <c r="E517" s="285" t="str">
        <f>'Data information'!D734</f>
        <v>กก.</v>
      </c>
      <c r="F517" s="254">
        <f>'Data information'!E734</f>
        <v>28.44</v>
      </c>
      <c r="G517" s="254">
        <f t="shared" si="42"/>
        <v>0</v>
      </c>
      <c r="H517" s="254">
        <f>'Data information'!F734</f>
        <v>0</v>
      </c>
      <c r="I517" s="254">
        <f t="shared" si="43"/>
        <v>0</v>
      </c>
      <c r="J517" s="254">
        <f t="shared" si="44"/>
        <v>0</v>
      </c>
      <c r="K517" s="231"/>
    </row>
    <row r="518" spans="1:11" s="208" customFormat="1" hidden="1">
      <c r="A518" s="231"/>
      <c r="B518" s="233"/>
      <c r="C518" s="321" t="str">
        <f>'Data information'!C735</f>
        <v xml:space="preserve"> - Dowel DB16 ยาว 0.40 ม.  </v>
      </c>
      <c r="D518" s="254"/>
      <c r="E518" s="285" t="str">
        <f>'Data information'!D735</f>
        <v>กก.</v>
      </c>
      <c r="F518" s="254">
        <f>'Data information'!E735</f>
        <v>20.14</v>
      </c>
      <c r="G518" s="254">
        <f t="shared" si="42"/>
        <v>0</v>
      </c>
      <c r="H518" s="254">
        <f>'Data information'!F735</f>
        <v>0</v>
      </c>
      <c r="I518" s="254">
        <f t="shared" si="43"/>
        <v>0</v>
      </c>
      <c r="J518" s="254">
        <f t="shared" si="44"/>
        <v>0</v>
      </c>
      <c r="K518" s="231"/>
    </row>
    <row r="519" spans="1:11" s="208" customFormat="1" hidden="1">
      <c r="A519" s="231"/>
      <c r="B519" s="233"/>
      <c r="C519" s="321" t="str">
        <f>'Data information'!C736</f>
        <v xml:space="preserve"> - ค่าแรงเชื่อม ประกอบเหล็กโครงสร้าง</v>
      </c>
      <c r="D519" s="254"/>
      <c r="E519" s="285" t="str">
        <f>'Data information'!D736</f>
        <v>กก.</v>
      </c>
      <c r="F519" s="254">
        <f>'Data information'!E736</f>
        <v>0</v>
      </c>
      <c r="G519" s="254">
        <f t="shared" si="42"/>
        <v>0</v>
      </c>
      <c r="H519" s="254">
        <f>'Data information'!F736</f>
        <v>10</v>
      </c>
      <c r="I519" s="254">
        <f t="shared" si="43"/>
        <v>0</v>
      </c>
      <c r="J519" s="254">
        <f t="shared" si="44"/>
        <v>0</v>
      </c>
      <c r="K519" s="231"/>
    </row>
    <row r="520" spans="1:11" s="208" customFormat="1" hidden="1">
      <c r="A520" s="231"/>
      <c r="B520" s="233"/>
      <c r="C520" s="321" t="str">
        <f>'Data information'!C737</f>
        <v xml:space="preserve"> - ทาสีกันสนิม</v>
      </c>
      <c r="D520" s="254"/>
      <c r="E520" s="285" t="str">
        <f>'Data information'!D737</f>
        <v>ตร.ม.</v>
      </c>
      <c r="F520" s="254">
        <f>'Data information'!E737</f>
        <v>22.42</v>
      </c>
      <c r="G520" s="254">
        <f t="shared" si="42"/>
        <v>0</v>
      </c>
      <c r="H520" s="254">
        <f>'Data information'!F737</f>
        <v>30</v>
      </c>
      <c r="I520" s="254">
        <f t="shared" si="43"/>
        <v>0</v>
      </c>
      <c r="J520" s="254">
        <f t="shared" si="44"/>
        <v>0</v>
      </c>
      <c r="K520" s="231"/>
    </row>
    <row r="521" spans="1:11" s="208" customFormat="1" hidden="1">
      <c r="A521" s="231"/>
      <c r="B521" s="233"/>
      <c r="C521" s="321" t="str">
        <f>'Data information'!C738</f>
        <v xml:space="preserve"> - ทาสีน้ำมัน</v>
      </c>
      <c r="D521" s="254"/>
      <c r="E521" s="285" t="str">
        <f>'Data information'!D738</f>
        <v>ตร.ม.</v>
      </c>
      <c r="F521" s="254">
        <f>'Data information'!E738</f>
        <v>66.12</v>
      </c>
      <c r="G521" s="254">
        <f t="shared" si="42"/>
        <v>0</v>
      </c>
      <c r="H521" s="254">
        <f>'Data information'!F738</f>
        <v>35</v>
      </c>
      <c r="I521" s="254">
        <f t="shared" si="43"/>
        <v>0</v>
      </c>
      <c r="J521" s="254">
        <f t="shared" si="44"/>
        <v>0</v>
      </c>
      <c r="K521" s="231"/>
    </row>
    <row r="522" spans="1:11" s="208" customFormat="1">
      <c r="A522" s="231"/>
      <c r="B522" s="233"/>
      <c r="C522" s="319" t="str">
        <f>'Data information'!C739</f>
        <v>ราวกันตก RL ทางเชื่อม</v>
      </c>
      <c r="D522" s="254"/>
      <c r="E522" s="285"/>
      <c r="F522" s="254"/>
      <c r="G522" s="254"/>
      <c r="H522" s="254"/>
      <c r="I522" s="254"/>
      <c r="J522" s="254"/>
      <c r="K522" s="231"/>
    </row>
    <row r="523" spans="1:11" s="208" customFormat="1">
      <c r="A523" s="231"/>
      <c r="B523" s="233"/>
      <c r="C523" s="321" t="str">
        <f>'Data information'!C740</f>
        <v xml:space="preserve"> - งานราวเหล็กกันตก </v>
      </c>
      <c r="D523" s="254"/>
      <c r="E523" s="285" t="str">
        <f>'Data information'!D740</f>
        <v>ม.</v>
      </c>
      <c r="F523" s="254">
        <f>'Data information'!E740</f>
        <v>502.06257075664615</v>
      </c>
      <c r="G523" s="254">
        <f t="shared" si="42"/>
        <v>0</v>
      </c>
      <c r="H523" s="254">
        <f>'Data information'!F740</f>
        <v>327.06717152351735</v>
      </c>
      <c r="I523" s="254">
        <f t="shared" si="43"/>
        <v>0</v>
      </c>
      <c r="J523" s="254">
        <f t="shared" si="44"/>
        <v>0</v>
      </c>
      <c r="K523" s="231"/>
    </row>
    <row r="524" spans="1:11" s="208" customFormat="1" hidden="1">
      <c r="A524" s="231"/>
      <c r="B524" s="233"/>
      <c r="C524" s="319" t="str">
        <f>'Data information'!C741</f>
        <v>ราวกันตก RL-2 ทางเชื่อม</v>
      </c>
      <c r="D524" s="254"/>
      <c r="E524" s="285"/>
      <c r="F524" s="254"/>
      <c r="G524" s="254"/>
      <c r="H524" s="254"/>
      <c r="I524" s="254"/>
      <c r="J524" s="254"/>
      <c r="K524" s="231"/>
    </row>
    <row r="525" spans="1:11" s="208" customFormat="1" hidden="1">
      <c r="A525" s="231"/>
      <c r="B525" s="233"/>
      <c r="C525" s="321" t="str">
        <f>'Data information'!C742</f>
        <v xml:space="preserve"> - งานราวเหล็กกันตก </v>
      </c>
      <c r="D525" s="254"/>
      <c r="E525" s="285" t="str">
        <f>'Data information'!D742</f>
        <v>ม.</v>
      </c>
      <c r="F525" s="254">
        <f>'Data information'!E742</f>
        <v>192.40384374999999</v>
      </c>
      <c r="G525" s="254">
        <f t="shared" si="42"/>
        <v>0</v>
      </c>
      <c r="H525" s="254">
        <f>'Data information'!F742</f>
        <v>80.226874999999993</v>
      </c>
      <c r="I525" s="254">
        <f t="shared" si="43"/>
        <v>0</v>
      </c>
      <c r="J525" s="254">
        <f t="shared" si="44"/>
        <v>0</v>
      </c>
      <c r="K525" s="231"/>
    </row>
    <row r="526" spans="1:11" s="208" customFormat="1" hidden="1">
      <c r="A526" s="295"/>
      <c r="B526" s="296"/>
      <c r="C526" s="319" t="str">
        <f>'Data information'!C743</f>
        <v>งานอื่นๆ</v>
      </c>
      <c r="D526" s="254"/>
      <c r="E526" s="297"/>
      <c r="F526" s="219"/>
      <c r="G526" s="219"/>
      <c r="H526" s="219"/>
      <c r="I526" s="219"/>
      <c r="J526" s="219"/>
      <c r="K526" s="219"/>
    </row>
    <row r="527" spans="1:11" s="208" customFormat="1" hidden="1">
      <c r="A527" s="219"/>
      <c r="B527" s="221"/>
      <c r="C527" s="319" t="str">
        <f>'Data information'!C744</f>
        <v>ผนัง 9</v>
      </c>
      <c r="D527" s="254"/>
      <c r="E527" s="285"/>
      <c r="F527" s="254"/>
      <c r="G527" s="254"/>
      <c r="H527" s="254"/>
      <c r="I527" s="254"/>
      <c r="J527" s="254"/>
      <c r="K527" s="320"/>
    </row>
    <row r="528" spans="1:11" s="208" customFormat="1" hidden="1">
      <c r="A528" s="231"/>
      <c r="B528" s="233"/>
      <c r="C528" s="321" t="str">
        <f>'Data information'!C745</f>
        <v xml:space="preserve"> - H-200x200x8x12 mm.</v>
      </c>
      <c r="D528" s="254"/>
      <c r="E528" s="285" t="str">
        <f>'Data information'!D745</f>
        <v>กก.</v>
      </c>
      <c r="F528" s="254">
        <f>'Data information'!E745</f>
        <v>33.409999999999997</v>
      </c>
      <c r="G528" s="254">
        <f t="shared" ref="G528:G544" si="45">D528*F528</f>
        <v>0</v>
      </c>
      <c r="H528" s="254">
        <f>'Data information'!F745</f>
        <v>0</v>
      </c>
      <c r="I528" s="254">
        <f t="shared" ref="I528:I544" si="46">D528*H528</f>
        <v>0</v>
      </c>
      <c r="J528" s="254">
        <f t="shared" ref="J528:J544" si="47">G528+I528</f>
        <v>0</v>
      </c>
      <c r="K528" s="231"/>
    </row>
    <row r="529" spans="1:11" s="208" customFormat="1" hidden="1">
      <c r="A529" s="231"/>
      <c r="B529" s="233"/>
      <c r="C529" s="321" t="str">
        <f>'Data information'!C746</f>
        <v xml:space="preserve"> - H-194x150x6x9 mm.</v>
      </c>
      <c r="D529" s="254"/>
      <c r="E529" s="285" t="str">
        <f>'Data information'!D746</f>
        <v>กก.</v>
      </c>
      <c r="F529" s="254">
        <f>'Data information'!E746</f>
        <v>34.020000000000003</v>
      </c>
      <c r="G529" s="254">
        <f t="shared" si="45"/>
        <v>0</v>
      </c>
      <c r="H529" s="254">
        <f>'Data information'!F746</f>
        <v>0</v>
      </c>
      <c r="I529" s="254">
        <f t="shared" si="46"/>
        <v>0</v>
      </c>
      <c r="J529" s="254">
        <f t="shared" si="47"/>
        <v>0</v>
      </c>
      <c r="K529" s="231"/>
    </row>
    <row r="530" spans="1:11" s="208" customFormat="1" hidden="1">
      <c r="A530" s="231"/>
      <c r="B530" s="233"/>
      <c r="C530" s="321" t="str">
        <f>'Data information'!C747</f>
        <v xml:space="preserve"> - H-100x100x6x8 mm.</v>
      </c>
      <c r="D530" s="254"/>
      <c r="E530" s="285" t="str">
        <f>'Data information'!D747</f>
        <v>กก.</v>
      </c>
      <c r="F530" s="254">
        <f>'Data information'!E747</f>
        <v>33.409999999999997</v>
      </c>
      <c r="G530" s="254">
        <f t="shared" si="45"/>
        <v>0</v>
      </c>
      <c r="H530" s="254">
        <f>'Data information'!F747</f>
        <v>0</v>
      </c>
      <c r="I530" s="254">
        <f t="shared" si="46"/>
        <v>0</v>
      </c>
      <c r="J530" s="254">
        <f t="shared" si="47"/>
        <v>0</v>
      </c>
      <c r="K530" s="231"/>
    </row>
    <row r="531" spans="1:11" s="208" customFormat="1" hidden="1">
      <c r="A531" s="231"/>
      <c r="B531" s="233"/>
      <c r="C531" s="321" t="str">
        <f>'Data information'!C748</f>
        <v xml:space="preserve"> - C-CHANNELS 300X90X10X15.5mm.</v>
      </c>
      <c r="D531" s="254"/>
      <c r="E531" s="285" t="str">
        <f>'Data information'!D748</f>
        <v>กก.</v>
      </c>
      <c r="F531" s="254">
        <f>'Data information'!E748</f>
        <v>38.93</v>
      </c>
      <c r="G531" s="254">
        <f t="shared" si="45"/>
        <v>0</v>
      </c>
      <c r="H531" s="254">
        <f>'Data information'!F748</f>
        <v>0</v>
      </c>
      <c r="I531" s="254">
        <f t="shared" si="46"/>
        <v>0</v>
      </c>
      <c r="J531" s="254">
        <f t="shared" si="47"/>
        <v>0</v>
      </c>
      <c r="K531" s="231"/>
    </row>
    <row r="532" spans="1:11" s="208" customFormat="1" hidden="1">
      <c r="A532" s="231"/>
      <c r="B532" s="233"/>
      <c r="C532" s="321" t="str">
        <f>'Data information'!C749</f>
        <v xml:space="preserve"> - เหล็กLG 100X100x3.2 mm. </v>
      </c>
      <c r="D532" s="254"/>
      <c r="E532" s="285" t="str">
        <f>'Data information'!D749</f>
        <v>กก.</v>
      </c>
      <c r="F532" s="254">
        <f>'Data information'!E749</f>
        <v>26.59</v>
      </c>
      <c r="G532" s="254">
        <f t="shared" si="45"/>
        <v>0</v>
      </c>
      <c r="H532" s="254">
        <f>'Data information'!F749</f>
        <v>0</v>
      </c>
      <c r="I532" s="254">
        <f t="shared" si="46"/>
        <v>0</v>
      </c>
      <c r="J532" s="254">
        <f t="shared" si="47"/>
        <v>0</v>
      </c>
      <c r="K532" s="231"/>
    </row>
    <row r="533" spans="1:11" s="208" customFormat="1" hidden="1">
      <c r="A533" s="231"/>
      <c r="B533" s="233"/>
      <c r="C533" s="321" t="str">
        <f>'Data information'!C750</f>
        <v xml:space="preserve"> - PL.300x300x12mm.</v>
      </c>
      <c r="D533" s="254"/>
      <c r="E533" s="285" t="str">
        <f>'Data information'!D750</f>
        <v>กก.</v>
      </c>
      <c r="F533" s="254">
        <f>'Data information'!E750</f>
        <v>25.12</v>
      </c>
      <c r="G533" s="254">
        <f t="shared" si="45"/>
        <v>0</v>
      </c>
      <c r="H533" s="254">
        <f>'Data information'!F750</f>
        <v>0</v>
      </c>
      <c r="I533" s="254">
        <f t="shared" si="46"/>
        <v>0</v>
      </c>
      <c r="J533" s="254">
        <f t="shared" si="47"/>
        <v>0</v>
      </c>
      <c r="K533" s="231"/>
    </row>
    <row r="534" spans="1:11" s="208" customFormat="1" hidden="1">
      <c r="A534" s="231"/>
      <c r="B534" s="233"/>
      <c r="C534" s="321" t="str">
        <f>'Data information'!C751</f>
        <v xml:space="preserve"> - Bolt M25 (ฝังลึก 0.50 ม.)</v>
      </c>
      <c r="D534" s="254"/>
      <c r="E534" s="285" t="str">
        <f>'Data information'!D751</f>
        <v>ชุด</v>
      </c>
      <c r="F534" s="254">
        <f>'Data information'!E751</f>
        <v>175</v>
      </c>
      <c r="G534" s="254">
        <f t="shared" si="45"/>
        <v>0</v>
      </c>
      <c r="H534" s="254">
        <f>'Data information'!F751</f>
        <v>0</v>
      </c>
      <c r="I534" s="254">
        <f t="shared" si="46"/>
        <v>0</v>
      </c>
      <c r="J534" s="254">
        <f t="shared" si="47"/>
        <v>0</v>
      </c>
      <c r="K534" s="231"/>
    </row>
    <row r="535" spans="1:11" s="208" customFormat="1" hidden="1">
      <c r="A535" s="231"/>
      <c r="B535" s="233"/>
      <c r="C535" s="321" t="str">
        <f>'Data information'!C752</f>
        <v xml:space="preserve"> - Bolt M20 (ฝังลึก 0.50 ม.)</v>
      </c>
      <c r="D535" s="254"/>
      <c r="E535" s="285" t="str">
        <f>'Data information'!D752</f>
        <v>ชุด</v>
      </c>
      <c r="F535" s="254">
        <f>'Data information'!E752</f>
        <v>150</v>
      </c>
      <c r="G535" s="254">
        <f t="shared" si="45"/>
        <v>0</v>
      </c>
      <c r="H535" s="254">
        <f>'Data information'!F752</f>
        <v>0</v>
      </c>
      <c r="I535" s="254">
        <f t="shared" si="46"/>
        <v>0</v>
      </c>
      <c r="J535" s="254">
        <f t="shared" si="47"/>
        <v>0</v>
      </c>
      <c r="K535" s="231"/>
    </row>
    <row r="536" spans="1:11" s="208" customFormat="1" hidden="1">
      <c r="A536" s="231"/>
      <c r="B536" s="233"/>
      <c r="C536" s="321" t="str">
        <f>'Data information'!C753</f>
        <v xml:space="preserve"> - Dowel 6-DB16 ยาว 0.40 m.</v>
      </c>
      <c r="D536" s="254"/>
      <c r="E536" s="285" t="str">
        <f>'Data information'!D753</f>
        <v>กก.</v>
      </c>
      <c r="F536" s="254">
        <f>'Data information'!E753</f>
        <v>20.14</v>
      </c>
      <c r="G536" s="254">
        <f t="shared" si="45"/>
        <v>0</v>
      </c>
      <c r="H536" s="254">
        <f>'Data information'!F753</f>
        <v>0</v>
      </c>
      <c r="I536" s="254">
        <f t="shared" si="46"/>
        <v>0</v>
      </c>
      <c r="J536" s="254">
        <f t="shared" si="47"/>
        <v>0</v>
      </c>
      <c r="K536" s="231"/>
    </row>
    <row r="537" spans="1:11" s="208" customFormat="1" hidden="1">
      <c r="A537" s="231"/>
      <c r="B537" s="233"/>
      <c r="C537" s="321" t="str">
        <f>'Data information'!C754</f>
        <v xml:space="preserve"> - Aluminium composite ใส้ในกันไฟ หนา 4 มม.</v>
      </c>
      <c r="D537" s="254"/>
      <c r="E537" s="285" t="str">
        <f>'Data information'!D754</f>
        <v>ตร.ม.</v>
      </c>
      <c r="F537" s="254">
        <f>'Data information'!E754</f>
        <v>1807.87</v>
      </c>
      <c r="G537" s="254">
        <f t="shared" si="45"/>
        <v>0</v>
      </c>
      <c r="H537" s="254">
        <f>'Data information'!F754</f>
        <v>0</v>
      </c>
      <c r="I537" s="254">
        <f t="shared" si="46"/>
        <v>0</v>
      </c>
      <c r="J537" s="254">
        <f t="shared" si="47"/>
        <v>0</v>
      </c>
      <c r="K537" s="231"/>
    </row>
    <row r="538" spans="1:11" s="208" customFormat="1" hidden="1">
      <c r="A538" s="231"/>
      <c r="B538" s="233"/>
      <c r="C538" s="321" t="str">
        <f>'Data information'!C755</f>
        <v xml:space="preserve"> - ค่าแรงเชื่อม</v>
      </c>
      <c r="D538" s="254"/>
      <c r="E538" s="285" t="str">
        <f>'Data information'!D755</f>
        <v>กก.</v>
      </c>
      <c r="F538" s="254">
        <f>'Data information'!E755</f>
        <v>0</v>
      </c>
      <c r="G538" s="254">
        <f t="shared" si="45"/>
        <v>0</v>
      </c>
      <c r="H538" s="254">
        <f>'Data information'!F755</f>
        <v>10</v>
      </c>
      <c r="I538" s="254">
        <f t="shared" si="46"/>
        <v>0</v>
      </c>
      <c r="J538" s="254">
        <f t="shared" si="47"/>
        <v>0</v>
      </c>
      <c r="K538" s="231"/>
    </row>
    <row r="539" spans="1:11" s="208" customFormat="1" hidden="1">
      <c r="A539" s="231"/>
      <c r="B539" s="233"/>
      <c r="C539" s="321" t="str">
        <f>'Data information'!C756</f>
        <v xml:space="preserve"> - ทาสีกันสนิม</v>
      </c>
      <c r="D539" s="254"/>
      <c r="E539" s="285" t="str">
        <f>'Data information'!D756</f>
        <v>ตร.ม.</v>
      </c>
      <c r="F539" s="254">
        <f>'Data information'!E756</f>
        <v>22.42</v>
      </c>
      <c r="G539" s="254">
        <f t="shared" si="45"/>
        <v>0</v>
      </c>
      <c r="H539" s="254">
        <f>'Data information'!F756</f>
        <v>30</v>
      </c>
      <c r="I539" s="254">
        <f t="shared" si="46"/>
        <v>0</v>
      </c>
      <c r="J539" s="254">
        <f t="shared" si="47"/>
        <v>0</v>
      </c>
      <c r="K539" s="231"/>
    </row>
    <row r="540" spans="1:11" s="208" customFormat="1" hidden="1">
      <c r="A540" s="231"/>
      <c r="B540" s="233"/>
      <c r="C540" s="321" t="str">
        <f>'Data information'!C757</f>
        <v xml:space="preserve"> - ทาสีน้ำมัน</v>
      </c>
      <c r="D540" s="254"/>
      <c r="E540" s="285" t="str">
        <f>'Data information'!D757</f>
        <v>ตร.ม.</v>
      </c>
      <c r="F540" s="254">
        <f>'Data information'!E757</f>
        <v>66.12</v>
      </c>
      <c r="G540" s="254">
        <f t="shared" si="45"/>
        <v>0</v>
      </c>
      <c r="H540" s="254">
        <f>'Data information'!F757</f>
        <v>35</v>
      </c>
      <c r="I540" s="254">
        <f t="shared" si="46"/>
        <v>0</v>
      </c>
      <c r="J540" s="254">
        <f t="shared" si="47"/>
        <v>0</v>
      </c>
      <c r="K540" s="231"/>
    </row>
    <row r="541" spans="1:11" s="208" customFormat="1" hidden="1">
      <c r="A541" s="231"/>
      <c r="B541" s="233"/>
      <c r="C541" s="319" t="str">
        <f>'Data information'!C758</f>
        <v xml:space="preserve"> - ราวกันตก RL 1อาคาร 1,3</v>
      </c>
      <c r="D541" s="254"/>
      <c r="E541" s="285"/>
      <c r="F541" s="254"/>
      <c r="G541" s="254"/>
      <c r="H541" s="254"/>
      <c r="I541" s="254"/>
      <c r="J541" s="254"/>
      <c r="K541" s="231"/>
    </row>
    <row r="542" spans="1:11" s="208" customFormat="1" hidden="1">
      <c r="A542" s="231"/>
      <c r="B542" s="233"/>
      <c r="C542" s="321" t="str">
        <f>'Data information'!C759</f>
        <v xml:space="preserve"> - งานราวเหล็กกันตก </v>
      </c>
      <c r="D542" s="254"/>
      <c r="E542" s="285" t="str">
        <f>'Data information'!D759</f>
        <v>ม.</v>
      </c>
      <c r="F542" s="254">
        <f>'Data information'!E759</f>
        <v>1065</v>
      </c>
      <c r="G542" s="254">
        <f t="shared" si="45"/>
        <v>0</v>
      </c>
      <c r="H542" s="254">
        <f>'Data information'!F759</f>
        <v>560</v>
      </c>
      <c r="I542" s="254">
        <f t="shared" si="46"/>
        <v>0</v>
      </c>
      <c r="J542" s="254">
        <f t="shared" si="47"/>
        <v>0</v>
      </c>
      <c r="K542" s="231"/>
    </row>
    <row r="543" spans="1:11" s="208" customFormat="1" hidden="1">
      <c r="A543" s="231"/>
      <c r="B543" s="233"/>
      <c r="C543" s="319" t="str">
        <f>'Data information'!C760</f>
        <v>ราวกันตก RL2 อาคาร3,4,5</v>
      </c>
      <c r="D543" s="254"/>
      <c r="E543" s="285"/>
      <c r="F543" s="254"/>
      <c r="G543" s="254"/>
      <c r="H543" s="254"/>
      <c r="I543" s="254"/>
      <c r="J543" s="254"/>
      <c r="K543" s="231"/>
    </row>
    <row r="544" spans="1:11" s="208" customFormat="1" hidden="1">
      <c r="A544" s="231"/>
      <c r="B544" s="233"/>
      <c r="C544" s="321" t="str">
        <f>'Data information'!C761</f>
        <v xml:space="preserve"> - งานราวเหล็กกันตก </v>
      </c>
      <c r="D544" s="254"/>
      <c r="E544" s="285" t="str">
        <f>'Data information'!D761</f>
        <v>ม.</v>
      </c>
      <c r="F544" s="254">
        <f>'Data information'!E761</f>
        <v>190</v>
      </c>
      <c r="G544" s="254">
        <f t="shared" si="45"/>
        <v>0</v>
      </c>
      <c r="H544" s="254">
        <f>'Data information'!F761</f>
        <v>114</v>
      </c>
      <c r="I544" s="254">
        <f t="shared" si="46"/>
        <v>0</v>
      </c>
      <c r="J544" s="254">
        <f t="shared" si="47"/>
        <v>0</v>
      </c>
      <c r="K544" s="231"/>
    </row>
    <row r="545" spans="1:11" s="208" customFormat="1" hidden="1">
      <c r="A545" s="231"/>
      <c r="B545" s="233"/>
      <c r="C545" s="319" t="str">
        <f>'Data information'!C762</f>
        <v>ราวกันตก RL3 อาคาร1</v>
      </c>
      <c r="D545" s="254"/>
      <c r="E545" s="285"/>
      <c r="F545" s="254"/>
      <c r="G545" s="254"/>
      <c r="H545" s="254"/>
      <c r="I545" s="254"/>
      <c r="J545" s="254"/>
      <c r="K545" s="231"/>
    </row>
    <row r="546" spans="1:11" s="208" customFormat="1" hidden="1">
      <c r="A546" s="231"/>
      <c r="B546" s="233"/>
      <c r="C546" s="321" t="str">
        <f>'Data information'!C763</f>
        <v xml:space="preserve"> - ราวระเบียงกระจกลามิเนตใส 6mm.+PVB 0.38mm.+6mm.ใส พร้อมวงกบอลูมิเนียม</v>
      </c>
      <c r="D546" s="254"/>
      <c r="E546" s="285" t="str">
        <f>'Data information'!D763</f>
        <v>ม.</v>
      </c>
      <c r="F546" s="254">
        <f>'Data information'!E763</f>
        <v>4131.8500000000004</v>
      </c>
      <c r="G546" s="254">
        <f t="shared" ref="G546:G562" si="48">D546*F546</f>
        <v>0</v>
      </c>
      <c r="H546" s="254">
        <f>'Data information'!F763</f>
        <v>0</v>
      </c>
      <c r="I546" s="254">
        <f t="shared" ref="I546:I562" si="49">D546*H546</f>
        <v>0</v>
      </c>
      <c r="J546" s="254">
        <f t="shared" ref="J546:J562" si="50">G546+I546</f>
        <v>0</v>
      </c>
      <c r="K546" s="231"/>
    </row>
    <row r="547" spans="1:11" s="208" customFormat="1" hidden="1">
      <c r="A547" s="231"/>
      <c r="B547" s="233"/>
      <c r="C547" s="321" t="str">
        <f>'Data information'!C764</f>
        <v xml:space="preserve"> - C-CHANNELS 300X90X10X15.5mm.</v>
      </c>
      <c r="D547" s="254"/>
      <c r="E547" s="285" t="str">
        <f>'Data information'!D764</f>
        <v>กก.</v>
      </c>
      <c r="F547" s="254">
        <f>'Data information'!E764</f>
        <v>38.93</v>
      </c>
      <c r="G547" s="254">
        <f t="shared" si="48"/>
        <v>0</v>
      </c>
      <c r="H547" s="254">
        <f>'Data information'!F764</f>
        <v>0</v>
      </c>
      <c r="I547" s="254">
        <f t="shared" si="49"/>
        <v>0</v>
      </c>
      <c r="J547" s="254">
        <f t="shared" si="50"/>
        <v>0</v>
      </c>
      <c r="K547" s="231"/>
    </row>
    <row r="548" spans="1:11" s="208" customFormat="1" hidden="1">
      <c r="A548" s="231"/>
      <c r="B548" s="233"/>
      <c r="C548" s="321" t="str">
        <f>'Data information'!C765</f>
        <v xml:space="preserve"> - ค่าแรงเชื่อม</v>
      </c>
      <c r="D548" s="254"/>
      <c r="E548" s="285" t="str">
        <f>'Data information'!D765</f>
        <v>กก.</v>
      </c>
      <c r="F548" s="254">
        <f>'Data information'!E765</f>
        <v>0</v>
      </c>
      <c r="G548" s="254">
        <f t="shared" si="48"/>
        <v>0</v>
      </c>
      <c r="H548" s="254">
        <f>'Data information'!F765</f>
        <v>10</v>
      </c>
      <c r="I548" s="254">
        <f t="shared" si="49"/>
        <v>0</v>
      </c>
      <c r="J548" s="254">
        <f t="shared" si="50"/>
        <v>0</v>
      </c>
      <c r="K548" s="231"/>
    </row>
    <row r="549" spans="1:11" s="208" customFormat="1" hidden="1">
      <c r="A549" s="231"/>
      <c r="B549" s="233"/>
      <c r="C549" s="321" t="str">
        <f>'Data information'!C766</f>
        <v xml:space="preserve"> - ทาสีกันสนิม</v>
      </c>
      <c r="D549" s="254"/>
      <c r="E549" s="285" t="str">
        <f>'Data information'!D766</f>
        <v>ตร.ม.</v>
      </c>
      <c r="F549" s="254">
        <f>'Data information'!E766</f>
        <v>35</v>
      </c>
      <c r="G549" s="254">
        <f t="shared" si="48"/>
        <v>0</v>
      </c>
      <c r="H549" s="254">
        <f>'Data information'!F766</f>
        <v>30</v>
      </c>
      <c r="I549" s="254">
        <f t="shared" si="49"/>
        <v>0</v>
      </c>
      <c r="J549" s="254">
        <f t="shared" si="50"/>
        <v>0</v>
      </c>
      <c r="K549" s="231"/>
    </row>
    <row r="550" spans="1:11" s="208" customFormat="1" hidden="1">
      <c r="A550" s="231"/>
      <c r="B550" s="233"/>
      <c r="C550" s="321" t="str">
        <f>'Data information'!C767</f>
        <v xml:space="preserve"> - ทาสีน้ำมัน</v>
      </c>
      <c r="D550" s="254"/>
      <c r="E550" s="285" t="str">
        <f>'Data information'!D767</f>
        <v>ตร.ม.</v>
      </c>
      <c r="F550" s="254">
        <f>'Data information'!E767</f>
        <v>45</v>
      </c>
      <c r="G550" s="254">
        <f t="shared" si="48"/>
        <v>0</v>
      </c>
      <c r="H550" s="254">
        <f>'Data information'!F767</f>
        <v>35</v>
      </c>
      <c r="I550" s="254">
        <f t="shared" si="49"/>
        <v>0</v>
      </c>
      <c r="J550" s="254">
        <f t="shared" si="50"/>
        <v>0</v>
      </c>
      <c r="K550" s="231"/>
    </row>
    <row r="551" spans="1:11" s="208" customFormat="1" hidden="1">
      <c r="A551" s="231"/>
      <c r="B551" s="233"/>
      <c r="C551" s="319" t="str">
        <f>'Data information'!C768</f>
        <v>ราวกันตก RL4 อาคาร1</v>
      </c>
      <c r="D551" s="254"/>
      <c r="E551" s="285"/>
      <c r="F551" s="254"/>
      <c r="G551" s="254"/>
      <c r="H551" s="254"/>
      <c r="I551" s="254"/>
      <c r="J551" s="254"/>
      <c r="K551" s="231"/>
    </row>
    <row r="552" spans="1:11" s="208" customFormat="1" hidden="1">
      <c r="A552" s="231"/>
      <c r="B552" s="233"/>
      <c r="C552" s="321" t="str">
        <f>'Data information'!C769</f>
        <v xml:space="preserve"> - งานราวเหล็กกันตก </v>
      </c>
      <c r="D552" s="254"/>
      <c r="E552" s="285" t="str">
        <f>'Data information'!D769</f>
        <v>ม.</v>
      </c>
      <c r="F552" s="254">
        <f>'Data information'!E769</f>
        <v>1178</v>
      </c>
      <c r="G552" s="254">
        <f t="shared" si="48"/>
        <v>0</v>
      </c>
      <c r="H552" s="254">
        <f>'Data information'!F769</f>
        <v>560</v>
      </c>
      <c r="I552" s="254">
        <f t="shared" si="49"/>
        <v>0</v>
      </c>
      <c r="J552" s="254">
        <f t="shared" si="50"/>
        <v>0</v>
      </c>
      <c r="K552" s="231"/>
    </row>
    <row r="553" spans="1:11" s="208" customFormat="1" hidden="1">
      <c r="A553" s="231"/>
      <c r="B553" s="233"/>
      <c r="C553" s="319" t="str">
        <f>'Data information'!C770</f>
        <v>งานเหล็กพับตกแต่งหน้าอาคาร</v>
      </c>
      <c r="D553" s="254"/>
      <c r="E553" s="285"/>
      <c r="F553" s="254"/>
      <c r="G553" s="254"/>
      <c r="H553" s="254"/>
      <c r="I553" s="254"/>
      <c r="J553" s="254"/>
      <c r="K553" s="231"/>
    </row>
    <row r="554" spans="1:11" s="208" customFormat="1" hidden="1">
      <c r="A554" s="231"/>
      <c r="B554" s="233"/>
      <c r="C554" s="321" t="str">
        <f>'Data information'!C771</f>
        <v xml:space="preserve"> - แผ่นเหล็กเรียบดำหนา 2 มม.พับรูตัวยูขนาด 300X100มม.</v>
      </c>
      <c r="D554" s="254"/>
      <c r="E554" s="285" t="str">
        <f>'Data information'!D771</f>
        <v>กก.</v>
      </c>
      <c r="F554" s="254">
        <f>'Data information'!E771</f>
        <v>24.43</v>
      </c>
      <c r="G554" s="254">
        <f t="shared" si="48"/>
        <v>0</v>
      </c>
      <c r="H554" s="254">
        <f>'Data information'!F771</f>
        <v>0</v>
      </c>
      <c r="I554" s="254">
        <f t="shared" si="49"/>
        <v>0</v>
      </c>
      <c r="J554" s="254">
        <f t="shared" si="50"/>
        <v>0</v>
      </c>
      <c r="K554" s="231"/>
    </row>
    <row r="555" spans="1:11" s="208" customFormat="1" hidden="1">
      <c r="A555" s="231"/>
      <c r="B555" s="233"/>
      <c r="C555" s="321" t="str">
        <f>'Data information'!C772</f>
        <v xml:space="preserve"> - ค่าแรงเชื่อม+พับ</v>
      </c>
      <c r="D555" s="254"/>
      <c r="E555" s="285" t="str">
        <f>'Data information'!D772</f>
        <v>กก.</v>
      </c>
      <c r="F555" s="254">
        <f>'Data information'!E772</f>
        <v>0</v>
      </c>
      <c r="G555" s="254">
        <f t="shared" si="48"/>
        <v>0</v>
      </c>
      <c r="H555" s="254">
        <f>'Data information'!F772</f>
        <v>10</v>
      </c>
      <c r="I555" s="254">
        <f t="shared" si="49"/>
        <v>0</v>
      </c>
      <c r="J555" s="254">
        <f t="shared" si="50"/>
        <v>0</v>
      </c>
      <c r="K555" s="231"/>
    </row>
    <row r="556" spans="1:11" s="208" customFormat="1" hidden="1">
      <c r="A556" s="231"/>
      <c r="B556" s="233"/>
      <c r="C556" s="321" t="str">
        <f>'Data information'!C773</f>
        <v xml:space="preserve"> - ทาสีกันสนิม</v>
      </c>
      <c r="D556" s="254"/>
      <c r="E556" s="285" t="str">
        <f>'Data information'!D773</f>
        <v>ตร.ม.</v>
      </c>
      <c r="F556" s="254">
        <f>'Data information'!E773</f>
        <v>22.42</v>
      </c>
      <c r="G556" s="254">
        <f t="shared" si="48"/>
        <v>0</v>
      </c>
      <c r="H556" s="254">
        <f>'Data information'!F773</f>
        <v>30</v>
      </c>
      <c r="I556" s="254">
        <f t="shared" si="49"/>
        <v>0</v>
      </c>
      <c r="J556" s="254">
        <f t="shared" si="50"/>
        <v>0</v>
      </c>
      <c r="K556" s="231"/>
    </row>
    <row r="557" spans="1:11" s="208" customFormat="1" hidden="1">
      <c r="A557" s="231"/>
      <c r="B557" s="233"/>
      <c r="C557" s="321" t="str">
        <f>'Data information'!C774</f>
        <v xml:space="preserve"> - ทาสีน้ำมัน</v>
      </c>
      <c r="D557" s="254"/>
      <c r="E557" s="285" t="str">
        <f>'Data information'!D774</f>
        <v>ตร.ม.</v>
      </c>
      <c r="F557" s="254">
        <f>'Data information'!E774</f>
        <v>66.12</v>
      </c>
      <c r="G557" s="254">
        <f t="shared" si="48"/>
        <v>0</v>
      </c>
      <c r="H557" s="254">
        <f>'Data information'!F774</f>
        <v>35</v>
      </c>
      <c r="I557" s="254">
        <f t="shared" si="49"/>
        <v>0</v>
      </c>
      <c r="J557" s="254">
        <f t="shared" si="50"/>
        <v>0</v>
      </c>
      <c r="K557" s="231"/>
    </row>
    <row r="558" spans="1:11" s="208" customFormat="1" hidden="1">
      <c r="A558" s="231"/>
      <c r="B558" s="233"/>
      <c r="C558" s="319" t="str">
        <f>'Data information'!C775</f>
        <v>หลังคาระแนงคลุมระเบียง (แบบขยาย SS1)</v>
      </c>
      <c r="D558" s="254"/>
      <c r="E558" s="285"/>
      <c r="F558" s="254"/>
      <c r="G558" s="254"/>
      <c r="H558" s="254"/>
      <c r="I558" s="254"/>
      <c r="J558" s="254"/>
      <c r="K558" s="320" t="s">
        <v>967</v>
      </c>
    </row>
    <row r="559" spans="1:11" s="208" customFormat="1" hidden="1">
      <c r="A559" s="231"/>
      <c r="B559" s="233"/>
      <c r="C559" s="321" t="str">
        <f>'Data information'!C776</f>
        <v xml:space="preserve"> - H-350x175x7x11 mm.</v>
      </c>
      <c r="D559" s="254"/>
      <c r="E559" s="285" t="str">
        <f>'Data information'!D776</f>
        <v>กก.</v>
      </c>
      <c r="F559" s="254">
        <f>'Data information'!E776</f>
        <v>33.409999999999997</v>
      </c>
      <c r="G559" s="254">
        <f t="shared" si="48"/>
        <v>0</v>
      </c>
      <c r="H559" s="254">
        <f>'Data information'!F776</f>
        <v>0</v>
      </c>
      <c r="I559" s="254">
        <f t="shared" si="49"/>
        <v>0</v>
      </c>
      <c r="J559" s="254">
        <f t="shared" si="50"/>
        <v>0</v>
      </c>
      <c r="K559" s="231"/>
    </row>
    <row r="560" spans="1:11" s="208" customFormat="1" hidden="1">
      <c r="A560" s="231"/>
      <c r="B560" s="233"/>
      <c r="C560" s="321" t="str">
        <f>'Data information'!C777</f>
        <v xml:space="preserve"> - C-CHANNELS 300X90X10X15.5mm.</v>
      </c>
      <c r="D560" s="254"/>
      <c r="E560" s="285" t="str">
        <f>'Data information'!D777</f>
        <v>กก.</v>
      </c>
      <c r="F560" s="254">
        <f>'Data information'!E777</f>
        <v>38.93</v>
      </c>
      <c r="G560" s="254">
        <f t="shared" si="48"/>
        <v>0</v>
      </c>
      <c r="H560" s="254">
        <f>'Data information'!F777</f>
        <v>0</v>
      </c>
      <c r="I560" s="254">
        <f t="shared" si="49"/>
        <v>0</v>
      </c>
      <c r="J560" s="254">
        <f t="shared" si="50"/>
        <v>0</v>
      </c>
      <c r="K560" s="231"/>
    </row>
    <row r="561" spans="1:11" s="208" customFormat="1" hidden="1">
      <c r="A561" s="231"/>
      <c r="B561" s="233"/>
      <c r="C561" s="321" t="str">
        <f>'Data information'!C778</f>
        <v xml:space="preserve"> - ระแนง อลูมิเนียมขนาด 6"</v>
      </c>
      <c r="D561" s="254"/>
      <c r="E561" s="285" t="str">
        <f>'Data information'!D778</f>
        <v>ม.</v>
      </c>
      <c r="F561" s="254">
        <f>'Data information'!E778</f>
        <v>378.35</v>
      </c>
      <c r="G561" s="254">
        <f t="shared" si="48"/>
        <v>0</v>
      </c>
      <c r="H561" s="254">
        <f>'Data information'!F778</f>
        <v>0</v>
      </c>
      <c r="I561" s="254">
        <f t="shared" si="49"/>
        <v>0</v>
      </c>
      <c r="J561" s="254">
        <f t="shared" si="50"/>
        <v>0</v>
      </c>
      <c r="K561" s="320"/>
    </row>
    <row r="562" spans="1:11" s="208" customFormat="1" hidden="1">
      <c r="A562" s="231"/>
      <c r="B562" s="233"/>
      <c r="C562" s="321" t="str">
        <f>'Data information'!C779</f>
        <v xml:space="preserve"> - ค่าแรงเชื่อม ประกอบเหล็กโครงสร้าง</v>
      </c>
      <c r="D562" s="254"/>
      <c r="E562" s="285" t="str">
        <f>'Data information'!D779</f>
        <v>กก.</v>
      </c>
      <c r="F562" s="254">
        <f>'Data information'!E779</f>
        <v>0</v>
      </c>
      <c r="G562" s="254">
        <f t="shared" si="48"/>
        <v>0</v>
      </c>
      <c r="H562" s="254">
        <f>'Data information'!F779</f>
        <v>10</v>
      </c>
      <c r="I562" s="254">
        <f t="shared" si="49"/>
        <v>0</v>
      </c>
      <c r="J562" s="254">
        <f t="shared" si="50"/>
        <v>0</v>
      </c>
      <c r="K562" s="231"/>
    </row>
    <row r="563" spans="1:11" s="208" customFormat="1" hidden="1">
      <c r="A563" s="231"/>
      <c r="B563" s="233"/>
      <c r="C563" s="321" t="str">
        <f>'Data information'!C780</f>
        <v xml:space="preserve"> - ทาสีกันสนิม</v>
      </c>
      <c r="D563" s="254"/>
      <c r="E563" s="285" t="str">
        <f>'Data information'!D780</f>
        <v>ตร.ม.</v>
      </c>
      <c r="F563" s="254">
        <f>'Data information'!E780</f>
        <v>22.42</v>
      </c>
      <c r="G563" s="254">
        <f>D563*F563</f>
        <v>0</v>
      </c>
      <c r="H563" s="254">
        <f>'Data information'!F780</f>
        <v>30</v>
      </c>
      <c r="I563" s="254">
        <f>D563*H563</f>
        <v>0</v>
      </c>
      <c r="J563" s="254">
        <f>G563+I563</f>
        <v>0</v>
      </c>
      <c r="K563" s="231"/>
    </row>
    <row r="564" spans="1:11" s="208" customFormat="1" hidden="1">
      <c r="A564" s="231"/>
      <c r="B564" s="233"/>
      <c r="C564" s="321" t="str">
        <f>'Data information'!C781</f>
        <v xml:space="preserve"> - ทาสีน้ำมัน</v>
      </c>
      <c r="D564" s="254"/>
      <c r="E564" s="285" t="str">
        <f>'Data information'!D781</f>
        <v>ตร.ม.</v>
      </c>
      <c r="F564" s="254">
        <f>'Data information'!E781</f>
        <v>66.12</v>
      </c>
      <c r="G564" s="254">
        <f t="shared" ref="G564:G573" si="51">D564*F564</f>
        <v>0</v>
      </c>
      <c r="H564" s="254">
        <f>'Data information'!F781</f>
        <v>35</v>
      </c>
      <c r="I564" s="254">
        <f t="shared" ref="I564:I573" si="52">D564*H564</f>
        <v>0</v>
      </c>
      <c r="J564" s="254">
        <f t="shared" ref="J564:J573" si="53">G564+I564</f>
        <v>0</v>
      </c>
      <c r="K564" s="231"/>
    </row>
    <row r="565" spans="1:11" s="208" customFormat="1" hidden="1">
      <c r="A565" s="231"/>
      <c r="B565" s="233"/>
      <c r="C565" s="319" t="str">
        <f>'Data information'!C782</f>
        <v>หลังคาคลุมทางเข้า (CAN0PY)</v>
      </c>
      <c r="D565" s="254"/>
      <c r="E565" s="285"/>
      <c r="F565" s="254"/>
      <c r="G565" s="254"/>
      <c r="H565" s="254"/>
      <c r="I565" s="254"/>
      <c r="J565" s="254"/>
      <c r="K565" s="231"/>
    </row>
    <row r="566" spans="1:11" s="208" customFormat="1" hidden="1">
      <c r="A566" s="231"/>
      <c r="B566" s="233"/>
      <c r="C566" s="321" t="str">
        <f>'Data information'!C783</f>
        <v xml:space="preserve"> - H-800x300x4x26 mm. 210 kg./m.</v>
      </c>
      <c r="D566" s="254"/>
      <c r="E566" s="285" t="str">
        <f>'Data information'!D783</f>
        <v>กก.</v>
      </c>
      <c r="F566" s="254">
        <f>'Data information'!E783</f>
        <v>35.35</v>
      </c>
      <c r="G566" s="254">
        <f t="shared" si="51"/>
        <v>0</v>
      </c>
      <c r="H566" s="254">
        <f>'Data information'!F783</f>
        <v>0</v>
      </c>
      <c r="I566" s="254">
        <f t="shared" si="52"/>
        <v>0</v>
      </c>
      <c r="J566" s="254">
        <f t="shared" si="53"/>
        <v>0</v>
      </c>
      <c r="K566" s="231"/>
    </row>
    <row r="567" spans="1:11" s="208" customFormat="1" hidden="1">
      <c r="A567" s="231"/>
      <c r="B567" s="233"/>
      <c r="C567" s="321" t="str">
        <f>'Data information'!C784</f>
        <v xml:space="preserve"> - H-400x200x8x13 mm.</v>
      </c>
      <c r="D567" s="254"/>
      <c r="E567" s="285" t="str">
        <f>'Data information'!D784</f>
        <v>กก.</v>
      </c>
      <c r="F567" s="254">
        <f>'Data information'!E784</f>
        <v>33.409999999999997</v>
      </c>
      <c r="G567" s="254">
        <f t="shared" si="51"/>
        <v>0</v>
      </c>
      <c r="H567" s="254">
        <f>'Data information'!F784</f>
        <v>0</v>
      </c>
      <c r="I567" s="254">
        <f t="shared" si="52"/>
        <v>0</v>
      </c>
      <c r="J567" s="254">
        <f t="shared" si="53"/>
        <v>0</v>
      </c>
      <c r="K567" s="231"/>
    </row>
    <row r="568" spans="1:11" s="208" customFormat="1" hidden="1">
      <c r="A568" s="231"/>
      <c r="B568" s="233"/>
      <c r="C568" s="321" t="str">
        <f>'Data information'!C785</f>
        <v xml:space="preserve"> - ระแนง อลูมิเนียมขนาด 6"</v>
      </c>
      <c r="D568" s="254"/>
      <c r="E568" s="285" t="str">
        <f>'Data information'!D785</f>
        <v>ม.</v>
      </c>
      <c r="F568" s="254">
        <f>'Data information'!E785</f>
        <v>378.35</v>
      </c>
      <c r="G568" s="254">
        <f t="shared" si="51"/>
        <v>0</v>
      </c>
      <c r="H568" s="254">
        <f>'Data information'!F785</f>
        <v>0</v>
      </c>
      <c r="I568" s="254">
        <f t="shared" si="52"/>
        <v>0</v>
      </c>
      <c r="J568" s="254">
        <f t="shared" si="53"/>
        <v>0</v>
      </c>
      <c r="K568" s="231"/>
    </row>
    <row r="569" spans="1:11" s="208" customFormat="1" hidden="1">
      <c r="A569" s="231"/>
      <c r="B569" s="233"/>
      <c r="C569" s="321" t="str">
        <f>'Data information'!C786</f>
        <v xml:space="preserve"> - หลังคากระจกลามิเนตสีเทา  เทมเปอร์ 6 มม.+PVB หนา0.38 มม.+กระจกใส 6 มม.</v>
      </c>
      <c r="D569" s="254"/>
      <c r="E569" s="285" t="str">
        <f>'Data information'!D786</f>
        <v>ตร.ม.</v>
      </c>
      <c r="F569" s="254">
        <f>'Data information'!E786</f>
        <v>1463.9</v>
      </c>
      <c r="G569" s="254">
        <f t="shared" si="51"/>
        <v>0</v>
      </c>
      <c r="H569" s="254">
        <f>'Data information'!F786</f>
        <v>0</v>
      </c>
      <c r="I569" s="254">
        <f t="shared" si="52"/>
        <v>0</v>
      </c>
      <c r="J569" s="254">
        <f t="shared" si="53"/>
        <v>0</v>
      </c>
      <c r="K569" s="231"/>
    </row>
    <row r="570" spans="1:11" s="208" customFormat="1" hidden="1">
      <c r="A570" s="231"/>
      <c r="B570" s="233"/>
      <c r="C570" s="321" t="str">
        <f>'Data information'!C787</f>
        <v xml:space="preserve"> - PL.500x300x20mm.</v>
      </c>
      <c r="D570" s="254"/>
      <c r="E570" s="285" t="str">
        <f>'Data information'!D787</f>
        <v>กก.</v>
      </c>
      <c r="F570" s="254">
        <f>'Data information'!E787</f>
        <v>28.44</v>
      </c>
      <c r="G570" s="254">
        <f t="shared" si="51"/>
        <v>0</v>
      </c>
      <c r="H570" s="254">
        <f>'Data information'!F787</f>
        <v>0</v>
      </c>
      <c r="I570" s="254">
        <f t="shared" si="52"/>
        <v>0</v>
      </c>
      <c r="J570" s="254">
        <f t="shared" si="53"/>
        <v>0</v>
      </c>
      <c r="K570" s="231"/>
    </row>
    <row r="571" spans="1:11" s="208" customFormat="1" hidden="1">
      <c r="A571" s="231"/>
      <c r="B571" s="233"/>
      <c r="C571" s="321" t="str">
        <f>'Data information'!C788</f>
        <v xml:space="preserve"> - Dowel DB16 (ฝังลึก 0.40 ม.)</v>
      </c>
      <c r="D571" s="254"/>
      <c r="E571" s="285" t="str">
        <f>'Data information'!D788</f>
        <v>กก.</v>
      </c>
      <c r="F571" s="254">
        <f>'Data information'!E788</f>
        <v>20.14</v>
      </c>
      <c r="G571" s="254">
        <f t="shared" si="51"/>
        <v>0</v>
      </c>
      <c r="H571" s="254">
        <f>'Data information'!F788</f>
        <v>0</v>
      </c>
      <c r="I571" s="254">
        <f t="shared" si="52"/>
        <v>0</v>
      </c>
      <c r="J571" s="254">
        <f t="shared" si="53"/>
        <v>0</v>
      </c>
      <c r="K571" s="231"/>
    </row>
    <row r="572" spans="1:11" s="208" customFormat="1" hidden="1">
      <c r="A572" s="231"/>
      <c r="B572" s="233"/>
      <c r="C572" s="321" t="str">
        <f>'Data information'!C789</f>
        <v xml:space="preserve"> - ค่าแรงเชื่อม ประกอบเหล็กโครงสร้าง</v>
      </c>
      <c r="D572" s="254"/>
      <c r="E572" s="285" t="str">
        <f>'Data information'!D789</f>
        <v>กก.</v>
      </c>
      <c r="F572" s="254">
        <f>'Data information'!E789</f>
        <v>0</v>
      </c>
      <c r="G572" s="254">
        <f t="shared" si="51"/>
        <v>0</v>
      </c>
      <c r="H572" s="254">
        <f>'Data information'!F789</f>
        <v>10</v>
      </c>
      <c r="I572" s="254">
        <f t="shared" si="52"/>
        <v>0</v>
      </c>
      <c r="J572" s="254">
        <f t="shared" si="53"/>
        <v>0</v>
      </c>
      <c r="K572" s="231"/>
    </row>
    <row r="573" spans="1:11" s="208" customFormat="1" hidden="1">
      <c r="A573" s="231"/>
      <c r="B573" s="233"/>
      <c r="C573" s="321" t="str">
        <f>'Data information'!C790</f>
        <v xml:space="preserve"> - ทาสีกันสนิม</v>
      </c>
      <c r="D573" s="254"/>
      <c r="E573" s="285" t="str">
        <f>'Data information'!D790</f>
        <v>ตร.ม.</v>
      </c>
      <c r="F573" s="254">
        <f>'Data information'!E790</f>
        <v>22.42</v>
      </c>
      <c r="G573" s="254">
        <f t="shared" si="51"/>
        <v>0</v>
      </c>
      <c r="H573" s="254">
        <f>'Data information'!F790</f>
        <v>30</v>
      </c>
      <c r="I573" s="254">
        <f t="shared" si="52"/>
        <v>0</v>
      </c>
      <c r="J573" s="254">
        <f t="shared" si="53"/>
        <v>0</v>
      </c>
      <c r="K573" s="231"/>
    </row>
    <row r="574" spans="1:11" s="208" customFormat="1" hidden="1">
      <c r="A574" s="231"/>
      <c r="B574" s="233"/>
      <c r="C574" s="321" t="str">
        <f>'Data information'!C791</f>
        <v xml:space="preserve"> - ทาสีน้ำมัน</v>
      </c>
      <c r="D574" s="254"/>
      <c r="E574" s="285" t="str">
        <f>'Data information'!D791</f>
        <v>ตร.ม.</v>
      </c>
      <c r="F574" s="254">
        <f>'Data information'!E791</f>
        <v>66.12</v>
      </c>
      <c r="G574" s="254">
        <f>D574*F574</f>
        <v>0</v>
      </c>
      <c r="H574" s="254">
        <f>'Data information'!F791</f>
        <v>35</v>
      </c>
      <c r="I574" s="254">
        <f>D574*H574</f>
        <v>0</v>
      </c>
      <c r="J574" s="254">
        <f>G574+I574</f>
        <v>0</v>
      </c>
      <c r="K574" s="231"/>
    </row>
    <row r="575" spans="1:11" s="208" customFormat="1" hidden="1">
      <c r="A575" s="231"/>
      <c r="B575" s="233"/>
      <c r="C575" s="319" t="str">
        <f>'Data information'!C792</f>
        <v>โครงสร้างพื้น ยกระดับห้องเรียนรวม</v>
      </c>
      <c r="D575" s="254"/>
      <c r="E575" s="285"/>
      <c r="F575" s="254"/>
      <c r="G575" s="254"/>
      <c r="H575" s="254"/>
      <c r="I575" s="254"/>
      <c r="J575" s="254"/>
      <c r="K575" s="320" t="s">
        <v>967</v>
      </c>
    </row>
    <row r="576" spans="1:11" s="208" customFormat="1" hidden="1">
      <c r="A576" s="231"/>
      <c r="B576" s="233"/>
      <c r="C576" s="321" t="str">
        <f>'Data information'!C793</f>
        <v xml:space="preserve"> - แผ่นวีว่าบอร์ดหนา 20 มม.</v>
      </c>
      <c r="D576" s="254"/>
      <c r="E576" s="285" t="str">
        <f>'Data information'!D793</f>
        <v>ตร.ม.</v>
      </c>
      <c r="F576" s="254">
        <f>'Data information'!E793</f>
        <v>271</v>
      </c>
      <c r="G576" s="254">
        <f t="shared" ref="G576:G585" si="54">D576*F576</f>
        <v>0</v>
      </c>
      <c r="H576" s="254">
        <f>'Data information'!F793</f>
        <v>15</v>
      </c>
      <c r="I576" s="254">
        <f t="shared" ref="I576:I585" si="55">D576*H576</f>
        <v>0</v>
      </c>
      <c r="J576" s="254">
        <f t="shared" ref="J576:J585" si="56">G576+I576</f>
        <v>0</v>
      </c>
      <c r="K576" s="231"/>
    </row>
    <row r="577" spans="1:11" s="208" customFormat="1" hidden="1">
      <c r="A577" s="231"/>
      <c r="B577" s="233"/>
      <c r="C577" s="321" t="str">
        <f>'Data information'!C794</f>
        <v xml:space="preserve"> - H-200x150x6x9 mm.</v>
      </c>
      <c r="D577" s="254"/>
      <c r="E577" s="285" t="str">
        <f>'Data information'!D794</f>
        <v>กก.</v>
      </c>
      <c r="F577" s="254">
        <f>'Data information'!E794</f>
        <v>33.46</v>
      </c>
      <c r="G577" s="254">
        <f t="shared" si="54"/>
        <v>0</v>
      </c>
      <c r="H577" s="254">
        <f>'Data information'!F794</f>
        <v>0</v>
      </c>
      <c r="I577" s="254">
        <f t="shared" si="55"/>
        <v>0</v>
      </c>
      <c r="J577" s="254">
        <f t="shared" si="56"/>
        <v>0</v>
      </c>
      <c r="K577" s="231"/>
    </row>
    <row r="578" spans="1:11" s="208" customFormat="1" hidden="1">
      <c r="A578" s="231"/>
      <c r="B578" s="233"/>
      <c r="C578" s="321" t="str">
        <f>'Data information'!C795</f>
        <v xml:space="preserve"> - H-150x150x7x10 mm.</v>
      </c>
      <c r="D578" s="254"/>
      <c r="E578" s="285" t="str">
        <f>'Data information'!D795</f>
        <v>กก.</v>
      </c>
      <c r="F578" s="254">
        <f>'Data information'!E795</f>
        <v>35.61</v>
      </c>
      <c r="G578" s="254">
        <f t="shared" si="54"/>
        <v>0</v>
      </c>
      <c r="H578" s="254">
        <f>'Data information'!F795</f>
        <v>0</v>
      </c>
      <c r="I578" s="254">
        <f t="shared" si="55"/>
        <v>0</v>
      </c>
      <c r="J578" s="254">
        <f t="shared" si="56"/>
        <v>0</v>
      </c>
      <c r="K578" s="231"/>
    </row>
    <row r="579" spans="1:11" s="208" customFormat="1" hidden="1">
      <c r="A579" s="231"/>
      <c r="B579" s="233"/>
      <c r="C579" s="321" t="str">
        <f>'Data information'!C796</f>
        <v xml:space="preserve"> - L-150x150x12 mm.</v>
      </c>
      <c r="D579" s="254"/>
      <c r="E579" s="285" t="str">
        <f>'Data information'!D796</f>
        <v>กก.</v>
      </c>
      <c r="F579" s="254">
        <f>'Data information'!E796</f>
        <v>37.42</v>
      </c>
      <c r="G579" s="254">
        <f t="shared" si="54"/>
        <v>0</v>
      </c>
      <c r="H579" s="254">
        <f>'Data information'!F796</f>
        <v>0</v>
      </c>
      <c r="I579" s="254">
        <f t="shared" si="55"/>
        <v>0</v>
      </c>
      <c r="J579" s="254">
        <f t="shared" si="56"/>
        <v>0</v>
      </c>
      <c r="K579" s="231"/>
    </row>
    <row r="580" spans="1:11" s="208" customFormat="1" hidden="1">
      <c r="A580" s="231"/>
      <c r="B580" s="233"/>
      <c r="C580" s="321" t="str">
        <f>'Data information'!C797</f>
        <v xml:space="preserve"> - C-125X50X20X2.3mm.</v>
      </c>
      <c r="D580" s="254"/>
      <c r="E580" s="285" t="str">
        <f>'Data information'!D797</f>
        <v>กก.</v>
      </c>
      <c r="F580" s="254">
        <f>'Data information'!E797</f>
        <v>27.3</v>
      </c>
      <c r="G580" s="254">
        <f t="shared" si="54"/>
        <v>0</v>
      </c>
      <c r="H580" s="254">
        <f>'Data information'!F797</f>
        <v>0</v>
      </c>
      <c r="I580" s="254">
        <f t="shared" si="55"/>
        <v>0</v>
      </c>
      <c r="J580" s="254">
        <f t="shared" si="56"/>
        <v>0</v>
      </c>
      <c r="K580" s="231"/>
    </row>
    <row r="581" spans="1:11" s="208" customFormat="1" hidden="1">
      <c r="A581" s="231"/>
      <c r="B581" s="233"/>
      <c r="C581" s="321" t="str">
        <f>'Data information'!C798</f>
        <v xml:space="preserve"> - C-75X45X15X2.3mm.</v>
      </c>
      <c r="D581" s="254"/>
      <c r="E581" s="285" t="str">
        <f>'Data information'!D798</f>
        <v>กก.</v>
      </c>
      <c r="F581" s="254">
        <f>'Data information'!E798</f>
        <v>27.3</v>
      </c>
      <c r="G581" s="254">
        <f t="shared" si="54"/>
        <v>0</v>
      </c>
      <c r="H581" s="254">
        <f>'Data information'!F798</f>
        <v>0</v>
      </c>
      <c r="I581" s="254">
        <f t="shared" si="55"/>
        <v>0</v>
      </c>
      <c r="J581" s="254">
        <f t="shared" si="56"/>
        <v>0</v>
      </c>
      <c r="K581" s="231"/>
    </row>
    <row r="582" spans="1:11" s="208" customFormat="1" hidden="1">
      <c r="A582" s="231"/>
      <c r="B582" s="233"/>
      <c r="C582" s="321" t="str">
        <f>'Data information'!C799</f>
        <v xml:space="preserve"> - PL.300X300X16mm.</v>
      </c>
      <c r="D582" s="254"/>
      <c r="E582" s="285" t="str">
        <f>'Data information'!D799</f>
        <v>กก.</v>
      </c>
      <c r="F582" s="254">
        <f>'Data information'!E799</f>
        <v>30.5</v>
      </c>
      <c r="G582" s="254">
        <f t="shared" si="54"/>
        <v>0</v>
      </c>
      <c r="H582" s="254">
        <f>'Data information'!F799</f>
        <v>0</v>
      </c>
      <c r="I582" s="254">
        <f t="shared" si="55"/>
        <v>0</v>
      </c>
      <c r="J582" s="254">
        <f t="shared" si="56"/>
        <v>0</v>
      </c>
      <c r="K582" s="231"/>
    </row>
    <row r="583" spans="1:11" s="208" customFormat="1" hidden="1">
      <c r="A583" s="231"/>
      <c r="B583" s="233"/>
      <c r="C583" s="321" t="str">
        <f>'Data information'!C800</f>
        <v xml:space="preserve"> - Dowel DB20 (ฝังลึก 0.40 ม.)</v>
      </c>
      <c r="D583" s="254"/>
      <c r="E583" s="285" t="str">
        <f>'Data information'!D800</f>
        <v>กก.</v>
      </c>
      <c r="F583" s="254">
        <f>'Data information'!E800</f>
        <v>20.18</v>
      </c>
      <c r="G583" s="254">
        <f t="shared" si="54"/>
        <v>0</v>
      </c>
      <c r="H583" s="254">
        <f>'Data information'!F800</f>
        <v>0</v>
      </c>
      <c r="I583" s="254">
        <f t="shared" si="55"/>
        <v>0</v>
      </c>
      <c r="J583" s="254">
        <f t="shared" si="56"/>
        <v>0</v>
      </c>
      <c r="K583" s="231"/>
    </row>
    <row r="584" spans="1:11" s="208" customFormat="1" hidden="1">
      <c r="A584" s="231"/>
      <c r="B584" s="233"/>
      <c r="C584" s="321" t="str">
        <f>'Data information'!C801</f>
        <v xml:space="preserve"> - ค่าแรงเชื่อม ประกอบเหล็กโครงสร้าง</v>
      </c>
      <c r="D584" s="254"/>
      <c r="E584" s="285" t="str">
        <f>'Data information'!D801</f>
        <v>กก.</v>
      </c>
      <c r="F584" s="254">
        <f>'Data information'!E801</f>
        <v>0</v>
      </c>
      <c r="G584" s="254">
        <f t="shared" si="54"/>
        <v>0</v>
      </c>
      <c r="H584" s="254">
        <f>'Data information'!F801</f>
        <v>10</v>
      </c>
      <c r="I584" s="254">
        <f t="shared" si="55"/>
        <v>0</v>
      </c>
      <c r="J584" s="254">
        <f t="shared" si="56"/>
        <v>0</v>
      </c>
      <c r="K584" s="231"/>
    </row>
    <row r="585" spans="1:11" s="208" customFormat="1" hidden="1">
      <c r="A585" s="231"/>
      <c r="B585" s="233"/>
      <c r="C585" s="321" t="str">
        <f>'Data information'!C802</f>
        <v xml:space="preserve"> - ทาสีกันสนิม</v>
      </c>
      <c r="D585" s="254"/>
      <c r="E585" s="285" t="str">
        <f>'Data information'!D802</f>
        <v>ตร.ม.</v>
      </c>
      <c r="F585" s="254">
        <f>'Data information'!E802</f>
        <v>22.42</v>
      </c>
      <c r="G585" s="254">
        <f t="shared" si="54"/>
        <v>0</v>
      </c>
      <c r="H585" s="254">
        <f>'Data information'!F802</f>
        <v>30</v>
      </c>
      <c r="I585" s="254">
        <f t="shared" si="55"/>
        <v>0</v>
      </c>
      <c r="J585" s="254">
        <f t="shared" si="56"/>
        <v>0</v>
      </c>
      <c r="K585" s="231"/>
    </row>
    <row r="586" spans="1:11" s="208" customFormat="1" hidden="1">
      <c r="A586" s="231"/>
      <c r="B586" s="233"/>
      <c r="C586" s="321" t="str">
        <f>'Data information'!C803</f>
        <v xml:space="preserve"> - ทาสีน้ำมัน</v>
      </c>
      <c r="D586" s="254"/>
      <c r="E586" s="285" t="str">
        <f>'Data information'!D803</f>
        <v>ตร.ม.</v>
      </c>
      <c r="F586" s="254">
        <f>'Data information'!E803</f>
        <v>66.12</v>
      </c>
      <c r="G586" s="254">
        <f>D586*F586</f>
        <v>0</v>
      </c>
      <c r="H586" s="254">
        <f>'Data information'!F803</f>
        <v>30</v>
      </c>
      <c r="I586" s="254">
        <f>D586*H586</f>
        <v>0</v>
      </c>
      <c r="J586" s="254">
        <f>G586+I586</f>
        <v>0</v>
      </c>
      <c r="K586" s="231"/>
    </row>
    <row r="587" spans="1:11" s="208" customFormat="1" hidden="1">
      <c r="A587" s="231"/>
      <c r="B587" s="233"/>
      <c r="C587" s="319" t="str">
        <f>'Data information'!C804</f>
        <v>ห้อง Pantry</v>
      </c>
      <c r="D587" s="254"/>
      <c r="E587" s="285"/>
      <c r="F587" s="254"/>
      <c r="G587" s="254"/>
      <c r="H587" s="254"/>
      <c r="I587" s="254"/>
      <c r="J587" s="254"/>
      <c r="K587" s="320" t="s">
        <v>967</v>
      </c>
    </row>
    <row r="588" spans="1:11" s="208" customFormat="1" hidden="1">
      <c r="A588" s="231"/>
      <c r="B588" s="233"/>
      <c r="C588" s="321" t="str">
        <f>'Data information'!C805</f>
        <v xml:space="preserve"> - เคาน์เตอร์ คสล. หนา 0.10 กว้าง 0.60 Top กระเบื้องพอร์แลน ห้อง Pantry</v>
      </c>
      <c r="D588" s="254"/>
      <c r="E588" s="285" t="str">
        <f>'Data information'!D805</f>
        <v>ม.</v>
      </c>
      <c r="F588" s="254">
        <f>'Data information'!E805</f>
        <v>980</v>
      </c>
      <c r="G588" s="254">
        <f>D588*F588</f>
        <v>0</v>
      </c>
      <c r="H588" s="254">
        <f>'Data information'!F805</f>
        <v>0</v>
      </c>
      <c r="I588" s="254">
        <f>D588*H588</f>
        <v>0</v>
      </c>
      <c r="J588" s="254">
        <f>G588+I588</f>
        <v>0</v>
      </c>
      <c r="K588" s="231"/>
    </row>
    <row r="589" spans="1:11" s="208" customFormat="1" hidden="1">
      <c r="A589" s="231"/>
      <c r="B589" s="233"/>
      <c r="C589" s="321" t="str">
        <f>'Data information'!C806</f>
        <v xml:space="preserve"> - อ่างล้างจานสำเร็จรูป ชนิด 1 หลุม ชนิดติดใต้เคาน์เตอร์</v>
      </c>
      <c r="D589" s="254"/>
      <c r="E589" s="285" t="str">
        <f>'Data information'!D806</f>
        <v>ชุด</v>
      </c>
      <c r="F589" s="254">
        <f>'Data information'!E806</f>
        <v>1500</v>
      </c>
      <c r="G589" s="254">
        <f>D589*F589</f>
        <v>0</v>
      </c>
      <c r="H589" s="254">
        <f>'Data information'!F806</f>
        <v>0</v>
      </c>
      <c r="I589" s="254">
        <f>D589*H589</f>
        <v>0</v>
      </c>
      <c r="J589" s="254">
        <f>G589+I589</f>
        <v>0</v>
      </c>
      <c r="K589" s="231"/>
    </row>
    <row r="590" spans="1:11" s="208" customFormat="1">
      <c r="A590" s="295"/>
      <c r="B590" s="296"/>
      <c r="C590" s="319" t="str">
        <f>'Data information'!C807</f>
        <v>งานทาสี</v>
      </c>
      <c r="D590" s="254"/>
      <c r="E590" s="297"/>
      <c r="F590" s="219"/>
      <c r="G590" s="219"/>
      <c r="H590" s="219"/>
      <c r="I590" s="219"/>
      <c r="J590" s="219"/>
      <c r="K590" s="219"/>
    </row>
    <row r="591" spans="1:11" s="208" customFormat="1">
      <c r="A591" s="219"/>
      <c r="B591" s="221"/>
      <c r="C591" s="321" t="str">
        <f>'Data information'!C808</f>
        <v xml:space="preserve"> - สีน้ำพลาสติกอคิลิค 100% ชนิดทาภายนอก</v>
      </c>
      <c r="D591" s="254"/>
      <c r="E591" s="285" t="str">
        <f>'Data information'!D808</f>
        <v>ตร.ม.</v>
      </c>
      <c r="F591" s="254">
        <f>'Data information'!E808</f>
        <v>64.84</v>
      </c>
      <c r="G591" s="254">
        <f>D591*F591</f>
        <v>0</v>
      </c>
      <c r="H591" s="254">
        <f>'Data information'!F808</f>
        <v>31</v>
      </c>
      <c r="I591" s="254">
        <f>D591*H591</f>
        <v>0</v>
      </c>
      <c r="J591" s="254">
        <f>G591+I591</f>
        <v>0</v>
      </c>
      <c r="K591" s="320"/>
    </row>
    <row r="592" spans="1:11" s="208" customFormat="1" hidden="1">
      <c r="A592" s="231"/>
      <c r="B592" s="233"/>
      <c r="C592" s="321" t="str">
        <f>'Data information'!C809</f>
        <v xml:space="preserve"> - สีน้ำพลาสติกอคิลิค 100% ชนิดทาภายใน</v>
      </c>
      <c r="D592" s="254"/>
      <c r="E592" s="285" t="str">
        <f>'Data information'!D809</f>
        <v>ตร.ม.</v>
      </c>
      <c r="F592" s="254">
        <f>'Data information'!E809</f>
        <v>50.05</v>
      </c>
      <c r="G592" s="254">
        <f>D592*F592</f>
        <v>0</v>
      </c>
      <c r="H592" s="254">
        <f>'Data information'!F809</f>
        <v>28</v>
      </c>
      <c r="I592" s="254">
        <f>D592*H592</f>
        <v>0</v>
      </c>
      <c r="J592" s="254">
        <f>G592+I592</f>
        <v>0</v>
      </c>
      <c r="K592" s="231"/>
    </row>
    <row r="593" spans="1:11" s="208" customFormat="1" hidden="1">
      <c r="A593" s="231"/>
      <c r="B593" s="233"/>
      <c r="C593" s="321" t="str">
        <f>'Data information'!C810</f>
        <v xml:space="preserve"> - สีน้ำพลาสติกอคิลิค 100% ชนิดทาภายนอกและภายใน</v>
      </c>
      <c r="D593" s="254"/>
      <c r="E593" s="285" t="str">
        <f>'Data information'!D810</f>
        <v>ตร.ม.</v>
      </c>
      <c r="F593" s="254">
        <f>'Data information'!E810</f>
        <v>50.05</v>
      </c>
      <c r="G593" s="254">
        <f>D593*F593</f>
        <v>0</v>
      </c>
      <c r="H593" s="254">
        <f>'Data information'!F810</f>
        <v>28</v>
      </c>
      <c r="I593" s="254">
        <f>D593*H593</f>
        <v>0</v>
      </c>
      <c r="J593" s="254">
        <f>G593+I593</f>
        <v>0</v>
      </c>
      <c r="K593" s="231"/>
    </row>
    <row r="594" spans="1:11" s="208" customFormat="1" hidden="1">
      <c r="A594" s="231"/>
      <c r="B594" s="233"/>
      <c r="C594" s="321" t="str">
        <f>'Data information'!C811</f>
        <v xml:space="preserve"> - สีน้ำพลาสติกอคิลิค 100% สำหรับฝ้าเพดาน</v>
      </c>
      <c r="D594" s="254"/>
      <c r="E594" s="285" t="str">
        <f>'Data information'!D811</f>
        <v>ตร.ม.</v>
      </c>
      <c r="F594" s="254">
        <f>'Data information'!E811</f>
        <v>50.05</v>
      </c>
      <c r="G594" s="254">
        <f>D594*F594</f>
        <v>0</v>
      </c>
      <c r="H594" s="254">
        <f>'Data information'!F811</f>
        <v>28</v>
      </c>
      <c r="I594" s="254">
        <f>D594*H594</f>
        <v>0</v>
      </c>
      <c r="J594" s="254">
        <f>G594+I594</f>
        <v>0</v>
      </c>
      <c r="K594" s="231"/>
    </row>
    <row r="595" spans="1:11" s="208" customFormat="1" hidden="1">
      <c r="A595" s="231"/>
      <c r="B595" s="233"/>
      <c r="C595" s="321" t="str">
        <f>'Data information'!C812</f>
        <v xml:space="preserve"> - น้ำยากันตะใคร่สูตรน้ำมัน</v>
      </c>
      <c r="D595" s="254"/>
      <c r="E595" s="285" t="str">
        <f>'Data information'!D812</f>
        <v>ตร.ม.</v>
      </c>
      <c r="F595" s="254">
        <f>'Data information'!E812</f>
        <v>10</v>
      </c>
      <c r="G595" s="254">
        <f>D595*F595</f>
        <v>0</v>
      </c>
      <c r="H595" s="254">
        <f>'Data information'!F812</f>
        <v>20</v>
      </c>
      <c r="I595" s="254">
        <f>D595*H595</f>
        <v>0</v>
      </c>
      <c r="J595" s="254">
        <f>G595+I595</f>
        <v>0</v>
      </c>
      <c r="K595" s="231"/>
    </row>
    <row r="596" spans="1:11" s="208" customFormat="1">
      <c r="A596" s="231"/>
      <c r="B596" s="233"/>
      <c r="C596" s="222"/>
      <c r="D596" s="254"/>
      <c r="E596" s="285"/>
      <c r="F596" s="254"/>
      <c r="G596" s="254"/>
      <c r="H596" s="254"/>
      <c r="I596" s="254"/>
      <c r="J596" s="254"/>
      <c r="K596" s="231"/>
    </row>
    <row r="597" spans="1:11" s="208" customFormat="1">
      <c r="A597" s="299"/>
      <c r="B597" s="606" t="str">
        <f>"รวม"&amp;B121</f>
        <v>รวมหมวดงานสถาปัตยกรรม</v>
      </c>
      <c r="C597" s="606"/>
      <c r="D597" s="300"/>
      <c r="E597" s="301"/>
      <c r="F597" s="300"/>
      <c r="G597" s="300">
        <f>SUM(G121:G596)</f>
        <v>0</v>
      </c>
      <c r="H597" s="300"/>
      <c r="I597" s="300">
        <f>SUM(I121:I596)</f>
        <v>0</v>
      </c>
      <c r="J597" s="300">
        <f>SUM(J121:J596)</f>
        <v>0</v>
      </c>
      <c r="K597" s="299"/>
    </row>
  </sheetData>
  <mergeCells count="15">
    <mergeCell ref="B28:C28"/>
    <mergeCell ref="B35:C35"/>
    <mergeCell ref="B120:C120"/>
    <mergeCell ref="B597:C597"/>
    <mergeCell ref="H7:I7"/>
    <mergeCell ref="F6:H6"/>
    <mergeCell ref="A1:K1"/>
    <mergeCell ref="K2:K5"/>
    <mergeCell ref="D5:F5"/>
    <mergeCell ref="A7:A8"/>
    <mergeCell ref="B7:C8"/>
    <mergeCell ref="D7:D8"/>
    <mergeCell ref="E7:E8"/>
    <mergeCell ref="F7:G7"/>
    <mergeCell ref="K7:K8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ปร.4.2.9 (2)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New,Regular"&amp;12อาคารทางเชื่อม&amp;R&amp;"TH Sarabun New,Regular"ทางเชื่อม  2</oddFooter>
  </headerFooter>
  <rowBreaks count="4" manualBreakCount="4">
    <brk id="28" max="16383" man="1"/>
    <brk id="35" max="10" man="1"/>
    <brk id="55" max="10" man="1"/>
    <brk id="120" max="10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7"/>
  <sheetViews>
    <sheetView view="pageBreakPreview" topLeftCell="A126" zoomScaleNormal="100" zoomScaleSheetLayoutView="100" workbookViewId="0">
      <selection activeCell="D9" sqref="D9:D598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2 ค่างานก่อสร้างตัวอาคาร     "&amp;'6'!C22</f>
        <v>ส่วนที่ 2 ค่างานก่อสร้างตัวอาคาร     อาคารทางเชื่อม</v>
      </c>
      <c r="B2" s="95"/>
      <c r="C2" s="96"/>
      <c r="D2" s="250"/>
      <c r="E2" s="438"/>
      <c r="F2" s="439"/>
      <c r="G2" s="266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3"/>
      <c r="E3" s="523"/>
      <c r="F3" s="522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519"/>
      <c r="E4" s="520"/>
      <c r="F4" s="520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s="208" customFormat="1" ht="24.75" thickTop="1">
      <c r="A9" s="279">
        <v>9.3000000000000007</v>
      </c>
      <c r="B9" s="280"/>
      <c r="C9" s="281" t="str">
        <f>'5.2.09'!B13&amp; 3</f>
        <v>อาคารทางเชื่อม3</v>
      </c>
      <c r="D9" s="282"/>
      <c r="E9" s="283"/>
      <c r="F9" s="282"/>
      <c r="G9" s="282"/>
      <c r="H9" s="282"/>
      <c r="I9" s="282"/>
      <c r="J9" s="282"/>
      <c r="K9" s="282"/>
    </row>
    <row r="10" spans="1:11" s="208" customFormat="1">
      <c r="A10" s="284" t="s">
        <v>1306</v>
      </c>
      <c r="B10" s="221" t="s">
        <v>23</v>
      </c>
      <c r="C10" s="222"/>
      <c r="D10" s="254"/>
      <c r="E10" s="285"/>
      <c r="F10" s="254"/>
      <c r="G10" s="254">
        <f>G35</f>
        <v>0</v>
      </c>
      <c r="H10" s="254"/>
      <c r="I10" s="254">
        <f>I35</f>
        <v>0</v>
      </c>
      <c r="J10" s="254">
        <f>G10+I10</f>
        <v>0</v>
      </c>
      <c r="K10" s="219"/>
    </row>
    <row r="11" spans="1:11" s="208" customFormat="1">
      <c r="A11" s="284" t="s">
        <v>1307</v>
      </c>
      <c r="B11" s="221" t="s">
        <v>47</v>
      </c>
      <c r="C11" s="222"/>
      <c r="D11" s="254"/>
      <c r="E11" s="285"/>
      <c r="F11" s="254"/>
      <c r="G11" s="254">
        <f>G120</f>
        <v>0</v>
      </c>
      <c r="H11" s="254"/>
      <c r="I11" s="254">
        <f>I120</f>
        <v>0</v>
      </c>
      <c r="J11" s="254">
        <f>G11+I11</f>
        <v>0</v>
      </c>
      <c r="K11" s="219"/>
    </row>
    <row r="12" spans="1:11" s="208" customFormat="1">
      <c r="A12" s="284" t="s">
        <v>1308</v>
      </c>
      <c r="B12" s="221" t="s">
        <v>8</v>
      </c>
      <c r="C12" s="222"/>
      <c r="D12" s="254"/>
      <c r="E12" s="285"/>
      <c r="F12" s="254"/>
      <c r="G12" s="254">
        <f>G597</f>
        <v>0</v>
      </c>
      <c r="H12" s="254"/>
      <c r="I12" s="254">
        <f>I597</f>
        <v>0</v>
      </c>
      <c r="J12" s="254">
        <f>G12+I12</f>
        <v>0</v>
      </c>
      <c r="K12" s="219"/>
    </row>
    <row r="13" spans="1:11" s="208" customFormat="1">
      <c r="A13" s="284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 s="208" customFormat="1">
      <c r="A14" s="219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 s="208" customFormat="1">
      <c r="A15" s="284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 s="208" customFormat="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 s="208" customFormat="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 s="208" customFormat="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 s="208" customFormat="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 s="208" customFormat="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 s="208" customFormat="1">
      <c r="A21" s="219"/>
      <c r="B21" s="221"/>
      <c r="C21" s="222"/>
      <c r="D21" s="254"/>
      <c r="E21" s="285"/>
      <c r="F21" s="254"/>
      <c r="G21" s="254"/>
      <c r="H21" s="254"/>
      <c r="I21" s="254"/>
      <c r="J21" s="254"/>
      <c r="K21" s="219"/>
    </row>
    <row r="22" spans="1:11" s="208" customFormat="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 s="208" customFormat="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 s="208" customFormat="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 s="208" customFormat="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 s="208" customFormat="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 s="208" customFormat="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s="208" customFormat="1" ht="24.75" thickBot="1">
      <c r="A28" s="291"/>
      <c r="B28" s="605" t="str">
        <f>"รวม "&amp;C9</f>
        <v>รวม อาคารทางเชื่อม3</v>
      </c>
      <c r="C28" s="605"/>
      <c r="D28" s="292"/>
      <c r="E28" s="293"/>
      <c r="F28" s="292"/>
      <c r="G28" s="292">
        <f>SUM(G9:G27)</f>
        <v>0</v>
      </c>
      <c r="H28" s="292"/>
      <c r="I28" s="292">
        <f>SUM(I9:I27)</f>
        <v>0</v>
      </c>
      <c r="J28" s="292">
        <f>SUM(J9:J27)</f>
        <v>0</v>
      </c>
      <c r="K28" s="294"/>
    </row>
    <row r="29" spans="1:11" s="208" customFormat="1" ht="24.75" thickTop="1">
      <c r="A29" s="295" t="str">
        <f>A10</f>
        <v>9.3.1</v>
      </c>
      <c r="B29" s="296" t="str">
        <f>B10</f>
        <v>หมวดเตรียมงานวิศวกรรม</v>
      </c>
      <c r="C29" s="222"/>
      <c r="D29" s="219"/>
      <c r="E29" s="297"/>
      <c r="F29" s="219"/>
      <c r="G29" s="219"/>
      <c r="H29" s="219"/>
      <c r="I29" s="219"/>
      <c r="J29" s="219"/>
      <c r="K29" s="219"/>
    </row>
    <row r="30" spans="1:11" s="208" customFormat="1" hidden="1">
      <c r="A30" s="219"/>
      <c r="B30" s="221"/>
      <c r="C30" s="222" t="str">
        <f>'Data information'!C120</f>
        <v xml:space="preserve"> - งานทดสอบชั้นดิน Soil Boring Test</v>
      </c>
      <c r="D30" s="254"/>
      <c r="E30" s="285" t="str">
        <f>'Data information'!D120</f>
        <v>จุด</v>
      </c>
      <c r="F30" s="254">
        <f>'Data information'!E120</f>
        <v>0</v>
      </c>
      <c r="G30" s="254">
        <f>D30*F30</f>
        <v>0</v>
      </c>
      <c r="H30" s="254">
        <f>'Data information'!F120</f>
        <v>12500</v>
      </c>
      <c r="I30" s="254">
        <f>D30*H30</f>
        <v>0</v>
      </c>
      <c r="J30" s="254">
        <f>G30+I30</f>
        <v>0</v>
      </c>
      <c r="K30" s="254"/>
    </row>
    <row r="31" spans="1:11" s="208" customFormat="1">
      <c r="A31" s="219"/>
      <c r="B31" s="221"/>
      <c r="C31" s="222" t="str">
        <f>'Data information'!C121</f>
        <v xml:space="preserve"> - งานขุดดินฐานรากและถมคืน</v>
      </c>
      <c r="D31" s="254"/>
      <c r="E31" s="285" t="str">
        <f>'Data information'!D121</f>
        <v>ลบ.ม.</v>
      </c>
      <c r="F31" s="254">
        <f>'Data information'!E121</f>
        <v>0</v>
      </c>
      <c r="G31" s="254">
        <f>D31*F31</f>
        <v>0</v>
      </c>
      <c r="H31" s="254">
        <f>'Data information'!F121</f>
        <v>112</v>
      </c>
      <c r="I31" s="254">
        <f>D31*H31</f>
        <v>0</v>
      </c>
      <c r="J31" s="254">
        <f>G31+I31</f>
        <v>0</v>
      </c>
      <c r="K31" s="219"/>
    </row>
    <row r="32" spans="1:11" s="208" customFormat="1">
      <c r="A32" s="219"/>
      <c r="B32" s="221"/>
      <c r="C32" s="222" t="str">
        <f>'Data information'!C122</f>
        <v xml:space="preserve"> - งานทรายหยาบรองพื้น</v>
      </c>
      <c r="D32" s="254"/>
      <c r="E32" s="285" t="str">
        <f>'Data information'!D122</f>
        <v>ลบ.ม.</v>
      </c>
      <c r="F32" s="254">
        <f>'Data information'!E122</f>
        <v>514.02</v>
      </c>
      <c r="G32" s="254">
        <f>D32*F32</f>
        <v>0</v>
      </c>
      <c r="H32" s="254">
        <f>'Data information'!F122</f>
        <v>104</v>
      </c>
      <c r="I32" s="254">
        <f>D32*H32</f>
        <v>0</v>
      </c>
      <c r="J32" s="254">
        <f>G32+I32</f>
        <v>0</v>
      </c>
      <c r="K32" s="219"/>
    </row>
    <row r="33" spans="1:11" s="208" customFormat="1">
      <c r="A33" s="219"/>
      <c r="B33" s="221"/>
      <c r="C33" s="222" t="str">
        <f>'Data information'!C123</f>
        <v xml:space="preserve"> - งานคอนกรีตหยาบรองพื้น fc'=180 ksc.</v>
      </c>
      <c r="D33" s="254"/>
      <c r="E33" s="285" t="str">
        <f>'Data information'!D123</f>
        <v>ลบ.ม.</v>
      </c>
      <c r="F33" s="254">
        <f>'Data information'!E123</f>
        <v>1827.1</v>
      </c>
      <c r="G33" s="254">
        <f>D33*F33</f>
        <v>0</v>
      </c>
      <c r="H33" s="254">
        <f>'Data information'!F123</f>
        <v>327</v>
      </c>
      <c r="I33" s="254">
        <f>D33*H33</f>
        <v>0</v>
      </c>
      <c r="J33" s="254">
        <f>G33+I33</f>
        <v>0</v>
      </c>
      <c r="K33" s="219"/>
    </row>
    <row r="34" spans="1:11" s="208" customFormat="1">
      <c r="A34" s="231"/>
      <c r="B34" s="233"/>
      <c r="C34" s="234"/>
      <c r="D34" s="231"/>
      <c r="E34" s="298"/>
      <c r="F34" s="231"/>
      <c r="G34" s="231"/>
      <c r="H34" s="231"/>
      <c r="I34" s="231"/>
      <c r="J34" s="231"/>
      <c r="K34" s="231"/>
    </row>
    <row r="35" spans="1:11" s="208" customFormat="1">
      <c r="A35" s="299"/>
      <c r="B35" s="606" t="str">
        <f>"รวม"&amp;B29</f>
        <v>รวมหมวดเตรียมงานวิศวกรรม</v>
      </c>
      <c r="C35" s="606"/>
      <c r="D35" s="300"/>
      <c r="E35" s="301"/>
      <c r="F35" s="300"/>
      <c r="G35" s="300">
        <f>SUM(G29:G34)</f>
        <v>0</v>
      </c>
      <c r="H35" s="300"/>
      <c r="I35" s="300">
        <f>SUM(I29:I34)</f>
        <v>0</v>
      </c>
      <c r="J35" s="300">
        <f>SUM(J29:J34)</f>
        <v>0</v>
      </c>
      <c r="K35" s="299"/>
    </row>
    <row r="36" spans="1:11" s="208" customFormat="1">
      <c r="A36" s="295" t="str">
        <f>A11</f>
        <v>9.3.2</v>
      </c>
      <c r="B36" s="296" t="str">
        <f>B11</f>
        <v>หมวดงานวิศวกรรมโครงสร้าง</v>
      </c>
      <c r="C36" s="222"/>
      <c r="D36" s="219"/>
      <c r="E36" s="297"/>
      <c r="F36" s="219"/>
      <c r="G36" s="219"/>
      <c r="H36" s="219"/>
      <c r="I36" s="219"/>
      <c r="J36" s="219"/>
      <c r="K36" s="219"/>
    </row>
    <row r="37" spans="1:11" s="208" customFormat="1">
      <c r="A37" s="295"/>
      <c r="B37" s="296"/>
      <c r="C37" s="302" t="str">
        <f>'Data information'!C126</f>
        <v>งานโครงสร้างเสาเข็มเจาะ</v>
      </c>
      <c r="D37" s="219"/>
      <c r="E37" s="297"/>
      <c r="F37" s="219"/>
      <c r="G37" s="219"/>
      <c r="H37" s="219"/>
      <c r="I37" s="219"/>
      <c r="J37" s="219"/>
      <c r="K37" s="219"/>
    </row>
    <row r="38" spans="1:11" s="208" customFormat="1">
      <c r="A38" s="219"/>
      <c r="B38" s="221"/>
      <c r="C38" s="222" t="str">
        <f>'Data information'!C127</f>
        <v xml:space="preserve"> - งานเสาเข็มเจาะ Dia.0.35 x 6.00 ม.</v>
      </c>
      <c r="D38" s="254"/>
      <c r="E38" s="285" t="str">
        <f>'Data information'!D127</f>
        <v>ต้น</v>
      </c>
      <c r="F38" s="254">
        <f>'Data information'!E127</f>
        <v>6720</v>
      </c>
      <c r="G38" s="254">
        <f>D38*F38</f>
        <v>0</v>
      </c>
      <c r="H38" s="254">
        <f>'Data information'!F127</f>
        <v>0</v>
      </c>
      <c r="I38" s="254">
        <f>D38*H38</f>
        <v>0</v>
      </c>
      <c r="J38" s="254">
        <f>G38+I38</f>
        <v>0</v>
      </c>
      <c r="K38" s="254"/>
    </row>
    <row r="39" spans="1:11" s="208" customFormat="1" hidden="1">
      <c r="A39" s="219"/>
      <c r="B39" s="221"/>
      <c r="C39" s="222" t="str">
        <f>'Data information'!C128</f>
        <v xml:space="preserve"> - งานเสาเข็มเจาะ Dia.0.60 x 6.00 ม.</v>
      </c>
      <c r="D39" s="254"/>
      <c r="E39" s="285" t="str">
        <f>'Data information'!D128</f>
        <v>ต้น</v>
      </c>
      <c r="F39" s="254">
        <f>'Data information'!E128</f>
        <v>12240</v>
      </c>
      <c r="G39" s="254">
        <f t="shared" ref="G39:G46" si="0">D39*F39</f>
        <v>0</v>
      </c>
      <c r="H39" s="254">
        <f>'Data information'!F128</f>
        <v>0</v>
      </c>
      <c r="I39" s="254">
        <f t="shared" ref="I39:I46" si="1">D39*H39</f>
        <v>0</v>
      </c>
      <c r="J39" s="254">
        <f t="shared" ref="J39:J46" si="2">G39+I39</f>
        <v>0</v>
      </c>
      <c r="K39" s="219"/>
    </row>
    <row r="40" spans="1:11" s="208" customFormat="1">
      <c r="A40" s="219"/>
      <c r="B40" s="221"/>
      <c r="C40" s="222" t="str">
        <f>'Data information'!C129</f>
        <v xml:space="preserve"> - ค่าสกัดหัวเสาเข็มเจาะ  (Dia.0.35 m.)</v>
      </c>
      <c r="D40" s="254"/>
      <c r="E40" s="285" t="str">
        <f>'Data information'!D129</f>
        <v>ต้น</v>
      </c>
      <c r="F40" s="254">
        <f>'Data information'!E129</f>
        <v>0</v>
      </c>
      <c r="G40" s="254">
        <f t="shared" si="0"/>
        <v>0</v>
      </c>
      <c r="H40" s="254">
        <f>'Data information'!F129</f>
        <v>350</v>
      </c>
      <c r="I40" s="254">
        <f t="shared" si="1"/>
        <v>0</v>
      </c>
      <c r="J40" s="254">
        <f t="shared" si="2"/>
        <v>0</v>
      </c>
      <c r="K40" s="219"/>
    </row>
    <row r="41" spans="1:11" s="208" customFormat="1" hidden="1">
      <c r="A41" s="219"/>
      <c r="B41" s="221"/>
      <c r="C41" s="222" t="str">
        <f>'Data information'!C130</f>
        <v xml:space="preserve"> - ค่าสกัดหัวเสาเข็มเจาะ  (Dia.0.60 m.)</v>
      </c>
      <c r="D41" s="254"/>
      <c r="E41" s="285" t="str">
        <f>'Data information'!D130</f>
        <v>ต้น</v>
      </c>
      <c r="F41" s="254">
        <f>'Data information'!E130</f>
        <v>0</v>
      </c>
      <c r="G41" s="254">
        <f t="shared" si="0"/>
        <v>0</v>
      </c>
      <c r="H41" s="254">
        <f>'Data information'!F130</f>
        <v>600</v>
      </c>
      <c r="I41" s="254">
        <f t="shared" si="1"/>
        <v>0</v>
      </c>
      <c r="J41" s="254">
        <f t="shared" si="2"/>
        <v>0</v>
      </c>
      <c r="K41" s="219"/>
    </row>
    <row r="42" spans="1:11" s="208" customFormat="1">
      <c r="A42" s="219"/>
      <c r="B42" s="221"/>
      <c r="C42" s="302" t="str">
        <f>'Data information'!C131</f>
        <v>งานทดสอบการรับน้ำหนักเสาเข็ม</v>
      </c>
      <c r="D42" s="254"/>
      <c r="E42" s="285"/>
      <c r="F42" s="254"/>
      <c r="G42" s="254"/>
      <c r="H42" s="254"/>
      <c r="I42" s="254"/>
      <c r="J42" s="254"/>
      <c r="K42" s="219"/>
    </row>
    <row r="43" spans="1:11" s="512" customFormat="1" ht="48">
      <c r="A43" s="507"/>
      <c r="B43" s="510"/>
      <c r="C43" s="490" t="str">
        <f>'Data information'!C132</f>
        <v xml:space="preserve"> - งานทดสอบการรับน้ำหนักเสาเข็มโดยวิธี Dynamic Load Test  (Dia.0.35 m.=23 Ton)</v>
      </c>
      <c r="D43" s="508"/>
      <c r="E43" s="511" t="str">
        <f>'Data information'!D132</f>
        <v>ต้น</v>
      </c>
      <c r="F43" s="508">
        <f>'Data information'!E132</f>
        <v>0</v>
      </c>
      <c r="G43" s="508">
        <f t="shared" si="0"/>
        <v>0</v>
      </c>
      <c r="H43" s="508">
        <f>'Data information'!F132</f>
        <v>10000</v>
      </c>
      <c r="I43" s="508">
        <f t="shared" si="1"/>
        <v>0</v>
      </c>
      <c r="J43" s="508">
        <f t="shared" si="2"/>
        <v>0</v>
      </c>
      <c r="K43" s="507"/>
    </row>
    <row r="44" spans="1:11" s="208" customFormat="1" hidden="1">
      <c r="A44" s="219"/>
      <c r="B44" s="221"/>
      <c r="C44" s="222" t="str">
        <f>'Data information'!C133</f>
        <v xml:space="preserve"> - งานทดสอบการรับน้ำหนักเสาเข็มโดยวิธี Dynamic Load Test  (Dia.0.60 m.=54 Ton)</v>
      </c>
      <c r="D44" s="254"/>
      <c r="E44" s="285" t="str">
        <f>'Data information'!D133</f>
        <v>ต้น</v>
      </c>
      <c r="F44" s="254">
        <f>'Data information'!E133</f>
        <v>0</v>
      </c>
      <c r="G44" s="254">
        <f t="shared" si="0"/>
        <v>0</v>
      </c>
      <c r="H44" s="254">
        <f>'Data information'!F133</f>
        <v>10000</v>
      </c>
      <c r="I44" s="254">
        <f t="shared" si="1"/>
        <v>0</v>
      </c>
      <c r="J44" s="254">
        <f t="shared" si="2"/>
        <v>0</v>
      </c>
      <c r="K44" s="219"/>
    </row>
    <row r="45" spans="1:11" s="208" customFormat="1" hidden="1">
      <c r="A45" s="219"/>
      <c r="B45" s="221"/>
      <c r="C45" s="222" t="str">
        <f>'Data information'!C134</f>
        <v xml:space="preserve"> - งานทดสอบการรับน้ำหนักเสาเข็มโดยวิธี Static Load Test</v>
      </c>
      <c r="D45" s="254"/>
      <c r="E45" s="285">
        <f>'Data information'!D134</f>
        <v>0</v>
      </c>
      <c r="F45" s="254">
        <f>'Data information'!E134</f>
        <v>0</v>
      </c>
      <c r="G45" s="254">
        <f t="shared" si="0"/>
        <v>0</v>
      </c>
      <c r="H45" s="254">
        <f>'Data information'!F134</f>
        <v>0</v>
      </c>
      <c r="I45" s="254">
        <f t="shared" si="1"/>
        <v>0</v>
      </c>
      <c r="J45" s="254">
        <f t="shared" si="2"/>
        <v>0</v>
      </c>
      <c r="K45" s="219"/>
    </row>
    <row r="46" spans="1:11" s="208" customFormat="1">
      <c r="A46" s="219"/>
      <c r="B46" s="221"/>
      <c r="C46" s="222" t="str">
        <f>'Data information'!C135</f>
        <v xml:space="preserve"> - งานทดสอบความสมบูรณ์ของเสาเข็มโดยวิธี Seismic Test</v>
      </c>
      <c r="D46" s="254"/>
      <c r="E46" s="285" t="str">
        <f>'Data information'!D135</f>
        <v>ต้น</v>
      </c>
      <c r="F46" s="254">
        <f>'Data information'!E135</f>
        <v>0</v>
      </c>
      <c r="G46" s="254">
        <f t="shared" si="0"/>
        <v>0</v>
      </c>
      <c r="H46" s="254">
        <f>'Data information'!F135</f>
        <v>250</v>
      </c>
      <c r="I46" s="254">
        <f t="shared" si="1"/>
        <v>0</v>
      </c>
      <c r="J46" s="254">
        <f t="shared" si="2"/>
        <v>0</v>
      </c>
      <c r="K46" s="219"/>
    </row>
    <row r="47" spans="1:11" s="208" customFormat="1">
      <c r="A47" s="219"/>
      <c r="B47" s="221"/>
      <c r="C47" s="319" t="str">
        <f>'Data information'!C136</f>
        <v>งานคอนกรีตโครงสร้าง</v>
      </c>
      <c r="D47" s="254"/>
      <c r="E47" s="285"/>
      <c r="F47" s="254"/>
      <c r="G47" s="254"/>
      <c r="H47" s="254"/>
      <c r="I47" s="254"/>
      <c r="J47" s="254"/>
      <c r="K47" s="219"/>
    </row>
    <row r="48" spans="1:11" s="208" customFormat="1">
      <c r="A48" s="219"/>
      <c r="B48" s="221"/>
      <c r="C48" s="222" t="str">
        <f>'Data information'!C137</f>
        <v xml:space="preserve"> - คอนกรีตโครงสร้าง  fc'= 280 ksc. ทรงกระบอก</v>
      </c>
      <c r="D48" s="254"/>
      <c r="E48" s="285" t="str">
        <f>'Data information'!D137</f>
        <v>ลบ.ม.</v>
      </c>
      <c r="F48" s="254">
        <f>'Data information'!E137</f>
        <v>2046.73</v>
      </c>
      <c r="G48" s="254">
        <f t="shared" ref="G48:G65" si="3">D48*F48</f>
        <v>0</v>
      </c>
      <c r="H48" s="254">
        <f>'Data information'!F137</f>
        <v>519</v>
      </c>
      <c r="I48" s="254">
        <f t="shared" ref="I48:I65" si="4">D48*H48</f>
        <v>0</v>
      </c>
      <c r="J48" s="254">
        <f t="shared" ref="J48:J65" si="5">G48+I48</f>
        <v>0</v>
      </c>
      <c r="K48" s="219"/>
    </row>
    <row r="49" spans="1:11" s="208" customFormat="1" hidden="1">
      <c r="A49" s="219"/>
      <c r="B49" s="221"/>
      <c r="C49" s="222" t="str">
        <f>'Data information'!C138</f>
        <v xml:space="preserve"> - คอนกรีตโครงสร้าง  fc'=320 ksc. ทรงกระบอก</v>
      </c>
      <c r="D49" s="254"/>
      <c r="E49" s="285" t="str">
        <f>'Data information'!D138</f>
        <v>ลบ.ม.</v>
      </c>
      <c r="F49" s="254">
        <f>'Data information'!E138</f>
        <v>2149.5300000000002</v>
      </c>
      <c r="G49" s="254">
        <f t="shared" si="3"/>
        <v>0</v>
      </c>
      <c r="H49" s="254">
        <f>'Data information'!F138</f>
        <v>519</v>
      </c>
      <c r="I49" s="254">
        <f t="shared" si="4"/>
        <v>0</v>
      </c>
      <c r="J49" s="254">
        <f t="shared" si="5"/>
        <v>0</v>
      </c>
      <c r="K49" s="219"/>
    </row>
    <row r="50" spans="1:11" s="208" customFormat="1">
      <c r="A50" s="219"/>
      <c r="B50" s="221"/>
      <c r="C50" s="302" t="str">
        <f>'Data information'!C139</f>
        <v>งานแบบหล่อคอนกรีต</v>
      </c>
      <c r="D50" s="254"/>
      <c r="E50" s="285"/>
      <c r="F50" s="254"/>
      <c r="G50" s="254"/>
      <c r="H50" s="254"/>
      <c r="I50" s="254"/>
      <c r="J50" s="254"/>
      <c r="K50" s="219"/>
    </row>
    <row r="51" spans="1:11" s="208" customFormat="1">
      <c r="A51" s="219"/>
      <c r="B51" s="221"/>
      <c r="C51" s="222" t="str">
        <f>'Data information'!C140</f>
        <v xml:space="preserve"> - ไม้แบบทั่วไป  </v>
      </c>
      <c r="D51" s="254"/>
      <c r="E51" s="285" t="str">
        <f>'Data information'!D140</f>
        <v>ตร.ม.</v>
      </c>
      <c r="F51" s="254">
        <f>'Data information'!E140</f>
        <v>300</v>
      </c>
      <c r="G51" s="254">
        <f t="shared" si="3"/>
        <v>0</v>
      </c>
      <c r="H51" s="254">
        <f>'Data information'!F140</f>
        <v>0</v>
      </c>
      <c r="I51" s="254">
        <f t="shared" si="4"/>
        <v>0</v>
      </c>
      <c r="J51" s="254">
        <f t="shared" si="5"/>
        <v>0</v>
      </c>
      <c r="K51" s="219"/>
    </row>
    <row r="52" spans="1:11" s="208" customFormat="1">
      <c r="A52" s="219"/>
      <c r="B52" s="221"/>
      <c r="C52" s="222" t="str">
        <f>'Data information'!C141</f>
        <v xml:space="preserve"> - ค่าแรงไม้แบบ</v>
      </c>
      <c r="D52" s="254"/>
      <c r="E52" s="285" t="str">
        <f>'Data information'!D141</f>
        <v>ตร.ม.</v>
      </c>
      <c r="F52" s="254">
        <f>'Data information'!E141</f>
        <v>0</v>
      </c>
      <c r="G52" s="254">
        <f t="shared" si="3"/>
        <v>0</v>
      </c>
      <c r="H52" s="254">
        <f>'Data information'!F141</f>
        <v>121</v>
      </c>
      <c r="I52" s="254">
        <f t="shared" si="4"/>
        <v>0</v>
      </c>
      <c r="J52" s="254">
        <f t="shared" si="5"/>
        <v>0</v>
      </c>
      <c r="K52" s="219"/>
    </row>
    <row r="53" spans="1:11" s="208" customFormat="1">
      <c r="A53" s="219"/>
      <c r="B53" s="221"/>
      <c r="C53" s="222" t="str">
        <f>'Data information'!C142</f>
        <v xml:space="preserve"> - ไม้คร่าวยึดแบบหล่อคอนกรีต </v>
      </c>
      <c r="D53" s="254"/>
      <c r="E53" s="285" t="str">
        <f>'Data information'!D142</f>
        <v>ตร.ม.</v>
      </c>
      <c r="F53" s="254">
        <f>'Data information'!E142</f>
        <v>300</v>
      </c>
      <c r="G53" s="254">
        <f t="shared" si="3"/>
        <v>0</v>
      </c>
      <c r="H53" s="254">
        <f>'Data information'!F142</f>
        <v>0</v>
      </c>
      <c r="I53" s="254">
        <f t="shared" si="4"/>
        <v>0</v>
      </c>
      <c r="J53" s="254">
        <f t="shared" si="5"/>
        <v>0</v>
      </c>
      <c r="K53" s="219"/>
    </row>
    <row r="54" spans="1:11" s="208" customFormat="1" hidden="1">
      <c r="A54" s="219"/>
      <c r="B54" s="221"/>
      <c r="C54" s="222" t="str">
        <f>'Data information'!C143</f>
        <v xml:space="preserve"> - ไม้ค้ำยันแบบหล่อคอนกรีต </v>
      </c>
      <c r="D54" s="254"/>
      <c r="E54" s="285" t="str">
        <f>'Data information'!D143</f>
        <v>ต้น</v>
      </c>
      <c r="F54" s="254">
        <f>'Data information'!E143</f>
        <v>15</v>
      </c>
      <c r="G54" s="254">
        <f t="shared" si="3"/>
        <v>0</v>
      </c>
      <c r="H54" s="254">
        <f>'Data information'!F143</f>
        <v>0</v>
      </c>
      <c r="I54" s="254">
        <f t="shared" si="4"/>
        <v>0</v>
      </c>
      <c r="J54" s="254">
        <f t="shared" si="5"/>
        <v>0</v>
      </c>
      <c r="K54" s="219"/>
    </row>
    <row r="55" spans="1:11" s="208" customFormat="1">
      <c r="A55" s="219"/>
      <c r="B55" s="221"/>
      <c r="C55" s="222" t="str">
        <f>'Data information'!C144</f>
        <v xml:space="preserve"> - ตะปู</v>
      </c>
      <c r="D55" s="254"/>
      <c r="E55" s="285" t="str">
        <f>'Data information'!D144</f>
        <v>กก.</v>
      </c>
      <c r="F55" s="254">
        <f>'Data information'!E144</f>
        <v>58.88</v>
      </c>
      <c r="G55" s="254">
        <f t="shared" si="3"/>
        <v>0</v>
      </c>
      <c r="H55" s="254">
        <f>'Data information'!F144</f>
        <v>0</v>
      </c>
      <c r="I55" s="254">
        <f t="shared" si="4"/>
        <v>0</v>
      </c>
      <c r="J55" s="254">
        <f t="shared" si="5"/>
        <v>0</v>
      </c>
      <c r="K55" s="219"/>
    </row>
    <row r="56" spans="1:11" s="208" customFormat="1">
      <c r="A56" s="219"/>
      <c r="B56" s="221"/>
      <c r="C56" s="319" t="str">
        <f>'Data information'!C145</f>
        <v>งานเหล็กเสริมคอนกรีต</v>
      </c>
      <c r="D56" s="254"/>
      <c r="E56" s="285"/>
      <c r="F56" s="254"/>
      <c r="G56" s="254"/>
      <c r="H56" s="254"/>
      <c r="I56" s="254"/>
      <c r="J56" s="254"/>
      <c r="K56" s="219"/>
    </row>
    <row r="57" spans="1:11" s="208" customFormat="1">
      <c r="A57" s="219"/>
      <c r="B57" s="221"/>
      <c r="C57" s="222" t="str">
        <f>'Data information'!C146</f>
        <v xml:space="preserve"> - เหล็กเส้นกลมผิวเรียบ SR.24 RB6 มม.</v>
      </c>
      <c r="D57" s="254"/>
      <c r="E57" s="285" t="str">
        <f>'Data information'!D146</f>
        <v>กก.</v>
      </c>
      <c r="F57" s="254">
        <f>'Data information'!E146</f>
        <v>21.47</v>
      </c>
      <c r="G57" s="254">
        <f t="shared" si="3"/>
        <v>0</v>
      </c>
      <c r="H57" s="254">
        <f>'Data information'!F146</f>
        <v>4.4000000000000004</v>
      </c>
      <c r="I57" s="254">
        <f t="shared" si="4"/>
        <v>0</v>
      </c>
      <c r="J57" s="254">
        <f t="shared" si="5"/>
        <v>0</v>
      </c>
      <c r="K57" s="219"/>
    </row>
    <row r="58" spans="1:11" s="208" customFormat="1">
      <c r="A58" s="219"/>
      <c r="B58" s="221"/>
      <c r="C58" s="222" t="str">
        <f>'Data information'!C147</f>
        <v xml:space="preserve"> - เหล็กเส้นกลมผิวเรียบ SR.24 RB9 มม.</v>
      </c>
      <c r="D58" s="254"/>
      <c r="E58" s="285" t="str">
        <f>'Data information'!D147</f>
        <v>กก.</v>
      </c>
      <c r="F58" s="254">
        <f>'Data information'!E147</f>
        <v>20.79</v>
      </c>
      <c r="G58" s="254">
        <f t="shared" si="3"/>
        <v>0</v>
      </c>
      <c r="H58" s="254">
        <f>'Data information'!F147</f>
        <v>4.4000000000000004</v>
      </c>
      <c r="I58" s="254">
        <f t="shared" si="4"/>
        <v>0</v>
      </c>
      <c r="J58" s="254">
        <f t="shared" si="5"/>
        <v>0</v>
      </c>
      <c r="K58" s="219"/>
    </row>
    <row r="59" spans="1:11" s="208" customFormat="1">
      <c r="A59" s="219"/>
      <c r="B59" s="221"/>
      <c r="C59" s="222" t="str">
        <f>'Data information'!C148</f>
        <v xml:space="preserve"> - เหล็กเส้นกลมผิวข้ออ้อย SD.40 DB12 มม.</v>
      </c>
      <c r="D59" s="254"/>
      <c r="E59" s="285" t="str">
        <f>'Data information'!D148</f>
        <v>กก.</v>
      </c>
      <c r="F59" s="254">
        <f>'Data information'!E148</f>
        <v>20.2</v>
      </c>
      <c r="G59" s="254">
        <f t="shared" si="3"/>
        <v>0</v>
      </c>
      <c r="H59" s="254">
        <f>'Data information'!F148</f>
        <v>3.6</v>
      </c>
      <c r="I59" s="254">
        <f t="shared" si="4"/>
        <v>0</v>
      </c>
      <c r="J59" s="254">
        <f t="shared" si="5"/>
        <v>0</v>
      </c>
      <c r="K59" s="219"/>
    </row>
    <row r="60" spans="1:11" s="208" customFormat="1">
      <c r="A60" s="219"/>
      <c r="B60" s="221"/>
      <c r="C60" s="222" t="str">
        <f>'Data information'!C149</f>
        <v xml:space="preserve"> - เหล็กเส้นกลมผิวข้ออ้อย SD.40 DB16 มม.</v>
      </c>
      <c r="D60" s="254"/>
      <c r="E60" s="285" t="str">
        <f>'Data information'!D149</f>
        <v>กก.</v>
      </c>
      <c r="F60" s="254">
        <f>'Data information'!E149</f>
        <v>20.14</v>
      </c>
      <c r="G60" s="254">
        <f t="shared" si="3"/>
        <v>0</v>
      </c>
      <c r="H60" s="254">
        <f>'Data information'!F149</f>
        <v>3.6</v>
      </c>
      <c r="I60" s="254">
        <f t="shared" si="4"/>
        <v>0</v>
      </c>
      <c r="J60" s="254">
        <f t="shared" si="5"/>
        <v>0</v>
      </c>
      <c r="K60" s="219"/>
    </row>
    <row r="61" spans="1:11" s="208" customFormat="1">
      <c r="A61" s="219"/>
      <c r="B61" s="221"/>
      <c r="C61" s="222" t="str">
        <f>'Data information'!C150</f>
        <v xml:space="preserve"> - เหล็กเส้นกลมผิวข้ออ้อย SD.40 DB20 มม.</v>
      </c>
      <c r="D61" s="254"/>
      <c r="E61" s="285" t="str">
        <f>'Data information'!D150</f>
        <v>กก.</v>
      </c>
      <c r="F61" s="254">
        <f>'Data information'!E150</f>
        <v>20.18</v>
      </c>
      <c r="G61" s="254">
        <f t="shared" si="3"/>
        <v>0</v>
      </c>
      <c r="H61" s="254">
        <f>'Data information'!F150</f>
        <v>3.1</v>
      </c>
      <c r="I61" s="254">
        <f t="shared" si="4"/>
        <v>0</v>
      </c>
      <c r="J61" s="254">
        <f t="shared" si="5"/>
        <v>0</v>
      </c>
      <c r="K61" s="219"/>
    </row>
    <row r="62" spans="1:11" s="208" customFormat="1" hidden="1">
      <c r="A62" s="219"/>
      <c r="B62" s="221"/>
      <c r="C62" s="222" t="str">
        <f>'Data information'!C151</f>
        <v xml:space="preserve"> - เหล็กเส้นกลมผิวข้ออ้อย SD.40 DB25 มม.</v>
      </c>
      <c r="D62" s="254"/>
      <c r="E62" s="285" t="str">
        <f>'Data information'!D151</f>
        <v>กก.</v>
      </c>
      <c r="F62" s="254">
        <f>'Data information'!E151</f>
        <v>20.41</v>
      </c>
      <c r="G62" s="254">
        <f t="shared" si="3"/>
        <v>0</v>
      </c>
      <c r="H62" s="254">
        <f>'Data information'!F151</f>
        <v>3.1</v>
      </c>
      <c r="I62" s="254">
        <f t="shared" si="4"/>
        <v>0</v>
      </c>
      <c r="J62" s="254">
        <f t="shared" si="5"/>
        <v>0</v>
      </c>
      <c r="K62" s="219"/>
    </row>
    <row r="63" spans="1:11" s="208" customFormat="1" hidden="1">
      <c r="A63" s="219"/>
      <c r="B63" s="221"/>
      <c r="C63" s="222" t="str">
        <f>'Data information'!C152</f>
        <v xml:space="preserve"> - เหล็กเส้นกลมผิวข้ออ้อย SD.40 DB28 มม.</v>
      </c>
      <c r="D63" s="254"/>
      <c r="E63" s="285" t="str">
        <f>'Data information'!D152</f>
        <v>กก.</v>
      </c>
      <c r="F63" s="254">
        <f>'Data information'!E152</f>
        <v>20.41</v>
      </c>
      <c r="G63" s="254">
        <f t="shared" si="3"/>
        <v>0</v>
      </c>
      <c r="H63" s="254">
        <f>'Data information'!F152</f>
        <v>3.1</v>
      </c>
      <c r="I63" s="254">
        <f t="shared" si="4"/>
        <v>0</v>
      </c>
      <c r="J63" s="254">
        <f t="shared" si="5"/>
        <v>0</v>
      </c>
      <c r="K63" s="219"/>
    </row>
    <row r="64" spans="1:11" s="208" customFormat="1" hidden="1">
      <c r="A64" s="219"/>
      <c r="B64" s="221"/>
      <c r="C64" s="222" t="str">
        <f>'Data information'!C153</f>
        <v xml:space="preserve"> - เหล็กเส้นกลมผิวข้ออ้อย SD.40 DB32 มม.</v>
      </c>
      <c r="D64" s="254"/>
      <c r="E64" s="285" t="str">
        <f>'Data information'!D153</f>
        <v>กก.</v>
      </c>
      <c r="F64" s="254">
        <f>'Data information'!E153</f>
        <v>20.41</v>
      </c>
      <c r="G64" s="254">
        <f t="shared" si="3"/>
        <v>0</v>
      </c>
      <c r="H64" s="254">
        <f>'Data information'!F153</f>
        <v>3.1</v>
      </c>
      <c r="I64" s="254">
        <f t="shared" si="4"/>
        <v>0</v>
      </c>
      <c r="J64" s="254">
        <f t="shared" si="5"/>
        <v>0</v>
      </c>
      <c r="K64" s="219"/>
    </row>
    <row r="65" spans="1:11" s="208" customFormat="1">
      <c r="A65" s="219"/>
      <c r="B65" s="221"/>
      <c r="C65" s="222" t="str">
        <f>'Data information'!C154</f>
        <v xml:space="preserve"> - ลวดผูกเหล็ก</v>
      </c>
      <c r="D65" s="254"/>
      <c r="E65" s="285" t="str">
        <f>'Data information'!D154</f>
        <v>กก.</v>
      </c>
      <c r="F65" s="254">
        <f>'Data information'!E154</f>
        <v>34.42</v>
      </c>
      <c r="G65" s="254">
        <f t="shared" si="3"/>
        <v>0</v>
      </c>
      <c r="H65" s="254">
        <f>'Data information'!F154</f>
        <v>0</v>
      </c>
      <c r="I65" s="254">
        <f t="shared" si="4"/>
        <v>0</v>
      </c>
      <c r="J65" s="254">
        <f t="shared" si="5"/>
        <v>0</v>
      </c>
      <c r="K65" s="219"/>
    </row>
    <row r="66" spans="1:11" s="208" customFormat="1" hidden="1">
      <c r="A66" s="219"/>
      <c r="B66" s="221"/>
      <c r="C66" s="319" t="str">
        <f>'Data information'!C155</f>
        <v>งานโครงสร้างสำเร็จรูป ,โครงสร้างอื่นๆ</v>
      </c>
      <c r="D66" s="254"/>
      <c r="E66" s="285"/>
      <c r="F66" s="254"/>
      <c r="G66" s="254"/>
      <c r="H66" s="254"/>
      <c r="I66" s="254"/>
      <c r="J66" s="254"/>
      <c r="K66" s="219"/>
    </row>
    <row r="67" spans="1:11" s="208" customFormat="1" hidden="1">
      <c r="A67" s="219"/>
      <c r="B67" s="221"/>
      <c r="C67" s="222" t="str">
        <f>'Data information'!C156</f>
        <v xml:space="preserve"> - งานระบบพื้น Post - tension</v>
      </c>
      <c r="D67" s="254"/>
      <c r="E67" s="285" t="str">
        <f>'Data information'!D156</f>
        <v>ตร.ม.</v>
      </c>
      <c r="F67" s="254">
        <f>'Data information'!E156</f>
        <v>375</v>
      </c>
      <c r="G67" s="254">
        <f t="shared" ref="G67:G72" si="6">D67*F67</f>
        <v>0</v>
      </c>
      <c r="H67" s="254">
        <f>'Data information'!F156</f>
        <v>0</v>
      </c>
      <c r="I67" s="254">
        <f t="shared" ref="I67:I72" si="7">D67*H67</f>
        <v>0</v>
      </c>
      <c r="J67" s="254">
        <f t="shared" ref="J67:J72" si="8">G67+I67</f>
        <v>0</v>
      </c>
      <c r="K67" s="219"/>
    </row>
    <row r="68" spans="1:11" s="208" customFormat="1" hidden="1">
      <c r="A68" s="219"/>
      <c r="B68" s="221"/>
      <c r="C68" s="222" t="str">
        <f>'Data information'!C157</f>
        <v xml:space="preserve"> - พื้นสำเร็จรูปชนิดกลวง HC 200x1200 mm. LIVE LOAD 300 kg./sq.m.</v>
      </c>
      <c r="D68" s="254"/>
      <c r="E68" s="285" t="str">
        <f>'Data information'!D157</f>
        <v>ตร.ม.</v>
      </c>
      <c r="F68" s="254">
        <f>'Data information'!E157</f>
        <v>785</v>
      </c>
      <c r="G68" s="254">
        <f t="shared" si="6"/>
        <v>0</v>
      </c>
      <c r="H68" s="254">
        <f>'Data information'!F157</f>
        <v>60</v>
      </c>
      <c r="I68" s="254">
        <f t="shared" si="7"/>
        <v>0</v>
      </c>
      <c r="J68" s="254">
        <f t="shared" si="8"/>
        <v>0</v>
      </c>
      <c r="K68" s="219"/>
    </row>
    <row r="69" spans="1:11" s="208" customFormat="1" hidden="1">
      <c r="A69" s="219"/>
      <c r="B69" s="221"/>
      <c r="C69" s="222" t="str">
        <f>'Data information'!C158</f>
        <v xml:space="preserve"> - พื้นสำเร็จรูปชนิดกลวง HC 200x1200 mm. LIVE LOAD 400 kg./sq.m.</v>
      </c>
      <c r="D69" s="254"/>
      <c r="E69" s="285" t="str">
        <f>'Data information'!D158</f>
        <v>ตร.ม.</v>
      </c>
      <c r="F69" s="254">
        <f>'Data information'!E158</f>
        <v>785</v>
      </c>
      <c r="G69" s="254">
        <f t="shared" si="6"/>
        <v>0</v>
      </c>
      <c r="H69" s="254">
        <f>'Data information'!F158</f>
        <v>60</v>
      </c>
      <c r="I69" s="254">
        <f t="shared" si="7"/>
        <v>0</v>
      </c>
      <c r="J69" s="254">
        <f t="shared" si="8"/>
        <v>0</v>
      </c>
      <c r="K69" s="219"/>
    </row>
    <row r="70" spans="1:11" s="208" customFormat="1" hidden="1">
      <c r="A70" s="219"/>
      <c r="B70" s="221"/>
      <c r="C70" s="222" t="str">
        <f>'Data information'!C159</f>
        <v xml:space="preserve"> - Metal Steel Deck</v>
      </c>
      <c r="D70" s="254"/>
      <c r="E70" s="285" t="str">
        <f>'Data information'!D159</f>
        <v>ตร.ม.</v>
      </c>
      <c r="F70" s="254">
        <f>'Data information'!E159</f>
        <v>430.55</v>
      </c>
      <c r="G70" s="254">
        <f t="shared" si="6"/>
        <v>0</v>
      </c>
      <c r="H70" s="254">
        <f>'Data information'!F159</f>
        <v>60</v>
      </c>
      <c r="I70" s="254">
        <f t="shared" si="7"/>
        <v>0</v>
      </c>
      <c r="J70" s="254">
        <f t="shared" si="8"/>
        <v>0</v>
      </c>
      <c r="K70" s="219"/>
    </row>
    <row r="71" spans="1:11" s="208" customFormat="1" hidden="1">
      <c r="A71" s="231"/>
      <c r="B71" s="221"/>
      <c r="C71" s="222" t="str">
        <f>'Data information'!C160</f>
        <v xml:space="preserve"> - ROD Dia. 100 mm.</v>
      </c>
      <c r="D71" s="254"/>
      <c r="E71" s="285" t="str">
        <f>'Data information'!D160</f>
        <v>ม.</v>
      </c>
      <c r="F71" s="254">
        <f>'Data information'!E160</f>
        <v>300</v>
      </c>
      <c r="G71" s="254">
        <f t="shared" si="6"/>
        <v>0</v>
      </c>
      <c r="H71" s="254">
        <f>'Data information'!F160</f>
        <v>0</v>
      </c>
      <c r="I71" s="254">
        <f t="shared" si="7"/>
        <v>0</v>
      </c>
      <c r="J71" s="254">
        <f t="shared" si="8"/>
        <v>0</v>
      </c>
      <c r="K71" s="231"/>
    </row>
    <row r="72" spans="1:11" s="208" customFormat="1" hidden="1">
      <c r="A72" s="231"/>
      <c r="B72" s="221"/>
      <c r="C72" s="222" t="str">
        <f>'Data information'!C161</f>
        <v xml:space="preserve"> - เหล็ก Wire Mesh  Dia 4 มม.@ 0.20x0.20 ม. </v>
      </c>
      <c r="D72" s="254"/>
      <c r="E72" s="285" t="str">
        <f>'Data information'!D161</f>
        <v>ตร.ม.</v>
      </c>
      <c r="F72" s="254">
        <f>'Data information'!E161</f>
        <v>30.84</v>
      </c>
      <c r="G72" s="254">
        <f t="shared" si="6"/>
        <v>0</v>
      </c>
      <c r="H72" s="254">
        <f>'Data information'!F161</f>
        <v>5</v>
      </c>
      <c r="I72" s="254">
        <f t="shared" si="7"/>
        <v>0</v>
      </c>
      <c r="J72" s="254">
        <f t="shared" si="8"/>
        <v>0</v>
      </c>
      <c r="K72" s="231"/>
    </row>
    <row r="73" spans="1:11" s="208" customFormat="1">
      <c r="A73" s="231"/>
      <c r="B73" s="221"/>
      <c r="C73" s="234"/>
      <c r="D73" s="254"/>
      <c r="E73" s="304"/>
      <c r="F73" s="303"/>
      <c r="G73" s="303"/>
      <c r="H73" s="303"/>
      <c r="I73" s="303"/>
      <c r="J73" s="303"/>
      <c r="K73" s="231"/>
    </row>
    <row r="74" spans="1:11" s="208" customFormat="1">
      <c r="A74" s="219"/>
      <c r="B74" s="221"/>
      <c r="C74" s="305" t="s">
        <v>163</v>
      </c>
      <c r="D74" s="306"/>
      <c r="E74" s="307"/>
      <c r="F74" s="306"/>
      <c r="G74" s="306">
        <f>SUM(G37:G73)</f>
        <v>0</v>
      </c>
      <c r="H74" s="306"/>
      <c r="I74" s="306">
        <f>SUM(I37:I73)</f>
        <v>0</v>
      </c>
      <c r="J74" s="306">
        <f>SUM(J37:J73)</f>
        <v>0</v>
      </c>
      <c r="K74" s="219"/>
    </row>
    <row r="75" spans="1:11" s="208" customFormat="1" hidden="1">
      <c r="A75" s="231"/>
      <c r="B75" s="302" t="s">
        <v>965</v>
      </c>
      <c r="C75" s="222"/>
      <c r="D75" s="254"/>
      <c r="E75" s="285"/>
      <c r="F75" s="254"/>
      <c r="G75" s="254"/>
      <c r="H75" s="254"/>
      <c r="I75" s="254"/>
      <c r="J75" s="254"/>
      <c r="K75" s="231"/>
    </row>
    <row r="76" spans="1:11" s="208" customFormat="1" hidden="1">
      <c r="A76" s="231"/>
      <c r="B76" s="233"/>
      <c r="C76" s="222" t="str">
        <f>'Data information'!C163</f>
        <v xml:space="preserve"> - H-800x300x14x26 mm. 210 kg./m.</v>
      </c>
      <c r="D76" s="254"/>
      <c r="E76" s="285" t="str">
        <f>'Data information'!D163</f>
        <v>กก.</v>
      </c>
      <c r="F76" s="254">
        <f>'Data information'!E163</f>
        <v>35.35</v>
      </c>
      <c r="G76" s="254">
        <f t="shared" ref="G76:G116" si="9">D76*F76</f>
        <v>0</v>
      </c>
      <c r="H76" s="254">
        <f>'Data information'!F163</f>
        <v>0</v>
      </c>
      <c r="I76" s="254">
        <f t="shared" ref="I76:I116" si="10">D76*H76</f>
        <v>0</v>
      </c>
      <c r="J76" s="254">
        <f t="shared" ref="J76:J116" si="11">G76+I76</f>
        <v>0</v>
      </c>
      <c r="K76" s="231"/>
    </row>
    <row r="77" spans="1:11" s="208" customFormat="1" hidden="1">
      <c r="A77" s="231"/>
      <c r="B77" s="233"/>
      <c r="C77" s="222" t="str">
        <f>'Data information'!C164</f>
        <v xml:space="preserve"> - H-400x200x8x13 mm.</v>
      </c>
      <c r="D77" s="254"/>
      <c r="E77" s="285" t="str">
        <f>'Data information'!D164</f>
        <v>กก.</v>
      </c>
      <c r="F77" s="254">
        <f>'Data information'!E164</f>
        <v>33.409999999999997</v>
      </c>
      <c r="G77" s="254">
        <f t="shared" si="9"/>
        <v>0</v>
      </c>
      <c r="H77" s="254">
        <f>'Data information'!F164</f>
        <v>0</v>
      </c>
      <c r="I77" s="254">
        <f t="shared" si="10"/>
        <v>0</v>
      </c>
      <c r="J77" s="254">
        <f t="shared" si="11"/>
        <v>0</v>
      </c>
      <c r="K77" s="231"/>
    </row>
    <row r="78" spans="1:11" s="208" customFormat="1" hidden="1">
      <c r="A78" s="231"/>
      <c r="B78" s="233"/>
      <c r="C78" s="222" t="str">
        <f>'Data information'!C165</f>
        <v xml:space="preserve"> - H-350x175x7x11 mm.</v>
      </c>
      <c r="D78" s="254"/>
      <c r="E78" s="285" t="str">
        <f>'Data information'!D165</f>
        <v>กก.</v>
      </c>
      <c r="F78" s="254">
        <f>'Data information'!E165</f>
        <v>33.409999999999997</v>
      </c>
      <c r="G78" s="254">
        <f t="shared" si="9"/>
        <v>0</v>
      </c>
      <c r="H78" s="254">
        <f>'Data information'!F165</f>
        <v>0</v>
      </c>
      <c r="I78" s="254">
        <f t="shared" si="10"/>
        <v>0</v>
      </c>
      <c r="J78" s="254">
        <f t="shared" si="11"/>
        <v>0</v>
      </c>
      <c r="K78" s="231"/>
    </row>
    <row r="79" spans="1:11" s="208" customFormat="1" hidden="1">
      <c r="A79" s="231"/>
      <c r="B79" s="233"/>
      <c r="C79" s="222" t="str">
        <f>'Data information'!C166</f>
        <v xml:space="preserve"> - H-300x150x6.5x9 mm.</v>
      </c>
      <c r="D79" s="254"/>
      <c r="E79" s="285" t="str">
        <f>'Data information'!D166</f>
        <v>กก.</v>
      </c>
      <c r="F79" s="254">
        <f>'Data information'!E166</f>
        <v>35.549999999999997</v>
      </c>
      <c r="G79" s="254">
        <f t="shared" si="9"/>
        <v>0</v>
      </c>
      <c r="H79" s="254">
        <f>'Data information'!F166</f>
        <v>0</v>
      </c>
      <c r="I79" s="254">
        <f t="shared" si="10"/>
        <v>0</v>
      </c>
      <c r="J79" s="254">
        <f t="shared" si="11"/>
        <v>0</v>
      </c>
      <c r="K79" s="231"/>
    </row>
    <row r="80" spans="1:11" s="208" customFormat="1" hidden="1">
      <c r="A80" s="231"/>
      <c r="B80" s="233"/>
      <c r="C80" s="222" t="str">
        <f>'Data information'!C167</f>
        <v xml:space="preserve"> - H-200x200x8x12 mm.</v>
      </c>
      <c r="D80" s="254"/>
      <c r="E80" s="285" t="str">
        <f>'Data information'!D167</f>
        <v>กก.</v>
      </c>
      <c r="F80" s="254">
        <f>'Data information'!E167</f>
        <v>33.409999999999997</v>
      </c>
      <c r="G80" s="254">
        <f t="shared" si="9"/>
        <v>0</v>
      </c>
      <c r="H80" s="254">
        <f>'Data information'!F167</f>
        <v>0</v>
      </c>
      <c r="I80" s="254">
        <f t="shared" si="10"/>
        <v>0</v>
      </c>
      <c r="J80" s="254">
        <f t="shared" si="11"/>
        <v>0</v>
      </c>
      <c r="K80" s="231"/>
    </row>
    <row r="81" spans="1:11" s="208" customFormat="1" hidden="1">
      <c r="A81" s="231"/>
      <c r="B81" s="233"/>
      <c r="C81" s="222" t="str">
        <f>'Data information'!C168</f>
        <v xml:space="preserve"> - H-200x150x6x9 mm.</v>
      </c>
      <c r="D81" s="254"/>
      <c r="E81" s="285" t="str">
        <f>'Data information'!D168</f>
        <v>กก.</v>
      </c>
      <c r="F81" s="254">
        <f>'Data information'!E168</f>
        <v>34.020000000000003</v>
      </c>
      <c r="G81" s="254">
        <f t="shared" si="9"/>
        <v>0</v>
      </c>
      <c r="H81" s="254">
        <f>'Data information'!F168</f>
        <v>0</v>
      </c>
      <c r="I81" s="254">
        <f t="shared" si="10"/>
        <v>0</v>
      </c>
      <c r="J81" s="254">
        <f t="shared" si="11"/>
        <v>0</v>
      </c>
      <c r="K81" s="231"/>
    </row>
    <row r="82" spans="1:11" s="208" customFormat="1" hidden="1">
      <c r="A82" s="231"/>
      <c r="B82" s="233"/>
      <c r="C82" s="222" t="str">
        <f>'Data information'!C169</f>
        <v xml:space="preserve"> - H-194x150x6x9 mm.</v>
      </c>
      <c r="D82" s="254"/>
      <c r="E82" s="285" t="str">
        <f>'Data information'!D169</f>
        <v>กก.</v>
      </c>
      <c r="F82" s="254">
        <f>'Data information'!E169</f>
        <v>34.020000000000003</v>
      </c>
      <c r="G82" s="254">
        <f t="shared" si="9"/>
        <v>0</v>
      </c>
      <c r="H82" s="254">
        <f>'Data information'!F169</f>
        <v>0</v>
      </c>
      <c r="I82" s="254">
        <f t="shared" si="10"/>
        <v>0</v>
      </c>
      <c r="J82" s="254">
        <f t="shared" si="11"/>
        <v>0</v>
      </c>
      <c r="K82" s="231"/>
    </row>
    <row r="83" spans="1:11" s="208" customFormat="1" hidden="1">
      <c r="A83" s="231"/>
      <c r="B83" s="233"/>
      <c r="C83" s="222" t="str">
        <f>'Data information'!C170</f>
        <v xml:space="preserve"> - H-150x150x7x10 mm.</v>
      </c>
      <c r="D83" s="254"/>
      <c r="E83" s="285" t="str">
        <f>'Data information'!D170</f>
        <v>กก.</v>
      </c>
      <c r="F83" s="254">
        <f>'Data information'!E170</f>
        <v>33.409999999999997</v>
      </c>
      <c r="G83" s="254">
        <f t="shared" si="9"/>
        <v>0</v>
      </c>
      <c r="H83" s="254">
        <f>'Data information'!F170</f>
        <v>0</v>
      </c>
      <c r="I83" s="254">
        <f t="shared" si="10"/>
        <v>0</v>
      </c>
      <c r="J83" s="254">
        <f t="shared" si="11"/>
        <v>0</v>
      </c>
      <c r="K83" s="231"/>
    </row>
    <row r="84" spans="1:11" s="208" customFormat="1" hidden="1">
      <c r="A84" s="231"/>
      <c r="B84" s="233"/>
      <c r="C84" s="222" t="str">
        <f>'Data information'!C171</f>
        <v xml:space="preserve"> - H-148x100x6x9 mm.</v>
      </c>
      <c r="D84" s="254"/>
      <c r="E84" s="285" t="str">
        <f>'Data information'!D171</f>
        <v>กก.</v>
      </c>
      <c r="F84" s="254">
        <f>'Data information'!E171</f>
        <v>33.459000000000003</v>
      </c>
      <c r="G84" s="254">
        <f t="shared" si="9"/>
        <v>0</v>
      </c>
      <c r="H84" s="254">
        <f>'Data information'!F171</f>
        <v>0</v>
      </c>
      <c r="I84" s="254">
        <f t="shared" si="10"/>
        <v>0</v>
      </c>
      <c r="J84" s="254">
        <f t="shared" si="11"/>
        <v>0</v>
      </c>
      <c r="K84" s="231"/>
    </row>
    <row r="85" spans="1:11" s="208" customFormat="1" hidden="1">
      <c r="A85" s="231"/>
      <c r="B85" s="233"/>
      <c r="C85" s="222" t="str">
        <f>'Data information'!C172</f>
        <v xml:space="preserve"> - H-125x125x6.5x9 mm.</v>
      </c>
      <c r="D85" s="254"/>
      <c r="E85" s="285" t="str">
        <f>'Data information'!D172</f>
        <v>กก.</v>
      </c>
      <c r="F85" s="254">
        <f>'Data information'!E172</f>
        <v>33.409999999999997</v>
      </c>
      <c r="G85" s="254">
        <f t="shared" si="9"/>
        <v>0</v>
      </c>
      <c r="H85" s="254">
        <f>'Data information'!F172</f>
        <v>0</v>
      </c>
      <c r="I85" s="254">
        <f t="shared" si="10"/>
        <v>0</v>
      </c>
      <c r="J85" s="254">
        <f t="shared" si="11"/>
        <v>0</v>
      </c>
      <c r="K85" s="231"/>
    </row>
    <row r="86" spans="1:11" s="208" customFormat="1" hidden="1">
      <c r="A86" s="231"/>
      <c r="B86" s="233"/>
      <c r="C86" s="222" t="str">
        <f>'Data information'!C173</f>
        <v xml:space="preserve"> - H-100x100x6x8 mm.</v>
      </c>
      <c r="D86" s="254"/>
      <c r="E86" s="285" t="str">
        <f>'Data information'!D173</f>
        <v>กก.</v>
      </c>
      <c r="F86" s="254">
        <f>'Data information'!E173</f>
        <v>33.409999999999997</v>
      </c>
      <c r="G86" s="254">
        <f t="shared" si="9"/>
        <v>0</v>
      </c>
      <c r="H86" s="254">
        <f>'Data information'!F173</f>
        <v>0</v>
      </c>
      <c r="I86" s="254">
        <f t="shared" si="10"/>
        <v>0</v>
      </c>
      <c r="J86" s="254">
        <f t="shared" si="11"/>
        <v>0</v>
      </c>
      <c r="K86" s="231"/>
    </row>
    <row r="87" spans="1:11" s="208" customFormat="1" hidden="1">
      <c r="A87" s="231"/>
      <c r="B87" s="233"/>
      <c r="C87" s="222" t="str">
        <f>'Data information'!C174</f>
        <v xml:space="preserve"> - แปเหล็กรูปตัว Z ชุบกัลวาไนซ์ ขนาด 250x2.4 mm.</v>
      </c>
      <c r="D87" s="254"/>
      <c r="E87" s="285" t="str">
        <f>'Data information'!D174</f>
        <v>ม.</v>
      </c>
      <c r="F87" s="254">
        <f>'Data information'!E174</f>
        <v>366</v>
      </c>
      <c r="G87" s="254">
        <f t="shared" si="9"/>
        <v>0</v>
      </c>
      <c r="H87" s="254">
        <f>'Data information'!F174</f>
        <v>25</v>
      </c>
      <c r="I87" s="254">
        <f t="shared" si="10"/>
        <v>0</v>
      </c>
      <c r="J87" s="254">
        <f t="shared" si="11"/>
        <v>0</v>
      </c>
      <c r="K87" s="231"/>
    </row>
    <row r="88" spans="1:11" s="208" customFormat="1" hidden="1">
      <c r="A88" s="231"/>
      <c r="B88" s="233"/>
      <c r="C88" s="222" t="str">
        <f>'Data information'!C175</f>
        <v xml:space="preserve"> - O-216.3x4.5 mm.</v>
      </c>
      <c r="D88" s="254"/>
      <c r="E88" s="285" t="str">
        <f>'Data information'!D175</f>
        <v>กก.</v>
      </c>
      <c r="F88" s="254">
        <f>'Data information'!E175</f>
        <v>28.94</v>
      </c>
      <c r="G88" s="254">
        <f t="shared" si="9"/>
        <v>0</v>
      </c>
      <c r="H88" s="254">
        <f>'Data information'!F175</f>
        <v>0</v>
      </c>
      <c r="I88" s="254">
        <f t="shared" si="10"/>
        <v>0</v>
      </c>
      <c r="J88" s="254">
        <f t="shared" si="11"/>
        <v>0</v>
      </c>
      <c r="K88" s="231"/>
    </row>
    <row r="89" spans="1:11" s="208" customFormat="1" hidden="1">
      <c r="A89" s="231"/>
      <c r="B89" s="233"/>
      <c r="C89" s="222" t="str">
        <f>'Data information'!C176</f>
        <v xml:space="preserve"> - O-114.3x3.2 mm.</v>
      </c>
      <c r="D89" s="254"/>
      <c r="E89" s="285" t="str">
        <f>'Data information'!D176</f>
        <v>กก.</v>
      </c>
      <c r="F89" s="254">
        <f>'Data information'!E176</f>
        <v>26.34</v>
      </c>
      <c r="G89" s="254">
        <f t="shared" si="9"/>
        <v>0</v>
      </c>
      <c r="H89" s="254">
        <f>'Data information'!F176</f>
        <v>0</v>
      </c>
      <c r="I89" s="254">
        <f t="shared" si="10"/>
        <v>0</v>
      </c>
      <c r="J89" s="254">
        <f t="shared" si="11"/>
        <v>0</v>
      </c>
      <c r="K89" s="231"/>
    </row>
    <row r="90" spans="1:11" s="208" customFormat="1" hidden="1">
      <c r="A90" s="231"/>
      <c r="B90" s="233"/>
      <c r="C90" s="222" t="str">
        <f>'Data information'!C177</f>
        <v xml:space="preserve"> - O-76.3x3.2 mm.</v>
      </c>
      <c r="D90" s="254"/>
      <c r="E90" s="285" t="str">
        <f>'Data information'!D177</f>
        <v>กก.</v>
      </c>
      <c r="F90" s="254">
        <f>'Data information'!E177</f>
        <v>26.35</v>
      </c>
      <c r="G90" s="254">
        <f t="shared" si="9"/>
        <v>0</v>
      </c>
      <c r="H90" s="254">
        <f>'Data information'!F177</f>
        <v>0</v>
      </c>
      <c r="I90" s="254">
        <f t="shared" si="10"/>
        <v>0</v>
      </c>
      <c r="J90" s="254">
        <f t="shared" si="11"/>
        <v>0</v>
      </c>
      <c r="K90" s="231"/>
    </row>
    <row r="91" spans="1:11" s="208" customFormat="1" hidden="1">
      <c r="A91" s="231"/>
      <c r="B91" s="233"/>
      <c r="C91" s="222" t="str">
        <f>'Data information'!C178</f>
        <v xml:space="preserve"> - LG-100x100x3.2 mm.</v>
      </c>
      <c r="D91" s="254"/>
      <c r="E91" s="285" t="str">
        <f>'Data information'!D178</f>
        <v>กก.</v>
      </c>
      <c r="F91" s="254">
        <f>'Data information'!E178</f>
        <v>26.585000000000001</v>
      </c>
      <c r="G91" s="254">
        <f t="shared" si="9"/>
        <v>0</v>
      </c>
      <c r="H91" s="254">
        <f>'Data information'!F178</f>
        <v>0</v>
      </c>
      <c r="I91" s="254">
        <f t="shared" si="10"/>
        <v>0</v>
      </c>
      <c r="J91" s="254">
        <f t="shared" si="11"/>
        <v>0</v>
      </c>
      <c r="K91" s="231"/>
    </row>
    <row r="92" spans="1:11" s="208" customFormat="1" hidden="1">
      <c r="A92" s="231"/>
      <c r="B92" s="233"/>
      <c r="C92" s="222" t="str">
        <f>'Data information'!C179</f>
        <v xml:space="preserve"> - LG-100x50x3.2 mm.</v>
      </c>
      <c r="D92" s="254"/>
      <c r="E92" s="285" t="str">
        <f>'Data information'!D179</f>
        <v>กก.</v>
      </c>
      <c r="F92" s="254">
        <f>'Data information'!E179</f>
        <v>26.55</v>
      </c>
      <c r="G92" s="254">
        <f t="shared" si="9"/>
        <v>0</v>
      </c>
      <c r="H92" s="254">
        <f>'Data information'!F179</f>
        <v>0</v>
      </c>
      <c r="I92" s="254">
        <f t="shared" si="10"/>
        <v>0</v>
      </c>
      <c r="J92" s="254">
        <f t="shared" si="11"/>
        <v>0</v>
      </c>
      <c r="K92" s="231"/>
    </row>
    <row r="93" spans="1:11" s="208" customFormat="1" hidden="1">
      <c r="A93" s="231"/>
      <c r="B93" s="233"/>
      <c r="C93" s="222" t="str">
        <f>'Data information'!C180</f>
        <v xml:space="preserve"> - PL.400x400x25mm.</v>
      </c>
      <c r="D93" s="254"/>
      <c r="E93" s="285" t="str">
        <f>'Data information'!D180</f>
        <v>กก.</v>
      </c>
      <c r="F93" s="254">
        <f>'Data information'!E180</f>
        <v>28.44</v>
      </c>
      <c r="G93" s="254">
        <f t="shared" si="9"/>
        <v>0</v>
      </c>
      <c r="H93" s="254">
        <f>'Data information'!F180</f>
        <v>0</v>
      </c>
      <c r="I93" s="254">
        <f t="shared" si="10"/>
        <v>0</v>
      </c>
      <c r="J93" s="254">
        <f t="shared" si="11"/>
        <v>0</v>
      </c>
      <c r="K93" s="231"/>
    </row>
    <row r="94" spans="1:11" s="208" customFormat="1" hidden="1">
      <c r="A94" s="231"/>
      <c r="B94" s="233"/>
      <c r="C94" s="222" t="str">
        <f>'Data information'!C181</f>
        <v xml:space="preserve"> - PL.500x300x20mm.</v>
      </c>
      <c r="D94" s="254"/>
      <c r="E94" s="285" t="str">
        <f>'Data information'!D181</f>
        <v>กก.</v>
      </c>
      <c r="F94" s="254">
        <f>'Data information'!E181</f>
        <v>28.44</v>
      </c>
      <c r="G94" s="254">
        <f t="shared" si="9"/>
        <v>0</v>
      </c>
      <c r="H94" s="254">
        <f>'Data information'!F181</f>
        <v>0</v>
      </c>
      <c r="I94" s="254">
        <f t="shared" si="10"/>
        <v>0</v>
      </c>
      <c r="J94" s="254">
        <f t="shared" si="11"/>
        <v>0</v>
      </c>
      <c r="K94" s="231"/>
    </row>
    <row r="95" spans="1:11" s="208" customFormat="1" hidden="1">
      <c r="A95" s="231"/>
      <c r="B95" s="233"/>
      <c r="C95" s="222" t="str">
        <f>'Data information'!C182</f>
        <v xml:space="preserve"> - PL.450x350x20mm.</v>
      </c>
      <c r="D95" s="254"/>
      <c r="E95" s="285" t="str">
        <f>'Data information'!D182</f>
        <v>กก.</v>
      </c>
      <c r="F95" s="254">
        <f>'Data information'!E182</f>
        <v>28.44</v>
      </c>
      <c r="G95" s="254">
        <f t="shared" si="9"/>
        <v>0</v>
      </c>
      <c r="H95" s="254">
        <f>'Data information'!F182</f>
        <v>0</v>
      </c>
      <c r="I95" s="254">
        <f t="shared" si="10"/>
        <v>0</v>
      </c>
      <c r="J95" s="254">
        <f t="shared" si="11"/>
        <v>0</v>
      </c>
      <c r="K95" s="231"/>
    </row>
    <row r="96" spans="1:11" s="208" customFormat="1" hidden="1">
      <c r="A96" s="231"/>
      <c r="B96" s="233"/>
      <c r="C96" s="222" t="str">
        <f>'Data information'!C183</f>
        <v xml:space="preserve"> - PL.400x300x20mm.</v>
      </c>
      <c r="D96" s="254"/>
      <c r="E96" s="285" t="str">
        <f>'Data information'!D183</f>
        <v>กก.</v>
      </c>
      <c r="F96" s="254">
        <f>'Data information'!E183</f>
        <v>28.44</v>
      </c>
      <c r="G96" s="254">
        <f t="shared" si="9"/>
        <v>0</v>
      </c>
      <c r="H96" s="254">
        <f>'Data information'!F183</f>
        <v>0</v>
      </c>
      <c r="I96" s="254">
        <f t="shared" si="10"/>
        <v>0</v>
      </c>
      <c r="J96" s="254">
        <f t="shared" si="11"/>
        <v>0</v>
      </c>
      <c r="K96" s="231"/>
    </row>
    <row r="97" spans="1:11" s="208" customFormat="1" hidden="1">
      <c r="A97" s="231"/>
      <c r="B97" s="233"/>
      <c r="C97" s="222" t="str">
        <f>'Data information'!C184</f>
        <v xml:space="preserve"> - PL.350x200x20mm.</v>
      </c>
      <c r="D97" s="254"/>
      <c r="E97" s="285" t="str">
        <f>'Data information'!D184</f>
        <v>กก.</v>
      </c>
      <c r="F97" s="254">
        <f>'Data information'!E184</f>
        <v>28.44</v>
      </c>
      <c r="G97" s="254">
        <f t="shared" si="9"/>
        <v>0</v>
      </c>
      <c r="H97" s="254">
        <f>'Data information'!F184</f>
        <v>0</v>
      </c>
      <c r="I97" s="254">
        <f t="shared" si="10"/>
        <v>0</v>
      </c>
      <c r="J97" s="254">
        <f t="shared" si="11"/>
        <v>0</v>
      </c>
      <c r="K97" s="231"/>
    </row>
    <row r="98" spans="1:11" s="208" customFormat="1" hidden="1">
      <c r="A98" s="231"/>
      <c r="B98" s="233"/>
      <c r="C98" s="222" t="str">
        <f>'Data information'!C185</f>
        <v xml:space="preserve"> - PL.300x300x20mm.</v>
      </c>
      <c r="D98" s="254"/>
      <c r="E98" s="285" t="str">
        <f>'Data information'!D185</f>
        <v>กก.</v>
      </c>
      <c r="F98" s="254">
        <f>'Data information'!E185</f>
        <v>28.44</v>
      </c>
      <c r="G98" s="254">
        <f t="shared" si="9"/>
        <v>0</v>
      </c>
      <c r="H98" s="254">
        <f>'Data information'!F185</f>
        <v>0</v>
      </c>
      <c r="I98" s="254">
        <f t="shared" si="10"/>
        <v>0</v>
      </c>
      <c r="J98" s="254">
        <f t="shared" si="11"/>
        <v>0</v>
      </c>
      <c r="K98" s="231"/>
    </row>
    <row r="99" spans="1:11" s="208" customFormat="1" hidden="1">
      <c r="A99" s="231"/>
      <c r="B99" s="233"/>
      <c r="C99" s="222" t="str">
        <f>'Data information'!C186</f>
        <v xml:space="preserve"> - PL 250x250x20 mm.</v>
      </c>
      <c r="D99" s="254"/>
      <c r="E99" s="285" t="str">
        <f>'Data information'!D186</f>
        <v>กก.</v>
      </c>
      <c r="F99" s="254">
        <f>'Data information'!E186</f>
        <v>28.44</v>
      </c>
      <c r="G99" s="254">
        <f t="shared" si="9"/>
        <v>0</v>
      </c>
      <c r="H99" s="254">
        <f>'Data information'!F186</f>
        <v>0</v>
      </c>
      <c r="I99" s="254">
        <f t="shared" si="10"/>
        <v>0</v>
      </c>
      <c r="J99" s="254">
        <f t="shared" si="11"/>
        <v>0</v>
      </c>
      <c r="K99" s="231"/>
    </row>
    <row r="100" spans="1:11" s="208" customFormat="1" hidden="1">
      <c r="A100" s="231"/>
      <c r="B100" s="233"/>
      <c r="C100" s="222" t="str">
        <f>'Data information'!C187</f>
        <v xml:space="preserve"> - PL 250x250x16 mm.</v>
      </c>
      <c r="D100" s="254"/>
      <c r="E100" s="285" t="str">
        <f>'Data information'!D187</f>
        <v>กก.</v>
      </c>
      <c r="F100" s="254">
        <f>'Data information'!E187</f>
        <v>28.44</v>
      </c>
      <c r="G100" s="254">
        <f t="shared" si="9"/>
        <v>0</v>
      </c>
      <c r="H100" s="254">
        <f>'Data information'!F187</f>
        <v>0</v>
      </c>
      <c r="I100" s="254">
        <f t="shared" si="10"/>
        <v>0</v>
      </c>
      <c r="J100" s="254">
        <f t="shared" si="11"/>
        <v>0</v>
      </c>
      <c r="K100" s="231"/>
    </row>
    <row r="101" spans="1:11" s="208" customFormat="1" hidden="1">
      <c r="A101" s="231"/>
      <c r="B101" s="233"/>
      <c r="C101" s="222" t="str">
        <f>'Data information'!C188</f>
        <v xml:space="preserve"> - PL 200x200x16 mm.</v>
      </c>
      <c r="D101" s="254"/>
      <c r="E101" s="285" t="str">
        <f>'Data information'!D188</f>
        <v>กก.</v>
      </c>
      <c r="F101" s="254">
        <f>'Data information'!E188</f>
        <v>28.44</v>
      </c>
      <c r="G101" s="254">
        <f t="shared" si="9"/>
        <v>0</v>
      </c>
      <c r="H101" s="254">
        <f>'Data information'!F188</f>
        <v>0</v>
      </c>
      <c r="I101" s="254">
        <f t="shared" si="10"/>
        <v>0</v>
      </c>
      <c r="J101" s="254">
        <f t="shared" si="11"/>
        <v>0</v>
      </c>
      <c r="K101" s="231"/>
    </row>
    <row r="102" spans="1:11" s="208" customFormat="1" hidden="1">
      <c r="A102" s="231"/>
      <c r="B102" s="233"/>
      <c r="C102" s="222" t="str">
        <f>'Data information'!C189</f>
        <v xml:space="preserve"> - PL.300x300x12mm.</v>
      </c>
      <c r="D102" s="254"/>
      <c r="E102" s="285" t="str">
        <f>'Data information'!D189</f>
        <v>กก.</v>
      </c>
      <c r="F102" s="254">
        <f>'Data information'!E189</f>
        <v>25.12</v>
      </c>
      <c r="G102" s="254">
        <f t="shared" si="9"/>
        <v>0</v>
      </c>
      <c r="H102" s="254">
        <f>'Data information'!F189</f>
        <v>0</v>
      </c>
      <c r="I102" s="254">
        <f t="shared" si="10"/>
        <v>0</v>
      </c>
      <c r="J102" s="254">
        <f t="shared" si="11"/>
        <v>0</v>
      </c>
      <c r="K102" s="231"/>
    </row>
    <row r="103" spans="1:11" s="208" customFormat="1" hidden="1">
      <c r="A103" s="231"/>
      <c r="B103" s="233"/>
      <c r="C103" s="222" t="str">
        <f>'Data information'!C190</f>
        <v xml:space="preserve"> - PL 200x200x12 mm.</v>
      </c>
      <c r="D103" s="254"/>
      <c r="E103" s="285" t="str">
        <f>'Data information'!D190</f>
        <v>กก.</v>
      </c>
      <c r="F103" s="254">
        <f>'Data information'!E190</f>
        <v>25.12</v>
      </c>
      <c r="G103" s="254">
        <f t="shared" si="9"/>
        <v>0</v>
      </c>
      <c r="H103" s="254">
        <f>'Data information'!F190</f>
        <v>0</v>
      </c>
      <c r="I103" s="254">
        <f t="shared" si="10"/>
        <v>0</v>
      </c>
      <c r="J103" s="254">
        <f t="shared" si="11"/>
        <v>0</v>
      </c>
      <c r="K103" s="231"/>
    </row>
    <row r="104" spans="1:11" s="208" customFormat="1" hidden="1">
      <c r="A104" s="231"/>
      <c r="B104" s="233"/>
      <c r="C104" s="222" t="str">
        <f>'Data information'!C191</f>
        <v xml:space="preserve"> - PL 200x200x9 mm.</v>
      </c>
      <c r="D104" s="254"/>
      <c r="E104" s="285" t="str">
        <f>'Data information'!D191</f>
        <v>กก.</v>
      </c>
      <c r="F104" s="254">
        <f>'Data information'!E191</f>
        <v>25.12</v>
      </c>
      <c r="G104" s="254">
        <f t="shared" si="9"/>
        <v>0</v>
      </c>
      <c r="H104" s="254">
        <f>'Data information'!F191</f>
        <v>0</v>
      </c>
      <c r="I104" s="254">
        <f t="shared" si="10"/>
        <v>0</v>
      </c>
      <c r="J104" s="254">
        <f t="shared" si="11"/>
        <v>0</v>
      </c>
      <c r="K104" s="231"/>
    </row>
    <row r="105" spans="1:11" s="208" customFormat="1" hidden="1">
      <c r="A105" s="231"/>
      <c r="B105" s="233"/>
      <c r="C105" s="222" t="str">
        <f>'Data information'!C192</f>
        <v xml:space="preserve"> - PL 6 mm.</v>
      </c>
      <c r="D105" s="254"/>
      <c r="E105" s="285" t="str">
        <f>'Data information'!D192</f>
        <v>กก.</v>
      </c>
      <c r="F105" s="254">
        <f>'Data information'!E192</f>
        <v>25.12</v>
      </c>
      <c r="G105" s="254">
        <f t="shared" si="9"/>
        <v>0</v>
      </c>
      <c r="H105" s="254">
        <f>'Data information'!F192</f>
        <v>0</v>
      </c>
      <c r="I105" s="254">
        <f t="shared" si="10"/>
        <v>0</v>
      </c>
      <c r="J105" s="254">
        <f t="shared" si="11"/>
        <v>0</v>
      </c>
      <c r="K105" s="231"/>
    </row>
    <row r="106" spans="1:11" s="208" customFormat="1" hidden="1">
      <c r="A106" s="231"/>
      <c r="B106" s="233"/>
      <c r="C106" s="222" t="str">
        <f>'Data information'!C193</f>
        <v xml:space="preserve"> - Bolt M16 (ฝังลึก 0.40 ม.)</v>
      </c>
      <c r="D106" s="254"/>
      <c r="E106" s="285" t="str">
        <f>'Data information'!D193</f>
        <v>ชุด</v>
      </c>
      <c r="F106" s="254">
        <f>'Data information'!E193</f>
        <v>160</v>
      </c>
      <c r="G106" s="254">
        <f t="shared" si="9"/>
        <v>0</v>
      </c>
      <c r="H106" s="254">
        <f>'Data information'!F193</f>
        <v>0</v>
      </c>
      <c r="I106" s="254">
        <f t="shared" si="10"/>
        <v>0</v>
      </c>
      <c r="J106" s="254">
        <f t="shared" si="11"/>
        <v>0</v>
      </c>
      <c r="K106" s="231"/>
    </row>
    <row r="107" spans="1:11" s="208" customFormat="1" hidden="1">
      <c r="A107" s="231"/>
      <c r="B107" s="233"/>
      <c r="C107" s="222" t="str">
        <f>'Data information'!C194</f>
        <v xml:space="preserve"> - Bolt M20 (ฝังลึก 0.40 ม.)</v>
      </c>
      <c r="D107" s="254"/>
      <c r="E107" s="285" t="str">
        <f>'Data information'!D194</f>
        <v>ชุด</v>
      </c>
      <c r="F107" s="254">
        <f>'Data information'!E194</f>
        <v>150</v>
      </c>
      <c r="G107" s="254">
        <f t="shared" si="9"/>
        <v>0</v>
      </c>
      <c r="H107" s="254">
        <f>'Data information'!F194</f>
        <v>0</v>
      </c>
      <c r="I107" s="254">
        <f t="shared" si="10"/>
        <v>0</v>
      </c>
      <c r="J107" s="254">
        <f t="shared" si="11"/>
        <v>0</v>
      </c>
      <c r="K107" s="231"/>
    </row>
    <row r="108" spans="1:11" s="208" customFormat="1" hidden="1">
      <c r="A108" s="231"/>
      <c r="B108" s="233"/>
      <c r="C108" s="222" t="str">
        <f>'Data information'!C195</f>
        <v xml:space="preserve"> - Bolt M25 (ฝังลึก 0.50 ม.)</v>
      </c>
      <c r="D108" s="254"/>
      <c r="E108" s="285" t="str">
        <f>'Data information'!D195</f>
        <v>ชุด</v>
      </c>
      <c r="F108" s="254">
        <f>'Data information'!E195</f>
        <v>175</v>
      </c>
      <c r="G108" s="254">
        <f t="shared" si="9"/>
        <v>0</v>
      </c>
      <c r="H108" s="254">
        <f>'Data information'!F195</f>
        <v>0</v>
      </c>
      <c r="I108" s="254">
        <f t="shared" si="10"/>
        <v>0</v>
      </c>
      <c r="J108" s="254">
        <f t="shared" si="11"/>
        <v>0</v>
      </c>
      <c r="K108" s="231"/>
    </row>
    <row r="109" spans="1:11" s="208" customFormat="1" hidden="1">
      <c r="A109" s="231"/>
      <c r="B109" s="233"/>
      <c r="C109" s="222" t="str">
        <f>'Data information'!C196</f>
        <v xml:space="preserve"> - Dowel DB12 (ฝังลึก 0.30 ม.)</v>
      </c>
      <c r="D109" s="254"/>
      <c r="E109" s="285" t="str">
        <f>'Data information'!D196</f>
        <v>กก.</v>
      </c>
      <c r="F109" s="254">
        <f>'Data information'!E196</f>
        <v>20.2</v>
      </c>
      <c r="G109" s="254">
        <f t="shared" si="9"/>
        <v>0</v>
      </c>
      <c r="H109" s="254">
        <f>'Data information'!F196</f>
        <v>0</v>
      </c>
      <c r="I109" s="254">
        <f t="shared" si="10"/>
        <v>0</v>
      </c>
      <c r="J109" s="254">
        <f t="shared" si="11"/>
        <v>0</v>
      </c>
      <c r="K109" s="231"/>
    </row>
    <row r="110" spans="1:11" s="208" customFormat="1" hidden="1">
      <c r="A110" s="231"/>
      <c r="B110" s="233"/>
      <c r="C110" s="222" t="str">
        <f>'Data information'!C197</f>
        <v xml:space="preserve"> - Dowel DB12 (ฝังลึก 0.40 ม.)</v>
      </c>
      <c r="D110" s="254"/>
      <c r="E110" s="285" t="str">
        <f>'Data information'!D197</f>
        <v>กก.</v>
      </c>
      <c r="F110" s="254">
        <f>'Data information'!E197</f>
        <v>20.2</v>
      </c>
      <c r="G110" s="254">
        <f t="shared" si="9"/>
        <v>0</v>
      </c>
      <c r="H110" s="254">
        <f>'Data information'!F197</f>
        <v>0</v>
      </c>
      <c r="I110" s="254">
        <f t="shared" si="10"/>
        <v>0</v>
      </c>
      <c r="J110" s="254">
        <f t="shared" si="11"/>
        <v>0</v>
      </c>
      <c r="K110" s="231"/>
    </row>
    <row r="111" spans="1:11" s="208" customFormat="1" hidden="1">
      <c r="A111" s="231"/>
      <c r="B111" s="233"/>
      <c r="C111" s="222" t="str">
        <f>'Data information'!C198</f>
        <v xml:space="preserve"> - Dowel DB16 (ฝังลึก 0.40 ม.)</v>
      </c>
      <c r="D111" s="254"/>
      <c r="E111" s="285" t="str">
        <f>'Data information'!D198</f>
        <v>กก.</v>
      </c>
      <c r="F111" s="254">
        <f>'Data information'!E198</f>
        <v>20.14</v>
      </c>
      <c r="G111" s="254">
        <f t="shared" si="9"/>
        <v>0</v>
      </c>
      <c r="H111" s="254">
        <f>'Data information'!F198</f>
        <v>0</v>
      </c>
      <c r="I111" s="254">
        <f t="shared" si="10"/>
        <v>0</v>
      </c>
      <c r="J111" s="254">
        <f t="shared" si="11"/>
        <v>0</v>
      </c>
      <c r="K111" s="231"/>
    </row>
    <row r="112" spans="1:11" s="208" customFormat="1" hidden="1">
      <c r="A112" s="231"/>
      <c r="B112" s="233"/>
      <c r="C112" s="222" t="str">
        <f>'Data information'!C199</f>
        <v xml:space="preserve"> - Dowel DB20 (ฝังลึก 0.40 ม.)</v>
      </c>
      <c r="D112" s="254"/>
      <c r="E112" s="285" t="str">
        <f>'Data information'!D199</f>
        <v>กก.</v>
      </c>
      <c r="F112" s="254">
        <f>'Data information'!E199</f>
        <v>20.18</v>
      </c>
      <c r="G112" s="254">
        <f t="shared" si="9"/>
        <v>0</v>
      </c>
      <c r="H112" s="254">
        <f>'Data information'!F199</f>
        <v>0</v>
      </c>
      <c r="I112" s="254">
        <f t="shared" si="10"/>
        <v>0</v>
      </c>
      <c r="J112" s="254">
        <f t="shared" si="11"/>
        <v>0</v>
      </c>
      <c r="K112" s="231"/>
    </row>
    <row r="113" spans="1:11" s="208" customFormat="1" hidden="1">
      <c r="A113" s="231"/>
      <c r="B113" s="233"/>
      <c r="C113" s="222" t="str">
        <f>'Data information'!C200</f>
        <v xml:space="preserve"> - Dowel DB25 (ฝังลึก 0.40 ม.)</v>
      </c>
      <c r="D113" s="254"/>
      <c r="E113" s="285" t="str">
        <f>'Data information'!D200</f>
        <v>กก.</v>
      </c>
      <c r="F113" s="254">
        <f>'Data information'!E200</f>
        <v>20.41</v>
      </c>
      <c r="G113" s="254">
        <f t="shared" si="9"/>
        <v>0</v>
      </c>
      <c r="H113" s="254">
        <f>'Data information'!F200</f>
        <v>0</v>
      </c>
      <c r="I113" s="254">
        <f t="shared" si="10"/>
        <v>0</v>
      </c>
      <c r="J113" s="254">
        <f t="shared" si="11"/>
        <v>0</v>
      </c>
      <c r="K113" s="231"/>
    </row>
    <row r="114" spans="1:11" s="208" customFormat="1" hidden="1">
      <c r="A114" s="231"/>
      <c r="B114" s="233"/>
      <c r="C114" s="222" t="str">
        <f>'Data information'!C201</f>
        <v xml:space="preserve"> - ค่าแรงเชื่อม ประกอบเหล็กโครงสร้าง</v>
      </c>
      <c r="D114" s="254"/>
      <c r="E114" s="285" t="str">
        <f>'Data information'!D201</f>
        <v>กก.</v>
      </c>
      <c r="F114" s="254">
        <f>'Data information'!E201</f>
        <v>0</v>
      </c>
      <c r="G114" s="254">
        <f t="shared" si="9"/>
        <v>0</v>
      </c>
      <c r="H114" s="254">
        <f>'Data information'!F201</f>
        <v>10</v>
      </c>
      <c r="I114" s="254">
        <f t="shared" si="10"/>
        <v>0</v>
      </c>
      <c r="J114" s="254">
        <f t="shared" si="11"/>
        <v>0</v>
      </c>
      <c r="K114" s="231"/>
    </row>
    <row r="115" spans="1:11" s="208" customFormat="1" hidden="1">
      <c r="A115" s="231"/>
      <c r="B115" s="233"/>
      <c r="C115" s="222" t="str">
        <f>'Data information'!C202</f>
        <v xml:space="preserve"> - ทาสีกันสนิม</v>
      </c>
      <c r="D115" s="254"/>
      <c r="E115" s="285" t="str">
        <f>'Data information'!D202</f>
        <v>ตร.ม.</v>
      </c>
      <c r="F115" s="254">
        <f>'Data information'!E202</f>
        <v>22.42</v>
      </c>
      <c r="G115" s="254">
        <f t="shared" si="9"/>
        <v>0</v>
      </c>
      <c r="H115" s="254">
        <f>'Data information'!F202</f>
        <v>30</v>
      </c>
      <c r="I115" s="254">
        <f t="shared" si="10"/>
        <v>0</v>
      </c>
      <c r="J115" s="254">
        <f t="shared" si="11"/>
        <v>0</v>
      </c>
      <c r="K115" s="231"/>
    </row>
    <row r="116" spans="1:11" s="208" customFormat="1" hidden="1">
      <c r="A116" s="231"/>
      <c r="B116" s="233"/>
      <c r="C116" s="222" t="str">
        <f>'Data information'!C203</f>
        <v xml:space="preserve"> - ทาสีน้ำมัน</v>
      </c>
      <c r="D116" s="254"/>
      <c r="E116" s="285" t="str">
        <f>'Data information'!D203</f>
        <v>ตร.ม.</v>
      </c>
      <c r="F116" s="254">
        <f>'Data information'!E203</f>
        <v>66.12</v>
      </c>
      <c r="G116" s="254">
        <f t="shared" si="9"/>
        <v>0</v>
      </c>
      <c r="H116" s="254">
        <f>'Data information'!F203</f>
        <v>35</v>
      </c>
      <c r="I116" s="254">
        <f t="shared" si="10"/>
        <v>0</v>
      </c>
      <c r="J116" s="254">
        <f t="shared" si="11"/>
        <v>0</v>
      </c>
      <c r="K116" s="231"/>
    </row>
    <row r="117" spans="1:11" s="208" customFormat="1" hidden="1">
      <c r="A117" s="231"/>
      <c r="B117" s="233"/>
      <c r="C117" s="222"/>
      <c r="D117" s="254"/>
      <c r="E117" s="285"/>
      <c r="F117" s="254"/>
      <c r="G117" s="254"/>
      <c r="H117" s="254"/>
      <c r="I117" s="254"/>
      <c r="J117" s="254"/>
      <c r="K117" s="231"/>
    </row>
    <row r="118" spans="1:11" s="208" customFormat="1" hidden="1">
      <c r="A118" s="219"/>
      <c r="B118" s="221"/>
      <c r="C118" s="305" t="s">
        <v>163</v>
      </c>
      <c r="D118" s="306"/>
      <c r="E118" s="307"/>
      <c r="F118" s="306"/>
      <c r="G118" s="306">
        <f>SUM(G75:G117)</f>
        <v>0</v>
      </c>
      <c r="H118" s="306"/>
      <c r="I118" s="306">
        <f>SUM(I75:I117)</f>
        <v>0</v>
      </c>
      <c r="J118" s="306">
        <f>SUM(J75:J117)</f>
        <v>0</v>
      </c>
      <c r="K118" s="219"/>
    </row>
    <row r="119" spans="1:11" s="208" customFormat="1">
      <c r="A119" s="231"/>
      <c r="B119" s="233"/>
      <c r="C119" s="234"/>
      <c r="D119" s="231"/>
      <c r="E119" s="298"/>
      <c r="F119" s="231"/>
      <c r="G119" s="231"/>
      <c r="H119" s="231"/>
      <c r="I119" s="231"/>
      <c r="J119" s="231"/>
      <c r="K119" s="231"/>
    </row>
    <row r="120" spans="1:11" s="208" customFormat="1">
      <c r="A120" s="299"/>
      <c r="B120" s="606" t="str">
        <f>"รวม"&amp;B36</f>
        <v>รวมหมวดงานวิศวกรรมโครงสร้าง</v>
      </c>
      <c r="C120" s="606"/>
      <c r="D120" s="300"/>
      <c r="E120" s="301"/>
      <c r="F120" s="300"/>
      <c r="G120" s="300">
        <f>G74+G118</f>
        <v>0</v>
      </c>
      <c r="H120" s="300"/>
      <c r="I120" s="300">
        <f>I74+I118</f>
        <v>0</v>
      </c>
      <c r="J120" s="300">
        <f>J74+J118</f>
        <v>0</v>
      </c>
      <c r="K120" s="299"/>
    </row>
    <row r="121" spans="1:11" s="208" customFormat="1">
      <c r="A121" s="295" t="str">
        <f>A12</f>
        <v>9.3.3</v>
      </c>
      <c r="B121" s="296" t="str">
        <f>B12</f>
        <v>หมวดงานสถาปัตยกรรม</v>
      </c>
      <c r="C121" s="222"/>
      <c r="D121" s="219"/>
      <c r="E121" s="297"/>
      <c r="F121" s="219"/>
      <c r="G121" s="219"/>
      <c r="H121" s="219"/>
      <c r="I121" s="219"/>
      <c r="J121" s="219"/>
      <c r="K121" s="219"/>
    </row>
    <row r="122" spans="1:11" s="208" customFormat="1" hidden="1">
      <c r="A122" s="295"/>
      <c r="B122" s="296"/>
      <c r="C122" s="319" t="str">
        <f>'Data information'!C205</f>
        <v>งานวัสดุมุงหลังคา</v>
      </c>
      <c r="D122" s="219"/>
      <c r="E122" s="297"/>
      <c r="F122" s="219"/>
      <c r="G122" s="219"/>
      <c r="H122" s="219"/>
      <c r="I122" s="219"/>
      <c r="J122" s="219"/>
      <c r="K122" s="219"/>
    </row>
    <row r="123" spans="1:11" s="208" customFormat="1" hidden="1">
      <c r="A123" s="219"/>
      <c r="B123" s="221"/>
      <c r="C123" s="222" t="str">
        <f>'Data information'!C206</f>
        <v xml:space="preserve"> - หลังคา METALSHEET+โฟม หนา 5 ซม.พร้อม Flashing ครอบปิด อุปกรณ์การติดตั้ง</v>
      </c>
      <c r="D123" s="254"/>
      <c r="E123" s="285" t="str">
        <f>'Data information'!D206</f>
        <v>ตร.ม.</v>
      </c>
      <c r="F123" s="254">
        <f>'Data information'!E206</f>
        <v>970</v>
      </c>
      <c r="G123" s="254">
        <f>D123*F123</f>
        <v>0</v>
      </c>
      <c r="H123" s="254">
        <f>'Data information'!F206</f>
        <v>70</v>
      </c>
      <c r="I123" s="254">
        <f>D123*H123</f>
        <v>0</v>
      </c>
      <c r="J123" s="254">
        <f>G123+I123</f>
        <v>0</v>
      </c>
      <c r="K123" s="320" t="s">
        <v>967</v>
      </c>
    </row>
    <row r="124" spans="1:11" s="208" customFormat="1" hidden="1">
      <c r="A124" s="231"/>
      <c r="B124" s="233"/>
      <c r="C124" s="222" t="str">
        <f>'Data information'!C207</f>
        <v xml:space="preserve"> - หลังคาอะครีลิคชนิดแผ่นเรียบโปร่งแสงกันความร้อน ขนาด 1.380X4.00 ม. หนา 6 มม.</v>
      </c>
      <c r="D124" s="254"/>
      <c r="E124" s="285" t="str">
        <f>'Data information'!D207</f>
        <v>ตร.ม.</v>
      </c>
      <c r="F124" s="254">
        <f>'Data information'!E207</f>
        <v>997.5</v>
      </c>
      <c r="G124" s="254">
        <f>D124*F124</f>
        <v>0</v>
      </c>
      <c r="H124" s="254">
        <f>'Data information'!F207</f>
        <v>0</v>
      </c>
      <c r="I124" s="254">
        <f>D124*H124</f>
        <v>0</v>
      </c>
      <c r="J124" s="254">
        <f>G124+I124</f>
        <v>0</v>
      </c>
      <c r="K124" s="231"/>
    </row>
    <row r="125" spans="1:11" s="208" customFormat="1" hidden="1">
      <c r="A125" s="231"/>
      <c r="B125" s="233"/>
      <c r="C125" s="222" t="str">
        <f>'Data information'!C208</f>
        <v xml:space="preserve"> - รางน้ำฝน คสล. ผิวภายในรางขัดมันเรียบผสมน้ำยากันซึม </v>
      </c>
      <c r="D125" s="254"/>
      <c r="E125" s="285" t="str">
        <f>'Data information'!D208</f>
        <v>ม.</v>
      </c>
      <c r="F125" s="254">
        <f>'Data information'!E208</f>
        <v>1560</v>
      </c>
      <c r="G125" s="254">
        <f>D125*F125</f>
        <v>0</v>
      </c>
      <c r="H125" s="254">
        <f>'Data information'!F208</f>
        <v>300</v>
      </c>
      <c r="I125" s="254">
        <f>D125*H125</f>
        <v>0</v>
      </c>
      <c r="J125" s="254">
        <f>G125+I125</f>
        <v>0</v>
      </c>
      <c r="K125" s="231"/>
    </row>
    <row r="126" spans="1:11" s="208" customFormat="1">
      <c r="A126" s="295"/>
      <c r="B126" s="296"/>
      <c r="C126" s="319" t="str">
        <f>'Data information'!C209</f>
        <v>งานฝ้าเพดาน</v>
      </c>
      <c r="D126" s="254"/>
      <c r="E126" s="297"/>
      <c r="F126" s="219"/>
      <c r="G126" s="219"/>
      <c r="H126" s="219"/>
      <c r="I126" s="219"/>
      <c r="J126" s="219"/>
      <c r="K126" s="219"/>
    </row>
    <row r="127" spans="1:11" s="208" customFormat="1">
      <c r="A127" s="219"/>
      <c r="B127" s="221"/>
      <c r="C127" s="222" t="str">
        <f>'Data information'!C210</f>
        <v xml:space="preserve"> - C1-ฝ้าเพดานแต่งเรียบ ท้องพื้นคอนกรีตโครงสร้าง </v>
      </c>
      <c r="D127" s="254"/>
      <c r="E127" s="285" t="str">
        <f>'Data information'!D210</f>
        <v>ตร.ม.</v>
      </c>
      <c r="F127" s="254">
        <f>'Data information'!E210</f>
        <v>24</v>
      </c>
      <c r="G127" s="254">
        <f>D127*F127</f>
        <v>0</v>
      </c>
      <c r="H127" s="254">
        <f>'Data information'!F210</f>
        <v>30</v>
      </c>
      <c r="I127" s="254">
        <f>D127*H127</f>
        <v>0</v>
      </c>
      <c r="J127" s="254">
        <f>G127+I127</f>
        <v>0</v>
      </c>
      <c r="K127" s="320"/>
    </row>
    <row r="128" spans="1:11" s="208" customFormat="1" hidden="1">
      <c r="A128" s="231"/>
      <c r="B128" s="233"/>
      <c r="C128" s="222" t="str">
        <f>'Data information'!C211</f>
        <v xml:space="preserve"> - C2-ฝ้าเพดานยิบซั่มบอร์ดชนิดขอบลาดหนา 9 มม.โครงเคร่า ซีไลน์เหล็กอาบสังกะสี  @0.60 ม.# </v>
      </c>
      <c r="D128" s="254"/>
      <c r="E128" s="285" t="str">
        <f>'Data information'!D211</f>
        <v>ตร.ม.</v>
      </c>
      <c r="F128" s="254">
        <f>'Data information'!E211</f>
        <v>186.33</v>
      </c>
      <c r="G128" s="254">
        <f>D128*F128</f>
        <v>0</v>
      </c>
      <c r="H128" s="254">
        <f>'Data information'!F211</f>
        <v>75</v>
      </c>
      <c r="I128" s="254">
        <f>D128*H128</f>
        <v>0</v>
      </c>
      <c r="J128" s="254">
        <f>G128+I128</f>
        <v>0</v>
      </c>
      <c r="K128" s="231"/>
    </row>
    <row r="129" spans="1:11" s="208" customFormat="1" hidden="1">
      <c r="A129" s="231"/>
      <c r="B129" s="233"/>
      <c r="C129" s="222" t="str">
        <f>'Data information'!C212</f>
        <v xml:space="preserve"> - C3-ฝ้าเพดานยิบซั่มบอร์ดชนิดทนชื้นขอบลาดหนา 9 มม.โครงเคร่า ซีไลน์เหล็กอาบสังกะสี  @0.60 ม.# </v>
      </c>
      <c r="D129" s="254"/>
      <c r="E129" s="285" t="str">
        <f>'Data information'!D212</f>
        <v>ตร.ม.</v>
      </c>
      <c r="F129" s="254">
        <f>'Data information'!E212</f>
        <v>212.5</v>
      </c>
      <c r="G129" s="254">
        <f>D129*F129</f>
        <v>0</v>
      </c>
      <c r="H129" s="254">
        <f>'Data information'!F212</f>
        <v>75</v>
      </c>
      <c r="I129" s="254">
        <f>D129*H129</f>
        <v>0</v>
      </c>
      <c r="J129" s="254">
        <f>G129+I129</f>
        <v>0</v>
      </c>
      <c r="K129" s="231"/>
    </row>
    <row r="130" spans="1:11" s="208" customFormat="1" hidden="1">
      <c r="A130" s="231"/>
      <c r="B130" s="233"/>
      <c r="C130" s="222" t="str">
        <f>'Data information'!C213</f>
        <v xml:space="preserve"> - C4-ฝ้าเพดานยิบซั่มบอร์ด ซับเสียงหนา 12 มม. โครงเคร่า ที-บาร์สีขาว @ 0.60 ม.# </v>
      </c>
      <c r="D130" s="254"/>
      <c r="E130" s="285" t="str">
        <f>'Data information'!D213</f>
        <v>ตร.ม.</v>
      </c>
      <c r="F130" s="254">
        <f>'Data information'!E213</f>
        <v>357.55</v>
      </c>
      <c r="G130" s="254">
        <f>D130*F130</f>
        <v>0</v>
      </c>
      <c r="H130" s="254">
        <f>'Data information'!F213</f>
        <v>52</v>
      </c>
      <c r="I130" s="254">
        <f>D130*H130</f>
        <v>0</v>
      </c>
      <c r="J130" s="254">
        <f>G130+I130</f>
        <v>0</v>
      </c>
      <c r="K130" s="231"/>
    </row>
    <row r="131" spans="1:11" s="208" customFormat="1" hidden="1">
      <c r="A131" s="231"/>
      <c r="B131" s="233"/>
      <c r="C131" s="222" t="str">
        <f>'Data information'!C214</f>
        <v xml:space="preserve"> - C5-ฝ้าเพดานยิบซั่มบอร์ดชนิดขอบลาดหนา 9 มม.โครงเคร่า ซีไลน์เหล็กอาบสังกะสี  @0.60 ม.# </v>
      </c>
      <c r="D131" s="254"/>
      <c r="E131" s="285" t="str">
        <f>'Data information'!D214</f>
        <v>ตร.ม.</v>
      </c>
      <c r="F131" s="254">
        <f>'Data information'!E214</f>
        <v>186.33</v>
      </c>
      <c r="G131" s="254">
        <f>D131*F131</f>
        <v>0</v>
      </c>
      <c r="H131" s="254">
        <f>'Data information'!F214</f>
        <v>75</v>
      </c>
      <c r="I131" s="254">
        <f>D131*H131</f>
        <v>0</v>
      </c>
      <c r="J131" s="254">
        <f>G131+I131</f>
        <v>0</v>
      </c>
      <c r="K131" s="320" t="s">
        <v>967</v>
      </c>
    </row>
    <row r="132" spans="1:11" s="208" customFormat="1">
      <c r="A132" s="295"/>
      <c r="B132" s="296"/>
      <c r="C132" s="319" t="str">
        <f>'Data information'!C215</f>
        <v>งานผนัง</v>
      </c>
      <c r="D132" s="254"/>
      <c r="E132" s="297"/>
      <c r="F132" s="219"/>
      <c r="G132" s="219"/>
      <c r="H132" s="219"/>
      <c r="I132" s="219"/>
      <c r="J132" s="219"/>
      <c r="K132" s="219"/>
    </row>
    <row r="133" spans="1:11" s="208" customFormat="1" hidden="1">
      <c r="A133" s="219"/>
      <c r="B133" s="221"/>
      <c r="C133" s="222" t="str">
        <f>'Data information'!C216</f>
        <v xml:space="preserve"> - ผ1-ผ4-ผนังก่อคอนกรีตบล็อคขนาด 0.15X0.30ม.หนา 7 ซม.</v>
      </c>
      <c r="D133" s="254"/>
      <c r="E133" s="285" t="str">
        <f>'Data information'!D216</f>
        <v>ตร.ม.</v>
      </c>
      <c r="F133" s="254">
        <f>'Data information'!E216</f>
        <v>202.34</v>
      </c>
      <c r="G133" s="254">
        <f>D133*F133</f>
        <v>0</v>
      </c>
      <c r="H133" s="254">
        <f>'Data information'!F216</f>
        <v>56</v>
      </c>
      <c r="I133" s="254">
        <f>D133*H133</f>
        <v>0</v>
      </c>
      <c r="J133" s="254">
        <f>G133+I133</f>
        <v>0</v>
      </c>
      <c r="K133" s="320" t="s">
        <v>967</v>
      </c>
    </row>
    <row r="134" spans="1:11" s="208" customFormat="1" hidden="1">
      <c r="A134" s="231"/>
      <c r="B134" s="233"/>
      <c r="C134" s="222" t="str">
        <f>'Data information'!C217</f>
        <v xml:space="preserve"> - งานผนังผิวฉาบปูนเรียบ</v>
      </c>
      <c r="D134" s="254"/>
      <c r="E134" s="285" t="str">
        <f>'Data information'!D217</f>
        <v>ตร.ม.</v>
      </c>
      <c r="F134" s="254">
        <f>'Data information'!E217</f>
        <v>75.22</v>
      </c>
      <c r="G134" s="254">
        <f t="shared" ref="G134:G144" si="12">D134*F134</f>
        <v>0</v>
      </c>
      <c r="H134" s="254">
        <f>'Data information'!F217</f>
        <v>87</v>
      </c>
      <c r="I134" s="254">
        <f t="shared" ref="I134:I144" si="13">D134*H134</f>
        <v>0</v>
      </c>
      <c r="J134" s="254">
        <f t="shared" ref="J134:J144" si="14">G134+I134</f>
        <v>0</v>
      </c>
      <c r="K134" s="320" t="s">
        <v>967</v>
      </c>
    </row>
    <row r="135" spans="1:11" s="208" customFormat="1" hidden="1">
      <c r="A135" s="231"/>
      <c r="B135" s="233"/>
      <c r="C135" s="222" t="str">
        <f>'Data information'!C218</f>
        <v xml:space="preserve"> - ผ5-ผนังผิวฉาบปูน กรุกระเบื้องเกรซพอซเลนขนาด 0.30X0.60 ม.</v>
      </c>
      <c r="D135" s="254"/>
      <c r="E135" s="285" t="str">
        <f>'Data information'!D218</f>
        <v>ตร.ม.</v>
      </c>
      <c r="F135" s="254">
        <f>'Data information'!E218</f>
        <v>370</v>
      </c>
      <c r="G135" s="254">
        <f t="shared" si="12"/>
        <v>0</v>
      </c>
      <c r="H135" s="254">
        <f>'Data information'!F218</f>
        <v>189</v>
      </c>
      <c r="I135" s="254">
        <f t="shared" si="13"/>
        <v>0</v>
      </c>
      <c r="J135" s="254">
        <f t="shared" si="14"/>
        <v>0</v>
      </c>
      <c r="K135" s="231"/>
    </row>
    <row r="136" spans="1:11" s="208" customFormat="1">
      <c r="A136" s="231"/>
      <c r="B136" s="233"/>
      <c r="C136" s="222" t="str">
        <f>'Data information'!C219</f>
        <v xml:space="preserve"> - ผ6-ผนังคอนกรีตโครงสร้าง ฉาบปูนเรียบ</v>
      </c>
      <c r="D136" s="254"/>
      <c r="E136" s="285" t="str">
        <f>'Data information'!D219</f>
        <v>ตร.ม.</v>
      </c>
      <c r="F136" s="254">
        <f>'Data information'!E219</f>
        <v>75.22</v>
      </c>
      <c r="G136" s="254">
        <f t="shared" si="12"/>
        <v>0</v>
      </c>
      <c r="H136" s="254">
        <f>'Data information'!F219</f>
        <v>105</v>
      </c>
      <c r="I136" s="254">
        <f t="shared" si="13"/>
        <v>0</v>
      </c>
      <c r="J136" s="254">
        <f t="shared" si="14"/>
        <v>0</v>
      </c>
      <c r="K136" s="231"/>
    </row>
    <row r="137" spans="1:11" s="208" customFormat="1" hidden="1">
      <c r="A137" s="231"/>
      <c r="B137" s="233"/>
      <c r="C137" s="222" t="str">
        <f>'Data information'!C220</f>
        <v xml:space="preserve"> - ผ7-ผนังคอนกรีตโครงสร้างเปลือยผิวเคลือบด้วยน้ำยากันตะไคร่สูตรน้ำมัน</v>
      </c>
      <c r="D137" s="254"/>
      <c r="E137" s="285" t="str">
        <f>'Data information'!D220</f>
        <v>ตร.ม.</v>
      </c>
      <c r="F137" s="254">
        <f>'Data information'!E220</f>
        <v>35</v>
      </c>
      <c r="G137" s="254">
        <f t="shared" si="12"/>
        <v>0</v>
      </c>
      <c r="H137" s="254">
        <f>'Data information'!F220</f>
        <v>30</v>
      </c>
      <c r="I137" s="254">
        <f t="shared" si="13"/>
        <v>0</v>
      </c>
      <c r="J137" s="254">
        <f t="shared" si="14"/>
        <v>0</v>
      </c>
      <c r="K137" s="231"/>
    </row>
    <row r="138" spans="1:11" s="208" customFormat="1" hidden="1">
      <c r="A138" s="231"/>
      <c r="B138" s="233"/>
      <c r="C138" s="222" t="str">
        <f>'Data information'!C221</f>
        <v xml:space="preserve"> - ผ8-ผนังกรุแผ่นเมทัลชีท ลายไม้หน้ากว้าง 8" โครงเคร่าซีไลน์อาบสังกะสี (หน้าลิฟต์)</v>
      </c>
      <c r="D138" s="254"/>
      <c r="E138" s="285" t="str">
        <f>'Data information'!D221</f>
        <v>ตร.ม.</v>
      </c>
      <c r="F138" s="254">
        <f>'Data information'!E221</f>
        <v>500</v>
      </c>
      <c r="G138" s="254">
        <f t="shared" si="12"/>
        <v>0</v>
      </c>
      <c r="H138" s="254">
        <f>'Data information'!F221</f>
        <v>0</v>
      </c>
      <c r="I138" s="254">
        <f t="shared" si="13"/>
        <v>0</v>
      </c>
      <c r="J138" s="254">
        <f t="shared" si="14"/>
        <v>0</v>
      </c>
      <c r="K138" s="231"/>
    </row>
    <row r="139" spans="1:11" s="208" customFormat="1" hidden="1">
      <c r="A139" s="231"/>
      <c r="B139" s="233"/>
      <c r="C139" s="222" t="str">
        <f>'Data information'!C222</f>
        <v xml:space="preserve"> - ผ9-ผนังกรุแผ่นอลูมิเนี่ยม คอมโพสิทชนิดใส้กลางทนไฟ สีเทา</v>
      </c>
      <c r="D139" s="254"/>
      <c r="E139" s="285" t="str">
        <f>'Data information'!D222</f>
        <v>ตร.ม.</v>
      </c>
      <c r="F139" s="254">
        <f>'Data information'!E222</f>
        <v>0</v>
      </c>
      <c r="G139" s="254">
        <f t="shared" si="12"/>
        <v>0</v>
      </c>
      <c r="H139" s="254">
        <f>'Data information'!F222</f>
        <v>0</v>
      </c>
      <c r="I139" s="254">
        <f t="shared" si="13"/>
        <v>0</v>
      </c>
      <c r="J139" s="254">
        <f t="shared" si="14"/>
        <v>0</v>
      </c>
      <c r="K139" s="231"/>
    </row>
    <row r="140" spans="1:11" s="208" customFormat="1" hidden="1">
      <c r="A140" s="231"/>
      <c r="B140" s="233"/>
      <c r="C140" s="222" t="str">
        <f>'Data information'!C223</f>
        <v xml:space="preserve"> - ผ10-ผนังระแนงเหล็กกล่องชุปกาวาไนซ์ขนาด 75X40X2.3mm.@ 0.11 ม.ทาสีดำ</v>
      </c>
      <c r="D140" s="254"/>
      <c r="E140" s="285" t="str">
        <f>'Data information'!D223</f>
        <v>ตร.ม.</v>
      </c>
      <c r="F140" s="254">
        <f>'Data information'!E223</f>
        <v>1270</v>
      </c>
      <c r="G140" s="254">
        <f t="shared" si="12"/>
        <v>0</v>
      </c>
      <c r="H140" s="254">
        <f>'Data information'!F223</f>
        <v>320</v>
      </c>
      <c r="I140" s="254">
        <f t="shared" si="13"/>
        <v>0</v>
      </c>
      <c r="J140" s="254">
        <f t="shared" si="14"/>
        <v>0</v>
      </c>
      <c r="K140" s="231"/>
    </row>
    <row r="141" spans="1:11" s="208" customFormat="1" hidden="1">
      <c r="A141" s="231"/>
      <c r="B141" s="233"/>
      <c r="C141" s="222" t="str">
        <f>'Data information'!C224</f>
        <v xml:space="preserve"> - ผ11-ผนังห้องน้ำสำเร็จรูปความหนา 25 มม.ผิวผนังเป็นไฮเพรสเซอร์ลามิเนทลายไม้บริเวณส่วนหน้าห้องน้ำและประตู</v>
      </c>
      <c r="D141" s="254"/>
      <c r="E141" s="285" t="str">
        <f>'Data information'!D224</f>
        <v>ชุด</v>
      </c>
      <c r="F141" s="254">
        <f>'Data information'!E224</f>
        <v>0</v>
      </c>
      <c r="G141" s="254">
        <f t="shared" si="12"/>
        <v>0</v>
      </c>
      <c r="H141" s="254">
        <f>'Data information'!F224</f>
        <v>0</v>
      </c>
      <c r="I141" s="254">
        <f t="shared" si="13"/>
        <v>0</v>
      </c>
      <c r="J141" s="254">
        <f t="shared" si="14"/>
        <v>0</v>
      </c>
      <c r="K141" s="231"/>
    </row>
    <row r="142" spans="1:11" s="208" customFormat="1" hidden="1">
      <c r="A142" s="231"/>
      <c r="B142" s="233"/>
      <c r="C142" s="222" t="str">
        <f>'Data information'!C225</f>
        <v xml:space="preserve"> - ผ12-ผนังกระจกลามิเนตใส (กระจกใส 6 มม.+PVB 0.76 มม.+กระจกใส 6 มม.) กรอบอลูมิเนี่ยม</v>
      </c>
      <c r="D142" s="254"/>
      <c r="E142" s="285" t="str">
        <f>'Data information'!D225</f>
        <v>ตร.ม.</v>
      </c>
      <c r="F142" s="254">
        <f>'Data information'!E225</f>
        <v>2500</v>
      </c>
      <c r="G142" s="254">
        <f t="shared" si="12"/>
        <v>0</v>
      </c>
      <c r="H142" s="254">
        <f>'Data information'!F225</f>
        <v>0</v>
      </c>
      <c r="I142" s="254">
        <f t="shared" si="13"/>
        <v>0</v>
      </c>
      <c r="J142" s="254">
        <f t="shared" si="14"/>
        <v>0</v>
      </c>
      <c r="K142" s="231"/>
    </row>
    <row r="143" spans="1:11" s="208" customFormat="1" hidden="1">
      <c r="A143" s="231"/>
      <c r="B143" s="233"/>
      <c r="C143" s="222" t="str">
        <f>'Data information'!C226</f>
        <v xml:space="preserve"> - ผ13-ผนังกระจกใส ความหนากระจก 6 มม.กรอบอลูมิเนี่ยม</v>
      </c>
      <c r="D143" s="254"/>
      <c r="E143" s="285" t="str">
        <f>'Data information'!D226</f>
        <v>ตร.ม.</v>
      </c>
      <c r="F143" s="254">
        <f>'Data information'!E226</f>
        <v>1700</v>
      </c>
      <c r="G143" s="254">
        <f t="shared" si="12"/>
        <v>0</v>
      </c>
      <c r="H143" s="254">
        <f>'Data information'!F226</f>
        <v>0</v>
      </c>
      <c r="I143" s="254">
        <f t="shared" si="13"/>
        <v>0</v>
      </c>
      <c r="J143" s="254">
        <f t="shared" si="14"/>
        <v>0</v>
      </c>
      <c r="K143" s="231"/>
    </row>
    <row r="144" spans="1:11" s="208" customFormat="1" hidden="1">
      <c r="A144" s="231"/>
      <c r="B144" s="233"/>
      <c r="C144" s="222" t="str">
        <f>'Data information'!C227</f>
        <v xml:space="preserve"> - ผ14.ผนังกระจกเงา ความหนากระจก 6 มม.</v>
      </c>
      <c r="D144" s="254"/>
      <c r="E144" s="285" t="str">
        <f>'Data information'!D227</f>
        <v>ตร.ม.</v>
      </c>
      <c r="F144" s="254">
        <f>'Data information'!E227</f>
        <v>444</v>
      </c>
      <c r="G144" s="254">
        <f t="shared" si="12"/>
        <v>0</v>
      </c>
      <c r="H144" s="254">
        <f>'Data information'!F227</f>
        <v>99</v>
      </c>
      <c r="I144" s="254">
        <f t="shared" si="13"/>
        <v>0</v>
      </c>
      <c r="J144" s="254">
        <f t="shared" si="14"/>
        <v>0</v>
      </c>
      <c r="K144" s="231"/>
    </row>
    <row r="145" spans="1:11" s="208" customFormat="1" hidden="1">
      <c r="A145" s="295"/>
      <c r="B145" s="296"/>
      <c r="C145" s="319" t="str">
        <f>'Data information'!C228</f>
        <v>งานวัสดุผิวพื้น</v>
      </c>
      <c r="D145" s="254"/>
      <c r="E145" s="297"/>
      <c r="F145" s="219"/>
      <c r="G145" s="219"/>
      <c r="H145" s="219"/>
      <c r="I145" s="219"/>
      <c r="J145" s="219"/>
      <c r="K145" s="219"/>
    </row>
    <row r="146" spans="1:11" s="208" customFormat="1" hidden="1">
      <c r="A146" s="219"/>
      <c r="B146" s="221"/>
      <c r="C146" s="222" t="str">
        <f>'Data information'!C229</f>
        <v xml:space="preserve"> - F0-พื้นผิวขัดมันเรียบผสมผงขัดหน้าแข็ง ( FLOOR HARDENER )</v>
      </c>
      <c r="D146" s="254"/>
      <c r="E146" s="285" t="str">
        <f>'Data information'!D229</f>
        <v>ตร.ม.</v>
      </c>
      <c r="F146" s="254">
        <f>'Data information'!E229</f>
        <v>32.25</v>
      </c>
      <c r="G146" s="254">
        <f>D146*F146</f>
        <v>0</v>
      </c>
      <c r="H146" s="254">
        <f>'Data information'!F229</f>
        <v>40</v>
      </c>
      <c r="I146" s="254">
        <f>D146*H146</f>
        <v>0</v>
      </c>
      <c r="J146" s="254">
        <f>G146+I146</f>
        <v>0</v>
      </c>
      <c r="K146" s="320"/>
    </row>
    <row r="147" spans="1:11" s="208" customFormat="1" hidden="1">
      <c r="A147" s="231"/>
      <c r="B147" s="233"/>
      <c r="C147" s="222" t="str">
        <f>'Data information'!C230</f>
        <v xml:space="preserve"> - F1-พื้นปูกระเบื้อง เกรซพอซเลนขนาด 0.60X1.20 ม.</v>
      </c>
      <c r="D147" s="254"/>
      <c r="E147" s="285" t="str">
        <f>'Data information'!D230</f>
        <v>ตร.ม.</v>
      </c>
      <c r="F147" s="254">
        <f>'Data information'!E230</f>
        <v>32.25</v>
      </c>
      <c r="G147" s="254">
        <f t="shared" ref="G147:G156" si="15">D147*F147</f>
        <v>0</v>
      </c>
      <c r="H147" s="254">
        <f>'Data information'!F230</f>
        <v>40</v>
      </c>
      <c r="I147" s="254">
        <f t="shared" ref="I147:I156" si="16">D147*H147</f>
        <v>0</v>
      </c>
      <c r="J147" s="254">
        <f t="shared" ref="J147:J156" si="17">G147+I147</f>
        <v>0</v>
      </c>
      <c r="K147" s="320" t="s">
        <v>967</v>
      </c>
    </row>
    <row r="148" spans="1:11" s="208" customFormat="1" hidden="1">
      <c r="A148" s="231"/>
      <c r="B148" s="233"/>
      <c r="C148" s="222" t="str">
        <f>'Data information'!C231</f>
        <v xml:space="preserve"> - F2-พื้นปูกระเบื้อง เกรซพอซเลนขนาด 0.60X0.60 ม.</v>
      </c>
      <c r="D148" s="254"/>
      <c r="E148" s="285" t="str">
        <f>'Data information'!D231</f>
        <v>ตร.ม.</v>
      </c>
      <c r="F148" s="254">
        <f>'Data information'!E231</f>
        <v>32.25</v>
      </c>
      <c r="G148" s="254">
        <f t="shared" si="15"/>
        <v>0</v>
      </c>
      <c r="H148" s="254">
        <f>'Data information'!F231</f>
        <v>40</v>
      </c>
      <c r="I148" s="254">
        <f t="shared" si="16"/>
        <v>0</v>
      </c>
      <c r="J148" s="254">
        <f t="shared" si="17"/>
        <v>0</v>
      </c>
      <c r="K148" s="320" t="s">
        <v>967</v>
      </c>
    </row>
    <row r="149" spans="1:11" s="208" customFormat="1" hidden="1">
      <c r="A149" s="231"/>
      <c r="B149" s="233"/>
      <c r="C149" s="222" t="str">
        <f>'Data information'!C232</f>
        <v xml:space="preserve"> - F3-พื้นปูกระเบื้อง เกรซพอซเลนขนาด 0.30X0.60 ม. (ชนิดไม่ลื่น)</v>
      </c>
      <c r="D149" s="254"/>
      <c r="E149" s="285" t="str">
        <f>'Data information'!D232</f>
        <v>ตร.ม.</v>
      </c>
      <c r="F149" s="254">
        <f>'Data information'!E232</f>
        <v>398</v>
      </c>
      <c r="G149" s="254">
        <f t="shared" si="15"/>
        <v>0</v>
      </c>
      <c r="H149" s="254">
        <f>'Data information'!F232</f>
        <v>222</v>
      </c>
      <c r="I149" s="254">
        <f t="shared" si="16"/>
        <v>0</v>
      </c>
      <c r="J149" s="254">
        <f t="shared" si="17"/>
        <v>0</v>
      </c>
      <c r="K149" s="231"/>
    </row>
    <row r="150" spans="1:11" s="208" customFormat="1" hidden="1">
      <c r="A150" s="231"/>
      <c r="B150" s="233"/>
      <c r="C150" s="222" t="str">
        <f>'Data information'!C233</f>
        <v xml:space="preserve"> - F4-พื้นปูกระเบื้อง เกรซพอซเลนขนาด 0.20X1.20 ม.</v>
      </c>
      <c r="D150" s="254"/>
      <c r="E150" s="285" t="str">
        <f>'Data information'!D233</f>
        <v>ตร.ม.</v>
      </c>
      <c r="F150" s="254">
        <f>'Data information'!E233</f>
        <v>50</v>
      </c>
      <c r="G150" s="254">
        <f t="shared" si="15"/>
        <v>0</v>
      </c>
      <c r="H150" s="254">
        <f>'Data information'!F233</f>
        <v>87</v>
      </c>
      <c r="I150" s="254">
        <f t="shared" si="16"/>
        <v>0</v>
      </c>
      <c r="J150" s="254">
        <f t="shared" si="17"/>
        <v>0</v>
      </c>
      <c r="K150" s="320" t="s">
        <v>967</v>
      </c>
    </row>
    <row r="151" spans="1:11" s="208" customFormat="1" hidden="1">
      <c r="A151" s="231"/>
      <c r="B151" s="233"/>
      <c r="C151" s="222" t="str">
        <f>'Data information'!C234</f>
        <v xml:space="preserve"> - F5-พื้นปูกระเบื้องยางลายไม้ชนิดคลิ๊กล๊อคความหนาไม่น้อยกว่า 4 มม.</v>
      </c>
      <c r="D151" s="254"/>
      <c r="E151" s="285" t="str">
        <f>'Data information'!D234</f>
        <v>ตร.ม.</v>
      </c>
      <c r="F151" s="254">
        <f>'Data information'!E234</f>
        <v>382.25</v>
      </c>
      <c r="G151" s="254">
        <f t="shared" si="15"/>
        <v>0</v>
      </c>
      <c r="H151" s="254">
        <f>'Data information'!F234</f>
        <v>40</v>
      </c>
      <c r="I151" s="254">
        <f t="shared" si="16"/>
        <v>0</v>
      </c>
      <c r="J151" s="254">
        <f t="shared" si="17"/>
        <v>0</v>
      </c>
      <c r="K151" s="320" t="s">
        <v>967</v>
      </c>
    </row>
    <row r="152" spans="1:11" s="208" customFormat="1">
      <c r="A152" s="231"/>
      <c r="B152" s="233"/>
      <c r="C152" s="222" t="str">
        <f>'Data information'!C235</f>
        <v xml:space="preserve"> - F6-พื้นคอนกรีตทำผิวพิมพ์ลายสีเทาดำ (STAMPED CONCRETE)</v>
      </c>
      <c r="D152" s="254"/>
      <c r="E152" s="285" t="str">
        <f>'Data information'!D235</f>
        <v>ตร.ม.</v>
      </c>
      <c r="F152" s="254">
        <f>'Data information'!E235</f>
        <v>32.25</v>
      </c>
      <c r="G152" s="254">
        <f t="shared" si="15"/>
        <v>0</v>
      </c>
      <c r="H152" s="254">
        <f>'Data information'!F235</f>
        <v>40</v>
      </c>
      <c r="I152" s="254">
        <f t="shared" si="16"/>
        <v>0</v>
      </c>
      <c r="J152" s="254">
        <f t="shared" si="17"/>
        <v>0</v>
      </c>
      <c r="K152" s="320" t="s">
        <v>967</v>
      </c>
    </row>
    <row r="153" spans="1:11" s="208" customFormat="1" hidden="1">
      <c r="A153" s="231"/>
      <c r="B153" s="233"/>
      <c r="C153" s="222" t="str">
        <f>'Data information'!C236</f>
        <v xml:space="preserve"> - F7-พื้นปูพรม(ไนล่อน) สีเทา</v>
      </c>
      <c r="D153" s="254"/>
      <c r="E153" s="285" t="str">
        <f>'Data information'!D236</f>
        <v>ตร.ม.</v>
      </c>
      <c r="F153" s="254">
        <f>'Data information'!E236</f>
        <v>32.25</v>
      </c>
      <c r="G153" s="254">
        <f t="shared" si="15"/>
        <v>0</v>
      </c>
      <c r="H153" s="254">
        <f>'Data information'!F236</f>
        <v>40</v>
      </c>
      <c r="I153" s="254">
        <f t="shared" si="16"/>
        <v>0</v>
      </c>
      <c r="J153" s="254">
        <f t="shared" si="17"/>
        <v>0</v>
      </c>
      <c r="K153" s="320" t="s">
        <v>967</v>
      </c>
    </row>
    <row r="154" spans="1:11" s="208" customFormat="1" hidden="1">
      <c r="A154" s="231"/>
      <c r="B154" s="233"/>
      <c r="C154" s="222" t="str">
        <f>'Data information'!C237</f>
        <v xml:space="preserve"> - F8-</v>
      </c>
      <c r="D154" s="254"/>
      <c r="E154" s="285" t="str">
        <f>'Data information'!D237</f>
        <v>ตร.ม.</v>
      </c>
      <c r="F154" s="254">
        <f>'Data information'!E237</f>
        <v>0</v>
      </c>
      <c r="G154" s="254">
        <f t="shared" si="15"/>
        <v>0</v>
      </c>
      <c r="H154" s="254">
        <f>'Data information'!F237</f>
        <v>0</v>
      </c>
      <c r="I154" s="254">
        <f t="shared" si="16"/>
        <v>0</v>
      </c>
      <c r="J154" s="254">
        <f t="shared" si="17"/>
        <v>0</v>
      </c>
      <c r="K154" s="231"/>
    </row>
    <row r="155" spans="1:11" s="208" customFormat="1" hidden="1">
      <c r="A155" s="231"/>
      <c r="B155" s="233"/>
      <c r="C155" s="222" t="str">
        <f>'Data information'!C238</f>
        <v xml:space="preserve"> - F9-</v>
      </c>
      <c r="D155" s="254"/>
      <c r="E155" s="285" t="str">
        <f>'Data information'!D238</f>
        <v>ตร.ม.</v>
      </c>
      <c r="F155" s="254">
        <f>'Data information'!E238</f>
        <v>0</v>
      </c>
      <c r="G155" s="254">
        <f t="shared" si="15"/>
        <v>0</v>
      </c>
      <c r="H155" s="254">
        <f>'Data information'!F238</f>
        <v>0</v>
      </c>
      <c r="I155" s="254">
        <f t="shared" si="16"/>
        <v>0</v>
      </c>
      <c r="J155" s="254">
        <f t="shared" si="17"/>
        <v>0</v>
      </c>
      <c r="K155" s="231"/>
    </row>
    <row r="156" spans="1:11" s="208" customFormat="1">
      <c r="A156" s="231"/>
      <c r="B156" s="233"/>
      <c r="C156" s="222" t="str">
        <f>'Data information'!C239</f>
        <v xml:space="preserve"> - F10-พื้นคอนกรีตขัดมันเรียบผสมน้ำยากันซึม ทาทับด้วยวัสดุกันซึมชนิดผสมพียู</v>
      </c>
      <c r="D156" s="254"/>
      <c r="E156" s="285" t="str">
        <f>'Data information'!D239</f>
        <v>ตร.ม.</v>
      </c>
      <c r="F156" s="254">
        <f>'Data information'!E239</f>
        <v>50</v>
      </c>
      <c r="G156" s="254">
        <f t="shared" si="15"/>
        <v>0</v>
      </c>
      <c r="H156" s="254">
        <f>'Data information'!F239</f>
        <v>87</v>
      </c>
      <c r="I156" s="254">
        <f t="shared" si="16"/>
        <v>0</v>
      </c>
      <c r="J156" s="254">
        <f t="shared" si="17"/>
        <v>0</v>
      </c>
      <c r="K156" s="320"/>
    </row>
    <row r="157" spans="1:11" s="208" customFormat="1" hidden="1">
      <c r="A157" s="295"/>
      <c r="B157" s="296"/>
      <c r="C157" s="319" t="str">
        <f>'Data information'!C240</f>
        <v>งานประตู-หน้าต่าง</v>
      </c>
      <c r="D157" s="254"/>
      <c r="E157" s="297"/>
      <c r="F157" s="219"/>
      <c r="G157" s="219"/>
      <c r="H157" s="219"/>
      <c r="I157" s="219"/>
      <c r="J157" s="219"/>
      <c r="K157" s="219"/>
    </row>
    <row r="158" spans="1:11" s="208" customFormat="1" hidden="1">
      <c r="A158" s="219"/>
      <c r="B158" s="221"/>
      <c r="C158" s="319" t="str">
        <f>'Data information'!C375</f>
        <v>อาคาร 8</v>
      </c>
      <c r="D158" s="254"/>
      <c r="E158" s="285"/>
      <c r="F158" s="254"/>
      <c r="G158" s="254"/>
      <c r="H158" s="254"/>
      <c r="I158" s="254"/>
      <c r="J158" s="254"/>
      <c r="K158" s="320"/>
    </row>
    <row r="159" spans="1:11" s="208" customFormat="1" hidden="1">
      <c r="A159" s="231"/>
      <c r="B159" s="233"/>
      <c r="C159" s="321" t="str">
        <f>'Data information'!C376</f>
        <v xml:space="preserve"> - D1-ประตูบานเปิดคู่</v>
      </c>
      <c r="D159" s="254"/>
      <c r="E159" s="285" t="str">
        <f>'Data information'!D376</f>
        <v>ชุด</v>
      </c>
      <c r="F159" s="254">
        <f>'Data information'!E376</f>
        <v>27245.9</v>
      </c>
      <c r="G159" s="254">
        <f t="shared" ref="G159:G180" si="18">D159*F159</f>
        <v>0</v>
      </c>
      <c r="H159" s="254">
        <f>'Data information'!F376</f>
        <v>0</v>
      </c>
      <c r="I159" s="254">
        <f t="shared" ref="I159:I180" si="19">D159*H159</f>
        <v>0</v>
      </c>
      <c r="J159" s="254">
        <f t="shared" ref="J159:J180" si="20">G159+I159</f>
        <v>0</v>
      </c>
      <c r="K159" s="231"/>
    </row>
    <row r="160" spans="1:11" s="208" customFormat="1" hidden="1">
      <c r="A160" s="231"/>
      <c r="B160" s="233"/>
      <c r="C160" s="321" t="str">
        <f>'Data information'!C377</f>
        <v xml:space="preserve"> - D2-ประตูบานเปิดคู่</v>
      </c>
      <c r="D160" s="254"/>
      <c r="E160" s="285" t="str">
        <f>'Data information'!D377</f>
        <v>ชุด</v>
      </c>
      <c r="F160" s="254">
        <f>'Data information'!E377</f>
        <v>25245.000000000004</v>
      </c>
      <c r="G160" s="254">
        <f t="shared" si="18"/>
        <v>0</v>
      </c>
      <c r="H160" s="254">
        <f>'Data information'!F377</f>
        <v>0</v>
      </c>
      <c r="I160" s="254">
        <f t="shared" si="19"/>
        <v>0</v>
      </c>
      <c r="J160" s="254">
        <f t="shared" si="20"/>
        <v>0</v>
      </c>
      <c r="K160" s="231"/>
    </row>
    <row r="161" spans="1:11" s="208" customFormat="1" hidden="1">
      <c r="A161" s="231"/>
      <c r="B161" s="233"/>
      <c r="C161" s="321" t="str">
        <f>'Data information'!C378</f>
        <v xml:space="preserve"> - D3-ประตูบานเปิดเดี่ยว ประตูกันไฟ</v>
      </c>
      <c r="D161" s="254"/>
      <c r="E161" s="285" t="str">
        <f>'Data information'!D378</f>
        <v>ชุด</v>
      </c>
      <c r="F161" s="254">
        <f>'Data information'!E378</f>
        <v>16980</v>
      </c>
      <c r="G161" s="254">
        <f t="shared" si="18"/>
        <v>0</v>
      </c>
      <c r="H161" s="254">
        <f>'Data information'!F378</f>
        <v>1000</v>
      </c>
      <c r="I161" s="254">
        <f t="shared" si="19"/>
        <v>0</v>
      </c>
      <c r="J161" s="254">
        <f t="shared" si="20"/>
        <v>0</v>
      </c>
      <c r="K161" s="231"/>
    </row>
    <row r="162" spans="1:11" s="208" customFormat="1" hidden="1">
      <c r="A162" s="231"/>
      <c r="B162" s="233"/>
      <c r="C162" s="321" t="str">
        <f>'Data information'!C379</f>
        <v xml:space="preserve"> - D4-ประตูบานเปิดเดี่ยว</v>
      </c>
      <c r="D162" s="254"/>
      <c r="E162" s="285" t="str">
        <f>'Data information'!D379</f>
        <v>ชุด</v>
      </c>
      <c r="F162" s="254">
        <f>'Data information'!E379</f>
        <v>13090.000000000002</v>
      </c>
      <c r="G162" s="254">
        <f t="shared" si="18"/>
        <v>0</v>
      </c>
      <c r="H162" s="254">
        <f>'Data information'!F379</f>
        <v>0</v>
      </c>
      <c r="I162" s="254">
        <f t="shared" si="19"/>
        <v>0</v>
      </c>
      <c r="J162" s="254">
        <f t="shared" si="20"/>
        <v>0</v>
      </c>
      <c r="K162" s="231"/>
    </row>
    <row r="163" spans="1:11" s="208" customFormat="1" hidden="1">
      <c r="A163" s="231"/>
      <c r="B163" s="233"/>
      <c r="C163" s="321" t="str">
        <f>'Data information'!C380</f>
        <v xml:space="preserve"> - D5-ประตูบานเปิดเดี่ยว</v>
      </c>
      <c r="D163" s="254"/>
      <c r="E163" s="285" t="str">
        <f>'Data information'!D380</f>
        <v>ชุด</v>
      </c>
      <c r="F163" s="254">
        <f>'Data information'!E380</f>
        <v>4428</v>
      </c>
      <c r="G163" s="254">
        <f t="shared" si="18"/>
        <v>0</v>
      </c>
      <c r="H163" s="254">
        <f>'Data information'!F380</f>
        <v>180</v>
      </c>
      <c r="I163" s="254">
        <f t="shared" si="19"/>
        <v>0</v>
      </c>
      <c r="J163" s="254">
        <f t="shared" si="20"/>
        <v>0</v>
      </c>
      <c r="K163" s="231"/>
    </row>
    <row r="164" spans="1:11" s="208" customFormat="1" hidden="1">
      <c r="A164" s="231"/>
      <c r="B164" s="233"/>
      <c r="C164" s="321" t="str">
        <f>'Data information'!C381</f>
        <v xml:space="preserve"> - D6-ประตูบานเลื่อนเดี่ยว</v>
      </c>
      <c r="D164" s="254"/>
      <c r="E164" s="285" t="str">
        <f>'Data information'!D381</f>
        <v>ชุด</v>
      </c>
      <c r="F164" s="254">
        <f>'Data information'!E381</f>
        <v>5280</v>
      </c>
      <c r="G164" s="254">
        <f t="shared" si="18"/>
        <v>0</v>
      </c>
      <c r="H164" s="254">
        <f>'Data information'!F381</f>
        <v>240</v>
      </c>
      <c r="I164" s="254">
        <f t="shared" si="19"/>
        <v>0</v>
      </c>
      <c r="J164" s="254">
        <f t="shared" si="20"/>
        <v>0</v>
      </c>
      <c r="K164" s="231"/>
    </row>
    <row r="165" spans="1:11" s="208" customFormat="1" hidden="1">
      <c r="A165" s="231"/>
      <c r="B165" s="233"/>
      <c r="C165" s="321" t="str">
        <f>'Data information'!C382</f>
        <v xml:space="preserve"> - D7-ประตูบานเฟี้ยมกันเสียง</v>
      </c>
      <c r="D165" s="254"/>
      <c r="E165" s="285" t="str">
        <f>'Data information'!D382</f>
        <v>ชุด</v>
      </c>
      <c r="F165" s="254">
        <f>'Data information'!E382</f>
        <v>0</v>
      </c>
      <c r="G165" s="254">
        <f t="shared" si="18"/>
        <v>0</v>
      </c>
      <c r="H165" s="254">
        <f>'Data information'!F382</f>
        <v>0</v>
      </c>
      <c r="I165" s="254">
        <f t="shared" si="19"/>
        <v>0</v>
      </c>
      <c r="J165" s="254">
        <f t="shared" si="20"/>
        <v>0</v>
      </c>
      <c r="K165" s="231"/>
    </row>
    <row r="166" spans="1:11" s="208" customFormat="1" hidden="1">
      <c r="A166" s="231"/>
      <c r="B166" s="233"/>
      <c r="C166" s="321" t="str">
        <f>'Data information'!C383</f>
        <v xml:space="preserve"> - Ds-ประตูบานเปิดเดี่ยว</v>
      </c>
      <c r="D166" s="254"/>
      <c r="E166" s="285" t="str">
        <f>'Data information'!D383</f>
        <v>ชุด</v>
      </c>
      <c r="F166" s="254">
        <f>'Data information'!E383</f>
        <v>1650</v>
      </c>
      <c r="G166" s="254">
        <f t="shared" si="18"/>
        <v>0</v>
      </c>
      <c r="H166" s="254">
        <f>'Data information'!F383</f>
        <v>0</v>
      </c>
      <c r="I166" s="254">
        <f t="shared" si="19"/>
        <v>0</v>
      </c>
      <c r="J166" s="254">
        <f t="shared" si="20"/>
        <v>0</v>
      </c>
      <c r="K166" s="231"/>
    </row>
    <row r="167" spans="1:11" s="208" customFormat="1" hidden="1">
      <c r="A167" s="231"/>
      <c r="B167" s="233"/>
      <c r="C167" s="321" t="str">
        <f>'Data information'!C384</f>
        <v xml:space="preserve"> - W1-หน้าต่างบานเปิดเดี่ยว+ช่องแสงติดตาย (รวมกันสาดเหล็กแผ่นเรียบ)</v>
      </c>
      <c r="D167" s="254"/>
      <c r="E167" s="285" t="str">
        <f>'Data information'!D384</f>
        <v>ชุด</v>
      </c>
      <c r="F167" s="254">
        <f>'Data information'!E384</f>
        <v>12062.199999999999</v>
      </c>
      <c r="G167" s="254">
        <f t="shared" si="18"/>
        <v>0</v>
      </c>
      <c r="H167" s="254">
        <f>'Data information'!F384</f>
        <v>0</v>
      </c>
      <c r="I167" s="254">
        <f t="shared" si="19"/>
        <v>0</v>
      </c>
      <c r="J167" s="254">
        <f t="shared" si="20"/>
        <v>0</v>
      </c>
      <c r="K167" s="231"/>
    </row>
    <row r="168" spans="1:11" s="208" customFormat="1" hidden="1">
      <c r="A168" s="231"/>
      <c r="B168" s="233"/>
      <c r="C168" s="321" t="str">
        <f>'Data information'!C385</f>
        <v xml:space="preserve"> - W1A-หน้าต่างบานเปิดเดี่ยว+ช่องแสงติดตาย</v>
      </c>
      <c r="D168" s="254"/>
      <c r="E168" s="285" t="str">
        <f>'Data information'!D385</f>
        <v>ชุด</v>
      </c>
      <c r="F168" s="254">
        <f>'Data information'!E385</f>
        <v>8653</v>
      </c>
      <c r="G168" s="254">
        <f t="shared" si="18"/>
        <v>0</v>
      </c>
      <c r="H168" s="254">
        <f>'Data information'!F385</f>
        <v>0</v>
      </c>
      <c r="I168" s="254">
        <f t="shared" si="19"/>
        <v>0</v>
      </c>
      <c r="J168" s="254">
        <f t="shared" si="20"/>
        <v>0</v>
      </c>
      <c r="K168" s="231"/>
    </row>
    <row r="169" spans="1:11" s="208" customFormat="1" hidden="1">
      <c r="A169" s="231"/>
      <c r="B169" s="233"/>
      <c r="C169" s="321" t="str">
        <f>'Data information'!C386</f>
        <v xml:space="preserve"> - W2-หน้าต่างบานเลื่อนสลับ+ช่องแสงติดตาย (รวมกันสาดเหล็กแผ่นเรียบ)</v>
      </c>
      <c r="D169" s="254"/>
      <c r="E169" s="285" t="str">
        <f>'Data information'!D386</f>
        <v>ชุด</v>
      </c>
      <c r="F169" s="254">
        <f>'Data information'!E386</f>
        <v>17862.5</v>
      </c>
      <c r="G169" s="254">
        <f t="shared" si="18"/>
        <v>0</v>
      </c>
      <c r="H169" s="254">
        <f>'Data information'!F386</f>
        <v>0</v>
      </c>
      <c r="I169" s="254">
        <f t="shared" si="19"/>
        <v>0</v>
      </c>
      <c r="J169" s="254">
        <f t="shared" si="20"/>
        <v>0</v>
      </c>
      <c r="K169" s="231"/>
    </row>
    <row r="170" spans="1:11" s="208" customFormat="1" hidden="1">
      <c r="A170" s="231"/>
      <c r="B170" s="233"/>
      <c r="C170" s="321" t="str">
        <f>'Data information'!C387</f>
        <v xml:space="preserve"> - W2A-หน้าต่างบานเลื่อนสลับ+ช่องแสงติดตาย</v>
      </c>
      <c r="D170" s="254"/>
      <c r="E170" s="285" t="str">
        <f>'Data information'!D387</f>
        <v>ชุด</v>
      </c>
      <c r="F170" s="254">
        <f>'Data information'!E387</f>
        <v>15053.499999999998</v>
      </c>
      <c r="G170" s="254">
        <f t="shared" si="18"/>
        <v>0</v>
      </c>
      <c r="H170" s="254">
        <f>'Data information'!F387</f>
        <v>0</v>
      </c>
      <c r="I170" s="254">
        <f t="shared" si="19"/>
        <v>0</v>
      </c>
      <c r="J170" s="254">
        <f t="shared" si="20"/>
        <v>0</v>
      </c>
      <c r="K170" s="231"/>
    </row>
    <row r="171" spans="1:11" s="208" customFormat="1" hidden="1">
      <c r="A171" s="231"/>
      <c r="B171" s="233"/>
      <c r="C171" s="321" t="str">
        <f>'Data information'!C388</f>
        <v xml:space="preserve"> - W2B-หน้าต่างบานเลื่อนสลับ+ช่องแสงติดตาย</v>
      </c>
      <c r="D171" s="254"/>
      <c r="E171" s="285" t="str">
        <f>'Data information'!D388</f>
        <v>ชุด</v>
      </c>
      <c r="F171" s="254">
        <f>'Data information'!E388</f>
        <v>15688.874999999998</v>
      </c>
      <c r="G171" s="254">
        <f t="shared" si="18"/>
        <v>0</v>
      </c>
      <c r="H171" s="254">
        <f>'Data information'!F388</f>
        <v>0</v>
      </c>
      <c r="I171" s="254">
        <f t="shared" si="19"/>
        <v>0</v>
      </c>
      <c r="J171" s="254">
        <f t="shared" si="20"/>
        <v>0</v>
      </c>
      <c r="K171" s="231"/>
    </row>
    <row r="172" spans="1:11" s="208" customFormat="1" hidden="1">
      <c r="A172" s="231"/>
      <c r="B172" s="233"/>
      <c r="C172" s="321" t="str">
        <f>'Data information'!C389</f>
        <v xml:space="preserve"> - W3-หน้าต่างบานเลื่อนสลับ+ช่องแสงติดตาย</v>
      </c>
      <c r="D172" s="254"/>
      <c r="E172" s="285" t="str">
        <f>'Data information'!D389</f>
        <v>ชุด</v>
      </c>
      <c r="F172" s="254">
        <f>'Data information'!E389</f>
        <v>12120.999999999998</v>
      </c>
      <c r="G172" s="254">
        <f t="shared" si="18"/>
        <v>0</v>
      </c>
      <c r="H172" s="254">
        <f>'Data information'!F389</f>
        <v>0</v>
      </c>
      <c r="I172" s="254">
        <f t="shared" si="19"/>
        <v>0</v>
      </c>
      <c r="J172" s="254">
        <f t="shared" si="20"/>
        <v>0</v>
      </c>
      <c r="K172" s="231"/>
    </row>
    <row r="173" spans="1:11" s="208" customFormat="1" hidden="1">
      <c r="A173" s="231"/>
      <c r="B173" s="233"/>
      <c r="C173" s="321" t="str">
        <f>'Data information'!C390</f>
        <v xml:space="preserve"> - W3A-หน้าต่างบานเลื่อนสลับ+ช่องแสงติดตาย</v>
      </c>
      <c r="D173" s="254"/>
      <c r="E173" s="285" t="str">
        <f>'Data information'!D390</f>
        <v>ชุด</v>
      </c>
      <c r="F173" s="254">
        <f>'Data information'!E390</f>
        <v>12277.4</v>
      </c>
      <c r="G173" s="254">
        <f t="shared" si="18"/>
        <v>0</v>
      </c>
      <c r="H173" s="254">
        <f>'Data information'!F390</f>
        <v>0</v>
      </c>
      <c r="I173" s="254">
        <f t="shared" si="19"/>
        <v>0</v>
      </c>
      <c r="J173" s="254">
        <f t="shared" si="20"/>
        <v>0</v>
      </c>
      <c r="K173" s="231"/>
    </row>
    <row r="174" spans="1:11" s="208" customFormat="1" hidden="1">
      <c r="A174" s="231"/>
      <c r="B174" s="233"/>
      <c r="C174" s="321" t="str">
        <f>'Data information'!C391</f>
        <v xml:space="preserve"> - W4-หน้าต่างบานเลื่อนสลับ</v>
      </c>
      <c r="D174" s="254"/>
      <c r="E174" s="285" t="str">
        <f>'Data information'!D391</f>
        <v>ชุด</v>
      </c>
      <c r="F174" s="254">
        <f>'Data information'!E391</f>
        <v>4606.2349999999997</v>
      </c>
      <c r="G174" s="254">
        <f t="shared" si="18"/>
        <v>0</v>
      </c>
      <c r="H174" s="254">
        <f>'Data information'!F391</f>
        <v>0</v>
      </c>
      <c r="I174" s="254">
        <f t="shared" si="19"/>
        <v>0</v>
      </c>
      <c r="J174" s="254">
        <f t="shared" si="20"/>
        <v>0</v>
      </c>
      <c r="K174" s="231"/>
    </row>
    <row r="175" spans="1:11" s="208" customFormat="1" hidden="1">
      <c r="A175" s="231"/>
      <c r="B175" s="233"/>
      <c r="C175" s="321" t="str">
        <f>'Data information'!C392</f>
        <v xml:space="preserve"> - W5-หน้าต่างบานเลื่อนสลับ</v>
      </c>
      <c r="D175" s="254"/>
      <c r="E175" s="285" t="str">
        <f>'Data information'!D392</f>
        <v>ชุด</v>
      </c>
      <c r="F175" s="254">
        <f>'Data information'!E392</f>
        <v>6744.7499999999991</v>
      </c>
      <c r="G175" s="254">
        <f t="shared" si="18"/>
        <v>0</v>
      </c>
      <c r="H175" s="254">
        <f>'Data information'!F392</f>
        <v>0</v>
      </c>
      <c r="I175" s="254">
        <f t="shared" si="19"/>
        <v>0</v>
      </c>
      <c r="J175" s="254">
        <f t="shared" si="20"/>
        <v>0</v>
      </c>
      <c r="K175" s="231"/>
    </row>
    <row r="176" spans="1:11" s="208" customFormat="1" hidden="1">
      <c r="A176" s="231"/>
      <c r="B176" s="233"/>
      <c r="C176" s="321" t="str">
        <f>'Data information'!C393</f>
        <v xml:space="preserve"> - W6-หน้าต่างบานเกล็ดระบายอากาศ</v>
      </c>
      <c r="D176" s="254"/>
      <c r="E176" s="285" t="str">
        <f>'Data information'!D393</f>
        <v>ชุด</v>
      </c>
      <c r="F176" s="254">
        <f>'Data information'!E393</f>
        <v>4594.25</v>
      </c>
      <c r="G176" s="254">
        <f t="shared" si="18"/>
        <v>0</v>
      </c>
      <c r="H176" s="254">
        <f>'Data information'!F393</f>
        <v>0</v>
      </c>
      <c r="I176" s="254">
        <f t="shared" si="19"/>
        <v>0</v>
      </c>
      <c r="J176" s="254">
        <f t="shared" si="20"/>
        <v>0</v>
      </c>
      <c r="K176" s="231"/>
    </row>
    <row r="177" spans="1:11" s="208" customFormat="1" hidden="1">
      <c r="A177" s="231"/>
      <c r="B177" s="233"/>
      <c r="C177" s="321" t="str">
        <f>'Data information'!C394</f>
        <v xml:space="preserve"> - W6A-หน้าต่างบานเกล็ดระบายอากาศ</v>
      </c>
      <c r="D177" s="254"/>
      <c r="E177" s="285" t="str">
        <f>'Data information'!D394</f>
        <v>ชุด</v>
      </c>
      <c r="F177" s="254">
        <f>'Data information'!E394</f>
        <v>4056.6249999999995</v>
      </c>
      <c r="G177" s="254">
        <f t="shared" si="18"/>
        <v>0</v>
      </c>
      <c r="H177" s="254">
        <f>'Data information'!F394</f>
        <v>0</v>
      </c>
      <c r="I177" s="254">
        <f t="shared" si="19"/>
        <v>0</v>
      </c>
      <c r="J177" s="254">
        <f t="shared" si="20"/>
        <v>0</v>
      </c>
      <c r="K177" s="231"/>
    </row>
    <row r="178" spans="1:11" s="208" customFormat="1" hidden="1">
      <c r="A178" s="231"/>
      <c r="B178" s="233"/>
      <c r="C178" s="321" t="str">
        <f>'Data information'!C395</f>
        <v xml:space="preserve"> - W7-หน้าต่างบานเลื่อนคู่</v>
      </c>
      <c r="D178" s="254"/>
      <c r="E178" s="285" t="str">
        <f>'Data information'!D395</f>
        <v>ชุด</v>
      </c>
      <c r="F178" s="254">
        <f>'Data information'!E395</f>
        <v>7233.4999999999991</v>
      </c>
      <c r="G178" s="254">
        <f t="shared" si="18"/>
        <v>0</v>
      </c>
      <c r="H178" s="254">
        <f>'Data information'!F395</f>
        <v>0</v>
      </c>
      <c r="I178" s="254">
        <f t="shared" si="19"/>
        <v>0</v>
      </c>
      <c r="J178" s="254">
        <f t="shared" si="20"/>
        <v>0</v>
      </c>
      <c r="K178" s="231"/>
    </row>
    <row r="179" spans="1:11" s="208" customFormat="1" hidden="1">
      <c r="A179" s="231"/>
      <c r="B179" s="233"/>
      <c r="C179" s="321" t="str">
        <f>'Data information'!C396</f>
        <v xml:space="preserve"> - W8-หน้าต่างช่องแสงติดตาย</v>
      </c>
      <c r="D179" s="254"/>
      <c r="E179" s="285" t="str">
        <f>'Data information'!D396</f>
        <v>ชุด</v>
      </c>
      <c r="F179" s="254">
        <f>'Data information'!E396</f>
        <v>11290.125</v>
      </c>
      <c r="G179" s="254">
        <f t="shared" si="18"/>
        <v>0</v>
      </c>
      <c r="H179" s="254">
        <f>'Data information'!F396</f>
        <v>0</v>
      </c>
      <c r="I179" s="254">
        <f t="shared" si="19"/>
        <v>0</v>
      </c>
      <c r="J179" s="254">
        <f t="shared" si="20"/>
        <v>0</v>
      </c>
      <c r="K179" s="231"/>
    </row>
    <row r="180" spans="1:11" s="208" customFormat="1" hidden="1">
      <c r="A180" s="231"/>
      <c r="B180" s="233"/>
      <c r="C180" s="321" t="str">
        <f>'Data information'!C397</f>
        <v xml:space="preserve"> - W8A-หน้าต่างช่องแสงติดตาย</v>
      </c>
      <c r="D180" s="254"/>
      <c r="E180" s="285" t="str">
        <f>'Data information'!D397</f>
        <v>ชุด</v>
      </c>
      <c r="F180" s="254">
        <f>'Data information'!E397</f>
        <v>6431.95</v>
      </c>
      <c r="G180" s="254">
        <f t="shared" si="18"/>
        <v>0</v>
      </c>
      <c r="H180" s="254">
        <f>'Data information'!F397</f>
        <v>0</v>
      </c>
      <c r="I180" s="254">
        <f t="shared" si="19"/>
        <v>0</v>
      </c>
      <c r="J180" s="254">
        <f t="shared" si="20"/>
        <v>0</v>
      </c>
      <c r="K180" s="231"/>
    </row>
    <row r="181" spans="1:11" s="208" customFormat="1" hidden="1">
      <c r="A181" s="295"/>
      <c r="B181" s="296"/>
      <c r="C181" s="319" t="str">
        <f>'Data information'!C398</f>
        <v>งานสุขภัณฑ์</v>
      </c>
      <c r="D181" s="254"/>
      <c r="E181" s="297"/>
      <c r="F181" s="219"/>
      <c r="G181" s="219"/>
      <c r="H181" s="219"/>
      <c r="I181" s="219"/>
      <c r="J181" s="219"/>
      <c r="K181" s="219"/>
    </row>
    <row r="182" spans="1:11" s="208" customFormat="1" hidden="1">
      <c r="A182" s="219"/>
      <c r="B182" s="221"/>
      <c r="C182" s="321" t="str">
        <f>'Data information'!C399</f>
        <v xml:space="preserve"> - โถส้วมแบบนั่งราบ ชนิดชักโครก พร้อมอุปกรณ์ครบชุด  </v>
      </c>
      <c r="D182" s="254"/>
      <c r="E182" s="285" t="str">
        <f>'Data information'!D399</f>
        <v>ชุด</v>
      </c>
      <c r="F182" s="254">
        <f>'Data information'!E399</f>
        <v>3129.3</v>
      </c>
      <c r="G182" s="254">
        <f>D182*F182</f>
        <v>0</v>
      </c>
      <c r="H182" s="254">
        <f>'Data information'!F399</f>
        <v>450</v>
      </c>
      <c r="I182" s="254">
        <f>D182*H182</f>
        <v>0</v>
      </c>
      <c r="J182" s="254">
        <f>G182+I182</f>
        <v>0</v>
      </c>
      <c r="K182" s="320" t="s">
        <v>967</v>
      </c>
    </row>
    <row r="183" spans="1:11" s="208" customFormat="1" hidden="1">
      <c r="A183" s="231"/>
      <c r="B183" s="233"/>
      <c r="C183" s="321" t="str">
        <f>'Data information'!C400</f>
        <v xml:space="preserve"> - อ่างล้างหน้า ชนิดฝังใต้เคาน์เตอร์ พร้อมอุปกรณ์ครบชุด  </v>
      </c>
      <c r="D183" s="254"/>
      <c r="E183" s="285" t="str">
        <f>'Data information'!D400</f>
        <v>ชุด</v>
      </c>
      <c r="F183" s="254">
        <f>'Data information'!E400</f>
        <v>1762.9</v>
      </c>
      <c r="G183" s="254">
        <f t="shared" ref="G183:G195" si="21">D183*F183</f>
        <v>0</v>
      </c>
      <c r="H183" s="254">
        <f>'Data information'!F400</f>
        <v>450</v>
      </c>
      <c r="I183" s="254">
        <f t="shared" ref="I183:I195" si="22">D183*H183</f>
        <v>0</v>
      </c>
      <c r="J183" s="254">
        <f t="shared" ref="J183:J195" si="23">G183+I183</f>
        <v>0</v>
      </c>
      <c r="K183" s="231"/>
    </row>
    <row r="184" spans="1:11" s="208" customFormat="1" hidden="1">
      <c r="A184" s="231"/>
      <c r="B184" s="233"/>
      <c r="C184" s="321" t="str">
        <f>'Data information'!C401</f>
        <v xml:space="preserve"> - อ่างล้างหน้า ชนิดวางเคาน์เตอร์ พร้อมอุปกรณ์ครบชุด</v>
      </c>
      <c r="D184" s="254"/>
      <c r="E184" s="285" t="str">
        <f>'Data information'!D401</f>
        <v>ชุด</v>
      </c>
      <c r="F184" s="254">
        <f>'Data information'!E401</f>
        <v>1762.9</v>
      </c>
      <c r="G184" s="254">
        <f t="shared" si="21"/>
        <v>0</v>
      </c>
      <c r="H184" s="254">
        <f>'Data information'!F401</f>
        <v>450</v>
      </c>
      <c r="I184" s="254">
        <f t="shared" si="22"/>
        <v>0</v>
      </c>
      <c r="J184" s="254">
        <f t="shared" si="23"/>
        <v>0</v>
      </c>
      <c r="K184" s="231"/>
    </row>
    <row r="185" spans="1:11" s="208" customFormat="1" hidden="1">
      <c r="A185" s="231"/>
      <c r="B185" s="233"/>
      <c r="C185" s="321" t="str">
        <f>'Data information'!C402</f>
        <v xml:space="preserve"> - อ่างล้างหน้า ชนิดวางเคาน์เตอร์ พร้อมอุปกรณ์ครบชุด </v>
      </c>
      <c r="D185" s="254"/>
      <c r="E185" s="285" t="str">
        <f>'Data information'!D402</f>
        <v>ชุด</v>
      </c>
      <c r="F185" s="254">
        <f>'Data information'!E402</f>
        <v>1762.9</v>
      </c>
      <c r="G185" s="254">
        <f t="shared" si="21"/>
        <v>0</v>
      </c>
      <c r="H185" s="254">
        <f>'Data information'!F402</f>
        <v>450</v>
      </c>
      <c r="I185" s="254">
        <f t="shared" si="22"/>
        <v>0</v>
      </c>
      <c r="J185" s="254">
        <f t="shared" si="23"/>
        <v>0</v>
      </c>
      <c r="K185" s="231"/>
    </row>
    <row r="186" spans="1:11" s="208" customFormat="1" hidden="1">
      <c r="A186" s="231"/>
      <c r="B186" s="233"/>
      <c r="C186" s="321" t="str">
        <f>'Data information'!C403</f>
        <v xml:space="preserve"> - อ่างล้างหน้า แบบขาตั้งลอย พร้อมอุปกรณ์ครบชุด  ห้องผู้พิการ</v>
      </c>
      <c r="D186" s="254"/>
      <c r="E186" s="285" t="str">
        <f>'Data information'!D403</f>
        <v>ชุด</v>
      </c>
      <c r="F186" s="254">
        <f>'Data information'!E403</f>
        <v>3312.5</v>
      </c>
      <c r="G186" s="254">
        <f t="shared" si="21"/>
        <v>0</v>
      </c>
      <c r="H186" s="254">
        <f>'Data information'!F403</f>
        <v>450</v>
      </c>
      <c r="I186" s="254">
        <f t="shared" si="22"/>
        <v>0</v>
      </c>
      <c r="J186" s="254">
        <f t="shared" si="23"/>
        <v>0</v>
      </c>
      <c r="K186" s="231"/>
    </row>
    <row r="187" spans="1:11" s="208" customFormat="1" hidden="1">
      <c r="A187" s="231"/>
      <c r="B187" s="233"/>
      <c r="C187" s="321" t="str">
        <f>'Data information'!C404</f>
        <v xml:space="preserve"> - ก๊อกน้ำเย็นอ่างล้างหน้า</v>
      </c>
      <c r="D187" s="254"/>
      <c r="E187" s="285" t="str">
        <f>'Data information'!D404</f>
        <v>ชุด</v>
      </c>
      <c r="F187" s="254">
        <f>'Data information'!E404</f>
        <v>860.1</v>
      </c>
      <c r="G187" s="254">
        <f t="shared" si="21"/>
        <v>0</v>
      </c>
      <c r="H187" s="254">
        <f>'Data information'!F404</f>
        <v>0</v>
      </c>
      <c r="I187" s="254">
        <f t="shared" si="22"/>
        <v>0</v>
      </c>
      <c r="J187" s="254">
        <f t="shared" si="23"/>
        <v>0</v>
      </c>
      <c r="K187" s="231"/>
    </row>
    <row r="188" spans="1:11" s="208" customFormat="1" hidden="1">
      <c r="A188" s="231"/>
      <c r="B188" s="233"/>
      <c r="C188" s="321" t="str">
        <f>'Data information'!C405</f>
        <v xml:space="preserve"> - ก๊อกน้ำเย็นอ่างล้างหน้า</v>
      </c>
      <c r="D188" s="254"/>
      <c r="E188" s="285" t="str">
        <f>'Data information'!D405</f>
        <v>ชุด</v>
      </c>
      <c r="F188" s="254">
        <f>'Data information'!E405</f>
        <v>860.1</v>
      </c>
      <c r="G188" s="254">
        <f t="shared" si="21"/>
        <v>0</v>
      </c>
      <c r="H188" s="254">
        <f>'Data information'!F405</f>
        <v>0</v>
      </c>
      <c r="I188" s="254">
        <f t="shared" si="22"/>
        <v>0</v>
      </c>
      <c r="J188" s="254">
        <f t="shared" si="23"/>
        <v>0</v>
      </c>
      <c r="K188" s="231"/>
    </row>
    <row r="189" spans="1:11" s="208" customFormat="1" hidden="1">
      <c r="A189" s="231"/>
      <c r="B189" s="233"/>
      <c r="C189" s="321" t="str">
        <f>'Data information'!C406</f>
        <v xml:space="preserve"> - ก๊อกน้ำเย็นอ่างล้างหน้า</v>
      </c>
      <c r="D189" s="254"/>
      <c r="E189" s="285" t="str">
        <f>'Data information'!D406</f>
        <v>ชุด</v>
      </c>
      <c r="F189" s="254">
        <f>'Data information'!E406</f>
        <v>860.1</v>
      </c>
      <c r="G189" s="254">
        <f t="shared" si="21"/>
        <v>0</v>
      </c>
      <c r="H189" s="254">
        <f>'Data information'!F406</f>
        <v>0</v>
      </c>
      <c r="I189" s="254">
        <f t="shared" si="22"/>
        <v>0</v>
      </c>
      <c r="J189" s="254">
        <f t="shared" si="23"/>
        <v>0</v>
      </c>
      <c r="K189" s="231"/>
    </row>
    <row r="190" spans="1:11" s="208" customFormat="1" hidden="1">
      <c r="A190" s="231"/>
      <c r="B190" s="233"/>
      <c r="C190" s="321" t="str">
        <f>'Data information'!C407</f>
        <v xml:space="preserve"> - โถปัสสาวะ  พร้อมอุปกรณ์ครบชุด  </v>
      </c>
      <c r="D190" s="254"/>
      <c r="E190" s="285" t="str">
        <f>'Data information'!D407</f>
        <v>ชุด</v>
      </c>
      <c r="F190" s="254">
        <f>'Data information'!E407</f>
        <v>2348.5</v>
      </c>
      <c r="G190" s="254">
        <f t="shared" si="21"/>
        <v>0</v>
      </c>
      <c r="H190" s="254">
        <f>'Data information'!F407</f>
        <v>450</v>
      </c>
      <c r="I190" s="254">
        <f t="shared" si="22"/>
        <v>0</v>
      </c>
      <c r="J190" s="254">
        <f t="shared" si="23"/>
        <v>0</v>
      </c>
      <c r="K190" s="320" t="s">
        <v>967</v>
      </c>
    </row>
    <row r="191" spans="1:11" s="208" customFormat="1" hidden="1">
      <c r="A191" s="231"/>
      <c r="B191" s="233"/>
      <c r="C191" s="321" t="str">
        <f>'Data information'!C408</f>
        <v xml:space="preserve"> - สายชำระ</v>
      </c>
      <c r="D191" s="254"/>
      <c r="E191" s="285" t="str">
        <f>'Data information'!D408</f>
        <v>ชุด</v>
      </c>
      <c r="F191" s="254">
        <f>'Data information'!E408</f>
        <v>488</v>
      </c>
      <c r="G191" s="254">
        <f t="shared" si="21"/>
        <v>0</v>
      </c>
      <c r="H191" s="254">
        <f>'Data information'!F408</f>
        <v>35</v>
      </c>
      <c r="I191" s="254">
        <f t="shared" si="22"/>
        <v>0</v>
      </c>
      <c r="J191" s="254">
        <f t="shared" si="23"/>
        <v>0</v>
      </c>
      <c r="K191" s="231"/>
    </row>
    <row r="192" spans="1:11" s="208" customFormat="1" hidden="1">
      <c r="A192" s="231"/>
      <c r="B192" s="233"/>
      <c r="C192" s="321" t="str">
        <f>'Data information'!C409</f>
        <v xml:space="preserve"> - ตะแกรงดักกลิ่น ขนาด  2 นิ้ว</v>
      </c>
      <c r="D192" s="254"/>
      <c r="E192" s="285" t="str">
        <f>'Data information'!D409</f>
        <v>ชุด</v>
      </c>
      <c r="F192" s="254">
        <f>'Data information'!E409</f>
        <v>353.8</v>
      </c>
      <c r="G192" s="254">
        <f t="shared" si="21"/>
        <v>0</v>
      </c>
      <c r="H192" s="254">
        <f>'Data information'!F409</f>
        <v>0</v>
      </c>
      <c r="I192" s="254">
        <f t="shared" si="22"/>
        <v>0</v>
      </c>
      <c r="J192" s="254">
        <f t="shared" si="23"/>
        <v>0</v>
      </c>
      <c r="K192" s="231"/>
    </row>
    <row r="193" spans="1:11" s="208" customFormat="1" hidden="1">
      <c r="A193" s="231"/>
      <c r="B193" s="233"/>
      <c r="C193" s="321" t="str">
        <f>'Data information'!C410</f>
        <v xml:space="preserve"> - ก๊อกน้ำล้างพื้น  ***ติดใต้ชาวเวอร์ +0.45 ม.</v>
      </c>
      <c r="D193" s="254"/>
      <c r="E193" s="285" t="str">
        <f>'Data information'!D410</f>
        <v>ชุด</v>
      </c>
      <c r="F193" s="254">
        <f>'Data information'!E410</f>
        <v>292.8</v>
      </c>
      <c r="G193" s="254">
        <f t="shared" si="21"/>
        <v>0</v>
      </c>
      <c r="H193" s="254">
        <f>'Data information'!F410</f>
        <v>25</v>
      </c>
      <c r="I193" s="254">
        <f t="shared" si="22"/>
        <v>0</v>
      </c>
      <c r="J193" s="254">
        <f t="shared" si="23"/>
        <v>0</v>
      </c>
      <c r="K193" s="231"/>
    </row>
    <row r="194" spans="1:11" s="208" customFormat="1" hidden="1">
      <c r="A194" s="231"/>
      <c r="B194" s="233"/>
      <c r="C194" s="321" t="str">
        <f>'Data information'!C411</f>
        <v xml:space="preserve"> - ที่ใส่กระดาษชำระสำเร็จรูป JRT</v>
      </c>
      <c r="D194" s="254"/>
      <c r="E194" s="285" t="str">
        <f>'Data information'!D411</f>
        <v>ชุด</v>
      </c>
      <c r="F194" s="254">
        <f>'Data information'!E411</f>
        <v>0</v>
      </c>
      <c r="G194" s="254">
        <f t="shared" si="21"/>
        <v>0</v>
      </c>
      <c r="H194" s="254">
        <f>'Data information'!F411</f>
        <v>0</v>
      </c>
      <c r="I194" s="254">
        <f t="shared" si="22"/>
        <v>0</v>
      </c>
      <c r="J194" s="254">
        <f t="shared" si="23"/>
        <v>0</v>
      </c>
      <c r="K194" s="320" t="s">
        <v>967</v>
      </c>
    </row>
    <row r="195" spans="1:11" s="208" customFormat="1" hidden="1">
      <c r="A195" s="231"/>
      <c r="B195" s="233"/>
      <c r="C195" s="321" t="str">
        <f>'Data information'!C412</f>
        <v xml:space="preserve"> - ราวจับสแตนเลส (ราวทรงตัวอ่างล้างหน้า+ราวทรงตัวขวา+ราวทรงตัวซ้าย)</v>
      </c>
      <c r="D195" s="254"/>
      <c r="E195" s="285" t="str">
        <f>'Data information'!D412</f>
        <v>ชุด</v>
      </c>
      <c r="F195" s="254">
        <f>'Data information'!E412</f>
        <v>12419.6</v>
      </c>
      <c r="G195" s="254">
        <f t="shared" si="21"/>
        <v>0</v>
      </c>
      <c r="H195" s="254">
        <f>'Data information'!F412</f>
        <v>105</v>
      </c>
      <c r="I195" s="254">
        <f t="shared" si="22"/>
        <v>0</v>
      </c>
      <c r="J195" s="254">
        <f t="shared" si="23"/>
        <v>0</v>
      </c>
      <c r="K195" s="231"/>
    </row>
    <row r="196" spans="1:11" s="208" customFormat="1" hidden="1">
      <c r="A196" s="231"/>
      <c r="B196" s="233"/>
      <c r="C196" s="321" t="str">
        <f>'Data information'!C413</f>
        <v xml:space="preserve"> - ฝักบัวสายอ่อนพร้อมก๊อกยืนอาบวาวล์ลอย</v>
      </c>
      <c r="D196" s="254"/>
      <c r="E196" s="285" t="str">
        <f>'Data information'!D413</f>
        <v>ชุด</v>
      </c>
      <c r="F196" s="254">
        <f>'Data information'!E413</f>
        <v>2907.5</v>
      </c>
      <c r="G196" s="254">
        <f>D196*F196</f>
        <v>0</v>
      </c>
      <c r="H196" s="254">
        <f>'Data information'!F413</f>
        <v>70</v>
      </c>
      <c r="I196" s="254">
        <f>D196*H196</f>
        <v>0</v>
      </c>
      <c r="J196" s="254">
        <f>G196+I196</f>
        <v>0</v>
      </c>
      <c r="K196" s="231"/>
    </row>
    <row r="197" spans="1:11" s="208" customFormat="1" hidden="1">
      <c r="A197" s="231"/>
      <c r="B197" s="233"/>
      <c r="C197" s="321" t="str">
        <f>'Data information'!C414</f>
        <v xml:space="preserve"> - กระจกเงา ขนาด 5.00x1.00 ม.</v>
      </c>
      <c r="D197" s="254"/>
      <c r="E197" s="285" t="str">
        <f>'Data information'!D414</f>
        <v>ชุด</v>
      </c>
      <c r="F197" s="254">
        <f>'Data information'!E414</f>
        <v>2220</v>
      </c>
      <c r="G197" s="254">
        <f t="shared" ref="G197:G219" si="24">D197*F197</f>
        <v>0</v>
      </c>
      <c r="H197" s="254">
        <f>'Data information'!F414</f>
        <v>495</v>
      </c>
      <c r="I197" s="254">
        <f t="shared" ref="I197:I219" si="25">D197*H197</f>
        <v>0</v>
      </c>
      <c r="J197" s="254">
        <f t="shared" ref="J197:J219" si="26">G197+I197</f>
        <v>0</v>
      </c>
      <c r="K197" s="231"/>
    </row>
    <row r="198" spans="1:11" s="208" customFormat="1" hidden="1">
      <c r="A198" s="231"/>
      <c r="B198" s="233"/>
      <c r="C198" s="321" t="str">
        <f>'Data information'!C415</f>
        <v xml:space="preserve"> - กระจกเงา ขนาด 3.90x1.00 ม.</v>
      </c>
      <c r="D198" s="254"/>
      <c r="E198" s="285" t="str">
        <f>'Data information'!D415</f>
        <v>ชุด</v>
      </c>
      <c r="F198" s="254">
        <f>'Data information'!E415</f>
        <v>1730</v>
      </c>
      <c r="G198" s="254">
        <f t="shared" si="24"/>
        <v>0</v>
      </c>
      <c r="H198" s="254">
        <f>'Data information'!F415</f>
        <v>386</v>
      </c>
      <c r="I198" s="254">
        <f t="shared" si="25"/>
        <v>0</v>
      </c>
      <c r="J198" s="254">
        <f t="shared" si="26"/>
        <v>0</v>
      </c>
      <c r="K198" s="231"/>
    </row>
    <row r="199" spans="1:11" s="208" customFormat="1" hidden="1">
      <c r="A199" s="231"/>
      <c r="B199" s="233"/>
      <c r="C199" s="321" t="str">
        <f>'Data information'!C416</f>
        <v xml:space="preserve"> - กระจกเงา ขนาด 3.70x1.00 ม.</v>
      </c>
      <c r="D199" s="254"/>
      <c r="E199" s="285" t="str">
        <f>'Data information'!D416</f>
        <v>ชุด</v>
      </c>
      <c r="F199" s="254">
        <f>'Data information'!E416</f>
        <v>1640</v>
      </c>
      <c r="G199" s="254">
        <f t="shared" si="24"/>
        <v>0</v>
      </c>
      <c r="H199" s="254">
        <f>'Data information'!F416</f>
        <v>366</v>
      </c>
      <c r="I199" s="254">
        <f t="shared" si="25"/>
        <v>0</v>
      </c>
      <c r="J199" s="254">
        <f t="shared" si="26"/>
        <v>0</v>
      </c>
      <c r="K199" s="231"/>
    </row>
    <row r="200" spans="1:11" s="208" customFormat="1" hidden="1">
      <c r="A200" s="231"/>
      <c r="B200" s="233"/>
      <c r="C200" s="321" t="str">
        <f>'Data information'!C417</f>
        <v xml:space="preserve"> - กระจกเงา ขนาด 3.65x1.00 ม.</v>
      </c>
      <c r="D200" s="254"/>
      <c r="E200" s="285" t="str">
        <f>'Data information'!D417</f>
        <v>ชุด</v>
      </c>
      <c r="F200" s="254">
        <f>'Data information'!E417</f>
        <v>1620</v>
      </c>
      <c r="G200" s="254">
        <f t="shared" si="24"/>
        <v>0</v>
      </c>
      <c r="H200" s="254">
        <f>'Data information'!F417</f>
        <v>361</v>
      </c>
      <c r="I200" s="254">
        <f t="shared" si="25"/>
        <v>0</v>
      </c>
      <c r="J200" s="254">
        <f t="shared" si="26"/>
        <v>0</v>
      </c>
      <c r="K200" s="231"/>
    </row>
    <row r="201" spans="1:11" s="208" customFormat="1" hidden="1">
      <c r="A201" s="231"/>
      <c r="B201" s="233"/>
      <c r="C201" s="321" t="str">
        <f>'Data information'!C418</f>
        <v xml:space="preserve"> - กระจกเงา ขนาด 3.50x1.00 ม.</v>
      </c>
      <c r="D201" s="254"/>
      <c r="E201" s="285" t="str">
        <f>'Data information'!D418</f>
        <v>ชุด</v>
      </c>
      <c r="F201" s="254">
        <f>'Data information'!E418</f>
        <v>1550</v>
      </c>
      <c r="G201" s="254">
        <f t="shared" si="24"/>
        <v>0</v>
      </c>
      <c r="H201" s="254">
        <f>'Data information'!F418</f>
        <v>346</v>
      </c>
      <c r="I201" s="254">
        <f t="shared" si="25"/>
        <v>0</v>
      </c>
      <c r="J201" s="254">
        <f t="shared" si="26"/>
        <v>0</v>
      </c>
      <c r="K201" s="231"/>
    </row>
    <row r="202" spans="1:11" s="208" customFormat="1" hidden="1">
      <c r="A202" s="231"/>
      <c r="B202" s="233"/>
      <c r="C202" s="321" t="str">
        <f>'Data information'!C419</f>
        <v xml:space="preserve"> - กระจกเงา ขนาด 3.35x1.00 ม.</v>
      </c>
      <c r="D202" s="254"/>
      <c r="E202" s="285" t="str">
        <f>'Data information'!D419</f>
        <v>ชุด</v>
      </c>
      <c r="F202" s="254">
        <f>'Data information'!E419</f>
        <v>1490</v>
      </c>
      <c r="G202" s="254">
        <f t="shared" si="24"/>
        <v>0</v>
      </c>
      <c r="H202" s="254">
        <f>'Data information'!F419</f>
        <v>331</v>
      </c>
      <c r="I202" s="254">
        <f t="shared" si="25"/>
        <v>0</v>
      </c>
      <c r="J202" s="254">
        <f t="shared" si="26"/>
        <v>0</v>
      </c>
      <c r="K202" s="231"/>
    </row>
    <row r="203" spans="1:11" s="208" customFormat="1" hidden="1">
      <c r="A203" s="231"/>
      <c r="B203" s="233"/>
      <c r="C203" s="321" t="str">
        <f>'Data information'!C420</f>
        <v xml:space="preserve"> - กระจกเงา ขนาด 3.30x1.00 ม.</v>
      </c>
      <c r="D203" s="254"/>
      <c r="E203" s="285" t="str">
        <f>'Data information'!D420</f>
        <v>ชุด</v>
      </c>
      <c r="F203" s="254">
        <f>'Data information'!E420</f>
        <v>1470</v>
      </c>
      <c r="G203" s="254">
        <f t="shared" si="24"/>
        <v>0</v>
      </c>
      <c r="H203" s="254">
        <f>'Data information'!F420</f>
        <v>326</v>
      </c>
      <c r="I203" s="254">
        <f t="shared" si="25"/>
        <v>0</v>
      </c>
      <c r="J203" s="254">
        <f t="shared" si="26"/>
        <v>0</v>
      </c>
      <c r="K203" s="231"/>
    </row>
    <row r="204" spans="1:11" s="208" customFormat="1" hidden="1">
      <c r="A204" s="231"/>
      <c r="B204" s="233"/>
      <c r="C204" s="321" t="str">
        <f>'Data information'!C421</f>
        <v xml:space="preserve"> - กระจกเงา ขนาด 3.25x1.00 ม.</v>
      </c>
      <c r="D204" s="254"/>
      <c r="E204" s="285" t="str">
        <f>'Data information'!D421</f>
        <v>ชุด</v>
      </c>
      <c r="F204" s="254">
        <f>'Data information'!E421</f>
        <v>1440</v>
      </c>
      <c r="G204" s="254">
        <f t="shared" si="24"/>
        <v>0</v>
      </c>
      <c r="H204" s="254">
        <f>'Data information'!F421</f>
        <v>321</v>
      </c>
      <c r="I204" s="254">
        <f t="shared" si="25"/>
        <v>0</v>
      </c>
      <c r="J204" s="254">
        <f t="shared" si="26"/>
        <v>0</v>
      </c>
      <c r="K204" s="231"/>
    </row>
    <row r="205" spans="1:11" s="208" customFormat="1" hidden="1">
      <c r="A205" s="231"/>
      <c r="B205" s="233"/>
      <c r="C205" s="321" t="str">
        <f>'Data information'!C422</f>
        <v xml:space="preserve"> - กระจกเงา ขนาด 3.20x1.00 ม.</v>
      </c>
      <c r="D205" s="254"/>
      <c r="E205" s="285" t="str">
        <f>'Data information'!D422</f>
        <v>ชุด</v>
      </c>
      <c r="F205" s="254">
        <f>'Data information'!E422</f>
        <v>1420</v>
      </c>
      <c r="G205" s="254">
        <f t="shared" si="24"/>
        <v>0</v>
      </c>
      <c r="H205" s="254">
        <f>'Data information'!F422</f>
        <v>316</v>
      </c>
      <c r="I205" s="254">
        <f t="shared" si="25"/>
        <v>0</v>
      </c>
      <c r="J205" s="254">
        <f t="shared" si="26"/>
        <v>0</v>
      </c>
      <c r="K205" s="231"/>
    </row>
    <row r="206" spans="1:11" s="208" customFormat="1" hidden="1">
      <c r="A206" s="231"/>
      <c r="B206" s="233"/>
      <c r="C206" s="321" t="str">
        <f>'Data information'!C423</f>
        <v xml:space="preserve"> - กระจกเงา ขนาด 3.15x1.00 ม.</v>
      </c>
      <c r="D206" s="254"/>
      <c r="E206" s="285" t="str">
        <f>'Data information'!D423</f>
        <v>ชุด</v>
      </c>
      <c r="F206" s="254">
        <f>'Data information'!E423</f>
        <v>1400</v>
      </c>
      <c r="G206" s="254">
        <f t="shared" si="24"/>
        <v>0</v>
      </c>
      <c r="H206" s="254">
        <f>'Data information'!F423</f>
        <v>311</v>
      </c>
      <c r="I206" s="254">
        <f t="shared" si="25"/>
        <v>0</v>
      </c>
      <c r="J206" s="254">
        <f t="shared" si="26"/>
        <v>0</v>
      </c>
      <c r="K206" s="231"/>
    </row>
    <row r="207" spans="1:11" s="208" customFormat="1" hidden="1">
      <c r="A207" s="231"/>
      <c r="B207" s="233"/>
      <c r="C207" s="321" t="str">
        <f>'Data information'!C424</f>
        <v xml:space="preserve"> - กระจกเงา ขนาด 3.10x1.00 ม.</v>
      </c>
      <c r="D207" s="254"/>
      <c r="E207" s="285" t="str">
        <f>'Data information'!D424</f>
        <v>ชุด</v>
      </c>
      <c r="F207" s="254">
        <f>'Data information'!E424</f>
        <v>1380</v>
      </c>
      <c r="G207" s="254">
        <f t="shared" si="24"/>
        <v>0</v>
      </c>
      <c r="H207" s="254">
        <f>'Data information'!F424</f>
        <v>306</v>
      </c>
      <c r="I207" s="254">
        <f t="shared" si="25"/>
        <v>0</v>
      </c>
      <c r="J207" s="254">
        <f t="shared" si="26"/>
        <v>0</v>
      </c>
      <c r="K207" s="231"/>
    </row>
    <row r="208" spans="1:11" s="208" customFormat="1" hidden="1">
      <c r="A208" s="231"/>
      <c r="B208" s="233"/>
      <c r="C208" s="321" t="str">
        <f>'Data information'!C425</f>
        <v xml:space="preserve"> - กระจกเงา ขนาด 3.00x1.00 ม.</v>
      </c>
      <c r="D208" s="254"/>
      <c r="E208" s="285" t="str">
        <f>'Data information'!D425</f>
        <v>ชุด</v>
      </c>
      <c r="F208" s="254">
        <f>'Data information'!E425</f>
        <v>1330</v>
      </c>
      <c r="G208" s="254">
        <f t="shared" si="24"/>
        <v>0</v>
      </c>
      <c r="H208" s="254">
        <f>'Data information'!F425</f>
        <v>297</v>
      </c>
      <c r="I208" s="254">
        <f t="shared" si="25"/>
        <v>0</v>
      </c>
      <c r="J208" s="254">
        <f t="shared" si="26"/>
        <v>0</v>
      </c>
      <c r="K208" s="231"/>
    </row>
    <row r="209" spans="1:11" s="208" customFormat="1" hidden="1">
      <c r="A209" s="231"/>
      <c r="B209" s="233"/>
      <c r="C209" s="321" t="str">
        <f>'Data information'!C426</f>
        <v xml:space="preserve"> - กระจกเงา ขนาด 2.90x1.00 ม.</v>
      </c>
      <c r="D209" s="254"/>
      <c r="E209" s="285" t="str">
        <f>'Data information'!D426</f>
        <v>ชุด</v>
      </c>
      <c r="F209" s="254">
        <f>'Data information'!E426</f>
        <v>1290</v>
      </c>
      <c r="G209" s="254">
        <f t="shared" si="24"/>
        <v>0</v>
      </c>
      <c r="H209" s="254">
        <f>'Data information'!F426</f>
        <v>287</v>
      </c>
      <c r="I209" s="254">
        <f t="shared" si="25"/>
        <v>0</v>
      </c>
      <c r="J209" s="254">
        <f t="shared" si="26"/>
        <v>0</v>
      </c>
      <c r="K209" s="231"/>
    </row>
    <row r="210" spans="1:11" s="208" customFormat="1" hidden="1">
      <c r="A210" s="231"/>
      <c r="B210" s="233"/>
      <c r="C210" s="321" t="str">
        <f>'Data information'!C427</f>
        <v xml:space="preserve"> - กระจกเงา ขนาด 2.20x1.00 ม.</v>
      </c>
      <c r="D210" s="254"/>
      <c r="E210" s="285" t="str">
        <f>'Data information'!D427</f>
        <v>ชุด</v>
      </c>
      <c r="F210" s="254">
        <f>'Data information'!E427</f>
        <v>980</v>
      </c>
      <c r="G210" s="254">
        <f t="shared" si="24"/>
        <v>0</v>
      </c>
      <c r="H210" s="254">
        <f>'Data information'!F427</f>
        <v>217</v>
      </c>
      <c r="I210" s="254">
        <f t="shared" si="25"/>
        <v>0</v>
      </c>
      <c r="J210" s="254">
        <f t="shared" si="26"/>
        <v>0</v>
      </c>
      <c r="K210" s="231"/>
    </row>
    <row r="211" spans="1:11" s="208" customFormat="1" hidden="1">
      <c r="A211" s="231"/>
      <c r="B211" s="233"/>
      <c r="C211" s="321" t="str">
        <f>'Data information'!C428</f>
        <v xml:space="preserve"> - กระจกเงา ขนาด 1.90x1.00 ม.</v>
      </c>
      <c r="D211" s="254"/>
      <c r="E211" s="285" t="str">
        <f>'Data information'!D428</f>
        <v>ชุด</v>
      </c>
      <c r="F211" s="254">
        <f>'Data information'!E428</f>
        <v>840</v>
      </c>
      <c r="G211" s="254">
        <f t="shared" si="24"/>
        <v>0</v>
      </c>
      <c r="H211" s="254">
        <f>'Data information'!F428</f>
        <v>188</v>
      </c>
      <c r="I211" s="254">
        <f t="shared" si="25"/>
        <v>0</v>
      </c>
      <c r="J211" s="254">
        <f t="shared" si="26"/>
        <v>0</v>
      </c>
      <c r="K211" s="231"/>
    </row>
    <row r="212" spans="1:11" s="208" customFormat="1" hidden="1">
      <c r="A212" s="231"/>
      <c r="B212" s="233"/>
      <c r="C212" s="321" t="str">
        <f>'Data information'!C429</f>
        <v xml:space="preserve"> - กระจกเงา ขนาด 1.60x1.00 ม.</v>
      </c>
      <c r="D212" s="254"/>
      <c r="E212" s="285" t="str">
        <f>'Data information'!D429</f>
        <v>ชุด</v>
      </c>
      <c r="F212" s="254">
        <f>'Data information'!E429</f>
        <v>710</v>
      </c>
      <c r="G212" s="254">
        <f t="shared" si="24"/>
        <v>0</v>
      </c>
      <c r="H212" s="254">
        <f>'Data information'!F429</f>
        <v>158</v>
      </c>
      <c r="I212" s="254">
        <f t="shared" si="25"/>
        <v>0</v>
      </c>
      <c r="J212" s="254">
        <f t="shared" si="26"/>
        <v>0</v>
      </c>
      <c r="K212" s="231"/>
    </row>
    <row r="213" spans="1:11" s="208" customFormat="1" hidden="1">
      <c r="A213" s="231"/>
      <c r="B213" s="233"/>
      <c r="C213" s="321" t="str">
        <f>'Data information'!C430</f>
        <v xml:space="preserve"> - กระจกเงา ขนาด 1.00x1.00 ม.</v>
      </c>
      <c r="D213" s="254"/>
      <c r="E213" s="285" t="str">
        <f>'Data information'!D430</f>
        <v>ชุด</v>
      </c>
      <c r="F213" s="254">
        <f>'Data information'!E430</f>
        <v>440</v>
      </c>
      <c r="G213" s="254">
        <f t="shared" si="24"/>
        <v>0</v>
      </c>
      <c r="H213" s="254">
        <f>'Data information'!F430</f>
        <v>99</v>
      </c>
      <c r="I213" s="254">
        <f t="shared" si="25"/>
        <v>0</v>
      </c>
      <c r="J213" s="254">
        <f t="shared" si="26"/>
        <v>0</v>
      </c>
      <c r="K213" s="231"/>
    </row>
    <row r="214" spans="1:11" s="208" customFormat="1" hidden="1">
      <c r="A214" s="231"/>
      <c r="B214" s="233"/>
      <c r="C214" s="321" t="str">
        <f>'Data information'!C431</f>
        <v xml:space="preserve"> - กระจกเงา ขนาด 0.60x1.00 ม.</v>
      </c>
      <c r="D214" s="254"/>
      <c r="E214" s="285" t="str">
        <f>'Data information'!D431</f>
        <v>ชุด</v>
      </c>
      <c r="F214" s="254">
        <f>'Data information'!E431</f>
        <v>270</v>
      </c>
      <c r="G214" s="254">
        <f t="shared" si="24"/>
        <v>0</v>
      </c>
      <c r="H214" s="254">
        <f>'Data information'!F431</f>
        <v>59</v>
      </c>
      <c r="I214" s="254">
        <f t="shared" si="25"/>
        <v>0</v>
      </c>
      <c r="J214" s="254">
        <f t="shared" si="26"/>
        <v>0</v>
      </c>
      <c r="K214" s="231"/>
    </row>
    <row r="215" spans="1:11" s="208" customFormat="1" hidden="1">
      <c r="A215" s="231"/>
      <c r="B215" s="233"/>
      <c r="C215" s="321" t="str">
        <f>'Data information'!C432</f>
        <v xml:space="preserve"> - ผ11 ผนังห้องน้ำสำเร็จรูป แบบเต็มห้อง</v>
      </c>
      <c r="D215" s="254"/>
      <c r="E215" s="285" t="str">
        <f>'Data information'!D432</f>
        <v>ชุด</v>
      </c>
      <c r="F215" s="254">
        <f>'Data information'!E432</f>
        <v>10700</v>
      </c>
      <c r="G215" s="254">
        <f t="shared" si="24"/>
        <v>0</v>
      </c>
      <c r="H215" s="254">
        <f>'Data information'!F432</f>
        <v>800</v>
      </c>
      <c r="I215" s="254">
        <f t="shared" si="25"/>
        <v>0</v>
      </c>
      <c r="J215" s="254">
        <f t="shared" si="26"/>
        <v>0</v>
      </c>
      <c r="K215" s="231"/>
    </row>
    <row r="216" spans="1:11" s="208" customFormat="1" hidden="1">
      <c r="A216" s="231"/>
      <c r="B216" s="233"/>
      <c r="C216" s="321" t="str">
        <f>'Data information'!C433</f>
        <v xml:space="preserve"> - ผ11 ผนังห้องน้ำสำเร็จรูป แบบครึ่งห้อง</v>
      </c>
      <c r="D216" s="254"/>
      <c r="E216" s="285" t="str">
        <f>'Data information'!D433</f>
        <v>ชุด</v>
      </c>
      <c r="F216" s="254">
        <f>'Data information'!E433</f>
        <v>9800</v>
      </c>
      <c r="G216" s="254">
        <f t="shared" si="24"/>
        <v>0</v>
      </c>
      <c r="H216" s="254">
        <f>'Data information'!F433</f>
        <v>650</v>
      </c>
      <c r="I216" s="254">
        <f t="shared" si="25"/>
        <v>0</v>
      </c>
      <c r="J216" s="254">
        <f t="shared" si="26"/>
        <v>0</v>
      </c>
      <c r="K216" s="231"/>
    </row>
    <row r="217" spans="1:11" s="208" customFormat="1" hidden="1">
      <c r="A217" s="231"/>
      <c r="B217" s="233"/>
      <c r="C217" s="321" t="str">
        <f>'Data information'!C434</f>
        <v xml:space="preserve"> - TOP ปูหินแกรนิตดำจีน กว้าง 0.10 ม. โถปัสสาวะ</v>
      </c>
      <c r="D217" s="254"/>
      <c r="E217" s="285" t="str">
        <f>'Data information'!D434</f>
        <v>ม.</v>
      </c>
      <c r="F217" s="254">
        <f>'Data information'!E434</f>
        <v>0</v>
      </c>
      <c r="G217" s="254">
        <f t="shared" si="24"/>
        <v>0</v>
      </c>
      <c r="H217" s="254">
        <f>'Data information'!F434</f>
        <v>0</v>
      </c>
      <c r="I217" s="254">
        <f t="shared" si="25"/>
        <v>0</v>
      </c>
      <c r="J217" s="254">
        <f t="shared" si="26"/>
        <v>0</v>
      </c>
      <c r="K217" s="320" t="s">
        <v>967</v>
      </c>
    </row>
    <row r="218" spans="1:11" s="208" customFormat="1" hidden="1">
      <c r="A218" s="231"/>
      <c r="B218" s="233"/>
      <c r="C218" s="321" t="str">
        <f>'Data information'!C435</f>
        <v xml:space="preserve"> - TOP ปูหินแกรนิตดำจีน กว้าง 0.15 ม. โถส้วม</v>
      </c>
      <c r="D218" s="254"/>
      <c r="E218" s="285" t="str">
        <f>'Data information'!D435</f>
        <v>ม.</v>
      </c>
      <c r="F218" s="254">
        <f>'Data information'!E435</f>
        <v>0</v>
      </c>
      <c r="G218" s="254">
        <f t="shared" si="24"/>
        <v>0</v>
      </c>
      <c r="H218" s="254">
        <f>'Data information'!F435</f>
        <v>0</v>
      </c>
      <c r="I218" s="254">
        <f t="shared" si="25"/>
        <v>0</v>
      </c>
      <c r="J218" s="254">
        <f t="shared" si="26"/>
        <v>0</v>
      </c>
      <c r="K218" s="320" t="s">
        <v>967</v>
      </c>
    </row>
    <row r="219" spans="1:11" s="208" customFormat="1" hidden="1">
      <c r="A219" s="231"/>
      <c r="B219" s="233"/>
      <c r="C219" s="321" t="str">
        <f>'Data information'!C436</f>
        <v xml:space="preserve"> - เคาน์เตอร์ อ่างล้างหน้า กว้าง 0.60 ม.อ่างล้างหน้า</v>
      </c>
      <c r="D219" s="254"/>
      <c r="E219" s="285" t="str">
        <f>'Data information'!D436</f>
        <v>ม.</v>
      </c>
      <c r="F219" s="254">
        <f>'Data information'!E436</f>
        <v>1440</v>
      </c>
      <c r="G219" s="254">
        <f t="shared" si="24"/>
        <v>0</v>
      </c>
      <c r="H219" s="254">
        <f>'Data information'!F436</f>
        <v>175</v>
      </c>
      <c r="I219" s="254">
        <f t="shared" si="25"/>
        <v>0</v>
      </c>
      <c r="J219" s="254">
        <f t="shared" si="26"/>
        <v>0</v>
      </c>
      <c r="K219" s="231"/>
    </row>
    <row r="220" spans="1:11" s="208" customFormat="1" hidden="1">
      <c r="A220" s="295"/>
      <c r="B220" s="296"/>
      <c r="C220" s="319" t="str">
        <f>'Data information'!C437</f>
        <v>งานบันได</v>
      </c>
      <c r="D220" s="219"/>
      <c r="E220" s="297"/>
      <c r="F220" s="219"/>
      <c r="G220" s="219"/>
      <c r="H220" s="219"/>
      <c r="I220" s="219"/>
      <c r="J220" s="219"/>
      <c r="K220" s="219"/>
    </row>
    <row r="221" spans="1:11" s="208" customFormat="1" hidden="1">
      <c r="A221" s="219"/>
      <c r="B221" s="221"/>
      <c r="C221" s="319" t="str">
        <f>'Data information'!C438</f>
        <v>งานบันได ST.1-A อาคาร 1</v>
      </c>
      <c r="D221" s="254"/>
      <c r="E221" s="285"/>
      <c r="F221" s="254"/>
      <c r="G221" s="254"/>
      <c r="H221" s="254"/>
      <c r="I221" s="254"/>
      <c r="J221" s="254"/>
      <c r="K221" s="320"/>
    </row>
    <row r="222" spans="1:11" s="208" customFormat="1" hidden="1">
      <c r="A222" s="231"/>
      <c r="B222" s="233"/>
      <c r="C222" s="321" t="str">
        <f>'Data information'!C439</f>
        <v xml:space="preserve"> - H-390X300X10X16 mm.( แม่บันได )</v>
      </c>
      <c r="D222" s="254"/>
      <c r="E222" s="285" t="str">
        <f>'Data information'!D439</f>
        <v>กก.</v>
      </c>
      <c r="F222" s="254">
        <f>'Data information'!E439</f>
        <v>34.64</v>
      </c>
      <c r="G222" s="254">
        <f t="shared" ref="G222:G235" si="27">D222*F222</f>
        <v>0</v>
      </c>
      <c r="H222" s="254">
        <f>'Data information'!F439</f>
        <v>0</v>
      </c>
      <c r="I222" s="254">
        <f t="shared" ref="I222:I235" si="28">D222*H222</f>
        <v>0</v>
      </c>
      <c r="J222" s="254">
        <f t="shared" ref="J222:J235" si="29">G222+I222</f>
        <v>0</v>
      </c>
      <c r="K222" s="231"/>
    </row>
    <row r="223" spans="1:11" s="208" customFormat="1" hidden="1">
      <c r="A223" s="231"/>
      <c r="B223" s="233"/>
      <c r="C223" s="321" t="str">
        <f>'Data information'!C440</f>
        <v xml:space="preserve"> - แผ่นเหล็กเรียบดำหนา 6 มม. (ลูกตั้ง-ลูกนอน)</v>
      </c>
      <c r="D223" s="254"/>
      <c r="E223" s="285" t="str">
        <f>'Data information'!D440</f>
        <v>กก.</v>
      </c>
      <c r="F223" s="254">
        <f>'Data information'!E440</f>
        <v>25.12</v>
      </c>
      <c r="G223" s="254">
        <f t="shared" si="27"/>
        <v>0</v>
      </c>
      <c r="H223" s="254">
        <f>'Data information'!F440</f>
        <v>0</v>
      </c>
      <c r="I223" s="254">
        <f t="shared" si="28"/>
        <v>0</v>
      </c>
      <c r="J223" s="254">
        <f t="shared" si="29"/>
        <v>0</v>
      </c>
      <c r="K223" s="231"/>
    </row>
    <row r="224" spans="1:11" s="208" customFormat="1" hidden="1">
      <c r="A224" s="231"/>
      <c r="B224" s="233"/>
      <c r="C224" s="321" t="str">
        <f>'Data information'!C441</f>
        <v xml:space="preserve"> - แผ่นเหล็กขนาด 1000X400X25mm. </v>
      </c>
      <c r="D224" s="254"/>
      <c r="E224" s="285" t="str">
        <f>'Data information'!D441</f>
        <v>กก.</v>
      </c>
      <c r="F224" s="254">
        <f>'Data information'!E441</f>
        <v>28.44</v>
      </c>
      <c r="G224" s="254">
        <f t="shared" si="27"/>
        <v>0</v>
      </c>
      <c r="H224" s="254">
        <f>'Data information'!F441</f>
        <v>0</v>
      </c>
      <c r="I224" s="254">
        <f t="shared" si="28"/>
        <v>0</v>
      </c>
      <c r="J224" s="254">
        <f t="shared" si="29"/>
        <v>0</v>
      </c>
      <c r="K224" s="231"/>
    </row>
    <row r="225" spans="1:11" s="208" customFormat="1" hidden="1">
      <c r="A225" s="231"/>
      <c r="B225" s="233"/>
      <c r="C225" s="321" t="str">
        <f>'Data information'!C442</f>
        <v xml:space="preserve"> - แผ่นเหล็กขนาด 400X400X25mm. </v>
      </c>
      <c r="D225" s="254"/>
      <c r="E225" s="285" t="str">
        <f>'Data information'!D442</f>
        <v>กก.</v>
      </c>
      <c r="F225" s="254">
        <f>'Data information'!E442</f>
        <v>28.44</v>
      </c>
      <c r="G225" s="254">
        <f t="shared" si="27"/>
        <v>0</v>
      </c>
      <c r="H225" s="254">
        <f>'Data information'!F442</f>
        <v>0</v>
      </c>
      <c r="I225" s="254">
        <f t="shared" si="28"/>
        <v>0</v>
      </c>
      <c r="J225" s="254">
        <f t="shared" si="29"/>
        <v>0</v>
      </c>
      <c r="K225" s="231"/>
    </row>
    <row r="226" spans="1:11" s="208" customFormat="1" hidden="1">
      <c r="A226" s="231"/>
      <c r="B226" s="233"/>
      <c r="C226" s="321" t="str">
        <f>'Data information'!C443</f>
        <v xml:space="preserve"> - ค่าแรงเชื่อม ประกอบเหล็กโครงสร้าง</v>
      </c>
      <c r="D226" s="254"/>
      <c r="E226" s="285" t="str">
        <f>'Data information'!D443</f>
        <v>กก.</v>
      </c>
      <c r="F226" s="254">
        <f>'Data information'!E443</f>
        <v>0</v>
      </c>
      <c r="G226" s="254">
        <f t="shared" si="27"/>
        <v>0</v>
      </c>
      <c r="H226" s="254">
        <f>'Data information'!F443</f>
        <v>10</v>
      </c>
      <c r="I226" s="254">
        <f t="shared" si="28"/>
        <v>0</v>
      </c>
      <c r="J226" s="254">
        <f t="shared" si="29"/>
        <v>0</v>
      </c>
      <c r="K226" s="231"/>
    </row>
    <row r="227" spans="1:11" s="208" customFormat="1" hidden="1">
      <c r="A227" s="231"/>
      <c r="B227" s="233"/>
      <c r="C227" s="321" t="str">
        <f>'Data information'!C444</f>
        <v xml:space="preserve"> - Dowel DB25 </v>
      </c>
      <c r="D227" s="254"/>
      <c r="E227" s="285" t="str">
        <f>'Data information'!D444</f>
        <v>กก.</v>
      </c>
      <c r="F227" s="254">
        <f>'Data information'!E444</f>
        <v>20.41</v>
      </c>
      <c r="G227" s="254">
        <f t="shared" si="27"/>
        <v>0</v>
      </c>
      <c r="H227" s="254">
        <f>'Data information'!F444</f>
        <v>0</v>
      </c>
      <c r="I227" s="254">
        <f t="shared" si="28"/>
        <v>0</v>
      </c>
      <c r="J227" s="254">
        <f t="shared" si="29"/>
        <v>0</v>
      </c>
      <c r="K227" s="231"/>
    </row>
    <row r="228" spans="1:11" s="208" customFormat="1" hidden="1">
      <c r="A228" s="231"/>
      <c r="B228" s="233"/>
      <c r="C228" s="321" t="str">
        <f>'Data information'!C445</f>
        <v xml:space="preserve"> - คอนกรีต ขัดมันเรียบ (ลูกนอนบันได)</v>
      </c>
      <c r="D228" s="254"/>
      <c r="E228" s="285" t="str">
        <f>'Data information'!D445</f>
        <v>ลบ.ม.</v>
      </c>
      <c r="F228" s="254">
        <f>'Data information'!E445</f>
        <v>1971.96</v>
      </c>
      <c r="G228" s="254">
        <f t="shared" si="27"/>
        <v>0</v>
      </c>
      <c r="H228" s="254">
        <f>'Data information'!F445</f>
        <v>519</v>
      </c>
      <c r="I228" s="254">
        <f t="shared" si="28"/>
        <v>0</v>
      </c>
      <c r="J228" s="254">
        <f t="shared" si="29"/>
        <v>0</v>
      </c>
      <c r="K228" s="231"/>
    </row>
    <row r="229" spans="1:11" s="208" customFormat="1" hidden="1">
      <c r="A229" s="231"/>
      <c r="B229" s="233"/>
      <c r="C229" s="321" t="str">
        <f>'Data information'!C446</f>
        <v xml:space="preserve"> - เหล็กเสริม RB 9 มม.</v>
      </c>
      <c r="D229" s="254"/>
      <c r="E229" s="285" t="str">
        <f>'Data information'!D446</f>
        <v>กก.</v>
      </c>
      <c r="F229" s="254">
        <f>'Data information'!E446</f>
        <v>20.79</v>
      </c>
      <c r="G229" s="254">
        <f t="shared" si="27"/>
        <v>0</v>
      </c>
      <c r="H229" s="254">
        <f>'Data information'!F446</f>
        <v>4.4000000000000004</v>
      </c>
      <c r="I229" s="254">
        <f t="shared" si="28"/>
        <v>0</v>
      </c>
      <c r="J229" s="254">
        <f t="shared" si="29"/>
        <v>0</v>
      </c>
      <c r="K229" s="231"/>
    </row>
    <row r="230" spans="1:11" s="208" customFormat="1" hidden="1">
      <c r="A230" s="231"/>
      <c r="B230" s="233"/>
      <c r="C230" s="321" t="str">
        <f>'Data information'!C447</f>
        <v xml:space="preserve"> - เหล็กเสริม DB 12 มม.</v>
      </c>
      <c r="D230" s="254"/>
      <c r="E230" s="285" t="str">
        <f>'Data information'!D447</f>
        <v>กก.</v>
      </c>
      <c r="F230" s="254">
        <f>'Data information'!E447</f>
        <v>20.2</v>
      </c>
      <c r="G230" s="254">
        <f t="shared" si="27"/>
        <v>0</v>
      </c>
      <c r="H230" s="254">
        <f>'Data information'!F447</f>
        <v>3.6</v>
      </c>
      <c r="I230" s="254">
        <f t="shared" si="28"/>
        <v>0</v>
      </c>
      <c r="J230" s="254">
        <f t="shared" si="29"/>
        <v>0</v>
      </c>
      <c r="K230" s="231"/>
    </row>
    <row r="231" spans="1:11" s="208" customFormat="1" hidden="1">
      <c r="A231" s="231"/>
      <c r="B231" s="233"/>
      <c r="C231" s="321" t="str">
        <f>'Data information'!C448</f>
        <v xml:space="preserve"> - ลวดผูกเหล็ก</v>
      </c>
      <c r="D231" s="254"/>
      <c r="E231" s="285" t="str">
        <f>'Data information'!D448</f>
        <v>กก.</v>
      </c>
      <c r="F231" s="254">
        <f>'Data information'!E448</f>
        <v>34.42</v>
      </c>
      <c r="G231" s="254">
        <f t="shared" si="27"/>
        <v>0</v>
      </c>
      <c r="H231" s="254">
        <f>'Data information'!F448</f>
        <v>0</v>
      </c>
      <c r="I231" s="254">
        <f t="shared" si="28"/>
        <v>0</v>
      </c>
      <c r="J231" s="254">
        <f t="shared" si="29"/>
        <v>0</v>
      </c>
      <c r="K231" s="231"/>
    </row>
    <row r="232" spans="1:11" s="208" customFormat="1" hidden="1">
      <c r="A232" s="231"/>
      <c r="B232" s="233"/>
      <c r="C232" s="321" t="str">
        <f>'Data information'!C449</f>
        <v xml:space="preserve"> - เหล็กสี่เหลี่ยมตัน 1 x 1 ซม.(จมูกบันได)</v>
      </c>
      <c r="D232" s="254"/>
      <c r="E232" s="285" t="str">
        <f>'Data information'!D449</f>
        <v>ม.</v>
      </c>
      <c r="F232" s="254">
        <f>'Data information'!E449</f>
        <v>30</v>
      </c>
      <c r="G232" s="254">
        <f t="shared" si="27"/>
        <v>0</v>
      </c>
      <c r="H232" s="254">
        <f>'Data information'!F449</f>
        <v>0</v>
      </c>
      <c r="I232" s="254">
        <f t="shared" si="28"/>
        <v>0</v>
      </c>
      <c r="J232" s="254">
        <f t="shared" si="29"/>
        <v>0</v>
      </c>
      <c r="K232" s="231"/>
    </row>
    <row r="233" spans="1:11" s="208" customFormat="1" hidden="1">
      <c r="A233" s="231"/>
      <c r="B233" s="233"/>
      <c r="C233" s="321" t="str">
        <f>'Data information'!C450</f>
        <v xml:space="preserve"> - ทาสีกันสนิม</v>
      </c>
      <c r="D233" s="254"/>
      <c r="E233" s="285" t="str">
        <f>'Data information'!D450</f>
        <v>ตร.ม.</v>
      </c>
      <c r="F233" s="254">
        <f>'Data information'!E450</f>
        <v>22.42</v>
      </c>
      <c r="G233" s="254">
        <f t="shared" si="27"/>
        <v>0</v>
      </c>
      <c r="H233" s="254">
        <f>'Data information'!F450</f>
        <v>30</v>
      </c>
      <c r="I233" s="254">
        <f t="shared" si="28"/>
        <v>0</v>
      </c>
      <c r="J233" s="254">
        <f t="shared" si="29"/>
        <v>0</v>
      </c>
      <c r="K233" s="231"/>
    </row>
    <row r="234" spans="1:11" s="208" customFormat="1" hidden="1">
      <c r="A234" s="231"/>
      <c r="B234" s="233"/>
      <c r="C234" s="321" t="str">
        <f>'Data information'!C451</f>
        <v xml:space="preserve"> - ทาสีน้ำมัน</v>
      </c>
      <c r="D234" s="254"/>
      <c r="E234" s="285" t="str">
        <f>'Data information'!D451</f>
        <v>ตร.ม.</v>
      </c>
      <c r="F234" s="254">
        <f>'Data information'!E451</f>
        <v>66.12</v>
      </c>
      <c r="G234" s="254">
        <f t="shared" si="27"/>
        <v>0</v>
      </c>
      <c r="H234" s="254">
        <f>'Data information'!F451</f>
        <v>35</v>
      </c>
      <c r="I234" s="254">
        <f t="shared" si="28"/>
        <v>0</v>
      </c>
      <c r="J234" s="254">
        <f t="shared" si="29"/>
        <v>0</v>
      </c>
      <c r="K234" s="231"/>
    </row>
    <row r="235" spans="1:11" s="208" customFormat="1" hidden="1">
      <c r="A235" s="231"/>
      <c r="B235" s="233"/>
      <c r="C235" s="321" t="str">
        <f>'Data information'!C452</f>
        <v xml:space="preserve"> - งานราวเหล็ก ราวบันได ST.1</v>
      </c>
      <c r="D235" s="254"/>
      <c r="E235" s="285" t="str">
        <f>'Data information'!D452</f>
        <v>ม.</v>
      </c>
      <c r="F235" s="254">
        <f>'Data information'!E452</f>
        <v>1838.53</v>
      </c>
      <c r="G235" s="254">
        <f t="shared" si="27"/>
        <v>0</v>
      </c>
      <c r="H235" s="254">
        <f>'Data information'!F452</f>
        <v>560</v>
      </c>
      <c r="I235" s="254">
        <f t="shared" si="28"/>
        <v>0</v>
      </c>
      <c r="J235" s="254">
        <f t="shared" si="29"/>
        <v>0</v>
      </c>
      <c r="K235" s="231"/>
    </row>
    <row r="236" spans="1:11" s="208" customFormat="1" hidden="1">
      <c r="A236" s="231"/>
      <c r="B236" s="233"/>
      <c r="C236" s="319" t="str">
        <f>'Data information'!C453</f>
        <v>งานบันได ST.1 อาคาร 1,2,3,4,5,6,7,ราว8</v>
      </c>
      <c r="D236" s="254"/>
      <c r="E236" s="285"/>
      <c r="F236" s="254"/>
      <c r="G236" s="254"/>
      <c r="H236" s="254"/>
      <c r="I236" s="254"/>
      <c r="J236" s="254"/>
      <c r="K236" s="231"/>
    </row>
    <row r="237" spans="1:11" s="208" customFormat="1" hidden="1">
      <c r="A237" s="231"/>
      <c r="B237" s="233"/>
      <c r="C237" s="321" t="str">
        <f>'Data information'!C454</f>
        <v xml:space="preserve"> - H-390X300X10X16 mm.( แม่บันได )</v>
      </c>
      <c r="D237" s="254"/>
      <c r="E237" s="285" t="str">
        <f>'Data information'!D454</f>
        <v>กก.</v>
      </c>
      <c r="F237" s="254">
        <f>'Data information'!E454</f>
        <v>34.64</v>
      </c>
      <c r="G237" s="254">
        <f t="shared" ref="G237:G300" si="30">D237*F237</f>
        <v>0</v>
      </c>
      <c r="H237" s="254">
        <f>'Data information'!F454</f>
        <v>0</v>
      </c>
      <c r="I237" s="254">
        <f t="shared" ref="I237:I300" si="31">D237*H237</f>
        <v>0</v>
      </c>
      <c r="J237" s="254">
        <f t="shared" ref="J237:J300" si="32">G237+I237</f>
        <v>0</v>
      </c>
      <c r="K237" s="231"/>
    </row>
    <row r="238" spans="1:11" s="208" customFormat="1" hidden="1">
      <c r="A238" s="231"/>
      <c r="B238" s="233"/>
      <c r="C238" s="321" t="str">
        <f>'Data information'!C455</f>
        <v xml:space="preserve"> - แผ่นเหล็กเรียบดำหนา 6 มม. (ลูกตั้ง-ลูกนอน)</v>
      </c>
      <c r="D238" s="254"/>
      <c r="E238" s="285" t="str">
        <f>'Data information'!D455</f>
        <v>กก.</v>
      </c>
      <c r="F238" s="254">
        <f>'Data information'!E455</f>
        <v>25.12</v>
      </c>
      <c r="G238" s="254">
        <f t="shared" si="30"/>
        <v>0</v>
      </c>
      <c r="H238" s="254">
        <f>'Data information'!F455</f>
        <v>0</v>
      </c>
      <c r="I238" s="254">
        <f t="shared" si="31"/>
        <v>0</v>
      </c>
      <c r="J238" s="254">
        <f t="shared" si="32"/>
        <v>0</v>
      </c>
      <c r="K238" s="231"/>
    </row>
    <row r="239" spans="1:11" s="208" customFormat="1" hidden="1">
      <c r="A239" s="231"/>
      <c r="B239" s="233"/>
      <c r="C239" s="321" t="str">
        <f>'Data information'!C456</f>
        <v xml:space="preserve"> - แผ่นเหล็กขนาด 1000X400X25mm. </v>
      </c>
      <c r="D239" s="254"/>
      <c r="E239" s="285" t="str">
        <f>'Data information'!D456</f>
        <v>กก.</v>
      </c>
      <c r="F239" s="254">
        <f>'Data information'!E456</f>
        <v>28.44</v>
      </c>
      <c r="G239" s="254">
        <f t="shared" si="30"/>
        <v>0</v>
      </c>
      <c r="H239" s="254">
        <f>'Data information'!F456</f>
        <v>0</v>
      </c>
      <c r="I239" s="254">
        <f t="shared" si="31"/>
        <v>0</v>
      </c>
      <c r="J239" s="254">
        <f t="shared" si="32"/>
        <v>0</v>
      </c>
      <c r="K239" s="231"/>
    </row>
    <row r="240" spans="1:11" s="208" customFormat="1" hidden="1">
      <c r="A240" s="231"/>
      <c r="B240" s="233"/>
      <c r="C240" s="321" t="str">
        <f>'Data information'!C457</f>
        <v xml:space="preserve"> - แผ่นเหล็กขนาด 400X400X25mm. </v>
      </c>
      <c r="D240" s="254"/>
      <c r="E240" s="285" t="str">
        <f>'Data information'!D457</f>
        <v>กก.</v>
      </c>
      <c r="F240" s="254">
        <f>'Data information'!E457</f>
        <v>28.44</v>
      </c>
      <c r="G240" s="254">
        <f t="shared" si="30"/>
        <v>0</v>
      </c>
      <c r="H240" s="254">
        <f>'Data information'!F457</f>
        <v>0</v>
      </c>
      <c r="I240" s="254">
        <f t="shared" si="31"/>
        <v>0</v>
      </c>
      <c r="J240" s="254">
        <f t="shared" si="32"/>
        <v>0</v>
      </c>
      <c r="K240" s="231"/>
    </row>
    <row r="241" spans="1:11" s="208" customFormat="1" hidden="1">
      <c r="A241" s="231"/>
      <c r="B241" s="233"/>
      <c r="C241" s="321" t="str">
        <f>'Data information'!C458</f>
        <v xml:space="preserve"> - ค่าแรงเชื่อม ประกอบเหล็กโครงสร้าง</v>
      </c>
      <c r="D241" s="254"/>
      <c r="E241" s="285" t="str">
        <f>'Data information'!D458</f>
        <v>กก.</v>
      </c>
      <c r="F241" s="254">
        <f>'Data information'!E458</f>
        <v>0</v>
      </c>
      <c r="G241" s="254">
        <f t="shared" si="30"/>
        <v>0</v>
      </c>
      <c r="H241" s="254">
        <f>'Data information'!F458</f>
        <v>10</v>
      </c>
      <c r="I241" s="254">
        <f t="shared" si="31"/>
        <v>0</v>
      </c>
      <c r="J241" s="254">
        <f t="shared" si="32"/>
        <v>0</v>
      </c>
      <c r="K241" s="231"/>
    </row>
    <row r="242" spans="1:11" s="208" customFormat="1" hidden="1">
      <c r="A242" s="231"/>
      <c r="B242" s="233"/>
      <c r="C242" s="321" t="str">
        <f>'Data information'!C459</f>
        <v xml:space="preserve"> - Dowel DB25 </v>
      </c>
      <c r="D242" s="254"/>
      <c r="E242" s="285" t="str">
        <f>'Data information'!D459</f>
        <v>กก.</v>
      </c>
      <c r="F242" s="254">
        <f>'Data information'!E459</f>
        <v>20.41</v>
      </c>
      <c r="G242" s="254">
        <f t="shared" si="30"/>
        <v>0</v>
      </c>
      <c r="H242" s="254">
        <f>'Data information'!F459</f>
        <v>0</v>
      </c>
      <c r="I242" s="254">
        <f t="shared" si="31"/>
        <v>0</v>
      </c>
      <c r="J242" s="254">
        <f t="shared" si="32"/>
        <v>0</v>
      </c>
      <c r="K242" s="231"/>
    </row>
    <row r="243" spans="1:11" s="208" customFormat="1" hidden="1">
      <c r="A243" s="231"/>
      <c r="B243" s="233"/>
      <c r="C243" s="321" t="str">
        <f>'Data information'!C460</f>
        <v xml:space="preserve"> - คอนกรีต ขัดมันเรียบ (ลูกนอนบันได)</v>
      </c>
      <c r="D243" s="254"/>
      <c r="E243" s="285" t="str">
        <f>'Data information'!D460</f>
        <v>ลบ.ม.</v>
      </c>
      <c r="F243" s="254">
        <f>'Data information'!E460</f>
        <v>1971.96</v>
      </c>
      <c r="G243" s="254">
        <f t="shared" si="30"/>
        <v>0</v>
      </c>
      <c r="H243" s="254">
        <f>'Data information'!F460</f>
        <v>519</v>
      </c>
      <c r="I243" s="254">
        <f t="shared" si="31"/>
        <v>0</v>
      </c>
      <c r="J243" s="254">
        <f t="shared" si="32"/>
        <v>0</v>
      </c>
      <c r="K243" s="231"/>
    </row>
    <row r="244" spans="1:11" s="208" customFormat="1" hidden="1">
      <c r="A244" s="231"/>
      <c r="B244" s="233"/>
      <c r="C244" s="321" t="str">
        <f>'Data information'!C461</f>
        <v xml:space="preserve"> - เหล็กเสริม RB 9 มม.</v>
      </c>
      <c r="D244" s="254"/>
      <c r="E244" s="285" t="str">
        <f>'Data information'!D461</f>
        <v>กก.</v>
      </c>
      <c r="F244" s="254">
        <f>'Data information'!E461</f>
        <v>20.79</v>
      </c>
      <c r="G244" s="254">
        <f t="shared" si="30"/>
        <v>0</v>
      </c>
      <c r="H244" s="254">
        <f>'Data information'!F461</f>
        <v>4.4000000000000004</v>
      </c>
      <c r="I244" s="254">
        <f t="shared" si="31"/>
        <v>0</v>
      </c>
      <c r="J244" s="254">
        <f t="shared" si="32"/>
        <v>0</v>
      </c>
      <c r="K244" s="231"/>
    </row>
    <row r="245" spans="1:11" s="208" customFormat="1" hidden="1">
      <c r="A245" s="231"/>
      <c r="B245" s="233"/>
      <c r="C245" s="321" t="str">
        <f>'Data information'!C462</f>
        <v xml:space="preserve"> - เหล็กเสริม DB 12 มม.</v>
      </c>
      <c r="D245" s="254"/>
      <c r="E245" s="285" t="str">
        <f>'Data information'!D462</f>
        <v>กก.</v>
      </c>
      <c r="F245" s="254">
        <f>'Data information'!E462</f>
        <v>20.2</v>
      </c>
      <c r="G245" s="254">
        <f t="shared" si="30"/>
        <v>0</v>
      </c>
      <c r="H245" s="254">
        <f>'Data information'!F462</f>
        <v>3.6</v>
      </c>
      <c r="I245" s="254">
        <f t="shared" si="31"/>
        <v>0</v>
      </c>
      <c r="J245" s="254">
        <f t="shared" si="32"/>
        <v>0</v>
      </c>
      <c r="K245" s="231"/>
    </row>
    <row r="246" spans="1:11" s="208" customFormat="1" hidden="1">
      <c r="A246" s="231"/>
      <c r="B246" s="233"/>
      <c r="C246" s="321" t="str">
        <f>'Data information'!C463</f>
        <v xml:space="preserve"> - ลวดผูกเหล็ก</v>
      </c>
      <c r="D246" s="254"/>
      <c r="E246" s="285" t="str">
        <f>'Data information'!D463</f>
        <v>กก.</v>
      </c>
      <c r="F246" s="254">
        <f>'Data information'!E463</f>
        <v>34.42</v>
      </c>
      <c r="G246" s="254">
        <f t="shared" si="30"/>
        <v>0</v>
      </c>
      <c r="H246" s="254">
        <f>'Data information'!F463</f>
        <v>0</v>
      </c>
      <c r="I246" s="254">
        <f t="shared" si="31"/>
        <v>0</v>
      </c>
      <c r="J246" s="254">
        <f t="shared" si="32"/>
        <v>0</v>
      </c>
      <c r="K246" s="231"/>
    </row>
    <row r="247" spans="1:11" s="208" customFormat="1" hidden="1">
      <c r="A247" s="231"/>
      <c r="B247" s="233"/>
      <c r="C247" s="321" t="str">
        <f>'Data information'!C464</f>
        <v xml:space="preserve"> - เหล็กสี่เหลี่ยมตัน 1 x 1 ซม.(จมูกบันได)</v>
      </c>
      <c r="D247" s="254"/>
      <c r="E247" s="285" t="str">
        <f>'Data information'!D464</f>
        <v>ม.</v>
      </c>
      <c r="F247" s="254">
        <f>'Data information'!E464</f>
        <v>30</v>
      </c>
      <c r="G247" s="254">
        <f t="shared" si="30"/>
        <v>0</v>
      </c>
      <c r="H247" s="254">
        <f>'Data information'!F464</f>
        <v>0</v>
      </c>
      <c r="I247" s="254">
        <f t="shared" si="31"/>
        <v>0</v>
      </c>
      <c r="J247" s="254">
        <f t="shared" si="32"/>
        <v>0</v>
      </c>
      <c r="K247" s="231"/>
    </row>
    <row r="248" spans="1:11" s="208" customFormat="1" hidden="1">
      <c r="A248" s="231"/>
      <c r="B248" s="233"/>
      <c r="C248" s="321" t="str">
        <f>'Data information'!C465</f>
        <v xml:space="preserve"> - ทาสีกันสนิม</v>
      </c>
      <c r="D248" s="254"/>
      <c r="E248" s="285" t="str">
        <f>'Data information'!D465</f>
        <v>ตร.ม.</v>
      </c>
      <c r="F248" s="254">
        <f>'Data information'!E465</f>
        <v>22.42</v>
      </c>
      <c r="G248" s="254">
        <f t="shared" si="30"/>
        <v>0</v>
      </c>
      <c r="H248" s="254">
        <f>'Data information'!F465</f>
        <v>30</v>
      </c>
      <c r="I248" s="254">
        <f t="shared" si="31"/>
        <v>0</v>
      </c>
      <c r="J248" s="254">
        <f t="shared" si="32"/>
        <v>0</v>
      </c>
      <c r="K248" s="231"/>
    </row>
    <row r="249" spans="1:11" s="208" customFormat="1" hidden="1">
      <c r="A249" s="231"/>
      <c r="B249" s="233"/>
      <c r="C249" s="321" t="str">
        <f>'Data information'!C466</f>
        <v xml:space="preserve"> - ทาสีน้ำมัน</v>
      </c>
      <c r="D249" s="254"/>
      <c r="E249" s="285" t="str">
        <f>'Data information'!D466</f>
        <v>ตร.ม.</v>
      </c>
      <c r="F249" s="254">
        <f>'Data information'!E466</f>
        <v>66.12</v>
      </c>
      <c r="G249" s="254">
        <f t="shared" si="30"/>
        <v>0</v>
      </c>
      <c r="H249" s="254">
        <f>'Data information'!F466</f>
        <v>35</v>
      </c>
      <c r="I249" s="254">
        <f t="shared" si="31"/>
        <v>0</v>
      </c>
      <c r="J249" s="254">
        <f t="shared" si="32"/>
        <v>0</v>
      </c>
      <c r="K249" s="231"/>
    </row>
    <row r="250" spans="1:11" s="208" customFormat="1" hidden="1">
      <c r="A250" s="231"/>
      <c r="B250" s="233"/>
      <c r="C250" s="321" t="str">
        <f>'Data information'!C467</f>
        <v xml:space="preserve"> - งานราวเหล็ก ราวบันได ST.1</v>
      </c>
      <c r="D250" s="254"/>
      <c r="E250" s="285" t="str">
        <f>'Data information'!D467</f>
        <v>ม.</v>
      </c>
      <c r="F250" s="254">
        <f>'Data information'!E467</f>
        <v>1838.53</v>
      </c>
      <c r="G250" s="254">
        <f t="shared" si="30"/>
        <v>0</v>
      </c>
      <c r="H250" s="254">
        <f>'Data information'!F467</f>
        <v>560</v>
      </c>
      <c r="I250" s="254">
        <f t="shared" si="31"/>
        <v>0</v>
      </c>
      <c r="J250" s="254">
        <f t="shared" si="32"/>
        <v>0</v>
      </c>
      <c r="K250" s="231"/>
    </row>
    <row r="251" spans="1:11" s="208" customFormat="1" hidden="1">
      <c r="A251" s="231"/>
      <c r="B251" s="233"/>
      <c r="C251" s="319" t="str">
        <f>'Data information'!C468</f>
        <v>งานบันได ST.2 อาคาร 3,8</v>
      </c>
      <c r="D251" s="254"/>
      <c r="E251" s="285"/>
      <c r="F251" s="254"/>
      <c r="G251" s="254"/>
      <c r="H251" s="254"/>
      <c r="I251" s="254"/>
      <c r="J251" s="254"/>
      <c r="K251" s="231"/>
    </row>
    <row r="252" spans="1:11" s="208" customFormat="1" hidden="1">
      <c r="A252" s="231"/>
      <c r="B252" s="233"/>
      <c r="C252" s="321" t="str">
        <f>'Data information'!C469</f>
        <v xml:space="preserve"> - H-390X300X10X16 mm.( แม่บันได )</v>
      </c>
      <c r="D252" s="254"/>
      <c r="E252" s="285" t="str">
        <f>'Data information'!D469</f>
        <v>กก.</v>
      </c>
      <c r="F252" s="254">
        <f>'Data information'!E469</f>
        <v>34.64</v>
      </c>
      <c r="G252" s="254">
        <f t="shared" si="30"/>
        <v>0</v>
      </c>
      <c r="H252" s="254">
        <f>'Data information'!F469</f>
        <v>0</v>
      </c>
      <c r="I252" s="254">
        <f t="shared" si="31"/>
        <v>0</v>
      </c>
      <c r="J252" s="254">
        <f t="shared" si="32"/>
        <v>0</v>
      </c>
      <c r="K252" s="231"/>
    </row>
    <row r="253" spans="1:11" s="208" customFormat="1" hidden="1">
      <c r="A253" s="231"/>
      <c r="B253" s="233"/>
      <c r="C253" s="321" t="str">
        <f>'Data information'!C470</f>
        <v xml:space="preserve"> - แผ่นเหล็กเรียบดำหนา 6 มม. (ลูกตั้ง-ลูกนอน)</v>
      </c>
      <c r="D253" s="254"/>
      <c r="E253" s="285" t="str">
        <f>'Data information'!D470</f>
        <v>กก.</v>
      </c>
      <c r="F253" s="254">
        <f>'Data information'!E470</f>
        <v>25.12</v>
      </c>
      <c r="G253" s="254">
        <f t="shared" si="30"/>
        <v>0</v>
      </c>
      <c r="H253" s="254">
        <f>'Data information'!F470</f>
        <v>0</v>
      </c>
      <c r="I253" s="254">
        <f t="shared" si="31"/>
        <v>0</v>
      </c>
      <c r="J253" s="254">
        <f t="shared" si="32"/>
        <v>0</v>
      </c>
      <c r="K253" s="231"/>
    </row>
    <row r="254" spans="1:11" s="208" customFormat="1" hidden="1">
      <c r="A254" s="231"/>
      <c r="B254" s="233"/>
      <c r="C254" s="321" t="str">
        <f>'Data information'!C471</f>
        <v xml:space="preserve"> - แผ่นเหล็กขนาด 1000X400X25mm. </v>
      </c>
      <c r="D254" s="254"/>
      <c r="E254" s="285" t="str">
        <f>'Data information'!D471</f>
        <v>กก.</v>
      </c>
      <c r="F254" s="254">
        <f>'Data information'!E471</f>
        <v>28.44</v>
      </c>
      <c r="G254" s="254">
        <f t="shared" si="30"/>
        <v>0</v>
      </c>
      <c r="H254" s="254">
        <f>'Data information'!F471</f>
        <v>0</v>
      </c>
      <c r="I254" s="254">
        <f t="shared" si="31"/>
        <v>0</v>
      </c>
      <c r="J254" s="254">
        <f t="shared" si="32"/>
        <v>0</v>
      </c>
      <c r="K254" s="231"/>
    </row>
    <row r="255" spans="1:11" s="208" customFormat="1" hidden="1">
      <c r="A255" s="231"/>
      <c r="B255" s="233"/>
      <c r="C255" s="321" t="str">
        <f>'Data information'!C472</f>
        <v xml:space="preserve"> - แผ่นเหล็กขนาด 400X400X25mm. </v>
      </c>
      <c r="D255" s="254"/>
      <c r="E255" s="285" t="str">
        <f>'Data information'!D472</f>
        <v>กก.</v>
      </c>
      <c r="F255" s="254">
        <f>'Data information'!E472</f>
        <v>28.44</v>
      </c>
      <c r="G255" s="254">
        <f t="shared" si="30"/>
        <v>0</v>
      </c>
      <c r="H255" s="254">
        <f>'Data information'!F472</f>
        <v>0</v>
      </c>
      <c r="I255" s="254">
        <f t="shared" si="31"/>
        <v>0</v>
      </c>
      <c r="J255" s="254">
        <f t="shared" si="32"/>
        <v>0</v>
      </c>
      <c r="K255" s="231"/>
    </row>
    <row r="256" spans="1:11" s="208" customFormat="1" hidden="1">
      <c r="A256" s="231"/>
      <c r="B256" s="233"/>
      <c r="C256" s="321" t="str">
        <f>'Data information'!C473</f>
        <v xml:space="preserve"> - ค่าแรงเชื่อม ประกอบเหล็กโครงสร้าง</v>
      </c>
      <c r="D256" s="254"/>
      <c r="E256" s="285" t="str">
        <f>'Data information'!D473</f>
        <v>กก.</v>
      </c>
      <c r="F256" s="254">
        <f>'Data information'!E473</f>
        <v>0</v>
      </c>
      <c r="G256" s="254">
        <f t="shared" si="30"/>
        <v>0</v>
      </c>
      <c r="H256" s="254">
        <f>'Data information'!F473</f>
        <v>10</v>
      </c>
      <c r="I256" s="254">
        <f t="shared" si="31"/>
        <v>0</v>
      </c>
      <c r="J256" s="254">
        <f t="shared" si="32"/>
        <v>0</v>
      </c>
      <c r="K256" s="231"/>
    </row>
    <row r="257" spans="1:11" s="208" customFormat="1" hidden="1">
      <c r="A257" s="231"/>
      <c r="B257" s="233"/>
      <c r="C257" s="321" t="str">
        <f>'Data information'!C474</f>
        <v xml:space="preserve"> - Dowel DB25 </v>
      </c>
      <c r="D257" s="254"/>
      <c r="E257" s="285" t="str">
        <f>'Data information'!D474</f>
        <v>กก.</v>
      </c>
      <c r="F257" s="254">
        <f>'Data information'!E474</f>
        <v>20.41</v>
      </c>
      <c r="G257" s="254">
        <f t="shared" si="30"/>
        <v>0</v>
      </c>
      <c r="H257" s="254">
        <f>'Data information'!F474</f>
        <v>0</v>
      </c>
      <c r="I257" s="254">
        <f t="shared" si="31"/>
        <v>0</v>
      </c>
      <c r="J257" s="254">
        <f t="shared" si="32"/>
        <v>0</v>
      </c>
      <c r="K257" s="231"/>
    </row>
    <row r="258" spans="1:11" s="208" customFormat="1" hidden="1">
      <c r="A258" s="231"/>
      <c r="B258" s="233"/>
      <c r="C258" s="321" t="str">
        <f>'Data information'!C475</f>
        <v xml:space="preserve"> - คอนกรีต ขัดมันเรียบ (ลูกนอนบันได)</v>
      </c>
      <c r="D258" s="254"/>
      <c r="E258" s="285" t="str">
        <f>'Data information'!D475</f>
        <v>ลบ.ม.</v>
      </c>
      <c r="F258" s="254">
        <f>'Data information'!E475</f>
        <v>1971.96</v>
      </c>
      <c r="G258" s="254">
        <f t="shared" si="30"/>
        <v>0</v>
      </c>
      <c r="H258" s="254">
        <f>'Data information'!F475</f>
        <v>519</v>
      </c>
      <c r="I258" s="254">
        <f t="shared" si="31"/>
        <v>0</v>
      </c>
      <c r="J258" s="254">
        <f t="shared" si="32"/>
        <v>0</v>
      </c>
      <c r="K258" s="231"/>
    </row>
    <row r="259" spans="1:11" s="208" customFormat="1" hidden="1">
      <c r="A259" s="231"/>
      <c r="B259" s="233"/>
      <c r="C259" s="321" t="str">
        <f>'Data information'!C476</f>
        <v xml:space="preserve"> - เหล็กเสริม RB 9 มม.</v>
      </c>
      <c r="D259" s="254"/>
      <c r="E259" s="285" t="str">
        <f>'Data information'!D476</f>
        <v>กก.</v>
      </c>
      <c r="F259" s="254">
        <f>'Data information'!E476</f>
        <v>20.79</v>
      </c>
      <c r="G259" s="254">
        <f t="shared" si="30"/>
        <v>0</v>
      </c>
      <c r="H259" s="254">
        <f>'Data information'!F476</f>
        <v>4.4000000000000004</v>
      </c>
      <c r="I259" s="254">
        <f t="shared" si="31"/>
        <v>0</v>
      </c>
      <c r="J259" s="254">
        <f t="shared" si="32"/>
        <v>0</v>
      </c>
      <c r="K259" s="231"/>
    </row>
    <row r="260" spans="1:11" s="208" customFormat="1" hidden="1">
      <c r="A260" s="231"/>
      <c r="B260" s="233"/>
      <c r="C260" s="321" t="str">
        <f>'Data information'!C477</f>
        <v xml:space="preserve"> - เหล็กเสริม DB 12 มม.</v>
      </c>
      <c r="D260" s="254"/>
      <c r="E260" s="285" t="str">
        <f>'Data information'!D477</f>
        <v>กก.</v>
      </c>
      <c r="F260" s="254">
        <f>'Data information'!E477</f>
        <v>20.2</v>
      </c>
      <c r="G260" s="254">
        <f t="shared" si="30"/>
        <v>0</v>
      </c>
      <c r="H260" s="254">
        <f>'Data information'!F477</f>
        <v>3.6</v>
      </c>
      <c r="I260" s="254">
        <f t="shared" si="31"/>
        <v>0</v>
      </c>
      <c r="J260" s="254">
        <f t="shared" si="32"/>
        <v>0</v>
      </c>
      <c r="K260" s="231"/>
    </row>
    <row r="261" spans="1:11" s="208" customFormat="1" hidden="1">
      <c r="A261" s="231"/>
      <c r="B261" s="233"/>
      <c r="C261" s="321" t="str">
        <f>'Data information'!C478</f>
        <v xml:space="preserve"> - ลวดผูกเหล็ก</v>
      </c>
      <c r="D261" s="254"/>
      <c r="E261" s="285" t="str">
        <f>'Data information'!D478</f>
        <v>กก.</v>
      </c>
      <c r="F261" s="254">
        <f>'Data information'!E478</f>
        <v>34.42</v>
      </c>
      <c r="G261" s="254">
        <f t="shared" si="30"/>
        <v>0</v>
      </c>
      <c r="H261" s="254">
        <f>'Data information'!F478</f>
        <v>0</v>
      </c>
      <c r="I261" s="254">
        <f t="shared" si="31"/>
        <v>0</v>
      </c>
      <c r="J261" s="254">
        <f t="shared" si="32"/>
        <v>0</v>
      </c>
      <c r="K261" s="231"/>
    </row>
    <row r="262" spans="1:11" s="208" customFormat="1" hidden="1">
      <c r="A262" s="231"/>
      <c r="B262" s="233"/>
      <c r="C262" s="321" t="str">
        <f>'Data information'!C479</f>
        <v xml:space="preserve"> - เหล็กสี่เหลี่ยมตัน 1 x 1 ซม.(จมูกบันได)</v>
      </c>
      <c r="D262" s="254"/>
      <c r="E262" s="285" t="str">
        <f>'Data information'!D479</f>
        <v>ม.</v>
      </c>
      <c r="F262" s="254">
        <f>'Data information'!E479</f>
        <v>30</v>
      </c>
      <c r="G262" s="254">
        <f t="shared" si="30"/>
        <v>0</v>
      </c>
      <c r="H262" s="254">
        <f>'Data information'!F479</f>
        <v>0</v>
      </c>
      <c r="I262" s="254">
        <f t="shared" si="31"/>
        <v>0</v>
      </c>
      <c r="J262" s="254">
        <f t="shared" si="32"/>
        <v>0</v>
      </c>
      <c r="K262" s="231"/>
    </row>
    <row r="263" spans="1:11" s="208" customFormat="1" hidden="1">
      <c r="A263" s="231"/>
      <c r="B263" s="233"/>
      <c r="C263" s="321" t="str">
        <f>'Data information'!C480</f>
        <v xml:space="preserve"> - ทาสีกันสนิม</v>
      </c>
      <c r="D263" s="254"/>
      <c r="E263" s="285" t="str">
        <f>'Data information'!D480</f>
        <v>ตร.ม.</v>
      </c>
      <c r="F263" s="254">
        <f>'Data information'!E480</f>
        <v>22.42</v>
      </c>
      <c r="G263" s="254">
        <f t="shared" si="30"/>
        <v>0</v>
      </c>
      <c r="H263" s="254">
        <f>'Data information'!F480</f>
        <v>30</v>
      </c>
      <c r="I263" s="254">
        <f t="shared" si="31"/>
        <v>0</v>
      </c>
      <c r="J263" s="254">
        <f t="shared" si="32"/>
        <v>0</v>
      </c>
      <c r="K263" s="231"/>
    </row>
    <row r="264" spans="1:11" s="208" customFormat="1" hidden="1">
      <c r="A264" s="231"/>
      <c r="B264" s="233"/>
      <c r="C264" s="321" t="str">
        <f>'Data information'!C481</f>
        <v xml:space="preserve"> - ทาสีน้ำมัน</v>
      </c>
      <c r="D264" s="254"/>
      <c r="E264" s="285" t="str">
        <f>'Data information'!D481</f>
        <v>ตร.ม.</v>
      </c>
      <c r="F264" s="254">
        <f>'Data information'!E481</f>
        <v>66.12</v>
      </c>
      <c r="G264" s="254">
        <f t="shared" si="30"/>
        <v>0</v>
      </c>
      <c r="H264" s="254">
        <f>'Data information'!F481</f>
        <v>35</v>
      </c>
      <c r="I264" s="254">
        <f t="shared" si="31"/>
        <v>0</v>
      </c>
      <c r="J264" s="254">
        <f t="shared" si="32"/>
        <v>0</v>
      </c>
      <c r="K264" s="231"/>
    </row>
    <row r="265" spans="1:11" s="208" customFormat="1" hidden="1">
      <c r="A265" s="231"/>
      <c r="B265" s="233"/>
      <c r="C265" s="321" t="str">
        <f>'Data information'!C482</f>
        <v xml:space="preserve"> - งานราวเหล็ก ราวบันได ST.2</v>
      </c>
      <c r="D265" s="254"/>
      <c r="E265" s="285" t="str">
        <f>'Data information'!D482</f>
        <v>ม.</v>
      </c>
      <c r="F265" s="254">
        <f>'Data information'!E482</f>
        <v>1838.53</v>
      </c>
      <c r="G265" s="254">
        <f t="shared" si="30"/>
        <v>0</v>
      </c>
      <c r="H265" s="254">
        <f>'Data information'!F482</f>
        <v>560</v>
      </c>
      <c r="I265" s="254">
        <f t="shared" si="31"/>
        <v>0</v>
      </c>
      <c r="J265" s="254">
        <f t="shared" si="32"/>
        <v>0</v>
      </c>
      <c r="K265" s="231"/>
    </row>
    <row r="266" spans="1:11" s="208" customFormat="1" hidden="1">
      <c r="A266" s="231"/>
      <c r="B266" s="233"/>
      <c r="C266" s="319" t="str">
        <f>'Data information'!C483</f>
        <v>งานบันได ST.2 อาคาร 5</v>
      </c>
      <c r="D266" s="254"/>
      <c r="E266" s="285"/>
      <c r="F266" s="254"/>
      <c r="G266" s="254"/>
      <c r="H266" s="254"/>
      <c r="I266" s="254"/>
      <c r="J266" s="254"/>
      <c r="K266" s="231"/>
    </row>
    <row r="267" spans="1:11" s="208" customFormat="1" hidden="1">
      <c r="A267" s="231"/>
      <c r="B267" s="233"/>
      <c r="C267" s="321" t="str">
        <f>'Data information'!C484</f>
        <v xml:space="preserve"> - คอนกรีตโครงสร้าง  fc'= 280 ksc. ทรงกระบอก</v>
      </c>
      <c r="D267" s="254"/>
      <c r="E267" s="285" t="str">
        <f>'Data information'!D484</f>
        <v>ลบ.ม.</v>
      </c>
      <c r="F267" s="254">
        <f>'Data information'!E484</f>
        <v>1971.96</v>
      </c>
      <c r="G267" s="254">
        <f t="shared" si="30"/>
        <v>0</v>
      </c>
      <c r="H267" s="254">
        <f>'Data information'!F484</f>
        <v>519</v>
      </c>
      <c r="I267" s="254">
        <f t="shared" si="31"/>
        <v>0</v>
      </c>
      <c r="J267" s="254">
        <f t="shared" si="32"/>
        <v>0</v>
      </c>
      <c r="K267" s="231"/>
    </row>
    <row r="268" spans="1:11" s="208" customFormat="1" hidden="1">
      <c r="A268" s="231"/>
      <c r="B268" s="233"/>
      <c r="C268" s="321" t="str">
        <f>'Data information'!C485</f>
        <v xml:space="preserve">  - ไม้แบบทั่วไป  50%</v>
      </c>
      <c r="D268" s="254"/>
      <c r="E268" s="285" t="str">
        <f>'Data information'!D485</f>
        <v>ตร.ม.</v>
      </c>
      <c r="F268" s="254">
        <f>'Data information'!E485</f>
        <v>300</v>
      </c>
      <c r="G268" s="254">
        <f t="shared" si="30"/>
        <v>0</v>
      </c>
      <c r="H268" s="254">
        <f>'Data information'!F485</f>
        <v>0</v>
      </c>
      <c r="I268" s="254">
        <f t="shared" si="31"/>
        <v>0</v>
      </c>
      <c r="J268" s="254">
        <f t="shared" si="32"/>
        <v>0</v>
      </c>
      <c r="K268" s="231"/>
    </row>
    <row r="269" spans="1:11" s="208" customFormat="1" hidden="1">
      <c r="A269" s="231"/>
      <c r="B269" s="233"/>
      <c r="C269" s="321" t="str">
        <f>'Data information'!C486</f>
        <v xml:space="preserve">  - ค่าแรงไม้แบบ</v>
      </c>
      <c r="D269" s="254"/>
      <c r="E269" s="285" t="str">
        <f>'Data information'!D486</f>
        <v>ตร.ม.</v>
      </c>
      <c r="F269" s="254">
        <f>'Data information'!E486</f>
        <v>0</v>
      </c>
      <c r="G269" s="254">
        <f t="shared" si="30"/>
        <v>0</v>
      </c>
      <c r="H269" s="254">
        <f>'Data information'!F486</f>
        <v>115</v>
      </c>
      <c r="I269" s="254">
        <f t="shared" si="31"/>
        <v>0</v>
      </c>
      <c r="J269" s="254">
        <f t="shared" si="32"/>
        <v>0</v>
      </c>
      <c r="K269" s="231"/>
    </row>
    <row r="270" spans="1:11" s="208" customFormat="1" hidden="1">
      <c r="A270" s="231"/>
      <c r="B270" s="233"/>
      <c r="C270" s="321" t="str">
        <f>'Data information'!C487</f>
        <v xml:space="preserve">  - ไม้คร่าวยึดแบบหล่อคอนกรีต </v>
      </c>
      <c r="D270" s="254"/>
      <c r="E270" s="285" t="str">
        <f>'Data information'!D487</f>
        <v>ตร.ม.</v>
      </c>
      <c r="F270" s="254">
        <f>'Data information'!E487</f>
        <v>300</v>
      </c>
      <c r="G270" s="254">
        <f t="shared" si="30"/>
        <v>0</v>
      </c>
      <c r="H270" s="254">
        <f>'Data information'!F487</f>
        <v>0</v>
      </c>
      <c r="I270" s="254">
        <f t="shared" si="31"/>
        <v>0</v>
      </c>
      <c r="J270" s="254">
        <f t="shared" si="32"/>
        <v>0</v>
      </c>
      <c r="K270" s="231"/>
    </row>
    <row r="271" spans="1:11" s="208" customFormat="1" hidden="1">
      <c r="A271" s="231"/>
      <c r="B271" s="233"/>
      <c r="C271" s="321" t="str">
        <f>'Data information'!C488</f>
        <v xml:space="preserve">  - ตะปู</v>
      </c>
      <c r="D271" s="254"/>
      <c r="E271" s="285" t="str">
        <f>'Data information'!D488</f>
        <v>กก.</v>
      </c>
      <c r="F271" s="254">
        <f>'Data information'!E488</f>
        <v>58.88</v>
      </c>
      <c r="G271" s="254">
        <f t="shared" si="30"/>
        <v>0</v>
      </c>
      <c r="H271" s="254">
        <f>'Data information'!F488</f>
        <v>0</v>
      </c>
      <c r="I271" s="254">
        <f t="shared" si="31"/>
        <v>0</v>
      </c>
      <c r="J271" s="254">
        <f t="shared" si="32"/>
        <v>0</v>
      </c>
      <c r="K271" s="231"/>
    </row>
    <row r="272" spans="1:11" s="208" customFormat="1" hidden="1">
      <c r="A272" s="231"/>
      <c r="B272" s="233"/>
      <c r="C272" s="321" t="str">
        <f>'Data information'!C489</f>
        <v xml:space="preserve">  - เหล็กเส้นกลมผิวเรียบ SR.24 RB9 มม.</v>
      </c>
      <c r="D272" s="254"/>
      <c r="E272" s="285" t="str">
        <f>'Data information'!D489</f>
        <v>กก.</v>
      </c>
      <c r="F272" s="254">
        <f>'Data information'!E489</f>
        <v>20.79</v>
      </c>
      <c r="G272" s="254">
        <f t="shared" si="30"/>
        <v>0</v>
      </c>
      <c r="H272" s="254">
        <f>'Data information'!F489</f>
        <v>4.4000000000000004</v>
      </c>
      <c r="I272" s="254">
        <f t="shared" si="31"/>
        <v>0</v>
      </c>
      <c r="J272" s="254">
        <f t="shared" si="32"/>
        <v>0</v>
      </c>
      <c r="K272" s="231"/>
    </row>
    <row r="273" spans="1:11" s="208" customFormat="1" hidden="1">
      <c r="A273" s="231"/>
      <c r="B273" s="233"/>
      <c r="C273" s="321" t="str">
        <f>'Data information'!C490</f>
        <v xml:space="preserve">  - เหล็กเส้นกลมผิวข้ออ้อย SD.40 DB12 มม.</v>
      </c>
      <c r="D273" s="254"/>
      <c r="E273" s="285" t="str">
        <f>'Data information'!D490</f>
        <v>กก.</v>
      </c>
      <c r="F273" s="254">
        <f>'Data information'!E490</f>
        <v>20.2</v>
      </c>
      <c r="G273" s="254">
        <f t="shared" si="30"/>
        <v>0</v>
      </c>
      <c r="H273" s="254">
        <f>'Data information'!F490</f>
        <v>3.6</v>
      </c>
      <c r="I273" s="254">
        <f t="shared" si="31"/>
        <v>0</v>
      </c>
      <c r="J273" s="254">
        <f t="shared" si="32"/>
        <v>0</v>
      </c>
      <c r="K273" s="231"/>
    </row>
    <row r="274" spans="1:11" s="208" customFormat="1" hidden="1">
      <c r="A274" s="231"/>
      <c r="B274" s="233"/>
      <c r="C274" s="321" t="str">
        <f>'Data information'!C491</f>
        <v xml:space="preserve"> - ลวดผูกเหล็ก</v>
      </c>
      <c r="D274" s="254"/>
      <c r="E274" s="285" t="str">
        <f>'Data information'!D491</f>
        <v>กก.</v>
      </c>
      <c r="F274" s="254">
        <f>'Data information'!E491</f>
        <v>34.42</v>
      </c>
      <c r="G274" s="254">
        <f t="shared" si="30"/>
        <v>0</v>
      </c>
      <c r="H274" s="254">
        <f>'Data information'!F491</f>
        <v>0</v>
      </c>
      <c r="I274" s="254">
        <f t="shared" si="31"/>
        <v>0</v>
      </c>
      <c r="J274" s="254">
        <f t="shared" si="32"/>
        <v>0</v>
      </c>
      <c r="K274" s="231"/>
    </row>
    <row r="275" spans="1:11" s="208" customFormat="1" hidden="1">
      <c r="A275" s="231"/>
      <c r="B275" s="233"/>
      <c r="C275" s="321" t="str">
        <f>'Data information'!C492</f>
        <v xml:space="preserve"> - กันลื่นเหล็กสี่เหลี่ยมตัน ขนาด 1x1 ซม.(จมูกบันได)</v>
      </c>
      <c r="D275" s="254"/>
      <c r="E275" s="285" t="str">
        <f>'Data information'!D492</f>
        <v>กก.</v>
      </c>
      <c r="F275" s="254">
        <f>'Data information'!E492</f>
        <v>30</v>
      </c>
      <c r="G275" s="254">
        <f t="shared" si="30"/>
        <v>0</v>
      </c>
      <c r="H275" s="254">
        <f>'Data information'!F492</f>
        <v>0</v>
      </c>
      <c r="I275" s="254">
        <f t="shared" si="31"/>
        <v>0</v>
      </c>
      <c r="J275" s="254">
        <f t="shared" si="32"/>
        <v>0</v>
      </c>
      <c r="K275" s="231"/>
    </row>
    <row r="276" spans="1:11" s="208" customFormat="1" hidden="1">
      <c r="A276" s="231"/>
      <c r="B276" s="233"/>
      <c r="C276" s="321" t="str">
        <f>'Data information'!C493</f>
        <v xml:space="preserve"> - งานราวเหล็ก ราวบันได ST2</v>
      </c>
      <c r="D276" s="254"/>
      <c r="E276" s="285" t="str">
        <f>'Data information'!D493</f>
        <v>ม.</v>
      </c>
      <c r="F276" s="254">
        <f>'Data information'!E493</f>
        <v>303.774</v>
      </c>
      <c r="G276" s="254">
        <f t="shared" si="30"/>
        <v>0</v>
      </c>
      <c r="H276" s="254">
        <f>'Data information'!F493</f>
        <v>114</v>
      </c>
      <c r="I276" s="254">
        <f t="shared" si="31"/>
        <v>0</v>
      </c>
      <c r="J276" s="254">
        <f t="shared" si="32"/>
        <v>0</v>
      </c>
      <c r="K276" s="231"/>
    </row>
    <row r="277" spans="1:11" s="208" customFormat="1" hidden="1">
      <c r="A277" s="231"/>
      <c r="B277" s="233"/>
      <c r="C277" s="319" t="str">
        <f>'Data information'!C494</f>
        <v>งานบันได ST.2-1 อาคาร1,2, 6,7</v>
      </c>
      <c r="D277" s="254"/>
      <c r="E277" s="285"/>
      <c r="F277" s="254"/>
      <c r="G277" s="254"/>
      <c r="H277" s="254"/>
      <c r="I277" s="254"/>
      <c r="J277" s="254"/>
      <c r="K277" s="231"/>
    </row>
    <row r="278" spans="1:11" s="208" customFormat="1" hidden="1">
      <c r="A278" s="231"/>
      <c r="B278" s="233"/>
      <c r="C278" s="321" t="str">
        <f>'Data information'!C495</f>
        <v xml:space="preserve"> -  H-200X200X8X12mm. </v>
      </c>
      <c r="D278" s="254"/>
      <c r="E278" s="285" t="str">
        <f>'Data information'!D495</f>
        <v>กก.</v>
      </c>
      <c r="F278" s="254">
        <f>'Data information'!E495</f>
        <v>33.409999999999997</v>
      </c>
      <c r="G278" s="254">
        <f t="shared" si="30"/>
        <v>0</v>
      </c>
      <c r="H278" s="254">
        <f>'Data information'!F495</f>
        <v>0</v>
      </c>
      <c r="I278" s="254">
        <f t="shared" si="31"/>
        <v>0</v>
      </c>
      <c r="J278" s="254">
        <f t="shared" si="32"/>
        <v>0</v>
      </c>
      <c r="K278" s="231"/>
    </row>
    <row r="279" spans="1:11" s="208" customFormat="1" hidden="1">
      <c r="A279" s="231"/>
      <c r="B279" s="233"/>
      <c r="C279" s="321" t="str">
        <f>'Data information'!C496</f>
        <v xml:space="preserve">  - H-194X150X6X9mm.</v>
      </c>
      <c r="D279" s="254"/>
      <c r="E279" s="285" t="str">
        <f>'Data information'!D496</f>
        <v>กก.</v>
      </c>
      <c r="F279" s="254">
        <f>'Data information'!E496</f>
        <v>34.020000000000003</v>
      </c>
      <c r="G279" s="254">
        <f t="shared" si="30"/>
        <v>0</v>
      </c>
      <c r="H279" s="254">
        <f>'Data information'!F496</f>
        <v>0</v>
      </c>
      <c r="I279" s="254">
        <f t="shared" si="31"/>
        <v>0</v>
      </c>
      <c r="J279" s="254">
        <f t="shared" si="32"/>
        <v>0</v>
      </c>
      <c r="K279" s="231"/>
    </row>
    <row r="280" spans="1:11" s="208" customFormat="1" hidden="1">
      <c r="A280" s="231"/>
      <c r="B280" s="233"/>
      <c r="C280" s="321" t="str">
        <f>'Data information'!C497</f>
        <v xml:space="preserve"> - C-CHANNELS 200X80X7.5X11.0mm.</v>
      </c>
      <c r="D280" s="254"/>
      <c r="E280" s="285" t="str">
        <f>'Data information'!D497</f>
        <v>กก.</v>
      </c>
      <c r="F280" s="254">
        <f>'Data information'!E497</f>
        <v>35.840000000000003</v>
      </c>
      <c r="G280" s="254">
        <f t="shared" si="30"/>
        <v>0</v>
      </c>
      <c r="H280" s="254">
        <f>'Data information'!F497</f>
        <v>0</v>
      </c>
      <c r="I280" s="254">
        <f t="shared" si="31"/>
        <v>0</v>
      </c>
      <c r="J280" s="254">
        <f t="shared" si="32"/>
        <v>0</v>
      </c>
      <c r="K280" s="231"/>
    </row>
    <row r="281" spans="1:11" s="208" customFormat="1" hidden="1">
      <c r="A281" s="231"/>
      <c r="B281" s="233"/>
      <c r="C281" s="321" t="str">
        <f>'Data information'!C498</f>
        <v xml:space="preserve"> - แผ่นเหล็กลายตีนไก่  หนา 6 มม.พับ (ลูกนอนบันได)</v>
      </c>
      <c r="D281" s="254"/>
      <c r="E281" s="285" t="str">
        <f>'Data information'!D498</f>
        <v>กก.</v>
      </c>
      <c r="F281" s="254">
        <f>'Data information'!E498</f>
        <v>39.79</v>
      </c>
      <c r="G281" s="254">
        <f t="shared" si="30"/>
        <v>0</v>
      </c>
      <c r="H281" s="254">
        <f>'Data information'!F498</f>
        <v>0</v>
      </c>
      <c r="I281" s="254">
        <f t="shared" si="31"/>
        <v>0</v>
      </c>
      <c r="J281" s="254">
        <f t="shared" si="32"/>
        <v>0</v>
      </c>
      <c r="K281" s="231"/>
    </row>
    <row r="282" spans="1:11" s="208" customFormat="1" hidden="1">
      <c r="A282" s="231"/>
      <c r="B282" s="233"/>
      <c r="C282" s="321" t="str">
        <f>'Data information'!C499</f>
        <v xml:space="preserve"> - แผ่นเหล็กขนาด 250X400X20mm. </v>
      </c>
      <c r="D282" s="254"/>
      <c r="E282" s="285" t="str">
        <f>'Data information'!D499</f>
        <v>กก.</v>
      </c>
      <c r="F282" s="254">
        <f>'Data information'!E499</f>
        <v>28.692401372212689</v>
      </c>
      <c r="G282" s="254">
        <f t="shared" si="30"/>
        <v>0</v>
      </c>
      <c r="H282" s="254">
        <f>'Data information'!F499</f>
        <v>0</v>
      </c>
      <c r="I282" s="254">
        <f t="shared" si="31"/>
        <v>0</v>
      </c>
      <c r="J282" s="254">
        <f t="shared" si="32"/>
        <v>0</v>
      </c>
      <c r="K282" s="231"/>
    </row>
    <row r="283" spans="1:11" s="208" customFormat="1" hidden="1">
      <c r="A283" s="231"/>
      <c r="B283" s="233"/>
      <c r="C283" s="321" t="str">
        <f>'Data information'!C500</f>
        <v xml:space="preserve"> - แผ่นเหล็กขนาด 250X250X20mm. </v>
      </c>
      <c r="D283" s="254"/>
      <c r="E283" s="285" t="str">
        <f>'Data information'!D500</f>
        <v>กก.</v>
      </c>
      <c r="F283" s="254">
        <f>'Data information'!E500</f>
        <v>28.692401372212689</v>
      </c>
      <c r="G283" s="254">
        <f t="shared" si="30"/>
        <v>0</v>
      </c>
      <c r="H283" s="254">
        <f>'Data information'!F500</f>
        <v>0</v>
      </c>
      <c r="I283" s="254">
        <f t="shared" si="31"/>
        <v>0</v>
      </c>
      <c r="J283" s="254">
        <f t="shared" si="32"/>
        <v>0</v>
      </c>
      <c r="K283" s="231"/>
    </row>
    <row r="284" spans="1:11" s="208" customFormat="1" hidden="1">
      <c r="A284" s="231"/>
      <c r="B284" s="233"/>
      <c r="C284" s="321" t="str">
        <f>'Data information'!C501</f>
        <v xml:space="preserve"> - แผ่นเหล็กขนาด 200X350X20mm. </v>
      </c>
      <c r="D284" s="254"/>
      <c r="E284" s="285" t="str">
        <f>'Data information'!D501</f>
        <v>กก.</v>
      </c>
      <c r="F284" s="254">
        <f>'Data information'!E501</f>
        <v>28.692401372212689</v>
      </c>
      <c r="G284" s="254">
        <f t="shared" si="30"/>
        <v>0</v>
      </c>
      <c r="H284" s="254">
        <f>'Data information'!F501</f>
        <v>0</v>
      </c>
      <c r="I284" s="254">
        <f t="shared" si="31"/>
        <v>0</v>
      </c>
      <c r="J284" s="254">
        <f t="shared" si="32"/>
        <v>0</v>
      </c>
      <c r="K284" s="231"/>
    </row>
    <row r="285" spans="1:11" s="208" customFormat="1" hidden="1">
      <c r="A285" s="231"/>
      <c r="B285" s="233"/>
      <c r="C285" s="321" t="str">
        <f>'Data information'!C502</f>
        <v xml:space="preserve"> - Dowel DB20 ยาว 0.40 ม. (DETAIL-1)</v>
      </c>
      <c r="D285" s="254"/>
      <c r="E285" s="285" t="str">
        <f>'Data information'!D502</f>
        <v>กก.</v>
      </c>
      <c r="F285" s="254">
        <f>'Data information'!E502</f>
        <v>20.18</v>
      </c>
      <c r="G285" s="254">
        <f t="shared" si="30"/>
        <v>0</v>
      </c>
      <c r="H285" s="254">
        <f>'Data information'!F502</f>
        <v>0</v>
      </c>
      <c r="I285" s="254">
        <f t="shared" si="31"/>
        <v>0</v>
      </c>
      <c r="J285" s="254">
        <f t="shared" si="32"/>
        <v>0</v>
      </c>
      <c r="K285" s="231"/>
    </row>
    <row r="286" spans="1:11" s="208" customFormat="1" hidden="1">
      <c r="A286" s="231"/>
      <c r="B286" s="233"/>
      <c r="C286" s="321" t="str">
        <f>'Data information'!C503</f>
        <v xml:space="preserve"> - Dowel DB20 ยาว 0.40 ม.  (DETAIL-2)</v>
      </c>
      <c r="D286" s="254"/>
      <c r="E286" s="285" t="str">
        <f>'Data information'!D503</f>
        <v>กก.</v>
      </c>
      <c r="F286" s="254">
        <f>'Data information'!E503</f>
        <v>20.18</v>
      </c>
      <c r="G286" s="254">
        <f t="shared" si="30"/>
        <v>0</v>
      </c>
      <c r="H286" s="254">
        <f>'Data information'!F503</f>
        <v>0</v>
      </c>
      <c r="I286" s="254">
        <f t="shared" si="31"/>
        <v>0</v>
      </c>
      <c r="J286" s="254">
        <f t="shared" si="32"/>
        <v>0</v>
      </c>
      <c r="K286" s="231"/>
    </row>
    <row r="287" spans="1:11" s="208" customFormat="1" hidden="1">
      <c r="A287" s="231"/>
      <c r="B287" s="233"/>
      <c r="C287" s="321" t="str">
        <f>'Data information'!C504</f>
        <v xml:space="preserve"> - Dowel DB16 ยาว 0.40 ม.  (DETAIL-3)</v>
      </c>
      <c r="D287" s="254"/>
      <c r="E287" s="285" t="str">
        <f>'Data information'!D504</f>
        <v>กก.</v>
      </c>
      <c r="F287" s="254">
        <f>'Data information'!E504</f>
        <v>20.14</v>
      </c>
      <c r="G287" s="254">
        <f t="shared" si="30"/>
        <v>0</v>
      </c>
      <c r="H287" s="254">
        <f>'Data information'!F504</f>
        <v>0</v>
      </c>
      <c r="I287" s="254">
        <f t="shared" si="31"/>
        <v>0</v>
      </c>
      <c r="J287" s="254">
        <f t="shared" si="32"/>
        <v>0</v>
      </c>
      <c r="K287" s="231"/>
    </row>
    <row r="288" spans="1:11" s="208" customFormat="1" hidden="1">
      <c r="A288" s="231"/>
      <c r="B288" s="233"/>
      <c r="C288" s="321" t="str">
        <f>'Data information'!C505</f>
        <v xml:space="preserve"> - ค่าแรงเชื่อม ประกอบเหล็กโครงสร้าง</v>
      </c>
      <c r="D288" s="254"/>
      <c r="E288" s="285" t="str">
        <f>'Data information'!D505</f>
        <v>กก.</v>
      </c>
      <c r="F288" s="254">
        <f>'Data information'!E505</f>
        <v>0</v>
      </c>
      <c r="G288" s="254">
        <f t="shared" si="30"/>
        <v>0</v>
      </c>
      <c r="H288" s="254">
        <f>'Data information'!F505</f>
        <v>10</v>
      </c>
      <c r="I288" s="254">
        <f t="shared" si="31"/>
        <v>0</v>
      </c>
      <c r="J288" s="254">
        <f t="shared" si="32"/>
        <v>0</v>
      </c>
      <c r="K288" s="231"/>
    </row>
    <row r="289" spans="1:11" s="208" customFormat="1" hidden="1">
      <c r="A289" s="231"/>
      <c r="B289" s="233"/>
      <c r="C289" s="321" t="str">
        <f>'Data information'!C506</f>
        <v xml:space="preserve"> - ทาสีกันสนิม</v>
      </c>
      <c r="D289" s="254"/>
      <c r="E289" s="285" t="str">
        <f>'Data information'!D506</f>
        <v>ตร.ม.</v>
      </c>
      <c r="F289" s="254">
        <f>'Data information'!E506</f>
        <v>22.42</v>
      </c>
      <c r="G289" s="254">
        <f t="shared" si="30"/>
        <v>0</v>
      </c>
      <c r="H289" s="254">
        <f>'Data information'!F506</f>
        <v>30</v>
      </c>
      <c r="I289" s="254">
        <f t="shared" si="31"/>
        <v>0</v>
      </c>
      <c r="J289" s="254">
        <f t="shared" si="32"/>
        <v>0</v>
      </c>
      <c r="K289" s="231"/>
    </row>
    <row r="290" spans="1:11" s="208" customFormat="1" hidden="1">
      <c r="A290" s="231"/>
      <c r="B290" s="233"/>
      <c r="C290" s="321" t="str">
        <f>'Data information'!C507</f>
        <v xml:space="preserve"> - ทาสีน้ำมัน</v>
      </c>
      <c r="D290" s="254"/>
      <c r="E290" s="285" t="str">
        <f>'Data information'!D507</f>
        <v>ตร.ม.</v>
      </c>
      <c r="F290" s="254">
        <f>'Data information'!E507</f>
        <v>66.12</v>
      </c>
      <c r="G290" s="254">
        <f t="shared" si="30"/>
        <v>0</v>
      </c>
      <c r="H290" s="254">
        <f>'Data information'!F507</f>
        <v>35</v>
      </c>
      <c r="I290" s="254">
        <f t="shared" si="31"/>
        <v>0</v>
      </c>
      <c r="J290" s="254">
        <f t="shared" si="32"/>
        <v>0</v>
      </c>
      <c r="K290" s="231"/>
    </row>
    <row r="291" spans="1:11" s="208" customFormat="1" hidden="1">
      <c r="A291" s="231"/>
      <c r="B291" s="233"/>
      <c r="C291" s="321" t="str">
        <f>'Data information'!C508</f>
        <v xml:space="preserve"> - งานราวเหล็ก ราวบันได ST.2-1</v>
      </c>
      <c r="D291" s="254"/>
      <c r="E291" s="285" t="str">
        <f>'Data information'!D508</f>
        <v>ม.</v>
      </c>
      <c r="F291" s="254">
        <f>'Data information'!E508</f>
        <v>303.774</v>
      </c>
      <c r="G291" s="254">
        <f t="shared" si="30"/>
        <v>0</v>
      </c>
      <c r="H291" s="254">
        <f>'Data information'!F508</f>
        <v>114</v>
      </c>
      <c r="I291" s="254">
        <f t="shared" si="31"/>
        <v>0</v>
      </c>
      <c r="J291" s="254">
        <f t="shared" si="32"/>
        <v>0</v>
      </c>
      <c r="K291" s="231"/>
    </row>
    <row r="292" spans="1:11" s="208" customFormat="1" hidden="1">
      <c r="A292" s="231"/>
      <c r="B292" s="233"/>
      <c r="C292" s="319" t="str">
        <f>'Data information'!C509</f>
        <v>งานบันได ST.2-1 อาคาร 4</v>
      </c>
      <c r="D292" s="254"/>
      <c r="E292" s="285"/>
      <c r="F292" s="254"/>
      <c r="G292" s="254"/>
      <c r="H292" s="254"/>
      <c r="I292" s="254"/>
      <c r="J292" s="254"/>
      <c r="K292" s="231"/>
    </row>
    <row r="293" spans="1:11" s="208" customFormat="1" hidden="1">
      <c r="A293" s="231"/>
      <c r="B293" s="233"/>
      <c r="C293" s="321" t="str">
        <f>'Data information'!C510</f>
        <v xml:space="preserve"> - H-390X300X10X16 mm.( แม่บันได )</v>
      </c>
      <c r="D293" s="254"/>
      <c r="E293" s="285" t="str">
        <f>'Data information'!D510</f>
        <v>กก.</v>
      </c>
      <c r="F293" s="254">
        <f>'Data information'!E510</f>
        <v>34.64</v>
      </c>
      <c r="G293" s="254">
        <f t="shared" si="30"/>
        <v>0</v>
      </c>
      <c r="H293" s="254">
        <f>'Data information'!F510</f>
        <v>0</v>
      </c>
      <c r="I293" s="254">
        <f t="shared" si="31"/>
        <v>0</v>
      </c>
      <c r="J293" s="254">
        <f t="shared" si="32"/>
        <v>0</v>
      </c>
      <c r="K293" s="231"/>
    </row>
    <row r="294" spans="1:11" s="208" customFormat="1" hidden="1">
      <c r="A294" s="231"/>
      <c r="B294" s="233"/>
      <c r="C294" s="321" t="str">
        <f>'Data information'!C511</f>
        <v xml:space="preserve"> - แผ่นเหล็กเรียบดำหนา 6 มม. (ลูกตั้ง-ลูกนอน)</v>
      </c>
      <c r="D294" s="254"/>
      <c r="E294" s="285" t="str">
        <f>'Data information'!D511</f>
        <v>กก.</v>
      </c>
      <c r="F294" s="254">
        <f>'Data information'!E511</f>
        <v>25.12</v>
      </c>
      <c r="G294" s="254">
        <f t="shared" si="30"/>
        <v>0</v>
      </c>
      <c r="H294" s="254">
        <f>'Data information'!F511</f>
        <v>0</v>
      </c>
      <c r="I294" s="254">
        <f t="shared" si="31"/>
        <v>0</v>
      </c>
      <c r="J294" s="254">
        <f t="shared" si="32"/>
        <v>0</v>
      </c>
      <c r="K294" s="231"/>
    </row>
    <row r="295" spans="1:11" s="208" customFormat="1" hidden="1">
      <c r="A295" s="231"/>
      <c r="B295" s="233"/>
      <c r="C295" s="321" t="str">
        <f>'Data information'!C512</f>
        <v xml:space="preserve"> - แผ่นเหล็กขนาด 1000X400X25mm. </v>
      </c>
      <c r="D295" s="254"/>
      <c r="E295" s="285" t="str">
        <f>'Data information'!D512</f>
        <v>กก.</v>
      </c>
      <c r="F295" s="254">
        <f>'Data information'!E512</f>
        <v>28.44</v>
      </c>
      <c r="G295" s="254">
        <f t="shared" si="30"/>
        <v>0</v>
      </c>
      <c r="H295" s="254">
        <f>'Data information'!F512</f>
        <v>0</v>
      </c>
      <c r="I295" s="254">
        <f t="shared" si="31"/>
        <v>0</v>
      </c>
      <c r="J295" s="254">
        <f t="shared" si="32"/>
        <v>0</v>
      </c>
      <c r="K295" s="231"/>
    </row>
    <row r="296" spans="1:11" s="208" customFormat="1" hidden="1">
      <c r="A296" s="231"/>
      <c r="B296" s="233"/>
      <c r="C296" s="321" t="str">
        <f>'Data information'!C513</f>
        <v xml:space="preserve"> - แผ่นเหล็กขนาด 400X400X25mm. </v>
      </c>
      <c r="D296" s="254"/>
      <c r="E296" s="285" t="str">
        <f>'Data information'!D513</f>
        <v>กก.</v>
      </c>
      <c r="F296" s="254">
        <f>'Data information'!E513</f>
        <v>28.44</v>
      </c>
      <c r="G296" s="254">
        <f t="shared" si="30"/>
        <v>0</v>
      </c>
      <c r="H296" s="254">
        <f>'Data information'!F513</f>
        <v>0</v>
      </c>
      <c r="I296" s="254">
        <f t="shared" si="31"/>
        <v>0</v>
      </c>
      <c r="J296" s="254">
        <f t="shared" si="32"/>
        <v>0</v>
      </c>
      <c r="K296" s="231"/>
    </row>
    <row r="297" spans="1:11" s="208" customFormat="1" hidden="1">
      <c r="A297" s="231"/>
      <c r="B297" s="233"/>
      <c r="C297" s="321" t="str">
        <f>'Data information'!C514</f>
        <v xml:space="preserve"> - ค่าแรงเชื่อม ประกอบเหล็กโครงสร้าง</v>
      </c>
      <c r="D297" s="254"/>
      <c r="E297" s="285" t="str">
        <f>'Data information'!D514</f>
        <v>กก.</v>
      </c>
      <c r="F297" s="254">
        <f>'Data information'!E514</f>
        <v>0</v>
      </c>
      <c r="G297" s="254">
        <f t="shared" si="30"/>
        <v>0</v>
      </c>
      <c r="H297" s="254">
        <f>'Data information'!F514</f>
        <v>10</v>
      </c>
      <c r="I297" s="254">
        <f t="shared" si="31"/>
        <v>0</v>
      </c>
      <c r="J297" s="254">
        <f t="shared" si="32"/>
        <v>0</v>
      </c>
      <c r="K297" s="231"/>
    </row>
    <row r="298" spans="1:11" s="208" customFormat="1" hidden="1">
      <c r="A298" s="231"/>
      <c r="B298" s="233"/>
      <c r="C298" s="321" t="str">
        <f>'Data information'!C515</f>
        <v xml:space="preserve"> - Dowel DB25 </v>
      </c>
      <c r="D298" s="254"/>
      <c r="E298" s="285" t="str">
        <f>'Data information'!D515</f>
        <v>กก.</v>
      </c>
      <c r="F298" s="254">
        <f>'Data information'!E515</f>
        <v>20.41</v>
      </c>
      <c r="G298" s="254">
        <f t="shared" si="30"/>
        <v>0</v>
      </c>
      <c r="H298" s="254">
        <f>'Data information'!F515</f>
        <v>0</v>
      </c>
      <c r="I298" s="254">
        <f t="shared" si="31"/>
        <v>0</v>
      </c>
      <c r="J298" s="254">
        <f t="shared" si="32"/>
        <v>0</v>
      </c>
      <c r="K298" s="231"/>
    </row>
    <row r="299" spans="1:11" s="208" customFormat="1" hidden="1">
      <c r="A299" s="231"/>
      <c r="B299" s="233"/>
      <c r="C299" s="321" t="str">
        <f>'Data information'!C516</f>
        <v xml:space="preserve"> - คอนกรีต ขัดมันเรียบ (ลูกนอนบันได)</v>
      </c>
      <c r="D299" s="254"/>
      <c r="E299" s="285" t="str">
        <f>'Data information'!D516</f>
        <v>ลบ.ม.</v>
      </c>
      <c r="F299" s="254">
        <f>'Data information'!E516</f>
        <v>1971.96</v>
      </c>
      <c r="G299" s="254">
        <f t="shared" si="30"/>
        <v>0</v>
      </c>
      <c r="H299" s="254">
        <f>'Data information'!F516</f>
        <v>519</v>
      </c>
      <c r="I299" s="254">
        <f t="shared" si="31"/>
        <v>0</v>
      </c>
      <c r="J299" s="254">
        <f t="shared" si="32"/>
        <v>0</v>
      </c>
      <c r="K299" s="231"/>
    </row>
    <row r="300" spans="1:11" s="208" customFormat="1" hidden="1">
      <c r="A300" s="231"/>
      <c r="B300" s="233"/>
      <c r="C300" s="321" t="str">
        <f>'Data information'!C517</f>
        <v xml:space="preserve"> - เหล็กเสริม RB 9 มม.</v>
      </c>
      <c r="D300" s="254"/>
      <c r="E300" s="285" t="str">
        <f>'Data information'!D517</f>
        <v>กก.</v>
      </c>
      <c r="F300" s="254">
        <f>'Data information'!E517</f>
        <v>20.79</v>
      </c>
      <c r="G300" s="254">
        <f t="shared" si="30"/>
        <v>0</v>
      </c>
      <c r="H300" s="254">
        <f>'Data information'!F517</f>
        <v>4.4000000000000004</v>
      </c>
      <c r="I300" s="254">
        <f t="shared" si="31"/>
        <v>0</v>
      </c>
      <c r="J300" s="254">
        <f t="shared" si="32"/>
        <v>0</v>
      </c>
      <c r="K300" s="231"/>
    </row>
    <row r="301" spans="1:11" s="208" customFormat="1" hidden="1">
      <c r="A301" s="231"/>
      <c r="B301" s="233"/>
      <c r="C301" s="321" t="str">
        <f>'Data information'!C518</f>
        <v xml:space="preserve"> - เหล็กเสริม DB 12 มม.</v>
      </c>
      <c r="D301" s="254"/>
      <c r="E301" s="285" t="str">
        <f>'Data information'!D518</f>
        <v>กก.</v>
      </c>
      <c r="F301" s="254">
        <f>'Data information'!E518</f>
        <v>20.2</v>
      </c>
      <c r="G301" s="254">
        <f t="shared" ref="G301:G364" si="33">D301*F301</f>
        <v>0</v>
      </c>
      <c r="H301" s="254">
        <f>'Data information'!F518</f>
        <v>3.6</v>
      </c>
      <c r="I301" s="254">
        <f t="shared" ref="I301:I364" si="34">D301*H301</f>
        <v>0</v>
      </c>
      <c r="J301" s="254">
        <f t="shared" ref="J301:J364" si="35">G301+I301</f>
        <v>0</v>
      </c>
      <c r="K301" s="231"/>
    </row>
    <row r="302" spans="1:11" s="208" customFormat="1" hidden="1">
      <c r="A302" s="231"/>
      <c r="B302" s="233"/>
      <c r="C302" s="321" t="str">
        <f>'Data information'!C519</f>
        <v xml:space="preserve"> - ลวดผูกเหล็ก</v>
      </c>
      <c r="D302" s="254"/>
      <c r="E302" s="285" t="str">
        <f>'Data information'!D519</f>
        <v>กก.</v>
      </c>
      <c r="F302" s="254">
        <f>'Data information'!E519</f>
        <v>34.42</v>
      </c>
      <c r="G302" s="254">
        <f t="shared" si="33"/>
        <v>0</v>
      </c>
      <c r="H302" s="254">
        <f>'Data information'!F519</f>
        <v>0</v>
      </c>
      <c r="I302" s="254">
        <f t="shared" si="34"/>
        <v>0</v>
      </c>
      <c r="J302" s="254">
        <f t="shared" si="35"/>
        <v>0</v>
      </c>
      <c r="K302" s="231"/>
    </row>
    <row r="303" spans="1:11" s="208" customFormat="1" hidden="1">
      <c r="A303" s="231"/>
      <c r="B303" s="233"/>
      <c r="C303" s="321" t="str">
        <f>'Data information'!C520</f>
        <v xml:space="preserve"> - เหล็กสี่เหลี่ยมตัน 1 x 1 ซม.(จมูกบันได)</v>
      </c>
      <c r="D303" s="254"/>
      <c r="E303" s="285" t="str">
        <f>'Data information'!D520</f>
        <v>ม.</v>
      </c>
      <c r="F303" s="254">
        <f>'Data information'!E520</f>
        <v>30</v>
      </c>
      <c r="G303" s="254">
        <f t="shared" si="33"/>
        <v>0</v>
      </c>
      <c r="H303" s="254">
        <f>'Data information'!F520</f>
        <v>0</v>
      </c>
      <c r="I303" s="254">
        <f t="shared" si="34"/>
        <v>0</v>
      </c>
      <c r="J303" s="254">
        <f t="shared" si="35"/>
        <v>0</v>
      </c>
      <c r="K303" s="231"/>
    </row>
    <row r="304" spans="1:11" s="208" customFormat="1" hidden="1">
      <c r="A304" s="231"/>
      <c r="B304" s="233"/>
      <c r="C304" s="321" t="str">
        <f>'Data information'!C521</f>
        <v xml:space="preserve"> - ทาสีกันสนิม</v>
      </c>
      <c r="D304" s="254"/>
      <c r="E304" s="285" t="str">
        <f>'Data information'!D521</f>
        <v>ตร.ม.</v>
      </c>
      <c r="F304" s="254">
        <f>'Data information'!E521</f>
        <v>22.42</v>
      </c>
      <c r="G304" s="254">
        <f t="shared" si="33"/>
        <v>0</v>
      </c>
      <c r="H304" s="254">
        <f>'Data information'!F521</f>
        <v>30</v>
      </c>
      <c r="I304" s="254">
        <f t="shared" si="34"/>
        <v>0</v>
      </c>
      <c r="J304" s="254">
        <f t="shared" si="35"/>
        <v>0</v>
      </c>
      <c r="K304" s="231"/>
    </row>
    <row r="305" spans="1:11" s="208" customFormat="1" hidden="1">
      <c r="A305" s="231"/>
      <c r="B305" s="233"/>
      <c r="C305" s="321" t="str">
        <f>'Data information'!C522</f>
        <v xml:space="preserve"> - ทาสีน้ำมัน</v>
      </c>
      <c r="D305" s="254"/>
      <c r="E305" s="285" t="str">
        <f>'Data information'!D522</f>
        <v>ตร.ม.</v>
      </c>
      <c r="F305" s="254">
        <f>'Data information'!E522</f>
        <v>66.12</v>
      </c>
      <c r="G305" s="254">
        <f t="shared" si="33"/>
        <v>0</v>
      </c>
      <c r="H305" s="254">
        <f>'Data information'!F522</f>
        <v>35</v>
      </c>
      <c r="I305" s="254">
        <f t="shared" si="34"/>
        <v>0</v>
      </c>
      <c r="J305" s="254">
        <f t="shared" si="35"/>
        <v>0</v>
      </c>
      <c r="K305" s="231"/>
    </row>
    <row r="306" spans="1:11" s="208" customFormat="1" hidden="1">
      <c r="A306" s="231"/>
      <c r="B306" s="233"/>
      <c r="C306" s="321" t="str">
        <f>'Data information'!C523</f>
        <v xml:space="preserve"> - งานราวเหล็ก ราวบันได ST.2-1</v>
      </c>
      <c r="D306" s="254"/>
      <c r="E306" s="285" t="str">
        <f>'Data information'!D523</f>
        <v>ม.</v>
      </c>
      <c r="F306" s="254">
        <f>'Data information'!E523</f>
        <v>1838.53</v>
      </c>
      <c r="G306" s="254">
        <f t="shared" si="33"/>
        <v>0</v>
      </c>
      <c r="H306" s="254">
        <f>'Data information'!F523</f>
        <v>560</v>
      </c>
      <c r="I306" s="254">
        <f t="shared" si="34"/>
        <v>0</v>
      </c>
      <c r="J306" s="254">
        <f t="shared" si="35"/>
        <v>0</v>
      </c>
      <c r="K306" s="231"/>
    </row>
    <row r="307" spans="1:11" s="208" customFormat="1" hidden="1">
      <c r="A307" s="231"/>
      <c r="B307" s="233"/>
      <c r="C307" s="319" t="str">
        <f>'Data information'!C524</f>
        <v>งานบันได ST.2-2 อาคาร 1,6</v>
      </c>
      <c r="D307" s="254"/>
      <c r="E307" s="285"/>
      <c r="F307" s="254"/>
      <c r="G307" s="254"/>
      <c r="H307" s="254"/>
      <c r="I307" s="254"/>
      <c r="J307" s="254"/>
      <c r="K307" s="231"/>
    </row>
    <row r="308" spans="1:11" s="208" customFormat="1" hidden="1">
      <c r="A308" s="231"/>
      <c r="B308" s="233"/>
      <c r="C308" s="321" t="str">
        <f>'Data information'!C525</f>
        <v xml:space="preserve"> - H-200X200X8X12mm. </v>
      </c>
      <c r="D308" s="254"/>
      <c r="E308" s="285" t="str">
        <f>'Data information'!D525</f>
        <v>กก.</v>
      </c>
      <c r="F308" s="254">
        <f>'Data information'!E525</f>
        <v>33.409999999999997</v>
      </c>
      <c r="G308" s="254">
        <f t="shared" si="33"/>
        <v>0</v>
      </c>
      <c r="H308" s="254">
        <f>'Data information'!F525</f>
        <v>0</v>
      </c>
      <c r="I308" s="254">
        <f t="shared" si="34"/>
        <v>0</v>
      </c>
      <c r="J308" s="254">
        <f t="shared" si="35"/>
        <v>0</v>
      </c>
      <c r="K308" s="231"/>
    </row>
    <row r="309" spans="1:11" s="208" customFormat="1" hidden="1">
      <c r="A309" s="231"/>
      <c r="B309" s="233"/>
      <c r="C309" s="321" t="str">
        <f>'Data information'!C526</f>
        <v xml:space="preserve"> - H-194X150X6X9mm.</v>
      </c>
      <c r="D309" s="254"/>
      <c r="E309" s="285" t="str">
        <f>'Data information'!D526</f>
        <v>กก.</v>
      </c>
      <c r="F309" s="254">
        <f>'Data information'!E526</f>
        <v>34.020000000000003</v>
      </c>
      <c r="G309" s="254">
        <f t="shared" si="33"/>
        <v>0</v>
      </c>
      <c r="H309" s="254">
        <f>'Data information'!F526</f>
        <v>0</v>
      </c>
      <c r="I309" s="254">
        <f t="shared" si="34"/>
        <v>0</v>
      </c>
      <c r="J309" s="254">
        <f t="shared" si="35"/>
        <v>0</v>
      </c>
      <c r="K309" s="231"/>
    </row>
    <row r="310" spans="1:11" s="208" customFormat="1" hidden="1">
      <c r="A310" s="231"/>
      <c r="B310" s="233"/>
      <c r="C310" s="321" t="str">
        <f>'Data information'!C527</f>
        <v xml:space="preserve"> - C-CHANNELS 200X80X7.5X11.0mm.</v>
      </c>
      <c r="D310" s="254"/>
      <c r="E310" s="285" t="str">
        <f>'Data information'!D527</f>
        <v>กก.</v>
      </c>
      <c r="F310" s="254">
        <f>'Data information'!E527</f>
        <v>35.840000000000003</v>
      </c>
      <c r="G310" s="254">
        <f t="shared" si="33"/>
        <v>0</v>
      </c>
      <c r="H310" s="254">
        <f>'Data information'!F527</f>
        <v>0</v>
      </c>
      <c r="I310" s="254">
        <f t="shared" si="34"/>
        <v>0</v>
      </c>
      <c r="J310" s="254">
        <f t="shared" si="35"/>
        <v>0</v>
      </c>
      <c r="K310" s="231"/>
    </row>
    <row r="311" spans="1:11" s="208" customFormat="1" hidden="1">
      <c r="A311" s="231"/>
      <c r="B311" s="233"/>
      <c r="C311" s="321" t="str">
        <f>'Data information'!C528</f>
        <v xml:space="preserve"> - ลูกนอนบันไดแผ่นเหล็กลายตีนไก่  หนา 6 มม.พับ</v>
      </c>
      <c r="D311" s="254"/>
      <c r="E311" s="285" t="str">
        <f>'Data information'!D528</f>
        <v>กก.</v>
      </c>
      <c r="F311" s="254">
        <f>'Data information'!E528</f>
        <v>39.79</v>
      </c>
      <c r="G311" s="254">
        <f t="shared" si="33"/>
        <v>0</v>
      </c>
      <c r="H311" s="254">
        <f>'Data information'!F528</f>
        <v>0</v>
      </c>
      <c r="I311" s="254">
        <f t="shared" si="34"/>
        <v>0</v>
      </c>
      <c r="J311" s="254">
        <f t="shared" si="35"/>
        <v>0</v>
      </c>
      <c r="K311" s="231"/>
    </row>
    <row r="312" spans="1:11" s="208" customFormat="1" hidden="1">
      <c r="A312" s="231"/>
      <c r="B312" s="233"/>
      <c r="C312" s="321" t="str">
        <f>'Data information'!C529</f>
        <v xml:space="preserve"> - แผ่นเหล็กขนาด 250X400X20mm. </v>
      </c>
      <c r="D312" s="254"/>
      <c r="E312" s="285" t="str">
        <f>'Data information'!D529</f>
        <v>กก.</v>
      </c>
      <c r="F312" s="254">
        <f>'Data information'!E529</f>
        <v>28.44</v>
      </c>
      <c r="G312" s="254">
        <f t="shared" si="33"/>
        <v>0</v>
      </c>
      <c r="H312" s="254">
        <f>'Data information'!F529</f>
        <v>0</v>
      </c>
      <c r="I312" s="254">
        <f t="shared" si="34"/>
        <v>0</v>
      </c>
      <c r="J312" s="254">
        <f t="shared" si="35"/>
        <v>0</v>
      </c>
      <c r="K312" s="231"/>
    </row>
    <row r="313" spans="1:11" s="208" customFormat="1" hidden="1">
      <c r="A313" s="231"/>
      <c r="B313" s="233"/>
      <c r="C313" s="321" t="str">
        <f>'Data information'!C530</f>
        <v xml:space="preserve"> - แผ่นเหล็กขนาด 250X250X20mm. </v>
      </c>
      <c r="D313" s="254"/>
      <c r="E313" s="285" t="str">
        <f>'Data information'!D530</f>
        <v>กก.</v>
      </c>
      <c r="F313" s="254">
        <f>'Data information'!E530</f>
        <v>28.44</v>
      </c>
      <c r="G313" s="254">
        <f t="shared" si="33"/>
        <v>0</v>
      </c>
      <c r="H313" s="254">
        <f>'Data information'!F530</f>
        <v>0</v>
      </c>
      <c r="I313" s="254">
        <f t="shared" si="34"/>
        <v>0</v>
      </c>
      <c r="J313" s="254">
        <f t="shared" si="35"/>
        <v>0</v>
      </c>
      <c r="K313" s="231"/>
    </row>
    <row r="314" spans="1:11" s="208" customFormat="1" hidden="1">
      <c r="A314" s="231"/>
      <c r="B314" s="233"/>
      <c r="C314" s="321" t="str">
        <f>'Data information'!C531</f>
        <v xml:space="preserve"> - แผ่นเหล็กขนาด 200X350X20mm. </v>
      </c>
      <c r="D314" s="254"/>
      <c r="E314" s="285" t="str">
        <f>'Data information'!D531</f>
        <v>กก.</v>
      </c>
      <c r="F314" s="254">
        <f>'Data information'!E531</f>
        <v>28.44</v>
      </c>
      <c r="G314" s="254">
        <f t="shared" si="33"/>
        <v>0</v>
      </c>
      <c r="H314" s="254">
        <f>'Data information'!F531</f>
        <v>0</v>
      </c>
      <c r="I314" s="254">
        <f t="shared" si="34"/>
        <v>0</v>
      </c>
      <c r="J314" s="254">
        <f t="shared" si="35"/>
        <v>0</v>
      </c>
      <c r="K314" s="231"/>
    </row>
    <row r="315" spans="1:11" s="208" customFormat="1" hidden="1">
      <c r="A315" s="231"/>
      <c r="B315" s="233"/>
      <c r="C315" s="321" t="str">
        <f>'Data information'!C532</f>
        <v xml:space="preserve"> - Dowel DB20 ยาว 0.40 ม. (DETAIL-1)</v>
      </c>
      <c r="D315" s="254"/>
      <c r="E315" s="285" t="str">
        <f>'Data information'!D532</f>
        <v>กก.</v>
      </c>
      <c r="F315" s="254">
        <f>'Data information'!E532</f>
        <v>20.18</v>
      </c>
      <c r="G315" s="254">
        <f t="shared" si="33"/>
        <v>0</v>
      </c>
      <c r="H315" s="254">
        <f>'Data information'!F532</f>
        <v>0</v>
      </c>
      <c r="I315" s="254">
        <f t="shared" si="34"/>
        <v>0</v>
      </c>
      <c r="J315" s="254">
        <f t="shared" si="35"/>
        <v>0</v>
      </c>
      <c r="K315" s="231"/>
    </row>
    <row r="316" spans="1:11" s="208" customFormat="1" hidden="1">
      <c r="A316" s="231"/>
      <c r="B316" s="233"/>
      <c r="C316" s="321" t="str">
        <f>'Data information'!C533</f>
        <v xml:space="preserve"> - Dowel DB20 ยาว 0.40 ม.  (DETAIL-2)</v>
      </c>
      <c r="D316" s="254"/>
      <c r="E316" s="285" t="str">
        <f>'Data information'!D533</f>
        <v>กก.</v>
      </c>
      <c r="F316" s="254">
        <f>'Data information'!E533</f>
        <v>20.18</v>
      </c>
      <c r="G316" s="254">
        <f t="shared" si="33"/>
        <v>0</v>
      </c>
      <c r="H316" s="254">
        <f>'Data information'!F533</f>
        <v>0</v>
      </c>
      <c r="I316" s="254">
        <f t="shared" si="34"/>
        <v>0</v>
      </c>
      <c r="J316" s="254">
        <f t="shared" si="35"/>
        <v>0</v>
      </c>
      <c r="K316" s="231"/>
    </row>
    <row r="317" spans="1:11" s="208" customFormat="1" hidden="1">
      <c r="A317" s="231"/>
      <c r="B317" s="233"/>
      <c r="C317" s="321" t="str">
        <f>'Data information'!C534</f>
        <v xml:space="preserve"> - Dowel DB16 ยาว 0.40 ม.  (DETAIL-3)</v>
      </c>
      <c r="D317" s="254"/>
      <c r="E317" s="285" t="str">
        <f>'Data information'!D534</f>
        <v>กก.</v>
      </c>
      <c r="F317" s="254">
        <f>'Data information'!E534</f>
        <v>20.14</v>
      </c>
      <c r="G317" s="254">
        <f t="shared" si="33"/>
        <v>0</v>
      </c>
      <c r="H317" s="254">
        <f>'Data information'!F534</f>
        <v>0</v>
      </c>
      <c r="I317" s="254">
        <f t="shared" si="34"/>
        <v>0</v>
      </c>
      <c r="J317" s="254">
        <f t="shared" si="35"/>
        <v>0</v>
      </c>
      <c r="K317" s="231"/>
    </row>
    <row r="318" spans="1:11" s="208" customFormat="1" hidden="1">
      <c r="A318" s="231"/>
      <c r="B318" s="233"/>
      <c r="C318" s="321" t="str">
        <f>'Data information'!C535</f>
        <v xml:space="preserve"> - ค่าแรงเชื่อม ประกอบเหล็กโครงสร้าง</v>
      </c>
      <c r="D318" s="254"/>
      <c r="E318" s="285" t="str">
        <f>'Data information'!D535</f>
        <v>กก.</v>
      </c>
      <c r="F318" s="254">
        <f>'Data information'!E535</f>
        <v>0</v>
      </c>
      <c r="G318" s="254">
        <f t="shared" si="33"/>
        <v>0</v>
      </c>
      <c r="H318" s="254">
        <f>'Data information'!F535</f>
        <v>10</v>
      </c>
      <c r="I318" s="254">
        <f t="shared" si="34"/>
        <v>0</v>
      </c>
      <c r="J318" s="254">
        <f t="shared" si="35"/>
        <v>0</v>
      </c>
      <c r="K318" s="231"/>
    </row>
    <row r="319" spans="1:11" s="208" customFormat="1" hidden="1">
      <c r="A319" s="231"/>
      <c r="B319" s="233"/>
      <c r="C319" s="321" t="str">
        <f>'Data information'!C536</f>
        <v xml:space="preserve"> - ทาสีกันสนิม</v>
      </c>
      <c r="D319" s="254"/>
      <c r="E319" s="285" t="str">
        <f>'Data information'!D536</f>
        <v>ตร.ม.</v>
      </c>
      <c r="F319" s="254">
        <f>'Data information'!E536</f>
        <v>22.42</v>
      </c>
      <c r="G319" s="254">
        <f t="shared" si="33"/>
        <v>0</v>
      </c>
      <c r="H319" s="254">
        <f>'Data information'!F536</f>
        <v>30</v>
      </c>
      <c r="I319" s="254">
        <f t="shared" si="34"/>
        <v>0</v>
      </c>
      <c r="J319" s="254">
        <f t="shared" si="35"/>
        <v>0</v>
      </c>
      <c r="K319" s="231"/>
    </row>
    <row r="320" spans="1:11" s="208" customFormat="1" hidden="1">
      <c r="A320" s="231"/>
      <c r="B320" s="233"/>
      <c r="C320" s="321" t="str">
        <f>'Data information'!C537</f>
        <v xml:space="preserve"> - ทาสีน้ำมัน</v>
      </c>
      <c r="D320" s="254"/>
      <c r="E320" s="285" t="str">
        <f>'Data information'!D537</f>
        <v>ตร.ม.</v>
      </c>
      <c r="F320" s="254">
        <f>'Data information'!E537</f>
        <v>66.12</v>
      </c>
      <c r="G320" s="254">
        <f t="shared" si="33"/>
        <v>0</v>
      </c>
      <c r="H320" s="254">
        <f>'Data information'!F537</f>
        <v>35</v>
      </c>
      <c r="I320" s="254">
        <f t="shared" si="34"/>
        <v>0</v>
      </c>
      <c r="J320" s="254">
        <f t="shared" si="35"/>
        <v>0</v>
      </c>
      <c r="K320" s="231"/>
    </row>
    <row r="321" spans="1:11" s="208" customFormat="1" hidden="1">
      <c r="A321" s="231"/>
      <c r="B321" s="233"/>
      <c r="C321" s="321" t="str">
        <f>'Data information'!C538</f>
        <v xml:space="preserve"> - งานราวเหล็ก ราวบันได ST.2-2</v>
      </c>
      <c r="D321" s="254"/>
      <c r="E321" s="285" t="str">
        <f>'Data information'!D538</f>
        <v>ม.</v>
      </c>
      <c r="F321" s="254">
        <f>'Data information'!E538</f>
        <v>303.774</v>
      </c>
      <c r="G321" s="254">
        <f t="shared" si="33"/>
        <v>0</v>
      </c>
      <c r="H321" s="254">
        <f>'Data information'!F538</f>
        <v>114</v>
      </c>
      <c r="I321" s="254">
        <f t="shared" si="34"/>
        <v>0</v>
      </c>
      <c r="J321" s="254">
        <f t="shared" si="35"/>
        <v>0</v>
      </c>
      <c r="K321" s="231"/>
    </row>
    <row r="322" spans="1:11" s="208" customFormat="1" hidden="1">
      <c r="A322" s="231"/>
      <c r="B322" s="233"/>
      <c r="C322" s="319" t="str">
        <f>'Data information'!C539</f>
        <v>งานบันได ST.2-2 อาคาร 4</v>
      </c>
      <c r="D322" s="254"/>
      <c r="E322" s="285"/>
      <c r="F322" s="254"/>
      <c r="G322" s="254"/>
      <c r="H322" s="254"/>
      <c r="I322" s="254"/>
      <c r="J322" s="254"/>
      <c r="K322" s="231"/>
    </row>
    <row r="323" spans="1:11" s="208" customFormat="1" hidden="1">
      <c r="A323" s="231"/>
      <c r="B323" s="233"/>
      <c r="C323" s="321" t="str">
        <f>'Data information'!C540</f>
        <v xml:space="preserve"> - H-390X300X10X16 mm.( แม่บันได )</v>
      </c>
      <c r="D323" s="254"/>
      <c r="E323" s="285" t="str">
        <f>'Data information'!D540</f>
        <v>กก.</v>
      </c>
      <c r="F323" s="254">
        <f>'Data information'!E540</f>
        <v>34.64</v>
      </c>
      <c r="G323" s="254">
        <f t="shared" si="33"/>
        <v>0</v>
      </c>
      <c r="H323" s="254">
        <f>'Data information'!F540</f>
        <v>0</v>
      </c>
      <c r="I323" s="254">
        <f t="shared" si="34"/>
        <v>0</v>
      </c>
      <c r="J323" s="254">
        <f t="shared" si="35"/>
        <v>0</v>
      </c>
      <c r="K323" s="231"/>
    </row>
    <row r="324" spans="1:11" s="208" customFormat="1" hidden="1">
      <c r="A324" s="231"/>
      <c r="B324" s="233"/>
      <c r="C324" s="321" t="str">
        <f>'Data information'!C541</f>
        <v xml:space="preserve"> - แผ่นเหล็กเรียบดำหนา 6 มม. (ลูกตั้ง-ลูกนอน)</v>
      </c>
      <c r="D324" s="254"/>
      <c r="E324" s="285" t="str">
        <f>'Data information'!D541</f>
        <v>กก.</v>
      </c>
      <c r="F324" s="254">
        <f>'Data information'!E541</f>
        <v>25.12</v>
      </c>
      <c r="G324" s="254">
        <f t="shared" si="33"/>
        <v>0</v>
      </c>
      <c r="H324" s="254">
        <f>'Data information'!F541</f>
        <v>0</v>
      </c>
      <c r="I324" s="254">
        <f t="shared" si="34"/>
        <v>0</v>
      </c>
      <c r="J324" s="254">
        <f t="shared" si="35"/>
        <v>0</v>
      </c>
      <c r="K324" s="231"/>
    </row>
    <row r="325" spans="1:11" s="208" customFormat="1" hidden="1">
      <c r="A325" s="231"/>
      <c r="B325" s="233"/>
      <c r="C325" s="321" t="str">
        <f>'Data information'!C542</f>
        <v xml:space="preserve"> - แผ่นเหล็กขนาด 1000X400X25mm. </v>
      </c>
      <c r="D325" s="254"/>
      <c r="E325" s="285" t="str">
        <f>'Data information'!D542</f>
        <v>กก.</v>
      </c>
      <c r="F325" s="254">
        <f>'Data information'!E542</f>
        <v>28.44</v>
      </c>
      <c r="G325" s="254">
        <f t="shared" si="33"/>
        <v>0</v>
      </c>
      <c r="H325" s="254">
        <f>'Data information'!F542</f>
        <v>0</v>
      </c>
      <c r="I325" s="254">
        <f t="shared" si="34"/>
        <v>0</v>
      </c>
      <c r="J325" s="254">
        <f t="shared" si="35"/>
        <v>0</v>
      </c>
      <c r="K325" s="231"/>
    </row>
    <row r="326" spans="1:11" s="208" customFormat="1" hidden="1">
      <c r="A326" s="231"/>
      <c r="B326" s="233"/>
      <c r="C326" s="321" t="str">
        <f>'Data information'!C543</f>
        <v xml:space="preserve"> - แผ่นเหล็กขนาด 400X400X25mm. </v>
      </c>
      <c r="D326" s="254"/>
      <c r="E326" s="285" t="str">
        <f>'Data information'!D543</f>
        <v>กก.</v>
      </c>
      <c r="F326" s="254">
        <f>'Data information'!E543</f>
        <v>28.44</v>
      </c>
      <c r="G326" s="254">
        <f t="shared" si="33"/>
        <v>0</v>
      </c>
      <c r="H326" s="254">
        <f>'Data information'!F543</f>
        <v>0</v>
      </c>
      <c r="I326" s="254">
        <f t="shared" si="34"/>
        <v>0</v>
      </c>
      <c r="J326" s="254">
        <f t="shared" si="35"/>
        <v>0</v>
      </c>
      <c r="K326" s="231"/>
    </row>
    <row r="327" spans="1:11" s="208" customFormat="1" hidden="1">
      <c r="A327" s="231"/>
      <c r="B327" s="233"/>
      <c r="C327" s="321" t="str">
        <f>'Data information'!C544</f>
        <v xml:space="preserve"> - ค่าแรงเชื่อม ประกอบเหล็กโครงสร้าง</v>
      </c>
      <c r="D327" s="254"/>
      <c r="E327" s="285" t="str">
        <f>'Data information'!D544</f>
        <v>กก.</v>
      </c>
      <c r="F327" s="254">
        <f>'Data information'!E544</f>
        <v>0</v>
      </c>
      <c r="G327" s="254">
        <f t="shared" si="33"/>
        <v>0</v>
      </c>
      <c r="H327" s="254">
        <f>'Data information'!F544</f>
        <v>10</v>
      </c>
      <c r="I327" s="254">
        <f t="shared" si="34"/>
        <v>0</v>
      </c>
      <c r="J327" s="254">
        <f t="shared" si="35"/>
        <v>0</v>
      </c>
      <c r="K327" s="231"/>
    </row>
    <row r="328" spans="1:11" s="208" customFormat="1" hidden="1">
      <c r="A328" s="231"/>
      <c r="B328" s="233"/>
      <c r="C328" s="321" t="str">
        <f>'Data information'!C545</f>
        <v xml:space="preserve"> - Dowel DB25 </v>
      </c>
      <c r="D328" s="254"/>
      <c r="E328" s="285" t="str">
        <f>'Data information'!D545</f>
        <v>กก.</v>
      </c>
      <c r="F328" s="254">
        <f>'Data information'!E545</f>
        <v>20.41</v>
      </c>
      <c r="G328" s="254">
        <f t="shared" si="33"/>
        <v>0</v>
      </c>
      <c r="H328" s="254">
        <f>'Data information'!F545</f>
        <v>0</v>
      </c>
      <c r="I328" s="254">
        <f t="shared" si="34"/>
        <v>0</v>
      </c>
      <c r="J328" s="254">
        <f t="shared" si="35"/>
        <v>0</v>
      </c>
      <c r="K328" s="231"/>
    </row>
    <row r="329" spans="1:11" s="208" customFormat="1" hidden="1">
      <c r="A329" s="231"/>
      <c r="B329" s="233"/>
      <c r="C329" s="321" t="str">
        <f>'Data information'!C546</f>
        <v xml:space="preserve"> - คอนกรีต ขัดมันเรียบ (ลูกนอนบันได)</v>
      </c>
      <c r="D329" s="254"/>
      <c r="E329" s="285" t="str">
        <f>'Data information'!D546</f>
        <v>ลบ.ม.</v>
      </c>
      <c r="F329" s="254">
        <f>'Data information'!E546</f>
        <v>1971.96</v>
      </c>
      <c r="G329" s="254">
        <f t="shared" si="33"/>
        <v>0</v>
      </c>
      <c r="H329" s="254">
        <f>'Data information'!F546</f>
        <v>519</v>
      </c>
      <c r="I329" s="254">
        <f t="shared" si="34"/>
        <v>0</v>
      </c>
      <c r="J329" s="254">
        <f t="shared" si="35"/>
        <v>0</v>
      </c>
      <c r="K329" s="231"/>
    </row>
    <row r="330" spans="1:11" s="208" customFormat="1" hidden="1">
      <c r="A330" s="231"/>
      <c r="B330" s="233"/>
      <c r="C330" s="321" t="str">
        <f>'Data information'!C547</f>
        <v xml:space="preserve"> - เหล็กเสริม RB 9 มม.</v>
      </c>
      <c r="D330" s="254"/>
      <c r="E330" s="285" t="str">
        <f>'Data information'!D547</f>
        <v>กก.</v>
      </c>
      <c r="F330" s="254">
        <f>'Data information'!E547</f>
        <v>20.79</v>
      </c>
      <c r="G330" s="254">
        <f t="shared" si="33"/>
        <v>0</v>
      </c>
      <c r="H330" s="254">
        <f>'Data information'!F547</f>
        <v>4.4000000000000004</v>
      </c>
      <c r="I330" s="254">
        <f t="shared" si="34"/>
        <v>0</v>
      </c>
      <c r="J330" s="254">
        <f t="shared" si="35"/>
        <v>0</v>
      </c>
      <c r="K330" s="231"/>
    </row>
    <row r="331" spans="1:11" s="208" customFormat="1" hidden="1">
      <c r="A331" s="231"/>
      <c r="B331" s="233"/>
      <c r="C331" s="321" t="str">
        <f>'Data information'!C548</f>
        <v xml:space="preserve"> - เหล็กเสริม DB 12 มม.</v>
      </c>
      <c r="D331" s="254"/>
      <c r="E331" s="285" t="str">
        <f>'Data information'!D548</f>
        <v>กก.</v>
      </c>
      <c r="F331" s="254">
        <f>'Data information'!E548</f>
        <v>20.2</v>
      </c>
      <c r="G331" s="254">
        <f t="shared" si="33"/>
        <v>0</v>
      </c>
      <c r="H331" s="254">
        <f>'Data information'!F548</f>
        <v>3.6</v>
      </c>
      <c r="I331" s="254">
        <f t="shared" si="34"/>
        <v>0</v>
      </c>
      <c r="J331" s="254">
        <f t="shared" si="35"/>
        <v>0</v>
      </c>
      <c r="K331" s="231"/>
    </row>
    <row r="332" spans="1:11" s="208" customFormat="1" hidden="1">
      <c r="A332" s="231"/>
      <c r="B332" s="233"/>
      <c r="C332" s="321" t="str">
        <f>'Data information'!C549</f>
        <v xml:space="preserve"> - ลวดผูกเหล็ก</v>
      </c>
      <c r="D332" s="254"/>
      <c r="E332" s="285" t="str">
        <f>'Data information'!D549</f>
        <v>กก.</v>
      </c>
      <c r="F332" s="254">
        <f>'Data information'!E549</f>
        <v>34.42</v>
      </c>
      <c r="G332" s="254">
        <f t="shared" si="33"/>
        <v>0</v>
      </c>
      <c r="H332" s="254">
        <f>'Data information'!F549</f>
        <v>0</v>
      </c>
      <c r="I332" s="254">
        <f t="shared" si="34"/>
        <v>0</v>
      </c>
      <c r="J332" s="254">
        <f t="shared" si="35"/>
        <v>0</v>
      </c>
      <c r="K332" s="231"/>
    </row>
    <row r="333" spans="1:11" s="208" customFormat="1" hidden="1">
      <c r="A333" s="231"/>
      <c r="B333" s="233"/>
      <c r="C333" s="321" t="str">
        <f>'Data information'!C550</f>
        <v xml:space="preserve"> - เหล็กสี่เหลี่ยมตัน 1 x 1 ซม.(จมูกบันได)</v>
      </c>
      <c r="D333" s="254"/>
      <c r="E333" s="285" t="str">
        <f>'Data information'!D550</f>
        <v>ม.</v>
      </c>
      <c r="F333" s="254">
        <f>'Data information'!E550</f>
        <v>30</v>
      </c>
      <c r="G333" s="254">
        <f t="shared" si="33"/>
        <v>0</v>
      </c>
      <c r="H333" s="254">
        <f>'Data information'!F550</f>
        <v>0</v>
      </c>
      <c r="I333" s="254">
        <f t="shared" si="34"/>
        <v>0</v>
      </c>
      <c r="J333" s="254">
        <f t="shared" si="35"/>
        <v>0</v>
      </c>
      <c r="K333" s="231"/>
    </row>
    <row r="334" spans="1:11" s="208" customFormat="1" hidden="1">
      <c r="A334" s="231"/>
      <c r="B334" s="233"/>
      <c r="C334" s="321" t="str">
        <f>'Data information'!C551</f>
        <v xml:space="preserve"> - ทาสีกันสนิม</v>
      </c>
      <c r="D334" s="254"/>
      <c r="E334" s="285" t="str">
        <f>'Data information'!D551</f>
        <v>ตร.ม.</v>
      </c>
      <c r="F334" s="254">
        <f>'Data information'!E551</f>
        <v>22.42</v>
      </c>
      <c r="G334" s="254">
        <f t="shared" si="33"/>
        <v>0</v>
      </c>
      <c r="H334" s="254">
        <f>'Data information'!F551</f>
        <v>30</v>
      </c>
      <c r="I334" s="254">
        <f t="shared" si="34"/>
        <v>0</v>
      </c>
      <c r="J334" s="254">
        <f t="shared" si="35"/>
        <v>0</v>
      </c>
      <c r="K334" s="231"/>
    </row>
    <row r="335" spans="1:11" s="208" customFormat="1" hidden="1">
      <c r="A335" s="231"/>
      <c r="B335" s="233"/>
      <c r="C335" s="321" t="str">
        <f>'Data information'!C552</f>
        <v xml:space="preserve"> - ทาสีน้ำมัน</v>
      </c>
      <c r="D335" s="254"/>
      <c r="E335" s="285" t="str">
        <f>'Data information'!D552</f>
        <v>ตร.ม.</v>
      </c>
      <c r="F335" s="254">
        <f>'Data information'!E552</f>
        <v>66.12</v>
      </c>
      <c r="G335" s="254">
        <f t="shared" si="33"/>
        <v>0</v>
      </c>
      <c r="H335" s="254">
        <f>'Data information'!F552</f>
        <v>35</v>
      </c>
      <c r="I335" s="254">
        <f t="shared" si="34"/>
        <v>0</v>
      </c>
      <c r="J335" s="254">
        <f t="shared" si="35"/>
        <v>0</v>
      </c>
      <c r="K335" s="231"/>
    </row>
    <row r="336" spans="1:11" s="208" customFormat="1" hidden="1">
      <c r="A336" s="231"/>
      <c r="B336" s="233"/>
      <c r="C336" s="321" t="str">
        <f>'Data information'!C553</f>
        <v xml:space="preserve"> - งานราวเหล็ก ราวบันได ST.2-2</v>
      </c>
      <c r="D336" s="254"/>
      <c r="E336" s="285" t="str">
        <f>'Data information'!D553</f>
        <v>ม.</v>
      </c>
      <c r="F336" s="254">
        <f>'Data information'!E553</f>
        <v>1838.53</v>
      </c>
      <c r="G336" s="254">
        <f t="shared" si="33"/>
        <v>0</v>
      </c>
      <c r="H336" s="254">
        <f>'Data information'!F553</f>
        <v>560</v>
      </c>
      <c r="I336" s="254">
        <f t="shared" si="34"/>
        <v>0</v>
      </c>
      <c r="J336" s="254">
        <f t="shared" si="35"/>
        <v>0</v>
      </c>
      <c r="K336" s="231"/>
    </row>
    <row r="337" spans="1:11" s="208" customFormat="1" hidden="1">
      <c r="A337" s="231"/>
      <c r="B337" s="233"/>
      <c r="C337" s="319" t="str">
        <f>'Data information'!C554</f>
        <v>งานบันได ST.2-3 อาคาร 1</v>
      </c>
      <c r="D337" s="254"/>
      <c r="E337" s="285"/>
      <c r="F337" s="254"/>
      <c r="G337" s="254"/>
      <c r="H337" s="254"/>
      <c r="I337" s="254"/>
      <c r="J337" s="254"/>
      <c r="K337" s="231"/>
    </row>
    <row r="338" spans="1:11" s="208" customFormat="1" hidden="1">
      <c r="A338" s="231"/>
      <c r="B338" s="233"/>
      <c r="C338" s="321" t="str">
        <f>'Data information'!C555</f>
        <v xml:space="preserve"> - H-200X200X8X12mm. </v>
      </c>
      <c r="D338" s="254"/>
      <c r="E338" s="285" t="str">
        <f>'Data information'!D555</f>
        <v>กก.</v>
      </c>
      <c r="F338" s="254">
        <f>'Data information'!E555</f>
        <v>33.409999999999997</v>
      </c>
      <c r="G338" s="254">
        <f t="shared" si="33"/>
        <v>0</v>
      </c>
      <c r="H338" s="254">
        <f>'Data information'!F555</f>
        <v>0</v>
      </c>
      <c r="I338" s="254">
        <f t="shared" si="34"/>
        <v>0</v>
      </c>
      <c r="J338" s="254">
        <f t="shared" si="35"/>
        <v>0</v>
      </c>
      <c r="K338" s="231"/>
    </row>
    <row r="339" spans="1:11" s="208" customFormat="1" hidden="1">
      <c r="A339" s="231"/>
      <c r="B339" s="233"/>
      <c r="C339" s="321" t="str">
        <f>'Data information'!C556</f>
        <v xml:space="preserve"> - H-194X150X6X9mm.</v>
      </c>
      <c r="D339" s="254"/>
      <c r="E339" s="285" t="str">
        <f>'Data information'!D556</f>
        <v>กก.</v>
      </c>
      <c r="F339" s="254">
        <f>'Data information'!E556</f>
        <v>34.020000000000003</v>
      </c>
      <c r="G339" s="254">
        <f t="shared" si="33"/>
        <v>0</v>
      </c>
      <c r="H339" s="254">
        <f>'Data information'!F556</f>
        <v>0</v>
      </c>
      <c r="I339" s="254">
        <f t="shared" si="34"/>
        <v>0</v>
      </c>
      <c r="J339" s="254">
        <f t="shared" si="35"/>
        <v>0</v>
      </c>
      <c r="K339" s="231"/>
    </row>
    <row r="340" spans="1:11" s="208" customFormat="1" hidden="1">
      <c r="A340" s="231"/>
      <c r="B340" s="233"/>
      <c r="C340" s="321" t="str">
        <f>'Data information'!C557</f>
        <v xml:space="preserve"> - C-CHANNELS 200X80X7.5X11.0mm.</v>
      </c>
      <c r="D340" s="254"/>
      <c r="E340" s="285" t="str">
        <f>'Data information'!D557</f>
        <v>กก.</v>
      </c>
      <c r="F340" s="254">
        <f>'Data information'!E557</f>
        <v>35.840000000000003</v>
      </c>
      <c r="G340" s="254">
        <f t="shared" si="33"/>
        <v>0</v>
      </c>
      <c r="H340" s="254">
        <f>'Data information'!F557</f>
        <v>0</v>
      </c>
      <c r="I340" s="254">
        <f t="shared" si="34"/>
        <v>0</v>
      </c>
      <c r="J340" s="254">
        <f t="shared" si="35"/>
        <v>0</v>
      </c>
      <c r="K340" s="231"/>
    </row>
    <row r="341" spans="1:11" s="208" customFormat="1" hidden="1">
      <c r="A341" s="231"/>
      <c r="B341" s="233"/>
      <c r="C341" s="321" t="str">
        <f>'Data information'!C558</f>
        <v xml:space="preserve"> - ลูกนอนบันไดแผ่นเหล็กลายตีนไก่  หนา 6 มม.พับ</v>
      </c>
      <c r="D341" s="254"/>
      <c r="E341" s="285" t="str">
        <f>'Data information'!D558</f>
        <v>กก.</v>
      </c>
      <c r="F341" s="254">
        <f>'Data information'!E558</f>
        <v>39.79</v>
      </c>
      <c r="G341" s="254">
        <f t="shared" si="33"/>
        <v>0</v>
      </c>
      <c r="H341" s="254">
        <f>'Data information'!F558</f>
        <v>0</v>
      </c>
      <c r="I341" s="254">
        <f t="shared" si="34"/>
        <v>0</v>
      </c>
      <c r="J341" s="254">
        <f t="shared" si="35"/>
        <v>0</v>
      </c>
      <c r="K341" s="231"/>
    </row>
    <row r="342" spans="1:11" s="208" customFormat="1" hidden="1">
      <c r="A342" s="231"/>
      <c r="B342" s="233"/>
      <c r="C342" s="321" t="str">
        <f>'Data information'!C559</f>
        <v xml:space="preserve"> - แผ่นเหล็กขนาด 250X400X20mm. </v>
      </c>
      <c r="D342" s="254"/>
      <c r="E342" s="285" t="str">
        <f>'Data information'!D559</f>
        <v>กก.</v>
      </c>
      <c r="F342" s="254">
        <f>'Data information'!E559</f>
        <v>28.44</v>
      </c>
      <c r="G342" s="254">
        <f t="shared" si="33"/>
        <v>0</v>
      </c>
      <c r="H342" s="254">
        <f>'Data information'!F559</f>
        <v>0</v>
      </c>
      <c r="I342" s="254">
        <f t="shared" si="34"/>
        <v>0</v>
      </c>
      <c r="J342" s="254">
        <f t="shared" si="35"/>
        <v>0</v>
      </c>
      <c r="K342" s="231"/>
    </row>
    <row r="343" spans="1:11" s="208" customFormat="1" hidden="1">
      <c r="A343" s="231"/>
      <c r="B343" s="233"/>
      <c r="C343" s="321" t="str">
        <f>'Data information'!C560</f>
        <v xml:space="preserve"> - แผ่นเหล็กขนาด 250X250X20mm. </v>
      </c>
      <c r="D343" s="254"/>
      <c r="E343" s="285" t="str">
        <f>'Data information'!D560</f>
        <v>กก.</v>
      </c>
      <c r="F343" s="254">
        <f>'Data information'!E560</f>
        <v>28.44</v>
      </c>
      <c r="G343" s="254">
        <f t="shared" si="33"/>
        <v>0</v>
      </c>
      <c r="H343" s="254">
        <f>'Data information'!F560</f>
        <v>0</v>
      </c>
      <c r="I343" s="254">
        <f t="shared" si="34"/>
        <v>0</v>
      </c>
      <c r="J343" s="254">
        <f t="shared" si="35"/>
        <v>0</v>
      </c>
      <c r="K343" s="231"/>
    </row>
    <row r="344" spans="1:11" s="208" customFormat="1" hidden="1">
      <c r="A344" s="231"/>
      <c r="B344" s="233"/>
      <c r="C344" s="321" t="str">
        <f>'Data information'!C561</f>
        <v xml:space="preserve"> - แผ่นเหล็กขนาด 200X350X20mm. </v>
      </c>
      <c r="D344" s="254"/>
      <c r="E344" s="285" t="str">
        <f>'Data information'!D561</f>
        <v>กก.</v>
      </c>
      <c r="F344" s="254">
        <f>'Data information'!E561</f>
        <v>28.44</v>
      </c>
      <c r="G344" s="254">
        <f t="shared" si="33"/>
        <v>0</v>
      </c>
      <c r="H344" s="254">
        <f>'Data information'!F561</f>
        <v>0</v>
      </c>
      <c r="I344" s="254">
        <f t="shared" si="34"/>
        <v>0</v>
      </c>
      <c r="J344" s="254">
        <f t="shared" si="35"/>
        <v>0</v>
      </c>
      <c r="K344" s="231"/>
    </row>
    <row r="345" spans="1:11" s="208" customFormat="1" hidden="1">
      <c r="A345" s="231"/>
      <c r="B345" s="233"/>
      <c r="C345" s="321" t="str">
        <f>'Data information'!C562</f>
        <v xml:space="preserve"> - Dowel DB20 ยาว 0.40 ม. (DETAIL-1)</v>
      </c>
      <c r="D345" s="254"/>
      <c r="E345" s="285" t="str">
        <f>'Data information'!D562</f>
        <v>กก.</v>
      </c>
      <c r="F345" s="254">
        <f>'Data information'!E562</f>
        <v>20.18</v>
      </c>
      <c r="G345" s="254">
        <f t="shared" si="33"/>
        <v>0</v>
      </c>
      <c r="H345" s="254">
        <f>'Data information'!F562</f>
        <v>0</v>
      </c>
      <c r="I345" s="254">
        <f t="shared" si="34"/>
        <v>0</v>
      </c>
      <c r="J345" s="254">
        <f t="shared" si="35"/>
        <v>0</v>
      </c>
      <c r="K345" s="231"/>
    </row>
    <row r="346" spans="1:11" s="208" customFormat="1" hidden="1">
      <c r="A346" s="231"/>
      <c r="B346" s="233"/>
      <c r="C346" s="321" t="str">
        <f>'Data information'!C563</f>
        <v xml:space="preserve"> - Dowel DB20 ยาว 0.40 ม.  (DETAIL-2)</v>
      </c>
      <c r="D346" s="254"/>
      <c r="E346" s="285" t="str">
        <f>'Data information'!D563</f>
        <v>กก.</v>
      </c>
      <c r="F346" s="254">
        <f>'Data information'!E563</f>
        <v>20.18</v>
      </c>
      <c r="G346" s="254">
        <f t="shared" si="33"/>
        <v>0</v>
      </c>
      <c r="H346" s="254">
        <f>'Data information'!F563</f>
        <v>0</v>
      </c>
      <c r="I346" s="254">
        <f t="shared" si="34"/>
        <v>0</v>
      </c>
      <c r="J346" s="254">
        <f t="shared" si="35"/>
        <v>0</v>
      </c>
      <c r="K346" s="231"/>
    </row>
    <row r="347" spans="1:11" s="208" customFormat="1" hidden="1">
      <c r="A347" s="231"/>
      <c r="B347" s="233"/>
      <c r="C347" s="321" t="str">
        <f>'Data information'!C564</f>
        <v xml:space="preserve"> - Dowel DB16 ยาว 0.40 ม.  (DETAIL-3)</v>
      </c>
      <c r="D347" s="254"/>
      <c r="E347" s="285" t="str">
        <f>'Data information'!D564</f>
        <v>กก.</v>
      </c>
      <c r="F347" s="254">
        <f>'Data information'!E564</f>
        <v>20.14</v>
      </c>
      <c r="G347" s="254">
        <f t="shared" si="33"/>
        <v>0</v>
      </c>
      <c r="H347" s="254">
        <f>'Data information'!F564</f>
        <v>0</v>
      </c>
      <c r="I347" s="254">
        <f t="shared" si="34"/>
        <v>0</v>
      </c>
      <c r="J347" s="254">
        <f t="shared" si="35"/>
        <v>0</v>
      </c>
      <c r="K347" s="231"/>
    </row>
    <row r="348" spans="1:11" s="208" customFormat="1" hidden="1">
      <c r="A348" s="231"/>
      <c r="B348" s="233"/>
      <c r="C348" s="321" t="str">
        <f>'Data information'!C565</f>
        <v xml:space="preserve"> - ค่าแรงเชื่อม ประกอบเหล็กโครงสร้าง</v>
      </c>
      <c r="D348" s="254"/>
      <c r="E348" s="285" t="str">
        <f>'Data information'!D565</f>
        <v>กก.</v>
      </c>
      <c r="F348" s="254">
        <f>'Data information'!E565</f>
        <v>0</v>
      </c>
      <c r="G348" s="254">
        <f t="shared" si="33"/>
        <v>0</v>
      </c>
      <c r="H348" s="254">
        <f>'Data information'!F565</f>
        <v>10</v>
      </c>
      <c r="I348" s="254">
        <f t="shared" si="34"/>
        <v>0</v>
      </c>
      <c r="J348" s="254">
        <f t="shared" si="35"/>
        <v>0</v>
      </c>
      <c r="K348" s="231"/>
    </row>
    <row r="349" spans="1:11" s="208" customFormat="1" hidden="1">
      <c r="A349" s="231"/>
      <c r="B349" s="233"/>
      <c r="C349" s="321" t="str">
        <f>'Data information'!C566</f>
        <v xml:space="preserve"> - ทาสีกันสนิม</v>
      </c>
      <c r="D349" s="254"/>
      <c r="E349" s="285" t="str">
        <f>'Data information'!D566</f>
        <v>ตร.ม.</v>
      </c>
      <c r="F349" s="254">
        <f>'Data information'!E566</f>
        <v>22.42</v>
      </c>
      <c r="G349" s="254">
        <f t="shared" si="33"/>
        <v>0</v>
      </c>
      <c r="H349" s="254">
        <f>'Data information'!F566</f>
        <v>30</v>
      </c>
      <c r="I349" s="254">
        <f t="shared" si="34"/>
        <v>0</v>
      </c>
      <c r="J349" s="254">
        <f t="shared" si="35"/>
        <v>0</v>
      </c>
      <c r="K349" s="231"/>
    </row>
    <row r="350" spans="1:11" s="208" customFormat="1" hidden="1">
      <c r="A350" s="231"/>
      <c r="B350" s="233"/>
      <c r="C350" s="321" t="str">
        <f>'Data information'!C567</f>
        <v xml:space="preserve"> - ทาสีน้ำมัน</v>
      </c>
      <c r="D350" s="254"/>
      <c r="E350" s="285" t="str">
        <f>'Data information'!D567</f>
        <v>ตร.ม.</v>
      </c>
      <c r="F350" s="254">
        <f>'Data information'!E567</f>
        <v>66.12</v>
      </c>
      <c r="G350" s="254">
        <f t="shared" si="33"/>
        <v>0</v>
      </c>
      <c r="H350" s="254">
        <f>'Data information'!F567</f>
        <v>35</v>
      </c>
      <c r="I350" s="254">
        <f t="shared" si="34"/>
        <v>0</v>
      </c>
      <c r="J350" s="254">
        <f t="shared" si="35"/>
        <v>0</v>
      </c>
      <c r="K350" s="231"/>
    </row>
    <row r="351" spans="1:11" s="208" customFormat="1" hidden="1">
      <c r="A351" s="231"/>
      <c r="B351" s="233"/>
      <c r="C351" s="321" t="str">
        <f>'Data information'!C568</f>
        <v xml:space="preserve"> - งานราวเหล็ก ราวบันได ST.2-3</v>
      </c>
      <c r="D351" s="254"/>
      <c r="E351" s="285" t="str">
        <f>'Data information'!D568</f>
        <v>ม.</v>
      </c>
      <c r="F351" s="254">
        <f>'Data information'!E568</f>
        <v>303.774</v>
      </c>
      <c r="G351" s="254">
        <f t="shared" si="33"/>
        <v>0</v>
      </c>
      <c r="H351" s="254">
        <f>'Data information'!F568</f>
        <v>114</v>
      </c>
      <c r="I351" s="254">
        <f t="shared" si="34"/>
        <v>0</v>
      </c>
      <c r="J351" s="254">
        <f t="shared" si="35"/>
        <v>0</v>
      </c>
      <c r="K351" s="231"/>
    </row>
    <row r="352" spans="1:11" s="208" customFormat="1" hidden="1">
      <c r="A352" s="231"/>
      <c r="B352" s="233"/>
      <c r="C352" s="319" t="str">
        <f>'Data information'!C569</f>
        <v>งานบันได ST.2-4 อาคาร 1</v>
      </c>
      <c r="D352" s="254"/>
      <c r="E352" s="285">
        <f>'Data information'!D569</f>
        <v>0</v>
      </c>
      <c r="F352" s="254">
        <f>'Data information'!E569</f>
        <v>0</v>
      </c>
      <c r="G352" s="254">
        <f t="shared" si="33"/>
        <v>0</v>
      </c>
      <c r="H352" s="254">
        <f>'Data information'!F569</f>
        <v>0</v>
      </c>
      <c r="I352" s="254">
        <f t="shared" si="34"/>
        <v>0</v>
      </c>
      <c r="J352" s="254">
        <f t="shared" si="35"/>
        <v>0</v>
      </c>
      <c r="K352" s="231"/>
    </row>
    <row r="353" spans="1:11" s="208" customFormat="1" hidden="1">
      <c r="A353" s="231"/>
      <c r="B353" s="233"/>
      <c r="C353" s="321" t="str">
        <f>'Data information'!C570</f>
        <v xml:space="preserve"> - H-200X200X8X12mm. </v>
      </c>
      <c r="D353" s="254"/>
      <c r="E353" s="285" t="str">
        <f>'Data information'!D570</f>
        <v>กก.</v>
      </c>
      <c r="F353" s="254">
        <f>'Data information'!E570</f>
        <v>33.409999999999997</v>
      </c>
      <c r="G353" s="254">
        <f t="shared" si="33"/>
        <v>0</v>
      </c>
      <c r="H353" s="254">
        <f>'Data information'!F570</f>
        <v>0</v>
      </c>
      <c r="I353" s="254">
        <f t="shared" si="34"/>
        <v>0</v>
      </c>
      <c r="J353" s="254">
        <f t="shared" si="35"/>
        <v>0</v>
      </c>
      <c r="K353" s="231"/>
    </row>
    <row r="354" spans="1:11" s="208" customFormat="1" hidden="1">
      <c r="A354" s="231"/>
      <c r="B354" s="233"/>
      <c r="C354" s="321" t="str">
        <f>'Data information'!C571</f>
        <v xml:space="preserve"> - H-194X150X6X9mm.</v>
      </c>
      <c r="D354" s="254"/>
      <c r="E354" s="285" t="str">
        <f>'Data information'!D571</f>
        <v>กก.</v>
      </c>
      <c r="F354" s="254">
        <f>'Data information'!E571</f>
        <v>34.020000000000003</v>
      </c>
      <c r="G354" s="254">
        <f t="shared" si="33"/>
        <v>0</v>
      </c>
      <c r="H354" s="254">
        <f>'Data information'!F571</f>
        <v>0</v>
      </c>
      <c r="I354" s="254">
        <f t="shared" si="34"/>
        <v>0</v>
      </c>
      <c r="J354" s="254">
        <f t="shared" si="35"/>
        <v>0</v>
      </c>
      <c r="K354" s="231"/>
    </row>
    <row r="355" spans="1:11" s="208" customFormat="1" hidden="1">
      <c r="A355" s="231"/>
      <c r="B355" s="233"/>
      <c r="C355" s="321" t="str">
        <f>'Data information'!C572</f>
        <v xml:space="preserve"> - C-CHANNELS 200X80X7.5X11.0mm.</v>
      </c>
      <c r="D355" s="254"/>
      <c r="E355" s="285" t="str">
        <f>'Data information'!D572</f>
        <v>กก.</v>
      </c>
      <c r="F355" s="254">
        <f>'Data information'!E572</f>
        <v>35.840000000000003</v>
      </c>
      <c r="G355" s="254">
        <f t="shared" si="33"/>
        <v>0</v>
      </c>
      <c r="H355" s="254">
        <f>'Data information'!F572</f>
        <v>0</v>
      </c>
      <c r="I355" s="254">
        <f t="shared" si="34"/>
        <v>0</v>
      </c>
      <c r="J355" s="254">
        <f t="shared" si="35"/>
        <v>0</v>
      </c>
      <c r="K355" s="231"/>
    </row>
    <row r="356" spans="1:11" s="208" customFormat="1" hidden="1">
      <c r="A356" s="231"/>
      <c r="B356" s="233"/>
      <c r="C356" s="321" t="str">
        <f>'Data information'!C573</f>
        <v xml:space="preserve"> - ลูกนอนบันไดแผ่นเหล็กลายตีนไก่  หนา 6 มม.พับ</v>
      </c>
      <c r="D356" s="254"/>
      <c r="E356" s="285" t="str">
        <f>'Data information'!D573</f>
        <v>กก.</v>
      </c>
      <c r="F356" s="254">
        <f>'Data information'!E573</f>
        <v>39.79</v>
      </c>
      <c r="G356" s="254">
        <f t="shared" si="33"/>
        <v>0</v>
      </c>
      <c r="H356" s="254">
        <f>'Data information'!F573</f>
        <v>0</v>
      </c>
      <c r="I356" s="254">
        <f t="shared" si="34"/>
        <v>0</v>
      </c>
      <c r="J356" s="254">
        <f t="shared" si="35"/>
        <v>0</v>
      </c>
      <c r="K356" s="231"/>
    </row>
    <row r="357" spans="1:11" s="208" customFormat="1" hidden="1">
      <c r="A357" s="231"/>
      <c r="B357" s="233"/>
      <c r="C357" s="321" t="str">
        <f>'Data information'!C574</f>
        <v xml:space="preserve"> - แผ่นเหล็กขนาด 250X400X20mm. </v>
      </c>
      <c r="D357" s="254"/>
      <c r="E357" s="285" t="str">
        <f>'Data information'!D574</f>
        <v>กก.</v>
      </c>
      <c r="F357" s="254">
        <f>'Data information'!E574</f>
        <v>28.44</v>
      </c>
      <c r="G357" s="254">
        <f t="shared" si="33"/>
        <v>0</v>
      </c>
      <c r="H357" s="254">
        <f>'Data information'!F574</f>
        <v>0</v>
      </c>
      <c r="I357" s="254">
        <f t="shared" si="34"/>
        <v>0</v>
      </c>
      <c r="J357" s="254">
        <f t="shared" si="35"/>
        <v>0</v>
      </c>
      <c r="K357" s="231"/>
    </row>
    <row r="358" spans="1:11" s="208" customFormat="1" hidden="1">
      <c r="A358" s="231"/>
      <c r="B358" s="233"/>
      <c r="C358" s="321" t="str">
        <f>'Data information'!C575</f>
        <v xml:space="preserve"> - แผ่นเหล็กขนาด 250X250X20mm. </v>
      </c>
      <c r="D358" s="254"/>
      <c r="E358" s="285" t="str">
        <f>'Data information'!D575</f>
        <v>กก.</v>
      </c>
      <c r="F358" s="254">
        <f>'Data information'!E575</f>
        <v>28.44</v>
      </c>
      <c r="G358" s="254">
        <f t="shared" si="33"/>
        <v>0</v>
      </c>
      <c r="H358" s="254">
        <f>'Data information'!F575</f>
        <v>0</v>
      </c>
      <c r="I358" s="254">
        <f t="shared" si="34"/>
        <v>0</v>
      </c>
      <c r="J358" s="254">
        <f t="shared" si="35"/>
        <v>0</v>
      </c>
      <c r="K358" s="231"/>
    </row>
    <row r="359" spans="1:11" s="208" customFormat="1" hidden="1">
      <c r="A359" s="231"/>
      <c r="B359" s="233"/>
      <c r="C359" s="321" t="str">
        <f>'Data information'!C576</f>
        <v xml:space="preserve"> - แผ่นเหล็กขนาด 200X350X20mm. </v>
      </c>
      <c r="D359" s="254"/>
      <c r="E359" s="285" t="str">
        <f>'Data information'!D576</f>
        <v>กก.</v>
      </c>
      <c r="F359" s="254">
        <f>'Data information'!E576</f>
        <v>28.44</v>
      </c>
      <c r="G359" s="254">
        <f t="shared" si="33"/>
        <v>0</v>
      </c>
      <c r="H359" s="254">
        <f>'Data information'!F576</f>
        <v>0</v>
      </c>
      <c r="I359" s="254">
        <f t="shared" si="34"/>
        <v>0</v>
      </c>
      <c r="J359" s="254">
        <f t="shared" si="35"/>
        <v>0</v>
      </c>
      <c r="K359" s="231"/>
    </row>
    <row r="360" spans="1:11" s="208" customFormat="1" hidden="1">
      <c r="A360" s="231"/>
      <c r="B360" s="233"/>
      <c r="C360" s="321" t="str">
        <f>'Data information'!C577</f>
        <v xml:space="preserve"> - Dowel DB20 ยาว 0.40 ม. (DETAIL-1)</v>
      </c>
      <c r="D360" s="254"/>
      <c r="E360" s="285" t="str">
        <f>'Data information'!D577</f>
        <v>กก.</v>
      </c>
      <c r="F360" s="254">
        <f>'Data information'!E577</f>
        <v>20.18</v>
      </c>
      <c r="G360" s="254">
        <f t="shared" si="33"/>
        <v>0</v>
      </c>
      <c r="H360" s="254">
        <f>'Data information'!F577</f>
        <v>0</v>
      </c>
      <c r="I360" s="254">
        <f t="shared" si="34"/>
        <v>0</v>
      </c>
      <c r="J360" s="254">
        <f t="shared" si="35"/>
        <v>0</v>
      </c>
      <c r="K360" s="231"/>
    </row>
    <row r="361" spans="1:11" s="208" customFormat="1" hidden="1">
      <c r="A361" s="231"/>
      <c r="B361" s="233"/>
      <c r="C361" s="321" t="str">
        <f>'Data information'!C578</f>
        <v xml:space="preserve"> - Dowel DB20 ยาว 0.40 ม.  (DETAIL-2)</v>
      </c>
      <c r="D361" s="254"/>
      <c r="E361" s="285" t="str">
        <f>'Data information'!D578</f>
        <v>กก.</v>
      </c>
      <c r="F361" s="254">
        <f>'Data information'!E578</f>
        <v>20.18</v>
      </c>
      <c r="G361" s="254">
        <f t="shared" si="33"/>
        <v>0</v>
      </c>
      <c r="H361" s="254">
        <f>'Data information'!F578</f>
        <v>0</v>
      </c>
      <c r="I361" s="254">
        <f t="shared" si="34"/>
        <v>0</v>
      </c>
      <c r="J361" s="254">
        <f t="shared" si="35"/>
        <v>0</v>
      </c>
      <c r="K361" s="231"/>
    </row>
    <row r="362" spans="1:11" s="208" customFormat="1" hidden="1">
      <c r="A362" s="231"/>
      <c r="B362" s="233"/>
      <c r="C362" s="321" t="str">
        <f>'Data information'!C579</f>
        <v xml:space="preserve"> - Dowel DB16 ยาว 0.40 ม.  (DETAIL-3)</v>
      </c>
      <c r="D362" s="254"/>
      <c r="E362" s="285" t="str">
        <f>'Data information'!D579</f>
        <v>กก.</v>
      </c>
      <c r="F362" s="254">
        <f>'Data information'!E579</f>
        <v>20.14</v>
      </c>
      <c r="G362" s="254">
        <f t="shared" si="33"/>
        <v>0</v>
      </c>
      <c r="H362" s="254">
        <f>'Data information'!F579</f>
        <v>0</v>
      </c>
      <c r="I362" s="254">
        <f t="shared" si="34"/>
        <v>0</v>
      </c>
      <c r="J362" s="254">
        <f t="shared" si="35"/>
        <v>0</v>
      </c>
      <c r="K362" s="231"/>
    </row>
    <row r="363" spans="1:11" s="208" customFormat="1" hidden="1">
      <c r="A363" s="231"/>
      <c r="B363" s="233"/>
      <c r="C363" s="321" t="str">
        <f>'Data information'!C580</f>
        <v xml:space="preserve"> - ค่าแรงเชื่อม ประกอบเหล็กโครงสร้าง</v>
      </c>
      <c r="D363" s="254"/>
      <c r="E363" s="285" t="str">
        <f>'Data information'!D580</f>
        <v>กก.</v>
      </c>
      <c r="F363" s="254">
        <f>'Data information'!E580</f>
        <v>0</v>
      </c>
      <c r="G363" s="254">
        <f t="shared" si="33"/>
        <v>0</v>
      </c>
      <c r="H363" s="254">
        <f>'Data information'!F580</f>
        <v>10</v>
      </c>
      <c r="I363" s="254">
        <f t="shared" si="34"/>
        <v>0</v>
      </c>
      <c r="J363" s="254">
        <f t="shared" si="35"/>
        <v>0</v>
      </c>
      <c r="K363" s="231"/>
    </row>
    <row r="364" spans="1:11" s="208" customFormat="1" hidden="1">
      <c r="A364" s="231"/>
      <c r="B364" s="233"/>
      <c r="C364" s="321" t="str">
        <f>'Data information'!C581</f>
        <v xml:space="preserve"> - ทาสีกันสนิม</v>
      </c>
      <c r="D364" s="254"/>
      <c r="E364" s="285" t="str">
        <f>'Data information'!D581</f>
        <v>ตร.ม.</v>
      </c>
      <c r="F364" s="254">
        <f>'Data information'!E581</f>
        <v>22.42</v>
      </c>
      <c r="G364" s="254">
        <f t="shared" si="33"/>
        <v>0</v>
      </c>
      <c r="H364" s="254">
        <f>'Data information'!F581</f>
        <v>30</v>
      </c>
      <c r="I364" s="254">
        <f t="shared" si="34"/>
        <v>0</v>
      </c>
      <c r="J364" s="254">
        <f t="shared" si="35"/>
        <v>0</v>
      </c>
      <c r="K364" s="231"/>
    </row>
    <row r="365" spans="1:11" s="208" customFormat="1" hidden="1">
      <c r="A365" s="231"/>
      <c r="B365" s="233"/>
      <c r="C365" s="321" t="str">
        <f>'Data information'!C582</f>
        <v xml:space="preserve"> - ทาสีน้ำมัน</v>
      </c>
      <c r="D365" s="254"/>
      <c r="E365" s="285" t="str">
        <f>'Data information'!D582</f>
        <v>ตร.ม.</v>
      </c>
      <c r="F365" s="254">
        <f>'Data information'!E582</f>
        <v>66.12</v>
      </c>
      <c r="G365" s="254">
        <f t="shared" ref="G365:G428" si="36">D365*F365</f>
        <v>0</v>
      </c>
      <c r="H365" s="254">
        <f>'Data information'!F582</f>
        <v>35</v>
      </c>
      <c r="I365" s="254">
        <f t="shared" ref="I365:I428" si="37">D365*H365</f>
        <v>0</v>
      </c>
      <c r="J365" s="254">
        <f t="shared" ref="J365:J428" si="38">G365+I365</f>
        <v>0</v>
      </c>
      <c r="K365" s="231"/>
    </row>
    <row r="366" spans="1:11" s="208" customFormat="1" hidden="1">
      <c r="A366" s="231"/>
      <c r="B366" s="233"/>
      <c r="C366" s="321" t="str">
        <f>'Data information'!C583</f>
        <v xml:space="preserve"> - งานราวเหล็ก ราวบันได ST.2-4</v>
      </c>
      <c r="D366" s="254"/>
      <c r="E366" s="285" t="str">
        <f>'Data information'!D583</f>
        <v>ม.</v>
      </c>
      <c r="F366" s="254">
        <f>'Data information'!E583</f>
        <v>303.774</v>
      </c>
      <c r="G366" s="254">
        <f t="shared" si="36"/>
        <v>0</v>
      </c>
      <c r="H366" s="254">
        <f>'Data information'!F583</f>
        <v>114</v>
      </c>
      <c r="I366" s="254">
        <f t="shared" si="37"/>
        <v>0</v>
      </c>
      <c r="J366" s="254">
        <f t="shared" si="38"/>
        <v>0</v>
      </c>
      <c r="K366" s="231"/>
    </row>
    <row r="367" spans="1:11" s="208" customFormat="1" hidden="1">
      <c r="A367" s="231"/>
      <c r="B367" s="233"/>
      <c r="C367" s="319" t="str">
        <f>'Data information'!C584</f>
        <v>งานบันได ST.3 อาคาร 2,4,8</v>
      </c>
      <c r="D367" s="254"/>
      <c r="E367" s="285"/>
      <c r="F367" s="254"/>
      <c r="G367" s="254"/>
      <c r="H367" s="254"/>
      <c r="I367" s="254"/>
      <c r="J367" s="254"/>
      <c r="K367" s="231"/>
    </row>
    <row r="368" spans="1:11" s="208" customFormat="1" hidden="1">
      <c r="A368" s="231"/>
      <c r="B368" s="233"/>
      <c r="C368" s="321" t="str">
        <f>'Data information'!C585</f>
        <v xml:space="preserve"> - H-200X200X8X12mm. </v>
      </c>
      <c r="D368" s="254"/>
      <c r="E368" s="285" t="str">
        <f>'Data information'!D585</f>
        <v>กก.</v>
      </c>
      <c r="F368" s="254">
        <f>'Data information'!E585</f>
        <v>33.409999999999997</v>
      </c>
      <c r="G368" s="254">
        <f t="shared" si="36"/>
        <v>0</v>
      </c>
      <c r="H368" s="254">
        <f>'Data information'!F585</f>
        <v>0</v>
      </c>
      <c r="I368" s="254">
        <f t="shared" si="37"/>
        <v>0</v>
      </c>
      <c r="J368" s="254">
        <f t="shared" si="38"/>
        <v>0</v>
      </c>
      <c r="K368" s="231"/>
    </row>
    <row r="369" spans="1:11" s="208" customFormat="1" hidden="1">
      <c r="A369" s="231"/>
      <c r="B369" s="233"/>
      <c r="C369" s="321" t="str">
        <f>'Data information'!C586</f>
        <v xml:space="preserve"> - H-194X150X6X9mm.</v>
      </c>
      <c r="D369" s="254"/>
      <c r="E369" s="285" t="str">
        <f>'Data information'!D586</f>
        <v>กก.</v>
      </c>
      <c r="F369" s="254">
        <f>'Data information'!E586</f>
        <v>34.020000000000003</v>
      </c>
      <c r="G369" s="254">
        <f t="shared" si="36"/>
        <v>0</v>
      </c>
      <c r="H369" s="254">
        <f>'Data information'!F586</f>
        <v>0</v>
      </c>
      <c r="I369" s="254">
        <f t="shared" si="37"/>
        <v>0</v>
      </c>
      <c r="J369" s="254">
        <f t="shared" si="38"/>
        <v>0</v>
      </c>
      <c r="K369" s="231"/>
    </row>
    <row r="370" spans="1:11" s="208" customFormat="1" hidden="1">
      <c r="A370" s="231"/>
      <c r="B370" s="233"/>
      <c r="C370" s="321" t="str">
        <f>'Data information'!C587</f>
        <v xml:space="preserve"> - C-CHANNELS 200X80X7.5X11.0mm.</v>
      </c>
      <c r="D370" s="254"/>
      <c r="E370" s="285" t="str">
        <f>'Data information'!D587</f>
        <v>กก.</v>
      </c>
      <c r="F370" s="254">
        <f>'Data information'!E587</f>
        <v>35.840000000000003</v>
      </c>
      <c r="G370" s="254">
        <f t="shared" si="36"/>
        <v>0</v>
      </c>
      <c r="H370" s="254">
        <f>'Data information'!F587</f>
        <v>0</v>
      </c>
      <c r="I370" s="254">
        <f t="shared" si="37"/>
        <v>0</v>
      </c>
      <c r="J370" s="254">
        <f t="shared" si="38"/>
        <v>0</v>
      </c>
      <c r="K370" s="231"/>
    </row>
    <row r="371" spans="1:11" s="208" customFormat="1" hidden="1">
      <c r="A371" s="231"/>
      <c r="B371" s="233"/>
      <c r="C371" s="321" t="str">
        <f>'Data information'!C588</f>
        <v xml:space="preserve"> - L-50x50x3mm.</v>
      </c>
      <c r="D371" s="254"/>
      <c r="E371" s="285" t="str">
        <f>'Data information'!D588</f>
        <v>กก.</v>
      </c>
      <c r="F371" s="254">
        <f>'Data information'!E588</f>
        <v>22.85</v>
      </c>
      <c r="G371" s="254">
        <f t="shared" si="36"/>
        <v>0</v>
      </c>
      <c r="H371" s="254">
        <f>'Data information'!F588</f>
        <v>0</v>
      </c>
      <c r="I371" s="254">
        <f t="shared" si="37"/>
        <v>0</v>
      </c>
      <c r="J371" s="254">
        <f t="shared" si="38"/>
        <v>0</v>
      </c>
      <c r="K371" s="231"/>
    </row>
    <row r="372" spans="1:11" s="208" customFormat="1" hidden="1">
      <c r="A372" s="231"/>
      <c r="B372" s="233"/>
      <c r="C372" s="321" t="str">
        <f>'Data information'!C589</f>
        <v xml:space="preserve"> - ลูกนอนบันไดแผ่นเหล็กลายตีนไก่  หนา 6 มม.พับ</v>
      </c>
      <c r="D372" s="254"/>
      <c r="E372" s="285" t="str">
        <f>'Data information'!D589</f>
        <v>กก.</v>
      </c>
      <c r="F372" s="254">
        <f>'Data information'!E589</f>
        <v>39.79</v>
      </c>
      <c r="G372" s="254">
        <f t="shared" si="36"/>
        <v>0</v>
      </c>
      <c r="H372" s="254">
        <f>'Data information'!F589</f>
        <v>0</v>
      </c>
      <c r="I372" s="254">
        <f t="shared" si="37"/>
        <v>0</v>
      </c>
      <c r="J372" s="254">
        <f t="shared" si="38"/>
        <v>0</v>
      </c>
      <c r="K372" s="231"/>
    </row>
    <row r="373" spans="1:11" s="208" customFormat="1" hidden="1">
      <c r="A373" s="231"/>
      <c r="B373" s="233"/>
      <c r="C373" s="321" t="str">
        <f>'Data information'!C590</f>
        <v xml:space="preserve"> - แผ่นเหล็กขนาด 250X400X20mm. </v>
      </c>
      <c r="D373" s="254"/>
      <c r="E373" s="285" t="str">
        <f>'Data information'!D590</f>
        <v>กก.</v>
      </c>
      <c r="F373" s="254">
        <f>'Data information'!E590</f>
        <v>28.44</v>
      </c>
      <c r="G373" s="254">
        <f t="shared" si="36"/>
        <v>0</v>
      </c>
      <c r="H373" s="254">
        <f>'Data information'!F590</f>
        <v>0</v>
      </c>
      <c r="I373" s="254">
        <f t="shared" si="37"/>
        <v>0</v>
      </c>
      <c r="J373" s="254">
        <f t="shared" si="38"/>
        <v>0</v>
      </c>
      <c r="K373" s="231"/>
    </row>
    <row r="374" spans="1:11" s="208" customFormat="1" hidden="1">
      <c r="A374" s="231"/>
      <c r="B374" s="233"/>
      <c r="C374" s="321" t="str">
        <f>'Data information'!C591</f>
        <v xml:space="preserve"> - แผ่นเหล็กขนาด 250X250X20mm. </v>
      </c>
      <c r="D374" s="254"/>
      <c r="E374" s="285" t="str">
        <f>'Data information'!D591</f>
        <v>กก.</v>
      </c>
      <c r="F374" s="254">
        <f>'Data information'!E591</f>
        <v>28.44</v>
      </c>
      <c r="G374" s="254">
        <f t="shared" si="36"/>
        <v>0</v>
      </c>
      <c r="H374" s="254">
        <f>'Data information'!F591</f>
        <v>0</v>
      </c>
      <c r="I374" s="254">
        <f t="shared" si="37"/>
        <v>0</v>
      </c>
      <c r="J374" s="254">
        <f t="shared" si="38"/>
        <v>0</v>
      </c>
      <c r="K374" s="231"/>
    </row>
    <row r="375" spans="1:11" s="208" customFormat="1" hidden="1">
      <c r="A375" s="231"/>
      <c r="B375" s="233"/>
      <c r="C375" s="321" t="str">
        <f>'Data information'!C592</f>
        <v xml:space="preserve"> - แผ่นเหล็กขนาด 200X350X20mm. </v>
      </c>
      <c r="D375" s="254"/>
      <c r="E375" s="285" t="str">
        <f>'Data information'!D592</f>
        <v>กก.</v>
      </c>
      <c r="F375" s="254">
        <f>'Data information'!E592</f>
        <v>28.44</v>
      </c>
      <c r="G375" s="254">
        <f t="shared" si="36"/>
        <v>0</v>
      </c>
      <c r="H375" s="254">
        <f>'Data information'!F592</f>
        <v>0</v>
      </c>
      <c r="I375" s="254">
        <f t="shared" si="37"/>
        <v>0</v>
      </c>
      <c r="J375" s="254">
        <f t="shared" si="38"/>
        <v>0</v>
      </c>
      <c r="K375" s="231"/>
    </row>
    <row r="376" spans="1:11" s="208" customFormat="1" hidden="1">
      <c r="A376" s="231"/>
      <c r="B376" s="233"/>
      <c r="C376" s="321" t="str">
        <f>'Data information'!C593</f>
        <v xml:space="preserve"> - Dowel DB20 ยาว 0.40 ม. (DETAIL-1,2)</v>
      </c>
      <c r="D376" s="254"/>
      <c r="E376" s="285" t="str">
        <f>'Data information'!D593</f>
        <v>กก.</v>
      </c>
      <c r="F376" s="254">
        <f>'Data information'!E593</f>
        <v>20.18</v>
      </c>
      <c r="G376" s="254">
        <f t="shared" si="36"/>
        <v>0</v>
      </c>
      <c r="H376" s="254">
        <f>'Data information'!F593</f>
        <v>0</v>
      </c>
      <c r="I376" s="254">
        <f t="shared" si="37"/>
        <v>0</v>
      </c>
      <c r="J376" s="254">
        <f t="shared" si="38"/>
        <v>0</v>
      </c>
      <c r="K376" s="231"/>
    </row>
    <row r="377" spans="1:11" s="208" customFormat="1" hidden="1">
      <c r="A377" s="231"/>
      <c r="B377" s="233"/>
      <c r="C377" s="321" t="str">
        <f>'Data information'!C594</f>
        <v xml:space="preserve"> - Dowel DB16 ยาว 0.40 ม.  (DETAIL-3)</v>
      </c>
      <c r="D377" s="254"/>
      <c r="E377" s="285" t="str">
        <f>'Data information'!D594</f>
        <v>กก.</v>
      </c>
      <c r="F377" s="254">
        <f>'Data information'!E594</f>
        <v>20.14</v>
      </c>
      <c r="G377" s="254">
        <f t="shared" si="36"/>
        <v>0</v>
      </c>
      <c r="H377" s="254">
        <f>'Data information'!F594</f>
        <v>0</v>
      </c>
      <c r="I377" s="254">
        <f t="shared" si="37"/>
        <v>0</v>
      </c>
      <c r="J377" s="254">
        <f t="shared" si="38"/>
        <v>0</v>
      </c>
      <c r="K377" s="231"/>
    </row>
    <row r="378" spans="1:11" s="208" customFormat="1" hidden="1">
      <c r="A378" s="231"/>
      <c r="B378" s="233"/>
      <c r="C378" s="321" t="str">
        <f>'Data information'!C595</f>
        <v xml:space="preserve"> - ค่าแรงเชื่อม ประกอบเหล็กโครงสร้าง</v>
      </c>
      <c r="D378" s="254"/>
      <c r="E378" s="285" t="str">
        <f>'Data information'!D595</f>
        <v>กก.</v>
      </c>
      <c r="F378" s="254">
        <f>'Data information'!E595</f>
        <v>0</v>
      </c>
      <c r="G378" s="254">
        <f t="shared" si="36"/>
        <v>0</v>
      </c>
      <c r="H378" s="254">
        <f>'Data information'!F595</f>
        <v>10</v>
      </c>
      <c r="I378" s="254">
        <f t="shared" si="37"/>
        <v>0</v>
      </c>
      <c r="J378" s="254">
        <f t="shared" si="38"/>
        <v>0</v>
      </c>
      <c r="K378" s="231"/>
    </row>
    <row r="379" spans="1:11" s="208" customFormat="1" hidden="1">
      <c r="A379" s="231"/>
      <c r="B379" s="233"/>
      <c r="C379" s="321" t="str">
        <f>'Data information'!C596</f>
        <v xml:space="preserve"> - ทาสีกันสนิม</v>
      </c>
      <c r="D379" s="254"/>
      <c r="E379" s="285" t="str">
        <f>'Data information'!D596</f>
        <v>ตร.ม.</v>
      </c>
      <c r="F379" s="254">
        <f>'Data information'!E596</f>
        <v>22.42</v>
      </c>
      <c r="G379" s="254">
        <f t="shared" si="36"/>
        <v>0</v>
      </c>
      <c r="H379" s="254">
        <f>'Data information'!F596</f>
        <v>30</v>
      </c>
      <c r="I379" s="254">
        <f t="shared" si="37"/>
        <v>0</v>
      </c>
      <c r="J379" s="254">
        <f t="shared" si="38"/>
        <v>0</v>
      </c>
      <c r="K379" s="231"/>
    </row>
    <row r="380" spans="1:11" s="208" customFormat="1" hidden="1">
      <c r="A380" s="231"/>
      <c r="B380" s="233"/>
      <c r="C380" s="321" t="str">
        <f>'Data information'!C597</f>
        <v xml:space="preserve"> - ทาสีน้ำมัน</v>
      </c>
      <c r="D380" s="254"/>
      <c r="E380" s="285" t="str">
        <f>'Data information'!D597</f>
        <v>ตร.ม.</v>
      </c>
      <c r="F380" s="254">
        <f>'Data information'!E597</f>
        <v>66.12</v>
      </c>
      <c r="G380" s="254">
        <f t="shared" si="36"/>
        <v>0</v>
      </c>
      <c r="H380" s="254">
        <f>'Data information'!F597</f>
        <v>35</v>
      </c>
      <c r="I380" s="254">
        <f t="shared" si="37"/>
        <v>0</v>
      </c>
      <c r="J380" s="254">
        <f t="shared" si="38"/>
        <v>0</v>
      </c>
      <c r="K380" s="231"/>
    </row>
    <row r="381" spans="1:11" s="208" customFormat="1" hidden="1">
      <c r="A381" s="231"/>
      <c r="B381" s="233"/>
      <c r="C381" s="321" t="str">
        <f>'Data information'!C598</f>
        <v xml:space="preserve"> - งานราวเหล็ก ราวบันได ST.3</v>
      </c>
      <c r="D381" s="254"/>
      <c r="E381" s="285" t="str">
        <f>'Data information'!D598</f>
        <v>ม.</v>
      </c>
      <c r="F381" s="254">
        <f>'Data information'!E598</f>
        <v>303.774</v>
      </c>
      <c r="G381" s="254">
        <f t="shared" si="36"/>
        <v>0</v>
      </c>
      <c r="H381" s="254">
        <f>'Data information'!F598</f>
        <v>114</v>
      </c>
      <c r="I381" s="254">
        <f t="shared" si="37"/>
        <v>0</v>
      </c>
      <c r="J381" s="254">
        <f t="shared" si="38"/>
        <v>0</v>
      </c>
      <c r="K381" s="231"/>
    </row>
    <row r="382" spans="1:11" s="208" customFormat="1" hidden="1">
      <c r="A382" s="231"/>
      <c r="B382" s="233"/>
      <c r="C382" s="319" t="str">
        <f>'Data information'!C599</f>
        <v>งานบันได ST.3 อาคาร 3</v>
      </c>
      <c r="D382" s="254"/>
      <c r="E382" s="285"/>
      <c r="F382" s="254"/>
      <c r="G382" s="254"/>
      <c r="H382" s="254"/>
      <c r="I382" s="254"/>
      <c r="J382" s="254"/>
      <c r="K382" s="231"/>
    </row>
    <row r="383" spans="1:11" s="208" customFormat="1" hidden="1">
      <c r="A383" s="231"/>
      <c r="B383" s="233"/>
      <c r="C383" s="321" t="str">
        <f>'Data information'!C600</f>
        <v xml:space="preserve"> - CX- H-200X200X8X12mm.</v>
      </c>
      <c r="D383" s="254"/>
      <c r="E383" s="285" t="str">
        <f>'Data information'!D600</f>
        <v>กก.</v>
      </c>
      <c r="F383" s="254">
        <f>'Data information'!E600</f>
        <v>33.409999999999997</v>
      </c>
      <c r="G383" s="254">
        <f t="shared" si="36"/>
        <v>0</v>
      </c>
      <c r="H383" s="254">
        <f>'Data information'!F600</f>
        <v>0</v>
      </c>
      <c r="I383" s="254">
        <f t="shared" si="37"/>
        <v>0</v>
      </c>
      <c r="J383" s="254">
        <f t="shared" si="38"/>
        <v>0</v>
      </c>
      <c r="K383" s="231"/>
    </row>
    <row r="384" spans="1:11" s="208" customFormat="1" hidden="1">
      <c r="A384" s="231"/>
      <c r="B384" s="233"/>
      <c r="C384" s="321" t="str">
        <f>'Data information'!C601</f>
        <v xml:space="preserve"> - แม่บันได H-200X200X8X12mm.</v>
      </c>
      <c r="D384" s="254"/>
      <c r="E384" s="285" t="str">
        <f>'Data information'!D601</f>
        <v>กก.</v>
      </c>
      <c r="F384" s="254">
        <f>'Data information'!E601</f>
        <v>33.409999999999997</v>
      </c>
      <c r="G384" s="254">
        <f t="shared" si="36"/>
        <v>0</v>
      </c>
      <c r="H384" s="254">
        <f>'Data information'!F601</f>
        <v>0</v>
      </c>
      <c r="I384" s="254">
        <f t="shared" si="37"/>
        <v>0</v>
      </c>
      <c r="J384" s="254">
        <f t="shared" si="38"/>
        <v>0</v>
      </c>
      <c r="K384" s="231"/>
    </row>
    <row r="385" spans="1:11" s="208" customFormat="1" hidden="1">
      <c r="A385" s="231"/>
      <c r="B385" s="233"/>
      <c r="C385" s="321" t="str">
        <f>'Data information'!C602</f>
        <v xml:space="preserve"> - H-194X150X6X9mm.</v>
      </c>
      <c r="D385" s="254"/>
      <c r="E385" s="285" t="str">
        <f>'Data information'!D602</f>
        <v>กก.</v>
      </c>
      <c r="F385" s="254">
        <f>'Data information'!E602</f>
        <v>34.020000000000003</v>
      </c>
      <c r="G385" s="254">
        <f t="shared" si="36"/>
        <v>0</v>
      </c>
      <c r="H385" s="254">
        <f>'Data information'!F602</f>
        <v>0</v>
      </c>
      <c r="I385" s="254">
        <f t="shared" si="37"/>
        <v>0</v>
      </c>
      <c r="J385" s="254">
        <f t="shared" si="38"/>
        <v>0</v>
      </c>
      <c r="K385" s="231"/>
    </row>
    <row r="386" spans="1:11" s="208" customFormat="1" hidden="1">
      <c r="A386" s="231"/>
      <c r="B386" s="233"/>
      <c r="C386" s="321" t="str">
        <f>'Data information'!C603</f>
        <v xml:space="preserve"> - C-CHANNELS 200X80X7.5X11.0mm.</v>
      </c>
      <c r="D386" s="254"/>
      <c r="E386" s="285" t="str">
        <f>'Data information'!D603</f>
        <v>กก.</v>
      </c>
      <c r="F386" s="254">
        <f>'Data information'!E603</f>
        <v>35.840000000000003</v>
      </c>
      <c r="G386" s="254">
        <f t="shared" si="36"/>
        <v>0</v>
      </c>
      <c r="H386" s="254">
        <f>'Data information'!F603</f>
        <v>0</v>
      </c>
      <c r="I386" s="254">
        <f t="shared" si="37"/>
        <v>0</v>
      </c>
      <c r="J386" s="254">
        <f t="shared" si="38"/>
        <v>0</v>
      </c>
      <c r="K386" s="231"/>
    </row>
    <row r="387" spans="1:11" s="208" customFormat="1" hidden="1">
      <c r="A387" s="231"/>
      <c r="B387" s="233"/>
      <c r="C387" s="321" t="str">
        <f>'Data information'!C604</f>
        <v xml:space="preserve"> - ลูกนอนบันไดแผ่นเหล็กลายตีนไก่  หนา 6 มม.พับ</v>
      </c>
      <c r="D387" s="254"/>
      <c r="E387" s="285" t="str">
        <f>'Data information'!D604</f>
        <v>กก.</v>
      </c>
      <c r="F387" s="254">
        <f>'Data information'!E604</f>
        <v>39.79</v>
      </c>
      <c r="G387" s="254">
        <f t="shared" si="36"/>
        <v>0</v>
      </c>
      <c r="H387" s="254">
        <f>'Data information'!F604</f>
        <v>0</v>
      </c>
      <c r="I387" s="254">
        <f t="shared" si="37"/>
        <v>0</v>
      </c>
      <c r="J387" s="254">
        <f t="shared" si="38"/>
        <v>0</v>
      </c>
      <c r="K387" s="231"/>
    </row>
    <row r="388" spans="1:11" s="208" customFormat="1" hidden="1">
      <c r="A388" s="231"/>
      <c r="B388" s="233"/>
      <c r="C388" s="321" t="str">
        <f>'Data information'!C605</f>
        <v xml:space="preserve"> - ชานพักบันไดแผ่นเหล็กลายตีนไก่  หนา 6 มม.</v>
      </c>
      <c r="D388" s="254"/>
      <c r="E388" s="285" t="str">
        <f>'Data information'!D605</f>
        <v>กก.</v>
      </c>
      <c r="F388" s="254">
        <f>'Data information'!E605</f>
        <v>39.79</v>
      </c>
      <c r="G388" s="254">
        <f t="shared" si="36"/>
        <v>0</v>
      </c>
      <c r="H388" s="254">
        <f>'Data information'!F605</f>
        <v>0</v>
      </c>
      <c r="I388" s="254">
        <f t="shared" si="37"/>
        <v>0</v>
      </c>
      <c r="J388" s="254">
        <f t="shared" si="38"/>
        <v>0</v>
      </c>
      <c r="K388" s="231"/>
    </row>
    <row r="389" spans="1:11" s="208" customFormat="1" hidden="1">
      <c r="A389" s="231"/>
      <c r="B389" s="233"/>
      <c r="C389" s="321" t="str">
        <f>'Data information'!C606</f>
        <v xml:space="preserve"> - L 50x50x3mm </v>
      </c>
      <c r="D389" s="254"/>
      <c r="E389" s="285" t="str">
        <f>'Data information'!D606</f>
        <v>กก.</v>
      </c>
      <c r="F389" s="254">
        <f>'Data information'!E606</f>
        <v>22.85</v>
      </c>
      <c r="G389" s="254">
        <f t="shared" si="36"/>
        <v>0</v>
      </c>
      <c r="H389" s="254">
        <f>'Data information'!F606</f>
        <v>0</v>
      </c>
      <c r="I389" s="254">
        <f t="shared" si="37"/>
        <v>0</v>
      </c>
      <c r="J389" s="254">
        <f t="shared" si="38"/>
        <v>0</v>
      </c>
      <c r="K389" s="231"/>
    </row>
    <row r="390" spans="1:11" s="208" customFormat="1" hidden="1">
      <c r="A390" s="231"/>
      <c r="B390" s="233"/>
      <c r="C390" s="321" t="str">
        <f>'Data information'!C607</f>
        <v xml:space="preserve"> - แผ่นเหล็กขนาด 250X400X20mm. </v>
      </c>
      <c r="D390" s="254"/>
      <c r="E390" s="285" t="str">
        <f>'Data information'!D607</f>
        <v>กก.</v>
      </c>
      <c r="F390" s="254">
        <f>'Data information'!E607</f>
        <v>28.44</v>
      </c>
      <c r="G390" s="254">
        <f t="shared" si="36"/>
        <v>0</v>
      </c>
      <c r="H390" s="254">
        <f>'Data information'!F607</f>
        <v>0</v>
      </c>
      <c r="I390" s="254">
        <f t="shared" si="37"/>
        <v>0</v>
      </c>
      <c r="J390" s="254">
        <f t="shared" si="38"/>
        <v>0</v>
      </c>
      <c r="K390" s="231"/>
    </row>
    <row r="391" spans="1:11" s="208" customFormat="1" hidden="1">
      <c r="A391" s="231"/>
      <c r="B391" s="233"/>
      <c r="C391" s="321" t="str">
        <f>'Data information'!C608</f>
        <v xml:space="preserve"> - แผ่นเหล็กขนาด 250X250X20mm. Detail ST-E</v>
      </c>
      <c r="D391" s="254"/>
      <c r="E391" s="285" t="str">
        <f>'Data information'!D608</f>
        <v>กก.</v>
      </c>
      <c r="F391" s="254">
        <f>'Data information'!E608</f>
        <v>28.44</v>
      </c>
      <c r="G391" s="254">
        <f t="shared" si="36"/>
        <v>0</v>
      </c>
      <c r="H391" s="254">
        <f>'Data information'!F608</f>
        <v>0</v>
      </c>
      <c r="I391" s="254">
        <f t="shared" si="37"/>
        <v>0</v>
      </c>
      <c r="J391" s="254">
        <f t="shared" si="38"/>
        <v>0</v>
      </c>
      <c r="K391" s="231"/>
    </row>
    <row r="392" spans="1:11" s="208" customFormat="1" hidden="1">
      <c r="A392" s="231"/>
      <c r="B392" s="233"/>
      <c r="C392" s="321" t="str">
        <f>'Data information'!C609</f>
        <v xml:space="preserve"> - แผ่นเหล็กขนาด 250X350X20mm. Detail 3A</v>
      </c>
      <c r="D392" s="254"/>
      <c r="E392" s="285" t="str">
        <f>'Data information'!D609</f>
        <v>กก.</v>
      </c>
      <c r="F392" s="254">
        <f>'Data information'!E609</f>
        <v>28.44</v>
      </c>
      <c r="G392" s="254">
        <f t="shared" si="36"/>
        <v>0</v>
      </c>
      <c r="H392" s="254">
        <f>'Data information'!F609</f>
        <v>0</v>
      </c>
      <c r="I392" s="254">
        <f t="shared" si="37"/>
        <v>0</v>
      </c>
      <c r="J392" s="254">
        <f t="shared" si="38"/>
        <v>0</v>
      </c>
      <c r="K392" s="231"/>
    </row>
    <row r="393" spans="1:11" s="208" customFormat="1" hidden="1">
      <c r="A393" s="231"/>
      <c r="B393" s="233"/>
      <c r="C393" s="321" t="str">
        <f>'Data information'!C610</f>
        <v xml:space="preserve"> - Dowel 6-DB20 ยาว 0.40 ม. (DETAIL-1)</v>
      </c>
      <c r="D393" s="254"/>
      <c r="E393" s="285" t="str">
        <f>'Data information'!D610</f>
        <v>กก.</v>
      </c>
      <c r="F393" s="254">
        <f>'Data information'!E610</f>
        <v>20.18</v>
      </c>
      <c r="G393" s="254">
        <f t="shared" si="36"/>
        <v>0</v>
      </c>
      <c r="H393" s="254">
        <f>'Data information'!F610</f>
        <v>0</v>
      </c>
      <c r="I393" s="254">
        <f t="shared" si="37"/>
        <v>0</v>
      </c>
      <c r="J393" s="254">
        <f t="shared" si="38"/>
        <v>0</v>
      </c>
      <c r="K393" s="231"/>
    </row>
    <row r="394" spans="1:11" s="208" customFormat="1" hidden="1">
      <c r="A394" s="231"/>
      <c r="B394" s="233"/>
      <c r="C394" s="321" t="str">
        <f>'Data information'!C611</f>
        <v xml:space="preserve"> - Dowel 4-DB20 ยาว 0.40 ม.  (DETAIL-2)</v>
      </c>
      <c r="D394" s="254"/>
      <c r="E394" s="285" t="str">
        <f>'Data information'!D611</f>
        <v>กก.</v>
      </c>
      <c r="F394" s="254">
        <f>'Data information'!E611</f>
        <v>20.18</v>
      </c>
      <c r="G394" s="254">
        <f t="shared" si="36"/>
        <v>0</v>
      </c>
      <c r="H394" s="254">
        <f>'Data information'!F611</f>
        <v>0</v>
      </c>
      <c r="I394" s="254">
        <f t="shared" si="37"/>
        <v>0</v>
      </c>
      <c r="J394" s="254">
        <f t="shared" si="38"/>
        <v>0</v>
      </c>
      <c r="K394" s="231"/>
    </row>
    <row r="395" spans="1:11" s="208" customFormat="1" hidden="1">
      <c r="A395" s="231"/>
      <c r="B395" s="233"/>
      <c r="C395" s="321" t="str">
        <f>'Data information'!C612</f>
        <v xml:space="preserve"> - Dowel 8-DB16 ยาว 0.40 ม.  (DETAIL-3A)</v>
      </c>
      <c r="D395" s="254"/>
      <c r="E395" s="285" t="str">
        <f>'Data information'!D612</f>
        <v>กก.</v>
      </c>
      <c r="F395" s="254">
        <f>'Data information'!E612</f>
        <v>20.14</v>
      </c>
      <c r="G395" s="254">
        <f t="shared" si="36"/>
        <v>0</v>
      </c>
      <c r="H395" s="254">
        <f>'Data information'!F612</f>
        <v>0</v>
      </c>
      <c r="I395" s="254">
        <f t="shared" si="37"/>
        <v>0</v>
      </c>
      <c r="J395" s="254">
        <f t="shared" si="38"/>
        <v>0</v>
      </c>
      <c r="K395" s="231"/>
    </row>
    <row r="396" spans="1:11" s="208" customFormat="1" hidden="1">
      <c r="A396" s="231"/>
      <c r="B396" s="233"/>
      <c r="C396" s="321" t="str">
        <f>'Data information'!C613</f>
        <v xml:space="preserve"> - ค่าแรงเชื่อม ประกอบเหล็ก</v>
      </c>
      <c r="D396" s="254"/>
      <c r="E396" s="285" t="str">
        <f>'Data information'!D613</f>
        <v>กก.</v>
      </c>
      <c r="F396" s="254">
        <f>'Data information'!E613</f>
        <v>0</v>
      </c>
      <c r="G396" s="254">
        <f t="shared" si="36"/>
        <v>0</v>
      </c>
      <c r="H396" s="254">
        <f>'Data information'!F613</f>
        <v>10</v>
      </c>
      <c r="I396" s="254">
        <f t="shared" si="37"/>
        <v>0</v>
      </c>
      <c r="J396" s="254">
        <f t="shared" si="38"/>
        <v>0</v>
      </c>
      <c r="K396" s="231"/>
    </row>
    <row r="397" spans="1:11" s="208" customFormat="1" hidden="1">
      <c r="A397" s="231"/>
      <c r="B397" s="233"/>
      <c r="C397" s="321" t="str">
        <f>'Data information'!C614</f>
        <v xml:space="preserve"> - ทาสีกันสนิม</v>
      </c>
      <c r="D397" s="254"/>
      <c r="E397" s="285" t="str">
        <f>'Data information'!D614</f>
        <v>ตร.ม.</v>
      </c>
      <c r="F397" s="254">
        <f>'Data information'!E614</f>
        <v>22.42</v>
      </c>
      <c r="G397" s="254">
        <f t="shared" si="36"/>
        <v>0</v>
      </c>
      <c r="H397" s="254">
        <f>'Data information'!F614</f>
        <v>30</v>
      </c>
      <c r="I397" s="254">
        <f t="shared" si="37"/>
        <v>0</v>
      </c>
      <c r="J397" s="254">
        <f t="shared" si="38"/>
        <v>0</v>
      </c>
      <c r="K397" s="231"/>
    </row>
    <row r="398" spans="1:11" s="208" customFormat="1" hidden="1">
      <c r="A398" s="231"/>
      <c r="B398" s="233"/>
      <c r="C398" s="321" t="str">
        <f>'Data information'!C615</f>
        <v xml:space="preserve"> - ทาสีน้ำมัน</v>
      </c>
      <c r="D398" s="254"/>
      <c r="E398" s="285" t="str">
        <f>'Data information'!D615</f>
        <v>ตร.ม.</v>
      </c>
      <c r="F398" s="254">
        <f>'Data information'!E615</f>
        <v>66.12</v>
      </c>
      <c r="G398" s="254">
        <f t="shared" si="36"/>
        <v>0</v>
      </c>
      <c r="H398" s="254">
        <f>'Data information'!F615</f>
        <v>35</v>
      </c>
      <c r="I398" s="254">
        <f t="shared" si="37"/>
        <v>0</v>
      </c>
      <c r="J398" s="254">
        <f t="shared" si="38"/>
        <v>0</v>
      </c>
      <c r="K398" s="231"/>
    </row>
    <row r="399" spans="1:11" s="208" customFormat="1" hidden="1">
      <c r="A399" s="231"/>
      <c r="B399" s="233"/>
      <c r="C399" s="321" t="str">
        <f>'Data information'!C616</f>
        <v xml:space="preserve"> - งานราวเหล็ก ราวบันได ST.3</v>
      </c>
      <c r="D399" s="254"/>
      <c r="E399" s="285" t="str">
        <f>'Data information'!D616</f>
        <v>ม.</v>
      </c>
      <c r="F399" s="254">
        <f>'Data information'!E616</f>
        <v>303.774</v>
      </c>
      <c r="G399" s="254">
        <f t="shared" si="36"/>
        <v>0</v>
      </c>
      <c r="H399" s="254">
        <f>'Data information'!F616</f>
        <v>114</v>
      </c>
      <c r="I399" s="254">
        <f t="shared" si="37"/>
        <v>0</v>
      </c>
      <c r="J399" s="254">
        <f t="shared" si="38"/>
        <v>0</v>
      </c>
      <c r="K399" s="231"/>
    </row>
    <row r="400" spans="1:11" s="208" customFormat="1" hidden="1">
      <c r="A400" s="231"/>
      <c r="B400" s="233"/>
      <c r="C400" s="319" t="str">
        <f>'Data information'!C617</f>
        <v>งานบันได ST.3 อาคาร 5</v>
      </c>
      <c r="D400" s="254"/>
      <c r="E400" s="285"/>
      <c r="F400" s="254"/>
      <c r="G400" s="254"/>
      <c r="H400" s="254"/>
      <c r="I400" s="254"/>
      <c r="J400" s="254"/>
      <c r="K400" s="231"/>
    </row>
    <row r="401" spans="1:11" s="208" customFormat="1" hidden="1">
      <c r="A401" s="231"/>
      <c r="B401" s="233"/>
      <c r="C401" s="321" t="str">
        <f>'Data information'!C618</f>
        <v xml:space="preserve"> - คอนกรีตโครงสร้าง  fc'= 280 ksc. ทรงกระบอก</v>
      </c>
      <c r="D401" s="254"/>
      <c r="E401" s="285" t="str">
        <f>'Data information'!D618</f>
        <v>ลบ.ม.</v>
      </c>
      <c r="F401" s="254">
        <f>'Data information'!E618</f>
        <v>1971.96</v>
      </c>
      <c r="G401" s="254">
        <f t="shared" si="36"/>
        <v>0</v>
      </c>
      <c r="H401" s="254">
        <f>'Data information'!F618</f>
        <v>519</v>
      </c>
      <c r="I401" s="254">
        <f t="shared" si="37"/>
        <v>0</v>
      </c>
      <c r="J401" s="254">
        <f t="shared" si="38"/>
        <v>0</v>
      </c>
      <c r="K401" s="231"/>
    </row>
    <row r="402" spans="1:11" s="208" customFormat="1" hidden="1">
      <c r="A402" s="231"/>
      <c r="B402" s="233"/>
      <c r="C402" s="321" t="str">
        <f>'Data information'!C619</f>
        <v xml:space="preserve">  - ไม้แบบทั่วไป  50%</v>
      </c>
      <c r="D402" s="254"/>
      <c r="E402" s="285" t="str">
        <f>'Data information'!D619</f>
        <v>ตร.ม.</v>
      </c>
      <c r="F402" s="254">
        <f>'Data information'!E619</f>
        <v>300</v>
      </c>
      <c r="G402" s="254">
        <f t="shared" si="36"/>
        <v>0</v>
      </c>
      <c r="H402" s="254">
        <f>'Data information'!F619</f>
        <v>0</v>
      </c>
      <c r="I402" s="254">
        <f t="shared" si="37"/>
        <v>0</v>
      </c>
      <c r="J402" s="254">
        <f t="shared" si="38"/>
        <v>0</v>
      </c>
      <c r="K402" s="231"/>
    </row>
    <row r="403" spans="1:11" s="208" customFormat="1" hidden="1">
      <c r="A403" s="231"/>
      <c r="B403" s="233"/>
      <c r="C403" s="321" t="str">
        <f>'Data information'!C620</f>
        <v xml:space="preserve">  - ค่าแรงไม้แบบ</v>
      </c>
      <c r="D403" s="254"/>
      <c r="E403" s="285" t="str">
        <f>'Data information'!D620</f>
        <v>ตร.ม.</v>
      </c>
      <c r="F403" s="254">
        <f>'Data information'!E620</f>
        <v>0</v>
      </c>
      <c r="G403" s="254">
        <f t="shared" si="36"/>
        <v>0</v>
      </c>
      <c r="H403" s="254">
        <f>'Data information'!F620</f>
        <v>115</v>
      </c>
      <c r="I403" s="254">
        <f t="shared" si="37"/>
        <v>0</v>
      </c>
      <c r="J403" s="254">
        <f t="shared" si="38"/>
        <v>0</v>
      </c>
      <c r="K403" s="231"/>
    </row>
    <row r="404" spans="1:11" s="208" customFormat="1" hidden="1">
      <c r="A404" s="231"/>
      <c r="B404" s="233"/>
      <c r="C404" s="321" t="str">
        <f>'Data information'!C621</f>
        <v xml:space="preserve">  - ไม้คร่าวยึดแบบหล่อคอนกรีต </v>
      </c>
      <c r="D404" s="254"/>
      <c r="E404" s="285" t="str">
        <f>'Data information'!D621</f>
        <v>ตร.ม.</v>
      </c>
      <c r="F404" s="254">
        <f>'Data information'!E621</f>
        <v>300</v>
      </c>
      <c r="G404" s="254">
        <f t="shared" si="36"/>
        <v>0</v>
      </c>
      <c r="H404" s="254">
        <f>'Data information'!F621</f>
        <v>0</v>
      </c>
      <c r="I404" s="254">
        <f t="shared" si="37"/>
        <v>0</v>
      </c>
      <c r="J404" s="254">
        <f t="shared" si="38"/>
        <v>0</v>
      </c>
      <c r="K404" s="231"/>
    </row>
    <row r="405" spans="1:11" s="208" customFormat="1" hidden="1">
      <c r="A405" s="231"/>
      <c r="B405" s="233"/>
      <c r="C405" s="321" t="str">
        <f>'Data information'!C622</f>
        <v xml:space="preserve">  - ตะปู</v>
      </c>
      <c r="D405" s="254"/>
      <c r="E405" s="285" t="str">
        <f>'Data information'!D622</f>
        <v>กก.</v>
      </c>
      <c r="F405" s="254">
        <f>'Data information'!E622</f>
        <v>58.88</v>
      </c>
      <c r="G405" s="254">
        <f t="shared" si="36"/>
        <v>0</v>
      </c>
      <c r="H405" s="254">
        <f>'Data information'!F622</f>
        <v>0</v>
      </c>
      <c r="I405" s="254">
        <f t="shared" si="37"/>
        <v>0</v>
      </c>
      <c r="J405" s="254">
        <f t="shared" si="38"/>
        <v>0</v>
      </c>
      <c r="K405" s="231"/>
    </row>
    <row r="406" spans="1:11" s="208" customFormat="1" hidden="1">
      <c r="A406" s="231"/>
      <c r="B406" s="233"/>
      <c r="C406" s="321" t="str">
        <f>'Data information'!C623</f>
        <v xml:space="preserve">  - เหล็กเส้นกลมผิวเรียบ SR.24 RB9 มม.</v>
      </c>
      <c r="D406" s="254"/>
      <c r="E406" s="285" t="str">
        <f>'Data information'!D623</f>
        <v>กก.</v>
      </c>
      <c r="F406" s="254">
        <f>'Data information'!E623</f>
        <v>20.79</v>
      </c>
      <c r="G406" s="254">
        <f t="shared" si="36"/>
        <v>0</v>
      </c>
      <c r="H406" s="254">
        <f>'Data information'!F623</f>
        <v>4.4000000000000004</v>
      </c>
      <c r="I406" s="254">
        <f t="shared" si="37"/>
        <v>0</v>
      </c>
      <c r="J406" s="254">
        <f t="shared" si="38"/>
        <v>0</v>
      </c>
      <c r="K406" s="231"/>
    </row>
    <row r="407" spans="1:11" s="208" customFormat="1" hidden="1">
      <c r="A407" s="231"/>
      <c r="B407" s="233"/>
      <c r="C407" s="321" t="str">
        <f>'Data information'!C624</f>
        <v xml:space="preserve">  - เหล็กเส้นกลมผิวข้ออ้อย SD.40 DB12 มม.</v>
      </c>
      <c r="D407" s="254"/>
      <c r="E407" s="285" t="str">
        <f>'Data information'!D624</f>
        <v>กก.</v>
      </c>
      <c r="F407" s="254">
        <f>'Data information'!E624</f>
        <v>20.2</v>
      </c>
      <c r="G407" s="254">
        <f t="shared" si="36"/>
        <v>0</v>
      </c>
      <c r="H407" s="254">
        <f>'Data information'!F624</f>
        <v>3.6</v>
      </c>
      <c r="I407" s="254">
        <f t="shared" si="37"/>
        <v>0</v>
      </c>
      <c r="J407" s="254">
        <f t="shared" si="38"/>
        <v>0</v>
      </c>
      <c r="K407" s="231"/>
    </row>
    <row r="408" spans="1:11" s="208" customFormat="1" hidden="1">
      <c r="A408" s="231"/>
      <c r="B408" s="233"/>
      <c r="C408" s="321" t="str">
        <f>'Data information'!C625</f>
        <v xml:space="preserve"> - ลวดผูกเหล็ก</v>
      </c>
      <c r="D408" s="254"/>
      <c r="E408" s="285" t="str">
        <f>'Data information'!D625</f>
        <v>กก.</v>
      </c>
      <c r="F408" s="254">
        <f>'Data information'!E625</f>
        <v>34.42</v>
      </c>
      <c r="G408" s="254">
        <f t="shared" si="36"/>
        <v>0</v>
      </c>
      <c r="H408" s="254">
        <f>'Data information'!F625</f>
        <v>0</v>
      </c>
      <c r="I408" s="254">
        <f t="shared" si="37"/>
        <v>0</v>
      </c>
      <c r="J408" s="254">
        <f t="shared" si="38"/>
        <v>0</v>
      </c>
      <c r="K408" s="231"/>
    </row>
    <row r="409" spans="1:11" s="208" customFormat="1" hidden="1">
      <c r="A409" s="231"/>
      <c r="B409" s="233"/>
      <c r="C409" s="321" t="str">
        <f>'Data information'!C626</f>
        <v xml:space="preserve"> - กันลื่นเหล็กสี่เหลี่ยมตัน ขนาด 1x1 ซม.(จมูกบันได)</v>
      </c>
      <c r="D409" s="254"/>
      <c r="E409" s="285" t="str">
        <f>'Data information'!D626</f>
        <v>ม.</v>
      </c>
      <c r="F409" s="254">
        <f>'Data information'!E626</f>
        <v>30</v>
      </c>
      <c r="G409" s="254">
        <f t="shared" si="36"/>
        <v>0</v>
      </c>
      <c r="H409" s="254">
        <f>'Data information'!F626</f>
        <v>0</v>
      </c>
      <c r="I409" s="254">
        <f t="shared" si="37"/>
        <v>0</v>
      </c>
      <c r="J409" s="254">
        <f t="shared" si="38"/>
        <v>0</v>
      </c>
      <c r="K409" s="231"/>
    </row>
    <row r="410" spans="1:11" s="208" customFormat="1" hidden="1">
      <c r="A410" s="231"/>
      <c r="B410" s="233"/>
      <c r="C410" s="319" t="str">
        <f>'Data information'!C627</f>
        <v>งานบันได ST.4 อาคาร 2</v>
      </c>
      <c r="D410" s="254"/>
      <c r="E410" s="285"/>
      <c r="F410" s="254"/>
      <c r="G410" s="254"/>
      <c r="H410" s="254"/>
      <c r="I410" s="254"/>
      <c r="J410" s="254"/>
      <c r="K410" s="231"/>
    </row>
    <row r="411" spans="1:11" s="208" customFormat="1" hidden="1">
      <c r="A411" s="231"/>
      <c r="B411" s="233"/>
      <c r="C411" s="321" t="str">
        <f>'Data information'!C628</f>
        <v xml:space="preserve"> - H-390X300X10X16 mm.( แม่บันได )</v>
      </c>
      <c r="D411" s="254"/>
      <c r="E411" s="285" t="str">
        <f>'Data information'!D628</f>
        <v>กก.</v>
      </c>
      <c r="F411" s="254">
        <f>'Data information'!E628</f>
        <v>34.64</v>
      </c>
      <c r="G411" s="254">
        <f t="shared" si="36"/>
        <v>0</v>
      </c>
      <c r="H411" s="254">
        <f>'Data information'!F628</f>
        <v>0</v>
      </c>
      <c r="I411" s="254">
        <f t="shared" si="37"/>
        <v>0</v>
      </c>
      <c r="J411" s="254">
        <f t="shared" si="38"/>
        <v>0</v>
      </c>
      <c r="K411" s="231"/>
    </row>
    <row r="412" spans="1:11" s="208" customFormat="1" hidden="1">
      <c r="A412" s="231"/>
      <c r="B412" s="233"/>
      <c r="C412" s="321" t="str">
        <f>'Data information'!C629</f>
        <v xml:space="preserve"> - H-390X300X10X16 mm.</v>
      </c>
      <c r="D412" s="254"/>
      <c r="E412" s="285" t="str">
        <f>'Data information'!D629</f>
        <v>กก.</v>
      </c>
      <c r="F412" s="254">
        <f>'Data information'!E629</f>
        <v>34.64</v>
      </c>
      <c r="G412" s="254">
        <f t="shared" si="36"/>
        <v>0</v>
      </c>
      <c r="H412" s="254">
        <f>'Data information'!F629</f>
        <v>0</v>
      </c>
      <c r="I412" s="254">
        <f t="shared" si="37"/>
        <v>0</v>
      </c>
      <c r="J412" s="254">
        <f t="shared" si="38"/>
        <v>0</v>
      </c>
      <c r="K412" s="231"/>
    </row>
    <row r="413" spans="1:11" s="208" customFormat="1" hidden="1">
      <c r="A413" s="231"/>
      <c r="B413" s="233"/>
      <c r="C413" s="321" t="str">
        <f>'Data information'!C630</f>
        <v xml:space="preserve"> - แผ่นเหล็กเรียบดำหนา 6 มม. (ลูกตั้ง-ลูกนอน)</v>
      </c>
      <c r="D413" s="254"/>
      <c r="E413" s="285" t="str">
        <f>'Data information'!D630</f>
        <v>กก.</v>
      </c>
      <c r="F413" s="254">
        <f>'Data information'!E630</f>
        <v>25.12</v>
      </c>
      <c r="G413" s="254">
        <f t="shared" si="36"/>
        <v>0</v>
      </c>
      <c r="H413" s="254">
        <f>'Data information'!F630</f>
        <v>0</v>
      </c>
      <c r="I413" s="254">
        <f t="shared" si="37"/>
        <v>0</v>
      </c>
      <c r="J413" s="254">
        <f t="shared" si="38"/>
        <v>0</v>
      </c>
      <c r="K413" s="231"/>
    </row>
    <row r="414" spans="1:11" s="208" customFormat="1" hidden="1">
      <c r="A414" s="231"/>
      <c r="B414" s="233"/>
      <c r="C414" s="321" t="str">
        <f>'Data information'!C631</f>
        <v xml:space="preserve"> - แผ่นเหล็กขนาด 1000X400X25mm. </v>
      </c>
      <c r="D414" s="254"/>
      <c r="E414" s="285" t="str">
        <f>'Data information'!D631</f>
        <v>กก.</v>
      </c>
      <c r="F414" s="254">
        <f>'Data information'!E631</f>
        <v>28.44</v>
      </c>
      <c r="G414" s="254">
        <f t="shared" si="36"/>
        <v>0</v>
      </c>
      <c r="H414" s="254">
        <f>'Data information'!F631</f>
        <v>0</v>
      </c>
      <c r="I414" s="254">
        <f t="shared" si="37"/>
        <v>0</v>
      </c>
      <c r="J414" s="254">
        <f t="shared" si="38"/>
        <v>0</v>
      </c>
      <c r="K414" s="231"/>
    </row>
    <row r="415" spans="1:11" s="208" customFormat="1" hidden="1">
      <c r="A415" s="231"/>
      <c r="B415" s="233"/>
      <c r="C415" s="321" t="str">
        <f>'Data information'!C632</f>
        <v xml:space="preserve"> - แผ่นเหล็กขนาด 400X400X25mm. </v>
      </c>
      <c r="D415" s="254"/>
      <c r="E415" s="285" t="str">
        <f>'Data information'!D632</f>
        <v>กก.</v>
      </c>
      <c r="F415" s="254">
        <f>'Data information'!E632</f>
        <v>28.44</v>
      </c>
      <c r="G415" s="254">
        <f t="shared" si="36"/>
        <v>0</v>
      </c>
      <c r="H415" s="254">
        <f>'Data information'!F632</f>
        <v>0</v>
      </c>
      <c r="I415" s="254">
        <f t="shared" si="37"/>
        <v>0</v>
      </c>
      <c r="J415" s="254">
        <f t="shared" si="38"/>
        <v>0</v>
      </c>
      <c r="K415" s="231"/>
    </row>
    <row r="416" spans="1:11" s="208" customFormat="1" hidden="1">
      <c r="A416" s="231"/>
      <c r="B416" s="233"/>
      <c r="C416" s="321" t="str">
        <f>'Data information'!C633</f>
        <v xml:space="preserve"> - ค่าแรงเชื่อม ประกอบเหล็กโครงสร้าง</v>
      </c>
      <c r="D416" s="254"/>
      <c r="E416" s="285" t="str">
        <f>'Data information'!D633</f>
        <v>กก.</v>
      </c>
      <c r="F416" s="254">
        <f>'Data information'!E633</f>
        <v>0</v>
      </c>
      <c r="G416" s="254">
        <f t="shared" si="36"/>
        <v>0</v>
      </c>
      <c r="H416" s="254">
        <f>'Data information'!F633</f>
        <v>10</v>
      </c>
      <c r="I416" s="254">
        <f t="shared" si="37"/>
        <v>0</v>
      </c>
      <c r="J416" s="254">
        <f t="shared" si="38"/>
        <v>0</v>
      </c>
      <c r="K416" s="231"/>
    </row>
    <row r="417" spans="1:11" s="208" customFormat="1" hidden="1">
      <c r="A417" s="231"/>
      <c r="B417" s="233"/>
      <c r="C417" s="321" t="str">
        <f>'Data information'!C634</f>
        <v xml:space="preserve"> - Dowel DB25  (ฝังลึก 0.40 ม.)</v>
      </c>
      <c r="D417" s="254"/>
      <c r="E417" s="285" t="str">
        <f>'Data information'!D634</f>
        <v>กก.</v>
      </c>
      <c r="F417" s="254">
        <f>'Data information'!E634</f>
        <v>20.41</v>
      </c>
      <c r="G417" s="254">
        <f t="shared" si="36"/>
        <v>0</v>
      </c>
      <c r="H417" s="254">
        <f>'Data information'!F634</f>
        <v>0</v>
      </c>
      <c r="I417" s="254">
        <f t="shared" si="37"/>
        <v>0</v>
      </c>
      <c r="J417" s="254">
        <f t="shared" si="38"/>
        <v>0</v>
      </c>
      <c r="K417" s="231"/>
    </row>
    <row r="418" spans="1:11" s="208" customFormat="1" hidden="1">
      <c r="A418" s="231"/>
      <c r="B418" s="233"/>
      <c r="C418" s="321" t="str">
        <f>'Data information'!C635</f>
        <v xml:space="preserve"> - คอนกรีต ขัดมันเรียบ (ลูกนอนบันได)</v>
      </c>
      <c r="D418" s="254"/>
      <c r="E418" s="285" t="str">
        <f>'Data information'!D635</f>
        <v>ลบ.ม.</v>
      </c>
      <c r="F418" s="254">
        <f>'Data information'!E635</f>
        <v>1971.96</v>
      </c>
      <c r="G418" s="254">
        <f t="shared" si="36"/>
        <v>0</v>
      </c>
      <c r="H418" s="254">
        <f>'Data information'!F635</f>
        <v>519</v>
      </c>
      <c r="I418" s="254">
        <f t="shared" si="37"/>
        <v>0</v>
      </c>
      <c r="J418" s="254">
        <f t="shared" si="38"/>
        <v>0</v>
      </c>
      <c r="K418" s="231"/>
    </row>
    <row r="419" spans="1:11" s="208" customFormat="1" hidden="1">
      <c r="A419" s="231"/>
      <c r="B419" s="233"/>
      <c r="C419" s="321" t="str">
        <f>'Data information'!C636</f>
        <v xml:space="preserve"> - เหล็กเสริม RB 9 มม.</v>
      </c>
      <c r="D419" s="254"/>
      <c r="E419" s="285" t="str">
        <f>'Data information'!D636</f>
        <v>กก.</v>
      </c>
      <c r="F419" s="254">
        <f>'Data information'!E636</f>
        <v>20.79</v>
      </c>
      <c r="G419" s="254">
        <f t="shared" si="36"/>
        <v>0</v>
      </c>
      <c r="H419" s="254">
        <f>'Data information'!F636</f>
        <v>4.4000000000000004</v>
      </c>
      <c r="I419" s="254">
        <f t="shared" si="37"/>
        <v>0</v>
      </c>
      <c r="J419" s="254">
        <f t="shared" si="38"/>
        <v>0</v>
      </c>
      <c r="K419" s="231"/>
    </row>
    <row r="420" spans="1:11" s="208" customFormat="1" hidden="1">
      <c r="A420" s="231"/>
      <c r="B420" s="233"/>
      <c r="C420" s="321" t="str">
        <f>'Data information'!C637</f>
        <v xml:space="preserve"> - เหล็กเสริม DB 12 มม.</v>
      </c>
      <c r="D420" s="254"/>
      <c r="E420" s="285" t="str">
        <f>'Data information'!D637</f>
        <v>กก.</v>
      </c>
      <c r="F420" s="254">
        <f>'Data information'!E637</f>
        <v>20.2</v>
      </c>
      <c r="G420" s="254">
        <f t="shared" si="36"/>
        <v>0</v>
      </c>
      <c r="H420" s="254">
        <f>'Data information'!F637</f>
        <v>3.6</v>
      </c>
      <c r="I420" s="254">
        <f t="shared" si="37"/>
        <v>0</v>
      </c>
      <c r="J420" s="254">
        <f t="shared" si="38"/>
        <v>0</v>
      </c>
      <c r="K420" s="231"/>
    </row>
    <row r="421" spans="1:11" s="208" customFormat="1" hidden="1">
      <c r="A421" s="231"/>
      <c r="B421" s="233"/>
      <c r="C421" s="321" t="str">
        <f>'Data information'!C638</f>
        <v xml:space="preserve"> - ลวดผูกเหล็ก</v>
      </c>
      <c r="D421" s="254"/>
      <c r="E421" s="285" t="str">
        <f>'Data information'!D638</f>
        <v>กก.</v>
      </c>
      <c r="F421" s="254">
        <f>'Data information'!E638</f>
        <v>34.42</v>
      </c>
      <c r="G421" s="254">
        <f t="shared" si="36"/>
        <v>0</v>
      </c>
      <c r="H421" s="254">
        <f>'Data information'!F638</f>
        <v>0</v>
      </c>
      <c r="I421" s="254">
        <f t="shared" si="37"/>
        <v>0</v>
      </c>
      <c r="J421" s="254">
        <f t="shared" si="38"/>
        <v>0</v>
      </c>
      <c r="K421" s="231"/>
    </row>
    <row r="422" spans="1:11" s="208" customFormat="1" hidden="1">
      <c r="A422" s="231"/>
      <c r="B422" s="233"/>
      <c r="C422" s="321" t="str">
        <f>'Data information'!C639</f>
        <v xml:space="preserve"> - กันลื่นเหล็กสี่เหลี่ยมตัน ขนาด 1x1 ซม.(จมูกบันได)</v>
      </c>
      <c r="D422" s="254"/>
      <c r="E422" s="285" t="str">
        <f>'Data information'!D639</f>
        <v>ม.</v>
      </c>
      <c r="F422" s="254">
        <f>'Data information'!E639</f>
        <v>30</v>
      </c>
      <c r="G422" s="254">
        <f t="shared" si="36"/>
        <v>0</v>
      </c>
      <c r="H422" s="254">
        <f>'Data information'!F639</f>
        <v>0</v>
      </c>
      <c r="I422" s="254">
        <f t="shared" si="37"/>
        <v>0</v>
      </c>
      <c r="J422" s="254">
        <f t="shared" si="38"/>
        <v>0</v>
      </c>
      <c r="K422" s="231"/>
    </row>
    <row r="423" spans="1:11" s="208" customFormat="1" hidden="1">
      <c r="A423" s="231"/>
      <c r="B423" s="233"/>
      <c r="C423" s="321" t="str">
        <f>'Data information'!C640</f>
        <v xml:space="preserve"> - ทาสีกันสนิม</v>
      </c>
      <c r="D423" s="254"/>
      <c r="E423" s="285" t="str">
        <f>'Data information'!D640</f>
        <v>ตร.ม.</v>
      </c>
      <c r="F423" s="254">
        <f>'Data information'!E640</f>
        <v>22.42</v>
      </c>
      <c r="G423" s="254">
        <f t="shared" si="36"/>
        <v>0</v>
      </c>
      <c r="H423" s="254">
        <f>'Data information'!F640</f>
        <v>30</v>
      </c>
      <c r="I423" s="254">
        <f t="shared" si="37"/>
        <v>0</v>
      </c>
      <c r="J423" s="254">
        <f t="shared" si="38"/>
        <v>0</v>
      </c>
      <c r="K423" s="231"/>
    </row>
    <row r="424" spans="1:11" s="208" customFormat="1" hidden="1">
      <c r="A424" s="231"/>
      <c r="B424" s="233"/>
      <c r="C424" s="321" t="str">
        <f>'Data information'!C641</f>
        <v xml:space="preserve"> - ทาสีน้ำมัน</v>
      </c>
      <c r="D424" s="254"/>
      <c r="E424" s="285" t="str">
        <f>'Data information'!D641</f>
        <v>ตร.ม.</v>
      </c>
      <c r="F424" s="254">
        <f>'Data information'!E641</f>
        <v>66.12</v>
      </c>
      <c r="G424" s="254">
        <f t="shared" si="36"/>
        <v>0</v>
      </c>
      <c r="H424" s="254">
        <f>'Data information'!F641</f>
        <v>35</v>
      </c>
      <c r="I424" s="254">
        <f t="shared" si="37"/>
        <v>0</v>
      </c>
      <c r="J424" s="254">
        <f t="shared" si="38"/>
        <v>0</v>
      </c>
      <c r="K424" s="231"/>
    </row>
    <row r="425" spans="1:11" s="208" customFormat="1" hidden="1">
      <c r="A425" s="231"/>
      <c r="B425" s="233"/>
      <c r="C425" s="321" t="str">
        <f>'Data information'!C642</f>
        <v xml:space="preserve"> - งานราวเหล็ก ราวบันได</v>
      </c>
      <c r="D425" s="254"/>
      <c r="E425" s="285" t="str">
        <f>'Data information'!D642</f>
        <v>ม.</v>
      </c>
      <c r="F425" s="254">
        <f>'Data information'!E642</f>
        <v>1838.53</v>
      </c>
      <c r="G425" s="254">
        <f t="shared" si="36"/>
        <v>0</v>
      </c>
      <c r="H425" s="254">
        <f>'Data information'!F642</f>
        <v>560</v>
      </c>
      <c r="I425" s="254">
        <f t="shared" si="37"/>
        <v>0</v>
      </c>
      <c r="J425" s="254">
        <f t="shared" si="38"/>
        <v>0</v>
      </c>
      <c r="K425" s="231"/>
    </row>
    <row r="426" spans="1:11" s="208" customFormat="1" hidden="1">
      <c r="A426" s="231"/>
      <c r="B426" s="233"/>
      <c r="C426" s="319" t="str">
        <f>'Data information'!C643</f>
        <v>งานบันได ST.4 อาคาร 3</v>
      </c>
      <c r="D426" s="254"/>
      <c r="E426" s="285"/>
      <c r="F426" s="254"/>
      <c r="G426" s="254"/>
      <c r="H426" s="254"/>
      <c r="I426" s="254"/>
      <c r="J426" s="254"/>
      <c r="K426" s="231"/>
    </row>
    <row r="427" spans="1:11" s="208" customFormat="1" hidden="1">
      <c r="A427" s="231"/>
      <c r="B427" s="233"/>
      <c r="C427" s="321" t="str">
        <f>'Data information'!C644</f>
        <v xml:space="preserve"> - CX- H-200X200X8X12mm.</v>
      </c>
      <c r="D427" s="254"/>
      <c r="E427" s="285" t="str">
        <f>'Data information'!D644</f>
        <v>กก.</v>
      </c>
      <c r="F427" s="254">
        <f>'Data information'!E644</f>
        <v>33.409999999999997</v>
      </c>
      <c r="G427" s="254">
        <f t="shared" si="36"/>
        <v>0</v>
      </c>
      <c r="H427" s="254">
        <f>'Data information'!F644</f>
        <v>0</v>
      </c>
      <c r="I427" s="254">
        <f t="shared" si="37"/>
        <v>0</v>
      </c>
      <c r="J427" s="254">
        <f t="shared" si="38"/>
        <v>0</v>
      </c>
      <c r="K427" s="231"/>
    </row>
    <row r="428" spans="1:11" s="208" customFormat="1" hidden="1">
      <c r="A428" s="231"/>
      <c r="B428" s="233"/>
      <c r="C428" s="321" t="str">
        <f>'Data information'!C645</f>
        <v xml:space="preserve"> - แม่บันได H-200X200X8X12mm.</v>
      </c>
      <c r="D428" s="254"/>
      <c r="E428" s="285" t="str">
        <f>'Data information'!D645</f>
        <v>กก.</v>
      </c>
      <c r="F428" s="254">
        <f>'Data information'!E645</f>
        <v>33.409999999999997</v>
      </c>
      <c r="G428" s="254">
        <f t="shared" si="36"/>
        <v>0</v>
      </c>
      <c r="H428" s="254">
        <f>'Data information'!F645</f>
        <v>0</v>
      </c>
      <c r="I428" s="254">
        <f t="shared" si="37"/>
        <v>0</v>
      </c>
      <c r="J428" s="254">
        <f t="shared" si="38"/>
        <v>0</v>
      </c>
      <c r="K428" s="231"/>
    </row>
    <row r="429" spans="1:11" s="208" customFormat="1" hidden="1">
      <c r="A429" s="231"/>
      <c r="B429" s="233"/>
      <c r="C429" s="321" t="str">
        <f>'Data information'!C646</f>
        <v xml:space="preserve"> -  H-194X150X6X9mm.</v>
      </c>
      <c r="D429" s="254"/>
      <c r="E429" s="285" t="str">
        <f>'Data information'!D646</f>
        <v>กก.</v>
      </c>
      <c r="F429" s="254">
        <f>'Data information'!E646</f>
        <v>34.020000000000003</v>
      </c>
      <c r="G429" s="254">
        <f t="shared" ref="G429:G492" si="39">D429*F429</f>
        <v>0</v>
      </c>
      <c r="H429" s="254">
        <f>'Data information'!F646</f>
        <v>0</v>
      </c>
      <c r="I429" s="254">
        <f t="shared" ref="I429:I492" si="40">D429*H429</f>
        <v>0</v>
      </c>
      <c r="J429" s="254">
        <f t="shared" ref="J429:J492" si="41">G429+I429</f>
        <v>0</v>
      </c>
      <c r="K429" s="231"/>
    </row>
    <row r="430" spans="1:11" s="208" customFormat="1" hidden="1">
      <c r="A430" s="231"/>
      <c r="B430" s="233"/>
      <c r="C430" s="321" t="str">
        <f>'Data information'!C647</f>
        <v xml:space="preserve"> - C-CHANNELS 200X80X7.5X11.0mm.</v>
      </c>
      <c r="D430" s="254"/>
      <c r="E430" s="285" t="str">
        <f>'Data information'!D647</f>
        <v>กก.</v>
      </c>
      <c r="F430" s="254">
        <f>'Data information'!E647</f>
        <v>35.840000000000003</v>
      </c>
      <c r="G430" s="254">
        <f t="shared" si="39"/>
        <v>0</v>
      </c>
      <c r="H430" s="254">
        <f>'Data information'!F647</f>
        <v>0</v>
      </c>
      <c r="I430" s="254">
        <f t="shared" si="40"/>
        <v>0</v>
      </c>
      <c r="J430" s="254">
        <f t="shared" si="41"/>
        <v>0</v>
      </c>
      <c r="K430" s="231"/>
    </row>
    <row r="431" spans="1:11" s="208" customFormat="1" hidden="1">
      <c r="A431" s="231"/>
      <c r="B431" s="233"/>
      <c r="C431" s="321" t="str">
        <f>'Data information'!C648</f>
        <v xml:space="preserve"> - ลูกนอนบันไดแผ่นเหล็กลายตีนไก่  หนา 6 มม.พับ</v>
      </c>
      <c r="D431" s="254"/>
      <c r="E431" s="285" t="str">
        <f>'Data information'!D648</f>
        <v>กก.</v>
      </c>
      <c r="F431" s="254">
        <f>'Data information'!E648</f>
        <v>39.79</v>
      </c>
      <c r="G431" s="254">
        <f t="shared" si="39"/>
        <v>0</v>
      </c>
      <c r="H431" s="254">
        <f>'Data information'!F648</f>
        <v>0</v>
      </c>
      <c r="I431" s="254">
        <f t="shared" si="40"/>
        <v>0</v>
      </c>
      <c r="J431" s="254">
        <f t="shared" si="41"/>
        <v>0</v>
      </c>
      <c r="K431" s="231"/>
    </row>
    <row r="432" spans="1:11" s="208" customFormat="1" hidden="1">
      <c r="A432" s="231"/>
      <c r="B432" s="233"/>
      <c r="C432" s="321" t="str">
        <f>'Data information'!C649</f>
        <v xml:space="preserve"> - ชานพักบันไดแผ่นเหล็กลายตีนไก่  หนา 6 มม.</v>
      </c>
      <c r="D432" s="254"/>
      <c r="E432" s="285" t="str">
        <f>'Data information'!D649</f>
        <v>กก.</v>
      </c>
      <c r="F432" s="254">
        <f>'Data information'!E649</f>
        <v>39.79</v>
      </c>
      <c r="G432" s="254">
        <f t="shared" si="39"/>
        <v>0</v>
      </c>
      <c r="H432" s="254">
        <f>'Data information'!F649</f>
        <v>0</v>
      </c>
      <c r="I432" s="254">
        <f t="shared" si="40"/>
        <v>0</v>
      </c>
      <c r="J432" s="254">
        <f t="shared" si="41"/>
        <v>0</v>
      </c>
      <c r="K432" s="231"/>
    </row>
    <row r="433" spans="1:11" s="208" customFormat="1" hidden="1">
      <c r="A433" s="231"/>
      <c r="B433" s="233"/>
      <c r="C433" s="321" t="str">
        <f>'Data information'!C650</f>
        <v xml:space="preserve"> - L 50x50x3mm</v>
      </c>
      <c r="D433" s="254"/>
      <c r="E433" s="285" t="str">
        <f>'Data information'!D650</f>
        <v>กก.</v>
      </c>
      <c r="F433" s="254">
        <f>'Data information'!E650</f>
        <v>22.85</v>
      </c>
      <c r="G433" s="254">
        <f t="shared" si="39"/>
        <v>0</v>
      </c>
      <c r="H433" s="254">
        <f>'Data information'!F650</f>
        <v>0</v>
      </c>
      <c r="I433" s="254">
        <f t="shared" si="40"/>
        <v>0</v>
      </c>
      <c r="J433" s="254">
        <f t="shared" si="41"/>
        <v>0</v>
      </c>
      <c r="K433" s="231"/>
    </row>
    <row r="434" spans="1:11" s="208" customFormat="1" hidden="1">
      <c r="A434" s="231"/>
      <c r="B434" s="233"/>
      <c r="C434" s="321" t="str">
        <f>'Data information'!C651</f>
        <v xml:space="preserve"> - แผ่นเหล็กขนาด 250X400X20mm. </v>
      </c>
      <c r="D434" s="254"/>
      <c r="E434" s="285" t="str">
        <f>'Data information'!D651</f>
        <v>กก.</v>
      </c>
      <c r="F434" s="254">
        <f>'Data information'!E651</f>
        <v>28.692401372212689</v>
      </c>
      <c r="G434" s="254">
        <f t="shared" si="39"/>
        <v>0</v>
      </c>
      <c r="H434" s="254">
        <f>'Data information'!F651</f>
        <v>0</v>
      </c>
      <c r="I434" s="254">
        <f t="shared" si="40"/>
        <v>0</v>
      </c>
      <c r="J434" s="254">
        <f t="shared" si="41"/>
        <v>0</v>
      </c>
      <c r="K434" s="231"/>
    </row>
    <row r="435" spans="1:11" s="208" customFormat="1" hidden="1">
      <c r="A435" s="231"/>
      <c r="B435" s="233"/>
      <c r="C435" s="321" t="str">
        <f>'Data information'!C652</f>
        <v xml:space="preserve"> - แผ่นเหล็กขนาด 250X250X20mm. Detail ST-E</v>
      </c>
      <c r="D435" s="254"/>
      <c r="E435" s="285" t="str">
        <f>'Data information'!D652</f>
        <v>กก.</v>
      </c>
      <c r="F435" s="254">
        <f>'Data information'!E652</f>
        <v>28.692401372212689</v>
      </c>
      <c r="G435" s="254">
        <f t="shared" si="39"/>
        <v>0</v>
      </c>
      <c r="H435" s="254">
        <f>'Data information'!F652</f>
        <v>0</v>
      </c>
      <c r="I435" s="254">
        <f t="shared" si="40"/>
        <v>0</v>
      </c>
      <c r="J435" s="254">
        <f t="shared" si="41"/>
        <v>0</v>
      </c>
      <c r="K435" s="231"/>
    </row>
    <row r="436" spans="1:11" s="208" customFormat="1" hidden="1">
      <c r="A436" s="231"/>
      <c r="B436" s="233"/>
      <c r="C436" s="321" t="str">
        <f>'Data information'!C653</f>
        <v xml:space="preserve"> - แผ่นเหล็กขนาด 250X250X20mm. Detail 3A</v>
      </c>
      <c r="D436" s="254"/>
      <c r="E436" s="285" t="str">
        <f>'Data information'!D653</f>
        <v>กก.</v>
      </c>
      <c r="F436" s="254">
        <f>'Data information'!E653</f>
        <v>28.692401372212689</v>
      </c>
      <c r="G436" s="254">
        <f t="shared" si="39"/>
        <v>0</v>
      </c>
      <c r="H436" s="254">
        <f>'Data information'!F653</f>
        <v>0</v>
      </c>
      <c r="I436" s="254">
        <f t="shared" si="40"/>
        <v>0</v>
      </c>
      <c r="J436" s="254">
        <f t="shared" si="41"/>
        <v>0</v>
      </c>
      <c r="K436" s="231"/>
    </row>
    <row r="437" spans="1:11" s="208" customFormat="1" hidden="1">
      <c r="A437" s="231"/>
      <c r="B437" s="233"/>
      <c r="C437" s="321" t="str">
        <f>'Data information'!C654</f>
        <v xml:space="preserve"> - Dowel 6-DB20 ยาว 0.40 ม. (DETAIL-1)</v>
      </c>
      <c r="D437" s="254"/>
      <c r="E437" s="285" t="str">
        <f>'Data information'!D654</f>
        <v>กก.</v>
      </c>
      <c r="F437" s="254">
        <f>'Data information'!E654</f>
        <v>20.18</v>
      </c>
      <c r="G437" s="254">
        <f t="shared" si="39"/>
        <v>0</v>
      </c>
      <c r="H437" s="254">
        <f>'Data information'!F654</f>
        <v>0</v>
      </c>
      <c r="I437" s="254">
        <f t="shared" si="40"/>
        <v>0</v>
      </c>
      <c r="J437" s="254">
        <f t="shared" si="41"/>
        <v>0</v>
      </c>
      <c r="K437" s="231"/>
    </row>
    <row r="438" spans="1:11" s="208" customFormat="1" hidden="1">
      <c r="A438" s="231"/>
      <c r="B438" s="233"/>
      <c r="C438" s="321" t="str">
        <f>'Data information'!C655</f>
        <v xml:space="preserve"> - Dowel 4-DB20 ยาว 0.40 ม.  (DETAIL-2)</v>
      </c>
      <c r="D438" s="254"/>
      <c r="E438" s="285" t="str">
        <f>'Data information'!D655</f>
        <v>กก.</v>
      </c>
      <c r="F438" s="254">
        <f>'Data information'!E655</f>
        <v>20.18</v>
      </c>
      <c r="G438" s="254">
        <f t="shared" si="39"/>
        <v>0</v>
      </c>
      <c r="H438" s="254">
        <f>'Data information'!F655</f>
        <v>0</v>
      </c>
      <c r="I438" s="254">
        <f t="shared" si="40"/>
        <v>0</v>
      </c>
      <c r="J438" s="254">
        <f t="shared" si="41"/>
        <v>0</v>
      </c>
      <c r="K438" s="231"/>
    </row>
    <row r="439" spans="1:11" s="208" customFormat="1" hidden="1">
      <c r="A439" s="231"/>
      <c r="B439" s="233"/>
      <c r="C439" s="321" t="str">
        <f>'Data information'!C656</f>
        <v xml:space="preserve"> - Dowel 8-DB16 ยาว 0.40 ม.  (DETAIL-3A)</v>
      </c>
      <c r="D439" s="254"/>
      <c r="E439" s="285" t="str">
        <f>'Data information'!D656</f>
        <v>กก.</v>
      </c>
      <c r="F439" s="254">
        <f>'Data information'!E656</f>
        <v>20.14</v>
      </c>
      <c r="G439" s="254">
        <f t="shared" si="39"/>
        <v>0</v>
      </c>
      <c r="H439" s="254">
        <f>'Data information'!F656</f>
        <v>0</v>
      </c>
      <c r="I439" s="254">
        <f t="shared" si="40"/>
        <v>0</v>
      </c>
      <c r="J439" s="254">
        <f t="shared" si="41"/>
        <v>0</v>
      </c>
      <c r="K439" s="231"/>
    </row>
    <row r="440" spans="1:11" s="208" customFormat="1" hidden="1">
      <c r="A440" s="231"/>
      <c r="B440" s="233"/>
      <c r="C440" s="321" t="str">
        <f>'Data information'!C657</f>
        <v xml:space="preserve"> - ค่าแรงเชื่อม ประกอบเหล็ก</v>
      </c>
      <c r="D440" s="254"/>
      <c r="E440" s="285" t="str">
        <f>'Data information'!D657</f>
        <v>กก.</v>
      </c>
      <c r="F440" s="254">
        <f>'Data information'!E657</f>
        <v>0</v>
      </c>
      <c r="G440" s="254">
        <f t="shared" si="39"/>
        <v>0</v>
      </c>
      <c r="H440" s="254">
        <f>'Data information'!F657</f>
        <v>10</v>
      </c>
      <c r="I440" s="254">
        <f t="shared" si="40"/>
        <v>0</v>
      </c>
      <c r="J440" s="254">
        <f t="shared" si="41"/>
        <v>0</v>
      </c>
      <c r="K440" s="231"/>
    </row>
    <row r="441" spans="1:11" s="208" customFormat="1" hidden="1">
      <c r="A441" s="231"/>
      <c r="B441" s="233"/>
      <c r="C441" s="321" t="str">
        <f>'Data information'!C658</f>
        <v xml:space="preserve"> - ทาสีกันสนิม</v>
      </c>
      <c r="D441" s="254"/>
      <c r="E441" s="285" t="str">
        <f>'Data information'!D658</f>
        <v>ตร.ม.</v>
      </c>
      <c r="F441" s="254">
        <f>'Data information'!E658</f>
        <v>22.42</v>
      </c>
      <c r="G441" s="254">
        <f t="shared" si="39"/>
        <v>0</v>
      </c>
      <c r="H441" s="254">
        <f>'Data information'!F658</f>
        <v>30</v>
      </c>
      <c r="I441" s="254">
        <f t="shared" si="40"/>
        <v>0</v>
      </c>
      <c r="J441" s="254">
        <f t="shared" si="41"/>
        <v>0</v>
      </c>
      <c r="K441" s="231"/>
    </row>
    <row r="442" spans="1:11" s="208" customFormat="1" hidden="1">
      <c r="A442" s="231"/>
      <c r="B442" s="233"/>
      <c r="C442" s="321" t="str">
        <f>'Data information'!C659</f>
        <v xml:space="preserve"> - ทาสีน้ำมัน</v>
      </c>
      <c r="D442" s="254"/>
      <c r="E442" s="285" t="str">
        <f>'Data information'!D659</f>
        <v>ตร.ม.</v>
      </c>
      <c r="F442" s="254">
        <f>'Data information'!E659</f>
        <v>66.12</v>
      </c>
      <c r="G442" s="254">
        <f t="shared" si="39"/>
        <v>0</v>
      </c>
      <c r="H442" s="254">
        <f>'Data information'!F659</f>
        <v>35</v>
      </c>
      <c r="I442" s="254">
        <f t="shared" si="40"/>
        <v>0</v>
      </c>
      <c r="J442" s="254">
        <f t="shared" si="41"/>
        <v>0</v>
      </c>
      <c r="K442" s="231"/>
    </row>
    <row r="443" spans="1:11" s="208" customFormat="1" hidden="1">
      <c r="A443" s="231"/>
      <c r="B443" s="233"/>
      <c r="C443" s="321" t="str">
        <f>'Data information'!C660</f>
        <v xml:space="preserve"> - งานราวเหล็ก ราวบันได ST.4</v>
      </c>
      <c r="D443" s="254"/>
      <c r="E443" s="285" t="str">
        <f>'Data information'!D660</f>
        <v>ม.</v>
      </c>
      <c r="F443" s="254">
        <f>'Data information'!E660</f>
        <v>303.774</v>
      </c>
      <c r="G443" s="254">
        <f t="shared" si="39"/>
        <v>0</v>
      </c>
      <c r="H443" s="254">
        <f>'Data information'!F660</f>
        <v>114</v>
      </c>
      <c r="I443" s="254">
        <f t="shared" si="40"/>
        <v>0</v>
      </c>
      <c r="J443" s="254">
        <f t="shared" si="41"/>
        <v>0</v>
      </c>
      <c r="K443" s="231"/>
    </row>
    <row r="444" spans="1:11" s="208" customFormat="1" hidden="1">
      <c r="A444" s="231"/>
      <c r="B444" s="233"/>
      <c r="C444" s="319" t="str">
        <f>'Data information'!C661</f>
        <v>งานบันได ST.4 อาคาร 4,5</v>
      </c>
      <c r="D444" s="254"/>
      <c r="E444" s="285"/>
      <c r="F444" s="254"/>
      <c r="G444" s="254"/>
      <c r="H444" s="254"/>
      <c r="I444" s="254"/>
      <c r="J444" s="254"/>
      <c r="K444" s="231"/>
    </row>
    <row r="445" spans="1:11" s="208" customFormat="1" hidden="1">
      <c r="A445" s="231"/>
      <c r="B445" s="233"/>
      <c r="C445" s="321" t="str">
        <f>'Data information'!C662</f>
        <v xml:space="preserve"> - H-200X200X8X12mm. </v>
      </c>
      <c r="D445" s="254"/>
      <c r="E445" s="285" t="str">
        <f>'Data information'!D662</f>
        <v>กก.</v>
      </c>
      <c r="F445" s="254">
        <f>'Data information'!E662</f>
        <v>33.409999999999997</v>
      </c>
      <c r="G445" s="254">
        <f t="shared" si="39"/>
        <v>0</v>
      </c>
      <c r="H445" s="254">
        <f>'Data information'!F662</f>
        <v>0</v>
      </c>
      <c r="I445" s="254">
        <f t="shared" si="40"/>
        <v>0</v>
      </c>
      <c r="J445" s="254">
        <f t="shared" si="41"/>
        <v>0</v>
      </c>
      <c r="K445" s="231"/>
    </row>
    <row r="446" spans="1:11" s="208" customFormat="1" hidden="1">
      <c r="A446" s="231"/>
      <c r="B446" s="233"/>
      <c r="C446" s="321" t="str">
        <f>'Data information'!C663</f>
        <v xml:space="preserve"> - H-194X150X6X9mm.</v>
      </c>
      <c r="D446" s="254"/>
      <c r="E446" s="285" t="str">
        <f>'Data information'!D663</f>
        <v>กก.</v>
      </c>
      <c r="F446" s="254">
        <f>'Data information'!E663</f>
        <v>34.020000000000003</v>
      </c>
      <c r="G446" s="254">
        <f t="shared" si="39"/>
        <v>0</v>
      </c>
      <c r="H446" s="254">
        <f>'Data information'!F663</f>
        <v>0</v>
      </c>
      <c r="I446" s="254">
        <f t="shared" si="40"/>
        <v>0</v>
      </c>
      <c r="J446" s="254">
        <f t="shared" si="41"/>
        <v>0</v>
      </c>
      <c r="K446" s="231"/>
    </row>
    <row r="447" spans="1:11" s="208" customFormat="1" hidden="1">
      <c r="A447" s="231"/>
      <c r="B447" s="233"/>
      <c r="C447" s="321" t="str">
        <f>'Data information'!C664</f>
        <v xml:space="preserve"> - C-CHANNELS 200X80X7.5X11.0mm.</v>
      </c>
      <c r="D447" s="254"/>
      <c r="E447" s="285" t="str">
        <f>'Data information'!D664</f>
        <v>กก.</v>
      </c>
      <c r="F447" s="254">
        <f>'Data information'!E664</f>
        <v>35.840000000000003</v>
      </c>
      <c r="G447" s="254">
        <f t="shared" si="39"/>
        <v>0</v>
      </c>
      <c r="H447" s="254">
        <f>'Data information'!F664</f>
        <v>0</v>
      </c>
      <c r="I447" s="254">
        <f t="shared" si="40"/>
        <v>0</v>
      </c>
      <c r="J447" s="254">
        <f t="shared" si="41"/>
        <v>0</v>
      </c>
      <c r="K447" s="231"/>
    </row>
    <row r="448" spans="1:11" s="208" customFormat="1" hidden="1">
      <c r="A448" s="231"/>
      <c r="B448" s="233"/>
      <c r="C448" s="321" t="str">
        <f>'Data information'!C665</f>
        <v xml:space="preserve"> - L 50x50x3mm.</v>
      </c>
      <c r="D448" s="254"/>
      <c r="E448" s="285" t="str">
        <f>'Data information'!D665</f>
        <v>กก.</v>
      </c>
      <c r="F448" s="254">
        <f>'Data information'!E665</f>
        <v>22.85</v>
      </c>
      <c r="G448" s="254">
        <f t="shared" si="39"/>
        <v>0</v>
      </c>
      <c r="H448" s="254">
        <f>'Data information'!F665</f>
        <v>0</v>
      </c>
      <c r="I448" s="254">
        <f t="shared" si="40"/>
        <v>0</v>
      </c>
      <c r="J448" s="254">
        <f t="shared" si="41"/>
        <v>0</v>
      </c>
      <c r="K448" s="231"/>
    </row>
    <row r="449" spans="1:11" s="208" customFormat="1" hidden="1">
      <c r="A449" s="231"/>
      <c r="B449" s="233"/>
      <c r="C449" s="321" t="str">
        <f>'Data information'!C666</f>
        <v xml:space="preserve"> - ลูกนอนบันไดแผ่นเหล็กลายตีนไก่  หนา 6 มม.พับ</v>
      </c>
      <c r="D449" s="254"/>
      <c r="E449" s="285" t="str">
        <f>'Data information'!D666</f>
        <v>กก.</v>
      </c>
      <c r="F449" s="254">
        <f>'Data information'!E666</f>
        <v>39.79</v>
      </c>
      <c r="G449" s="254">
        <f t="shared" si="39"/>
        <v>0</v>
      </c>
      <c r="H449" s="254">
        <f>'Data information'!F666</f>
        <v>0</v>
      </c>
      <c r="I449" s="254">
        <f t="shared" si="40"/>
        <v>0</v>
      </c>
      <c r="J449" s="254">
        <f t="shared" si="41"/>
        <v>0</v>
      </c>
      <c r="K449" s="231"/>
    </row>
    <row r="450" spans="1:11" s="208" customFormat="1" hidden="1">
      <c r="A450" s="231"/>
      <c r="B450" s="233"/>
      <c r="C450" s="321" t="str">
        <f>'Data information'!C667</f>
        <v xml:space="preserve"> - แผ่นเหล็กขนาด 250X400X20mm. </v>
      </c>
      <c r="D450" s="254"/>
      <c r="E450" s="285" t="str">
        <f>'Data information'!D667</f>
        <v>กก.</v>
      </c>
      <c r="F450" s="254">
        <f>'Data information'!E667</f>
        <v>28.44</v>
      </c>
      <c r="G450" s="254">
        <f t="shared" si="39"/>
        <v>0</v>
      </c>
      <c r="H450" s="254">
        <f>'Data information'!F667</f>
        <v>0</v>
      </c>
      <c r="I450" s="254">
        <f t="shared" si="40"/>
        <v>0</v>
      </c>
      <c r="J450" s="254">
        <f t="shared" si="41"/>
        <v>0</v>
      </c>
      <c r="K450" s="231"/>
    </row>
    <row r="451" spans="1:11" s="208" customFormat="1" hidden="1">
      <c r="A451" s="231"/>
      <c r="B451" s="233"/>
      <c r="C451" s="321" t="str">
        <f>'Data information'!C668</f>
        <v xml:space="preserve"> - แผ่นเหล็กขนาด 250X250X20mm. </v>
      </c>
      <c r="D451" s="254"/>
      <c r="E451" s="285" t="str">
        <f>'Data information'!D668</f>
        <v>กก.</v>
      </c>
      <c r="F451" s="254">
        <f>'Data information'!E668</f>
        <v>28.44</v>
      </c>
      <c r="G451" s="254">
        <f t="shared" si="39"/>
        <v>0</v>
      </c>
      <c r="H451" s="254">
        <f>'Data information'!F668</f>
        <v>0</v>
      </c>
      <c r="I451" s="254">
        <f t="shared" si="40"/>
        <v>0</v>
      </c>
      <c r="J451" s="254">
        <f t="shared" si="41"/>
        <v>0</v>
      </c>
      <c r="K451" s="231"/>
    </row>
    <row r="452" spans="1:11" s="208" customFormat="1" hidden="1">
      <c r="A452" s="231"/>
      <c r="B452" s="233"/>
      <c r="C452" s="321" t="str">
        <f>'Data information'!C669</f>
        <v xml:space="preserve"> - แผ่นเหล็กขนาด 200X350X20mm. </v>
      </c>
      <c r="D452" s="254"/>
      <c r="E452" s="285" t="str">
        <f>'Data information'!D669</f>
        <v>กก.</v>
      </c>
      <c r="F452" s="254">
        <f>'Data information'!E669</f>
        <v>28.44</v>
      </c>
      <c r="G452" s="254">
        <f t="shared" si="39"/>
        <v>0</v>
      </c>
      <c r="H452" s="254">
        <f>'Data information'!F669</f>
        <v>0</v>
      </c>
      <c r="I452" s="254">
        <f t="shared" si="40"/>
        <v>0</v>
      </c>
      <c r="J452" s="254">
        <f t="shared" si="41"/>
        <v>0</v>
      </c>
      <c r="K452" s="231"/>
    </row>
    <row r="453" spans="1:11" s="208" customFormat="1" hidden="1">
      <c r="A453" s="231"/>
      <c r="B453" s="233"/>
      <c r="C453" s="321" t="str">
        <f>'Data information'!C670</f>
        <v xml:space="preserve"> - Dowel DB20 ยาว 0.40 ม. (DETAIL-1,2)</v>
      </c>
      <c r="D453" s="254"/>
      <c r="E453" s="285" t="str">
        <f>'Data information'!D670</f>
        <v>กก.</v>
      </c>
      <c r="F453" s="254">
        <f>'Data information'!E670</f>
        <v>20.18</v>
      </c>
      <c r="G453" s="254">
        <f t="shared" si="39"/>
        <v>0</v>
      </c>
      <c r="H453" s="254">
        <f>'Data information'!F670</f>
        <v>0</v>
      </c>
      <c r="I453" s="254">
        <f t="shared" si="40"/>
        <v>0</v>
      </c>
      <c r="J453" s="254">
        <f t="shared" si="41"/>
        <v>0</v>
      </c>
      <c r="K453" s="231"/>
    </row>
    <row r="454" spans="1:11" s="208" customFormat="1" hidden="1">
      <c r="A454" s="231"/>
      <c r="B454" s="233"/>
      <c r="C454" s="321" t="str">
        <f>'Data information'!C671</f>
        <v xml:space="preserve"> - Dowel DB16 ยาว 0.40 ม.  (DETAIL-3)</v>
      </c>
      <c r="D454" s="254"/>
      <c r="E454" s="285" t="str">
        <f>'Data information'!D671</f>
        <v>กก.</v>
      </c>
      <c r="F454" s="254">
        <f>'Data information'!E671</f>
        <v>20.14</v>
      </c>
      <c r="G454" s="254">
        <f t="shared" si="39"/>
        <v>0</v>
      </c>
      <c r="H454" s="254">
        <f>'Data information'!F671</f>
        <v>0</v>
      </c>
      <c r="I454" s="254">
        <f t="shared" si="40"/>
        <v>0</v>
      </c>
      <c r="J454" s="254">
        <f t="shared" si="41"/>
        <v>0</v>
      </c>
      <c r="K454" s="231"/>
    </row>
    <row r="455" spans="1:11" s="208" customFormat="1" hidden="1">
      <c r="A455" s="231"/>
      <c r="B455" s="233"/>
      <c r="C455" s="321" t="str">
        <f>'Data information'!C672</f>
        <v xml:space="preserve"> - ค่าแรงเชื่อม ประกอบเหล็กโครงสร้าง</v>
      </c>
      <c r="D455" s="254"/>
      <c r="E455" s="285" t="str">
        <f>'Data information'!D672</f>
        <v>กก.</v>
      </c>
      <c r="F455" s="254">
        <f>'Data information'!E672</f>
        <v>0</v>
      </c>
      <c r="G455" s="254">
        <f t="shared" si="39"/>
        <v>0</v>
      </c>
      <c r="H455" s="254">
        <f>'Data information'!F672</f>
        <v>10</v>
      </c>
      <c r="I455" s="254">
        <f t="shared" si="40"/>
        <v>0</v>
      </c>
      <c r="J455" s="254">
        <f t="shared" si="41"/>
        <v>0</v>
      </c>
      <c r="K455" s="231"/>
    </row>
    <row r="456" spans="1:11" s="208" customFormat="1" hidden="1">
      <c r="A456" s="231"/>
      <c r="B456" s="233"/>
      <c r="C456" s="321" t="str">
        <f>'Data information'!C673</f>
        <v xml:space="preserve"> - ทาสีกันสนิม</v>
      </c>
      <c r="D456" s="254"/>
      <c r="E456" s="285" t="str">
        <f>'Data information'!D673</f>
        <v>ตร.ม.</v>
      </c>
      <c r="F456" s="254">
        <f>'Data information'!E673</f>
        <v>22.42</v>
      </c>
      <c r="G456" s="254">
        <f t="shared" si="39"/>
        <v>0</v>
      </c>
      <c r="H456" s="254">
        <f>'Data information'!F673</f>
        <v>30</v>
      </c>
      <c r="I456" s="254">
        <f t="shared" si="40"/>
        <v>0</v>
      </c>
      <c r="J456" s="254">
        <f t="shared" si="41"/>
        <v>0</v>
      </c>
      <c r="K456" s="231"/>
    </row>
    <row r="457" spans="1:11" s="208" customFormat="1" hidden="1">
      <c r="A457" s="231"/>
      <c r="B457" s="233"/>
      <c r="C457" s="321" t="str">
        <f>'Data information'!C674</f>
        <v xml:space="preserve"> - ทาสีน้ำมัน</v>
      </c>
      <c r="D457" s="254"/>
      <c r="E457" s="285" t="str">
        <f>'Data information'!D674</f>
        <v>ตร.ม.</v>
      </c>
      <c r="F457" s="254">
        <f>'Data information'!E674</f>
        <v>66.12</v>
      </c>
      <c r="G457" s="254">
        <f t="shared" si="39"/>
        <v>0</v>
      </c>
      <c r="H457" s="254">
        <f>'Data information'!F674</f>
        <v>35</v>
      </c>
      <c r="I457" s="254">
        <f t="shared" si="40"/>
        <v>0</v>
      </c>
      <c r="J457" s="254">
        <f t="shared" si="41"/>
        <v>0</v>
      </c>
      <c r="K457" s="231"/>
    </row>
    <row r="458" spans="1:11" s="208" customFormat="1" hidden="1">
      <c r="A458" s="231"/>
      <c r="B458" s="233"/>
      <c r="C458" s="321" t="str">
        <f>'Data information'!C675</f>
        <v xml:space="preserve"> - งานราวเหล็ก ราวบันได ST.4</v>
      </c>
      <c r="D458" s="254"/>
      <c r="E458" s="285" t="str">
        <f>'Data information'!D675</f>
        <v>ม.</v>
      </c>
      <c r="F458" s="254">
        <f>'Data information'!E675</f>
        <v>303.774</v>
      </c>
      <c r="G458" s="254">
        <f t="shared" si="39"/>
        <v>0</v>
      </c>
      <c r="H458" s="254">
        <f>'Data information'!F675</f>
        <v>114</v>
      </c>
      <c r="I458" s="254">
        <f t="shared" si="40"/>
        <v>0</v>
      </c>
      <c r="J458" s="254">
        <f t="shared" si="41"/>
        <v>0</v>
      </c>
      <c r="K458" s="231"/>
    </row>
    <row r="459" spans="1:11" s="208" customFormat="1" hidden="1">
      <c r="A459" s="231"/>
      <c r="B459" s="233"/>
      <c r="C459" s="319" t="str">
        <f>'Data information'!C676</f>
        <v>งานบันได ST.4 อาคาร 7</v>
      </c>
      <c r="D459" s="254"/>
      <c r="E459" s="285"/>
      <c r="F459" s="254"/>
      <c r="G459" s="254"/>
      <c r="H459" s="254"/>
      <c r="I459" s="254"/>
      <c r="J459" s="254"/>
      <c r="K459" s="231"/>
    </row>
    <row r="460" spans="1:11" s="208" customFormat="1" hidden="1">
      <c r="A460" s="231"/>
      <c r="B460" s="233"/>
      <c r="C460" s="321" t="str">
        <f>'Data information'!C677</f>
        <v xml:space="preserve"> - คอนกรีตโครงสร้าง  fc'= 280 ksc. ทรงกระบอก</v>
      </c>
      <c r="D460" s="254"/>
      <c r="E460" s="285" t="str">
        <f>'Data information'!D677</f>
        <v>ลบ.ม.</v>
      </c>
      <c r="F460" s="254">
        <f>'Data information'!E677</f>
        <v>1971.96</v>
      </c>
      <c r="G460" s="254">
        <f t="shared" si="39"/>
        <v>0</v>
      </c>
      <c r="H460" s="254">
        <f>'Data information'!F677</f>
        <v>519</v>
      </c>
      <c r="I460" s="254">
        <f t="shared" si="40"/>
        <v>0</v>
      </c>
      <c r="J460" s="254">
        <f t="shared" si="41"/>
        <v>0</v>
      </c>
      <c r="K460" s="231"/>
    </row>
    <row r="461" spans="1:11" s="208" customFormat="1" hidden="1">
      <c r="A461" s="231"/>
      <c r="B461" s="233"/>
      <c r="C461" s="321" t="str">
        <f>'Data information'!C678</f>
        <v xml:space="preserve">  - ไม้แบบทั่วไป  50%</v>
      </c>
      <c r="D461" s="254"/>
      <c r="E461" s="285" t="str">
        <f>'Data information'!D678</f>
        <v>ตร.ม.</v>
      </c>
      <c r="F461" s="254">
        <f>'Data information'!E678</f>
        <v>300</v>
      </c>
      <c r="G461" s="254">
        <f t="shared" si="39"/>
        <v>0</v>
      </c>
      <c r="H461" s="254">
        <f>'Data information'!F678</f>
        <v>0</v>
      </c>
      <c r="I461" s="254">
        <f t="shared" si="40"/>
        <v>0</v>
      </c>
      <c r="J461" s="254">
        <f t="shared" si="41"/>
        <v>0</v>
      </c>
      <c r="K461" s="231"/>
    </row>
    <row r="462" spans="1:11" s="208" customFormat="1" hidden="1">
      <c r="A462" s="231"/>
      <c r="B462" s="233"/>
      <c r="C462" s="321" t="str">
        <f>'Data information'!C679</f>
        <v xml:space="preserve">  - ค่าแรงไม้แบบ</v>
      </c>
      <c r="D462" s="254"/>
      <c r="E462" s="285" t="str">
        <f>'Data information'!D679</f>
        <v>ตร.ม.</v>
      </c>
      <c r="F462" s="254">
        <f>'Data information'!E679</f>
        <v>0</v>
      </c>
      <c r="G462" s="254">
        <f t="shared" si="39"/>
        <v>0</v>
      </c>
      <c r="H462" s="254">
        <f>'Data information'!F679</f>
        <v>115</v>
      </c>
      <c r="I462" s="254">
        <f t="shared" si="40"/>
        <v>0</v>
      </c>
      <c r="J462" s="254">
        <f t="shared" si="41"/>
        <v>0</v>
      </c>
      <c r="K462" s="231"/>
    </row>
    <row r="463" spans="1:11" s="208" customFormat="1" hidden="1">
      <c r="A463" s="231"/>
      <c r="B463" s="233"/>
      <c r="C463" s="321" t="str">
        <f>'Data information'!C680</f>
        <v xml:space="preserve">  - ไม้คร่าวยึดแบบหล่อคอนกรีต </v>
      </c>
      <c r="D463" s="254"/>
      <c r="E463" s="285" t="str">
        <f>'Data information'!D680</f>
        <v>ตร.ม.</v>
      </c>
      <c r="F463" s="254">
        <f>'Data information'!E680</f>
        <v>300</v>
      </c>
      <c r="G463" s="254">
        <f t="shared" si="39"/>
        <v>0</v>
      </c>
      <c r="H463" s="254">
        <f>'Data information'!F680</f>
        <v>0</v>
      </c>
      <c r="I463" s="254">
        <f t="shared" si="40"/>
        <v>0</v>
      </c>
      <c r="J463" s="254">
        <f t="shared" si="41"/>
        <v>0</v>
      </c>
      <c r="K463" s="231"/>
    </row>
    <row r="464" spans="1:11" s="208" customFormat="1" hidden="1">
      <c r="A464" s="231"/>
      <c r="B464" s="233"/>
      <c r="C464" s="321" t="str">
        <f>'Data information'!C681</f>
        <v xml:space="preserve">  - ตะปู</v>
      </c>
      <c r="D464" s="254"/>
      <c r="E464" s="285" t="str">
        <f>'Data information'!D681</f>
        <v>กก.</v>
      </c>
      <c r="F464" s="254">
        <f>'Data information'!E681</f>
        <v>58.88</v>
      </c>
      <c r="G464" s="254">
        <f t="shared" si="39"/>
        <v>0</v>
      </c>
      <c r="H464" s="254">
        <f>'Data information'!F681</f>
        <v>0</v>
      </c>
      <c r="I464" s="254">
        <f t="shared" si="40"/>
        <v>0</v>
      </c>
      <c r="J464" s="254">
        <f t="shared" si="41"/>
        <v>0</v>
      </c>
      <c r="K464" s="231"/>
    </row>
    <row r="465" spans="1:11" s="208" customFormat="1" hidden="1">
      <c r="A465" s="231"/>
      <c r="B465" s="233"/>
      <c r="C465" s="321" t="str">
        <f>'Data information'!C682</f>
        <v xml:space="preserve">  - เหล็กเส้นกลมผิวเรียบ SR.24 RB9 มม.</v>
      </c>
      <c r="D465" s="254"/>
      <c r="E465" s="285" t="str">
        <f>'Data information'!D682</f>
        <v>กก.</v>
      </c>
      <c r="F465" s="254">
        <f>'Data information'!E682</f>
        <v>20.79</v>
      </c>
      <c r="G465" s="254">
        <f t="shared" si="39"/>
        <v>0</v>
      </c>
      <c r="H465" s="254">
        <f>'Data information'!F682</f>
        <v>4.4000000000000004</v>
      </c>
      <c r="I465" s="254">
        <f t="shared" si="40"/>
        <v>0</v>
      </c>
      <c r="J465" s="254">
        <f t="shared" si="41"/>
        <v>0</v>
      </c>
      <c r="K465" s="231"/>
    </row>
    <row r="466" spans="1:11" s="208" customFormat="1" hidden="1">
      <c r="A466" s="231"/>
      <c r="B466" s="233"/>
      <c r="C466" s="321" t="str">
        <f>'Data information'!C683</f>
        <v xml:space="preserve">  - เหล็กเส้นกลมผิวข้ออ้อย SD.40 DB12 มม.</v>
      </c>
      <c r="D466" s="254"/>
      <c r="E466" s="285" t="str">
        <f>'Data information'!D683</f>
        <v>กก.</v>
      </c>
      <c r="F466" s="254">
        <f>'Data information'!E683</f>
        <v>20.2</v>
      </c>
      <c r="G466" s="254">
        <f t="shared" si="39"/>
        <v>0</v>
      </c>
      <c r="H466" s="254">
        <f>'Data information'!F683</f>
        <v>3.6</v>
      </c>
      <c r="I466" s="254">
        <f t="shared" si="40"/>
        <v>0</v>
      </c>
      <c r="J466" s="254">
        <f t="shared" si="41"/>
        <v>0</v>
      </c>
      <c r="K466" s="231"/>
    </row>
    <row r="467" spans="1:11" s="208" customFormat="1" hidden="1">
      <c r="A467" s="231"/>
      <c r="B467" s="233"/>
      <c r="C467" s="321" t="str">
        <f>'Data information'!C684</f>
        <v xml:space="preserve"> - ลวดผูกเหล็ก</v>
      </c>
      <c r="D467" s="254"/>
      <c r="E467" s="285" t="str">
        <f>'Data information'!D684</f>
        <v>กก.</v>
      </c>
      <c r="F467" s="254">
        <f>'Data information'!E684</f>
        <v>34.42</v>
      </c>
      <c r="G467" s="254">
        <f t="shared" si="39"/>
        <v>0</v>
      </c>
      <c r="H467" s="254">
        <f>'Data information'!F684</f>
        <v>0</v>
      </c>
      <c r="I467" s="254">
        <f t="shared" si="40"/>
        <v>0</v>
      </c>
      <c r="J467" s="254">
        <f t="shared" si="41"/>
        <v>0</v>
      </c>
      <c r="K467" s="231"/>
    </row>
    <row r="468" spans="1:11" s="208" customFormat="1" hidden="1">
      <c r="A468" s="231"/>
      <c r="B468" s="233"/>
      <c r="C468" s="321" t="str">
        <f>'Data information'!C685</f>
        <v xml:space="preserve"> - กันลื่นเหล็กสี่เหลี่ยมตัน ขนาด 1x1 ซม.(จมูกบันได)</v>
      </c>
      <c r="D468" s="254"/>
      <c r="E468" s="285" t="str">
        <f>'Data information'!D685</f>
        <v>ม.</v>
      </c>
      <c r="F468" s="254">
        <f>'Data information'!E685</f>
        <v>30</v>
      </c>
      <c r="G468" s="254">
        <f t="shared" si="39"/>
        <v>0</v>
      </c>
      <c r="H468" s="254">
        <f>'Data information'!F685</f>
        <v>0</v>
      </c>
      <c r="I468" s="254">
        <f t="shared" si="40"/>
        <v>0</v>
      </c>
      <c r="J468" s="254">
        <f t="shared" si="41"/>
        <v>0</v>
      </c>
      <c r="K468" s="231"/>
    </row>
    <row r="469" spans="1:11" s="208" customFormat="1" hidden="1">
      <c r="A469" s="231"/>
      <c r="B469" s="233"/>
      <c r="C469" s="319" t="str">
        <f>'Data information'!C686</f>
        <v>งานบันได ST.4 -A อาคาร 1</v>
      </c>
      <c r="D469" s="254"/>
      <c r="E469" s="285">
        <f>'Data information'!D686</f>
        <v>0</v>
      </c>
      <c r="F469" s="254">
        <f>'Data information'!E686</f>
        <v>0</v>
      </c>
      <c r="G469" s="254">
        <f t="shared" si="39"/>
        <v>0</v>
      </c>
      <c r="H469" s="254">
        <f>'Data information'!F686</f>
        <v>0</v>
      </c>
      <c r="I469" s="254">
        <f t="shared" si="40"/>
        <v>0</v>
      </c>
      <c r="J469" s="254">
        <f t="shared" si="41"/>
        <v>0</v>
      </c>
      <c r="K469" s="231"/>
    </row>
    <row r="470" spans="1:11" s="208" customFormat="1" hidden="1">
      <c r="A470" s="231"/>
      <c r="B470" s="233"/>
      <c r="C470" s="321" t="str">
        <f>'Data information'!C687</f>
        <v xml:space="preserve"> - ท่อเหล็กอาบสังกะสี DIA. 2"</v>
      </c>
      <c r="D470" s="254"/>
      <c r="E470" s="285" t="str">
        <f>'Data information'!D687</f>
        <v>ม.</v>
      </c>
      <c r="F470" s="254">
        <f>'Data information'!E687</f>
        <v>140.18600000000001</v>
      </c>
      <c r="G470" s="254">
        <f t="shared" si="39"/>
        <v>0</v>
      </c>
      <c r="H470" s="254">
        <f>'Data information'!F687</f>
        <v>0</v>
      </c>
      <c r="I470" s="254">
        <f t="shared" si="40"/>
        <v>0</v>
      </c>
      <c r="J470" s="254">
        <f t="shared" si="41"/>
        <v>0</v>
      </c>
      <c r="K470" s="231"/>
    </row>
    <row r="471" spans="1:11" s="208" customFormat="1" hidden="1">
      <c r="A471" s="231"/>
      <c r="B471" s="233"/>
      <c r="C471" s="321" t="str">
        <f>'Data information'!C688</f>
        <v xml:space="preserve"> - ท่อเหล็กอาบสังกะสี DIA. 1 1/2"</v>
      </c>
      <c r="D471" s="254"/>
      <c r="E471" s="285" t="str">
        <f>'Data information'!D688</f>
        <v>ม.</v>
      </c>
      <c r="F471" s="254">
        <f>'Data information'!E688</f>
        <v>112.15</v>
      </c>
      <c r="G471" s="254">
        <f t="shared" si="39"/>
        <v>0</v>
      </c>
      <c r="H471" s="254">
        <f>'Data information'!F688</f>
        <v>0</v>
      </c>
      <c r="I471" s="254">
        <f t="shared" si="40"/>
        <v>0</v>
      </c>
      <c r="J471" s="254">
        <f t="shared" si="41"/>
        <v>0</v>
      </c>
      <c r="K471" s="231"/>
    </row>
    <row r="472" spans="1:11" s="208" customFormat="1" hidden="1">
      <c r="A472" s="231"/>
      <c r="B472" s="233"/>
      <c r="C472" s="321" t="str">
        <f>'Data information'!C689</f>
        <v xml:space="preserve"> - EXP.BOLT 6mm.-4</v>
      </c>
      <c r="D472" s="254"/>
      <c r="E472" s="285" t="str">
        <f>'Data information'!D689</f>
        <v>ตัว</v>
      </c>
      <c r="F472" s="254">
        <f>'Data information'!E689</f>
        <v>15</v>
      </c>
      <c r="G472" s="254">
        <f t="shared" si="39"/>
        <v>0</v>
      </c>
      <c r="H472" s="254">
        <f>'Data information'!F689</f>
        <v>0</v>
      </c>
      <c r="I472" s="254">
        <f t="shared" si="40"/>
        <v>0</v>
      </c>
      <c r="J472" s="254">
        <f t="shared" si="41"/>
        <v>0</v>
      </c>
      <c r="K472" s="231"/>
    </row>
    <row r="473" spans="1:11" s="208" customFormat="1" hidden="1">
      <c r="A473" s="231"/>
      <c r="B473" s="233"/>
      <c r="C473" s="321" t="str">
        <f>'Data information'!C690</f>
        <v xml:space="preserve"> - PL. DIA. 4"หนา9 มม.</v>
      </c>
      <c r="D473" s="254"/>
      <c r="E473" s="285" t="str">
        <f>'Data information'!D690</f>
        <v>กก.</v>
      </c>
      <c r="F473" s="254">
        <f>'Data information'!E690</f>
        <v>27.5</v>
      </c>
      <c r="G473" s="254">
        <f t="shared" si="39"/>
        <v>0</v>
      </c>
      <c r="H473" s="254">
        <f>'Data information'!F690</f>
        <v>0</v>
      </c>
      <c r="I473" s="254">
        <f t="shared" si="40"/>
        <v>0</v>
      </c>
      <c r="J473" s="254">
        <f t="shared" si="41"/>
        <v>0</v>
      </c>
      <c r="K473" s="231"/>
    </row>
    <row r="474" spans="1:11" s="208" customFormat="1" hidden="1">
      <c r="A474" s="231"/>
      <c r="B474" s="233"/>
      <c r="C474" s="319" t="str">
        <f>'Data information'!C691</f>
        <v>งานบันได ST.5 อาคาร 2 ,8</v>
      </c>
      <c r="D474" s="254"/>
      <c r="E474" s="285"/>
      <c r="F474" s="254"/>
      <c r="G474" s="254"/>
      <c r="H474" s="254"/>
      <c r="I474" s="254"/>
      <c r="J474" s="254"/>
      <c r="K474" s="231"/>
    </row>
    <row r="475" spans="1:11" s="208" customFormat="1" hidden="1">
      <c r="A475" s="231"/>
      <c r="B475" s="233"/>
      <c r="C475" s="321" t="str">
        <f>'Data information'!C692</f>
        <v xml:space="preserve"> - คอนกรีตโครงสร้าง  fc'= 280 ksc. ทรงกระบอก</v>
      </c>
      <c r="D475" s="254"/>
      <c r="E475" s="285" t="str">
        <f>'Data information'!D692</f>
        <v>ลบ.ม.</v>
      </c>
      <c r="F475" s="254">
        <f>'Data information'!E692</f>
        <v>1971.96</v>
      </c>
      <c r="G475" s="254">
        <f t="shared" si="39"/>
        <v>0</v>
      </c>
      <c r="H475" s="254">
        <f>'Data information'!F692</f>
        <v>519</v>
      </c>
      <c r="I475" s="254">
        <f t="shared" si="40"/>
        <v>0</v>
      </c>
      <c r="J475" s="254">
        <f t="shared" si="41"/>
        <v>0</v>
      </c>
      <c r="K475" s="231"/>
    </row>
    <row r="476" spans="1:11" s="208" customFormat="1" hidden="1">
      <c r="A476" s="231"/>
      <c r="B476" s="233"/>
      <c r="C476" s="321" t="str">
        <f>'Data information'!C693</f>
        <v xml:space="preserve">  - ไม้แบบทั่วไป  50%</v>
      </c>
      <c r="D476" s="254"/>
      <c r="E476" s="285" t="str">
        <f>'Data information'!D693</f>
        <v>ตร.ม.</v>
      </c>
      <c r="F476" s="254">
        <f>'Data information'!E693</f>
        <v>300</v>
      </c>
      <c r="G476" s="254">
        <f t="shared" si="39"/>
        <v>0</v>
      </c>
      <c r="H476" s="254">
        <f>'Data information'!F693</f>
        <v>0</v>
      </c>
      <c r="I476" s="254">
        <f t="shared" si="40"/>
        <v>0</v>
      </c>
      <c r="J476" s="254">
        <f t="shared" si="41"/>
        <v>0</v>
      </c>
      <c r="K476" s="231"/>
    </row>
    <row r="477" spans="1:11" s="208" customFormat="1" hidden="1">
      <c r="A477" s="231"/>
      <c r="B477" s="233"/>
      <c r="C477" s="321" t="str">
        <f>'Data information'!C694</f>
        <v xml:space="preserve">  - ค่าแรงไม้แบบ</v>
      </c>
      <c r="D477" s="254"/>
      <c r="E477" s="285" t="str">
        <f>'Data information'!D694</f>
        <v>ตร.ม.</v>
      </c>
      <c r="F477" s="254">
        <f>'Data information'!E694</f>
        <v>0</v>
      </c>
      <c r="G477" s="254">
        <f t="shared" si="39"/>
        <v>0</v>
      </c>
      <c r="H477" s="254">
        <f>'Data information'!F694</f>
        <v>115</v>
      </c>
      <c r="I477" s="254">
        <f t="shared" si="40"/>
        <v>0</v>
      </c>
      <c r="J477" s="254">
        <f t="shared" si="41"/>
        <v>0</v>
      </c>
      <c r="K477" s="231"/>
    </row>
    <row r="478" spans="1:11" s="208" customFormat="1" hidden="1">
      <c r="A478" s="231"/>
      <c r="B478" s="233"/>
      <c r="C478" s="321" t="str">
        <f>'Data information'!C695</f>
        <v xml:space="preserve">  - ไม้คร่าวยึดแบบหล่อคอนกรีต </v>
      </c>
      <c r="D478" s="254"/>
      <c r="E478" s="285" t="str">
        <f>'Data information'!D695</f>
        <v>ตร.ม.</v>
      </c>
      <c r="F478" s="254">
        <f>'Data information'!E695</f>
        <v>300</v>
      </c>
      <c r="G478" s="254">
        <f t="shared" si="39"/>
        <v>0</v>
      </c>
      <c r="H478" s="254">
        <f>'Data information'!F695</f>
        <v>0</v>
      </c>
      <c r="I478" s="254">
        <f t="shared" si="40"/>
        <v>0</v>
      </c>
      <c r="J478" s="254">
        <f t="shared" si="41"/>
        <v>0</v>
      </c>
      <c r="K478" s="231"/>
    </row>
    <row r="479" spans="1:11" s="208" customFormat="1" hidden="1">
      <c r="A479" s="231"/>
      <c r="B479" s="233"/>
      <c r="C479" s="321" t="str">
        <f>'Data information'!C696</f>
        <v xml:space="preserve">  - ตะปู</v>
      </c>
      <c r="D479" s="254"/>
      <c r="E479" s="285" t="str">
        <f>'Data information'!D696</f>
        <v>กก.</v>
      </c>
      <c r="F479" s="254">
        <f>'Data information'!E696</f>
        <v>58.88</v>
      </c>
      <c r="G479" s="254">
        <f t="shared" si="39"/>
        <v>0</v>
      </c>
      <c r="H479" s="254">
        <f>'Data information'!F696</f>
        <v>0</v>
      </c>
      <c r="I479" s="254">
        <f t="shared" si="40"/>
        <v>0</v>
      </c>
      <c r="J479" s="254">
        <f t="shared" si="41"/>
        <v>0</v>
      </c>
      <c r="K479" s="231"/>
    </row>
    <row r="480" spans="1:11" s="208" customFormat="1" hidden="1">
      <c r="A480" s="231"/>
      <c r="B480" s="233"/>
      <c r="C480" s="321" t="str">
        <f>'Data information'!C697</f>
        <v xml:space="preserve">  - เหล็กเส้นกลมผิวเรียบ SR.24 RB9 มม.</v>
      </c>
      <c r="D480" s="254"/>
      <c r="E480" s="285" t="str">
        <f>'Data information'!D697</f>
        <v>กก.</v>
      </c>
      <c r="F480" s="254">
        <f>'Data information'!E697</f>
        <v>20.79</v>
      </c>
      <c r="G480" s="254">
        <f t="shared" si="39"/>
        <v>0</v>
      </c>
      <c r="H480" s="254">
        <f>'Data information'!F697</f>
        <v>4.4000000000000004</v>
      </c>
      <c r="I480" s="254">
        <f t="shared" si="40"/>
        <v>0</v>
      </c>
      <c r="J480" s="254">
        <f t="shared" si="41"/>
        <v>0</v>
      </c>
      <c r="K480" s="231"/>
    </row>
    <row r="481" spans="1:11" s="208" customFormat="1" hidden="1">
      <c r="A481" s="231"/>
      <c r="B481" s="233"/>
      <c r="C481" s="321" t="str">
        <f>'Data information'!C698</f>
        <v xml:space="preserve">  - เหล็กเส้นกลมผิวข้ออ้อย SD.40 DB12 มม.</v>
      </c>
      <c r="D481" s="254"/>
      <c r="E481" s="285" t="str">
        <f>'Data information'!D698</f>
        <v>กก.</v>
      </c>
      <c r="F481" s="254">
        <f>'Data information'!E698</f>
        <v>20.2</v>
      </c>
      <c r="G481" s="254">
        <f t="shared" si="39"/>
        <v>0</v>
      </c>
      <c r="H481" s="254">
        <f>'Data information'!F698</f>
        <v>3.6</v>
      </c>
      <c r="I481" s="254">
        <f t="shared" si="40"/>
        <v>0</v>
      </c>
      <c r="J481" s="254">
        <f t="shared" si="41"/>
        <v>0</v>
      </c>
      <c r="K481" s="231"/>
    </row>
    <row r="482" spans="1:11" s="208" customFormat="1" hidden="1">
      <c r="A482" s="231"/>
      <c r="B482" s="233"/>
      <c r="C482" s="321" t="str">
        <f>'Data information'!C699</f>
        <v xml:space="preserve"> - ลวดผูกเหล็ก</v>
      </c>
      <c r="D482" s="254"/>
      <c r="E482" s="285" t="str">
        <f>'Data information'!D699</f>
        <v>กก.</v>
      </c>
      <c r="F482" s="254">
        <f>'Data information'!E699</f>
        <v>34.42</v>
      </c>
      <c r="G482" s="254">
        <f t="shared" si="39"/>
        <v>0</v>
      </c>
      <c r="H482" s="254">
        <f>'Data information'!F699</f>
        <v>0</v>
      </c>
      <c r="I482" s="254">
        <f t="shared" si="40"/>
        <v>0</v>
      </c>
      <c r="J482" s="254">
        <f t="shared" si="41"/>
        <v>0</v>
      </c>
      <c r="K482" s="231"/>
    </row>
    <row r="483" spans="1:11" s="208" customFormat="1" hidden="1">
      <c r="A483" s="231"/>
      <c r="B483" s="233"/>
      <c r="C483" s="321" t="str">
        <f>'Data information'!C700</f>
        <v xml:space="preserve"> - กันลื่นเหล็กสี่เหลี่ยมตัน ขนาด 1x1 ซม.(จมูกบันได)</v>
      </c>
      <c r="D483" s="254"/>
      <c r="E483" s="285" t="str">
        <f>'Data information'!D700</f>
        <v>ม.</v>
      </c>
      <c r="F483" s="254">
        <f>'Data information'!E700</f>
        <v>30</v>
      </c>
      <c r="G483" s="254">
        <f t="shared" si="39"/>
        <v>0</v>
      </c>
      <c r="H483" s="254">
        <f>'Data information'!F700</f>
        <v>0</v>
      </c>
      <c r="I483" s="254">
        <f t="shared" si="40"/>
        <v>0</v>
      </c>
      <c r="J483" s="254">
        <f t="shared" si="41"/>
        <v>0</v>
      </c>
      <c r="K483" s="231"/>
    </row>
    <row r="484" spans="1:11" s="208" customFormat="1" hidden="1">
      <c r="A484" s="231"/>
      <c r="B484" s="233"/>
      <c r="C484" s="319" t="str">
        <f>'Data information'!C701</f>
        <v>งานบันได ST.5 อาคาร 4</v>
      </c>
      <c r="D484" s="254"/>
      <c r="E484" s="285"/>
      <c r="F484" s="254"/>
      <c r="G484" s="254"/>
      <c r="H484" s="254"/>
      <c r="I484" s="254"/>
      <c r="J484" s="254"/>
      <c r="K484" s="231"/>
    </row>
    <row r="485" spans="1:11" s="208" customFormat="1" hidden="1">
      <c r="A485" s="231"/>
      <c r="B485" s="233"/>
      <c r="C485" s="321" t="str">
        <f>'Data information'!C702</f>
        <v xml:space="preserve"> - H-390X300X10X16 mm.( แม่บันได )</v>
      </c>
      <c r="D485" s="254"/>
      <c r="E485" s="285" t="str">
        <f>'Data information'!D702</f>
        <v>กก.</v>
      </c>
      <c r="F485" s="254">
        <f>'Data information'!E702</f>
        <v>34.64</v>
      </c>
      <c r="G485" s="254">
        <f t="shared" si="39"/>
        <v>0</v>
      </c>
      <c r="H485" s="254">
        <f>'Data information'!F702</f>
        <v>0</v>
      </c>
      <c r="I485" s="254">
        <f t="shared" si="40"/>
        <v>0</v>
      </c>
      <c r="J485" s="254">
        <f t="shared" si="41"/>
        <v>0</v>
      </c>
      <c r="K485" s="231"/>
    </row>
    <row r="486" spans="1:11" s="208" customFormat="1" hidden="1">
      <c r="A486" s="231"/>
      <c r="B486" s="233"/>
      <c r="C486" s="321" t="str">
        <f>'Data information'!C703</f>
        <v xml:space="preserve"> - แผ่นเหล็กเรียบดำหนา 6 มม. (ลูกตั้ง-ลูกนอน)</v>
      </c>
      <c r="D486" s="254"/>
      <c r="E486" s="285" t="str">
        <f>'Data information'!D703</f>
        <v>กก.</v>
      </c>
      <c r="F486" s="254">
        <f>'Data information'!E703</f>
        <v>25.12</v>
      </c>
      <c r="G486" s="254">
        <f t="shared" si="39"/>
        <v>0</v>
      </c>
      <c r="H486" s="254">
        <f>'Data information'!F703</f>
        <v>0</v>
      </c>
      <c r="I486" s="254">
        <f t="shared" si="40"/>
        <v>0</v>
      </c>
      <c r="J486" s="254">
        <f t="shared" si="41"/>
        <v>0</v>
      </c>
      <c r="K486" s="231"/>
    </row>
    <row r="487" spans="1:11" s="208" customFormat="1" hidden="1">
      <c r="A487" s="231"/>
      <c r="B487" s="233"/>
      <c r="C487" s="321" t="str">
        <f>'Data information'!C704</f>
        <v xml:space="preserve"> - แผ่นเหล็กขนาด 1000X400X25mm. </v>
      </c>
      <c r="D487" s="254"/>
      <c r="E487" s="285" t="str">
        <f>'Data information'!D704</f>
        <v>กก.</v>
      </c>
      <c r="F487" s="254">
        <f>'Data information'!E704</f>
        <v>28.44</v>
      </c>
      <c r="G487" s="254">
        <f t="shared" si="39"/>
        <v>0</v>
      </c>
      <c r="H487" s="254">
        <f>'Data information'!F704</f>
        <v>0</v>
      </c>
      <c r="I487" s="254">
        <f t="shared" si="40"/>
        <v>0</v>
      </c>
      <c r="J487" s="254">
        <f t="shared" si="41"/>
        <v>0</v>
      </c>
      <c r="K487" s="231"/>
    </row>
    <row r="488" spans="1:11" s="208" customFormat="1" hidden="1">
      <c r="A488" s="231"/>
      <c r="B488" s="233"/>
      <c r="C488" s="321" t="str">
        <f>'Data information'!C705</f>
        <v xml:space="preserve"> - แผ่นเหล็กขนาด 400X400X25mm. </v>
      </c>
      <c r="D488" s="254"/>
      <c r="E488" s="285" t="str">
        <f>'Data information'!D705</f>
        <v>กก.</v>
      </c>
      <c r="F488" s="254">
        <f>'Data information'!E705</f>
        <v>28.44</v>
      </c>
      <c r="G488" s="254">
        <f t="shared" si="39"/>
        <v>0</v>
      </c>
      <c r="H488" s="254">
        <f>'Data information'!F705</f>
        <v>0</v>
      </c>
      <c r="I488" s="254">
        <f t="shared" si="40"/>
        <v>0</v>
      </c>
      <c r="J488" s="254">
        <f t="shared" si="41"/>
        <v>0</v>
      </c>
      <c r="K488" s="231"/>
    </row>
    <row r="489" spans="1:11" s="208" customFormat="1" hidden="1">
      <c r="A489" s="231"/>
      <c r="B489" s="233"/>
      <c r="C489" s="321" t="str">
        <f>'Data information'!C706</f>
        <v xml:space="preserve"> - แผ่นเหล็กขนาด 200X350X25mm. </v>
      </c>
      <c r="D489" s="254"/>
      <c r="E489" s="285" t="str">
        <f>'Data information'!D706</f>
        <v>กก.</v>
      </c>
      <c r="F489" s="254">
        <f>'Data information'!E706</f>
        <v>28.44</v>
      </c>
      <c r="G489" s="254">
        <f t="shared" si="39"/>
        <v>0</v>
      </c>
      <c r="H489" s="254">
        <f>'Data information'!F706</f>
        <v>0</v>
      </c>
      <c r="I489" s="254">
        <f t="shared" si="40"/>
        <v>0</v>
      </c>
      <c r="J489" s="254">
        <f t="shared" si="41"/>
        <v>0</v>
      </c>
      <c r="K489" s="231"/>
    </row>
    <row r="490" spans="1:11" s="208" customFormat="1" hidden="1">
      <c r="A490" s="231"/>
      <c r="B490" s="233"/>
      <c r="C490" s="321" t="str">
        <f>'Data information'!C707</f>
        <v xml:space="preserve"> - Dowel DB25 ยาว 0.40 ม.</v>
      </c>
      <c r="D490" s="254"/>
      <c r="E490" s="285" t="str">
        <f>'Data information'!D707</f>
        <v>กก.</v>
      </c>
      <c r="F490" s="254">
        <f>'Data information'!E707</f>
        <v>20.41</v>
      </c>
      <c r="G490" s="254">
        <f t="shared" si="39"/>
        <v>0</v>
      </c>
      <c r="H490" s="254">
        <f>'Data information'!F707</f>
        <v>0</v>
      </c>
      <c r="I490" s="254">
        <f t="shared" si="40"/>
        <v>0</v>
      </c>
      <c r="J490" s="254">
        <f t="shared" si="41"/>
        <v>0</v>
      </c>
      <c r="K490" s="231"/>
    </row>
    <row r="491" spans="1:11" s="208" customFormat="1" hidden="1">
      <c r="A491" s="231"/>
      <c r="B491" s="233"/>
      <c r="C491" s="321" t="str">
        <f>'Data information'!C708</f>
        <v xml:space="preserve"> - Dowel DB16 ยาว 0.40 ม.  </v>
      </c>
      <c r="D491" s="254"/>
      <c r="E491" s="285" t="str">
        <f>'Data information'!D708</f>
        <v>กก.</v>
      </c>
      <c r="F491" s="254">
        <f>'Data information'!E708</f>
        <v>20.14</v>
      </c>
      <c r="G491" s="254">
        <f t="shared" si="39"/>
        <v>0</v>
      </c>
      <c r="H491" s="254">
        <f>'Data information'!F708</f>
        <v>0</v>
      </c>
      <c r="I491" s="254">
        <f t="shared" si="40"/>
        <v>0</v>
      </c>
      <c r="J491" s="254">
        <f t="shared" si="41"/>
        <v>0</v>
      </c>
      <c r="K491" s="231"/>
    </row>
    <row r="492" spans="1:11" s="208" customFormat="1" hidden="1">
      <c r="A492" s="231"/>
      <c r="B492" s="233"/>
      <c r="C492" s="321" t="str">
        <f>'Data information'!C709</f>
        <v xml:space="preserve"> - ค่าแรงเชื่อม ประกอบเหล็กโครงสร้าง</v>
      </c>
      <c r="D492" s="254"/>
      <c r="E492" s="285" t="str">
        <f>'Data information'!D709</f>
        <v>กก.</v>
      </c>
      <c r="F492" s="254">
        <f>'Data information'!E709</f>
        <v>0</v>
      </c>
      <c r="G492" s="254">
        <f t="shared" si="39"/>
        <v>0</v>
      </c>
      <c r="H492" s="254">
        <f>'Data information'!F709</f>
        <v>10</v>
      </c>
      <c r="I492" s="254">
        <f t="shared" si="40"/>
        <v>0</v>
      </c>
      <c r="J492" s="254">
        <f t="shared" si="41"/>
        <v>0</v>
      </c>
      <c r="K492" s="231"/>
    </row>
    <row r="493" spans="1:11" s="208" customFormat="1" hidden="1">
      <c r="A493" s="231"/>
      <c r="B493" s="233"/>
      <c r="C493" s="321" t="str">
        <f>'Data information'!C710</f>
        <v xml:space="preserve"> - คอนกรีต ขัดมันเรียบ (ลูกนอนบันได)</v>
      </c>
      <c r="D493" s="254"/>
      <c r="E493" s="285" t="str">
        <f>'Data information'!D710</f>
        <v>ลบ.ม.</v>
      </c>
      <c r="F493" s="254">
        <f>'Data information'!E710</f>
        <v>1971.96</v>
      </c>
      <c r="G493" s="254">
        <f t="shared" ref="G493:G525" si="42">D493*F493</f>
        <v>0</v>
      </c>
      <c r="H493" s="254">
        <f>'Data information'!F710</f>
        <v>519</v>
      </c>
      <c r="I493" s="254">
        <f t="shared" ref="I493:I525" si="43">D493*H493</f>
        <v>0</v>
      </c>
      <c r="J493" s="254">
        <f t="shared" ref="J493:J525" si="44">G493+I493</f>
        <v>0</v>
      </c>
      <c r="K493" s="231"/>
    </row>
    <row r="494" spans="1:11" s="208" customFormat="1" hidden="1">
      <c r="A494" s="231"/>
      <c r="B494" s="233"/>
      <c r="C494" s="321" t="str">
        <f>'Data information'!C711</f>
        <v xml:space="preserve"> - เหล็กเสริม RB 9 มม.</v>
      </c>
      <c r="D494" s="254"/>
      <c r="E494" s="285" t="str">
        <f>'Data information'!D711</f>
        <v>กก.</v>
      </c>
      <c r="F494" s="254">
        <f>'Data information'!E711</f>
        <v>20.79</v>
      </c>
      <c r="G494" s="254">
        <f t="shared" si="42"/>
        <v>0</v>
      </c>
      <c r="H494" s="254">
        <f>'Data information'!F711</f>
        <v>4.4000000000000004</v>
      </c>
      <c r="I494" s="254">
        <f t="shared" si="43"/>
        <v>0</v>
      </c>
      <c r="J494" s="254">
        <f t="shared" si="44"/>
        <v>0</v>
      </c>
      <c r="K494" s="231"/>
    </row>
    <row r="495" spans="1:11" s="208" customFormat="1" hidden="1">
      <c r="A495" s="231"/>
      <c r="B495" s="233"/>
      <c r="C495" s="321" t="str">
        <f>'Data information'!C712</f>
        <v xml:space="preserve"> - เหล็กเสริม DB 12 มม.</v>
      </c>
      <c r="D495" s="254"/>
      <c r="E495" s="285" t="str">
        <f>'Data information'!D712</f>
        <v>กก.</v>
      </c>
      <c r="F495" s="254">
        <f>'Data information'!E712</f>
        <v>20.2</v>
      </c>
      <c r="G495" s="254">
        <f t="shared" si="42"/>
        <v>0</v>
      </c>
      <c r="H495" s="254">
        <f>'Data information'!F712</f>
        <v>3.6</v>
      </c>
      <c r="I495" s="254">
        <f t="shared" si="43"/>
        <v>0</v>
      </c>
      <c r="J495" s="254">
        <f t="shared" si="44"/>
        <v>0</v>
      </c>
      <c r="K495" s="231"/>
    </row>
    <row r="496" spans="1:11" s="208" customFormat="1" hidden="1">
      <c r="A496" s="231"/>
      <c r="B496" s="233"/>
      <c r="C496" s="321" t="str">
        <f>'Data information'!C713</f>
        <v xml:space="preserve"> - เหล็กสี่เหลี่ยมตัน 1 x 1 ซม.(จมูกบันได)</v>
      </c>
      <c r="D496" s="254"/>
      <c r="E496" s="285" t="str">
        <f>'Data information'!D713</f>
        <v>ม.</v>
      </c>
      <c r="F496" s="254">
        <f>'Data information'!E713</f>
        <v>30</v>
      </c>
      <c r="G496" s="254">
        <f t="shared" si="42"/>
        <v>0</v>
      </c>
      <c r="H496" s="254">
        <f>'Data information'!F713</f>
        <v>0</v>
      </c>
      <c r="I496" s="254">
        <f t="shared" si="43"/>
        <v>0</v>
      </c>
      <c r="J496" s="254">
        <f t="shared" si="44"/>
        <v>0</v>
      </c>
      <c r="K496" s="231"/>
    </row>
    <row r="497" spans="1:11" s="208" customFormat="1" hidden="1">
      <c r="A497" s="231"/>
      <c r="B497" s="233"/>
      <c r="C497" s="321" t="str">
        <f>'Data information'!C714</f>
        <v xml:space="preserve"> - ลวดผูกเหล็ก</v>
      </c>
      <c r="D497" s="254"/>
      <c r="E497" s="285" t="str">
        <f>'Data information'!D714</f>
        <v>กก.</v>
      </c>
      <c r="F497" s="254">
        <f>'Data information'!E714</f>
        <v>34.42</v>
      </c>
      <c r="G497" s="254">
        <f t="shared" si="42"/>
        <v>0</v>
      </c>
      <c r="H497" s="254">
        <f>'Data information'!F714</f>
        <v>0</v>
      </c>
      <c r="I497" s="254">
        <f t="shared" si="43"/>
        <v>0</v>
      </c>
      <c r="J497" s="254">
        <f t="shared" si="44"/>
        <v>0</v>
      </c>
      <c r="K497" s="231"/>
    </row>
    <row r="498" spans="1:11" s="208" customFormat="1" hidden="1">
      <c r="A498" s="231"/>
      <c r="B498" s="233"/>
      <c r="C498" s="321" t="str">
        <f>'Data information'!C715</f>
        <v xml:space="preserve"> - ทาสีกันสนิม</v>
      </c>
      <c r="D498" s="254"/>
      <c r="E498" s="285" t="str">
        <f>'Data information'!D715</f>
        <v>ตร.ม.</v>
      </c>
      <c r="F498" s="254">
        <f>'Data information'!E715</f>
        <v>22.42</v>
      </c>
      <c r="G498" s="254">
        <f t="shared" si="42"/>
        <v>0</v>
      </c>
      <c r="H498" s="254">
        <f>'Data information'!F715</f>
        <v>30</v>
      </c>
      <c r="I498" s="254">
        <f t="shared" si="43"/>
        <v>0</v>
      </c>
      <c r="J498" s="254">
        <f t="shared" si="44"/>
        <v>0</v>
      </c>
      <c r="K498" s="231"/>
    </row>
    <row r="499" spans="1:11" s="208" customFormat="1" hidden="1">
      <c r="A499" s="231"/>
      <c r="B499" s="233"/>
      <c r="C499" s="321" t="str">
        <f>'Data information'!C716</f>
        <v xml:space="preserve"> - ทาสีน้ำมัน</v>
      </c>
      <c r="D499" s="254"/>
      <c r="E499" s="285" t="str">
        <f>'Data information'!D716</f>
        <v>ตร.ม.</v>
      </c>
      <c r="F499" s="254">
        <f>'Data information'!E716</f>
        <v>66.12</v>
      </c>
      <c r="G499" s="254">
        <f t="shared" si="42"/>
        <v>0</v>
      </c>
      <c r="H499" s="254">
        <f>'Data information'!F716</f>
        <v>35</v>
      </c>
      <c r="I499" s="254">
        <f t="shared" si="43"/>
        <v>0</v>
      </c>
      <c r="J499" s="254">
        <f t="shared" si="44"/>
        <v>0</v>
      </c>
      <c r="K499" s="231"/>
    </row>
    <row r="500" spans="1:11" s="208" customFormat="1" hidden="1">
      <c r="A500" s="231"/>
      <c r="B500" s="233"/>
      <c r="C500" s="321" t="str">
        <f>'Data information'!C717</f>
        <v xml:space="preserve"> - งานราวเหล็ก ราวบันได ST.5</v>
      </c>
      <c r="D500" s="254"/>
      <c r="E500" s="285" t="str">
        <f>'Data information'!D717</f>
        <v>ม.</v>
      </c>
      <c r="F500" s="254">
        <f>'Data information'!E717</f>
        <v>1838.53</v>
      </c>
      <c r="G500" s="254">
        <f t="shared" si="42"/>
        <v>0</v>
      </c>
      <c r="H500" s="254">
        <f>'Data information'!F717</f>
        <v>560</v>
      </c>
      <c r="I500" s="254">
        <f t="shared" si="43"/>
        <v>0</v>
      </c>
      <c r="J500" s="254">
        <f t="shared" si="44"/>
        <v>0</v>
      </c>
      <c r="K500" s="231"/>
    </row>
    <row r="501" spans="1:11" s="208" customFormat="1" hidden="1">
      <c r="A501" s="231"/>
      <c r="B501" s="233"/>
      <c r="C501" s="319" t="str">
        <f>'Data information'!C718</f>
        <v>งานบันได ST.2 ทางเชื่อม 5</v>
      </c>
      <c r="D501" s="254"/>
      <c r="E501" s="285"/>
      <c r="F501" s="254"/>
      <c r="G501" s="254"/>
      <c r="H501" s="254"/>
      <c r="I501" s="254"/>
      <c r="J501" s="254"/>
      <c r="K501" s="231"/>
    </row>
    <row r="502" spans="1:11" s="208" customFormat="1" hidden="1">
      <c r="A502" s="231"/>
      <c r="B502" s="233"/>
      <c r="C502" s="321" t="str">
        <f>'Data information'!C719</f>
        <v xml:space="preserve"> - H-300X150X6.5X9mm.( แม่บันได )</v>
      </c>
      <c r="D502" s="254"/>
      <c r="E502" s="285" t="str">
        <f>'Data information'!D719</f>
        <v>กก.</v>
      </c>
      <c r="F502" s="254">
        <f>'Data information'!E719</f>
        <v>35.549999999999997</v>
      </c>
      <c r="G502" s="254">
        <f t="shared" si="42"/>
        <v>0</v>
      </c>
      <c r="H502" s="254">
        <f>'Data information'!F719</f>
        <v>0</v>
      </c>
      <c r="I502" s="254">
        <f t="shared" si="43"/>
        <v>0</v>
      </c>
      <c r="J502" s="254">
        <f t="shared" si="44"/>
        <v>0</v>
      </c>
      <c r="K502" s="231"/>
    </row>
    <row r="503" spans="1:11" s="208" customFormat="1" hidden="1">
      <c r="A503" s="231"/>
      <c r="B503" s="233"/>
      <c r="C503" s="321" t="str">
        <f>'Data information'!C720</f>
        <v xml:space="preserve"> - H-200X200X8X12mm. (เสา)</v>
      </c>
      <c r="D503" s="254"/>
      <c r="E503" s="285" t="str">
        <f>'Data information'!D720</f>
        <v>กก.</v>
      </c>
      <c r="F503" s="254">
        <f>'Data information'!E720</f>
        <v>33.409999999999997</v>
      </c>
      <c r="G503" s="254">
        <f t="shared" si="42"/>
        <v>0</v>
      </c>
      <c r="H503" s="254">
        <f>'Data information'!F720</f>
        <v>0</v>
      </c>
      <c r="I503" s="254">
        <f t="shared" si="43"/>
        <v>0</v>
      </c>
      <c r="J503" s="254">
        <f t="shared" si="44"/>
        <v>0</v>
      </c>
      <c r="K503" s="231"/>
    </row>
    <row r="504" spans="1:11" s="208" customFormat="1" hidden="1">
      <c r="A504" s="231"/>
      <c r="B504" s="233"/>
      <c r="C504" s="321" t="str">
        <f>'Data information'!C721</f>
        <v xml:space="preserve"> - แผ่นเหล็กเรียบดำหนา 6 มม. (ลูกตั้ง-ลูกนอน)</v>
      </c>
      <c r="D504" s="254"/>
      <c r="E504" s="285" t="str">
        <f>'Data information'!D721</f>
        <v>กก.</v>
      </c>
      <c r="F504" s="254">
        <f>'Data information'!E721</f>
        <v>25.12</v>
      </c>
      <c r="G504" s="254">
        <f t="shared" si="42"/>
        <v>0</v>
      </c>
      <c r="H504" s="254">
        <f>'Data information'!F721</f>
        <v>0</v>
      </c>
      <c r="I504" s="254">
        <f t="shared" si="43"/>
        <v>0</v>
      </c>
      <c r="J504" s="254">
        <f t="shared" si="44"/>
        <v>0</v>
      </c>
      <c r="K504" s="231"/>
    </row>
    <row r="505" spans="1:11" s="208" customFormat="1" hidden="1">
      <c r="A505" s="231"/>
      <c r="B505" s="233"/>
      <c r="C505" s="321" t="str">
        <f>'Data information'!C722</f>
        <v xml:space="preserve"> - แผ่นเหล็กขนาด 600X400X20mm. </v>
      </c>
      <c r="D505" s="254"/>
      <c r="E505" s="285" t="str">
        <f>'Data information'!D722</f>
        <v>กก.</v>
      </c>
      <c r="F505" s="254">
        <f>'Data information'!E722</f>
        <v>28.44</v>
      </c>
      <c r="G505" s="254">
        <f t="shared" si="42"/>
        <v>0</v>
      </c>
      <c r="H505" s="254">
        <f>'Data information'!F722</f>
        <v>0</v>
      </c>
      <c r="I505" s="254">
        <f t="shared" si="43"/>
        <v>0</v>
      </c>
      <c r="J505" s="254">
        <f t="shared" si="44"/>
        <v>0</v>
      </c>
      <c r="K505" s="231"/>
    </row>
    <row r="506" spans="1:11" s="208" customFormat="1" hidden="1">
      <c r="A506" s="231"/>
      <c r="B506" s="233"/>
      <c r="C506" s="321" t="str">
        <f>'Data information'!C723</f>
        <v xml:space="preserve"> - แผ่นเหล็กขนาด 400X400X20mm. </v>
      </c>
      <c r="D506" s="254"/>
      <c r="E506" s="285" t="str">
        <f>'Data information'!D723</f>
        <v>กก.</v>
      </c>
      <c r="F506" s="254">
        <f>'Data information'!E723</f>
        <v>28.44</v>
      </c>
      <c r="G506" s="254">
        <f t="shared" si="42"/>
        <v>0</v>
      </c>
      <c r="H506" s="254">
        <f>'Data information'!F723</f>
        <v>0</v>
      </c>
      <c r="I506" s="254">
        <f t="shared" si="43"/>
        <v>0</v>
      </c>
      <c r="J506" s="254">
        <f t="shared" si="44"/>
        <v>0</v>
      </c>
      <c r="K506" s="231"/>
    </row>
    <row r="507" spans="1:11" s="208" customFormat="1" hidden="1">
      <c r="A507" s="231"/>
      <c r="B507" s="233"/>
      <c r="C507" s="321" t="str">
        <f>'Data information'!C724</f>
        <v xml:space="preserve"> - J-Bolt 20 mm.</v>
      </c>
      <c r="D507" s="254"/>
      <c r="E507" s="285" t="str">
        <f>'Data information'!D724</f>
        <v>ชุด</v>
      </c>
      <c r="F507" s="254">
        <f>'Data information'!E724</f>
        <v>150</v>
      </c>
      <c r="G507" s="254">
        <f t="shared" si="42"/>
        <v>0</v>
      </c>
      <c r="H507" s="254">
        <f>'Data information'!F724</f>
        <v>0</v>
      </c>
      <c r="I507" s="254">
        <f t="shared" si="43"/>
        <v>0</v>
      </c>
      <c r="J507" s="254">
        <f t="shared" si="44"/>
        <v>0</v>
      </c>
      <c r="K507" s="231"/>
    </row>
    <row r="508" spans="1:11" s="208" customFormat="1" hidden="1">
      <c r="A508" s="231"/>
      <c r="B508" s="233"/>
      <c r="C508" s="321" t="str">
        <f>'Data information'!C725</f>
        <v xml:space="preserve"> - Bolt M20</v>
      </c>
      <c r="D508" s="254"/>
      <c r="E508" s="285" t="str">
        <f>'Data information'!D725</f>
        <v>ชุด</v>
      </c>
      <c r="F508" s="254">
        <f>'Data information'!E725</f>
        <v>150</v>
      </c>
      <c r="G508" s="254">
        <f t="shared" si="42"/>
        <v>0</v>
      </c>
      <c r="H508" s="254">
        <f>'Data information'!F725</f>
        <v>0</v>
      </c>
      <c r="I508" s="254">
        <f t="shared" si="43"/>
        <v>0</v>
      </c>
      <c r="J508" s="254">
        <f t="shared" si="44"/>
        <v>0</v>
      </c>
      <c r="K508" s="231"/>
    </row>
    <row r="509" spans="1:11" s="208" customFormat="1" hidden="1">
      <c r="A509" s="231"/>
      <c r="B509" s="233"/>
      <c r="C509" s="321" t="str">
        <f>'Data information'!C726</f>
        <v xml:space="preserve"> - ค่าแรงเชื่อม ประกอบเหล็กโครงสร้าง</v>
      </c>
      <c r="D509" s="254"/>
      <c r="E509" s="285" t="str">
        <f>'Data information'!D726</f>
        <v>กก.</v>
      </c>
      <c r="F509" s="254">
        <f>'Data information'!E726</f>
        <v>0</v>
      </c>
      <c r="G509" s="254">
        <f t="shared" si="42"/>
        <v>0</v>
      </c>
      <c r="H509" s="254">
        <f>'Data information'!F726</f>
        <v>10</v>
      </c>
      <c r="I509" s="254">
        <f t="shared" si="43"/>
        <v>0</v>
      </c>
      <c r="J509" s="254">
        <f t="shared" si="44"/>
        <v>0</v>
      </c>
      <c r="K509" s="231"/>
    </row>
    <row r="510" spans="1:11" s="208" customFormat="1" hidden="1">
      <c r="A510" s="231"/>
      <c r="B510" s="233"/>
      <c r="C510" s="321" t="str">
        <f>'Data information'!C727</f>
        <v xml:space="preserve"> - ทาสีกันสนิม</v>
      </c>
      <c r="D510" s="254"/>
      <c r="E510" s="285" t="str">
        <f>'Data information'!D727</f>
        <v>ตร.ม.</v>
      </c>
      <c r="F510" s="254">
        <f>'Data information'!E727</f>
        <v>22.42</v>
      </c>
      <c r="G510" s="254">
        <f t="shared" si="42"/>
        <v>0</v>
      </c>
      <c r="H510" s="254">
        <f>'Data information'!F727</f>
        <v>30</v>
      </c>
      <c r="I510" s="254">
        <f t="shared" si="43"/>
        <v>0</v>
      </c>
      <c r="J510" s="254">
        <f t="shared" si="44"/>
        <v>0</v>
      </c>
      <c r="K510" s="231"/>
    </row>
    <row r="511" spans="1:11" s="208" customFormat="1" hidden="1">
      <c r="A511" s="231"/>
      <c r="B511" s="233"/>
      <c r="C511" s="321" t="str">
        <f>'Data information'!C728</f>
        <v xml:space="preserve"> - ทาสีน้ำมัน</v>
      </c>
      <c r="D511" s="254"/>
      <c r="E511" s="285" t="str">
        <f>'Data information'!D728</f>
        <v>ตร.ม.</v>
      </c>
      <c r="F511" s="254">
        <f>'Data information'!E728</f>
        <v>66.12</v>
      </c>
      <c r="G511" s="254">
        <f t="shared" si="42"/>
        <v>0</v>
      </c>
      <c r="H511" s="254">
        <f>'Data information'!F728</f>
        <v>35</v>
      </c>
      <c r="I511" s="254">
        <f t="shared" si="43"/>
        <v>0</v>
      </c>
      <c r="J511" s="254">
        <f t="shared" si="44"/>
        <v>0</v>
      </c>
      <c r="K511" s="231"/>
    </row>
    <row r="512" spans="1:11" s="208" customFormat="1" hidden="1">
      <c r="A512" s="231"/>
      <c r="B512" s="233"/>
      <c r="C512" s="321" t="str">
        <f>'Data information'!C729</f>
        <v xml:space="preserve"> -งานราวเหล็ก ราวบันได ST.2 (RL)</v>
      </c>
      <c r="D512" s="254"/>
      <c r="E512" s="285" t="str">
        <f>'Data information'!D729</f>
        <v>ม.</v>
      </c>
      <c r="F512" s="254">
        <f>'Data information'!E729</f>
        <v>502.06257075664615</v>
      </c>
      <c r="G512" s="254">
        <f t="shared" si="42"/>
        <v>0</v>
      </c>
      <c r="H512" s="254">
        <f>'Data information'!F729</f>
        <v>327.06717152351735</v>
      </c>
      <c r="I512" s="254">
        <f t="shared" si="43"/>
        <v>0</v>
      </c>
      <c r="J512" s="254">
        <f t="shared" si="44"/>
        <v>0</v>
      </c>
      <c r="K512" s="231"/>
    </row>
    <row r="513" spans="1:11" s="208" customFormat="1" hidden="1">
      <c r="A513" s="231"/>
      <c r="B513" s="233"/>
      <c r="C513" s="319" t="str">
        <f>'Data information'!C730</f>
        <v>งานลิฟท์ ทางเชื่อม 5</v>
      </c>
      <c r="D513" s="254"/>
      <c r="E513" s="285"/>
      <c r="F513" s="254"/>
      <c r="G513" s="254"/>
      <c r="H513" s="254"/>
      <c r="I513" s="254"/>
      <c r="J513" s="254"/>
      <c r="K513" s="231"/>
    </row>
    <row r="514" spans="1:11" s="208" customFormat="1" hidden="1">
      <c r="A514" s="231"/>
      <c r="B514" s="233"/>
      <c r="C514" s="321" t="str">
        <f>'Data information'!C731</f>
        <v xml:space="preserve"> - H-200x200x8x12 มม.</v>
      </c>
      <c r="D514" s="254"/>
      <c r="E514" s="285" t="str">
        <f>'Data information'!D731</f>
        <v>กก.</v>
      </c>
      <c r="F514" s="254">
        <f>'Data information'!E731</f>
        <v>33.409999999999997</v>
      </c>
      <c r="G514" s="254">
        <f t="shared" si="42"/>
        <v>0</v>
      </c>
      <c r="H514" s="254">
        <f>'Data information'!F731</f>
        <v>0</v>
      </c>
      <c r="I514" s="254">
        <f t="shared" si="43"/>
        <v>0</v>
      </c>
      <c r="J514" s="254">
        <f t="shared" si="44"/>
        <v>0</v>
      </c>
      <c r="K514" s="231"/>
    </row>
    <row r="515" spans="1:11" s="208" customFormat="1" hidden="1">
      <c r="A515" s="231"/>
      <c r="B515" s="233"/>
      <c r="C515" s="321" t="str">
        <f>'Data information'!C732</f>
        <v xml:space="preserve"> - H-194x150x6x9 มม.</v>
      </c>
      <c r="D515" s="254"/>
      <c r="E515" s="285" t="str">
        <f>'Data information'!D732</f>
        <v>กก.</v>
      </c>
      <c r="F515" s="254">
        <f>'Data information'!E732</f>
        <v>34.020000000000003</v>
      </c>
      <c r="G515" s="254">
        <f t="shared" si="42"/>
        <v>0</v>
      </c>
      <c r="H515" s="254">
        <f>'Data information'!F732</f>
        <v>0</v>
      </c>
      <c r="I515" s="254">
        <f t="shared" si="43"/>
        <v>0</v>
      </c>
      <c r="J515" s="254">
        <f t="shared" si="44"/>
        <v>0</v>
      </c>
      <c r="K515" s="231"/>
    </row>
    <row r="516" spans="1:11" s="208" customFormat="1" hidden="1">
      <c r="A516" s="231"/>
      <c r="B516" s="233"/>
      <c r="C516" s="321" t="str">
        <f>'Data information'!C733</f>
        <v xml:space="preserve"> - C-200x80x7.5x11 มม.</v>
      </c>
      <c r="D516" s="254"/>
      <c r="E516" s="285" t="str">
        <f>'Data information'!D733</f>
        <v>กก.</v>
      </c>
      <c r="F516" s="254">
        <f>'Data information'!E733</f>
        <v>33.409999999999997</v>
      </c>
      <c r="G516" s="254">
        <f t="shared" si="42"/>
        <v>0</v>
      </c>
      <c r="H516" s="254">
        <f>'Data information'!F733</f>
        <v>0</v>
      </c>
      <c r="I516" s="254">
        <f t="shared" si="43"/>
        <v>0</v>
      </c>
      <c r="J516" s="254">
        <f t="shared" si="44"/>
        <v>0</v>
      </c>
      <c r="K516" s="231"/>
    </row>
    <row r="517" spans="1:11" s="208" customFormat="1" hidden="1">
      <c r="A517" s="231"/>
      <c r="B517" s="233"/>
      <c r="C517" s="321" t="str">
        <f>'Data information'!C734</f>
        <v xml:space="preserve"> - แผ่นเหล็กขนาด 250X250X20mm. </v>
      </c>
      <c r="D517" s="254"/>
      <c r="E517" s="285" t="str">
        <f>'Data information'!D734</f>
        <v>กก.</v>
      </c>
      <c r="F517" s="254">
        <f>'Data information'!E734</f>
        <v>28.44</v>
      </c>
      <c r="G517" s="254">
        <f t="shared" si="42"/>
        <v>0</v>
      </c>
      <c r="H517" s="254">
        <f>'Data information'!F734</f>
        <v>0</v>
      </c>
      <c r="I517" s="254">
        <f t="shared" si="43"/>
        <v>0</v>
      </c>
      <c r="J517" s="254">
        <f t="shared" si="44"/>
        <v>0</v>
      </c>
      <c r="K517" s="231"/>
    </row>
    <row r="518" spans="1:11" s="208" customFormat="1" hidden="1">
      <c r="A518" s="231"/>
      <c r="B518" s="233"/>
      <c r="C518" s="321" t="str">
        <f>'Data information'!C735</f>
        <v xml:space="preserve"> - Dowel DB16 ยาว 0.40 ม.  </v>
      </c>
      <c r="D518" s="254"/>
      <c r="E518" s="285" t="str">
        <f>'Data information'!D735</f>
        <v>กก.</v>
      </c>
      <c r="F518" s="254">
        <f>'Data information'!E735</f>
        <v>20.14</v>
      </c>
      <c r="G518" s="254">
        <f t="shared" si="42"/>
        <v>0</v>
      </c>
      <c r="H518" s="254">
        <f>'Data information'!F735</f>
        <v>0</v>
      </c>
      <c r="I518" s="254">
        <f t="shared" si="43"/>
        <v>0</v>
      </c>
      <c r="J518" s="254">
        <f t="shared" si="44"/>
        <v>0</v>
      </c>
      <c r="K518" s="231"/>
    </row>
    <row r="519" spans="1:11" s="208" customFormat="1" hidden="1">
      <c r="A519" s="231"/>
      <c r="B519" s="233"/>
      <c r="C519" s="321" t="str">
        <f>'Data information'!C736</f>
        <v xml:space="preserve"> - ค่าแรงเชื่อม ประกอบเหล็กโครงสร้าง</v>
      </c>
      <c r="D519" s="254"/>
      <c r="E519" s="285" t="str">
        <f>'Data information'!D736</f>
        <v>กก.</v>
      </c>
      <c r="F519" s="254">
        <f>'Data information'!E736</f>
        <v>0</v>
      </c>
      <c r="G519" s="254">
        <f t="shared" si="42"/>
        <v>0</v>
      </c>
      <c r="H519" s="254">
        <f>'Data information'!F736</f>
        <v>10</v>
      </c>
      <c r="I519" s="254">
        <f t="shared" si="43"/>
        <v>0</v>
      </c>
      <c r="J519" s="254">
        <f t="shared" si="44"/>
        <v>0</v>
      </c>
      <c r="K519" s="231"/>
    </row>
    <row r="520" spans="1:11" s="208" customFormat="1" hidden="1">
      <c r="A520" s="231"/>
      <c r="B520" s="233"/>
      <c r="C520" s="321" t="str">
        <f>'Data information'!C737</f>
        <v xml:space="preserve"> - ทาสีกันสนิม</v>
      </c>
      <c r="D520" s="254"/>
      <c r="E520" s="285" t="str">
        <f>'Data information'!D737</f>
        <v>ตร.ม.</v>
      </c>
      <c r="F520" s="254">
        <f>'Data information'!E737</f>
        <v>22.42</v>
      </c>
      <c r="G520" s="254">
        <f t="shared" si="42"/>
        <v>0</v>
      </c>
      <c r="H520" s="254">
        <f>'Data information'!F737</f>
        <v>30</v>
      </c>
      <c r="I520" s="254">
        <f t="shared" si="43"/>
        <v>0</v>
      </c>
      <c r="J520" s="254">
        <f t="shared" si="44"/>
        <v>0</v>
      </c>
      <c r="K520" s="231"/>
    </row>
    <row r="521" spans="1:11" s="208" customFormat="1" hidden="1">
      <c r="A521" s="231"/>
      <c r="B521" s="233"/>
      <c r="C521" s="321" t="str">
        <f>'Data information'!C738</f>
        <v xml:space="preserve"> - ทาสีน้ำมัน</v>
      </c>
      <c r="D521" s="254"/>
      <c r="E521" s="285" t="str">
        <f>'Data information'!D738</f>
        <v>ตร.ม.</v>
      </c>
      <c r="F521" s="254">
        <f>'Data information'!E738</f>
        <v>66.12</v>
      </c>
      <c r="G521" s="254">
        <f t="shared" si="42"/>
        <v>0</v>
      </c>
      <c r="H521" s="254">
        <f>'Data information'!F738</f>
        <v>35</v>
      </c>
      <c r="I521" s="254">
        <f t="shared" si="43"/>
        <v>0</v>
      </c>
      <c r="J521" s="254">
        <f t="shared" si="44"/>
        <v>0</v>
      </c>
      <c r="K521" s="231"/>
    </row>
    <row r="522" spans="1:11" s="208" customFormat="1">
      <c r="A522" s="231"/>
      <c r="B522" s="233"/>
      <c r="C522" s="319" t="str">
        <f>'Data information'!C739</f>
        <v>ราวกันตก RL ทางเชื่อม</v>
      </c>
      <c r="D522" s="254"/>
      <c r="E522" s="285"/>
      <c r="F522" s="254"/>
      <c r="G522" s="254"/>
      <c r="H522" s="254"/>
      <c r="I522" s="254"/>
      <c r="J522" s="254"/>
      <c r="K522" s="231"/>
    </row>
    <row r="523" spans="1:11" s="208" customFormat="1">
      <c r="A523" s="231"/>
      <c r="B523" s="233"/>
      <c r="C523" s="321" t="str">
        <f>'Data information'!C740</f>
        <v xml:space="preserve"> - งานราวเหล็กกันตก </v>
      </c>
      <c r="D523" s="254"/>
      <c r="E523" s="285" t="str">
        <f>'Data information'!D740</f>
        <v>ม.</v>
      </c>
      <c r="F523" s="254">
        <f>'Data information'!E740</f>
        <v>502.06257075664615</v>
      </c>
      <c r="G523" s="254">
        <f t="shared" si="42"/>
        <v>0</v>
      </c>
      <c r="H523" s="254">
        <f>'Data information'!F740</f>
        <v>327.06717152351735</v>
      </c>
      <c r="I523" s="254">
        <f t="shared" si="43"/>
        <v>0</v>
      </c>
      <c r="J523" s="254">
        <f t="shared" si="44"/>
        <v>0</v>
      </c>
      <c r="K523" s="231"/>
    </row>
    <row r="524" spans="1:11" s="208" customFormat="1" hidden="1">
      <c r="A524" s="231"/>
      <c r="B524" s="233"/>
      <c r="C524" s="319" t="str">
        <f>'Data information'!C741</f>
        <v>ราวกันตก RL-2 ทางเชื่อม</v>
      </c>
      <c r="D524" s="254"/>
      <c r="E524" s="285"/>
      <c r="F524" s="254"/>
      <c r="G524" s="254"/>
      <c r="H524" s="254"/>
      <c r="I524" s="254"/>
      <c r="J524" s="254"/>
      <c r="K524" s="231"/>
    </row>
    <row r="525" spans="1:11" s="208" customFormat="1" hidden="1">
      <c r="A525" s="231"/>
      <c r="B525" s="233"/>
      <c r="C525" s="321" t="str">
        <f>'Data information'!C742</f>
        <v xml:space="preserve"> - งานราวเหล็กกันตก </v>
      </c>
      <c r="D525" s="254"/>
      <c r="E525" s="285" t="str">
        <f>'Data information'!D742</f>
        <v>ม.</v>
      </c>
      <c r="F525" s="254">
        <f>'Data information'!E742</f>
        <v>192.40384374999999</v>
      </c>
      <c r="G525" s="254">
        <f t="shared" si="42"/>
        <v>0</v>
      </c>
      <c r="H525" s="254">
        <f>'Data information'!F742</f>
        <v>80.226874999999993</v>
      </c>
      <c r="I525" s="254">
        <f t="shared" si="43"/>
        <v>0</v>
      </c>
      <c r="J525" s="254">
        <f t="shared" si="44"/>
        <v>0</v>
      </c>
      <c r="K525" s="231"/>
    </row>
    <row r="526" spans="1:11" s="208" customFormat="1" hidden="1">
      <c r="A526" s="295"/>
      <c r="B526" s="296"/>
      <c r="C526" s="319" t="str">
        <f>'Data information'!C743</f>
        <v>งานอื่นๆ</v>
      </c>
      <c r="D526" s="254"/>
      <c r="E526" s="297"/>
      <c r="F526" s="219"/>
      <c r="G526" s="219"/>
      <c r="H526" s="219"/>
      <c r="I526" s="219"/>
      <c r="J526" s="219"/>
      <c r="K526" s="219"/>
    </row>
    <row r="527" spans="1:11" s="208" customFormat="1" hidden="1">
      <c r="A527" s="219"/>
      <c r="B527" s="221"/>
      <c r="C527" s="319" t="str">
        <f>'Data information'!C744</f>
        <v>ผนัง 9</v>
      </c>
      <c r="D527" s="254"/>
      <c r="E527" s="285"/>
      <c r="F527" s="254"/>
      <c r="G527" s="254"/>
      <c r="H527" s="254"/>
      <c r="I527" s="254"/>
      <c r="J527" s="254"/>
      <c r="K527" s="320"/>
    </row>
    <row r="528" spans="1:11" s="208" customFormat="1" hidden="1">
      <c r="A528" s="231"/>
      <c r="B528" s="233"/>
      <c r="C528" s="321" t="str">
        <f>'Data information'!C745</f>
        <v xml:space="preserve"> - H-200x200x8x12 mm.</v>
      </c>
      <c r="D528" s="254"/>
      <c r="E528" s="285" t="str">
        <f>'Data information'!D745</f>
        <v>กก.</v>
      </c>
      <c r="F528" s="254">
        <f>'Data information'!E745</f>
        <v>33.409999999999997</v>
      </c>
      <c r="G528" s="254">
        <f t="shared" ref="G528:G544" si="45">D528*F528</f>
        <v>0</v>
      </c>
      <c r="H528" s="254">
        <f>'Data information'!F745</f>
        <v>0</v>
      </c>
      <c r="I528" s="254">
        <f t="shared" ref="I528:I544" si="46">D528*H528</f>
        <v>0</v>
      </c>
      <c r="J528" s="254">
        <f t="shared" ref="J528:J544" si="47">G528+I528</f>
        <v>0</v>
      </c>
      <c r="K528" s="231"/>
    </row>
    <row r="529" spans="1:11" s="208" customFormat="1" hidden="1">
      <c r="A529" s="231"/>
      <c r="B529" s="233"/>
      <c r="C529" s="321" t="str">
        <f>'Data information'!C746</f>
        <v xml:space="preserve"> - H-194x150x6x9 mm.</v>
      </c>
      <c r="D529" s="254"/>
      <c r="E529" s="285" t="str">
        <f>'Data information'!D746</f>
        <v>กก.</v>
      </c>
      <c r="F529" s="254">
        <f>'Data information'!E746</f>
        <v>34.020000000000003</v>
      </c>
      <c r="G529" s="254">
        <f t="shared" si="45"/>
        <v>0</v>
      </c>
      <c r="H529" s="254">
        <f>'Data information'!F746</f>
        <v>0</v>
      </c>
      <c r="I529" s="254">
        <f t="shared" si="46"/>
        <v>0</v>
      </c>
      <c r="J529" s="254">
        <f t="shared" si="47"/>
        <v>0</v>
      </c>
      <c r="K529" s="231"/>
    </row>
    <row r="530" spans="1:11" s="208" customFormat="1" hidden="1">
      <c r="A530" s="231"/>
      <c r="B530" s="233"/>
      <c r="C530" s="321" t="str">
        <f>'Data information'!C747</f>
        <v xml:space="preserve"> - H-100x100x6x8 mm.</v>
      </c>
      <c r="D530" s="254"/>
      <c r="E530" s="285" t="str">
        <f>'Data information'!D747</f>
        <v>กก.</v>
      </c>
      <c r="F530" s="254">
        <f>'Data information'!E747</f>
        <v>33.409999999999997</v>
      </c>
      <c r="G530" s="254">
        <f t="shared" si="45"/>
        <v>0</v>
      </c>
      <c r="H530" s="254">
        <f>'Data information'!F747</f>
        <v>0</v>
      </c>
      <c r="I530" s="254">
        <f t="shared" si="46"/>
        <v>0</v>
      </c>
      <c r="J530" s="254">
        <f t="shared" si="47"/>
        <v>0</v>
      </c>
      <c r="K530" s="231"/>
    </row>
    <row r="531" spans="1:11" s="208" customFormat="1" hidden="1">
      <c r="A531" s="231"/>
      <c r="B531" s="233"/>
      <c r="C531" s="321" t="str">
        <f>'Data information'!C748</f>
        <v xml:space="preserve"> - C-CHANNELS 300X90X10X15.5mm.</v>
      </c>
      <c r="D531" s="254"/>
      <c r="E531" s="285" t="str">
        <f>'Data information'!D748</f>
        <v>กก.</v>
      </c>
      <c r="F531" s="254">
        <f>'Data information'!E748</f>
        <v>38.93</v>
      </c>
      <c r="G531" s="254">
        <f t="shared" si="45"/>
        <v>0</v>
      </c>
      <c r="H531" s="254">
        <f>'Data information'!F748</f>
        <v>0</v>
      </c>
      <c r="I531" s="254">
        <f t="shared" si="46"/>
        <v>0</v>
      </c>
      <c r="J531" s="254">
        <f t="shared" si="47"/>
        <v>0</v>
      </c>
      <c r="K531" s="231"/>
    </row>
    <row r="532" spans="1:11" s="208" customFormat="1" hidden="1">
      <c r="A532" s="231"/>
      <c r="B532" s="233"/>
      <c r="C532" s="321" t="str">
        <f>'Data information'!C749</f>
        <v xml:space="preserve"> - เหล็กLG 100X100x3.2 mm. </v>
      </c>
      <c r="D532" s="254"/>
      <c r="E532" s="285" t="str">
        <f>'Data information'!D749</f>
        <v>กก.</v>
      </c>
      <c r="F532" s="254">
        <f>'Data information'!E749</f>
        <v>26.59</v>
      </c>
      <c r="G532" s="254">
        <f t="shared" si="45"/>
        <v>0</v>
      </c>
      <c r="H532" s="254">
        <f>'Data information'!F749</f>
        <v>0</v>
      </c>
      <c r="I532" s="254">
        <f t="shared" si="46"/>
        <v>0</v>
      </c>
      <c r="J532" s="254">
        <f t="shared" si="47"/>
        <v>0</v>
      </c>
      <c r="K532" s="231"/>
    </row>
    <row r="533" spans="1:11" s="208" customFormat="1" hidden="1">
      <c r="A533" s="231"/>
      <c r="B533" s="233"/>
      <c r="C533" s="321" t="str">
        <f>'Data information'!C750</f>
        <v xml:space="preserve"> - PL.300x300x12mm.</v>
      </c>
      <c r="D533" s="254"/>
      <c r="E533" s="285" t="str">
        <f>'Data information'!D750</f>
        <v>กก.</v>
      </c>
      <c r="F533" s="254">
        <f>'Data information'!E750</f>
        <v>25.12</v>
      </c>
      <c r="G533" s="254">
        <f t="shared" si="45"/>
        <v>0</v>
      </c>
      <c r="H533" s="254">
        <f>'Data information'!F750</f>
        <v>0</v>
      </c>
      <c r="I533" s="254">
        <f t="shared" si="46"/>
        <v>0</v>
      </c>
      <c r="J533" s="254">
        <f t="shared" si="47"/>
        <v>0</v>
      </c>
      <c r="K533" s="231"/>
    </row>
    <row r="534" spans="1:11" s="208" customFormat="1" hidden="1">
      <c r="A534" s="231"/>
      <c r="B534" s="233"/>
      <c r="C534" s="321" t="str">
        <f>'Data information'!C751</f>
        <v xml:space="preserve"> - Bolt M25 (ฝังลึก 0.50 ม.)</v>
      </c>
      <c r="D534" s="254"/>
      <c r="E534" s="285" t="str">
        <f>'Data information'!D751</f>
        <v>ชุด</v>
      </c>
      <c r="F534" s="254">
        <f>'Data information'!E751</f>
        <v>175</v>
      </c>
      <c r="G534" s="254">
        <f t="shared" si="45"/>
        <v>0</v>
      </c>
      <c r="H534" s="254">
        <f>'Data information'!F751</f>
        <v>0</v>
      </c>
      <c r="I534" s="254">
        <f t="shared" si="46"/>
        <v>0</v>
      </c>
      <c r="J534" s="254">
        <f t="shared" si="47"/>
        <v>0</v>
      </c>
      <c r="K534" s="231"/>
    </row>
    <row r="535" spans="1:11" s="208" customFormat="1" hidden="1">
      <c r="A535" s="231"/>
      <c r="B535" s="233"/>
      <c r="C535" s="321" t="str">
        <f>'Data information'!C752</f>
        <v xml:space="preserve"> - Bolt M20 (ฝังลึก 0.50 ม.)</v>
      </c>
      <c r="D535" s="254"/>
      <c r="E535" s="285" t="str">
        <f>'Data information'!D752</f>
        <v>ชุด</v>
      </c>
      <c r="F535" s="254">
        <f>'Data information'!E752</f>
        <v>150</v>
      </c>
      <c r="G535" s="254">
        <f t="shared" si="45"/>
        <v>0</v>
      </c>
      <c r="H535" s="254">
        <f>'Data information'!F752</f>
        <v>0</v>
      </c>
      <c r="I535" s="254">
        <f t="shared" si="46"/>
        <v>0</v>
      </c>
      <c r="J535" s="254">
        <f t="shared" si="47"/>
        <v>0</v>
      </c>
      <c r="K535" s="231"/>
    </row>
    <row r="536" spans="1:11" s="208" customFormat="1" hidden="1">
      <c r="A536" s="231"/>
      <c r="B536" s="233"/>
      <c r="C536" s="321" t="str">
        <f>'Data information'!C753</f>
        <v xml:space="preserve"> - Dowel 6-DB16 ยาว 0.40 m.</v>
      </c>
      <c r="D536" s="254"/>
      <c r="E536" s="285" t="str">
        <f>'Data information'!D753</f>
        <v>กก.</v>
      </c>
      <c r="F536" s="254">
        <f>'Data information'!E753</f>
        <v>20.14</v>
      </c>
      <c r="G536" s="254">
        <f t="shared" si="45"/>
        <v>0</v>
      </c>
      <c r="H536" s="254">
        <f>'Data information'!F753</f>
        <v>0</v>
      </c>
      <c r="I536" s="254">
        <f t="shared" si="46"/>
        <v>0</v>
      </c>
      <c r="J536" s="254">
        <f t="shared" si="47"/>
        <v>0</v>
      </c>
      <c r="K536" s="231"/>
    </row>
    <row r="537" spans="1:11" s="208" customFormat="1" hidden="1">
      <c r="A537" s="231"/>
      <c r="B537" s="233"/>
      <c r="C537" s="321" t="str">
        <f>'Data information'!C754</f>
        <v xml:space="preserve"> - Aluminium composite ใส้ในกันไฟ หนา 4 มม.</v>
      </c>
      <c r="D537" s="254"/>
      <c r="E537" s="285" t="str">
        <f>'Data information'!D754</f>
        <v>ตร.ม.</v>
      </c>
      <c r="F537" s="254">
        <f>'Data information'!E754</f>
        <v>1807.87</v>
      </c>
      <c r="G537" s="254">
        <f t="shared" si="45"/>
        <v>0</v>
      </c>
      <c r="H537" s="254">
        <f>'Data information'!F754</f>
        <v>0</v>
      </c>
      <c r="I537" s="254">
        <f t="shared" si="46"/>
        <v>0</v>
      </c>
      <c r="J537" s="254">
        <f t="shared" si="47"/>
        <v>0</v>
      </c>
      <c r="K537" s="231"/>
    </row>
    <row r="538" spans="1:11" s="208" customFormat="1" hidden="1">
      <c r="A538" s="231"/>
      <c r="B538" s="233"/>
      <c r="C538" s="321" t="str">
        <f>'Data information'!C755</f>
        <v xml:space="preserve"> - ค่าแรงเชื่อม</v>
      </c>
      <c r="D538" s="254"/>
      <c r="E538" s="285" t="str">
        <f>'Data information'!D755</f>
        <v>กก.</v>
      </c>
      <c r="F538" s="254">
        <f>'Data information'!E755</f>
        <v>0</v>
      </c>
      <c r="G538" s="254">
        <f t="shared" si="45"/>
        <v>0</v>
      </c>
      <c r="H538" s="254">
        <f>'Data information'!F755</f>
        <v>10</v>
      </c>
      <c r="I538" s="254">
        <f t="shared" si="46"/>
        <v>0</v>
      </c>
      <c r="J538" s="254">
        <f t="shared" si="47"/>
        <v>0</v>
      </c>
      <c r="K538" s="231"/>
    </row>
    <row r="539" spans="1:11" s="208" customFormat="1" hidden="1">
      <c r="A539" s="231"/>
      <c r="B539" s="233"/>
      <c r="C539" s="321" t="str">
        <f>'Data information'!C756</f>
        <v xml:space="preserve"> - ทาสีกันสนิม</v>
      </c>
      <c r="D539" s="254"/>
      <c r="E539" s="285" t="str">
        <f>'Data information'!D756</f>
        <v>ตร.ม.</v>
      </c>
      <c r="F539" s="254">
        <f>'Data information'!E756</f>
        <v>22.42</v>
      </c>
      <c r="G539" s="254">
        <f t="shared" si="45"/>
        <v>0</v>
      </c>
      <c r="H539" s="254">
        <f>'Data information'!F756</f>
        <v>30</v>
      </c>
      <c r="I539" s="254">
        <f t="shared" si="46"/>
        <v>0</v>
      </c>
      <c r="J539" s="254">
        <f t="shared" si="47"/>
        <v>0</v>
      </c>
      <c r="K539" s="231"/>
    </row>
    <row r="540" spans="1:11" s="208" customFormat="1" hidden="1">
      <c r="A540" s="231"/>
      <c r="B540" s="233"/>
      <c r="C540" s="321" t="str">
        <f>'Data information'!C757</f>
        <v xml:space="preserve"> - ทาสีน้ำมัน</v>
      </c>
      <c r="D540" s="254"/>
      <c r="E540" s="285" t="str">
        <f>'Data information'!D757</f>
        <v>ตร.ม.</v>
      </c>
      <c r="F540" s="254">
        <f>'Data information'!E757</f>
        <v>66.12</v>
      </c>
      <c r="G540" s="254">
        <f t="shared" si="45"/>
        <v>0</v>
      </c>
      <c r="H540" s="254">
        <f>'Data information'!F757</f>
        <v>35</v>
      </c>
      <c r="I540" s="254">
        <f t="shared" si="46"/>
        <v>0</v>
      </c>
      <c r="J540" s="254">
        <f t="shared" si="47"/>
        <v>0</v>
      </c>
      <c r="K540" s="231"/>
    </row>
    <row r="541" spans="1:11" s="208" customFormat="1" hidden="1">
      <c r="A541" s="231"/>
      <c r="B541" s="233"/>
      <c r="C541" s="319" t="str">
        <f>'Data information'!C758</f>
        <v xml:space="preserve"> - ราวกันตก RL 1อาคาร 1,3</v>
      </c>
      <c r="D541" s="254"/>
      <c r="E541" s="285"/>
      <c r="F541" s="254"/>
      <c r="G541" s="254"/>
      <c r="H541" s="254"/>
      <c r="I541" s="254"/>
      <c r="J541" s="254"/>
      <c r="K541" s="231"/>
    </row>
    <row r="542" spans="1:11" s="208" customFormat="1" hidden="1">
      <c r="A542" s="231"/>
      <c r="B542" s="233"/>
      <c r="C542" s="321" t="str">
        <f>'Data information'!C759</f>
        <v xml:space="preserve"> - งานราวเหล็กกันตก </v>
      </c>
      <c r="D542" s="254"/>
      <c r="E542" s="285" t="str">
        <f>'Data information'!D759</f>
        <v>ม.</v>
      </c>
      <c r="F542" s="254">
        <f>'Data information'!E759</f>
        <v>1065</v>
      </c>
      <c r="G542" s="254">
        <f t="shared" si="45"/>
        <v>0</v>
      </c>
      <c r="H542" s="254">
        <f>'Data information'!F759</f>
        <v>560</v>
      </c>
      <c r="I542" s="254">
        <f t="shared" si="46"/>
        <v>0</v>
      </c>
      <c r="J542" s="254">
        <f t="shared" si="47"/>
        <v>0</v>
      </c>
      <c r="K542" s="231"/>
    </row>
    <row r="543" spans="1:11" s="208" customFormat="1" hidden="1">
      <c r="A543" s="231"/>
      <c r="B543" s="233"/>
      <c r="C543" s="319" t="str">
        <f>'Data information'!C760</f>
        <v>ราวกันตก RL2 อาคาร3,4,5</v>
      </c>
      <c r="D543" s="254"/>
      <c r="E543" s="285"/>
      <c r="F543" s="254"/>
      <c r="G543" s="254"/>
      <c r="H543" s="254"/>
      <c r="I543" s="254"/>
      <c r="J543" s="254"/>
      <c r="K543" s="231"/>
    </row>
    <row r="544" spans="1:11" s="208" customFormat="1" hidden="1">
      <c r="A544" s="231"/>
      <c r="B544" s="233"/>
      <c r="C544" s="321" t="str">
        <f>'Data information'!C761</f>
        <v xml:space="preserve"> - งานราวเหล็กกันตก </v>
      </c>
      <c r="D544" s="254"/>
      <c r="E544" s="285" t="str">
        <f>'Data information'!D761</f>
        <v>ม.</v>
      </c>
      <c r="F544" s="254">
        <f>'Data information'!E761</f>
        <v>190</v>
      </c>
      <c r="G544" s="254">
        <f t="shared" si="45"/>
        <v>0</v>
      </c>
      <c r="H544" s="254">
        <f>'Data information'!F761</f>
        <v>114</v>
      </c>
      <c r="I544" s="254">
        <f t="shared" si="46"/>
        <v>0</v>
      </c>
      <c r="J544" s="254">
        <f t="shared" si="47"/>
        <v>0</v>
      </c>
      <c r="K544" s="231"/>
    </row>
    <row r="545" spans="1:11" s="208" customFormat="1" hidden="1">
      <c r="A545" s="231"/>
      <c r="B545" s="233"/>
      <c r="C545" s="319" t="str">
        <f>'Data information'!C762</f>
        <v>ราวกันตก RL3 อาคาร1</v>
      </c>
      <c r="D545" s="254"/>
      <c r="E545" s="285"/>
      <c r="F545" s="254"/>
      <c r="G545" s="254"/>
      <c r="H545" s="254"/>
      <c r="I545" s="254"/>
      <c r="J545" s="254"/>
      <c r="K545" s="231"/>
    </row>
    <row r="546" spans="1:11" s="208" customFormat="1" hidden="1">
      <c r="A546" s="231"/>
      <c r="B546" s="233"/>
      <c r="C546" s="321" t="str">
        <f>'Data information'!C763</f>
        <v xml:space="preserve"> - ราวระเบียงกระจกลามิเนตใส 6mm.+PVB 0.38mm.+6mm.ใส พร้อมวงกบอลูมิเนียม</v>
      </c>
      <c r="D546" s="254"/>
      <c r="E546" s="285" t="str">
        <f>'Data information'!D763</f>
        <v>ม.</v>
      </c>
      <c r="F546" s="254">
        <f>'Data information'!E763</f>
        <v>4131.8500000000004</v>
      </c>
      <c r="G546" s="254">
        <f t="shared" ref="G546:G562" si="48">D546*F546</f>
        <v>0</v>
      </c>
      <c r="H546" s="254">
        <f>'Data information'!F763</f>
        <v>0</v>
      </c>
      <c r="I546" s="254">
        <f t="shared" ref="I546:I562" si="49">D546*H546</f>
        <v>0</v>
      </c>
      <c r="J546" s="254">
        <f t="shared" ref="J546:J562" si="50">G546+I546</f>
        <v>0</v>
      </c>
      <c r="K546" s="231"/>
    </row>
    <row r="547" spans="1:11" s="208" customFormat="1" hidden="1">
      <c r="A547" s="231"/>
      <c r="B547" s="233"/>
      <c r="C547" s="321" t="str">
        <f>'Data information'!C764</f>
        <v xml:space="preserve"> - C-CHANNELS 300X90X10X15.5mm.</v>
      </c>
      <c r="D547" s="254"/>
      <c r="E547" s="285" t="str">
        <f>'Data information'!D764</f>
        <v>กก.</v>
      </c>
      <c r="F547" s="254">
        <f>'Data information'!E764</f>
        <v>38.93</v>
      </c>
      <c r="G547" s="254">
        <f t="shared" si="48"/>
        <v>0</v>
      </c>
      <c r="H547" s="254">
        <f>'Data information'!F764</f>
        <v>0</v>
      </c>
      <c r="I547" s="254">
        <f t="shared" si="49"/>
        <v>0</v>
      </c>
      <c r="J547" s="254">
        <f t="shared" si="50"/>
        <v>0</v>
      </c>
      <c r="K547" s="231"/>
    </row>
    <row r="548" spans="1:11" s="208" customFormat="1" hidden="1">
      <c r="A548" s="231"/>
      <c r="B548" s="233"/>
      <c r="C548" s="321" t="str">
        <f>'Data information'!C765</f>
        <v xml:space="preserve"> - ค่าแรงเชื่อม</v>
      </c>
      <c r="D548" s="254"/>
      <c r="E548" s="285" t="str">
        <f>'Data information'!D765</f>
        <v>กก.</v>
      </c>
      <c r="F548" s="254">
        <f>'Data information'!E765</f>
        <v>0</v>
      </c>
      <c r="G548" s="254">
        <f t="shared" si="48"/>
        <v>0</v>
      </c>
      <c r="H548" s="254">
        <f>'Data information'!F765</f>
        <v>10</v>
      </c>
      <c r="I548" s="254">
        <f t="shared" si="49"/>
        <v>0</v>
      </c>
      <c r="J548" s="254">
        <f t="shared" si="50"/>
        <v>0</v>
      </c>
      <c r="K548" s="231"/>
    </row>
    <row r="549" spans="1:11" s="208" customFormat="1" hidden="1">
      <c r="A549" s="231"/>
      <c r="B549" s="233"/>
      <c r="C549" s="321" t="str">
        <f>'Data information'!C766</f>
        <v xml:space="preserve"> - ทาสีกันสนิม</v>
      </c>
      <c r="D549" s="254"/>
      <c r="E549" s="285" t="str">
        <f>'Data information'!D766</f>
        <v>ตร.ม.</v>
      </c>
      <c r="F549" s="254">
        <f>'Data information'!E766</f>
        <v>35</v>
      </c>
      <c r="G549" s="254">
        <f t="shared" si="48"/>
        <v>0</v>
      </c>
      <c r="H549" s="254">
        <f>'Data information'!F766</f>
        <v>30</v>
      </c>
      <c r="I549" s="254">
        <f t="shared" si="49"/>
        <v>0</v>
      </c>
      <c r="J549" s="254">
        <f t="shared" si="50"/>
        <v>0</v>
      </c>
      <c r="K549" s="231"/>
    </row>
    <row r="550" spans="1:11" s="208" customFormat="1" hidden="1">
      <c r="A550" s="231"/>
      <c r="B550" s="233"/>
      <c r="C550" s="321" t="str">
        <f>'Data information'!C767</f>
        <v xml:space="preserve"> - ทาสีน้ำมัน</v>
      </c>
      <c r="D550" s="254"/>
      <c r="E550" s="285" t="str">
        <f>'Data information'!D767</f>
        <v>ตร.ม.</v>
      </c>
      <c r="F550" s="254">
        <f>'Data information'!E767</f>
        <v>45</v>
      </c>
      <c r="G550" s="254">
        <f t="shared" si="48"/>
        <v>0</v>
      </c>
      <c r="H550" s="254">
        <f>'Data information'!F767</f>
        <v>35</v>
      </c>
      <c r="I550" s="254">
        <f t="shared" si="49"/>
        <v>0</v>
      </c>
      <c r="J550" s="254">
        <f t="shared" si="50"/>
        <v>0</v>
      </c>
      <c r="K550" s="231"/>
    </row>
    <row r="551" spans="1:11" s="208" customFormat="1" hidden="1">
      <c r="A551" s="231"/>
      <c r="B551" s="233"/>
      <c r="C551" s="319" t="str">
        <f>'Data information'!C768</f>
        <v>ราวกันตก RL4 อาคาร1</v>
      </c>
      <c r="D551" s="254"/>
      <c r="E551" s="285"/>
      <c r="F551" s="254"/>
      <c r="G551" s="254"/>
      <c r="H551" s="254"/>
      <c r="I551" s="254"/>
      <c r="J551" s="254"/>
      <c r="K551" s="231"/>
    </row>
    <row r="552" spans="1:11" s="208" customFormat="1" hidden="1">
      <c r="A552" s="231"/>
      <c r="B552" s="233"/>
      <c r="C552" s="321" t="str">
        <f>'Data information'!C769</f>
        <v xml:space="preserve"> - งานราวเหล็กกันตก </v>
      </c>
      <c r="D552" s="254"/>
      <c r="E552" s="285" t="str">
        <f>'Data information'!D769</f>
        <v>ม.</v>
      </c>
      <c r="F552" s="254">
        <f>'Data information'!E769</f>
        <v>1178</v>
      </c>
      <c r="G552" s="254">
        <f t="shared" si="48"/>
        <v>0</v>
      </c>
      <c r="H552" s="254">
        <f>'Data information'!F769</f>
        <v>560</v>
      </c>
      <c r="I552" s="254">
        <f t="shared" si="49"/>
        <v>0</v>
      </c>
      <c r="J552" s="254">
        <f t="shared" si="50"/>
        <v>0</v>
      </c>
      <c r="K552" s="231"/>
    </row>
    <row r="553" spans="1:11" s="208" customFormat="1" hidden="1">
      <c r="A553" s="231"/>
      <c r="B553" s="233"/>
      <c r="C553" s="319" t="str">
        <f>'Data information'!C770</f>
        <v>งานเหล็กพับตกแต่งหน้าอาคาร</v>
      </c>
      <c r="D553" s="254"/>
      <c r="E553" s="285"/>
      <c r="F553" s="254"/>
      <c r="G553" s="254"/>
      <c r="H553" s="254"/>
      <c r="I553" s="254"/>
      <c r="J553" s="254"/>
      <c r="K553" s="231"/>
    </row>
    <row r="554" spans="1:11" s="208" customFormat="1" hidden="1">
      <c r="A554" s="231"/>
      <c r="B554" s="233"/>
      <c r="C554" s="321" t="str">
        <f>'Data information'!C771</f>
        <v xml:space="preserve"> - แผ่นเหล็กเรียบดำหนา 2 มม.พับรูตัวยูขนาด 300X100มม.</v>
      </c>
      <c r="D554" s="254"/>
      <c r="E554" s="285" t="str">
        <f>'Data information'!D771</f>
        <v>กก.</v>
      </c>
      <c r="F554" s="254">
        <f>'Data information'!E771</f>
        <v>24.43</v>
      </c>
      <c r="G554" s="254">
        <f t="shared" si="48"/>
        <v>0</v>
      </c>
      <c r="H554" s="254">
        <f>'Data information'!F771</f>
        <v>0</v>
      </c>
      <c r="I554" s="254">
        <f t="shared" si="49"/>
        <v>0</v>
      </c>
      <c r="J554" s="254">
        <f t="shared" si="50"/>
        <v>0</v>
      </c>
      <c r="K554" s="231"/>
    </row>
    <row r="555" spans="1:11" s="208" customFormat="1" hidden="1">
      <c r="A555" s="231"/>
      <c r="B555" s="233"/>
      <c r="C555" s="321" t="str">
        <f>'Data information'!C772</f>
        <v xml:space="preserve"> - ค่าแรงเชื่อม+พับ</v>
      </c>
      <c r="D555" s="254"/>
      <c r="E555" s="285" t="str">
        <f>'Data information'!D772</f>
        <v>กก.</v>
      </c>
      <c r="F555" s="254">
        <f>'Data information'!E772</f>
        <v>0</v>
      </c>
      <c r="G555" s="254">
        <f t="shared" si="48"/>
        <v>0</v>
      </c>
      <c r="H555" s="254">
        <f>'Data information'!F772</f>
        <v>10</v>
      </c>
      <c r="I555" s="254">
        <f t="shared" si="49"/>
        <v>0</v>
      </c>
      <c r="J555" s="254">
        <f t="shared" si="50"/>
        <v>0</v>
      </c>
      <c r="K555" s="231"/>
    </row>
    <row r="556" spans="1:11" s="208" customFormat="1" hidden="1">
      <c r="A556" s="231"/>
      <c r="B556" s="233"/>
      <c r="C556" s="321" t="str">
        <f>'Data information'!C773</f>
        <v xml:space="preserve"> - ทาสีกันสนิม</v>
      </c>
      <c r="D556" s="254"/>
      <c r="E556" s="285" t="str">
        <f>'Data information'!D773</f>
        <v>ตร.ม.</v>
      </c>
      <c r="F556" s="254">
        <f>'Data information'!E773</f>
        <v>22.42</v>
      </c>
      <c r="G556" s="254">
        <f t="shared" si="48"/>
        <v>0</v>
      </c>
      <c r="H556" s="254">
        <f>'Data information'!F773</f>
        <v>30</v>
      </c>
      <c r="I556" s="254">
        <f t="shared" si="49"/>
        <v>0</v>
      </c>
      <c r="J556" s="254">
        <f t="shared" si="50"/>
        <v>0</v>
      </c>
      <c r="K556" s="231"/>
    </row>
    <row r="557" spans="1:11" s="208" customFormat="1" hidden="1">
      <c r="A557" s="231"/>
      <c r="B557" s="233"/>
      <c r="C557" s="321" t="str">
        <f>'Data information'!C774</f>
        <v xml:space="preserve"> - ทาสีน้ำมัน</v>
      </c>
      <c r="D557" s="254"/>
      <c r="E557" s="285" t="str">
        <f>'Data information'!D774</f>
        <v>ตร.ม.</v>
      </c>
      <c r="F557" s="254">
        <f>'Data information'!E774</f>
        <v>66.12</v>
      </c>
      <c r="G557" s="254">
        <f t="shared" si="48"/>
        <v>0</v>
      </c>
      <c r="H557" s="254">
        <f>'Data information'!F774</f>
        <v>35</v>
      </c>
      <c r="I557" s="254">
        <f t="shared" si="49"/>
        <v>0</v>
      </c>
      <c r="J557" s="254">
        <f t="shared" si="50"/>
        <v>0</v>
      </c>
      <c r="K557" s="231"/>
    </row>
    <row r="558" spans="1:11" s="208" customFormat="1" hidden="1">
      <c r="A558" s="231"/>
      <c r="B558" s="233"/>
      <c r="C558" s="319" t="str">
        <f>'Data information'!C775</f>
        <v>หลังคาระแนงคลุมระเบียง (แบบขยาย SS1)</v>
      </c>
      <c r="D558" s="254"/>
      <c r="E558" s="285"/>
      <c r="F558" s="254"/>
      <c r="G558" s="254"/>
      <c r="H558" s="254"/>
      <c r="I558" s="254"/>
      <c r="J558" s="254"/>
      <c r="K558" s="320" t="s">
        <v>967</v>
      </c>
    </row>
    <row r="559" spans="1:11" s="208" customFormat="1" hidden="1">
      <c r="A559" s="231"/>
      <c r="B559" s="233"/>
      <c r="C559" s="321" t="str">
        <f>'Data information'!C776</f>
        <v xml:space="preserve"> - H-350x175x7x11 mm.</v>
      </c>
      <c r="D559" s="254"/>
      <c r="E559" s="285" t="str">
        <f>'Data information'!D776</f>
        <v>กก.</v>
      </c>
      <c r="F559" s="254">
        <f>'Data information'!E776</f>
        <v>33.409999999999997</v>
      </c>
      <c r="G559" s="254">
        <f t="shared" si="48"/>
        <v>0</v>
      </c>
      <c r="H559" s="254">
        <f>'Data information'!F776</f>
        <v>0</v>
      </c>
      <c r="I559" s="254">
        <f t="shared" si="49"/>
        <v>0</v>
      </c>
      <c r="J559" s="254">
        <f t="shared" si="50"/>
        <v>0</v>
      </c>
      <c r="K559" s="231"/>
    </row>
    <row r="560" spans="1:11" s="208" customFormat="1" hidden="1">
      <c r="A560" s="231"/>
      <c r="B560" s="233"/>
      <c r="C560" s="321" t="str">
        <f>'Data information'!C777</f>
        <v xml:space="preserve"> - C-CHANNELS 300X90X10X15.5mm.</v>
      </c>
      <c r="D560" s="254"/>
      <c r="E560" s="285" t="str">
        <f>'Data information'!D777</f>
        <v>กก.</v>
      </c>
      <c r="F560" s="254">
        <f>'Data information'!E777</f>
        <v>38.93</v>
      </c>
      <c r="G560" s="254">
        <f t="shared" si="48"/>
        <v>0</v>
      </c>
      <c r="H560" s="254">
        <f>'Data information'!F777</f>
        <v>0</v>
      </c>
      <c r="I560" s="254">
        <f t="shared" si="49"/>
        <v>0</v>
      </c>
      <c r="J560" s="254">
        <f t="shared" si="50"/>
        <v>0</v>
      </c>
      <c r="K560" s="231"/>
    </row>
    <row r="561" spans="1:11" s="208" customFormat="1" hidden="1">
      <c r="A561" s="231"/>
      <c r="B561" s="233"/>
      <c r="C561" s="321" t="str">
        <f>'Data information'!C778</f>
        <v xml:space="preserve"> - ระแนง อลูมิเนียมขนาด 6"</v>
      </c>
      <c r="D561" s="254"/>
      <c r="E561" s="285" t="str">
        <f>'Data information'!D778</f>
        <v>ม.</v>
      </c>
      <c r="F561" s="254">
        <f>'Data information'!E778</f>
        <v>378.35</v>
      </c>
      <c r="G561" s="254">
        <f t="shared" si="48"/>
        <v>0</v>
      </c>
      <c r="H561" s="254">
        <f>'Data information'!F778</f>
        <v>0</v>
      </c>
      <c r="I561" s="254">
        <f t="shared" si="49"/>
        <v>0</v>
      </c>
      <c r="J561" s="254">
        <f t="shared" si="50"/>
        <v>0</v>
      </c>
      <c r="K561" s="320"/>
    </row>
    <row r="562" spans="1:11" s="208" customFormat="1" hidden="1">
      <c r="A562" s="231"/>
      <c r="B562" s="233"/>
      <c r="C562" s="321" t="str">
        <f>'Data information'!C779</f>
        <v xml:space="preserve"> - ค่าแรงเชื่อม ประกอบเหล็กโครงสร้าง</v>
      </c>
      <c r="D562" s="254"/>
      <c r="E562" s="285" t="str">
        <f>'Data information'!D779</f>
        <v>กก.</v>
      </c>
      <c r="F562" s="254">
        <f>'Data information'!E779</f>
        <v>0</v>
      </c>
      <c r="G562" s="254">
        <f t="shared" si="48"/>
        <v>0</v>
      </c>
      <c r="H562" s="254">
        <f>'Data information'!F779</f>
        <v>10</v>
      </c>
      <c r="I562" s="254">
        <f t="shared" si="49"/>
        <v>0</v>
      </c>
      <c r="J562" s="254">
        <f t="shared" si="50"/>
        <v>0</v>
      </c>
      <c r="K562" s="231"/>
    </row>
    <row r="563" spans="1:11" s="208" customFormat="1" hidden="1">
      <c r="A563" s="231"/>
      <c r="B563" s="233"/>
      <c r="C563" s="321" t="str">
        <f>'Data information'!C780</f>
        <v xml:space="preserve"> - ทาสีกันสนิม</v>
      </c>
      <c r="D563" s="254"/>
      <c r="E563" s="285" t="str">
        <f>'Data information'!D780</f>
        <v>ตร.ม.</v>
      </c>
      <c r="F563" s="254">
        <f>'Data information'!E780</f>
        <v>22.42</v>
      </c>
      <c r="G563" s="254">
        <f>D563*F563</f>
        <v>0</v>
      </c>
      <c r="H563" s="254">
        <f>'Data information'!F780</f>
        <v>30</v>
      </c>
      <c r="I563" s="254">
        <f>D563*H563</f>
        <v>0</v>
      </c>
      <c r="J563" s="254">
        <f>G563+I563</f>
        <v>0</v>
      </c>
      <c r="K563" s="231"/>
    </row>
    <row r="564" spans="1:11" s="208" customFormat="1" hidden="1">
      <c r="A564" s="231"/>
      <c r="B564" s="233"/>
      <c r="C564" s="321" t="str">
        <f>'Data information'!C781</f>
        <v xml:space="preserve"> - ทาสีน้ำมัน</v>
      </c>
      <c r="D564" s="254"/>
      <c r="E564" s="285" t="str">
        <f>'Data information'!D781</f>
        <v>ตร.ม.</v>
      </c>
      <c r="F564" s="254">
        <f>'Data information'!E781</f>
        <v>66.12</v>
      </c>
      <c r="G564" s="254">
        <f t="shared" ref="G564:G573" si="51">D564*F564</f>
        <v>0</v>
      </c>
      <c r="H564" s="254">
        <f>'Data information'!F781</f>
        <v>35</v>
      </c>
      <c r="I564" s="254">
        <f t="shared" ref="I564:I573" si="52">D564*H564</f>
        <v>0</v>
      </c>
      <c r="J564" s="254">
        <f t="shared" ref="J564:J573" si="53">G564+I564</f>
        <v>0</v>
      </c>
      <c r="K564" s="231"/>
    </row>
    <row r="565" spans="1:11" s="208" customFormat="1" hidden="1">
      <c r="A565" s="231"/>
      <c r="B565" s="233"/>
      <c r="C565" s="319" t="str">
        <f>'Data information'!C782</f>
        <v>หลังคาคลุมทางเข้า (CAN0PY)</v>
      </c>
      <c r="D565" s="254"/>
      <c r="E565" s="285"/>
      <c r="F565" s="254"/>
      <c r="G565" s="254"/>
      <c r="H565" s="254"/>
      <c r="I565" s="254"/>
      <c r="J565" s="254"/>
      <c r="K565" s="231"/>
    </row>
    <row r="566" spans="1:11" s="208" customFormat="1" hidden="1">
      <c r="A566" s="231"/>
      <c r="B566" s="233"/>
      <c r="C566" s="321" t="str">
        <f>'Data information'!C783</f>
        <v xml:space="preserve"> - H-800x300x4x26 mm. 210 kg./m.</v>
      </c>
      <c r="D566" s="254"/>
      <c r="E566" s="285" t="str">
        <f>'Data information'!D783</f>
        <v>กก.</v>
      </c>
      <c r="F566" s="254">
        <f>'Data information'!E783</f>
        <v>35.35</v>
      </c>
      <c r="G566" s="254">
        <f t="shared" si="51"/>
        <v>0</v>
      </c>
      <c r="H566" s="254">
        <f>'Data information'!F783</f>
        <v>0</v>
      </c>
      <c r="I566" s="254">
        <f t="shared" si="52"/>
        <v>0</v>
      </c>
      <c r="J566" s="254">
        <f t="shared" si="53"/>
        <v>0</v>
      </c>
      <c r="K566" s="231"/>
    </row>
    <row r="567" spans="1:11" s="208" customFormat="1" hidden="1">
      <c r="A567" s="231"/>
      <c r="B567" s="233"/>
      <c r="C567" s="321" t="str">
        <f>'Data information'!C784</f>
        <v xml:space="preserve"> - H-400x200x8x13 mm.</v>
      </c>
      <c r="D567" s="254"/>
      <c r="E567" s="285" t="str">
        <f>'Data information'!D784</f>
        <v>กก.</v>
      </c>
      <c r="F567" s="254">
        <f>'Data information'!E784</f>
        <v>33.409999999999997</v>
      </c>
      <c r="G567" s="254">
        <f t="shared" si="51"/>
        <v>0</v>
      </c>
      <c r="H567" s="254">
        <f>'Data information'!F784</f>
        <v>0</v>
      </c>
      <c r="I567" s="254">
        <f t="shared" si="52"/>
        <v>0</v>
      </c>
      <c r="J567" s="254">
        <f t="shared" si="53"/>
        <v>0</v>
      </c>
      <c r="K567" s="231"/>
    </row>
    <row r="568" spans="1:11" s="208" customFormat="1" hidden="1">
      <c r="A568" s="231"/>
      <c r="B568" s="233"/>
      <c r="C568" s="321" t="str">
        <f>'Data information'!C785</f>
        <v xml:space="preserve"> - ระแนง อลูมิเนียมขนาด 6"</v>
      </c>
      <c r="D568" s="254"/>
      <c r="E568" s="285" t="str">
        <f>'Data information'!D785</f>
        <v>ม.</v>
      </c>
      <c r="F568" s="254">
        <f>'Data information'!E785</f>
        <v>378.35</v>
      </c>
      <c r="G568" s="254">
        <f t="shared" si="51"/>
        <v>0</v>
      </c>
      <c r="H568" s="254">
        <f>'Data information'!F785</f>
        <v>0</v>
      </c>
      <c r="I568" s="254">
        <f t="shared" si="52"/>
        <v>0</v>
      </c>
      <c r="J568" s="254">
        <f t="shared" si="53"/>
        <v>0</v>
      </c>
      <c r="K568" s="231"/>
    </row>
    <row r="569" spans="1:11" s="208" customFormat="1" hidden="1">
      <c r="A569" s="231"/>
      <c r="B569" s="233"/>
      <c r="C569" s="321" t="str">
        <f>'Data information'!C786</f>
        <v xml:space="preserve"> - หลังคากระจกลามิเนตสีเทา  เทมเปอร์ 6 มม.+PVB หนา0.38 มม.+กระจกใส 6 มม.</v>
      </c>
      <c r="D569" s="254"/>
      <c r="E569" s="285" t="str">
        <f>'Data information'!D786</f>
        <v>ตร.ม.</v>
      </c>
      <c r="F569" s="254">
        <f>'Data information'!E786</f>
        <v>1463.9</v>
      </c>
      <c r="G569" s="254">
        <f t="shared" si="51"/>
        <v>0</v>
      </c>
      <c r="H569" s="254">
        <f>'Data information'!F786</f>
        <v>0</v>
      </c>
      <c r="I569" s="254">
        <f t="shared" si="52"/>
        <v>0</v>
      </c>
      <c r="J569" s="254">
        <f t="shared" si="53"/>
        <v>0</v>
      </c>
      <c r="K569" s="231"/>
    </row>
    <row r="570" spans="1:11" s="208" customFormat="1" hidden="1">
      <c r="A570" s="231"/>
      <c r="B570" s="233"/>
      <c r="C570" s="321" t="str">
        <f>'Data information'!C787</f>
        <v xml:space="preserve"> - PL.500x300x20mm.</v>
      </c>
      <c r="D570" s="254"/>
      <c r="E570" s="285" t="str">
        <f>'Data information'!D787</f>
        <v>กก.</v>
      </c>
      <c r="F570" s="254">
        <f>'Data information'!E787</f>
        <v>28.44</v>
      </c>
      <c r="G570" s="254">
        <f t="shared" si="51"/>
        <v>0</v>
      </c>
      <c r="H570" s="254">
        <f>'Data information'!F787</f>
        <v>0</v>
      </c>
      <c r="I570" s="254">
        <f t="shared" si="52"/>
        <v>0</v>
      </c>
      <c r="J570" s="254">
        <f t="shared" si="53"/>
        <v>0</v>
      </c>
      <c r="K570" s="231"/>
    </row>
    <row r="571" spans="1:11" s="208" customFormat="1" hidden="1">
      <c r="A571" s="231"/>
      <c r="B571" s="233"/>
      <c r="C571" s="321" t="str">
        <f>'Data information'!C788</f>
        <v xml:space="preserve"> - Dowel DB16 (ฝังลึก 0.40 ม.)</v>
      </c>
      <c r="D571" s="254"/>
      <c r="E571" s="285" t="str">
        <f>'Data information'!D788</f>
        <v>กก.</v>
      </c>
      <c r="F571" s="254">
        <f>'Data information'!E788</f>
        <v>20.14</v>
      </c>
      <c r="G571" s="254">
        <f t="shared" si="51"/>
        <v>0</v>
      </c>
      <c r="H571" s="254">
        <f>'Data information'!F788</f>
        <v>0</v>
      </c>
      <c r="I571" s="254">
        <f t="shared" si="52"/>
        <v>0</v>
      </c>
      <c r="J571" s="254">
        <f t="shared" si="53"/>
        <v>0</v>
      </c>
      <c r="K571" s="231"/>
    </row>
    <row r="572" spans="1:11" s="208" customFormat="1" hidden="1">
      <c r="A572" s="231"/>
      <c r="B572" s="233"/>
      <c r="C572" s="321" t="str">
        <f>'Data information'!C789</f>
        <v xml:space="preserve"> - ค่าแรงเชื่อม ประกอบเหล็กโครงสร้าง</v>
      </c>
      <c r="D572" s="254"/>
      <c r="E572" s="285" t="str">
        <f>'Data information'!D789</f>
        <v>กก.</v>
      </c>
      <c r="F572" s="254">
        <f>'Data information'!E789</f>
        <v>0</v>
      </c>
      <c r="G572" s="254">
        <f t="shared" si="51"/>
        <v>0</v>
      </c>
      <c r="H572" s="254">
        <f>'Data information'!F789</f>
        <v>10</v>
      </c>
      <c r="I572" s="254">
        <f t="shared" si="52"/>
        <v>0</v>
      </c>
      <c r="J572" s="254">
        <f t="shared" si="53"/>
        <v>0</v>
      </c>
      <c r="K572" s="231"/>
    </row>
    <row r="573" spans="1:11" s="208" customFormat="1" hidden="1">
      <c r="A573" s="231"/>
      <c r="B573" s="233"/>
      <c r="C573" s="321" t="str">
        <f>'Data information'!C790</f>
        <v xml:space="preserve"> - ทาสีกันสนิม</v>
      </c>
      <c r="D573" s="254"/>
      <c r="E573" s="285" t="str">
        <f>'Data information'!D790</f>
        <v>ตร.ม.</v>
      </c>
      <c r="F573" s="254">
        <f>'Data information'!E790</f>
        <v>22.42</v>
      </c>
      <c r="G573" s="254">
        <f t="shared" si="51"/>
        <v>0</v>
      </c>
      <c r="H573" s="254">
        <f>'Data information'!F790</f>
        <v>30</v>
      </c>
      <c r="I573" s="254">
        <f t="shared" si="52"/>
        <v>0</v>
      </c>
      <c r="J573" s="254">
        <f t="shared" si="53"/>
        <v>0</v>
      </c>
      <c r="K573" s="231"/>
    </row>
    <row r="574" spans="1:11" s="208" customFormat="1" hidden="1">
      <c r="A574" s="231"/>
      <c r="B574" s="233"/>
      <c r="C574" s="321" t="str">
        <f>'Data information'!C791</f>
        <v xml:space="preserve"> - ทาสีน้ำมัน</v>
      </c>
      <c r="D574" s="254"/>
      <c r="E574" s="285" t="str">
        <f>'Data information'!D791</f>
        <v>ตร.ม.</v>
      </c>
      <c r="F574" s="254">
        <f>'Data information'!E791</f>
        <v>66.12</v>
      </c>
      <c r="G574" s="254">
        <f>D574*F574</f>
        <v>0</v>
      </c>
      <c r="H574" s="254">
        <f>'Data information'!F791</f>
        <v>35</v>
      </c>
      <c r="I574" s="254">
        <f>D574*H574</f>
        <v>0</v>
      </c>
      <c r="J574" s="254">
        <f>G574+I574</f>
        <v>0</v>
      </c>
      <c r="K574" s="231"/>
    </row>
    <row r="575" spans="1:11" s="208" customFormat="1" hidden="1">
      <c r="A575" s="231"/>
      <c r="B575" s="233"/>
      <c r="C575" s="319" t="str">
        <f>'Data information'!C792</f>
        <v>โครงสร้างพื้น ยกระดับห้องเรียนรวม</v>
      </c>
      <c r="D575" s="254"/>
      <c r="E575" s="285"/>
      <c r="F575" s="254"/>
      <c r="G575" s="254"/>
      <c r="H575" s="254"/>
      <c r="I575" s="254"/>
      <c r="J575" s="254"/>
      <c r="K575" s="320" t="s">
        <v>967</v>
      </c>
    </row>
    <row r="576" spans="1:11" s="208" customFormat="1" hidden="1">
      <c r="A576" s="231"/>
      <c r="B576" s="233"/>
      <c r="C576" s="321" t="str">
        <f>'Data information'!C793</f>
        <v xml:space="preserve"> - แผ่นวีว่าบอร์ดหนา 20 มม.</v>
      </c>
      <c r="D576" s="254"/>
      <c r="E576" s="285" t="str">
        <f>'Data information'!D793</f>
        <v>ตร.ม.</v>
      </c>
      <c r="F576" s="254">
        <f>'Data information'!E793</f>
        <v>271</v>
      </c>
      <c r="G576" s="254">
        <f t="shared" ref="G576:G585" si="54">D576*F576</f>
        <v>0</v>
      </c>
      <c r="H576" s="254">
        <f>'Data information'!F793</f>
        <v>15</v>
      </c>
      <c r="I576" s="254">
        <f t="shared" ref="I576:I585" si="55">D576*H576</f>
        <v>0</v>
      </c>
      <c r="J576" s="254">
        <f t="shared" ref="J576:J585" si="56">G576+I576</f>
        <v>0</v>
      </c>
      <c r="K576" s="231"/>
    </row>
    <row r="577" spans="1:11" s="208" customFormat="1" hidden="1">
      <c r="A577" s="231"/>
      <c r="B577" s="233"/>
      <c r="C577" s="321" t="str">
        <f>'Data information'!C794</f>
        <v xml:space="preserve"> - H-200x150x6x9 mm.</v>
      </c>
      <c r="D577" s="254"/>
      <c r="E577" s="285" t="str">
        <f>'Data information'!D794</f>
        <v>กก.</v>
      </c>
      <c r="F577" s="254">
        <f>'Data information'!E794</f>
        <v>33.46</v>
      </c>
      <c r="G577" s="254">
        <f t="shared" si="54"/>
        <v>0</v>
      </c>
      <c r="H577" s="254">
        <f>'Data information'!F794</f>
        <v>0</v>
      </c>
      <c r="I577" s="254">
        <f t="shared" si="55"/>
        <v>0</v>
      </c>
      <c r="J577" s="254">
        <f t="shared" si="56"/>
        <v>0</v>
      </c>
      <c r="K577" s="231"/>
    </row>
    <row r="578" spans="1:11" s="208" customFormat="1" hidden="1">
      <c r="A578" s="231"/>
      <c r="B578" s="233"/>
      <c r="C578" s="321" t="str">
        <f>'Data information'!C795</f>
        <v xml:space="preserve"> - H-150x150x7x10 mm.</v>
      </c>
      <c r="D578" s="254"/>
      <c r="E578" s="285" t="str">
        <f>'Data information'!D795</f>
        <v>กก.</v>
      </c>
      <c r="F578" s="254">
        <f>'Data information'!E795</f>
        <v>35.61</v>
      </c>
      <c r="G578" s="254">
        <f t="shared" si="54"/>
        <v>0</v>
      </c>
      <c r="H578" s="254">
        <f>'Data information'!F795</f>
        <v>0</v>
      </c>
      <c r="I578" s="254">
        <f t="shared" si="55"/>
        <v>0</v>
      </c>
      <c r="J578" s="254">
        <f t="shared" si="56"/>
        <v>0</v>
      </c>
      <c r="K578" s="231"/>
    </row>
    <row r="579" spans="1:11" s="208" customFormat="1" hidden="1">
      <c r="A579" s="231"/>
      <c r="B579" s="233"/>
      <c r="C579" s="321" t="str">
        <f>'Data information'!C796</f>
        <v xml:space="preserve"> - L-150x150x12 mm.</v>
      </c>
      <c r="D579" s="254"/>
      <c r="E579" s="285" t="str">
        <f>'Data information'!D796</f>
        <v>กก.</v>
      </c>
      <c r="F579" s="254">
        <f>'Data information'!E796</f>
        <v>37.42</v>
      </c>
      <c r="G579" s="254">
        <f t="shared" si="54"/>
        <v>0</v>
      </c>
      <c r="H579" s="254">
        <f>'Data information'!F796</f>
        <v>0</v>
      </c>
      <c r="I579" s="254">
        <f t="shared" si="55"/>
        <v>0</v>
      </c>
      <c r="J579" s="254">
        <f t="shared" si="56"/>
        <v>0</v>
      </c>
      <c r="K579" s="231"/>
    </row>
    <row r="580" spans="1:11" s="208" customFormat="1" hidden="1">
      <c r="A580" s="231"/>
      <c r="B580" s="233"/>
      <c r="C580" s="321" t="str">
        <f>'Data information'!C797</f>
        <v xml:space="preserve"> - C-125X50X20X2.3mm.</v>
      </c>
      <c r="D580" s="254"/>
      <c r="E580" s="285" t="str">
        <f>'Data information'!D797</f>
        <v>กก.</v>
      </c>
      <c r="F580" s="254">
        <f>'Data information'!E797</f>
        <v>27.3</v>
      </c>
      <c r="G580" s="254">
        <f t="shared" si="54"/>
        <v>0</v>
      </c>
      <c r="H580" s="254">
        <f>'Data information'!F797</f>
        <v>0</v>
      </c>
      <c r="I580" s="254">
        <f t="shared" si="55"/>
        <v>0</v>
      </c>
      <c r="J580" s="254">
        <f t="shared" si="56"/>
        <v>0</v>
      </c>
      <c r="K580" s="231"/>
    </row>
    <row r="581" spans="1:11" s="208" customFormat="1" hidden="1">
      <c r="A581" s="231"/>
      <c r="B581" s="233"/>
      <c r="C581" s="321" t="str">
        <f>'Data information'!C798</f>
        <v xml:space="preserve"> - C-75X45X15X2.3mm.</v>
      </c>
      <c r="D581" s="254"/>
      <c r="E581" s="285" t="str">
        <f>'Data information'!D798</f>
        <v>กก.</v>
      </c>
      <c r="F581" s="254">
        <f>'Data information'!E798</f>
        <v>27.3</v>
      </c>
      <c r="G581" s="254">
        <f t="shared" si="54"/>
        <v>0</v>
      </c>
      <c r="H581" s="254">
        <f>'Data information'!F798</f>
        <v>0</v>
      </c>
      <c r="I581" s="254">
        <f t="shared" si="55"/>
        <v>0</v>
      </c>
      <c r="J581" s="254">
        <f t="shared" si="56"/>
        <v>0</v>
      </c>
      <c r="K581" s="231"/>
    </row>
    <row r="582" spans="1:11" s="208" customFormat="1" hidden="1">
      <c r="A582" s="231"/>
      <c r="B582" s="233"/>
      <c r="C582" s="321" t="str">
        <f>'Data information'!C799</f>
        <v xml:space="preserve"> - PL.300X300X16mm.</v>
      </c>
      <c r="D582" s="254"/>
      <c r="E582" s="285" t="str">
        <f>'Data information'!D799</f>
        <v>กก.</v>
      </c>
      <c r="F582" s="254">
        <f>'Data information'!E799</f>
        <v>30.5</v>
      </c>
      <c r="G582" s="254">
        <f t="shared" si="54"/>
        <v>0</v>
      </c>
      <c r="H582" s="254">
        <f>'Data information'!F799</f>
        <v>0</v>
      </c>
      <c r="I582" s="254">
        <f t="shared" si="55"/>
        <v>0</v>
      </c>
      <c r="J582" s="254">
        <f t="shared" si="56"/>
        <v>0</v>
      </c>
      <c r="K582" s="231"/>
    </row>
    <row r="583" spans="1:11" s="208" customFormat="1" hidden="1">
      <c r="A583" s="231"/>
      <c r="B583" s="233"/>
      <c r="C583" s="321" t="str">
        <f>'Data information'!C800</f>
        <v xml:space="preserve"> - Dowel DB20 (ฝังลึก 0.40 ม.)</v>
      </c>
      <c r="D583" s="254"/>
      <c r="E583" s="285" t="str">
        <f>'Data information'!D800</f>
        <v>กก.</v>
      </c>
      <c r="F583" s="254">
        <f>'Data information'!E800</f>
        <v>20.18</v>
      </c>
      <c r="G583" s="254">
        <f t="shared" si="54"/>
        <v>0</v>
      </c>
      <c r="H583" s="254">
        <f>'Data information'!F800</f>
        <v>0</v>
      </c>
      <c r="I583" s="254">
        <f t="shared" si="55"/>
        <v>0</v>
      </c>
      <c r="J583" s="254">
        <f t="shared" si="56"/>
        <v>0</v>
      </c>
      <c r="K583" s="231"/>
    </row>
    <row r="584" spans="1:11" s="208" customFormat="1" hidden="1">
      <c r="A584" s="231"/>
      <c r="B584" s="233"/>
      <c r="C584" s="321" t="str">
        <f>'Data information'!C801</f>
        <v xml:space="preserve"> - ค่าแรงเชื่อม ประกอบเหล็กโครงสร้าง</v>
      </c>
      <c r="D584" s="254"/>
      <c r="E584" s="285" t="str">
        <f>'Data information'!D801</f>
        <v>กก.</v>
      </c>
      <c r="F584" s="254">
        <f>'Data information'!E801</f>
        <v>0</v>
      </c>
      <c r="G584" s="254">
        <f t="shared" si="54"/>
        <v>0</v>
      </c>
      <c r="H584" s="254">
        <f>'Data information'!F801</f>
        <v>10</v>
      </c>
      <c r="I584" s="254">
        <f t="shared" si="55"/>
        <v>0</v>
      </c>
      <c r="J584" s="254">
        <f t="shared" si="56"/>
        <v>0</v>
      </c>
      <c r="K584" s="231"/>
    </row>
    <row r="585" spans="1:11" s="208" customFormat="1" hidden="1">
      <c r="A585" s="231"/>
      <c r="B585" s="233"/>
      <c r="C585" s="321" t="str">
        <f>'Data information'!C802</f>
        <v xml:space="preserve"> - ทาสีกันสนิม</v>
      </c>
      <c r="D585" s="254"/>
      <c r="E585" s="285" t="str">
        <f>'Data information'!D802</f>
        <v>ตร.ม.</v>
      </c>
      <c r="F585" s="254">
        <f>'Data information'!E802</f>
        <v>22.42</v>
      </c>
      <c r="G585" s="254">
        <f t="shared" si="54"/>
        <v>0</v>
      </c>
      <c r="H585" s="254">
        <f>'Data information'!F802</f>
        <v>30</v>
      </c>
      <c r="I585" s="254">
        <f t="shared" si="55"/>
        <v>0</v>
      </c>
      <c r="J585" s="254">
        <f t="shared" si="56"/>
        <v>0</v>
      </c>
      <c r="K585" s="231"/>
    </row>
    <row r="586" spans="1:11" s="208" customFormat="1" hidden="1">
      <c r="A586" s="231"/>
      <c r="B586" s="233"/>
      <c r="C586" s="321" t="str">
        <f>'Data information'!C803</f>
        <v xml:space="preserve"> - ทาสีน้ำมัน</v>
      </c>
      <c r="D586" s="254"/>
      <c r="E586" s="285" t="str">
        <f>'Data information'!D803</f>
        <v>ตร.ม.</v>
      </c>
      <c r="F586" s="254">
        <f>'Data information'!E803</f>
        <v>66.12</v>
      </c>
      <c r="G586" s="254">
        <f>D586*F586</f>
        <v>0</v>
      </c>
      <c r="H586" s="254">
        <f>'Data information'!F803</f>
        <v>30</v>
      </c>
      <c r="I586" s="254">
        <f>D586*H586</f>
        <v>0</v>
      </c>
      <c r="J586" s="254">
        <f>G586+I586</f>
        <v>0</v>
      </c>
      <c r="K586" s="231"/>
    </row>
    <row r="587" spans="1:11" s="208" customFormat="1" hidden="1">
      <c r="A587" s="231"/>
      <c r="B587" s="233"/>
      <c r="C587" s="319" t="str">
        <f>'Data information'!C804</f>
        <v>ห้อง Pantry</v>
      </c>
      <c r="D587" s="254"/>
      <c r="E587" s="285"/>
      <c r="F587" s="254"/>
      <c r="G587" s="254"/>
      <c r="H587" s="254"/>
      <c r="I587" s="254"/>
      <c r="J587" s="254"/>
      <c r="K587" s="320" t="s">
        <v>967</v>
      </c>
    </row>
    <row r="588" spans="1:11" s="208" customFormat="1" hidden="1">
      <c r="A588" s="231"/>
      <c r="B588" s="233"/>
      <c r="C588" s="321" t="str">
        <f>'Data information'!C805</f>
        <v xml:space="preserve"> - เคาน์เตอร์ คสล. หนา 0.10 กว้าง 0.60 Top กระเบื้องพอร์แลน ห้อง Pantry</v>
      </c>
      <c r="D588" s="254"/>
      <c r="E588" s="285" t="str">
        <f>'Data information'!D805</f>
        <v>ม.</v>
      </c>
      <c r="F588" s="254">
        <f>'Data information'!E805</f>
        <v>980</v>
      </c>
      <c r="G588" s="254">
        <f>D588*F588</f>
        <v>0</v>
      </c>
      <c r="H588" s="254">
        <f>'Data information'!F805</f>
        <v>0</v>
      </c>
      <c r="I588" s="254">
        <f>D588*H588</f>
        <v>0</v>
      </c>
      <c r="J588" s="254">
        <f>G588+I588</f>
        <v>0</v>
      </c>
      <c r="K588" s="231"/>
    </row>
    <row r="589" spans="1:11" s="208" customFormat="1" hidden="1">
      <c r="A589" s="231"/>
      <c r="B589" s="233"/>
      <c r="C589" s="321" t="str">
        <f>'Data information'!C806</f>
        <v xml:space="preserve"> - อ่างล้างจานสำเร็จรูป ชนิด 1 หลุม ชนิดติดใต้เคาน์เตอร์</v>
      </c>
      <c r="D589" s="254"/>
      <c r="E589" s="285" t="str">
        <f>'Data information'!D806</f>
        <v>ชุด</v>
      </c>
      <c r="F589" s="254">
        <f>'Data information'!E806</f>
        <v>1500</v>
      </c>
      <c r="G589" s="254">
        <f>D589*F589</f>
        <v>0</v>
      </c>
      <c r="H589" s="254">
        <f>'Data information'!F806</f>
        <v>0</v>
      </c>
      <c r="I589" s="254">
        <f>D589*H589</f>
        <v>0</v>
      </c>
      <c r="J589" s="254">
        <f>G589+I589</f>
        <v>0</v>
      </c>
      <c r="K589" s="231"/>
    </row>
    <row r="590" spans="1:11" s="208" customFormat="1">
      <c r="A590" s="295"/>
      <c r="B590" s="296"/>
      <c r="C590" s="319" t="str">
        <f>'Data information'!C807</f>
        <v>งานทาสี</v>
      </c>
      <c r="D590" s="254"/>
      <c r="E590" s="297"/>
      <c r="F590" s="219"/>
      <c r="G590" s="219"/>
      <c r="H590" s="219"/>
      <c r="I590" s="219"/>
      <c r="J590" s="219"/>
      <c r="K590" s="219"/>
    </row>
    <row r="591" spans="1:11" s="208" customFormat="1">
      <c r="A591" s="219"/>
      <c r="B591" s="221"/>
      <c r="C591" s="321" t="str">
        <f>'Data information'!C808</f>
        <v xml:space="preserve"> - สีน้ำพลาสติกอคิลิค 100% ชนิดทาภายนอก</v>
      </c>
      <c r="D591" s="254"/>
      <c r="E591" s="285" t="str">
        <f>'Data information'!D808</f>
        <v>ตร.ม.</v>
      </c>
      <c r="F591" s="254">
        <f>'Data information'!E808</f>
        <v>64.84</v>
      </c>
      <c r="G591" s="254">
        <f>D591*F591</f>
        <v>0</v>
      </c>
      <c r="H591" s="254">
        <f>'Data information'!F808</f>
        <v>31</v>
      </c>
      <c r="I591" s="254">
        <f>D591*H591</f>
        <v>0</v>
      </c>
      <c r="J591" s="254">
        <f>G591+I591</f>
        <v>0</v>
      </c>
      <c r="K591" s="320"/>
    </row>
    <row r="592" spans="1:11" s="208" customFormat="1" hidden="1">
      <c r="A592" s="231"/>
      <c r="B592" s="233"/>
      <c r="C592" s="321" t="str">
        <f>'Data information'!C809</f>
        <v xml:space="preserve"> - สีน้ำพลาสติกอคิลิค 100% ชนิดทาภายใน</v>
      </c>
      <c r="D592" s="254"/>
      <c r="E592" s="285" t="str">
        <f>'Data information'!D809</f>
        <v>ตร.ม.</v>
      </c>
      <c r="F592" s="254">
        <f>'Data information'!E809</f>
        <v>50.05</v>
      </c>
      <c r="G592" s="254">
        <f>D592*F592</f>
        <v>0</v>
      </c>
      <c r="H592" s="254">
        <f>'Data information'!F809</f>
        <v>28</v>
      </c>
      <c r="I592" s="254">
        <f>D592*H592</f>
        <v>0</v>
      </c>
      <c r="J592" s="254">
        <f>G592+I592</f>
        <v>0</v>
      </c>
      <c r="K592" s="231"/>
    </row>
    <row r="593" spans="1:11" s="208" customFormat="1" hidden="1">
      <c r="A593" s="231"/>
      <c r="B593" s="233"/>
      <c r="C593" s="321" t="str">
        <f>'Data information'!C810</f>
        <v xml:space="preserve"> - สีน้ำพลาสติกอคิลิค 100% ชนิดทาภายนอกและภายใน</v>
      </c>
      <c r="D593" s="254"/>
      <c r="E593" s="285" t="str">
        <f>'Data information'!D810</f>
        <v>ตร.ม.</v>
      </c>
      <c r="F593" s="254">
        <f>'Data information'!E810</f>
        <v>50.05</v>
      </c>
      <c r="G593" s="254">
        <f>D593*F593</f>
        <v>0</v>
      </c>
      <c r="H593" s="254">
        <f>'Data information'!F810</f>
        <v>28</v>
      </c>
      <c r="I593" s="254">
        <f>D593*H593</f>
        <v>0</v>
      </c>
      <c r="J593" s="254">
        <f>G593+I593</f>
        <v>0</v>
      </c>
      <c r="K593" s="231"/>
    </row>
    <row r="594" spans="1:11" s="208" customFormat="1" hidden="1">
      <c r="A594" s="231"/>
      <c r="B594" s="233"/>
      <c r="C594" s="321" t="str">
        <f>'Data information'!C811</f>
        <v xml:space="preserve"> - สีน้ำพลาสติกอคิลิค 100% สำหรับฝ้าเพดาน</v>
      </c>
      <c r="D594" s="254"/>
      <c r="E594" s="285" t="str">
        <f>'Data information'!D811</f>
        <v>ตร.ม.</v>
      </c>
      <c r="F594" s="254">
        <f>'Data information'!E811</f>
        <v>50.05</v>
      </c>
      <c r="G594" s="254">
        <f>D594*F594</f>
        <v>0</v>
      </c>
      <c r="H594" s="254">
        <f>'Data information'!F811</f>
        <v>28</v>
      </c>
      <c r="I594" s="254">
        <f>D594*H594</f>
        <v>0</v>
      </c>
      <c r="J594" s="254">
        <f>G594+I594</f>
        <v>0</v>
      </c>
      <c r="K594" s="231"/>
    </row>
    <row r="595" spans="1:11" s="208" customFormat="1" hidden="1">
      <c r="A595" s="231"/>
      <c r="B595" s="233"/>
      <c r="C595" s="321" t="str">
        <f>'Data information'!C812</f>
        <v xml:space="preserve"> - น้ำยากันตะใคร่สูตรน้ำมัน</v>
      </c>
      <c r="D595" s="254"/>
      <c r="E595" s="285" t="str">
        <f>'Data information'!D812</f>
        <v>ตร.ม.</v>
      </c>
      <c r="F595" s="254">
        <f>'Data information'!E812</f>
        <v>10</v>
      </c>
      <c r="G595" s="254">
        <f>D595*F595</f>
        <v>0</v>
      </c>
      <c r="H595" s="254">
        <f>'Data information'!F812</f>
        <v>20</v>
      </c>
      <c r="I595" s="254">
        <f>D595*H595</f>
        <v>0</v>
      </c>
      <c r="J595" s="254">
        <f>G595+I595</f>
        <v>0</v>
      </c>
      <c r="K595" s="231"/>
    </row>
    <row r="596" spans="1:11" s="208" customFormat="1">
      <c r="A596" s="231"/>
      <c r="B596" s="233"/>
      <c r="C596" s="222"/>
      <c r="D596" s="254"/>
      <c r="E596" s="285"/>
      <c r="F596" s="254"/>
      <c r="G596" s="254"/>
      <c r="H596" s="254"/>
      <c r="I596" s="254"/>
      <c r="J596" s="254"/>
      <c r="K596" s="231"/>
    </row>
    <row r="597" spans="1:11" s="208" customFormat="1">
      <c r="A597" s="299"/>
      <c r="B597" s="606" t="str">
        <f>"รวม"&amp;B121</f>
        <v>รวมหมวดงานสถาปัตยกรรม</v>
      </c>
      <c r="C597" s="606"/>
      <c r="D597" s="300"/>
      <c r="E597" s="301"/>
      <c r="F597" s="300"/>
      <c r="G597" s="300">
        <f>SUM(G121:G596)</f>
        <v>0</v>
      </c>
      <c r="H597" s="300"/>
      <c r="I597" s="300">
        <f>SUM(I121:I596)</f>
        <v>0</v>
      </c>
      <c r="J597" s="300">
        <f>SUM(J121:J596)</f>
        <v>0</v>
      </c>
      <c r="K597" s="299"/>
    </row>
  </sheetData>
  <mergeCells count="15">
    <mergeCell ref="B28:C28"/>
    <mergeCell ref="B35:C35"/>
    <mergeCell ref="B120:C120"/>
    <mergeCell ref="B597:C597"/>
    <mergeCell ref="H7:I7"/>
    <mergeCell ref="F6:H6"/>
    <mergeCell ref="A1:K1"/>
    <mergeCell ref="K2:K5"/>
    <mergeCell ref="D5:F5"/>
    <mergeCell ref="A7:A8"/>
    <mergeCell ref="B7:C8"/>
    <mergeCell ref="D7:D8"/>
    <mergeCell ref="E7:E8"/>
    <mergeCell ref="F7:G7"/>
    <mergeCell ref="K7:K8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ปร.4.2.9 (3)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New,Regular"&amp;12อาคารทางเชื่อม&amp;R&amp;"TH Sarabun New,Regular"ทางเชื่อม  3</oddFooter>
  </headerFooter>
  <rowBreaks count="4" manualBreakCount="4">
    <brk id="28" max="16383" man="1"/>
    <brk id="35" max="10" man="1"/>
    <brk id="55" max="10" man="1"/>
    <brk id="120" max="10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7"/>
  <sheetViews>
    <sheetView view="pageBreakPreview" zoomScaleNormal="100" zoomScaleSheetLayoutView="100" workbookViewId="0">
      <selection activeCell="D9" sqref="D9:D597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2 ค่างานก่อสร้างตัวอาคาร     "&amp;'6'!C22</f>
        <v>ส่วนที่ 2 ค่างานก่อสร้างตัวอาคาร     อาคารทางเชื่อม</v>
      </c>
      <c r="B2" s="95"/>
      <c r="C2" s="96"/>
      <c r="D2" s="250"/>
      <c r="E2" s="438"/>
      <c r="F2" s="439"/>
      <c r="G2" s="266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3"/>
      <c r="E3" s="523"/>
      <c r="F3" s="522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519"/>
      <c r="E4" s="520"/>
      <c r="F4" s="520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s="208" customFormat="1" ht="24.75" thickTop="1">
      <c r="A9" s="279">
        <v>9.4</v>
      </c>
      <c r="B9" s="280"/>
      <c r="C9" s="281" t="str">
        <f>'5.2.09'!B13&amp; 4</f>
        <v>อาคารทางเชื่อม4</v>
      </c>
      <c r="D9" s="282"/>
      <c r="E9" s="283"/>
      <c r="F9" s="282"/>
      <c r="G9" s="282"/>
      <c r="H9" s="282"/>
      <c r="I9" s="282"/>
      <c r="J9" s="282"/>
      <c r="K9" s="282"/>
    </row>
    <row r="10" spans="1:11" s="208" customFormat="1">
      <c r="A10" s="284" t="s">
        <v>1309</v>
      </c>
      <c r="B10" s="221" t="s">
        <v>23</v>
      </c>
      <c r="C10" s="222"/>
      <c r="D10" s="254"/>
      <c r="E10" s="285"/>
      <c r="F10" s="254"/>
      <c r="G10" s="254">
        <f>G35</f>
        <v>0</v>
      </c>
      <c r="H10" s="254"/>
      <c r="I10" s="254">
        <f>I35</f>
        <v>0</v>
      </c>
      <c r="J10" s="254">
        <f>G10+I10</f>
        <v>0</v>
      </c>
      <c r="K10" s="219"/>
    </row>
    <row r="11" spans="1:11" s="208" customFormat="1">
      <c r="A11" s="284" t="s">
        <v>1310</v>
      </c>
      <c r="B11" s="221" t="s">
        <v>47</v>
      </c>
      <c r="C11" s="222"/>
      <c r="D11" s="254"/>
      <c r="E11" s="285"/>
      <c r="F11" s="254"/>
      <c r="G11" s="254">
        <f>G120</f>
        <v>0</v>
      </c>
      <c r="H11" s="254"/>
      <c r="I11" s="254">
        <f>I120</f>
        <v>0</v>
      </c>
      <c r="J11" s="254">
        <f>G11+I11</f>
        <v>0</v>
      </c>
      <c r="K11" s="219"/>
    </row>
    <row r="12" spans="1:11" s="208" customFormat="1">
      <c r="A12" s="284" t="s">
        <v>1311</v>
      </c>
      <c r="B12" s="221" t="s">
        <v>8</v>
      </c>
      <c r="C12" s="222"/>
      <c r="D12" s="254"/>
      <c r="E12" s="285"/>
      <c r="F12" s="254"/>
      <c r="G12" s="254">
        <f>G597</f>
        <v>0</v>
      </c>
      <c r="H12" s="254"/>
      <c r="I12" s="254">
        <f>I597</f>
        <v>0</v>
      </c>
      <c r="J12" s="254">
        <f>G12+I12</f>
        <v>0</v>
      </c>
      <c r="K12" s="219"/>
    </row>
    <row r="13" spans="1:11" s="208" customFormat="1">
      <c r="A13" s="284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 s="208" customFormat="1">
      <c r="A14" s="219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 s="208" customFormat="1">
      <c r="A15" s="284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 s="208" customFormat="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 s="208" customFormat="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 s="208" customFormat="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 s="208" customFormat="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 s="208" customFormat="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 s="208" customFormat="1">
      <c r="A21" s="219"/>
      <c r="B21" s="221"/>
      <c r="C21" s="222"/>
      <c r="D21" s="254"/>
      <c r="E21" s="285"/>
      <c r="F21" s="254"/>
      <c r="G21" s="254"/>
      <c r="H21" s="254"/>
      <c r="I21" s="254"/>
      <c r="J21" s="254"/>
      <c r="K21" s="219"/>
    </row>
    <row r="22" spans="1:11" s="208" customFormat="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 s="208" customFormat="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 s="208" customFormat="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 s="208" customFormat="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 s="208" customFormat="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 s="208" customFormat="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s="208" customFormat="1" ht="24.75" thickBot="1">
      <c r="A28" s="291"/>
      <c r="B28" s="605" t="str">
        <f>"รวม "&amp;C9</f>
        <v>รวม อาคารทางเชื่อม4</v>
      </c>
      <c r="C28" s="605"/>
      <c r="D28" s="292"/>
      <c r="E28" s="293"/>
      <c r="F28" s="292"/>
      <c r="G28" s="292">
        <f>SUM(G9:G27)</f>
        <v>0</v>
      </c>
      <c r="H28" s="292"/>
      <c r="I28" s="292">
        <f>SUM(I9:I27)</f>
        <v>0</v>
      </c>
      <c r="J28" s="292">
        <f>SUM(J9:J27)</f>
        <v>0</v>
      </c>
      <c r="K28" s="294"/>
    </row>
    <row r="29" spans="1:11" s="208" customFormat="1" ht="24.75" thickTop="1">
      <c r="A29" s="295" t="str">
        <f>A10</f>
        <v>9.4.1</v>
      </c>
      <c r="B29" s="296" t="str">
        <f>B10</f>
        <v>หมวดเตรียมงานวิศวกรรม</v>
      </c>
      <c r="C29" s="222"/>
      <c r="D29" s="219"/>
      <c r="E29" s="297"/>
      <c r="F29" s="219"/>
      <c r="G29" s="219"/>
      <c r="H29" s="219"/>
      <c r="I29" s="219"/>
      <c r="J29" s="219"/>
      <c r="K29" s="219"/>
    </row>
    <row r="30" spans="1:11" s="208" customFormat="1" hidden="1">
      <c r="A30" s="219"/>
      <c r="B30" s="221"/>
      <c r="C30" s="222" t="str">
        <f>'Data information'!C120</f>
        <v xml:space="preserve"> - งานทดสอบชั้นดิน Soil Boring Test</v>
      </c>
      <c r="D30" s="254"/>
      <c r="E30" s="285" t="str">
        <f>'Data information'!D120</f>
        <v>จุด</v>
      </c>
      <c r="F30" s="254">
        <f>'Data information'!E120</f>
        <v>0</v>
      </c>
      <c r="G30" s="254">
        <f>D30*F30</f>
        <v>0</v>
      </c>
      <c r="H30" s="254">
        <f>'Data information'!F120</f>
        <v>12500</v>
      </c>
      <c r="I30" s="254">
        <f>D30*H30</f>
        <v>0</v>
      </c>
      <c r="J30" s="254">
        <f>G30+I30</f>
        <v>0</v>
      </c>
      <c r="K30" s="254"/>
    </row>
    <row r="31" spans="1:11" s="208" customFormat="1">
      <c r="A31" s="219"/>
      <c r="B31" s="221"/>
      <c r="C31" s="222" t="str">
        <f>'Data information'!C121</f>
        <v xml:space="preserve"> - งานขุดดินฐานรากและถมคืน</v>
      </c>
      <c r="D31" s="254"/>
      <c r="E31" s="285" t="str">
        <f>'Data information'!D121</f>
        <v>ลบ.ม.</v>
      </c>
      <c r="F31" s="254">
        <f>'Data information'!E121</f>
        <v>0</v>
      </c>
      <c r="G31" s="254">
        <f>D31*F31</f>
        <v>0</v>
      </c>
      <c r="H31" s="254">
        <f>'Data information'!F121</f>
        <v>112</v>
      </c>
      <c r="I31" s="254">
        <f>D31*H31</f>
        <v>0</v>
      </c>
      <c r="J31" s="254">
        <f>G31+I31</f>
        <v>0</v>
      </c>
      <c r="K31" s="219"/>
    </row>
    <row r="32" spans="1:11" s="208" customFormat="1">
      <c r="A32" s="219"/>
      <c r="B32" s="221"/>
      <c r="C32" s="222" t="str">
        <f>'Data information'!C122</f>
        <v xml:space="preserve"> - งานทรายหยาบรองพื้น</v>
      </c>
      <c r="D32" s="254"/>
      <c r="E32" s="285" t="str">
        <f>'Data information'!D122</f>
        <v>ลบ.ม.</v>
      </c>
      <c r="F32" s="254">
        <f>'Data information'!E122</f>
        <v>514.02</v>
      </c>
      <c r="G32" s="254">
        <f>D32*F32</f>
        <v>0</v>
      </c>
      <c r="H32" s="254">
        <f>'Data information'!F122</f>
        <v>104</v>
      </c>
      <c r="I32" s="254">
        <f>D32*H32</f>
        <v>0</v>
      </c>
      <c r="J32" s="254">
        <f>G32+I32</f>
        <v>0</v>
      </c>
      <c r="K32" s="219"/>
    </row>
    <row r="33" spans="1:11" s="208" customFormat="1">
      <c r="A33" s="219"/>
      <c r="B33" s="221"/>
      <c r="C33" s="222" t="str">
        <f>'Data information'!C123</f>
        <v xml:space="preserve"> - งานคอนกรีตหยาบรองพื้น fc'=180 ksc.</v>
      </c>
      <c r="D33" s="254"/>
      <c r="E33" s="285" t="str">
        <f>'Data information'!D123</f>
        <v>ลบ.ม.</v>
      </c>
      <c r="F33" s="254">
        <f>'Data information'!E123</f>
        <v>1827.1</v>
      </c>
      <c r="G33" s="254">
        <f>D33*F33</f>
        <v>0</v>
      </c>
      <c r="H33" s="254">
        <f>'Data information'!F123</f>
        <v>327</v>
      </c>
      <c r="I33" s="254">
        <f>D33*H33</f>
        <v>0</v>
      </c>
      <c r="J33" s="254">
        <f>G33+I33</f>
        <v>0</v>
      </c>
      <c r="K33" s="219"/>
    </row>
    <row r="34" spans="1:11" s="208" customFormat="1">
      <c r="A34" s="231"/>
      <c r="B34" s="233"/>
      <c r="C34" s="234"/>
      <c r="D34" s="231"/>
      <c r="E34" s="298"/>
      <c r="F34" s="231"/>
      <c r="G34" s="231"/>
      <c r="H34" s="231"/>
      <c r="I34" s="231"/>
      <c r="J34" s="231"/>
      <c r="K34" s="231"/>
    </row>
    <row r="35" spans="1:11" s="208" customFormat="1">
      <c r="A35" s="299"/>
      <c r="B35" s="606" t="str">
        <f>"รวม"&amp;B29</f>
        <v>รวมหมวดเตรียมงานวิศวกรรม</v>
      </c>
      <c r="C35" s="606"/>
      <c r="D35" s="300"/>
      <c r="E35" s="301"/>
      <c r="F35" s="300"/>
      <c r="G35" s="300">
        <f>SUM(G29:G34)</f>
        <v>0</v>
      </c>
      <c r="H35" s="300"/>
      <c r="I35" s="300">
        <f>SUM(I29:I34)</f>
        <v>0</v>
      </c>
      <c r="J35" s="300">
        <f>SUM(J29:J34)</f>
        <v>0</v>
      </c>
      <c r="K35" s="299"/>
    </row>
    <row r="36" spans="1:11" s="208" customFormat="1">
      <c r="A36" s="295" t="str">
        <f>A11</f>
        <v>9.4.2</v>
      </c>
      <c r="B36" s="296" t="str">
        <f>B11</f>
        <v>หมวดงานวิศวกรรมโครงสร้าง</v>
      </c>
      <c r="C36" s="222"/>
      <c r="D36" s="219"/>
      <c r="E36" s="297"/>
      <c r="F36" s="219"/>
      <c r="G36" s="219"/>
      <c r="H36" s="219"/>
      <c r="I36" s="219"/>
      <c r="J36" s="219"/>
      <c r="K36" s="219"/>
    </row>
    <row r="37" spans="1:11" s="208" customFormat="1">
      <c r="A37" s="295"/>
      <c r="B37" s="296"/>
      <c r="C37" s="302" t="str">
        <f>'Data information'!C126</f>
        <v>งานโครงสร้างเสาเข็มเจาะ</v>
      </c>
      <c r="D37" s="219"/>
      <c r="E37" s="297"/>
      <c r="F37" s="219"/>
      <c r="G37" s="219"/>
      <c r="H37" s="219"/>
      <c r="I37" s="219"/>
      <c r="J37" s="219"/>
      <c r="K37" s="219"/>
    </row>
    <row r="38" spans="1:11" s="208" customFormat="1">
      <c r="A38" s="219"/>
      <c r="B38" s="221"/>
      <c r="C38" s="222" t="str">
        <f>'Data information'!C127</f>
        <v xml:space="preserve"> - งานเสาเข็มเจาะ Dia.0.35 x 6.00 ม.</v>
      </c>
      <c r="D38" s="254"/>
      <c r="E38" s="285" t="str">
        <f>'Data information'!D127</f>
        <v>ต้น</v>
      </c>
      <c r="F38" s="254">
        <f>'Data information'!E127</f>
        <v>6720</v>
      </c>
      <c r="G38" s="254">
        <f>D38*F38</f>
        <v>0</v>
      </c>
      <c r="H38" s="254">
        <f>'Data information'!F127</f>
        <v>0</v>
      </c>
      <c r="I38" s="254">
        <f>D38*H38</f>
        <v>0</v>
      </c>
      <c r="J38" s="254">
        <f>G38+I38</f>
        <v>0</v>
      </c>
      <c r="K38" s="254"/>
    </row>
    <row r="39" spans="1:11" s="208" customFormat="1" hidden="1">
      <c r="A39" s="219"/>
      <c r="B39" s="221"/>
      <c r="C39" s="222" t="str">
        <f>'Data information'!C128</f>
        <v xml:space="preserve"> - งานเสาเข็มเจาะ Dia.0.60 x 6.00 ม.</v>
      </c>
      <c r="D39" s="254"/>
      <c r="E39" s="285" t="str">
        <f>'Data information'!D128</f>
        <v>ต้น</v>
      </c>
      <c r="F39" s="254">
        <f>'Data information'!E128</f>
        <v>12240</v>
      </c>
      <c r="G39" s="254">
        <f t="shared" ref="G39:G46" si="0">D39*F39</f>
        <v>0</v>
      </c>
      <c r="H39" s="254">
        <f>'Data information'!F128</f>
        <v>0</v>
      </c>
      <c r="I39" s="254">
        <f t="shared" ref="I39:I46" si="1">D39*H39</f>
        <v>0</v>
      </c>
      <c r="J39" s="254">
        <f t="shared" ref="J39:J46" si="2">G39+I39</f>
        <v>0</v>
      </c>
      <c r="K39" s="219"/>
    </row>
    <row r="40" spans="1:11" s="208" customFormat="1">
      <c r="A40" s="219"/>
      <c r="B40" s="221"/>
      <c r="C40" s="222" t="str">
        <f>'Data information'!C129</f>
        <v xml:space="preserve"> - ค่าสกัดหัวเสาเข็มเจาะ  (Dia.0.35 m.)</v>
      </c>
      <c r="D40" s="254"/>
      <c r="E40" s="285" t="str">
        <f>'Data information'!D129</f>
        <v>ต้น</v>
      </c>
      <c r="F40" s="254">
        <f>'Data information'!E129</f>
        <v>0</v>
      </c>
      <c r="G40" s="254">
        <f t="shared" si="0"/>
        <v>0</v>
      </c>
      <c r="H40" s="254">
        <f>'Data information'!F129</f>
        <v>350</v>
      </c>
      <c r="I40" s="254">
        <f t="shared" si="1"/>
        <v>0</v>
      </c>
      <c r="J40" s="254">
        <f t="shared" si="2"/>
        <v>0</v>
      </c>
      <c r="K40" s="219"/>
    </row>
    <row r="41" spans="1:11" s="208" customFormat="1" hidden="1">
      <c r="A41" s="219"/>
      <c r="B41" s="221"/>
      <c r="C41" s="222" t="str">
        <f>'Data information'!C130</f>
        <v xml:space="preserve"> - ค่าสกัดหัวเสาเข็มเจาะ  (Dia.0.60 m.)</v>
      </c>
      <c r="D41" s="254"/>
      <c r="E41" s="285" t="str">
        <f>'Data information'!D130</f>
        <v>ต้น</v>
      </c>
      <c r="F41" s="254">
        <f>'Data information'!E130</f>
        <v>0</v>
      </c>
      <c r="G41" s="254">
        <f t="shared" si="0"/>
        <v>0</v>
      </c>
      <c r="H41" s="254">
        <f>'Data information'!F130</f>
        <v>600</v>
      </c>
      <c r="I41" s="254">
        <f t="shared" si="1"/>
        <v>0</v>
      </c>
      <c r="J41" s="254">
        <f t="shared" si="2"/>
        <v>0</v>
      </c>
      <c r="K41" s="219"/>
    </row>
    <row r="42" spans="1:11" s="208" customFormat="1">
      <c r="A42" s="219"/>
      <c r="B42" s="221"/>
      <c r="C42" s="302" t="str">
        <f>'Data information'!C131</f>
        <v>งานทดสอบการรับน้ำหนักเสาเข็ม</v>
      </c>
      <c r="D42" s="254"/>
      <c r="E42" s="285"/>
      <c r="F42" s="254"/>
      <c r="G42" s="254"/>
      <c r="H42" s="254"/>
      <c r="I42" s="254"/>
      <c r="J42" s="254"/>
      <c r="K42" s="219"/>
    </row>
    <row r="43" spans="1:11" s="512" customFormat="1" ht="48">
      <c r="A43" s="507"/>
      <c r="B43" s="510"/>
      <c r="C43" s="490" t="str">
        <f>'Data information'!C132</f>
        <v xml:space="preserve"> - งานทดสอบการรับน้ำหนักเสาเข็มโดยวิธี Dynamic Load Test  (Dia.0.35 m.=23 Ton)</v>
      </c>
      <c r="D43" s="508"/>
      <c r="E43" s="511" t="str">
        <f>'Data information'!D132</f>
        <v>ต้น</v>
      </c>
      <c r="F43" s="508">
        <f>'Data information'!E132</f>
        <v>0</v>
      </c>
      <c r="G43" s="508">
        <f t="shared" si="0"/>
        <v>0</v>
      </c>
      <c r="H43" s="508">
        <f>'Data information'!F132</f>
        <v>10000</v>
      </c>
      <c r="I43" s="508">
        <f t="shared" si="1"/>
        <v>0</v>
      </c>
      <c r="J43" s="508">
        <f t="shared" si="2"/>
        <v>0</v>
      </c>
      <c r="K43" s="507"/>
    </row>
    <row r="44" spans="1:11" s="208" customFormat="1" hidden="1">
      <c r="A44" s="219"/>
      <c r="B44" s="221"/>
      <c r="C44" s="222" t="str">
        <f>'Data information'!C133</f>
        <v xml:space="preserve"> - งานทดสอบการรับน้ำหนักเสาเข็มโดยวิธี Dynamic Load Test  (Dia.0.60 m.=54 Ton)</v>
      </c>
      <c r="D44" s="254"/>
      <c r="E44" s="285" t="str">
        <f>'Data information'!D133</f>
        <v>ต้น</v>
      </c>
      <c r="F44" s="254">
        <f>'Data information'!E133</f>
        <v>0</v>
      </c>
      <c r="G44" s="254">
        <f t="shared" si="0"/>
        <v>0</v>
      </c>
      <c r="H44" s="254">
        <f>'Data information'!F133</f>
        <v>10000</v>
      </c>
      <c r="I44" s="254">
        <f t="shared" si="1"/>
        <v>0</v>
      </c>
      <c r="J44" s="254">
        <f t="shared" si="2"/>
        <v>0</v>
      </c>
      <c r="K44" s="219"/>
    </row>
    <row r="45" spans="1:11" s="208" customFormat="1" hidden="1">
      <c r="A45" s="219"/>
      <c r="B45" s="221"/>
      <c r="C45" s="222" t="str">
        <f>'Data information'!C134</f>
        <v xml:space="preserve"> - งานทดสอบการรับน้ำหนักเสาเข็มโดยวิธี Static Load Test</v>
      </c>
      <c r="D45" s="254"/>
      <c r="E45" s="285">
        <f>'Data information'!D134</f>
        <v>0</v>
      </c>
      <c r="F45" s="254">
        <f>'Data information'!E134</f>
        <v>0</v>
      </c>
      <c r="G45" s="254">
        <f t="shared" si="0"/>
        <v>0</v>
      </c>
      <c r="H45" s="254">
        <f>'Data information'!F134</f>
        <v>0</v>
      </c>
      <c r="I45" s="254">
        <f t="shared" si="1"/>
        <v>0</v>
      </c>
      <c r="J45" s="254">
        <f t="shared" si="2"/>
        <v>0</v>
      </c>
      <c r="K45" s="219"/>
    </row>
    <row r="46" spans="1:11" s="208" customFormat="1">
      <c r="A46" s="219"/>
      <c r="B46" s="221"/>
      <c r="C46" s="222" t="str">
        <f>'Data information'!C135</f>
        <v xml:space="preserve"> - งานทดสอบความสมบูรณ์ของเสาเข็มโดยวิธี Seismic Test</v>
      </c>
      <c r="D46" s="254"/>
      <c r="E46" s="285" t="str">
        <f>'Data information'!D135</f>
        <v>ต้น</v>
      </c>
      <c r="F46" s="254">
        <f>'Data information'!E135</f>
        <v>0</v>
      </c>
      <c r="G46" s="254">
        <f t="shared" si="0"/>
        <v>0</v>
      </c>
      <c r="H46" s="254">
        <f>'Data information'!F135</f>
        <v>250</v>
      </c>
      <c r="I46" s="254">
        <f t="shared" si="1"/>
        <v>0</v>
      </c>
      <c r="J46" s="254">
        <f t="shared" si="2"/>
        <v>0</v>
      </c>
      <c r="K46" s="219"/>
    </row>
    <row r="47" spans="1:11" s="208" customFormat="1">
      <c r="A47" s="219"/>
      <c r="B47" s="221"/>
      <c r="C47" s="319" t="str">
        <f>'Data information'!C136</f>
        <v>งานคอนกรีตโครงสร้าง</v>
      </c>
      <c r="D47" s="254"/>
      <c r="E47" s="285"/>
      <c r="F47" s="254"/>
      <c r="G47" s="254"/>
      <c r="H47" s="254"/>
      <c r="I47" s="254"/>
      <c r="J47" s="254"/>
      <c r="K47" s="219"/>
    </row>
    <row r="48" spans="1:11" s="208" customFormat="1">
      <c r="A48" s="219"/>
      <c r="B48" s="221"/>
      <c r="C48" s="222" t="str">
        <f>'Data information'!C137</f>
        <v xml:space="preserve"> - คอนกรีตโครงสร้าง  fc'= 280 ksc. ทรงกระบอก</v>
      </c>
      <c r="D48" s="254"/>
      <c r="E48" s="285" t="str">
        <f>'Data information'!D137</f>
        <v>ลบ.ม.</v>
      </c>
      <c r="F48" s="254">
        <f>'Data information'!E137</f>
        <v>2046.73</v>
      </c>
      <c r="G48" s="254">
        <f t="shared" ref="G48:G65" si="3">D48*F48</f>
        <v>0</v>
      </c>
      <c r="H48" s="254">
        <f>'Data information'!F137</f>
        <v>519</v>
      </c>
      <c r="I48" s="254">
        <f t="shared" ref="I48:I65" si="4">D48*H48</f>
        <v>0</v>
      </c>
      <c r="J48" s="254">
        <f t="shared" ref="J48:J65" si="5">G48+I48</f>
        <v>0</v>
      </c>
      <c r="K48" s="219"/>
    </row>
    <row r="49" spans="1:11" s="208" customFormat="1" hidden="1">
      <c r="A49" s="219"/>
      <c r="B49" s="221"/>
      <c r="C49" s="222" t="str">
        <f>'Data information'!C138</f>
        <v xml:space="preserve"> - คอนกรีตโครงสร้าง  fc'=320 ksc. ทรงกระบอก</v>
      </c>
      <c r="D49" s="254"/>
      <c r="E49" s="285" t="str">
        <f>'Data information'!D138</f>
        <v>ลบ.ม.</v>
      </c>
      <c r="F49" s="254">
        <f>'Data information'!E138</f>
        <v>2149.5300000000002</v>
      </c>
      <c r="G49" s="254">
        <f t="shared" si="3"/>
        <v>0</v>
      </c>
      <c r="H49" s="254">
        <f>'Data information'!F138</f>
        <v>519</v>
      </c>
      <c r="I49" s="254">
        <f t="shared" si="4"/>
        <v>0</v>
      </c>
      <c r="J49" s="254">
        <f t="shared" si="5"/>
        <v>0</v>
      </c>
      <c r="K49" s="219"/>
    </row>
    <row r="50" spans="1:11" s="208" customFormat="1">
      <c r="A50" s="219"/>
      <c r="B50" s="221"/>
      <c r="C50" s="302" t="str">
        <f>'Data information'!C139</f>
        <v>งานแบบหล่อคอนกรีต</v>
      </c>
      <c r="D50" s="254"/>
      <c r="E50" s="285"/>
      <c r="F50" s="254"/>
      <c r="G50" s="254"/>
      <c r="H50" s="254"/>
      <c r="I50" s="254"/>
      <c r="J50" s="254"/>
      <c r="K50" s="219"/>
    </row>
    <row r="51" spans="1:11" s="208" customFormat="1">
      <c r="A51" s="219"/>
      <c r="B51" s="221"/>
      <c r="C51" s="222" t="str">
        <f>'Data information'!C140</f>
        <v xml:space="preserve"> - ไม้แบบทั่วไป  </v>
      </c>
      <c r="D51" s="254"/>
      <c r="E51" s="285" t="str">
        <f>'Data information'!D140</f>
        <v>ตร.ม.</v>
      </c>
      <c r="F51" s="254">
        <f>'Data information'!E140</f>
        <v>300</v>
      </c>
      <c r="G51" s="254">
        <f t="shared" si="3"/>
        <v>0</v>
      </c>
      <c r="H51" s="254">
        <f>'Data information'!F140</f>
        <v>0</v>
      </c>
      <c r="I51" s="254">
        <f t="shared" si="4"/>
        <v>0</v>
      </c>
      <c r="J51" s="254">
        <f t="shared" si="5"/>
        <v>0</v>
      </c>
      <c r="K51" s="219"/>
    </row>
    <row r="52" spans="1:11" s="208" customFormat="1">
      <c r="A52" s="219"/>
      <c r="B52" s="221"/>
      <c r="C52" s="222" t="str">
        <f>'Data information'!C141</f>
        <v xml:space="preserve"> - ค่าแรงไม้แบบ</v>
      </c>
      <c r="D52" s="254"/>
      <c r="E52" s="285" t="str">
        <f>'Data information'!D141</f>
        <v>ตร.ม.</v>
      </c>
      <c r="F52" s="254">
        <f>'Data information'!E141</f>
        <v>0</v>
      </c>
      <c r="G52" s="254">
        <f t="shared" si="3"/>
        <v>0</v>
      </c>
      <c r="H52" s="254">
        <f>'Data information'!F141</f>
        <v>121</v>
      </c>
      <c r="I52" s="254">
        <f t="shared" si="4"/>
        <v>0</v>
      </c>
      <c r="J52" s="254">
        <f t="shared" si="5"/>
        <v>0</v>
      </c>
      <c r="K52" s="219"/>
    </row>
    <row r="53" spans="1:11" s="208" customFormat="1">
      <c r="A53" s="219"/>
      <c r="B53" s="221"/>
      <c r="C53" s="222" t="str">
        <f>'Data information'!C142</f>
        <v xml:space="preserve"> - ไม้คร่าวยึดแบบหล่อคอนกรีต </v>
      </c>
      <c r="D53" s="254"/>
      <c r="E53" s="285" t="str">
        <f>'Data information'!D142</f>
        <v>ตร.ม.</v>
      </c>
      <c r="F53" s="254">
        <f>'Data information'!E142</f>
        <v>300</v>
      </c>
      <c r="G53" s="254">
        <f t="shared" si="3"/>
        <v>0</v>
      </c>
      <c r="H53" s="254">
        <f>'Data information'!F142</f>
        <v>0</v>
      </c>
      <c r="I53" s="254">
        <f t="shared" si="4"/>
        <v>0</v>
      </c>
      <c r="J53" s="254">
        <f t="shared" si="5"/>
        <v>0</v>
      </c>
      <c r="K53" s="219"/>
    </row>
    <row r="54" spans="1:11" s="208" customFormat="1" hidden="1">
      <c r="A54" s="219"/>
      <c r="B54" s="221"/>
      <c r="C54" s="222" t="str">
        <f>'Data information'!C143</f>
        <v xml:space="preserve"> - ไม้ค้ำยันแบบหล่อคอนกรีต </v>
      </c>
      <c r="D54" s="254"/>
      <c r="E54" s="285" t="str">
        <f>'Data information'!D143</f>
        <v>ต้น</v>
      </c>
      <c r="F54" s="254">
        <f>'Data information'!E143</f>
        <v>15</v>
      </c>
      <c r="G54" s="254">
        <f t="shared" si="3"/>
        <v>0</v>
      </c>
      <c r="H54" s="254">
        <f>'Data information'!F143</f>
        <v>0</v>
      </c>
      <c r="I54" s="254">
        <f t="shared" si="4"/>
        <v>0</v>
      </c>
      <c r="J54" s="254">
        <f t="shared" si="5"/>
        <v>0</v>
      </c>
      <c r="K54" s="219"/>
    </row>
    <row r="55" spans="1:11" s="208" customFormat="1">
      <c r="A55" s="219"/>
      <c r="B55" s="221"/>
      <c r="C55" s="222" t="str">
        <f>'Data information'!C144</f>
        <v xml:space="preserve"> - ตะปู</v>
      </c>
      <c r="D55" s="254"/>
      <c r="E55" s="285" t="str">
        <f>'Data information'!D144</f>
        <v>กก.</v>
      </c>
      <c r="F55" s="254">
        <f>'Data information'!E144</f>
        <v>58.88</v>
      </c>
      <c r="G55" s="254">
        <f t="shared" si="3"/>
        <v>0</v>
      </c>
      <c r="H55" s="254">
        <f>'Data information'!F144</f>
        <v>0</v>
      </c>
      <c r="I55" s="254">
        <f t="shared" si="4"/>
        <v>0</v>
      </c>
      <c r="J55" s="254">
        <f t="shared" si="5"/>
        <v>0</v>
      </c>
      <c r="K55" s="219"/>
    </row>
    <row r="56" spans="1:11" s="208" customFormat="1">
      <c r="A56" s="219"/>
      <c r="B56" s="221"/>
      <c r="C56" s="319" t="str">
        <f>'Data information'!C145</f>
        <v>งานเหล็กเสริมคอนกรีต</v>
      </c>
      <c r="D56" s="254"/>
      <c r="E56" s="285"/>
      <c r="F56" s="254"/>
      <c r="G56" s="254"/>
      <c r="H56" s="254"/>
      <c r="I56" s="254"/>
      <c r="J56" s="254"/>
      <c r="K56" s="219"/>
    </row>
    <row r="57" spans="1:11" s="208" customFormat="1">
      <c r="A57" s="219"/>
      <c r="B57" s="221"/>
      <c r="C57" s="222" t="str">
        <f>'Data information'!C146</f>
        <v xml:space="preserve"> - เหล็กเส้นกลมผิวเรียบ SR.24 RB6 มม.</v>
      </c>
      <c r="D57" s="254"/>
      <c r="E57" s="285" t="str">
        <f>'Data information'!D146</f>
        <v>กก.</v>
      </c>
      <c r="F57" s="254">
        <f>'Data information'!E146</f>
        <v>21.47</v>
      </c>
      <c r="G57" s="254">
        <f t="shared" si="3"/>
        <v>0</v>
      </c>
      <c r="H57" s="254">
        <f>'Data information'!F146</f>
        <v>4.4000000000000004</v>
      </c>
      <c r="I57" s="254">
        <f t="shared" si="4"/>
        <v>0</v>
      </c>
      <c r="J57" s="254">
        <f t="shared" si="5"/>
        <v>0</v>
      </c>
      <c r="K57" s="219"/>
    </row>
    <row r="58" spans="1:11" s="208" customFormat="1">
      <c r="A58" s="219"/>
      <c r="B58" s="221"/>
      <c r="C58" s="222" t="str">
        <f>'Data information'!C147</f>
        <v xml:space="preserve"> - เหล็กเส้นกลมผิวเรียบ SR.24 RB9 มม.</v>
      </c>
      <c r="D58" s="254"/>
      <c r="E58" s="285" t="str">
        <f>'Data information'!D147</f>
        <v>กก.</v>
      </c>
      <c r="F58" s="254">
        <f>'Data information'!E147</f>
        <v>20.79</v>
      </c>
      <c r="G58" s="254">
        <f t="shared" si="3"/>
        <v>0</v>
      </c>
      <c r="H58" s="254">
        <f>'Data information'!F147</f>
        <v>4.4000000000000004</v>
      </c>
      <c r="I58" s="254">
        <f t="shared" si="4"/>
        <v>0</v>
      </c>
      <c r="J58" s="254">
        <f t="shared" si="5"/>
        <v>0</v>
      </c>
      <c r="K58" s="219"/>
    </row>
    <row r="59" spans="1:11" s="208" customFormat="1">
      <c r="A59" s="219"/>
      <c r="B59" s="221"/>
      <c r="C59" s="222" t="str">
        <f>'Data information'!C148</f>
        <v xml:space="preserve"> - เหล็กเส้นกลมผิวข้ออ้อย SD.40 DB12 มม.</v>
      </c>
      <c r="D59" s="254"/>
      <c r="E59" s="285" t="str">
        <f>'Data information'!D148</f>
        <v>กก.</v>
      </c>
      <c r="F59" s="254">
        <f>'Data information'!E148</f>
        <v>20.2</v>
      </c>
      <c r="G59" s="254">
        <f t="shared" si="3"/>
        <v>0</v>
      </c>
      <c r="H59" s="254">
        <f>'Data information'!F148</f>
        <v>3.6</v>
      </c>
      <c r="I59" s="254">
        <f t="shared" si="4"/>
        <v>0</v>
      </c>
      <c r="J59" s="254">
        <f t="shared" si="5"/>
        <v>0</v>
      </c>
      <c r="K59" s="219"/>
    </row>
    <row r="60" spans="1:11" s="208" customFormat="1">
      <c r="A60" s="219"/>
      <c r="B60" s="221"/>
      <c r="C60" s="222" t="str">
        <f>'Data information'!C149</f>
        <v xml:space="preserve"> - เหล็กเส้นกลมผิวข้ออ้อย SD.40 DB16 มม.</v>
      </c>
      <c r="D60" s="254"/>
      <c r="E60" s="285" t="str">
        <f>'Data information'!D149</f>
        <v>กก.</v>
      </c>
      <c r="F60" s="254">
        <f>'Data information'!E149</f>
        <v>20.14</v>
      </c>
      <c r="G60" s="254">
        <f t="shared" si="3"/>
        <v>0</v>
      </c>
      <c r="H60" s="254">
        <f>'Data information'!F149</f>
        <v>3.6</v>
      </c>
      <c r="I60" s="254">
        <f t="shared" si="4"/>
        <v>0</v>
      </c>
      <c r="J60" s="254">
        <f t="shared" si="5"/>
        <v>0</v>
      </c>
      <c r="K60" s="219"/>
    </row>
    <row r="61" spans="1:11" s="208" customFormat="1">
      <c r="A61" s="219"/>
      <c r="B61" s="221"/>
      <c r="C61" s="222" t="str">
        <f>'Data information'!C150</f>
        <v xml:space="preserve"> - เหล็กเส้นกลมผิวข้ออ้อย SD.40 DB20 มม.</v>
      </c>
      <c r="D61" s="254"/>
      <c r="E61" s="285" t="str">
        <f>'Data information'!D150</f>
        <v>กก.</v>
      </c>
      <c r="F61" s="254">
        <f>'Data information'!E150</f>
        <v>20.18</v>
      </c>
      <c r="G61" s="254">
        <f t="shared" si="3"/>
        <v>0</v>
      </c>
      <c r="H61" s="254">
        <f>'Data information'!F150</f>
        <v>3.1</v>
      </c>
      <c r="I61" s="254">
        <f t="shared" si="4"/>
        <v>0</v>
      </c>
      <c r="J61" s="254">
        <f t="shared" si="5"/>
        <v>0</v>
      </c>
      <c r="K61" s="219"/>
    </row>
    <row r="62" spans="1:11" s="208" customFormat="1" hidden="1">
      <c r="A62" s="219"/>
      <c r="B62" s="221"/>
      <c r="C62" s="222" t="str">
        <f>'Data information'!C151</f>
        <v xml:space="preserve"> - เหล็กเส้นกลมผิวข้ออ้อย SD.40 DB25 มม.</v>
      </c>
      <c r="D62" s="254"/>
      <c r="E62" s="285" t="str">
        <f>'Data information'!D151</f>
        <v>กก.</v>
      </c>
      <c r="F62" s="254">
        <f>'Data information'!E151</f>
        <v>20.41</v>
      </c>
      <c r="G62" s="254">
        <f t="shared" si="3"/>
        <v>0</v>
      </c>
      <c r="H62" s="254">
        <f>'Data information'!F151</f>
        <v>3.1</v>
      </c>
      <c r="I62" s="254">
        <f t="shared" si="4"/>
        <v>0</v>
      </c>
      <c r="J62" s="254">
        <f t="shared" si="5"/>
        <v>0</v>
      </c>
      <c r="K62" s="219"/>
    </row>
    <row r="63" spans="1:11" s="208" customFormat="1" hidden="1">
      <c r="A63" s="219"/>
      <c r="B63" s="221"/>
      <c r="C63" s="222" t="str">
        <f>'Data information'!C152</f>
        <v xml:space="preserve"> - เหล็กเส้นกลมผิวข้ออ้อย SD.40 DB28 มม.</v>
      </c>
      <c r="D63" s="254"/>
      <c r="E63" s="285" t="str">
        <f>'Data information'!D152</f>
        <v>กก.</v>
      </c>
      <c r="F63" s="254">
        <f>'Data information'!E152</f>
        <v>20.41</v>
      </c>
      <c r="G63" s="254">
        <f t="shared" si="3"/>
        <v>0</v>
      </c>
      <c r="H63" s="254">
        <f>'Data information'!F152</f>
        <v>3.1</v>
      </c>
      <c r="I63" s="254">
        <f t="shared" si="4"/>
        <v>0</v>
      </c>
      <c r="J63" s="254">
        <f t="shared" si="5"/>
        <v>0</v>
      </c>
      <c r="K63" s="219"/>
    </row>
    <row r="64" spans="1:11" s="208" customFormat="1" hidden="1">
      <c r="A64" s="219"/>
      <c r="B64" s="221"/>
      <c r="C64" s="222" t="str">
        <f>'Data information'!C153</f>
        <v xml:space="preserve"> - เหล็กเส้นกลมผิวข้ออ้อย SD.40 DB32 มม.</v>
      </c>
      <c r="D64" s="254"/>
      <c r="E64" s="285" t="str">
        <f>'Data information'!D153</f>
        <v>กก.</v>
      </c>
      <c r="F64" s="254">
        <f>'Data information'!E153</f>
        <v>20.41</v>
      </c>
      <c r="G64" s="254">
        <f t="shared" si="3"/>
        <v>0</v>
      </c>
      <c r="H64" s="254">
        <f>'Data information'!F153</f>
        <v>3.1</v>
      </c>
      <c r="I64" s="254">
        <f t="shared" si="4"/>
        <v>0</v>
      </c>
      <c r="J64" s="254">
        <f t="shared" si="5"/>
        <v>0</v>
      </c>
      <c r="K64" s="219"/>
    </row>
    <row r="65" spans="1:11" s="208" customFormat="1">
      <c r="A65" s="219"/>
      <c r="B65" s="221"/>
      <c r="C65" s="222" t="str">
        <f>'Data information'!C154</f>
        <v xml:space="preserve"> - ลวดผูกเหล็ก</v>
      </c>
      <c r="D65" s="254"/>
      <c r="E65" s="285" t="str">
        <f>'Data information'!D154</f>
        <v>กก.</v>
      </c>
      <c r="F65" s="254">
        <f>'Data information'!E154</f>
        <v>34.42</v>
      </c>
      <c r="G65" s="254">
        <f t="shared" si="3"/>
        <v>0</v>
      </c>
      <c r="H65" s="254">
        <f>'Data information'!F154</f>
        <v>0</v>
      </c>
      <c r="I65" s="254">
        <f t="shared" si="4"/>
        <v>0</v>
      </c>
      <c r="J65" s="254">
        <f t="shared" si="5"/>
        <v>0</v>
      </c>
      <c r="K65" s="219"/>
    </row>
    <row r="66" spans="1:11" s="208" customFormat="1" hidden="1">
      <c r="A66" s="219"/>
      <c r="B66" s="221"/>
      <c r="C66" s="319" t="str">
        <f>'Data information'!C155</f>
        <v>งานโครงสร้างสำเร็จรูป ,โครงสร้างอื่นๆ</v>
      </c>
      <c r="D66" s="254"/>
      <c r="E66" s="285"/>
      <c r="F66" s="254"/>
      <c r="G66" s="254"/>
      <c r="H66" s="254"/>
      <c r="I66" s="254"/>
      <c r="J66" s="254"/>
      <c r="K66" s="219"/>
    </row>
    <row r="67" spans="1:11" s="208" customFormat="1" hidden="1">
      <c r="A67" s="219"/>
      <c r="B67" s="221"/>
      <c r="C67" s="222" t="str">
        <f>'Data information'!C156</f>
        <v xml:space="preserve"> - งานระบบพื้น Post - tension</v>
      </c>
      <c r="D67" s="254"/>
      <c r="E67" s="285" t="str">
        <f>'Data information'!D156</f>
        <v>ตร.ม.</v>
      </c>
      <c r="F67" s="254">
        <f>'Data information'!E156</f>
        <v>375</v>
      </c>
      <c r="G67" s="254">
        <f t="shared" ref="G67:G72" si="6">D67*F67</f>
        <v>0</v>
      </c>
      <c r="H67" s="254">
        <f>'Data information'!F156</f>
        <v>0</v>
      </c>
      <c r="I67" s="254">
        <f t="shared" ref="I67:I72" si="7">D67*H67</f>
        <v>0</v>
      </c>
      <c r="J67" s="254">
        <f t="shared" ref="J67:J72" si="8">G67+I67</f>
        <v>0</v>
      </c>
      <c r="K67" s="219"/>
    </row>
    <row r="68" spans="1:11" s="208" customFormat="1" hidden="1">
      <c r="A68" s="219"/>
      <c r="B68" s="221"/>
      <c r="C68" s="222" t="str">
        <f>'Data information'!C157</f>
        <v xml:space="preserve"> - พื้นสำเร็จรูปชนิดกลวง HC 200x1200 mm. LIVE LOAD 300 kg./sq.m.</v>
      </c>
      <c r="D68" s="254"/>
      <c r="E68" s="285" t="str">
        <f>'Data information'!D157</f>
        <v>ตร.ม.</v>
      </c>
      <c r="F68" s="254">
        <f>'Data information'!E157</f>
        <v>785</v>
      </c>
      <c r="G68" s="254">
        <f t="shared" si="6"/>
        <v>0</v>
      </c>
      <c r="H68" s="254">
        <f>'Data information'!F157</f>
        <v>60</v>
      </c>
      <c r="I68" s="254">
        <f t="shared" si="7"/>
        <v>0</v>
      </c>
      <c r="J68" s="254">
        <f t="shared" si="8"/>
        <v>0</v>
      </c>
      <c r="K68" s="219"/>
    </row>
    <row r="69" spans="1:11" s="208" customFormat="1" hidden="1">
      <c r="A69" s="219"/>
      <c r="B69" s="221"/>
      <c r="C69" s="222" t="str">
        <f>'Data information'!C158</f>
        <v xml:space="preserve"> - พื้นสำเร็จรูปชนิดกลวง HC 200x1200 mm. LIVE LOAD 400 kg./sq.m.</v>
      </c>
      <c r="D69" s="254"/>
      <c r="E69" s="285" t="str">
        <f>'Data information'!D158</f>
        <v>ตร.ม.</v>
      </c>
      <c r="F69" s="254">
        <f>'Data information'!E158</f>
        <v>785</v>
      </c>
      <c r="G69" s="254">
        <f t="shared" si="6"/>
        <v>0</v>
      </c>
      <c r="H69" s="254">
        <f>'Data information'!F158</f>
        <v>60</v>
      </c>
      <c r="I69" s="254">
        <f t="shared" si="7"/>
        <v>0</v>
      </c>
      <c r="J69" s="254">
        <f t="shared" si="8"/>
        <v>0</v>
      </c>
      <c r="K69" s="219"/>
    </row>
    <row r="70" spans="1:11" s="208" customFormat="1" hidden="1">
      <c r="A70" s="219"/>
      <c r="B70" s="221"/>
      <c r="C70" s="222" t="str">
        <f>'Data information'!C159</f>
        <v xml:space="preserve"> - Metal Steel Deck</v>
      </c>
      <c r="D70" s="254"/>
      <c r="E70" s="285" t="str">
        <f>'Data information'!D159</f>
        <v>ตร.ม.</v>
      </c>
      <c r="F70" s="254">
        <f>'Data information'!E159</f>
        <v>430.55</v>
      </c>
      <c r="G70" s="254">
        <f t="shared" si="6"/>
        <v>0</v>
      </c>
      <c r="H70" s="254">
        <f>'Data information'!F159</f>
        <v>60</v>
      </c>
      <c r="I70" s="254">
        <f t="shared" si="7"/>
        <v>0</v>
      </c>
      <c r="J70" s="254">
        <f t="shared" si="8"/>
        <v>0</v>
      </c>
      <c r="K70" s="219"/>
    </row>
    <row r="71" spans="1:11" s="208" customFormat="1" hidden="1">
      <c r="A71" s="231"/>
      <c r="B71" s="221"/>
      <c r="C71" s="222" t="str">
        <f>'Data information'!C160</f>
        <v xml:space="preserve"> - ROD Dia. 100 mm.</v>
      </c>
      <c r="D71" s="254"/>
      <c r="E71" s="285" t="str">
        <f>'Data information'!D160</f>
        <v>ม.</v>
      </c>
      <c r="F71" s="254">
        <f>'Data information'!E160</f>
        <v>300</v>
      </c>
      <c r="G71" s="254">
        <f t="shared" si="6"/>
        <v>0</v>
      </c>
      <c r="H71" s="254">
        <f>'Data information'!F160</f>
        <v>0</v>
      </c>
      <c r="I71" s="254">
        <f t="shared" si="7"/>
        <v>0</v>
      </c>
      <c r="J71" s="254">
        <f t="shared" si="8"/>
        <v>0</v>
      </c>
      <c r="K71" s="231"/>
    </row>
    <row r="72" spans="1:11" s="208" customFormat="1" hidden="1">
      <c r="A72" s="231"/>
      <c r="B72" s="221"/>
      <c r="C72" s="222" t="str">
        <f>'Data information'!C161</f>
        <v xml:space="preserve"> - เหล็ก Wire Mesh  Dia 4 มม.@ 0.20x0.20 ม. </v>
      </c>
      <c r="D72" s="254"/>
      <c r="E72" s="285" t="str">
        <f>'Data information'!D161</f>
        <v>ตร.ม.</v>
      </c>
      <c r="F72" s="254">
        <f>'Data information'!E161</f>
        <v>30.84</v>
      </c>
      <c r="G72" s="254">
        <f t="shared" si="6"/>
        <v>0</v>
      </c>
      <c r="H72" s="254">
        <f>'Data information'!F161</f>
        <v>5</v>
      </c>
      <c r="I72" s="254">
        <f t="shared" si="7"/>
        <v>0</v>
      </c>
      <c r="J72" s="254">
        <f t="shared" si="8"/>
        <v>0</v>
      </c>
      <c r="K72" s="231"/>
    </row>
    <row r="73" spans="1:11" s="208" customFormat="1" hidden="1">
      <c r="A73" s="231"/>
      <c r="B73" s="221"/>
      <c r="C73" s="234"/>
      <c r="D73" s="254"/>
      <c r="E73" s="304"/>
      <c r="F73" s="303"/>
      <c r="G73" s="303"/>
      <c r="H73" s="303"/>
      <c r="I73" s="303"/>
      <c r="J73" s="303"/>
      <c r="K73" s="231"/>
    </row>
    <row r="74" spans="1:11" s="208" customFormat="1">
      <c r="A74" s="219"/>
      <c r="B74" s="221"/>
      <c r="C74" s="305" t="s">
        <v>163</v>
      </c>
      <c r="D74" s="306"/>
      <c r="E74" s="307"/>
      <c r="F74" s="306"/>
      <c r="G74" s="306">
        <f>SUM(G37:G73)</f>
        <v>0</v>
      </c>
      <c r="H74" s="306"/>
      <c r="I74" s="306">
        <f>SUM(I37:I73)</f>
        <v>0</v>
      </c>
      <c r="J74" s="306">
        <f>SUM(J37:J73)</f>
        <v>0</v>
      </c>
      <c r="K74" s="219"/>
    </row>
    <row r="75" spans="1:11" s="208" customFormat="1" hidden="1">
      <c r="A75" s="231"/>
      <c r="B75" s="302" t="s">
        <v>965</v>
      </c>
      <c r="C75" s="222"/>
      <c r="D75" s="254"/>
      <c r="E75" s="285"/>
      <c r="F75" s="254"/>
      <c r="G75" s="254"/>
      <c r="H75" s="254"/>
      <c r="I75" s="254"/>
      <c r="J75" s="254"/>
      <c r="K75" s="231"/>
    </row>
    <row r="76" spans="1:11" s="208" customFormat="1" hidden="1">
      <c r="A76" s="231"/>
      <c r="B76" s="233"/>
      <c r="C76" s="222" t="str">
        <f>'Data information'!C163</f>
        <v xml:space="preserve"> - H-800x300x14x26 mm. 210 kg./m.</v>
      </c>
      <c r="D76" s="254"/>
      <c r="E76" s="285" t="str">
        <f>'Data information'!D163</f>
        <v>กก.</v>
      </c>
      <c r="F76" s="254">
        <f>'Data information'!E163</f>
        <v>35.35</v>
      </c>
      <c r="G76" s="254">
        <f t="shared" ref="G76:G116" si="9">D76*F76</f>
        <v>0</v>
      </c>
      <c r="H76" s="254">
        <f>'Data information'!F163</f>
        <v>0</v>
      </c>
      <c r="I76" s="254">
        <f t="shared" ref="I76:I116" si="10">D76*H76</f>
        <v>0</v>
      </c>
      <c r="J76" s="254">
        <f t="shared" ref="J76:J116" si="11">G76+I76</f>
        <v>0</v>
      </c>
      <c r="K76" s="231"/>
    </row>
    <row r="77" spans="1:11" s="208" customFormat="1" hidden="1">
      <c r="A77" s="231"/>
      <c r="B77" s="233"/>
      <c r="C77" s="222" t="str">
        <f>'Data information'!C164</f>
        <v xml:space="preserve"> - H-400x200x8x13 mm.</v>
      </c>
      <c r="D77" s="254"/>
      <c r="E77" s="285" t="str">
        <f>'Data information'!D164</f>
        <v>กก.</v>
      </c>
      <c r="F77" s="254">
        <f>'Data information'!E164</f>
        <v>33.409999999999997</v>
      </c>
      <c r="G77" s="254">
        <f t="shared" si="9"/>
        <v>0</v>
      </c>
      <c r="H77" s="254">
        <f>'Data information'!F164</f>
        <v>0</v>
      </c>
      <c r="I77" s="254">
        <f t="shared" si="10"/>
        <v>0</v>
      </c>
      <c r="J77" s="254">
        <f t="shared" si="11"/>
        <v>0</v>
      </c>
      <c r="K77" s="231"/>
    </row>
    <row r="78" spans="1:11" s="208" customFormat="1" hidden="1">
      <c r="A78" s="231"/>
      <c r="B78" s="233"/>
      <c r="C78" s="222" t="str">
        <f>'Data information'!C165</f>
        <v xml:space="preserve"> - H-350x175x7x11 mm.</v>
      </c>
      <c r="D78" s="254"/>
      <c r="E78" s="285" t="str">
        <f>'Data information'!D165</f>
        <v>กก.</v>
      </c>
      <c r="F78" s="254">
        <f>'Data information'!E165</f>
        <v>33.409999999999997</v>
      </c>
      <c r="G78" s="254">
        <f t="shared" si="9"/>
        <v>0</v>
      </c>
      <c r="H78" s="254">
        <f>'Data information'!F165</f>
        <v>0</v>
      </c>
      <c r="I78" s="254">
        <f t="shared" si="10"/>
        <v>0</v>
      </c>
      <c r="J78" s="254">
        <f t="shared" si="11"/>
        <v>0</v>
      </c>
      <c r="K78" s="231"/>
    </row>
    <row r="79" spans="1:11" s="208" customFormat="1" hidden="1">
      <c r="A79" s="231"/>
      <c r="B79" s="233"/>
      <c r="C79" s="222" t="str">
        <f>'Data information'!C166</f>
        <v xml:space="preserve"> - H-300x150x6.5x9 mm.</v>
      </c>
      <c r="D79" s="254"/>
      <c r="E79" s="285" t="str">
        <f>'Data information'!D166</f>
        <v>กก.</v>
      </c>
      <c r="F79" s="254">
        <f>'Data information'!E166</f>
        <v>35.549999999999997</v>
      </c>
      <c r="G79" s="254">
        <f t="shared" si="9"/>
        <v>0</v>
      </c>
      <c r="H79" s="254">
        <f>'Data information'!F166</f>
        <v>0</v>
      </c>
      <c r="I79" s="254">
        <f t="shared" si="10"/>
        <v>0</v>
      </c>
      <c r="J79" s="254">
        <f t="shared" si="11"/>
        <v>0</v>
      </c>
      <c r="K79" s="231"/>
    </row>
    <row r="80" spans="1:11" s="208" customFormat="1" hidden="1">
      <c r="A80" s="231"/>
      <c r="B80" s="233"/>
      <c r="C80" s="222" t="str">
        <f>'Data information'!C167</f>
        <v xml:space="preserve"> - H-200x200x8x12 mm.</v>
      </c>
      <c r="D80" s="254"/>
      <c r="E80" s="285" t="str">
        <f>'Data information'!D167</f>
        <v>กก.</v>
      </c>
      <c r="F80" s="254">
        <f>'Data information'!E167</f>
        <v>33.409999999999997</v>
      </c>
      <c r="G80" s="254">
        <f t="shared" si="9"/>
        <v>0</v>
      </c>
      <c r="H80" s="254">
        <f>'Data information'!F167</f>
        <v>0</v>
      </c>
      <c r="I80" s="254">
        <f t="shared" si="10"/>
        <v>0</v>
      </c>
      <c r="J80" s="254">
        <f t="shared" si="11"/>
        <v>0</v>
      </c>
      <c r="K80" s="231"/>
    </row>
    <row r="81" spans="1:11" s="208" customFormat="1" hidden="1">
      <c r="A81" s="231"/>
      <c r="B81" s="233"/>
      <c r="C81" s="222" t="str">
        <f>'Data information'!C168</f>
        <v xml:space="preserve"> - H-200x150x6x9 mm.</v>
      </c>
      <c r="D81" s="254"/>
      <c r="E81" s="285" t="str">
        <f>'Data information'!D168</f>
        <v>กก.</v>
      </c>
      <c r="F81" s="254">
        <f>'Data information'!E168</f>
        <v>34.020000000000003</v>
      </c>
      <c r="G81" s="254">
        <f t="shared" si="9"/>
        <v>0</v>
      </c>
      <c r="H81" s="254">
        <f>'Data information'!F168</f>
        <v>0</v>
      </c>
      <c r="I81" s="254">
        <f t="shared" si="10"/>
        <v>0</v>
      </c>
      <c r="J81" s="254">
        <f t="shared" si="11"/>
        <v>0</v>
      </c>
      <c r="K81" s="231"/>
    </row>
    <row r="82" spans="1:11" s="208" customFormat="1" hidden="1">
      <c r="A82" s="231"/>
      <c r="B82" s="233"/>
      <c r="C82" s="222" t="str">
        <f>'Data information'!C169</f>
        <v xml:space="preserve"> - H-194x150x6x9 mm.</v>
      </c>
      <c r="D82" s="254"/>
      <c r="E82" s="285" t="str">
        <f>'Data information'!D169</f>
        <v>กก.</v>
      </c>
      <c r="F82" s="254">
        <f>'Data information'!E169</f>
        <v>34.020000000000003</v>
      </c>
      <c r="G82" s="254">
        <f t="shared" si="9"/>
        <v>0</v>
      </c>
      <c r="H82" s="254">
        <f>'Data information'!F169</f>
        <v>0</v>
      </c>
      <c r="I82" s="254">
        <f t="shared" si="10"/>
        <v>0</v>
      </c>
      <c r="J82" s="254">
        <f t="shared" si="11"/>
        <v>0</v>
      </c>
      <c r="K82" s="231"/>
    </row>
    <row r="83" spans="1:11" s="208" customFormat="1" hidden="1">
      <c r="A83" s="231"/>
      <c r="B83" s="233"/>
      <c r="C83" s="222" t="str">
        <f>'Data information'!C170</f>
        <v xml:space="preserve"> - H-150x150x7x10 mm.</v>
      </c>
      <c r="D83" s="254"/>
      <c r="E83" s="285" t="str">
        <f>'Data information'!D170</f>
        <v>กก.</v>
      </c>
      <c r="F83" s="254">
        <f>'Data information'!E170</f>
        <v>33.409999999999997</v>
      </c>
      <c r="G83" s="254">
        <f t="shared" si="9"/>
        <v>0</v>
      </c>
      <c r="H83" s="254">
        <f>'Data information'!F170</f>
        <v>0</v>
      </c>
      <c r="I83" s="254">
        <f t="shared" si="10"/>
        <v>0</v>
      </c>
      <c r="J83" s="254">
        <f t="shared" si="11"/>
        <v>0</v>
      </c>
      <c r="K83" s="231"/>
    </row>
    <row r="84" spans="1:11" s="208" customFormat="1" hidden="1">
      <c r="A84" s="231"/>
      <c r="B84" s="233"/>
      <c r="C84" s="222" t="str">
        <f>'Data information'!C171</f>
        <v xml:space="preserve"> - H-148x100x6x9 mm.</v>
      </c>
      <c r="D84" s="254"/>
      <c r="E84" s="285" t="str">
        <f>'Data information'!D171</f>
        <v>กก.</v>
      </c>
      <c r="F84" s="254">
        <f>'Data information'!E171</f>
        <v>33.459000000000003</v>
      </c>
      <c r="G84" s="254">
        <f t="shared" si="9"/>
        <v>0</v>
      </c>
      <c r="H84" s="254">
        <f>'Data information'!F171</f>
        <v>0</v>
      </c>
      <c r="I84" s="254">
        <f t="shared" si="10"/>
        <v>0</v>
      </c>
      <c r="J84" s="254">
        <f t="shared" si="11"/>
        <v>0</v>
      </c>
      <c r="K84" s="231"/>
    </row>
    <row r="85" spans="1:11" s="208" customFormat="1" hidden="1">
      <c r="A85" s="231"/>
      <c r="B85" s="233"/>
      <c r="C85" s="222" t="str">
        <f>'Data information'!C172</f>
        <v xml:space="preserve"> - H-125x125x6.5x9 mm.</v>
      </c>
      <c r="D85" s="254"/>
      <c r="E85" s="285" t="str">
        <f>'Data information'!D172</f>
        <v>กก.</v>
      </c>
      <c r="F85" s="254">
        <f>'Data information'!E172</f>
        <v>33.409999999999997</v>
      </c>
      <c r="G85" s="254">
        <f t="shared" si="9"/>
        <v>0</v>
      </c>
      <c r="H85" s="254">
        <f>'Data information'!F172</f>
        <v>0</v>
      </c>
      <c r="I85" s="254">
        <f t="shared" si="10"/>
        <v>0</v>
      </c>
      <c r="J85" s="254">
        <f t="shared" si="11"/>
        <v>0</v>
      </c>
      <c r="K85" s="231"/>
    </row>
    <row r="86" spans="1:11" s="208" customFormat="1" hidden="1">
      <c r="A86" s="231"/>
      <c r="B86" s="233"/>
      <c r="C86" s="222" t="str">
        <f>'Data information'!C173</f>
        <v xml:space="preserve"> - H-100x100x6x8 mm.</v>
      </c>
      <c r="D86" s="254"/>
      <c r="E86" s="285" t="str">
        <f>'Data information'!D173</f>
        <v>กก.</v>
      </c>
      <c r="F86" s="254">
        <f>'Data information'!E173</f>
        <v>33.409999999999997</v>
      </c>
      <c r="G86" s="254">
        <f t="shared" si="9"/>
        <v>0</v>
      </c>
      <c r="H86" s="254">
        <f>'Data information'!F173</f>
        <v>0</v>
      </c>
      <c r="I86" s="254">
        <f t="shared" si="10"/>
        <v>0</v>
      </c>
      <c r="J86" s="254">
        <f t="shared" si="11"/>
        <v>0</v>
      </c>
      <c r="K86" s="231"/>
    </row>
    <row r="87" spans="1:11" s="208" customFormat="1" hidden="1">
      <c r="A87" s="231"/>
      <c r="B87" s="233"/>
      <c r="C87" s="222" t="str">
        <f>'Data information'!C174</f>
        <v xml:space="preserve"> - แปเหล็กรูปตัว Z ชุบกัลวาไนซ์ ขนาด 250x2.4 mm.</v>
      </c>
      <c r="D87" s="254"/>
      <c r="E87" s="285" t="str">
        <f>'Data information'!D174</f>
        <v>ม.</v>
      </c>
      <c r="F87" s="254">
        <f>'Data information'!E174</f>
        <v>366</v>
      </c>
      <c r="G87" s="254">
        <f t="shared" si="9"/>
        <v>0</v>
      </c>
      <c r="H87" s="254">
        <f>'Data information'!F174</f>
        <v>25</v>
      </c>
      <c r="I87" s="254">
        <f t="shared" si="10"/>
        <v>0</v>
      </c>
      <c r="J87" s="254">
        <f t="shared" si="11"/>
        <v>0</v>
      </c>
      <c r="K87" s="231"/>
    </row>
    <row r="88" spans="1:11" s="208" customFormat="1" hidden="1">
      <c r="A88" s="231"/>
      <c r="B88" s="233"/>
      <c r="C88" s="222" t="str">
        <f>'Data information'!C175</f>
        <v xml:space="preserve"> - O-216.3x4.5 mm.</v>
      </c>
      <c r="D88" s="254"/>
      <c r="E88" s="285" t="str">
        <f>'Data information'!D175</f>
        <v>กก.</v>
      </c>
      <c r="F88" s="254">
        <f>'Data information'!E175</f>
        <v>28.94</v>
      </c>
      <c r="G88" s="254">
        <f t="shared" si="9"/>
        <v>0</v>
      </c>
      <c r="H88" s="254">
        <f>'Data information'!F175</f>
        <v>0</v>
      </c>
      <c r="I88" s="254">
        <f t="shared" si="10"/>
        <v>0</v>
      </c>
      <c r="J88" s="254">
        <f t="shared" si="11"/>
        <v>0</v>
      </c>
      <c r="K88" s="231"/>
    </row>
    <row r="89" spans="1:11" s="208" customFormat="1" hidden="1">
      <c r="A89" s="231"/>
      <c r="B89" s="233"/>
      <c r="C89" s="222" t="str">
        <f>'Data information'!C176</f>
        <v xml:space="preserve"> - O-114.3x3.2 mm.</v>
      </c>
      <c r="D89" s="254"/>
      <c r="E89" s="285" t="str">
        <f>'Data information'!D176</f>
        <v>กก.</v>
      </c>
      <c r="F89" s="254">
        <f>'Data information'!E176</f>
        <v>26.34</v>
      </c>
      <c r="G89" s="254">
        <f t="shared" si="9"/>
        <v>0</v>
      </c>
      <c r="H89" s="254">
        <f>'Data information'!F176</f>
        <v>0</v>
      </c>
      <c r="I89" s="254">
        <f t="shared" si="10"/>
        <v>0</v>
      </c>
      <c r="J89" s="254">
        <f t="shared" si="11"/>
        <v>0</v>
      </c>
      <c r="K89" s="231"/>
    </row>
    <row r="90" spans="1:11" s="208" customFormat="1" hidden="1">
      <c r="A90" s="231"/>
      <c r="B90" s="233"/>
      <c r="C90" s="222" t="str">
        <f>'Data information'!C177</f>
        <v xml:space="preserve"> - O-76.3x3.2 mm.</v>
      </c>
      <c r="D90" s="254"/>
      <c r="E90" s="285" t="str">
        <f>'Data information'!D177</f>
        <v>กก.</v>
      </c>
      <c r="F90" s="254">
        <f>'Data information'!E177</f>
        <v>26.35</v>
      </c>
      <c r="G90" s="254">
        <f t="shared" si="9"/>
        <v>0</v>
      </c>
      <c r="H90" s="254">
        <f>'Data information'!F177</f>
        <v>0</v>
      </c>
      <c r="I90" s="254">
        <f t="shared" si="10"/>
        <v>0</v>
      </c>
      <c r="J90" s="254">
        <f t="shared" si="11"/>
        <v>0</v>
      </c>
      <c r="K90" s="231"/>
    </row>
    <row r="91" spans="1:11" s="208" customFormat="1" hidden="1">
      <c r="A91" s="231"/>
      <c r="B91" s="233"/>
      <c r="C91" s="222" t="str">
        <f>'Data information'!C178</f>
        <v xml:space="preserve"> - LG-100x100x3.2 mm.</v>
      </c>
      <c r="D91" s="254"/>
      <c r="E91" s="285" t="str">
        <f>'Data information'!D178</f>
        <v>กก.</v>
      </c>
      <c r="F91" s="254">
        <f>'Data information'!E178</f>
        <v>26.585000000000001</v>
      </c>
      <c r="G91" s="254">
        <f t="shared" si="9"/>
        <v>0</v>
      </c>
      <c r="H91" s="254">
        <f>'Data information'!F178</f>
        <v>0</v>
      </c>
      <c r="I91" s="254">
        <f t="shared" si="10"/>
        <v>0</v>
      </c>
      <c r="J91" s="254">
        <f t="shared" si="11"/>
        <v>0</v>
      </c>
      <c r="K91" s="231"/>
    </row>
    <row r="92" spans="1:11" s="208" customFormat="1" hidden="1">
      <c r="A92" s="231"/>
      <c r="B92" s="233"/>
      <c r="C92" s="222" t="str">
        <f>'Data information'!C179</f>
        <v xml:space="preserve"> - LG-100x50x3.2 mm.</v>
      </c>
      <c r="D92" s="254"/>
      <c r="E92" s="285" t="str">
        <f>'Data information'!D179</f>
        <v>กก.</v>
      </c>
      <c r="F92" s="254">
        <f>'Data information'!E179</f>
        <v>26.55</v>
      </c>
      <c r="G92" s="254">
        <f t="shared" si="9"/>
        <v>0</v>
      </c>
      <c r="H92" s="254">
        <f>'Data information'!F179</f>
        <v>0</v>
      </c>
      <c r="I92" s="254">
        <f t="shared" si="10"/>
        <v>0</v>
      </c>
      <c r="J92" s="254">
        <f t="shared" si="11"/>
        <v>0</v>
      </c>
      <c r="K92" s="231"/>
    </row>
    <row r="93" spans="1:11" s="208" customFormat="1" hidden="1">
      <c r="A93" s="231"/>
      <c r="B93" s="233"/>
      <c r="C93" s="222" t="str">
        <f>'Data information'!C180</f>
        <v xml:space="preserve"> - PL.400x400x25mm.</v>
      </c>
      <c r="D93" s="254"/>
      <c r="E93" s="285" t="str">
        <f>'Data information'!D180</f>
        <v>กก.</v>
      </c>
      <c r="F93" s="254">
        <f>'Data information'!E180</f>
        <v>28.44</v>
      </c>
      <c r="G93" s="254">
        <f t="shared" si="9"/>
        <v>0</v>
      </c>
      <c r="H93" s="254">
        <f>'Data information'!F180</f>
        <v>0</v>
      </c>
      <c r="I93" s="254">
        <f t="shared" si="10"/>
        <v>0</v>
      </c>
      <c r="J93" s="254">
        <f t="shared" si="11"/>
        <v>0</v>
      </c>
      <c r="K93" s="231"/>
    </row>
    <row r="94" spans="1:11" s="208" customFormat="1" hidden="1">
      <c r="A94" s="231"/>
      <c r="B94" s="233"/>
      <c r="C94" s="222" t="str">
        <f>'Data information'!C181</f>
        <v xml:space="preserve"> - PL.500x300x20mm.</v>
      </c>
      <c r="D94" s="254"/>
      <c r="E94" s="285" t="str">
        <f>'Data information'!D181</f>
        <v>กก.</v>
      </c>
      <c r="F94" s="254">
        <f>'Data information'!E181</f>
        <v>28.44</v>
      </c>
      <c r="G94" s="254">
        <f t="shared" si="9"/>
        <v>0</v>
      </c>
      <c r="H94" s="254">
        <f>'Data information'!F181</f>
        <v>0</v>
      </c>
      <c r="I94" s="254">
        <f t="shared" si="10"/>
        <v>0</v>
      </c>
      <c r="J94" s="254">
        <f t="shared" si="11"/>
        <v>0</v>
      </c>
      <c r="K94" s="231"/>
    </row>
    <row r="95" spans="1:11" s="208" customFormat="1" hidden="1">
      <c r="A95" s="231"/>
      <c r="B95" s="233"/>
      <c r="C95" s="222" t="str">
        <f>'Data information'!C182</f>
        <v xml:space="preserve"> - PL.450x350x20mm.</v>
      </c>
      <c r="D95" s="254"/>
      <c r="E95" s="285" t="str">
        <f>'Data information'!D182</f>
        <v>กก.</v>
      </c>
      <c r="F95" s="254">
        <f>'Data information'!E182</f>
        <v>28.44</v>
      </c>
      <c r="G95" s="254">
        <f t="shared" si="9"/>
        <v>0</v>
      </c>
      <c r="H95" s="254">
        <f>'Data information'!F182</f>
        <v>0</v>
      </c>
      <c r="I95" s="254">
        <f t="shared" si="10"/>
        <v>0</v>
      </c>
      <c r="J95" s="254">
        <f t="shared" si="11"/>
        <v>0</v>
      </c>
      <c r="K95" s="231"/>
    </row>
    <row r="96" spans="1:11" s="208" customFormat="1" hidden="1">
      <c r="A96" s="231"/>
      <c r="B96" s="233"/>
      <c r="C96" s="222" t="str">
        <f>'Data information'!C183</f>
        <v xml:space="preserve"> - PL.400x300x20mm.</v>
      </c>
      <c r="D96" s="254"/>
      <c r="E96" s="285" t="str">
        <f>'Data information'!D183</f>
        <v>กก.</v>
      </c>
      <c r="F96" s="254">
        <f>'Data information'!E183</f>
        <v>28.44</v>
      </c>
      <c r="G96" s="254">
        <f t="shared" si="9"/>
        <v>0</v>
      </c>
      <c r="H96" s="254">
        <f>'Data information'!F183</f>
        <v>0</v>
      </c>
      <c r="I96" s="254">
        <f t="shared" si="10"/>
        <v>0</v>
      </c>
      <c r="J96" s="254">
        <f t="shared" si="11"/>
        <v>0</v>
      </c>
      <c r="K96" s="231"/>
    </row>
    <row r="97" spans="1:11" s="208" customFormat="1" hidden="1">
      <c r="A97" s="231"/>
      <c r="B97" s="233"/>
      <c r="C97" s="222" t="str">
        <f>'Data information'!C184</f>
        <v xml:space="preserve"> - PL.350x200x20mm.</v>
      </c>
      <c r="D97" s="254"/>
      <c r="E97" s="285" t="str">
        <f>'Data information'!D184</f>
        <v>กก.</v>
      </c>
      <c r="F97" s="254">
        <f>'Data information'!E184</f>
        <v>28.44</v>
      </c>
      <c r="G97" s="254">
        <f t="shared" si="9"/>
        <v>0</v>
      </c>
      <c r="H97" s="254">
        <f>'Data information'!F184</f>
        <v>0</v>
      </c>
      <c r="I97" s="254">
        <f t="shared" si="10"/>
        <v>0</v>
      </c>
      <c r="J97" s="254">
        <f t="shared" si="11"/>
        <v>0</v>
      </c>
      <c r="K97" s="231"/>
    </row>
    <row r="98" spans="1:11" s="208" customFormat="1" hidden="1">
      <c r="A98" s="231"/>
      <c r="B98" s="233"/>
      <c r="C98" s="222" t="str">
        <f>'Data information'!C185</f>
        <v xml:space="preserve"> - PL.300x300x20mm.</v>
      </c>
      <c r="D98" s="254"/>
      <c r="E98" s="285" t="str">
        <f>'Data information'!D185</f>
        <v>กก.</v>
      </c>
      <c r="F98" s="254">
        <f>'Data information'!E185</f>
        <v>28.44</v>
      </c>
      <c r="G98" s="254">
        <f t="shared" si="9"/>
        <v>0</v>
      </c>
      <c r="H98" s="254">
        <f>'Data information'!F185</f>
        <v>0</v>
      </c>
      <c r="I98" s="254">
        <f t="shared" si="10"/>
        <v>0</v>
      </c>
      <c r="J98" s="254">
        <f t="shared" si="11"/>
        <v>0</v>
      </c>
      <c r="K98" s="231"/>
    </row>
    <row r="99" spans="1:11" s="208" customFormat="1" hidden="1">
      <c r="A99" s="231"/>
      <c r="B99" s="233"/>
      <c r="C99" s="222" t="str">
        <f>'Data information'!C186</f>
        <v xml:space="preserve"> - PL 250x250x20 mm.</v>
      </c>
      <c r="D99" s="254"/>
      <c r="E99" s="285" t="str">
        <f>'Data information'!D186</f>
        <v>กก.</v>
      </c>
      <c r="F99" s="254">
        <f>'Data information'!E186</f>
        <v>28.44</v>
      </c>
      <c r="G99" s="254">
        <f t="shared" si="9"/>
        <v>0</v>
      </c>
      <c r="H99" s="254">
        <f>'Data information'!F186</f>
        <v>0</v>
      </c>
      <c r="I99" s="254">
        <f t="shared" si="10"/>
        <v>0</v>
      </c>
      <c r="J99" s="254">
        <f t="shared" si="11"/>
        <v>0</v>
      </c>
      <c r="K99" s="231"/>
    </row>
    <row r="100" spans="1:11" s="208" customFormat="1" hidden="1">
      <c r="A100" s="231"/>
      <c r="B100" s="233"/>
      <c r="C100" s="222" t="str">
        <f>'Data information'!C187</f>
        <v xml:space="preserve"> - PL 250x250x16 mm.</v>
      </c>
      <c r="D100" s="254"/>
      <c r="E100" s="285" t="str">
        <f>'Data information'!D187</f>
        <v>กก.</v>
      </c>
      <c r="F100" s="254">
        <f>'Data information'!E187</f>
        <v>28.44</v>
      </c>
      <c r="G100" s="254">
        <f t="shared" si="9"/>
        <v>0</v>
      </c>
      <c r="H100" s="254">
        <f>'Data information'!F187</f>
        <v>0</v>
      </c>
      <c r="I100" s="254">
        <f t="shared" si="10"/>
        <v>0</v>
      </c>
      <c r="J100" s="254">
        <f t="shared" si="11"/>
        <v>0</v>
      </c>
      <c r="K100" s="231"/>
    </row>
    <row r="101" spans="1:11" s="208" customFormat="1" hidden="1">
      <c r="A101" s="231"/>
      <c r="B101" s="233"/>
      <c r="C101" s="222" t="str">
        <f>'Data information'!C188</f>
        <v xml:space="preserve"> - PL 200x200x16 mm.</v>
      </c>
      <c r="D101" s="254"/>
      <c r="E101" s="285" t="str">
        <f>'Data information'!D188</f>
        <v>กก.</v>
      </c>
      <c r="F101" s="254">
        <f>'Data information'!E188</f>
        <v>28.44</v>
      </c>
      <c r="G101" s="254">
        <f t="shared" si="9"/>
        <v>0</v>
      </c>
      <c r="H101" s="254">
        <f>'Data information'!F188</f>
        <v>0</v>
      </c>
      <c r="I101" s="254">
        <f t="shared" si="10"/>
        <v>0</v>
      </c>
      <c r="J101" s="254">
        <f t="shared" si="11"/>
        <v>0</v>
      </c>
      <c r="K101" s="231"/>
    </row>
    <row r="102" spans="1:11" s="208" customFormat="1" hidden="1">
      <c r="A102" s="231"/>
      <c r="B102" s="233"/>
      <c r="C102" s="222" t="str">
        <f>'Data information'!C189</f>
        <v xml:space="preserve"> - PL.300x300x12mm.</v>
      </c>
      <c r="D102" s="254"/>
      <c r="E102" s="285" t="str">
        <f>'Data information'!D189</f>
        <v>กก.</v>
      </c>
      <c r="F102" s="254">
        <f>'Data information'!E189</f>
        <v>25.12</v>
      </c>
      <c r="G102" s="254">
        <f t="shared" si="9"/>
        <v>0</v>
      </c>
      <c r="H102" s="254">
        <f>'Data information'!F189</f>
        <v>0</v>
      </c>
      <c r="I102" s="254">
        <f t="shared" si="10"/>
        <v>0</v>
      </c>
      <c r="J102" s="254">
        <f t="shared" si="11"/>
        <v>0</v>
      </c>
      <c r="K102" s="231"/>
    </row>
    <row r="103" spans="1:11" s="208" customFormat="1" hidden="1">
      <c r="A103" s="231"/>
      <c r="B103" s="233"/>
      <c r="C103" s="222" t="str">
        <f>'Data information'!C190</f>
        <v xml:space="preserve"> - PL 200x200x12 mm.</v>
      </c>
      <c r="D103" s="254"/>
      <c r="E103" s="285" t="str">
        <f>'Data information'!D190</f>
        <v>กก.</v>
      </c>
      <c r="F103" s="254">
        <f>'Data information'!E190</f>
        <v>25.12</v>
      </c>
      <c r="G103" s="254">
        <f t="shared" si="9"/>
        <v>0</v>
      </c>
      <c r="H103" s="254">
        <f>'Data information'!F190</f>
        <v>0</v>
      </c>
      <c r="I103" s="254">
        <f t="shared" si="10"/>
        <v>0</v>
      </c>
      <c r="J103" s="254">
        <f t="shared" si="11"/>
        <v>0</v>
      </c>
      <c r="K103" s="231"/>
    </row>
    <row r="104" spans="1:11" s="208" customFormat="1" hidden="1">
      <c r="A104" s="231"/>
      <c r="B104" s="233"/>
      <c r="C104" s="222" t="str">
        <f>'Data information'!C191</f>
        <v xml:space="preserve"> - PL 200x200x9 mm.</v>
      </c>
      <c r="D104" s="254"/>
      <c r="E104" s="285" t="str">
        <f>'Data information'!D191</f>
        <v>กก.</v>
      </c>
      <c r="F104" s="254">
        <f>'Data information'!E191</f>
        <v>25.12</v>
      </c>
      <c r="G104" s="254">
        <f t="shared" si="9"/>
        <v>0</v>
      </c>
      <c r="H104" s="254">
        <f>'Data information'!F191</f>
        <v>0</v>
      </c>
      <c r="I104" s="254">
        <f t="shared" si="10"/>
        <v>0</v>
      </c>
      <c r="J104" s="254">
        <f t="shared" si="11"/>
        <v>0</v>
      </c>
      <c r="K104" s="231"/>
    </row>
    <row r="105" spans="1:11" s="208" customFormat="1" hidden="1">
      <c r="A105" s="231"/>
      <c r="B105" s="233"/>
      <c r="C105" s="222" t="str">
        <f>'Data information'!C192</f>
        <v xml:space="preserve"> - PL 6 mm.</v>
      </c>
      <c r="D105" s="254"/>
      <c r="E105" s="285" t="str">
        <f>'Data information'!D192</f>
        <v>กก.</v>
      </c>
      <c r="F105" s="254">
        <f>'Data information'!E192</f>
        <v>25.12</v>
      </c>
      <c r="G105" s="254">
        <f t="shared" si="9"/>
        <v>0</v>
      </c>
      <c r="H105" s="254">
        <f>'Data information'!F192</f>
        <v>0</v>
      </c>
      <c r="I105" s="254">
        <f t="shared" si="10"/>
        <v>0</v>
      </c>
      <c r="J105" s="254">
        <f t="shared" si="11"/>
        <v>0</v>
      </c>
      <c r="K105" s="231"/>
    </row>
    <row r="106" spans="1:11" s="208" customFormat="1" hidden="1">
      <c r="A106" s="231"/>
      <c r="B106" s="233"/>
      <c r="C106" s="222" t="str">
        <f>'Data information'!C193</f>
        <v xml:space="preserve"> - Bolt M16 (ฝังลึก 0.40 ม.)</v>
      </c>
      <c r="D106" s="254"/>
      <c r="E106" s="285" t="str">
        <f>'Data information'!D193</f>
        <v>ชุด</v>
      </c>
      <c r="F106" s="254">
        <f>'Data information'!E193</f>
        <v>160</v>
      </c>
      <c r="G106" s="254">
        <f t="shared" si="9"/>
        <v>0</v>
      </c>
      <c r="H106" s="254">
        <f>'Data information'!F193</f>
        <v>0</v>
      </c>
      <c r="I106" s="254">
        <f t="shared" si="10"/>
        <v>0</v>
      </c>
      <c r="J106" s="254">
        <f t="shared" si="11"/>
        <v>0</v>
      </c>
      <c r="K106" s="231"/>
    </row>
    <row r="107" spans="1:11" s="208" customFormat="1" hidden="1">
      <c r="A107" s="231"/>
      <c r="B107" s="233"/>
      <c r="C107" s="222" t="str">
        <f>'Data information'!C194</f>
        <v xml:space="preserve"> - Bolt M20 (ฝังลึก 0.40 ม.)</v>
      </c>
      <c r="D107" s="254"/>
      <c r="E107" s="285" t="str">
        <f>'Data information'!D194</f>
        <v>ชุด</v>
      </c>
      <c r="F107" s="254">
        <f>'Data information'!E194</f>
        <v>150</v>
      </c>
      <c r="G107" s="254">
        <f t="shared" si="9"/>
        <v>0</v>
      </c>
      <c r="H107" s="254">
        <f>'Data information'!F194</f>
        <v>0</v>
      </c>
      <c r="I107" s="254">
        <f t="shared" si="10"/>
        <v>0</v>
      </c>
      <c r="J107" s="254">
        <f t="shared" si="11"/>
        <v>0</v>
      </c>
      <c r="K107" s="231"/>
    </row>
    <row r="108" spans="1:11" s="208" customFormat="1" hidden="1">
      <c r="A108" s="231"/>
      <c r="B108" s="233"/>
      <c r="C108" s="222" t="str">
        <f>'Data information'!C195</f>
        <v xml:space="preserve"> - Bolt M25 (ฝังลึก 0.50 ม.)</v>
      </c>
      <c r="D108" s="254"/>
      <c r="E108" s="285" t="str">
        <f>'Data information'!D195</f>
        <v>ชุด</v>
      </c>
      <c r="F108" s="254">
        <f>'Data information'!E195</f>
        <v>175</v>
      </c>
      <c r="G108" s="254">
        <f t="shared" si="9"/>
        <v>0</v>
      </c>
      <c r="H108" s="254">
        <f>'Data information'!F195</f>
        <v>0</v>
      </c>
      <c r="I108" s="254">
        <f t="shared" si="10"/>
        <v>0</v>
      </c>
      <c r="J108" s="254">
        <f t="shared" si="11"/>
        <v>0</v>
      </c>
      <c r="K108" s="231"/>
    </row>
    <row r="109" spans="1:11" s="208" customFormat="1" hidden="1">
      <c r="A109" s="231"/>
      <c r="B109" s="233"/>
      <c r="C109" s="222" t="str">
        <f>'Data information'!C196</f>
        <v xml:space="preserve"> - Dowel DB12 (ฝังลึก 0.30 ม.)</v>
      </c>
      <c r="D109" s="254"/>
      <c r="E109" s="285" t="str">
        <f>'Data information'!D196</f>
        <v>กก.</v>
      </c>
      <c r="F109" s="254">
        <f>'Data information'!E196</f>
        <v>20.2</v>
      </c>
      <c r="G109" s="254">
        <f t="shared" si="9"/>
        <v>0</v>
      </c>
      <c r="H109" s="254">
        <f>'Data information'!F196</f>
        <v>0</v>
      </c>
      <c r="I109" s="254">
        <f t="shared" si="10"/>
        <v>0</v>
      </c>
      <c r="J109" s="254">
        <f t="shared" si="11"/>
        <v>0</v>
      </c>
      <c r="K109" s="231"/>
    </row>
    <row r="110" spans="1:11" s="208" customFormat="1" hidden="1">
      <c r="A110" s="231"/>
      <c r="B110" s="233"/>
      <c r="C110" s="222" t="str">
        <f>'Data information'!C197</f>
        <v xml:space="preserve"> - Dowel DB12 (ฝังลึก 0.40 ม.)</v>
      </c>
      <c r="D110" s="254"/>
      <c r="E110" s="285" t="str">
        <f>'Data information'!D197</f>
        <v>กก.</v>
      </c>
      <c r="F110" s="254">
        <f>'Data information'!E197</f>
        <v>20.2</v>
      </c>
      <c r="G110" s="254">
        <f t="shared" si="9"/>
        <v>0</v>
      </c>
      <c r="H110" s="254">
        <f>'Data information'!F197</f>
        <v>0</v>
      </c>
      <c r="I110" s="254">
        <f t="shared" si="10"/>
        <v>0</v>
      </c>
      <c r="J110" s="254">
        <f t="shared" si="11"/>
        <v>0</v>
      </c>
      <c r="K110" s="231"/>
    </row>
    <row r="111" spans="1:11" s="208" customFormat="1" hidden="1">
      <c r="A111" s="231"/>
      <c r="B111" s="233"/>
      <c r="C111" s="222" t="str">
        <f>'Data information'!C198</f>
        <v xml:space="preserve"> - Dowel DB16 (ฝังลึก 0.40 ม.)</v>
      </c>
      <c r="D111" s="254"/>
      <c r="E111" s="285" t="str">
        <f>'Data information'!D198</f>
        <v>กก.</v>
      </c>
      <c r="F111" s="254">
        <f>'Data information'!E198</f>
        <v>20.14</v>
      </c>
      <c r="G111" s="254">
        <f t="shared" si="9"/>
        <v>0</v>
      </c>
      <c r="H111" s="254">
        <f>'Data information'!F198</f>
        <v>0</v>
      </c>
      <c r="I111" s="254">
        <f t="shared" si="10"/>
        <v>0</v>
      </c>
      <c r="J111" s="254">
        <f t="shared" si="11"/>
        <v>0</v>
      </c>
      <c r="K111" s="231"/>
    </row>
    <row r="112" spans="1:11" s="208" customFormat="1" hidden="1">
      <c r="A112" s="231"/>
      <c r="B112" s="233"/>
      <c r="C112" s="222" t="str">
        <f>'Data information'!C199</f>
        <v xml:space="preserve"> - Dowel DB20 (ฝังลึก 0.40 ม.)</v>
      </c>
      <c r="D112" s="254"/>
      <c r="E112" s="285" t="str">
        <f>'Data information'!D199</f>
        <v>กก.</v>
      </c>
      <c r="F112" s="254">
        <f>'Data information'!E199</f>
        <v>20.18</v>
      </c>
      <c r="G112" s="254">
        <f t="shared" si="9"/>
        <v>0</v>
      </c>
      <c r="H112" s="254">
        <f>'Data information'!F199</f>
        <v>0</v>
      </c>
      <c r="I112" s="254">
        <f t="shared" si="10"/>
        <v>0</v>
      </c>
      <c r="J112" s="254">
        <f t="shared" si="11"/>
        <v>0</v>
      </c>
      <c r="K112" s="231"/>
    </row>
    <row r="113" spans="1:11" s="208" customFormat="1" hidden="1">
      <c r="A113" s="231"/>
      <c r="B113" s="233"/>
      <c r="C113" s="222" t="str">
        <f>'Data information'!C200</f>
        <v xml:space="preserve"> - Dowel DB25 (ฝังลึก 0.40 ม.)</v>
      </c>
      <c r="D113" s="254"/>
      <c r="E113" s="285" t="str">
        <f>'Data information'!D200</f>
        <v>กก.</v>
      </c>
      <c r="F113" s="254">
        <f>'Data information'!E200</f>
        <v>20.41</v>
      </c>
      <c r="G113" s="254">
        <f t="shared" si="9"/>
        <v>0</v>
      </c>
      <c r="H113" s="254">
        <f>'Data information'!F200</f>
        <v>0</v>
      </c>
      <c r="I113" s="254">
        <f t="shared" si="10"/>
        <v>0</v>
      </c>
      <c r="J113" s="254">
        <f t="shared" si="11"/>
        <v>0</v>
      </c>
      <c r="K113" s="231"/>
    </row>
    <row r="114" spans="1:11" s="208" customFormat="1" hidden="1">
      <c r="A114" s="231"/>
      <c r="B114" s="233"/>
      <c r="C114" s="222" t="str">
        <f>'Data information'!C201</f>
        <v xml:space="preserve"> - ค่าแรงเชื่อม ประกอบเหล็กโครงสร้าง</v>
      </c>
      <c r="D114" s="254"/>
      <c r="E114" s="285" t="str">
        <f>'Data information'!D201</f>
        <v>กก.</v>
      </c>
      <c r="F114" s="254">
        <f>'Data information'!E201</f>
        <v>0</v>
      </c>
      <c r="G114" s="254">
        <f t="shared" si="9"/>
        <v>0</v>
      </c>
      <c r="H114" s="254">
        <f>'Data information'!F201</f>
        <v>10</v>
      </c>
      <c r="I114" s="254">
        <f t="shared" si="10"/>
        <v>0</v>
      </c>
      <c r="J114" s="254">
        <f t="shared" si="11"/>
        <v>0</v>
      </c>
      <c r="K114" s="231"/>
    </row>
    <row r="115" spans="1:11" s="208" customFormat="1" hidden="1">
      <c r="A115" s="231"/>
      <c r="B115" s="233"/>
      <c r="C115" s="222" t="str">
        <f>'Data information'!C202</f>
        <v xml:space="preserve"> - ทาสีกันสนิม</v>
      </c>
      <c r="D115" s="254"/>
      <c r="E115" s="285" t="str">
        <f>'Data information'!D202</f>
        <v>ตร.ม.</v>
      </c>
      <c r="F115" s="254">
        <f>'Data information'!E202</f>
        <v>22.42</v>
      </c>
      <c r="G115" s="254">
        <f t="shared" si="9"/>
        <v>0</v>
      </c>
      <c r="H115" s="254">
        <f>'Data information'!F202</f>
        <v>30</v>
      </c>
      <c r="I115" s="254">
        <f t="shared" si="10"/>
        <v>0</v>
      </c>
      <c r="J115" s="254">
        <f t="shared" si="11"/>
        <v>0</v>
      </c>
      <c r="K115" s="231"/>
    </row>
    <row r="116" spans="1:11" s="208" customFormat="1" hidden="1">
      <c r="A116" s="231"/>
      <c r="B116" s="233"/>
      <c r="C116" s="222" t="str">
        <f>'Data information'!C203</f>
        <v xml:space="preserve"> - ทาสีน้ำมัน</v>
      </c>
      <c r="D116" s="254"/>
      <c r="E116" s="285" t="str">
        <f>'Data information'!D203</f>
        <v>ตร.ม.</v>
      </c>
      <c r="F116" s="254">
        <f>'Data information'!E203</f>
        <v>66.12</v>
      </c>
      <c r="G116" s="254">
        <f t="shared" si="9"/>
        <v>0</v>
      </c>
      <c r="H116" s="254">
        <f>'Data information'!F203</f>
        <v>35</v>
      </c>
      <c r="I116" s="254">
        <f t="shared" si="10"/>
        <v>0</v>
      </c>
      <c r="J116" s="254">
        <f t="shared" si="11"/>
        <v>0</v>
      </c>
      <c r="K116" s="231"/>
    </row>
    <row r="117" spans="1:11" s="208" customFormat="1" hidden="1">
      <c r="A117" s="231"/>
      <c r="B117" s="233"/>
      <c r="C117" s="222"/>
      <c r="D117" s="254"/>
      <c r="E117" s="285"/>
      <c r="F117" s="254"/>
      <c r="G117" s="254"/>
      <c r="H117" s="254"/>
      <c r="I117" s="254"/>
      <c r="J117" s="254"/>
      <c r="K117" s="231"/>
    </row>
    <row r="118" spans="1:11" s="208" customFormat="1" hidden="1">
      <c r="A118" s="219"/>
      <c r="B118" s="221"/>
      <c r="C118" s="305" t="s">
        <v>163</v>
      </c>
      <c r="D118" s="306"/>
      <c r="E118" s="307"/>
      <c r="F118" s="306"/>
      <c r="G118" s="306">
        <f>SUM(G75:G117)</f>
        <v>0</v>
      </c>
      <c r="H118" s="306"/>
      <c r="I118" s="306">
        <f>SUM(I75:I117)</f>
        <v>0</v>
      </c>
      <c r="J118" s="306">
        <f>SUM(J75:J117)</f>
        <v>0</v>
      </c>
      <c r="K118" s="219"/>
    </row>
    <row r="119" spans="1:11" s="208" customFormat="1">
      <c r="A119" s="231"/>
      <c r="B119" s="233"/>
      <c r="C119" s="234"/>
      <c r="D119" s="231"/>
      <c r="E119" s="298"/>
      <c r="F119" s="231"/>
      <c r="G119" s="231"/>
      <c r="H119" s="231"/>
      <c r="I119" s="231"/>
      <c r="J119" s="231"/>
      <c r="K119" s="231"/>
    </row>
    <row r="120" spans="1:11" s="208" customFormat="1">
      <c r="A120" s="299"/>
      <c r="B120" s="606" t="str">
        <f>"รวม"&amp;B36</f>
        <v>รวมหมวดงานวิศวกรรมโครงสร้าง</v>
      </c>
      <c r="C120" s="606"/>
      <c r="D120" s="300"/>
      <c r="E120" s="301"/>
      <c r="F120" s="300"/>
      <c r="G120" s="300">
        <f>G74+G118</f>
        <v>0</v>
      </c>
      <c r="H120" s="300"/>
      <c r="I120" s="300">
        <f>I74+I118</f>
        <v>0</v>
      </c>
      <c r="J120" s="300">
        <f>J74+J118</f>
        <v>0</v>
      </c>
      <c r="K120" s="299"/>
    </row>
    <row r="121" spans="1:11" s="208" customFormat="1">
      <c r="A121" s="295" t="str">
        <f>A12</f>
        <v>9.4.3</v>
      </c>
      <c r="B121" s="296" t="str">
        <f>B12</f>
        <v>หมวดงานสถาปัตยกรรม</v>
      </c>
      <c r="C121" s="222"/>
      <c r="D121" s="219"/>
      <c r="E121" s="297"/>
      <c r="F121" s="219"/>
      <c r="G121" s="219"/>
      <c r="H121" s="219"/>
      <c r="I121" s="219"/>
      <c r="J121" s="219"/>
      <c r="K121" s="219"/>
    </row>
    <row r="122" spans="1:11" s="208" customFormat="1" hidden="1">
      <c r="A122" s="295"/>
      <c r="B122" s="296"/>
      <c r="C122" s="319" t="str">
        <f>'Data information'!C205</f>
        <v>งานวัสดุมุงหลังคา</v>
      </c>
      <c r="D122" s="219"/>
      <c r="E122" s="297"/>
      <c r="F122" s="219"/>
      <c r="G122" s="219"/>
      <c r="H122" s="219"/>
      <c r="I122" s="219"/>
      <c r="J122" s="219"/>
      <c r="K122" s="219"/>
    </row>
    <row r="123" spans="1:11" s="208" customFormat="1" hidden="1">
      <c r="A123" s="219"/>
      <c r="B123" s="221"/>
      <c r="C123" s="222" t="str">
        <f>'Data information'!C206</f>
        <v xml:space="preserve"> - หลังคา METALSHEET+โฟม หนา 5 ซม.พร้อม Flashing ครอบปิด อุปกรณ์การติดตั้ง</v>
      </c>
      <c r="D123" s="254"/>
      <c r="E123" s="285" t="str">
        <f>'Data information'!D206</f>
        <v>ตร.ม.</v>
      </c>
      <c r="F123" s="254">
        <f>'Data information'!E206</f>
        <v>970</v>
      </c>
      <c r="G123" s="254">
        <f>D123*F123</f>
        <v>0</v>
      </c>
      <c r="H123" s="254">
        <f>'Data information'!F206</f>
        <v>70</v>
      </c>
      <c r="I123" s="254">
        <f>D123*H123</f>
        <v>0</v>
      </c>
      <c r="J123" s="254">
        <f>G123+I123</f>
        <v>0</v>
      </c>
      <c r="K123" s="320" t="s">
        <v>967</v>
      </c>
    </row>
    <row r="124" spans="1:11" s="208" customFormat="1" hidden="1">
      <c r="A124" s="231"/>
      <c r="B124" s="233"/>
      <c r="C124" s="222" t="str">
        <f>'Data information'!C207</f>
        <v xml:space="preserve"> - หลังคาอะครีลิคชนิดแผ่นเรียบโปร่งแสงกันความร้อน ขนาด 1.380X4.00 ม. หนา 6 มม.</v>
      </c>
      <c r="D124" s="254"/>
      <c r="E124" s="285" t="str">
        <f>'Data information'!D207</f>
        <v>ตร.ม.</v>
      </c>
      <c r="F124" s="254">
        <f>'Data information'!E207</f>
        <v>997.5</v>
      </c>
      <c r="G124" s="254">
        <f>D124*F124</f>
        <v>0</v>
      </c>
      <c r="H124" s="254">
        <f>'Data information'!F207</f>
        <v>0</v>
      </c>
      <c r="I124" s="254">
        <f>D124*H124</f>
        <v>0</v>
      </c>
      <c r="J124" s="254">
        <f>G124+I124</f>
        <v>0</v>
      </c>
      <c r="K124" s="231"/>
    </row>
    <row r="125" spans="1:11" s="208" customFormat="1" hidden="1">
      <c r="A125" s="231"/>
      <c r="B125" s="233"/>
      <c r="C125" s="222" t="str">
        <f>'Data information'!C208</f>
        <v xml:space="preserve"> - รางน้ำฝน คสล. ผิวภายในรางขัดมันเรียบผสมน้ำยากันซึม </v>
      </c>
      <c r="D125" s="254"/>
      <c r="E125" s="285" t="str">
        <f>'Data information'!D208</f>
        <v>ม.</v>
      </c>
      <c r="F125" s="254">
        <f>'Data information'!E208</f>
        <v>1560</v>
      </c>
      <c r="G125" s="254">
        <f>D125*F125</f>
        <v>0</v>
      </c>
      <c r="H125" s="254">
        <f>'Data information'!F208</f>
        <v>300</v>
      </c>
      <c r="I125" s="254">
        <f>D125*H125</f>
        <v>0</v>
      </c>
      <c r="J125" s="254">
        <f>G125+I125</f>
        <v>0</v>
      </c>
      <c r="K125" s="231"/>
    </row>
    <row r="126" spans="1:11" s="208" customFormat="1">
      <c r="A126" s="295"/>
      <c r="B126" s="296"/>
      <c r="C126" s="319" t="str">
        <f>'Data information'!C209</f>
        <v>งานฝ้าเพดาน</v>
      </c>
      <c r="D126" s="254"/>
      <c r="E126" s="297"/>
      <c r="F126" s="219"/>
      <c r="G126" s="219"/>
      <c r="H126" s="219"/>
      <c r="I126" s="219"/>
      <c r="J126" s="219"/>
      <c r="K126" s="219"/>
    </row>
    <row r="127" spans="1:11" s="208" customFormat="1">
      <c r="A127" s="219"/>
      <c r="B127" s="221"/>
      <c r="C127" s="222" t="str">
        <f>'Data information'!C210</f>
        <v xml:space="preserve"> - C1-ฝ้าเพดานแต่งเรียบ ท้องพื้นคอนกรีตโครงสร้าง </v>
      </c>
      <c r="D127" s="254"/>
      <c r="E127" s="285" t="str">
        <f>'Data information'!D210</f>
        <v>ตร.ม.</v>
      </c>
      <c r="F127" s="254">
        <f>'Data information'!E210</f>
        <v>24</v>
      </c>
      <c r="G127" s="254">
        <f>D127*F127</f>
        <v>0</v>
      </c>
      <c r="H127" s="254">
        <f>'Data information'!F210</f>
        <v>30</v>
      </c>
      <c r="I127" s="254">
        <f>D127*H127</f>
        <v>0</v>
      </c>
      <c r="J127" s="254">
        <f>G127+I127</f>
        <v>0</v>
      </c>
      <c r="K127" s="320"/>
    </row>
    <row r="128" spans="1:11" s="208" customFormat="1" hidden="1">
      <c r="A128" s="231"/>
      <c r="B128" s="233"/>
      <c r="C128" s="222" t="str">
        <f>'Data information'!C211</f>
        <v xml:space="preserve"> - C2-ฝ้าเพดานยิบซั่มบอร์ดชนิดขอบลาดหนา 9 มม.โครงเคร่า ซีไลน์เหล็กอาบสังกะสี  @0.60 ม.# </v>
      </c>
      <c r="D128" s="254"/>
      <c r="E128" s="285" t="str">
        <f>'Data information'!D211</f>
        <v>ตร.ม.</v>
      </c>
      <c r="F128" s="254">
        <f>'Data information'!E211</f>
        <v>186.33</v>
      </c>
      <c r="G128" s="254">
        <f>D128*F128</f>
        <v>0</v>
      </c>
      <c r="H128" s="254">
        <f>'Data information'!F211</f>
        <v>75</v>
      </c>
      <c r="I128" s="254">
        <f>D128*H128</f>
        <v>0</v>
      </c>
      <c r="J128" s="254">
        <f>G128+I128</f>
        <v>0</v>
      </c>
      <c r="K128" s="231"/>
    </row>
    <row r="129" spans="1:11" s="208" customFormat="1" hidden="1">
      <c r="A129" s="231"/>
      <c r="B129" s="233"/>
      <c r="C129" s="222" t="str">
        <f>'Data information'!C212</f>
        <v xml:space="preserve"> - C3-ฝ้าเพดานยิบซั่มบอร์ดชนิดทนชื้นขอบลาดหนา 9 มม.โครงเคร่า ซีไลน์เหล็กอาบสังกะสี  @0.60 ม.# </v>
      </c>
      <c r="D129" s="254"/>
      <c r="E129" s="285" t="str">
        <f>'Data information'!D212</f>
        <v>ตร.ม.</v>
      </c>
      <c r="F129" s="254">
        <f>'Data information'!E212</f>
        <v>212.5</v>
      </c>
      <c r="G129" s="254">
        <f>D129*F129</f>
        <v>0</v>
      </c>
      <c r="H129" s="254">
        <f>'Data information'!F212</f>
        <v>75</v>
      </c>
      <c r="I129" s="254">
        <f>D129*H129</f>
        <v>0</v>
      </c>
      <c r="J129" s="254">
        <f>G129+I129</f>
        <v>0</v>
      </c>
      <c r="K129" s="231"/>
    </row>
    <row r="130" spans="1:11" s="208" customFormat="1" hidden="1">
      <c r="A130" s="231"/>
      <c r="B130" s="233"/>
      <c r="C130" s="222" t="str">
        <f>'Data information'!C213</f>
        <v xml:space="preserve"> - C4-ฝ้าเพดานยิบซั่มบอร์ด ซับเสียงหนา 12 มม. โครงเคร่า ที-บาร์สีขาว @ 0.60 ม.# </v>
      </c>
      <c r="D130" s="254"/>
      <c r="E130" s="285" t="str">
        <f>'Data information'!D213</f>
        <v>ตร.ม.</v>
      </c>
      <c r="F130" s="254">
        <f>'Data information'!E213</f>
        <v>357.55</v>
      </c>
      <c r="G130" s="254">
        <f>D130*F130</f>
        <v>0</v>
      </c>
      <c r="H130" s="254">
        <f>'Data information'!F213</f>
        <v>52</v>
      </c>
      <c r="I130" s="254">
        <f>D130*H130</f>
        <v>0</v>
      </c>
      <c r="J130" s="254">
        <f>G130+I130</f>
        <v>0</v>
      </c>
      <c r="K130" s="231"/>
    </row>
    <row r="131" spans="1:11" s="208" customFormat="1" hidden="1">
      <c r="A131" s="231"/>
      <c r="B131" s="233"/>
      <c r="C131" s="222" t="str">
        <f>'Data information'!C214</f>
        <v xml:space="preserve"> - C5-ฝ้าเพดานยิบซั่มบอร์ดชนิดขอบลาดหนา 9 มม.โครงเคร่า ซีไลน์เหล็กอาบสังกะสี  @0.60 ม.# </v>
      </c>
      <c r="D131" s="254"/>
      <c r="E131" s="285" t="str">
        <f>'Data information'!D214</f>
        <v>ตร.ม.</v>
      </c>
      <c r="F131" s="254">
        <f>'Data information'!E214</f>
        <v>186.33</v>
      </c>
      <c r="G131" s="254">
        <f>D131*F131</f>
        <v>0</v>
      </c>
      <c r="H131" s="254">
        <f>'Data information'!F214</f>
        <v>75</v>
      </c>
      <c r="I131" s="254">
        <f>D131*H131</f>
        <v>0</v>
      </c>
      <c r="J131" s="254">
        <f>G131+I131</f>
        <v>0</v>
      </c>
      <c r="K131" s="320" t="s">
        <v>967</v>
      </c>
    </row>
    <row r="132" spans="1:11" s="208" customFormat="1">
      <c r="A132" s="295"/>
      <c r="B132" s="296"/>
      <c r="C132" s="319" t="str">
        <f>'Data information'!C215</f>
        <v>งานผนัง</v>
      </c>
      <c r="D132" s="254"/>
      <c r="E132" s="297"/>
      <c r="F132" s="219"/>
      <c r="G132" s="219"/>
      <c r="H132" s="219"/>
      <c r="I132" s="219"/>
      <c r="J132" s="219"/>
      <c r="K132" s="219"/>
    </row>
    <row r="133" spans="1:11" s="208" customFormat="1" hidden="1">
      <c r="A133" s="219"/>
      <c r="B133" s="221"/>
      <c r="C133" s="222" t="str">
        <f>'Data information'!C216</f>
        <v xml:space="preserve"> - ผ1-ผ4-ผนังก่อคอนกรีตบล็อคขนาด 0.15X0.30ม.หนา 7 ซม.</v>
      </c>
      <c r="D133" s="254"/>
      <c r="E133" s="285" t="str">
        <f>'Data information'!D216</f>
        <v>ตร.ม.</v>
      </c>
      <c r="F133" s="254">
        <f>'Data information'!E216</f>
        <v>202.34</v>
      </c>
      <c r="G133" s="254">
        <f>D133*F133</f>
        <v>0</v>
      </c>
      <c r="H133" s="254">
        <f>'Data information'!F216</f>
        <v>56</v>
      </c>
      <c r="I133" s="254">
        <f>D133*H133</f>
        <v>0</v>
      </c>
      <c r="J133" s="254">
        <f>G133+I133</f>
        <v>0</v>
      </c>
      <c r="K133" s="320" t="s">
        <v>967</v>
      </c>
    </row>
    <row r="134" spans="1:11" s="208" customFormat="1" hidden="1">
      <c r="A134" s="231"/>
      <c r="B134" s="233"/>
      <c r="C134" s="222" t="str">
        <f>'Data information'!C217</f>
        <v xml:space="preserve"> - งานผนังผิวฉาบปูนเรียบ</v>
      </c>
      <c r="D134" s="254"/>
      <c r="E134" s="285" t="str">
        <f>'Data information'!D217</f>
        <v>ตร.ม.</v>
      </c>
      <c r="F134" s="254">
        <f>'Data information'!E217</f>
        <v>75.22</v>
      </c>
      <c r="G134" s="254">
        <f t="shared" ref="G134:G144" si="12">D134*F134</f>
        <v>0</v>
      </c>
      <c r="H134" s="254">
        <f>'Data information'!F217</f>
        <v>87</v>
      </c>
      <c r="I134" s="254">
        <f t="shared" ref="I134:I144" si="13">D134*H134</f>
        <v>0</v>
      </c>
      <c r="J134" s="254">
        <f t="shared" ref="J134:J144" si="14">G134+I134</f>
        <v>0</v>
      </c>
      <c r="K134" s="320" t="s">
        <v>967</v>
      </c>
    </row>
    <row r="135" spans="1:11" s="208" customFormat="1" hidden="1">
      <c r="A135" s="231"/>
      <c r="B135" s="233"/>
      <c r="C135" s="222" t="str">
        <f>'Data information'!C218</f>
        <v xml:space="preserve"> - ผ5-ผนังผิวฉาบปูน กรุกระเบื้องเกรซพอซเลนขนาด 0.30X0.60 ม.</v>
      </c>
      <c r="D135" s="254"/>
      <c r="E135" s="285" t="str">
        <f>'Data information'!D218</f>
        <v>ตร.ม.</v>
      </c>
      <c r="F135" s="254">
        <f>'Data information'!E218</f>
        <v>370</v>
      </c>
      <c r="G135" s="254">
        <f t="shared" si="12"/>
        <v>0</v>
      </c>
      <c r="H135" s="254">
        <f>'Data information'!F218</f>
        <v>189</v>
      </c>
      <c r="I135" s="254">
        <f t="shared" si="13"/>
        <v>0</v>
      </c>
      <c r="J135" s="254">
        <f t="shared" si="14"/>
        <v>0</v>
      </c>
      <c r="K135" s="231"/>
    </row>
    <row r="136" spans="1:11" s="208" customFormat="1">
      <c r="A136" s="231"/>
      <c r="B136" s="233"/>
      <c r="C136" s="222" t="str">
        <f>'Data information'!C219</f>
        <v xml:space="preserve"> - ผ6-ผนังคอนกรีตโครงสร้าง ฉาบปูนเรียบ</v>
      </c>
      <c r="D136" s="254"/>
      <c r="E136" s="285" t="str">
        <f>'Data information'!D219</f>
        <v>ตร.ม.</v>
      </c>
      <c r="F136" s="254">
        <f>'Data information'!E219</f>
        <v>75.22</v>
      </c>
      <c r="G136" s="254">
        <f t="shared" si="12"/>
        <v>0</v>
      </c>
      <c r="H136" s="254">
        <f>'Data information'!F219</f>
        <v>105</v>
      </c>
      <c r="I136" s="254">
        <f t="shared" si="13"/>
        <v>0</v>
      </c>
      <c r="J136" s="254">
        <f t="shared" si="14"/>
        <v>0</v>
      </c>
      <c r="K136" s="231"/>
    </row>
    <row r="137" spans="1:11" s="208" customFormat="1" hidden="1">
      <c r="A137" s="231"/>
      <c r="B137" s="233"/>
      <c r="C137" s="222" t="str">
        <f>'Data information'!C220</f>
        <v xml:space="preserve"> - ผ7-ผนังคอนกรีตโครงสร้างเปลือยผิวเคลือบด้วยน้ำยากันตะไคร่สูตรน้ำมัน</v>
      </c>
      <c r="D137" s="254"/>
      <c r="E137" s="285" t="str">
        <f>'Data information'!D220</f>
        <v>ตร.ม.</v>
      </c>
      <c r="F137" s="254">
        <f>'Data information'!E220</f>
        <v>35</v>
      </c>
      <c r="G137" s="254">
        <f t="shared" si="12"/>
        <v>0</v>
      </c>
      <c r="H137" s="254">
        <f>'Data information'!F220</f>
        <v>30</v>
      </c>
      <c r="I137" s="254">
        <f t="shared" si="13"/>
        <v>0</v>
      </c>
      <c r="J137" s="254">
        <f t="shared" si="14"/>
        <v>0</v>
      </c>
      <c r="K137" s="231"/>
    </row>
    <row r="138" spans="1:11" s="208" customFormat="1" hidden="1">
      <c r="A138" s="231"/>
      <c r="B138" s="233"/>
      <c r="C138" s="222" t="str">
        <f>'Data information'!C221</f>
        <v xml:space="preserve"> - ผ8-ผนังกรุแผ่นเมทัลชีท ลายไม้หน้ากว้าง 8" โครงเคร่าซีไลน์อาบสังกะสี (หน้าลิฟต์)</v>
      </c>
      <c r="D138" s="254"/>
      <c r="E138" s="285" t="str">
        <f>'Data information'!D221</f>
        <v>ตร.ม.</v>
      </c>
      <c r="F138" s="254">
        <f>'Data information'!E221</f>
        <v>500</v>
      </c>
      <c r="G138" s="254">
        <f t="shared" si="12"/>
        <v>0</v>
      </c>
      <c r="H138" s="254">
        <f>'Data information'!F221</f>
        <v>0</v>
      </c>
      <c r="I138" s="254">
        <f t="shared" si="13"/>
        <v>0</v>
      </c>
      <c r="J138" s="254">
        <f t="shared" si="14"/>
        <v>0</v>
      </c>
      <c r="K138" s="231"/>
    </row>
    <row r="139" spans="1:11" s="208" customFormat="1" hidden="1">
      <c r="A139" s="231"/>
      <c r="B139" s="233"/>
      <c r="C139" s="222" t="str">
        <f>'Data information'!C222</f>
        <v xml:space="preserve"> - ผ9-ผนังกรุแผ่นอลูมิเนี่ยม คอมโพสิทชนิดใส้กลางทนไฟ สีเทา</v>
      </c>
      <c r="D139" s="254"/>
      <c r="E139" s="285" t="str">
        <f>'Data information'!D222</f>
        <v>ตร.ม.</v>
      </c>
      <c r="F139" s="254">
        <f>'Data information'!E222</f>
        <v>0</v>
      </c>
      <c r="G139" s="254">
        <f t="shared" si="12"/>
        <v>0</v>
      </c>
      <c r="H139" s="254">
        <f>'Data information'!F222</f>
        <v>0</v>
      </c>
      <c r="I139" s="254">
        <f t="shared" si="13"/>
        <v>0</v>
      </c>
      <c r="J139" s="254">
        <f t="shared" si="14"/>
        <v>0</v>
      </c>
      <c r="K139" s="231"/>
    </row>
    <row r="140" spans="1:11" s="208" customFormat="1" hidden="1">
      <c r="A140" s="231"/>
      <c r="B140" s="233"/>
      <c r="C140" s="222" t="str">
        <f>'Data information'!C223</f>
        <v xml:space="preserve"> - ผ10-ผนังระแนงเหล็กกล่องชุปกาวาไนซ์ขนาด 75X40X2.3mm.@ 0.11 ม.ทาสีดำ</v>
      </c>
      <c r="D140" s="254"/>
      <c r="E140" s="285" t="str">
        <f>'Data information'!D223</f>
        <v>ตร.ม.</v>
      </c>
      <c r="F140" s="254">
        <f>'Data information'!E223</f>
        <v>1270</v>
      </c>
      <c r="G140" s="254">
        <f t="shared" si="12"/>
        <v>0</v>
      </c>
      <c r="H140" s="254">
        <f>'Data information'!F223</f>
        <v>320</v>
      </c>
      <c r="I140" s="254">
        <f t="shared" si="13"/>
        <v>0</v>
      </c>
      <c r="J140" s="254">
        <f t="shared" si="14"/>
        <v>0</v>
      </c>
      <c r="K140" s="231"/>
    </row>
    <row r="141" spans="1:11" s="208" customFormat="1" hidden="1">
      <c r="A141" s="231"/>
      <c r="B141" s="233"/>
      <c r="C141" s="222" t="str">
        <f>'Data information'!C224</f>
        <v xml:space="preserve"> - ผ11-ผนังห้องน้ำสำเร็จรูปความหนา 25 มม.ผิวผนังเป็นไฮเพรสเซอร์ลามิเนทลายไม้บริเวณส่วนหน้าห้องน้ำและประตู</v>
      </c>
      <c r="D141" s="254"/>
      <c r="E141" s="285" t="str">
        <f>'Data information'!D224</f>
        <v>ชุด</v>
      </c>
      <c r="F141" s="254">
        <f>'Data information'!E224</f>
        <v>0</v>
      </c>
      <c r="G141" s="254">
        <f t="shared" si="12"/>
        <v>0</v>
      </c>
      <c r="H141" s="254">
        <f>'Data information'!F224</f>
        <v>0</v>
      </c>
      <c r="I141" s="254">
        <f t="shared" si="13"/>
        <v>0</v>
      </c>
      <c r="J141" s="254">
        <f t="shared" si="14"/>
        <v>0</v>
      </c>
      <c r="K141" s="231"/>
    </row>
    <row r="142" spans="1:11" s="208" customFormat="1" hidden="1">
      <c r="A142" s="231"/>
      <c r="B142" s="233"/>
      <c r="C142" s="222" t="str">
        <f>'Data information'!C225</f>
        <v xml:space="preserve"> - ผ12-ผนังกระจกลามิเนตใส (กระจกใส 6 มม.+PVB 0.76 มม.+กระจกใส 6 มม.) กรอบอลูมิเนี่ยม</v>
      </c>
      <c r="D142" s="254"/>
      <c r="E142" s="285" t="str">
        <f>'Data information'!D225</f>
        <v>ตร.ม.</v>
      </c>
      <c r="F142" s="254">
        <f>'Data information'!E225</f>
        <v>2500</v>
      </c>
      <c r="G142" s="254">
        <f t="shared" si="12"/>
        <v>0</v>
      </c>
      <c r="H142" s="254">
        <f>'Data information'!F225</f>
        <v>0</v>
      </c>
      <c r="I142" s="254">
        <f t="shared" si="13"/>
        <v>0</v>
      </c>
      <c r="J142" s="254">
        <f t="shared" si="14"/>
        <v>0</v>
      </c>
      <c r="K142" s="231"/>
    </row>
    <row r="143" spans="1:11" s="208" customFormat="1" hidden="1">
      <c r="A143" s="231"/>
      <c r="B143" s="233"/>
      <c r="C143" s="222" t="str">
        <f>'Data information'!C226</f>
        <v xml:space="preserve"> - ผ13-ผนังกระจกใส ความหนากระจก 6 มม.กรอบอลูมิเนี่ยม</v>
      </c>
      <c r="D143" s="254"/>
      <c r="E143" s="285" t="str">
        <f>'Data information'!D226</f>
        <v>ตร.ม.</v>
      </c>
      <c r="F143" s="254">
        <f>'Data information'!E226</f>
        <v>1700</v>
      </c>
      <c r="G143" s="254">
        <f t="shared" si="12"/>
        <v>0</v>
      </c>
      <c r="H143" s="254">
        <f>'Data information'!F226</f>
        <v>0</v>
      </c>
      <c r="I143" s="254">
        <f t="shared" si="13"/>
        <v>0</v>
      </c>
      <c r="J143" s="254">
        <f t="shared" si="14"/>
        <v>0</v>
      </c>
      <c r="K143" s="231"/>
    </row>
    <row r="144" spans="1:11" s="208" customFormat="1" hidden="1">
      <c r="A144" s="231"/>
      <c r="B144" s="233"/>
      <c r="C144" s="222" t="str">
        <f>'Data information'!C227</f>
        <v xml:space="preserve"> - ผ14.ผนังกระจกเงา ความหนากระจก 6 มม.</v>
      </c>
      <c r="D144" s="254"/>
      <c r="E144" s="285" t="str">
        <f>'Data information'!D227</f>
        <v>ตร.ม.</v>
      </c>
      <c r="F144" s="254">
        <f>'Data information'!E227</f>
        <v>444</v>
      </c>
      <c r="G144" s="254">
        <f t="shared" si="12"/>
        <v>0</v>
      </c>
      <c r="H144" s="254">
        <f>'Data information'!F227</f>
        <v>99</v>
      </c>
      <c r="I144" s="254">
        <f t="shared" si="13"/>
        <v>0</v>
      </c>
      <c r="J144" s="254">
        <f t="shared" si="14"/>
        <v>0</v>
      </c>
      <c r="K144" s="231"/>
    </row>
    <row r="145" spans="1:11" s="208" customFormat="1">
      <c r="A145" s="295"/>
      <c r="B145" s="296"/>
      <c r="C145" s="319" t="str">
        <f>'Data information'!C228</f>
        <v>งานวัสดุผิวพื้น</v>
      </c>
      <c r="D145" s="254"/>
      <c r="E145" s="297"/>
      <c r="F145" s="219"/>
      <c r="G145" s="219"/>
      <c r="H145" s="219"/>
      <c r="I145" s="219"/>
      <c r="J145" s="219"/>
      <c r="K145" s="219"/>
    </row>
    <row r="146" spans="1:11" s="208" customFormat="1" hidden="1">
      <c r="A146" s="219"/>
      <c r="B146" s="221"/>
      <c r="C146" s="222" t="str">
        <f>'Data information'!C229</f>
        <v xml:space="preserve"> - F0-พื้นผิวขัดมันเรียบผสมผงขัดหน้าแข็ง ( FLOOR HARDENER )</v>
      </c>
      <c r="D146" s="254"/>
      <c r="E146" s="285" t="str">
        <f>'Data information'!D229</f>
        <v>ตร.ม.</v>
      </c>
      <c r="F146" s="254">
        <f>'Data information'!E229</f>
        <v>32.25</v>
      </c>
      <c r="G146" s="254">
        <f>D146*F146</f>
        <v>0</v>
      </c>
      <c r="H146" s="254">
        <f>'Data information'!F229</f>
        <v>40</v>
      </c>
      <c r="I146" s="254">
        <f>D146*H146</f>
        <v>0</v>
      </c>
      <c r="J146" s="254">
        <f>G146+I146</f>
        <v>0</v>
      </c>
      <c r="K146" s="320"/>
    </row>
    <row r="147" spans="1:11" s="208" customFormat="1" hidden="1">
      <c r="A147" s="231"/>
      <c r="B147" s="233"/>
      <c r="C147" s="222" t="str">
        <f>'Data information'!C230</f>
        <v xml:space="preserve"> - F1-พื้นปูกระเบื้อง เกรซพอซเลนขนาด 0.60X1.20 ม.</v>
      </c>
      <c r="D147" s="254"/>
      <c r="E147" s="285" t="str">
        <f>'Data information'!D230</f>
        <v>ตร.ม.</v>
      </c>
      <c r="F147" s="254">
        <f>'Data information'!E230</f>
        <v>32.25</v>
      </c>
      <c r="G147" s="254">
        <f t="shared" ref="G147:G156" si="15">D147*F147</f>
        <v>0</v>
      </c>
      <c r="H147" s="254">
        <f>'Data information'!F230</f>
        <v>40</v>
      </c>
      <c r="I147" s="254">
        <f t="shared" ref="I147:I156" si="16">D147*H147</f>
        <v>0</v>
      </c>
      <c r="J147" s="254">
        <f t="shared" ref="J147:J156" si="17">G147+I147</f>
        <v>0</v>
      </c>
      <c r="K147" s="320" t="s">
        <v>967</v>
      </c>
    </row>
    <row r="148" spans="1:11" s="208" customFormat="1" hidden="1">
      <c r="A148" s="231"/>
      <c r="B148" s="233"/>
      <c r="C148" s="222" t="str">
        <f>'Data information'!C231</f>
        <v xml:space="preserve"> - F2-พื้นปูกระเบื้อง เกรซพอซเลนขนาด 0.60X0.60 ม.</v>
      </c>
      <c r="D148" s="254"/>
      <c r="E148" s="285" t="str">
        <f>'Data information'!D231</f>
        <v>ตร.ม.</v>
      </c>
      <c r="F148" s="254">
        <f>'Data information'!E231</f>
        <v>32.25</v>
      </c>
      <c r="G148" s="254">
        <f t="shared" si="15"/>
        <v>0</v>
      </c>
      <c r="H148" s="254">
        <f>'Data information'!F231</f>
        <v>40</v>
      </c>
      <c r="I148" s="254">
        <f t="shared" si="16"/>
        <v>0</v>
      </c>
      <c r="J148" s="254">
        <f t="shared" si="17"/>
        <v>0</v>
      </c>
      <c r="K148" s="320" t="s">
        <v>967</v>
      </c>
    </row>
    <row r="149" spans="1:11" s="208" customFormat="1" hidden="1">
      <c r="A149" s="231"/>
      <c r="B149" s="233"/>
      <c r="C149" s="222" t="str">
        <f>'Data information'!C232</f>
        <v xml:space="preserve"> - F3-พื้นปูกระเบื้อง เกรซพอซเลนขนาด 0.30X0.60 ม. (ชนิดไม่ลื่น)</v>
      </c>
      <c r="D149" s="254"/>
      <c r="E149" s="285" t="str">
        <f>'Data information'!D232</f>
        <v>ตร.ม.</v>
      </c>
      <c r="F149" s="254">
        <f>'Data information'!E232</f>
        <v>398</v>
      </c>
      <c r="G149" s="254">
        <f t="shared" si="15"/>
        <v>0</v>
      </c>
      <c r="H149" s="254">
        <f>'Data information'!F232</f>
        <v>222</v>
      </c>
      <c r="I149" s="254">
        <f t="shared" si="16"/>
        <v>0</v>
      </c>
      <c r="J149" s="254">
        <f t="shared" si="17"/>
        <v>0</v>
      </c>
      <c r="K149" s="231"/>
    </row>
    <row r="150" spans="1:11" s="208" customFormat="1" hidden="1">
      <c r="A150" s="231"/>
      <c r="B150" s="233"/>
      <c r="C150" s="222" t="str">
        <f>'Data information'!C233</f>
        <v xml:space="preserve"> - F4-พื้นปูกระเบื้อง เกรซพอซเลนขนาด 0.20X1.20 ม.</v>
      </c>
      <c r="D150" s="254"/>
      <c r="E150" s="285" t="str">
        <f>'Data information'!D233</f>
        <v>ตร.ม.</v>
      </c>
      <c r="F150" s="254">
        <f>'Data information'!E233</f>
        <v>50</v>
      </c>
      <c r="G150" s="254">
        <f t="shared" si="15"/>
        <v>0</v>
      </c>
      <c r="H150" s="254">
        <f>'Data information'!F233</f>
        <v>87</v>
      </c>
      <c r="I150" s="254">
        <f t="shared" si="16"/>
        <v>0</v>
      </c>
      <c r="J150" s="254">
        <f t="shared" si="17"/>
        <v>0</v>
      </c>
      <c r="K150" s="320" t="s">
        <v>967</v>
      </c>
    </row>
    <row r="151" spans="1:11" s="208" customFormat="1" hidden="1">
      <c r="A151" s="231"/>
      <c r="B151" s="233"/>
      <c r="C151" s="222" t="str">
        <f>'Data information'!C234</f>
        <v xml:space="preserve"> - F5-พื้นปูกระเบื้องยางลายไม้ชนิดคลิ๊กล๊อคความหนาไม่น้อยกว่า 4 มม.</v>
      </c>
      <c r="D151" s="254"/>
      <c r="E151" s="285" t="str">
        <f>'Data information'!D234</f>
        <v>ตร.ม.</v>
      </c>
      <c r="F151" s="254">
        <f>'Data information'!E234</f>
        <v>382.25</v>
      </c>
      <c r="G151" s="254">
        <f t="shared" si="15"/>
        <v>0</v>
      </c>
      <c r="H151" s="254">
        <f>'Data information'!F234</f>
        <v>40</v>
      </c>
      <c r="I151" s="254">
        <f t="shared" si="16"/>
        <v>0</v>
      </c>
      <c r="J151" s="254">
        <f t="shared" si="17"/>
        <v>0</v>
      </c>
      <c r="K151" s="320" t="s">
        <v>967</v>
      </c>
    </row>
    <row r="152" spans="1:11" s="208" customFormat="1">
      <c r="A152" s="231"/>
      <c r="B152" s="233"/>
      <c r="C152" s="222" t="str">
        <f>'Data information'!C235</f>
        <v xml:space="preserve"> - F6-พื้นคอนกรีตทำผิวพิมพ์ลายสีเทาดำ (STAMPED CONCRETE)</v>
      </c>
      <c r="D152" s="254"/>
      <c r="E152" s="285" t="str">
        <f>'Data information'!D235</f>
        <v>ตร.ม.</v>
      </c>
      <c r="F152" s="254">
        <f>'Data information'!E235</f>
        <v>32.25</v>
      </c>
      <c r="G152" s="254">
        <f t="shared" si="15"/>
        <v>0</v>
      </c>
      <c r="H152" s="254">
        <f>'Data information'!F235</f>
        <v>40</v>
      </c>
      <c r="I152" s="254">
        <f t="shared" si="16"/>
        <v>0</v>
      </c>
      <c r="J152" s="254">
        <f t="shared" si="17"/>
        <v>0</v>
      </c>
      <c r="K152" s="320" t="s">
        <v>967</v>
      </c>
    </row>
    <row r="153" spans="1:11" s="208" customFormat="1" hidden="1">
      <c r="A153" s="231"/>
      <c r="B153" s="233"/>
      <c r="C153" s="222" t="str">
        <f>'Data information'!C236</f>
        <v xml:space="preserve"> - F7-พื้นปูพรม(ไนล่อน) สีเทา</v>
      </c>
      <c r="D153" s="254"/>
      <c r="E153" s="285" t="str">
        <f>'Data information'!D236</f>
        <v>ตร.ม.</v>
      </c>
      <c r="F153" s="254">
        <f>'Data information'!E236</f>
        <v>32.25</v>
      </c>
      <c r="G153" s="254">
        <f t="shared" si="15"/>
        <v>0</v>
      </c>
      <c r="H153" s="254">
        <f>'Data information'!F236</f>
        <v>40</v>
      </c>
      <c r="I153" s="254">
        <f t="shared" si="16"/>
        <v>0</v>
      </c>
      <c r="J153" s="254">
        <f t="shared" si="17"/>
        <v>0</v>
      </c>
      <c r="K153" s="320" t="s">
        <v>967</v>
      </c>
    </row>
    <row r="154" spans="1:11" s="208" customFormat="1" hidden="1">
      <c r="A154" s="231"/>
      <c r="B154" s="233"/>
      <c r="C154" s="222" t="str">
        <f>'Data information'!C237</f>
        <v xml:space="preserve"> - F8-</v>
      </c>
      <c r="D154" s="254"/>
      <c r="E154" s="285" t="str">
        <f>'Data information'!D237</f>
        <v>ตร.ม.</v>
      </c>
      <c r="F154" s="254">
        <f>'Data information'!E237</f>
        <v>0</v>
      </c>
      <c r="G154" s="254">
        <f t="shared" si="15"/>
        <v>0</v>
      </c>
      <c r="H154" s="254">
        <f>'Data information'!F237</f>
        <v>0</v>
      </c>
      <c r="I154" s="254">
        <f t="shared" si="16"/>
        <v>0</v>
      </c>
      <c r="J154" s="254">
        <f t="shared" si="17"/>
        <v>0</v>
      </c>
      <c r="K154" s="231"/>
    </row>
    <row r="155" spans="1:11" s="208" customFormat="1" hidden="1">
      <c r="A155" s="231"/>
      <c r="B155" s="233"/>
      <c r="C155" s="222" t="str">
        <f>'Data information'!C238</f>
        <v xml:space="preserve"> - F9-</v>
      </c>
      <c r="D155" s="254"/>
      <c r="E155" s="285" t="str">
        <f>'Data information'!D238</f>
        <v>ตร.ม.</v>
      </c>
      <c r="F155" s="254">
        <f>'Data information'!E238</f>
        <v>0</v>
      </c>
      <c r="G155" s="254">
        <f t="shared" si="15"/>
        <v>0</v>
      </c>
      <c r="H155" s="254">
        <f>'Data information'!F238</f>
        <v>0</v>
      </c>
      <c r="I155" s="254">
        <f t="shared" si="16"/>
        <v>0</v>
      </c>
      <c r="J155" s="254">
        <f t="shared" si="17"/>
        <v>0</v>
      </c>
      <c r="K155" s="231"/>
    </row>
    <row r="156" spans="1:11" s="208" customFormat="1">
      <c r="A156" s="231"/>
      <c r="B156" s="233"/>
      <c r="C156" s="222" t="str">
        <f>'Data information'!C239</f>
        <v xml:space="preserve"> - F10-พื้นคอนกรีตขัดมันเรียบผสมน้ำยากันซึม ทาทับด้วยวัสดุกันซึมชนิดผสมพียู</v>
      </c>
      <c r="D156" s="254"/>
      <c r="E156" s="285" t="str">
        <f>'Data information'!D239</f>
        <v>ตร.ม.</v>
      </c>
      <c r="F156" s="254">
        <f>'Data information'!E239</f>
        <v>50</v>
      </c>
      <c r="G156" s="254">
        <f t="shared" si="15"/>
        <v>0</v>
      </c>
      <c r="H156" s="254">
        <f>'Data information'!F239</f>
        <v>87</v>
      </c>
      <c r="I156" s="254">
        <f t="shared" si="16"/>
        <v>0</v>
      </c>
      <c r="J156" s="254">
        <f t="shared" si="17"/>
        <v>0</v>
      </c>
      <c r="K156" s="320"/>
    </row>
    <row r="157" spans="1:11" s="208" customFormat="1" hidden="1">
      <c r="A157" s="295"/>
      <c r="B157" s="296"/>
      <c r="C157" s="319" t="str">
        <f>'Data information'!C240</f>
        <v>งานประตู-หน้าต่าง</v>
      </c>
      <c r="D157" s="254"/>
      <c r="E157" s="297"/>
      <c r="F157" s="219"/>
      <c r="G157" s="219"/>
      <c r="H157" s="219"/>
      <c r="I157" s="219"/>
      <c r="J157" s="219"/>
      <c r="K157" s="219"/>
    </row>
    <row r="158" spans="1:11" s="208" customFormat="1" hidden="1">
      <c r="A158" s="219"/>
      <c r="B158" s="221"/>
      <c r="C158" s="319" t="str">
        <f>'Data information'!C375</f>
        <v>อาคาร 8</v>
      </c>
      <c r="D158" s="254"/>
      <c r="E158" s="285"/>
      <c r="F158" s="254"/>
      <c r="G158" s="254"/>
      <c r="H158" s="254"/>
      <c r="I158" s="254"/>
      <c r="J158" s="254"/>
      <c r="K158" s="320"/>
    </row>
    <row r="159" spans="1:11" s="208" customFormat="1" hidden="1">
      <c r="A159" s="231"/>
      <c r="B159" s="233"/>
      <c r="C159" s="321" t="str">
        <f>'Data information'!C376</f>
        <v xml:space="preserve"> - D1-ประตูบานเปิดคู่</v>
      </c>
      <c r="D159" s="254"/>
      <c r="E159" s="285" t="str">
        <f>'Data information'!D376</f>
        <v>ชุด</v>
      </c>
      <c r="F159" s="254">
        <f>'Data information'!E376</f>
        <v>27245.9</v>
      </c>
      <c r="G159" s="254">
        <f t="shared" ref="G159:G180" si="18">D159*F159</f>
        <v>0</v>
      </c>
      <c r="H159" s="254">
        <f>'Data information'!F376</f>
        <v>0</v>
      </c>
      <c r="I159" s="254">
        <f t="shared" ref="I159:I180" si="19">D159*H159</f>
        <v>0</v>
      </c>
      <c r="J159" s="254">
        <f t="shared" ref="J159:J180" si="20">G159+I159</f>
        <v>0</v>
      </c>
      <c r="K159" s="231"/>
    </row>
    <row r="160" spans="1:11" s="208" customFormat="1" hidden="1">
      <c r="A160" s="231"/>
      <c r="B160" s="233"/>
      <c r="C160" s="321" t="str">
        <f>'Data information'!C377</f>
        <v xml:space="preserve"> - D2-ประตูบานเปิดคู่</v>
      </c>
      <c r="D160" s="254"/>
      <c r="E160" s="285" t="str">
        <f>'Data information'!D377</f>
        <v>ชุด</v>
      </c>
      <c r="F160" s="254">
        <f>'Data information'!E377</f>
        <v>25245.000000000004</v>
      </c>
      <c r="G160" s="254">
        <f t="shared" si="18"/>
        <v>0</v>
      </c>
      <c r="H160" s="254">
        <f>'Data information'!F377</f>
        <v>0</v>
      </c>
      <c r="I160" s="254">
        <f t="shared" si="19"/>
        <v>0</v>
      </c>
      <c r="J160" s="254">
        <f t="shared" si="20"/>
        <v>0</v>
      </c>
      <c r="K160" s="231"/>
    </row>
    <row r="161" spans="1:11" s="208" customFormat="1" hidden="1">
      <c r="A161" s="231"/>
      <c r="B161" s="233"/>
      <c r="C161" s="321" t="str">
        <f>'Data information'!C378</f>
        <v xml:space="preserve"> - D3-ประตูบานเปิดเดี่ยว ประตูกันไฟ</v>
      </c>
      <c r="D161" s="254"/>
      <c r="E161" s="285" t="str">
        <f>'Data information'!D378</f>
        <v>ชุด</v>
      </c>
      <c r="F161" s="254">
        <f>'Data information'!E378</f>
        <v>16980</v>
      </c>
      <c r="G161" s="254">
        <f t="shared" si="18"/>
        <v>0</v>
      </c>
      <c r="H161" s="254">
        <f>'Data information'!F378</f>
        <v>1000</v>
      </c>
      <c r="I161" s="254">
        <f t="shared" si="19"/>
        <v>0</v>
      </c>
      <c r="J161" s="254">
        <f t="shared" si="20"/>
        <v>0</v>
      </c>
      <c r="K161" s="231"/>
    </row>
    <row r="162" spans="1:11" s="208" customFormat="1" hidden="1">
      <c r="A162" s="231"/>
      <c r="B162" s="233"/>
      <c r="C162" s="321" t="str">
        <f>'Data information'!C379</f>
        <v xml:space="preserve"> - D4-ประตูบานเปิดเดี่ยว</v>
      </c>
      <c r="D162" s="254"/>
      <c r="E162" s="285" t="str">
        <f>'Data information'!D379</f>
        <v>ชุด</v>
      </c>
      <c r="F162" s="254">
        <f>'Data information'!E379</f>
        <v>13090.000000000002</v>
      </c>
      <c r="G162" s="254">
        <f t="shared" si="18"/>
        <v>0</v>
      </c>
      <c r="H162" s="254">
        <f>'Data information'!F379</f>
        <v>0</v>
      </c>
      <c r="I162" s="254">
        <f t="shared" si="19"/>
        <v>0</v>
      </c>
      <c r="J162" s="254">
        <f t="shared" si="20"/>
        <v>0</v>
      </c>
      <c r="K162" s="231"/>
    </row>
    <row r="163" spans="1:11" s="208" customFormat="1" hidden="1">
      <c r="A163" s="231"/>
      <c r="B163" s="233"/>
      <c r="C163" s="321" t="str">
        <f>'Data information'!C380</f>
        <v xml:space="preserve"> - D5-ประตูบานเปิดเดี่ยว</v>
      </c>
      <c r="D163" s="254"/>
      <c r="E163" s="285" t="str">
        <f>'Data information'!D380</f>
        <v>ชุด</v>
      </c>
      <c r="F163" s="254">
        <f>'Data information'!E380</f>
        <v>4428</v>
      </c>
      <c r="G163" s="254">
        <f t="shared" si="18"/>
        <v>0</v>
      </c>
      <c r="H163" s="254">
        <f>'Data information'!F380</f>
        <v>180</v>
      </c>
      <c r="I163" s="254">
        <f t="shared" si="19"/>
        <v>0</v>
      </c>
      <c r="J163" s="254">
        <f t="shared" si="20"/>
        <v>0</v>
      </c>
      <c r="K163" s="231"/>
    </row>
    <row r="164" spans="1:11" s="208" customFormat="1" hidden="1">
      <c r="A164" s="231"/>
      <c r="B164" s="233"/>
      <c r="C164" s="321" t="str">
        <f>'Data information'!C381</f>
        <v xml:space="preserve"> - D6-ประตูบานเลื่อนเดี่ยว</v>
      </c>
      <c r="D164" s="254"/>
      <c r="E164" s="285" t="str">
        <f>'Data information'!D381</f>
        <v>ชุด</v>
      </c>
      <c r="F164" s="254">
        <f>'Data information'!E381</f>
        <v>5280</v>
      </c>
      <c r="G164" s="254">
        <f t="shared" si="18"/>
        <v>0</v>
      </c>
      <c r="H164" s="254">
        <f>'Data information'!F381</f>
        <v>240</v>
      </c>
      <c r="I164" s="254">
        <f t="shared" si="19"/>
        <v>0</v>
      </c>
      <c r="J164" s="254">
        <f t="shared" si="20"/>
        <v>0</v>
      </c>
      <c r="K164" s="231"/>
    </row>
    <row r="165" spans="1:11" s="208" customFormat="1" hidden="1">
      <c r="A165" s="231"/>
      <c r="B165" s="233"/>
      <c r="C165" s="321" t="str">
        <f>'Data information'!C382</f>
        <v xml:space="preserve"> - D7-ประตูบานเฟี้ยมกันเสียง</v>
      </c>
      <c r="D165" s="254"/>
      <c r="E165" s="285" t="str">
        <f>'Data information'!D382</f>
        <v>ชุด</v>
      </c>
      <c r="F165" s="254">
        <f>'Data information'!E382</f>
        <v>0</v>
      </c>
      <c r="G165" s="254">
        <f t="shared" si="18"/>
        <v>0</v>
      </c>
      <c r="H165" s="254">
        <f>'Data information'!F382</f>
        <v>0</v>
      </c>
      <c r="I165" s="254">
        <f t="shared" si="19"/>
        <v>0</v>
      </c>
      <c r="J165" s="254">
        <f t="shared" si="20"/>
        <v>0</v>
      </c>
      <c r="K165" s="231"/>
    </row>
    <row r="166" spans="1:11" s="208" customFormat="1" hidden="1">
      <c r="A166" s="231"/>
      <c r="B166" s="233"/>
      <c r="C166" s="321" t="str">
        <f>'Data information'!C383</f>
        <v xml:space="preserve"> - Ds-ประตูบานเปิดเดี่ยว</v>
      </c>
      <c r="D166" s="254"/>
      <c r="E166" s="285" t="str">
        <f>'Data information'!D383</f>
        <v>ชุด</v>
      </c>
      <c r="F166" s="254">
        <f>'Data information'!E383</f>
        <v>1650</v>
      </c>
      <c r="G166" s="254">
        <f t="shared" si="18"/>
        <v>0</v>
      </c>
      <c r="H166" s="254">
        <f>'Data information'!F383</f>
        <v>0</v>
      </c>
      <c r="I166" s="254">
        <f t="shared" si="19"/>
        <v>0</v>
      </c>
      <c r="J166" s="254">
        <f t="shared" si="20"/>
        <v>0</v>
      </c>
      <c r="K166" s="231"/>
    </row>
    <row r="167" spans="1:11" s="208" customFormat="1" hidden="1">
      <c r="A167" s="231"/>
      <c r="B167" s="233"/>
      <c r="C167" s="321" t="str">
        <f>'Data information'!C384</f>
        <v xml:space="preserve"> - W1-หน้าต่างบานเปิดเดี่ยว+ช่องแสงติดตาย (รวมกันสาดเหล็กแผ่นเรียบ)</v>
      </c>
      <c r="D167" s="254"/>
      <c r="E167" s="285" t="str">
        <f>'Data information'!D384</f>
        <v>ชุด</v>
      </c>
      <c r="F167" s="254">
        <f>'Data information'!E384</f>
        <v>12062.199999999999</v>
      </c>
      <c r="G167" s="254">
        <f t="shared" si="18"/>
        <v>0</v>
      </c>
      <c r="H167" s="254">
        <f>'Data information'!F384</f>
        <v>0</v>
      </c>
      <c r="I167" s="254">
        <f t="shared" si="19"/>
        <v>0</v>
      </c>
      <c r="J167" s="254">
        <f t="shared" si="20"/>
        <v>0</v>
      </c>
      <c r="K167" s="231"/>
    </row>
    <row r="168" spans="1:11" s="208" customFormat="1" hidden="1">
      <c r="A168" s="231"/>
      <c r="B168" s="233"/>
      <c r="C168" s="321" t="str">
        <f>'Data information'!C385</f>
        <v xml:space="preserve"> - W1A-หน้าต่างบานเปิดเดี่ยว+ช่องแสงติดตาย</v>
      </c>
      <c r="D168" s="254"/>
      <c r="E168" s="285" t="str">
        <f>'Data information'!D385</f>
        <v>ชุด</v>
      </c>
      <c r="F168" s="254">
        <f>'Data information'!E385</f>
        <v>8653</v>
      </c>
      <c r="G168" s="254">
        <f t="shared" si="18"/>
        <v>0</v>
      </c>
      <c r="H168" s="254">
        <f>'Data information'!F385</f>
        <v>0</v>
      </c>
      <c r="I168" s="254">
        <f t="shared" si="19"/>
        <v>0</v>
      </c>
      <c r="J168" s="254">
        <f t="shared" si="20"/>
        <v>0</v>
      </c>
      <c r="K168" s="231"/>
    </row>
    <row r="169" spans="1:11" s="208" customFormat="1" hidden="1">
      <c r="A169" s="231"/>
      <c r="B169" s="233"/>
      <c r="C169" s="321" t="str">
        <f>'Data information'!C386</f>
        <v xml:space="preserve"> - W2-หน้าต่างบานเลื่อนสลับ+ช่องแสงติดตาย (รวมกันสาดเหล็กแผ่นเรียบ)</v>
      </c>
      <c r="D169" s="254"/>
      <c r="E169" s="285" t="str">
        <f>'Data information'!D386</f>
        <v>ชุด</v>
      </c>
      <c r="F169" s="254">
        <f>'Data information'!E386</f>
        <v>17862.5</v>
      </c>
      <c r="G169" s="254">
        <f t="shared" si="18"/>
        <v>0</v>
      </c>
      <c r="H169" s="254">
        <f>'Data information'!F386</f>
        <v>0</v>
      </c>
      <c r="I169" s="254">
        <f t="shared" si="19"/>
        <v>0</v>
      </c>
      <c r="J169" s="254">
        <f t="shared" si="20"/>
        <v>0</v>
      </c>
      <c r="K169" s="231"/>
    </row>
    <row r="170" spans="1:11" s="208" customFormat="1" hidden="1">
      <c r="A170" s="231"/>
      <c r="B170" s="233"/>
      <c r="C170" s="321" t="str">
        <f>'Data information'!C387</f>
        <v xml:space="preserve"> - W2A-หน้าต่างบานเลื่อนสลับ+ช่องแสงติดตาย</v>
      </c>
      <c r="D170" s="254"/>
      <c r="E170" s="285" t="str">
        <f>'Data information'!D387</f>
        <v>ชุด</v>
      </c>
      <c r="F170" s="254">
        <f>'Data information'!E387</f>
        <v>15053.499999999998</v>
      </c>
      <c r="G170" s="254">
        <f t="shared" si="18"/>
        <v>0</v>
      </c>
      <c r="H170" s="254">
        <f>'Data information'!F387</f>
        <v>0</v>
      </c>
      <c r="I170" s="254">
        <f t="shared" si="19"/>
        <v>0</v>
      </c>
      <c r="J170" s="254">
        <f t="shared" si="20"/>
        <v>0</v>
      </c>
      <c r="K170" s="231"/>
    </row>
    <row r="171" spans="1:11" s="208" customFormat="1" hidden="1">
      <c r="A171" s="231"/>
      <c r="B171" s="233"/>
      <c r="C171" s="321" t="str">
        <f>'Data information'!C388</f>
        <v xml:space="preserve"> - W2B-หน้าต่างบานเลื่อนสลับ+ช่องแสงติดตาย</v>
      </c>
      <c r="D171" s="254"/>
      <c r="E171" s="285" t="str">
        <f>'Data information'!D388</f>
        <v>ชุด</v>
      </c>
      <c r="F171" s="254">
        <f>'Data information'!E388</f>
        <v>15688.874999999998</v>
      </c>
      <c r="G171" s="254">
        <f t="shared" si="18"/>
        <v>0</v>
      </c>
      <c r="H171" s="254">
        <f>'Data information'!F388</f>
        <v>0</v>
      </c>
      <c r="I171" s="254">
        <f t="shared" si="19"/>
        <v>0</v>
      </c>
      <c r="J171" s="254">
        <f t="shared" si="20"/>
        <v>0</v>
      </c>
      <c r="K171" s="231"/>
    </row>
    <row r="172" spans="1:11" s="208" customFormat="1" hidden="1">
      <c r="A172" s="231"/>
      <c r="B172" s="233"/>
      <c r="C172" s="321" t="str">
        <f>'Data information'!C389</f>
        <v xml:space="preserve"> - W3-หน้าต่างบานเลื่อนสลับ+ช่องแสงติดตาย</v>
      </c>
      <c r="D172" s="254"/>
      <c r="E172" s="285" t="str">
        <f>'Data information'!D389</f>
        <v>ชุด</v>
      </c>
      <c r="F172" s="254">
        <f>'Data information'!E389</f>
        <v>12120.999999999998</v>
      </c>
      <c r="G172" s="254">
        <f t="shared" si="18"/>
        <v>0</v>
      </c>
      <c r="H172" s="254">
        <f>'Data information'!F389</f>
        <v>0</v>
      </c>
      <c r="I172" s="254">
        <f t="shared" si="19"/>
        <v>0</v>
      </c>
      <c r="J172" s="254">
        <f t="shared" si="20"/>
        <v>0</v>
      </c>
      <c r="K172" s="231"/>
    </row>
    <row r="173" spans="1:11" s="208" customFormat="1" hidden="1">
      <c r="A173" s="231"/>
      <c r="B173" s="233"/>
      <c r="C173" s="321" t="str">
        <f>'Data information'!C390</f>
        <v xml:space="preserve"> - W3A-หน้าต่างบานเลื่อนสลับ+ช่องแสงติดตาย</v>
      </c>
      <c r="D173" s="254"/>
      <c r="E173" s="285" t="str">
        <f>'Data information'!D390</f>
        <v>ชุด</v>
      </c>
      <c r="F173" s="254">
        <f>'Data information'!E390</f>
        <v>12277.4</v>
      </c>
      <c r="G173" s="254">
        <f t="shared" si="18"/>
        <v>0</v>
      </c>
      <c r="H173" s="254">
        <f>'Data information'!F390</f>
        <v>0</v>
      </c>
      <c r="I173" s="254">
        <f t="shared" si="19"/>
        <v>0</v>
      </c>
      <c r="J173" s="254">
        <f t="shared" si="20"/>
        <v>0</v>
      </c>
      <c r="K173" s="231"/>
    </row>
    <row r="174" spans="1:11" s="208" customFormat="1" hidden="1">
      <c r="A174" s="231"/>
      <c r="B174" s="233"/>
      <c r="C174" s="321" t="str">
        <f>'Data information'!C391</f>
        <v xml:space="preserve"> - W4-หน้าต่างบานเลื่อนสลับ</v>
      </c>
      <c r="D174" s="254"/>
      <c r="E174" s="285" t="str">
        <f>'Data information'!D391</f>
        <v>ชุด</v>
      </c>
      <c r="F174" s="254">
        <f>'Data information'!E391</f>
        <v>4606.2349999999997</v>
      </c>
      <c r="G174" s="254">
        <f t="shared" si="18"/>
        <v>0</v>
      </c>
      <c r="H174" s="254">
        <f>'Data information'!F391</f>
        <v>0</v>
      </c>
      <c r="I174" s="254">
        <f t="shared" si="19"/>
        <v>0</v>
      </c>
      <c r="J174" s="254">
        <f t="shared" si="20"/>
        <v>0</v>
      </c>
      <c r="K174" s="231"/>
    </row>
    <row r="175" spans="1:11" s="208" customFormat="1" hidden="1">
      <c r="A175" s="231"/>
      <c r="B175" s="233"/>
      <c r="C175" s="321" t="str">
        <f>'Data information'!C392</f>
        <v xml:space="preserve"> - W5-หน้าต่างบานเลื่อนสลับ</v>
      </c>
      <c r="D175" s="254"/>
      <c r="E175" s="285" t="str">
        <f>'Data information'!D392</f>
        <v>ชุด</v>
      </c>
      <c r="F175" s="254">
        <f>'Data information'!E392</f>
        <v>6744.7499999999991</v>
      </c>
      <c r="G175" s="254">
        <f t="shared" si="18"/>
        <v>0</v>
      </c>
      <c r="H175" s="254">
        <f>'Data information'!F392</f>
        <v>0</v>
      </c>
      <c r="I175" s="254">
        <f t="shared" si="19"/>
        <v>0</v>
      </c>
      <c r="J175" s="254">
        <f t="shared" si="20"/>
        <v>0</v>
      </c>
      <c r="K175" s="231"/>
    </row>
    <row r="176" spans="1:11" s="208" customFormat="1" hidden="1">
      <c r="A176" s="231"/>
      <c r="B176" s="233"/>
      <c r="C176" s="321" t="str">
        <f>'Data information'!C393</f>
        <v xml:space="preserve"> - W6-หน้าต่างบานเกล็ดระบายอากาศ</v>
      </c>
      <c r="D176" s="254"/>
      <c r="E176" s="285" t="str">
        <f>'Data information'!D393</f>
        <v>ชุด</v>
      </c>
      <c r="F176" s="254">
        <f>'Data information'!E393</f>
        <v>4594.25</v>
      </c>
      <c r="G176" s="254">
        <f t="shared" si="18"/>
        <v>0</v>
      </c>
      <c r="H176" s="254">
        <f>'Data information'!F393</f>
        <v>0</v>
      </c>
      <c r="I176" s="254">
        <f t="shared" si="19"/>
        <v>0</v>
      </c>
      <c r="J176" s="254">
        <f t="shared" si="20"/>
        <v>0</v>
      </c>
      <c r="K176" s="231"/>
    </row>
    <row r="177" spans="1:11" s="208" customFormat="1" hidden="1">
      <c r="A177" s="231"/>
      <c r="B177" s="233"/>
      <c r="C177" s="321" t="str">
        <f>'Data information'!C394</f>
        <v xml:space="preserve"> - W6A-หน้าต่างบานเกล็ดระบายอากาศ</v>
      </c>
      <c r="D177" s="254"/>
      <c r="E177" s="285" t="str">
        <f>'Data information'!D394</f>
        <v>ชุด</v>
      </c>
      <c r="F177" s="254">
        <f>'Data information'!E394</f>
        <v>4056.6249999999995</v>
      </c>
      <c r="G177" s="254">
        <f t="shared" si="18"/>
        <v>0</v>
      </c>
      <c r="H177" s="254">
        <f>'Data information'!F394</f>
        <v>0</v>
      </c>
      <c r="I177" s="254">
        <f t="shared" si="19"/>
        <v>0</v>
      </c>
      <c r="J177" s="254">
        <f t="shared" si="20"/>
        <v>0</v>
      </c>
      <c r="K177" s="231"/>
    </row>
    <row r="178" spans="1:11" s="208" customFormat="1" hidden="1">
      <c r="A178" s="231"/>
      <c r="B178" s="233"/>
      <c r="C178" s="321" t="str">
        <f>'Data information'!C395</f>
        <v xml:space="preserve"> - W7-หน้าต่างบานเลื่อนคู่</v>
      </c>
      <c r="D178" s="254"/>
      <c r="E178" s="285" t="str">
        <f>'Data information'!D395</f>
        <v>ชุด</v>
      </c>
      <c r="F178" s="254">
        <f>'Data information'!E395</f>
        <v>7233.4999999999991</v>
      </c>
      <c r="G178" s="254">
        <f t="shared" si="18"/>
        <v>0</v>
      </c>
      <c r="H178" s="254">
        <f>'Data information'!F395</f>
        <v>0</v>
      </c>
      <c r="I178" s="254">
        <f t="shared" si="19"/>
        <v>0</v>
      </c>
      <c r="J178" s="254">
        <f t="shared" si="20"/>
        <v>0</v>
      </c>
      <c r="K178" s="231"/>
    </row>
    <row r="179" spans="1:11" s="208" customFormat="1" hidden="1">
      <c r="A179" s="231"/>
      <c r="B179" s="233"/>
      <c r="C179" s="321" t="str">
        <f>'Data information'!C396</f>
        <v xml:space="preserve"> - W8-หน้าต่างช่องแสงติดตาย</v>
      </c>
      <c r="D179" s="254"/>
      <c r="E179" s="285" t="str">
        <f>'Data information'!D396</f>
        <v>ชุด</v>
      </c>
      <c r="F179" s="254">
        <f>'Data information'!E396</f>
        <v>11290.125</v>
      </c>
      <c r="G179" s="254">
        <f t="shared" si="18"/>
        <v>0</v>
      </c>
      <c r="H179" s="254">
        <f>'Data information'!F396</f>
        <v>0</v>
      </c>
      <c r="I179" s="254">
        <f t="shared" si="19"/>
        <v>0</v>
      </c>
      <c r="J179" s="254">
        <f t="shared" si="20"/>
        <v>0</v>
      </c>
      <c r="K179" s="231"/>
    </row>
    <row r="180" spans="1:11" s="208" customFormat="1" hidden="1">
      <c r="A180" s="231"/>
      <c r="B180" s="233"/>
      <c r="C180" s="321" t="str">
        <f>'Data information'!C397</f>
        <v xml:space="preserve"> - W8A-หน้าต่างช่องแสงติดตาย</v>
      </c>
      <c r="D180" s="254"/>
      <c r="E180" s="285" t="str">
        <f>'Data information'!D397</f>
        <v>ชุด</v>
      </c>
      <c r="F180" s="254">
        <f>'Data information'!E397</f>
        <v>6431.95</v>
      </c>
      <c r="G180" s="254">
        <f t="shared" si="18"/>
        <v>0</v>
      </c>
      <c r="H180" s="254">
        <f>'Data information'!F397</f>
        <v>0</v>
      </c>
      <c r="I180" s="254">
        <f t="shared" si="19"/>
        <v>0</v>
      </c>
      <c r="J180" s="254">
        <f t="shared" si="20"/>
        <v>0</v>
      </c>
      <c r="K180" s="231"/>
    </row>
    <row r="181" spans="1:11" s="208" customFormat="1" hidden="1">
      <c r="A181" s="295"/>
      <c r="B181" s="296"/>
      <c r="C181" s="319" t="str">
        <f>'Data information'!C398</f>
        <v>งานสุขภัณฑ์</v>
      </c>
      <c r="D181" s="254"/>
      <c r="E181" s="297"/>
      <c r="F181" s="219"/>
      <c r="G181" s="219"/>
      <c r="H181" s="219"/>
      <c r="I181" s="219"/>
      <c r="J181" s="219"/>
      <c r="K181" s="219"/>
    </row>
    <row r="182" spans="1:11" s="208" customFormat="1" hidden="1">
      <c r="A182" s="219"/>
      <c r="B182" s="221"/>
      <c r="C182" s="321" t="str">
        <f>'Data information'!C399</f>
        <v xml:space="preserve"> - โถส้วมแบบนั่งราบ ชนิดชักโครก พร้อมอุปกรณ์ครบชุด  </v>
      </c>
      <c r="D182" s="254"/>
      <c r="E182" s="285" t="str">
        <f>'Data information'!D399</f>
        <v>ชุด</v>
      </c>
      <c r="F182" s="254">
        <f>'Data information'!E399</f>
        <v>3129.3</v>
      </c>
      <c r="G182" s="254">
        <f>D182*F182</f>
        <v>0</v>
      </c>
      <c r="H182" s="254">
        <f>'Data information'!F399</f>
        <v>450</v>
      </c>
      <c r="I182" s="254">
        <f>D182*H182</f>
        <v>0</v>
      </c>
      <c r="J182" s="254">
        <f>G182+I182</f>
        <v>0</v>
      </c>
      <c r="K182" s="320" t="s">
        <v>967</v>
      </c>
    </row>
    <row r="183" spans="1:11" s="208" customFormat="1" hidden="1">
      <c r="A183" s="231"/>
      <c r="B183" s="233"/>
      <c r="C183" s="321" t="str">
        <f>'Data information'!C400</f>
        <v xml:space="preserve"> - อ่างล้างหน้า ชนิดฝังใต้เคาน์เตอร์ พร้อมอุปกรณ์ครบชุด  </v>
      </c>
      <c r="D183" s="254"/>
      <c r="E183" s="285" t="str">
        <f>'Data information'!D400</f>
        <v>ชุด</v>
      </c>
      <c r="F183" s="254">
        <f>'Data information'!E400</f>
        <v>1762.9</v>
      </c>
      <c r="G183" s="254">
        <f t="shared" ref="G183:G195" si="21">D183*F183</f>
        <v>0</v>
      </c>
      <c r="H183" s="254">
        <f>'Data information'!F400</f>
        <v>450</v>
      </c>
      <c r="I183" s="254">
        <f t="shared" ref="I183:I195" si="22">D183*H183</f>
        <v>0</v>
      </c>
      <c r="J183" s="254">
        <f t="shared" ref="J183:J195" si="23">G183+I183</f>
        <v>0</v>
      </c>
      <c r="K183" s="231"/>
    </row>
    <row r="184" spans="1:11" s="208" customFormat="1" hidden="1">
      <c r="A184" s="231"/>
      <c r="B184" s="233"/>
      <c r="C184" s="321" t="str">
        <f>'Data information'!C401</f>
        <v xml:space="preserve"> - อ่างล้างหน้า ชนิดวางเคาน์เตอร์ พร้อมอุปกรณ์ครบชุด</v>
      </c>
      <c r="D184" s="254"/>
      <c r="E184" s="285" t="str">
        <f>'Data information'!D401</f>
        <v>ชุด</v>
      </c>
      <c r="F184" s="254">
        <f>'Data information'!E401</f>
        <v>1762.9</v>
      </c>
      <c r="G184" s="254">
        <f t="shared" si="21"/>
        <v>0</v>
      </c>
      <c r="H184" s="254">
        <f>'Data information'!F401</f>
        <v>450</v>
      </c>
      <c r="I184" s="254">
        <f t="shared" si="22"/>
        <v>0</v>
      </c>
      <c r="J184" s="254">
        <f t="shared" si="23"/>
        <v>0</v>
      </c>
      <c r="K184" s="231"/>
    </row>
    <row r="185" spans="1:11" s="208" customFormat="1" hidden="1">
      <c r="A185" s="231"/>
      <c r="B185" s="233"/>
      <c r="C185" s="321" t="str">
        <f>'Data information'!C402</f>
        <v xml:space="preserve"> - อ่างล้างหน้า ชนิดวางเคาน์เตอร์ พร้อมอุปกรณ์ครบชุด </v>
      </c>
      <c r="D185" s="254"/>
      <c r="E185" s="285" t="str">
        <f>'Data information'!D402</f>
        <v>ชุด</v>
      </c>
      <c r="F185" s="254">
        <f>'Data information'!E402</f>
        <v>1762.9</v>
      </c>
      <c r="G185" s="254">
        <f t="shared" si="21"/>
        <v>0</v>
      </c>
      <c r="H185" s="254">
        <f>'Data information'!F402</f>
        <v>450</v>
      </c>
      <c r="I185" s="254">
        <f t="shared" si="22"/>
        <v>0</v>
      </c>
      <c r="J185" s="254">
        <f t="shared" si="23"/>
        <v>0</v>
      </c>
      <c r="K185" s="231"/>
    </row>
    <row r="186" spans="1:11" s="208" customFormat="1" hidden="1">
      <c r="A186" s="231"/>
      <c r="B186" s="233"/>
      <c r="C186" s="321" t="str">
        <f>'Data information'!C403</f>
        <v xml:space="preserve"> - อ่างล้างหน้า แบบขาตั้งลอย พร้อมอุปกรณ์ครบชุด  ห้องผู้พิการ</v>
      </c>
      <c r="D186" s="254"/>
      <c r="E186" s="285" t="str">
        <f>'Data information'!D403</f>
        <v>ชุด</v>
      </c>
      <c r="F186" s="254">
        <f>'Data information'!E403</f>
        <v>3312.5</v>
      </c>
      <c r="G186" s="254">
        <f t="shared" si="21"/>
        <v>0</v>
      </c>
      <c r="H186" s="254">
        <f>'Data information'!F403</f>
        <v>450</v>
      </c>
      <c r="I186" s="254">
        <f t="shared" si="22"/>
        <v>0</v>
      </c>
      <c r="J186" s="254">
        <f t="shared" si="23"/>
        <v>0</v>
      </c>
      <c r="K186" s="231"/>
    </row>
    <row r="187" spans="1:11" s="208" customFormat="1" hidden="1">
      <c r="A187" s="231"/>
      <c r="B187" s="233"/>
      <c r="C187" s="321" t="str">
        <f>'Data information'!C404</f>
        <v xml:space="preserve"> - ก๊อกน้ำเย็นอ่างล้างหน้า</v>
      </c>
      <c r="D187" s="254"/>
      <c r="E187" s="285" t="str">
        <f>'Data information'!D404</f>
        <v>ชุด</v>
      </c>
      <c r="F187" s="254">
        <f>'Data information'!E404</f>
        <v>860.1</v>
      </c>
      <c r="G187" s="254">
        <f t="shared" si="21"/>
        <v>0</v>
      </c>
      <c r="H187" s="254">
        <f>'Data information'!F404</f>
        <v>0</v>
      </c>
      <c r="I187" s="254">
        <f t="shared" si="22"/>
        <v>0</v>
      </c>
      <c r="J187" s="254">
        <f t="shared" si="23"/>
        <v>0</v>
      </c>
      <c r="K187" s="231"/>
    </row>
    <row r="188" spans="1:11" s="208" customFormat="1" hidden="1">
      <c r="A188" s="231"/>
      <c r="B188" s="233"/>
      <c r="C188" s="321" t="str">
        <f>'Data information'!C405</f>
        <v xml:space="preserve"> - ก๊อกน้ำเย็นอ่างล้างหน้า</v>
      </c>
      <c r="D188" s="254"/>
      <c r="E188" s="285" t="str">
        <f>'Data information'!D405</f>
        <v>ชุด</v>
      </c>
      <c r="F188" s="254">
        <f>'Data information'!E405</f>
        <v>860.1</v>
      </c>
      <c r="G188" s="254">
        <f t="shared" si="21"/>
        <v>0</v>
      </c>
      <c r="H188" s="254">
        <f>'Data information'!F405</f>
        <v>0</v>
      </c>
      <c r="I188" s="254">
        <f t="shared" si="22"/>
        <v>0</v>
      </c>
      <c r="J188" s="254">
        <f t="shared" si="23"/>
        <v>0</v>
      </c>
      <c r="K188" s="231"/>
    </row>
    <row r="189" spans="1:11" s="208" customFormat="1" hidden="1">
      <c r="A189" s="231"/>
      <c r="B189" s="233"/>
      <c r="C189" s="321" t="str">
        <f>'Data information'!C406</f>
        <v xml:space="preserve"> - ก๊อกน้ำเย็นอ่างล้างหน้า</v>
      </c>
      <c r="D189" s="254"/>
      <c r="E189" s="285" t="str">
        <f>'Data information'!D406</f>
        <v>ชุด</v>
      </c>
      <c r="F189" s="254">
        <f>'Data information'!E406</f>
        <v>860.1</v>
      </c>
      <c r="G189" s="254">
        <f t="shared" si="21"/>
        <v>0</v>
      </c>
      <c r="H189" s="254">
        <f>'Data information'!F406</f>
        <v>0</v>
      </c>
      <c r="I189" s="254">
        <f t="shared" si="22"/>
        <v>0</v>
      </c>
      <c r="J189" s="254">
        <f t="shared" si="23"/>
        <v>0</v>
      </c>
      <c r="K189" s="231"/>
    </row>
    <row r="190" spans="1:11" s="208" customFormat="1" hidden="1">
      <c r="A190" s="231"/>
      <c r="B190" s="233"/>
      <c r="C190" s="321" t="str">
        <f>'Data information'!C407</f>
        <v xml:space="preserve"> - โถปัสสาวะ  พร้อมอุปกรณ์ครบชุด  </v>
      </c>
      <c r="D190" s="254"/>
      <c r="E190" s="285" t="str">
        <f>'Data information'!D407</f>
        <v>ชุด</v>
      </c>
      <c r="F190" s="254">
        <f>'Data information'!E407</f>
        <v>2348.5</v>
      </c>
      <c r="G190" s="254">
        <f t="shared" si="21"/>
        <v>0</v>
      </c>
      <c r="H190" s="254">
        <f>'Data information'!F407</f>
        <v>450</v>
      </c>
      <c r="I190" s="254">
        <f t="shared" si="22"/>
        <v>0</v>
      </c>
      <c r="J190" s="254">
        <f t="shared" si="23"/>
        <v>0</v>
      </c>
      <c r="K190" s="320" t="s">
        <v>967</v>
      </c>
    </row>
    <row r="191" spans="1:11" s="208" customFormat="1" hidden="1">
      <c r="A191" s="231"/>
      <c r="B191" s="233"/>
      <c r="C191" s="321" t="str">
        <f>'Data information'!C408</f>
        <v xml:space="preserve"> - สายชำระ</v>
      </c>
      <c r="D191" s="254"/>
      <c r="E191" s="285" t="str">
        <f>'Data information'!D408</f>
        <v>ชุด</v>
      </c>
      <c r="F191" s="254">
        <f>'Data information'!E408</f>
        <v>488</v>
      </c>
      <c r="G191" s="254">
        <f t="shared" si="21"/>
        <v>0</v>
      </c>
      <c r="H191" s="254">
        <f>'Data information'!F408</f>
        <v>35</v>
      </c>
      <c r="I191" s="254">
        <f t="shared" si="22"/>
        <v>0</v>
      </c>
      <c r="J191" s="254">
        <f t="shared" si="23"/>
        <v>0</v>
      </c>
      <c r="K191" s="231"/>
    </row>
    <row r="192" spans="1:11" s="208" customFormat="1" hidden="1">
      <c r="A192" s="231"/>
      <c r="B192" s="233"/>
      <c r="C192" s="321" t="str">
        <f>'Data information'!C409</f>
        <v xml:space="preserve"> - ตะแกรงดักกลิ่น ขนาด  2 นิ้ว</v>
      </c>
      <c r="D192" s="254"/>
      <c r="E192" s="285" t="str">
        <f>'Data information'!D409</f>
        <v>ชุด</v>
      </c>
      <c r="F192" s="254">
        <f>'Data information'!E409</f>
        <v>353.8</v>
      </c>
      <c r="G192" s="254">
        <f t="shared" si="21"/>
        <v>0</v>
      </c>
      <c r="H192" s="254">
        <f>'Data information'!F409</f>
        <v>0</v>
      </c>
      <c r="I192" s="254">
        <f t="shared" si="22"/>
        <v>0</v>
      </c>
      <c r="J192" s="254">
        <f t="shared" si="23"/>
        <v>0</v>
      </c>
      <c r="K192" s="231"/>
    </row>
    <row r="193" spans="1:11" s="208" customFormat="1" hidden="1">
      <c r="A193" s="231"/>
      <c r="B193" s="233"/>
      <c r="C193" s="321" t="str">
        <f>'Data information'!C410</f>
        <v xml:space="preserve"> - ก๊อกน้ำล้างพื้น  ***ติดใต้ชาวเวอร์ +0.45 ม.</v>
      </c>
      <c r="D193" s="254"/>
      <c r="E193" s="285" t="str">
        <f>'Data information'!D410</f>
        <v>ชุด</v>
      </c>
      <c r="F193" s="254">
        <f>'Data information'!E410</f>
        <v>292.8</v>
      </c>
      <c r="G193" s="254">
        <f t="shared" si="21"/>
        <v>0</v>
      </c>
      <c r="H193" s="254">
        <f>'Data information'!F410</f>
        <v>25</v>
      </c>
      <c r="I193" s="254">
        <f t="shared" si="22"/>
        <v>0</v>
      </c>
      <c r="J193" s="254">
        <f t="shared" si="23"/>
        <v>0</v>
      </c>
      <c r="K193" s="231"/>
    </row>
    <row r="194" spans="1:11" s="208" customFormat="1" hidden="1">
      <c r="A194" s="231"/>
      <c r="B194" s="233"/>
      <c r="C194" s="321" t="str">
        <f>'Data information'!C411</f>
        <v xml:space="preserve"> - ที่ใส่กระดาษชำระสำเร็จรูป JRT</v>
      </c>
      <c r="D194" s="254"/>
      <c r="E194" s="285" t="str">
        <f>'Data information'!D411</f>
        <v>ชุด</v>
      </c>
      <c r="F194" s="254">
        <f>'Data information'!E411</f>
        <v>0</v>
      </c>
      <c r="G194" s="254">
        <f t="shared" si="21"/>
        <v>0</v>
      </c>
      <c r="H194" s="254">
        <f>'Data information'!F411</f>
        <v>0</v>
      </c>
      <c r="I194" s="254">
        <f t="shared" si="22"/>
        <v>0</v>
      </c>
      <c r="J194" s="254">
        <f t="shared" si="23"/>
        <v>0</v>
      </c>
      <c r="K194" s="320" t="s">
        <v>967</v>
      </c>
    </row>
    <row r="195" spans="1:11" s="208" customFormat="1" hidden="1">
      <c r="A195" s="231"/>
      <c r="B195" s="233"/>
      <c r="C195" s="321" t="str">
        <f>'Data information'!C412</f>
        <v xml:space="preserve"> - ราวจับสแตนเลส (ราวทรงตัวอ่างล้างหน้า+ราวทรงตัวขวา+ราวทรงตัวซ้าย)</v>
      </c>
      <c r="D195" s="254"/>
      <c r="E195" s="285" t="str">
        <f>'Data information'!D412</f>
        <v>ชุด</v>
      </c>
      <c r="F195" s="254">
        <f>'Data information'!E412</f>
        <v>12419.6</v>
      </c>
      <c r="G195" s="254">
        <f t="shared" si="21"/>
        <v>0</v>
      </c>
      <c r="H195" s="254">
        <f>'Data information'!F412</f>
        <v>105</v>
      </c>
      <c r="I195" s="254">
        <f t="shared" si="22"/>
        <v>0</v>
      </c>
      <c r="J195" s="254">
        <f t="shared" si="23"/>
        <v>0</v>
      </c>
      <c r="K195" s="231"/>
    </row>
    <row r="196" spans="1:11" s="208" customFormat="1" hidden="1">
      <c r="A196" s="231"/>
      <c r="B196" s="233"/>
      <c r="C196" s="321" t="str">
        <f>'Data information'!C413</f>
        <v xml:space="preserve"> - ฝักบัวสายอ่อนพร้อมก๊อกยืนอาบวาวล์ลอย</v>
      </c>
      <c r="D196" s="254"/>
      <c r="E196" s="285" t="str">
        <f>'Data information'!D413</f>
        <v>ชุด</v>
      </c>
      <c r="F196" s="254">
        <f>'Data information'!E413</f>
        <v>2907.5</v>
      </c>
      <c r="G196" s="254">
        <f>D196*F196</f>
        <v>0</v>
      </c>
      <c r="H196" s="254">
        <f>'Data information'!F413</f>
        <v>70</v>
      </c>
      <c r="I196" s="254">
        <f>D196*H196</f>
        <v>0</v>
      </c>
      <c r="J196" s="254">
        <f>G196+I196</f>
        <v>0</v>
      </c>
      <c r="K196" s="231"/>
    </row>
    <row r="197" spans="1:11" s="208" customFormat="1" hidden="1">
      <c r="A197" s="231"/>
      <c r="B197" s="233"/>
      <c r="C197" s="321" t="str">
        <f>'Data information'!C414</f>
        <v xml:space="preserve"> - กระจกเงา ขนาด 5.00x1.00 ม.</v>
      </c>
      <c r="D197" s="254"/>
      <c r="E197" s="285" t="str">
        <f>'Data information'!D414</f>
        <v>ชุด</v>
      </c>
      <c r="F197" s="254">
        <f>'Data information'!E414</f>
        <v>2220</v>
      </c>
      <c r="G197" s="254">
        <f t="shared" ref="G197:G219" si="24">D197*F197</f>
        <v>0</v>
      </c>
      <c r="H197" s="254">
        <f>'Data information'!F414</f>
        <v>495</v>
      </c>
      <c r="I197" s="254">
        <f t="shared" ref="I197:I219" si="25">D197*H197</f>
        <v>0</v>
      </c>
      <c r="J197" s="254">
        <f t="shared" ref="J197:J219" si="26">G197+I197</f>
        <v>0</v>
      </c>
      <c r="K197" s="231"/>
    </row>
    <row r="198" spans="1:11" s="208" customFormat="1" hidden="1">
      <c r="A198" s="231"/>
      <c r="B198" s="233"/>
      <c r="C198" s="321" t="str">
        <f>'Data information'!C415</f>
        <v xml:space="preserve"> - กระจกเงา ขนาด 3.90x1.00 ม.</v>
      </c>
      <c r="D198" s="254"/>
      <c r="E198" s="285" t="str">
        <f>'Data information'!D415</f>
        <v>ชุด</v>
      </c>
      <c r="F198" s="254">
        <f>'Data information'!E415</f>
        <v>1730</v>
      </c>
      <c r="G198" s="254">
        <f t="shared" si="24"/>
        <v>0</v>
      </c>
      <c r="H198" s="254">
        <f>'Data information'!F415</f>
        <v>386</v>
      </c>
      <c r="I198" s="254">
        <f t="shared" si="25"/>
        <v>0</v>
      </c>
      <c r="J198" s="254">
        <f t="shared" si="26"/>
        <v>0</v>
      </c>
      <c r="K198" s="231"/>
    </row>
    <row r="199" spans="1:11" s="208" customFormat="1" hidden="1">
      <c r="A199" s="231"/>
      <c r="B199" s="233"/>
      <c r="C199" s="321" t="str">
        <f>'Data information'!C416</f>
        <v xml:space="preserve"> - กระจกเงา ขนาด 3.70x1.00 ม.</v>
      </c>
      <c r="D199" s="254"/>
      <c r="E199" s="285" t="str">
        <f>'Data information'!D416</f>
        <v>ชุด</v>
      </c>
      <c r="F199" s="254">
        <f>'Data information'!E416</f>
        <v>1640</v>
      </c>
      <c r="G199" s="254">
        <f t="shared" si="24"/>
        <v>0</v>
      </c>
      <c r="H199" s="254">
        <f>'Data information'!F416</f>
        <v>366</v>
      </c>
      <c r="I199" s="254">
        <f t="shared" si="25"/>
        <v>0</v>
      </c>
      <c r="J199" s="254">
        <f t="shared" si="26"/>
        <v>0</v>
      </c>
      <c r="K199" s="231"/>
    </row>
    <row r="200" spans="1:11" s="208" customFormat="1" hidden="1">
      <c r="A200" s="231"/>
      <c r="B200" s="233"/>
      <c r="C200" s="321" t="str">
        <f>'Data information'!C417</f>
        <v xml:space="preserve"> - กระจกเงา ขนาด 3.65x1.00 ม.</v>
      </c>
      <c r="D200" s="254"/>
      <c r="E200" s="285" t="str">
        <f>'Data information'!D417</f>
        <v>ชุด</v>
      </c>
      <c r="F200" s="254">
        <f>'Data information'!E417</f>
        <v>1620</v>
      </c>
      <c r="G200" s="254">
        <f t="shared" si="24"/>
        <v>0</v>
      </c>
      <c r="H200" s="254">
        <f>'Data information'!F417</f>
        <v>361</v>
      </c>
      <c r="I200" s="254">
        <f t="shared" si="25"/>
        <v>0</v>
      </c>
      <c r="J200" s="254">
        <f t="shared" si="26"/>
        <v>0</v>
      </c>
      <c r="K200" s="231"/>
    </row>
    <row r="201" spans="1:11" s="208" customFormat="1" hidden="1">
      <c r="A201" s="231"/>
      <c r="B201" s="233"/>
      <c r="C201" s="321" t="str">
        <f>'Data information'!C418</f>
        <v xml:space="preserve"> - กระจกเงา ขนาด 3.50x1.00 ม.</v>
      </c>
      <c r="D201" s="254"/>
      <c r="E201" s="285" t="str">
        <f>'Data information'!D418</f>
        <v>ชุด</v>
      </c>
      <c r="F201" s="254">
        <f>'Data information'!E418</f>
        <v>1550</v>
      </c>
      <c r="G201" s="254">
        <f t="shared" si="24"/>
        <v>0</v>
      </c>
      <c r="H201" s="254">
        <f>'Data information'!F418</f>
        <v>346</v>
      </c>
      <c r="I201" s="254">
        <f t="shared" si="25"/>
        <v>0</v>
      </c>
      <c r="J201" s="254">
        <f t="shared" si="26"/>
        <v>0</v>
      </c>
      <c r="K201" s="231"/>
    </row>
    <row r="202" spans="1:11" s="208" customFormat="1" hidden="1">
      <c r="A202" s="231"/>
      <c r="B202" s="233"/>
      <c r="C202" s="321" t="str">
        <f>'Data information'!C419</f>
        <v xml:space="preserve"> - กระจกเงา ขนาด 3.35x1.00 ม.</v>
      </c>
      <c r="D202" s="254"/>
      <c r="E202" s="285" t="str">
        <f>'Data information'!D419</f>
        <v>ชุด</v>
      </c>
      <c r="F202" s="254">
        <f>'Data information'!E419</f>
        <v>1490</v>
      </c>
      <c r="G202" s="254">
        <f t="shared" si="24"/>
        <v>0</v>
      </c>
      <c r="H202" s="254">
        <f>'Data information'!F419</f>
        <v>331</v>
      </c>
      <c r="I202" s="254">
        <f t="shared" si="25"/>
        <v>0</v>
      </c>
      <c r="J202" s="254">
        <f t="shared" si="26"/>
        <v>0</v>
      </c>
      <c r="K202" s="231"/>
    </row>
    <row r="203" spans="1:11" s="208" customFormat="1" hidden="1">
      <c r="A203" s="231"/>
      <c r="B203" s="233"/>
      <c r="C203" s="321" t="str">
        <f>'Data information'!C420</f>
        <v xml:space="preserve"> - กระจกเงา ขนาด 3.30x1.00 ม.</v>
      </c>
      <c r="D203" s="254"/>
      <c r="E203" s="285" t="str">
        <f>'Data information'!D420</f>
        <v>ชุด</v>
      </c>
      <c r="F203" s="254">
        <f>'Data information'!E420</f>
        <v>1470</v>
      </c>
      <c r="G203" s="254">
        <f t="shared" si="24"/>
        <v>0</v>
      </c>
      <c r="H203" s="254">
        <f>'Data information'!F420</f>
        <v>326</v>
      </c>
      <c r="I203" s="254">
        <f t="shared" si="25"/>
        <v>0</v>
      </c>
      <c r="J203" s="254">
        <f t="shared" si="26"/>
        <v>0</v>
      </c>
      <c r="K203" s="231"/>
    </row>
    <row r="204" spans="1:11" s="208" customFormat="1" hidden="1">
      <c r="A204" s="231"/>
      <c r="B204" s="233"/>
      <c r="C204" s="321" t="str">
        <f>'Data information'!C421</f>
        <v xml:space="preserve"> - กระจกเงา ขนาด 3.25x1.00 ม.</v>
      </c>
      <c r="D204" s="254"/>
      <c r="E204" s="285" t="str">
        <f>'Data information'!D421</f>
        <v>ชุด</v>
      </c>
      <c r="F204" s="254">
        <f>'Data information'!E421</f>
        <v>1440</v>
      </c>
      <c r="G204" s="254">
        <f t="shared" si="24"/>
        <v>0</v>
      </c>
      <c r="H204" s="254">
        <f>'Data information'!F421</f>
        <v>321</v>
      </c>
      <c r="I204" s="254">
        <f t="shared" si="25"/>
        <v>0</v>
      </c>
      <c r="J204" s="254">
        <f t="shared" si="26"/>
        <v>0</v>
      </c>
      <c r="K204" s="231"/>
    </row>
    <row r="205" spans="1:11" s="208" customFormat="1" hidden="1">
      <c r="A205" s="231"/>
      <c r="B205" s="233"/>
      <c r="C205" s="321" t="str">
        <f>'Data information'!C422</f>
        <v xml:space="preserve"> - กระจกเงา ขนาด 3.20x1.00 ม.</v>
      </c>
      <c r="D205" s="254"/>
      <c r="E205" s="285" t="str">
        <f>'Data information'!D422</f>
        <v>ชุด</v>
      </c>
      <c r="F205" s="254">
        <f>'Data information'!E422</f>
        <v>1420</v>
      </c>
      <c r="G205" s="254">
        <f t="shared" si="24"/>
        <v>0</v>
      </c>
      <c r="H205" s="254">
        <f>'Data information'!F422</f>
        <v>316</v>
      </c>
      <c r="I205" s="254">
        <f t="shared" si="25"/>
        <v>0</v>
      </c>
      <c r="J205" s="254">
        <f t="shared" si="26"/>
        <v>0</v>
      </c>
      <c r="K205" s="231"/>
    </row>
    <row r="206" spans="1:11" s="208" customFormat="1" hidden="1">
      <c r="A206" s="231"/>
      <c r="B206" s="233"/>
      <c r="C206" s="321" t="str">
        <f>'Data information'!C423</f>
        <v xml:space="preserve"> - กระจกเงา ขนาด 3.15x1.00 ม.</v>
      </c>
      <c r="D206" s="254"/>
      <c r="E206" s="285" t="str">
        <f>'Data information'!D423</f>
        <v>ชุด</v>
      </c>
      <c r="F206" s="254">
        <f>'Data information'!E423</f>
        <v>1400</v>
      </c>
      <c r="G206" s="254">
        <f t="shared" si="24"/>
        <v>0</v>
      </c>
      <c r="H206" s="254">
        <f>'Data information'!F423</f>
        <v>311</v>
      </c>
      <c r="I206" s="254">
        <f t="shared" si="25"/>
        <v>0</v>
      </c>
      <c r="J206" s="254">
        <f t="shared" si="26"/>
        <v>0</v>
      </c>
      <c r="K206" s="231"/>
    </row>
    <row r="207" spans="1:11" s="208" customFormat="1" hidden="1">
      <c r="A207" s="231"/>
      <c r="B207" s="233"/>
      <c r="C207" s="321" t="str">
        <f>'Data information'!C424</f>
        <v xml:space="preserve"> - กระจกเงา ขนาด 3.10x1.00 ม.</v>
      </c>
      <c r="D207" s="254"/>
      <c r="E207" s="285" t="str">
        <f>'Data information'!D424</f>
        <v>ชุด</v>
      </c>
      <c r="F207" s="254">
        <f>'Data information'!E424</f>
        <v>1380</v>
      </c>
      <c r="G207" s="254">
        <f t="shared" si="24"/>
        <v>0</v>
      </c>
      <c r="H207" s="254">
        <f>'Data information'!F424</f>
        <v>306</v>
      </c>
      <c r="I207" s="254">
        <f t="shared" si="25"/>
        <v>0</v>
      </c>
      <c r="J207" s="254">
        <f t="shared" si="26"/>
        <v>0</v>
      </c>
      <c r="K207" s="231"/>
    </row>
    <row r="208" spans="1:11" s="208" customFormat="1" hidden="1">
      <c r="A208" s="231"/>
      <c r="B208" s="233"/>
      <c r="C208" s="321" t="str">
        <f>'Data information'!C425</f>
        <v xml:space="preserve"> - กระจกเงา ขนาด 3.00x1.00 ม.</v>
      </c>
      <c r="D208" s="254"/>
      <c r="E208" s="285" t="str">
        <f>'Data information'!D425</f>
        <v>ชุด</v>
      </c>
      <c r="F208" s="254">
        <f>'Data information'!E425</f>
        <v>1330</v>
      </c>
      <c r="G208" s="254">
        <f t="shared" si="24"/>
        <v>0</v>
      </c>
      <c r="H208" s="254">
        <f>'Data information'!F425</f>
        <v>297</v>
      </c>
      <c r="I208" s="254">
        <f t="shared" si="25"/>
        <v>0</v>
      </c>
      <c r="J208" s="254">
        <f t="shared" si="26"/>
        <v>0</v>
      </c>
      <c r="K208" s="231"/>
    </row>
    <row r="209" spans="1:11" s="208" customFormat="1" hidden="1">
      <c r="A209" s="231"/>
      <c r="B209" s="233"/>
      <c r="C209" s="321" t="str">
        <f>'Data information'!C426</f>
        <v xml:space="preserve"> - กระจกเงา ขนาด 2.90x1.00 ม.</v>
      </c>
      <c r="D209" s="254"/>
      <c r="E209" s="285" t="str">
        <f>'Data information'!D426</f>
        <v>ชุด</v>
      </c>
      <c r="F209" s="254">
        <f>'Data information'!E426</f>
        <v>1290</v>
      </c>
      <c r="G209" s="254">
        <f t="shared" si="24"/>
        <v>0</v>
      </c>
      <c r="H209" s="254">
        <f>'Data information'!F426</f>
        <v>287</v>
      </c>
      <c r="I209" s="254">
        <f t="shared" si="25"/>
        <v>0</v>
      </c>
      <c r="J209" s="254">
        <f t="shared" si="26"/>
        <v>0</v>
      </c>
      <c r="K209" s="231"/>
    </row>
    <row r="210" spans="1:11" s="208" customFormat="1" hidden="1">
      <c r="A210" s="231"/>
      <c r="B210" s="233"/>
      <c r="C210" s="321" t="str">
        <f>'Data information'!C427</f>
        <v xml:space="preserve"> - กระจกเงา ขนาด 2.20x1.00 ม.</v>
      </c>
      <c r="D210" s="254"/>
      <c r="E210" s="285" t="str">
        <f>'Data information'!D427</f>
        <v>ชุด</v>
      </c>
      <c r="F210" s="254">
        <f>'Data information'!E427</f>
        <v>980</v>
      </c>
      <c r="G210" s="254">
        <f t="shared" si="24"/>
        <v>0</v>
      </c>
      <c r="H210" s="254">
        <f>'Data information'!F427</f>
        <v>217</v>
      </c>
      <c r="I210" s="254">
        <f t="shared" si="25"/>
        <v>0</v>
      </c>
      <c r="J210" s="254">
        <f t="shared" si="26"/>
        <v>0</v>
      </c>
      <c r="K210" s="231"/>
    </row>
    <row r="211" spans="1:11" s="208" customFormat="1" hidden="1">
      <c r="A211" s="231"/>
      <c r="B211" s="233"/>
      <c r="C211" s="321" t="str">
        <f>'Data information'!C428</f>
        <v xml:space="preserve"> - กระจกเงา ขนาด 1.90x1.00 ม.</v>
      </c>
      <c r="D211" s="254"/>
      <c r="E211" s="285" t="str">
        <f>'Data information'!D428</f>
        <v>ชุด</v>
      </c>
      <c r="F211" s="254">
        <f>'Data information'!E428</f>
        <v>840</v>
      </c>
      <c r="G211" s="254">
        <f t="shared" si="24"/>
        <v>0</v>
      </c>
      <c r="H211" s="254">
        <f>'Data information'!F428</f>
        <v>188</v>
      </c>
      <c r="I211" s="254">
        <f t="shared" si="25"/>
        <v>0</v>
      </c>
      <c r="J211" s="254">
        <f t="shared" si="26"/>
        <v>0</v>
      </c>
      <c r="K211" s="231"/>
    </row>
    <row r="212" spans="1:11" s="208" customFormat="1" hidden="1">
      <c r="A212" s="231"/>
      <c r="B212" s="233"/>
      <c r="C212" s="321" t="str">
        <f>'Data information'!C429</f>
        <v xml:space="preserve"> - กระจกเงา ขนาด 1.60x1.00 ม.</v>
      </c>
      <c r="D212" s="254"/>
      <c r="E212" s="285" t="str">
        <f>'Data information'!D429</f>
        <v>ชุด</v>
      </c>
      <c r="F212" s="254">
        <f>'Data information'!E429</f>
        <v>710</v>
      </c>
      <c r="G212" s="254">
        <f t="shared" si="24"/>
        <v>0</v>
      </c>
      <c r="H212" s="254">
        <f>'Data information'!F429</f>
        <v>158</v>
      </c>
      <c r="I212" s="254">
        <f t="shared" si="25"/>
        <v>0</v>
      </c>
      <c r="J212" s="254">
        <f t="shared" si="26"/>
        <v>0</v>
      </c>
      <c r="K212" s="231"/>
    </row>
    <row r="213" spans="1:11" s="208" customFormat="1" hidden="1">
      <c r="A213" s="231"/>
      <c r="B213" s="233"/>
      <c r="C213" s="321" t="str">
        <f>'Data information'!C430</f>
        <v xml:space="preserve"> - กระจกเงา ขนาด 1.00x1.00 ม.</v>
      </c>
      <c r="D213" s="254"/>
      <c r="E213" s="285" t="str">
        <f>'Data information'!D430</f>
        <v>ชุด</v>
      </c>
      <c r="F213" s="254">
        <f>'Data information'!E430</f>
        <v>440</v>
      </c>
      <c r="G213" s="254">
        <f t="shared" si="24"/>
        <v>0</v>
      </c>
      <c r="H213" s="254">
        <f>'Data information'!F430</f>
        <v>99</v>
      </c>
      <c r="I213" s="254">
        <f t="shared" si="25"/>
        <v>0</v>
      </c>
      <c r="J213" s="254">
        <f t="shared" si="26"/>
        <v>0</v>
      </c>
      <c r="K213" s="231"/>
    </row>
    <row r="214" spans="1:11" s="208" customFormat="1" hidden="1">
      <c r="A214" s="231"/>
      <c r="B214" s="233"/>
      <c r="C214" s="321" t="str">
        <f>'Data information'!C431</f>
        <v xml:space="preserve"> - กระจกเงา ขนาด 0.60x1.00 ม.</v>
      </c>
      <c r="D214" s="254"/>
      <c r="E214" s="285" t="str">
        <f>'Data information'!D431</f>
        <v>ชุด</v>
      </c>
      <c r="F214" s="254">
        <f>'Data information'!E431</f>
        <v>270</v>
      </c>
      <c r="G214" s="254">
        <f t="shared" si="24"/>
        <v>0</v>
      </c>
      <c r="H214" s="254">
        <f>'Data information'!F431</f>
        <v>59</v>
      </c>
      <c r="I214" s="254">
        <f t="shared" si="25"/>
        <v>0</v>
      </c>
      <c r="J214" s="254">
        <f t="shared" si="26"/>
        <v>0</v>
      </c>
      <c r="K214" s="231"/>
    </row>
    <row r="215" spans="1:11" s="208" customFormat="1" hidden="1">
      <c r="A215" s="231"/>
      <c r="B215" s="233"/>
      <c r="C215" s="321" t="str">
        <f>'Data information'!C432</f>
        <v xml:space="preserve"> - ผ11 ผนังห้องน้ำสำเร็จรูป แบบเต็มห้อง</v>
      </c>
      <c r="D215" s="254"/>
      <c r="E215" s="285" t="str">
        <f>'Data information'!D432</f>
        <v>ชุด</v>
      </c>
      <c r="F215" s="254">
        <f>'Data information'!E432</f>
        <v>10700</v>
      </c>
      <c r="G215" s="254">
        <f t="shared" si="24"/>
        <v>0</v>
      </c>
      <c r="H215" s="254">
        <f>'Data information'!F432</f>
        <v>800</v>
      </c>
      <c r="I215" s="254">
        <f t="shared" si="25"/>
        <v>0</v>
      </c>
      <c r="J215" s="254">
        <f t="shared" si="26"/>
        <v>0</v>
      </c>
      <c r="K215" s="231"/>
    </row>
    <row r="216" spans="1:11" s="208" customFormat="1" hidden="1">
      <c r="A216" s="231"/>
      <c r="B216" s="233"/>
      <c r="C216" s="321" t="str">
        <f>'Data information'!C433</f>
        <v xml:space="preserve"> - ผ11 ผนังห้องน้ำสำเร็จรูป แบบครึ่งห้อง</v>
      </c>
      <c r="D216" s="254"/>
      <c r="E216" s="285" t="str">
        <f>'Data information'!D433</f>
        <v>ชุด</v>
      </c>
      <c r="F216" s="254">
        <f>'Data information'!E433</f>
        <v>9800</v>
      </c>
      <c r="G216" s="254">
        <f t="shared" si="24"/>
        <v>0</v>
      </c>
      <c r="H216" s="254">
        <f>'Data information'!F433</f>
        <v>650</v>
      </c>
      <c r="I216" s="254">
        <f t="shared" si="25"/>
        <v>0</v>
      </c>
      <c r="J216" s="254">
        <f t="shared" si="26"/>
        <v>0</v>
      </c>
      <c r="K216" s="231"/>
    </row>
    <row r="217" spans="1:11" s="208" customFormat="1" hidden="1">
      <c r="A217" s="231"/>
      <c r="B217" s="233"/>
      <c r="C217" s="321" t="str">
        <f>'Data information'!C434</f>
        <v xml:space="preserve"> - TOP ปูหินแกรนิตดำจีน กว้าง 0.10 ม. โถปัสสาวะ</v>
      </c>
      <c r="D217" s="254"/>
      <c r="E217" s="285" t="str">
        <f>'Data information'!D434</f>
        <v>ม.</v>
      </c>
      <c r="F217" s="254">
        <f>'Data information'!E434</f>
        <v>0</v>
      </c>
      <c r="G217" s="254">
        <f t="shared" si="24"/>
        <v>0</v>
      </c>
      <c r="H217" s="254">
        <f>'Data information'!F434</f>
        <v>0</v>
      </c>
      <c r="I217" s="254">
        <f t="shared" si="25"/>
        <v>0</v>
      </c>
      <c r="J217" s="254">
        <f t="shared" si="26"/>
        <v>0</v>
      </c>
      <c r="K217" s="320" t="s">
        <v>967</v>
      </c>
    </row>
    <row r="218" spans="1:11" s="208" customFormat="1" hidden="1">
      <c r="A218" s="231"/>
      <c r="B218" s="233"/>
      <c r="C218" s="321" t="str">
        <f>'Data information'!C435</f>
        <v xml:space="preserve"> - TOP ปูหินแกรนิตดำจีน กว้าง 0.15 ม. โถส้วม</v>
      </c>
      <c r="D218" s="254"/>
      <c r="E218" s="285" t="str">
        <f>'Data information'!D435</f>
        <v>ม.</v>
      </c>
      <c r="F218" s="254">
        <f>'Data information'!E435</f>
        <v>0</v>
      </c>
      <c r="G218" s="254">
        <f t="shared" si="24"/>
        <v>0</v>
      </c>
      <c r="H218" s="254">
        <f>'Data information'!F435</f>
        <v>0</v>
      </c>
      <c r="I218" s="254">
        <f t="shared" si="25"/>
        <v>0</v>
      </c>
      <c r="J218" s="254">
        <f t="shared" si="26"/>
        <v>0</v>
      </c>
      <c r="K218" s="320" t="s">
        <v>967</v>
      </c>
    </row>
    <row r="219" spans="1:11" s="208" customFormat="1" hidden="1">
      <c r="A219" s="231"/>
      <c r="B219" s="233"/>
      <c r="C219" s="321" t="str">
        <f>'Data information'!C436</f>
        <v xml:space="preserve"> - เคาน์เตอร์ อ่างล้างหน้า กว้าง 0.60 ม.อ่างล้างหน้า</v>
      </c>
      <c r="D219" s="254"/>
      <c r="E219" s="285" t="str">
        <f>'Data information'!D436</f>
        <v>ม.</v>
      </c>
      <c r="F219" s="254">
        <f>'Data information'!E436</f>
        <v>1440</v>
      </c>
      <c r="G219" s="254">
        <f t="shared" si="24"/>
        <v>0</v>
      </c>
      <c r="H219" s="254">
        <f>'Data information'!F436</f>
        <v>175</v>
      </c>
      <c r="I219" s="254">
        <f t="shared" si="25"/>
        <v>0</v>
      </c>
      <c r="J219" s="254">
        <f t="shared" si="26"/>
        <v>0</v>
      </c>
      <c r="K219" s="231"/>
    </row>
    <row r="220" spans="1:11" s="208" customFormat="1" hidden="1">
      <c r="A220" s="295"/>
      <c r="B220" s="296"/>
      <c r="C220" s="319" t="str">
        <f>'Data information'!C437</f>
        <v>งานบันได</v>
      </c>
      <c r="D220" s="219"/>
      <c r="E220" s="297"/>
      <c r="F220" s="219"/>
      <c r="G220" s="219"/>
      <c r="H220" s="219"/>
      <c r="I220" s="219"/>
      <c r="J220" s="219"/>
      <c r="K220" s="219"/>
    </row>
    <row r="221" spans="1:11" s="208" customFormat="1" hidden="1">
      <c r="A221" s="219"/>
      <c r="B221" s="221"/>
      <c r="C221" s="319" t="str">
        <f>'Data information'!C438</f>
        <v>งานบันได ST.1-A อาคาร 1</v>
      </c>
      <c r="D221" s="254"/>
      <c r="E221" s="285"/>
      <c r="F221" s="254"/>
      <c r="G221" s="254"/>
      <c r="H221" s="254"/>
      <c r="I221" s="254"/>
      <c r="J221" s="254"/>
      <c r="K221" s="320"/>
    </row>
    <row r="222" spans="1:11" s="208" customFormat="1" hidden="1">
      <c r="A222" s="231"/>
      <c r="B222" s="233"/>
      <c r="C222" s="321" t="str">
        <f>'Data information'!C439</f>
        <v xml:space="preserve"> - H-390X300X10X16 mm.( แม่บันได )</v>
      </c>
      <c r="D222" s="254"/>
      <c r="E222" s="285" t="str">
        <f>'Data information'!D439</f>
        <v>กก.</v>
      </c>
      <c r="F222" s="254">
        <f>'Data information'!E439</f>
        <v>34.64</v>
      </c>
      <c r="G222" s="254">
        <f t="shared" ref="G222:G235" si="27">D222*F222</f>
        <v>0</v>
      </c>
      <c r="H222" s="254">
        <f>'Data information'!F439</f>
        <v>0</v>
      </c>
      <c r="I222" s="254">
        <f t="shared" ref="I222:I235" si="28">D222*H222</f>
        <v>0</v>
      </c>
      <c r="J222" s="254">
        <f t="shared" ref="J222:J235" si="29">G222+I222</f>
        <v>0</v>
      </c>
      <c r="K222" s="231"/>
    </row>
    <row r="223" spans="1:11" s="208" customFormat="1" hidden="1">
      <c r="A223" s="231"/>
      <c r="B223" s="233"/>
      <c r="C223" s="321" t="str">
        <f>'Data information'!C440</f>
        <v xml:space="preserve"> - แผ่นเหล็กเรียบดำหนา 6 มม. (ลูกตั้ง-ลูกนอน)</v>
      </c>
      <c r="D223" s="254"/>
      <c r="E223" s="285" t="str">
        <f>'Data information'!D440</f>
        <v>กก.</v>
      </c>
      <c r="F223" s="254">
        <f>'Data information'!E440</f>
        <v>25.12</v>
      </c>
      <c r="G223" s="254">
        <f t="shared" si="27"/>
        <v>0</v>
      </c>
      <c r="H223" s="254">
        <f>'Data information'!F440</f>
        <v>0</v>
      </c>
      <c r="I223" s="254">
        <f t="shared" si="28"/>
        <v>0</v>
      </c>
      <c r="J223" s="254">
        <f t="shared" si="29"/>
        <v>0</v>
      </c>
      <c r="K223" s="231"/>
    </row>
    <row r="224" spans="1:11" s="208" customFormat="1" hidden="1">
      <c r="A224" s="231"/>
      <c r="B224" s="233"/>
      <c r="C224" s="321" t="str">
        <f>'Data information'!C441</f>
        <v xml:space="preserve"> - แผ่นเหล็กขนาด 1000X400X25mm. </v>
      </c>
      <c r="D224" s="254"/>
      <c r="E224" s="285" t="str">
        <f>'Data information'!D441</f>
        <v>กก.</v>
      </c>
      <c r="F224" s="254">
        <f>'Data information'!E441</f>
        <v>28.44</v>
      </c>
      <c r="G224" s="254">
        <f t="shared" si="27"/>
        <v>0</v>
      </c>
      <c r="H224" s="254">
        <f>'Data information'!F441</f>
        <v>0</v>
      </c>
      <c r="I224" s="254">
        <f t="shared" si="28"/>
        <v>0</v>
      </c>
      <c r="J224" s="254">
        <f t="shared" si="29"/>
        <v>0</v>
      </c>
      <c r="K224" s="231"/>
    </row>
    <row r="225" spans="1:11" s="208" customFormat="1" hidden="1">
      <c r="A225" s="231"/>
      <c r="B225" s="233"/>
      <c r="C225" s="321" t="str">
        <f>'Data information'!C442</f>
        <v xml:space="preserve"> - แผ่นเหล็กขนาด 400X400X25mm. </v>
      </c>
      <c r="D225" s="254"/>
      <c r="E225" s="285" t="str">
        <f>'Data information'!D442</f>
        <v>กก.</v>
      </c>
      <c r="F225" s="254">
        <f>'Data information'!E442</f>
        <v>28.44</v>
      </c>
      <c r="G225" s="254">
        <f t="shared" si="27"/>
        <v>0</v>
      </c>
      <c r="H225" s="254">
        <f>'Data information'!F442</f>
        <v>0</v>
      </c>
      <c r="I225" s="254">
        <f t="shared" si="28"/>
        <v>0</v>
      </c>
      <c r="J225" s="254">
        <f t="shared" si="29"/>
        <v>0</v>
      </c>
      <c r="K225" s="231"/>
    </row>
    <row r="226" spans="1:11" s="208" customFormat="1" hidden="1">
      <c r="A226" s="231"/>
      <c r="B226" s="233"/>
      <c r="C226" s="321" t="str">
        <f>'Data information'!C443</f>
        <v xml:space="preserve"> - ค่าแรงเชื่อม ประกอบเหล็กโครงสร้าง</v>
      </c>
      <c r="D226" s="254"/>
      <c r="E226" s="285" t="str">
        <f>'Data information'!D443</f>
        <v>กก.</v>
      </c>
      <c r="F226" s="254">
        <f>'Data information'!E443</f>
        <v>0</v>
      </c>
      <c r="G226" s="254">
        <f t="shared" si="27"/>
        <v>0</v>
      </c>
      <c r="H226" s="254">
        <f>'Data information'!F443</f>
        <v>10</v>
      </c>
      <c r="I226" s="254">
        <f t="shared" si="28"/>
        <v>0</v>
      </c>
      <c r="J226" s="254">
        <f t="shared" si="29"/>
        <v>0</v>
      </c>
      <c r="K226" s="231"/>
    </row>
    <row r="227" spans="1:11" s="208" customFormat="1" hidden="1">
      <c r="A227" s="231"/>
      <c r="B227" s="233"/>
      <c r="C227" s="321" t="str">
        <f>'Data information'!C444</f>
        <v xml:space="preserve"> - Dowel DB25 </v>
      </c>
      <c r="D227" s="254"/>
      <c r="E227" s="285" t="str">
        <f>'Data information'!D444</f>
        <v>กก.</v>
      </c>
      <c r="F227" s="254">
        <f>'Data information'!E444</f>
        <v>20.41</v>
      </c>
      <c r="G227" s="254">
        <f t="shared" si="27"/>
        <v>0</v>
      </c>
      <c r="H227" s="254">
        <f>'Data information'!F444</f>
        <v>0</v>
      </c>
      <c r="I227" s="254">
        <f t="shared" si="28"/>
        <v>0</v>
      </c>
      <c r="J227" s="254">
        <f t="shared" si="29"/>
        <v>0</v>
      </c>
      <c r="K227" s="231"/>
    </row>
    <row r="228" spans="1:11" s="208" customFormat="1" hidden="1">
      <c r="A228" s="231"/>
      <c r="B228" s="233"/>
      <c r="C228" s="321" t="str">
        <f>'Data information'!C445</f>
        <v xml:space="preserve"> - คอนกรีต ขัดมันเรียบ (ลูกนอนบันได)</v>
      </c>
      <c r="D228" s="254"/>
      <c r="E228" s="285" t="str">
        <f>'Data information'!D445</f>
        <v>ลบ.ม.</v>
      </c>
      <c r="F228" s="254">
        <f>'Data information'!E445</f>
        <v>1971.96</v>
      </c>
      <c r="G228" s="254">
        <f t="shared" si="27"/>
        <v>0</v>
      </c>
      <c r="H228" s="254">
        <f>'Data information'!F445</f>
        <v>519</v>
      </c>
      <c r="I228" s="254">
        <f t="shared" si="28"/>
        <v>0</v>
      </c>
      <c r="J228" s="254">
        <f t="shared" si="29"/>
        <v>0</v>
      </c>
      <c r="K228" s="231"/>
    </row>
    <row r="229" spans="1:11" s="208" customFormat="1" hidden="1">
      <c r="A229" s="231"/>
      <c r="B229" s="233"/>
      <c r="C229" s="321" t="str">
        <f>'Data information'!C446</f>
        <v xml:space="preserve"> - เหล็กเสริม RB 9 มม.</v>
      </c>
      <c r="D229" s="254"/>
      <c r="E229" s="285" t="str">
        <f>'Data information'!D446</f>
        <v>กก.</v>
      </c>
      <c r="F229" s="254">
        <f>'Data information'!E446</f>
        <v>20.79</v>
      </c>
      <c r="G229" s="254">
        <f t="shared" si="27"/>
        <v>0</v>
      </c>
      <c r="H229" s="254">
        <f>'Data information'!F446</f>
        <v>4.4000000000000004</v>
      </c>
      <c r="I229" s="254">
        <f t="shared" si="28"/>
        <v>0</v>
      </c>
      <c r="J229" s="254">
        <f t="shared" si="29"/>
        <v>0</v>
      </c>
      <c r="K229" s="231"/>
    </row>
    <row r="230" spans="1:11" s="208" customFormat="1" hidden="1">
      <c r="A230" s="231"/>
      <c r="B230" s="233"/>
      <c r="C230" s="321" t="str">
        <f>'Data information'!C447</f>
        <v xml:space="preserve"> - เหล็กเสริม DB 12 มม.</v>
      </c>
      <c r="D230" s="254"/>
      <c r="E230" s="285" t="str">
        <f>'Data information'!D447</f>
        <v>กก.</v>
      </c>
      <c r="F230" s="254">
        <f>'Data information'!E447</f>
        <v>20.2</v>
      </c>
      <c r="G230" s="254">
        <f t="shared" si="27"/>
        <v>0</v>
      </c>
      <c r="H230" s="254">
        <f>'Data information'!F447</f>
        <v>3.6</v>
      </c>
      <c r="I230" s="254">
        <f t="shared" si="28"/>
        <v>0</v>
      </c>
      <c r="J230" s="254">
        <f t="shared" si="29"/>
        <v>0</v>
      </c>
      <c r="K230" s="231"/>
    </row>
    <row r="231" spans="1:11" s="208" customFormat="1" hidden="1">
      <c r="A231" s="231"/>
      <c r="B231" s="233"/>
      <c r="C231" s="321" t="str">
        <f>'Data information'!C448</f>
        <v xml:space="preserve"> - ลวดผูกเหล็ก</v>
      </c>
      <c r="D231" s="254"/>
      <c r="E231" s="285" t="str">
        <f>'Data information'!D448</f>
        <v>กก.</v>
      </c>
      <c r="F231" s="254">
        <f>'Data information'!E448</f>
        <v>34.42</v>
      </c>
      <c r="G231" s="254">
        <f t="shared" si="27"/>
        <v>0</v>
      </c>
      <c r="H231" s="254">
        <f>'Data information'!F448</f>
        <v>0</v>
      </c>
      <c r="I231" s="254">
        <f t="shared" si="28"/>
        <v>0</v>
      </c>
      <c r="J231" s="254">
        <f t="shared" si="29"/>
        <v>0</v>
      </c>
      <c r="K231" s="231"/>
    </row>
    <row r="232" spans="1:11" s="208" customFormat="1" hidden="1">
      <c r="A232" s="231"/>
      <c r="B232" s="233"/>
      <c r="C232" s="321" t="str">
        <f>'Data information'!C449</f>
        <v xml:space="preserve"> - เหล็กสี่เหลี่ยมตัน 1 x 1 ซม.(จมูกบันได)</v>
      </c>
      <c r="D232" s="254"/>
      <c r="E232" s="285" t="str">
        <f>'Data information'!D449</f>
        <v>ม.</v>
      </c>
      <c r="F232" s="254">
        <f>'Data information'!E449</f>
        <v>30</v>
      </c>
      <c r="G232" s="254">
        <f t="shared" si="27"/>
        <v>0</v>
      </c>
      <c r="H232" s="254">
        <f>'Data information'!F449</f>
        <v>0</v>
      </c>
      <c r="I232" s="254">
        <f t="shared" si="28"/>
        <v>0</v>
      </c>
      <c r="J232" s="254">
        <f t="shared" si="29"/>
        <v>0</v>
      </c>
      <c r="K232" s="231"/>
    </row>
    <row r="233" spans="1:11" s="208" customFormat="1" hidden="1">
      <c r="A233" s="231"/>
      <c r="B233" s="233"/>
      <c r="C233" s="321" t="str">
        <f>'Data information'!C450</f>
        <v xml:space="preserve"> - ทาสีกันสนิม</v>
      </c>
      <c r="D233" s="254"/>
      <c r="E233" s="285" t="str">
        <f>'Data information'!D450</f>
        <v>ตร.ม.</v>
      </c>
      <c r="F233" s="254">
        <f>'Data information'!E450</f>
        <v>22.42</v>
      </c>
      <c r="G233" s="254">
        <f t="shared" si="27"/>
        <v>0</v>
      </c>
      <c r="H233" s="254">
        <f>'Data information'!F450</f>
        <v>30</v>
      </c>
      <c r="I233" s="254">
        <f t="shared" si="28"/>
        <v>0</v>
      </c>
      <c r="J233" s="254">
        <f t="shared" si="29"/>
        <v>0</v>
      </c>
      <c r="K233" s="231"/>
    </row>
    <row r="234" spans="1:11" s="208" customFormat="1" hidden="1">
      <c r="A234" s="231"/>
      <c r="B234" s="233"/>
      <c r="C234" s="321" t="str">
        <f>'Data information'!C451</f>
        <v xml:space="preserve"> - ทาสีน้ำมัน</v>
      </c>
      <c r="D234" s="254"/>
      <c r="E234" s="285" t="str">
        <f>'Data information'!D451</f>
        <v>ตร.ม.</v>
      </c>
      <c r="F234" s="254">
        <f>'Data information'!E451</f>
        <v>66.12</v>
      </c>
      <c r="G234" s="254">
        <f t="shared" si="27"/>
        <v>0</v>
      </c>
      <c r="H234" s="254">
        <f>'Data information'!F451</f>
        <v>35</v>
      </c>
      <c r="I234" s="254">
        <f t="shared" si="28"/>
        <v>0</v>
      </c>
      <c r="J234" s="254">
        <f t="shared" si="29"/>
        <v>0</v>
      </c>
      <c r="K234" s="231"/>
    </row>
    <row r="235" spans="1:11" s="208" customFormat="1" hidden="1">
      <c r="A235" s="231"/>
      <c r="B235" s="233"/>
      <c r="C235" s="321" t="str">
        <f>'Data information'!C452</f>
        <v xml:space="preserve"> - งานราวเหล็ก ราวบันได ST.1</v>
      </c>
      <c r="D235" s="254"/>
      <c r="E235" s="285" t="str">
        <f>'Data information'!D452</f>
        <v>ม.</v>
      </c>
      <c r="F235" s="254">
        <f>'Data information'!E452</f>
        <v>1838.53</v>
      </c>
      <c r="G235" s="254">
        <f t="shared" si="27"/>
        <v>0</v>
      </c>
      <c r="H235" s="254">
        <f>'Data information'!F452</f>
        <v>560</v>
      </c>
      <c r="I235" s="254">
        <f t="shared" si="28"/>
        <v>0</v>
      </c>
      <c r="J235" s="254">
        <f t="shared" si="29"/>
        <v>0</v>
      </c>
      <c r="K235" s="231"/>
    </row>
    <row r="236" spans="1:11" s="208" customFormat="1" hidden="1">
      <c r="A236" s="231"/>
      <c r="B236" s="233"/>
      <c r="C236" s="319" t="str">
        <f>'Data information'!C453</f>
        <v>งานบันได ST.1 อาคาร 1,2,3,4,5,6,7,ราว8</v>
      </c>
      <c r="D236" s="254"/>
      <c r="E236" s="285"/>
      <c r="F236" s="254"/>
      <c r="G236" s="254"/>
      <c r="H236" s="254"/>
      <c r="I236" s="254"/>
      <c r="J236" s="254"/>
      <c r="K236" s="231"/>
    </row>
    <row r="237" spans="1:11" s="208" customFormat="1" hidden="1">
      <c r="A237" s="231"/>
      <c r="B237" s="233"/>
      <c r="C237" s="321" t="str">
        <f>'Data information'!C454</f>
        <v xml:space="preserve"> - H-390X300X10X16 mm.( แม่บันได )</v>
      </c>
      <c r="D237" s="254"/>
      <c r="E237" s="285" t="str">
        <f>'Data information'!D454</f>
        <v>กก.</v>
      </c>
      <c r="F237" s="254">
        <f>'Data information'!E454</f>
        <v>34.64</v>
      </c>
      <c r="G237" s="254">
        <f t="shared" ref="G237:G300" si="30">D237*F237</f>
        <v>0</v>
      </c>
      <c r="H237" s="254">
        <f>'Data information'!F454</f>
        <v>0</v>
      </c>
      <c r="I237" s="254">
        <f t="shared" ref="I237:I300" si="31">D237*H237</f>
        <v>0</v>
      </c>
      <c r="J237" s="254">
        <f t="shared" ref="J237:J300" si="32">G237+I237</f>
        <v>0</v>
      </c>
      <c r="K237" s="231"/>
    </row>
    <row r="238" spans="1:11" s="208" customFormat="1" hidden="1">
      <c r="A238" s="231"/>
      <c r="B238" s="233"/>
      <c r="C238" s="321" t="str">
        <f>'Data information'!C455</f>
        <v xml:space="preserve"> - แผ่นเหล็กเรียบดำหนา 6 มม. (ลูกตั้ง-ลูกนอน)</v>
      </c>
      <c r="D238" s="254"/>
      <c r="E238" s="285" t="str">
        <f>'Data information'!D455</f>
        <v>กก.</v>
      </c>
      <c r="F238" s="254">
        <f>'Data information'!E455</f>
        <v>25.12</v>
      </c>
      <c r="G238" s="254">
        <f t="shared" si="30"/>
        <v>0</v>
      </c>
      <c r="H238" s="254">
        <f>'Data information'!F455</f>
        <v>0</v>
      </c>
      <c r="I238" s="254">
        <f t="shared" si="31"/>
        <v>0</v>
      </c>
      <c r="J238" s="254">
        <f t="shared" si="32"/>
        <v>0</v>
      </c>
      <c r="K238" s="231"/>
    </row>
    <row r="239" spans="1:11" s="208" customFormat="1" hidden="1">
      <c r="A239" s="231"/>
      <c r="B239" s="233"/>
      <c r="C239" s="321" t="str">
        <f>'Data information'!C456</f>
        <v xml:space="preserve"> - แผ่นเหล็กขนาด 1000X400X25mm. </v>
      </c>
      <c r="D239" s="254"/>
      <c r="E239" s="285" t="str">
        <f>'Data information'!D456</f>
        <v>กก.</v>
      </c>
      <c r="F239" s="254">
        <f>'Data information'!E456</f>
        <v>28.44</v>
      </c>
      <c r="G239" s="254">
        <f t="shared" si="30"/>
        <v>0</v>
      </c>
      <c r="H239" s="254">
        <f>'Data information'!F456</f>
        <v>0</v>
      </c>
      <c r="I239" s="254">
        <f t="shared" si="31"/>
        <v>0</v>
      </c>
      <c r="J239" s="254">
        <f t="shared" si="32"/>
        <v>0</v>
      </c>
      <c r="K239" s="231"/>
    </row>
    <row r="240" spans="1:11" s="208" customFormat="1" hidden="1">
      <c r="A240" s="231"/>
      <c r="B240" s="233"/>
      <c r="C240" s="321" t="str">
        <f>'Data information'!C457</f>
        <v xml:space="preserve"> - แผ่นเหล็กขนาด 400X400X25mm. </v>
      </c>
      <c r="D240" s="254"/>
      <c r="E240" s="285" t="str">
        <f>'Data information'!D457</f>
        <v>กก.</v>
      </c>
      <c r="F240" s="254">
        <f>'Data information'!E457</f>
        <v>28.44</v>
      </c>
      <c r="G240" s="254">
        <f t="shared" si="30"/>
        <v>0</v>
      </c>
      <c r="H240" s="254">
        <f>'Data information'!F457</f>
        <v>0</v>
      </c>
      <c r="I240" s="254">
        <f t="shared" si="31"/>
        <v>0</v>
      </c>
      <c r="J240" s="254">
        <f t="shared" si="32"/>
        <v>0</v>
      </c>
      <c r="K240" s="231"/>
    </row>
    <row r="241" spans="1:11" s="208" customFormat="1" hidden="1">
      <c r="A241" s="231"/>
      <c r="B241" s="233"/>
      <c r="C241" s="321" t="str">
        <f>'Data information'!C458</f>
        <v xml:space="preserve"> - ค่าแรงเชื่อม ประกอบเหล็กโครงสร้าง</v>
      </c>
      <c r="D241" s="254"/>
      <c r="E241" s="285" t="str">
        <f>'Data information'!D458</f>
        <v>กก.</v>
      </c>
      <c r="F241" s="254">
        <f>'Data information'!E458</f>
        <v>0</v>
      </c>
      <c r="G241" s="254">
        <f t="shared" si="30"/>
        <v>0</v>
      </c>
      <c r="H241" s="254">
        <f>'Data information'!F458</f>
        <v>10</v>
      </c>
      <c r="I241" s="254">
        <f t="shared" si="31"/>
        <v>0</v>
      </c>
      <c r="J241" s="254">
        <f t="shared" si="32"/>
        <v>0</v>
      </c>
      <c r="K241" s="231"/>
    </row>
    <row r="242" spans="1:11" s="208" customFormat="1" hidden="1">
      <c r="A242" s="231"/>
      <c r="B242" s="233"/>
      <c r="C242" s="321" t="str">
        <f>'Data information'!C459</f>
        <v xml:space="preserve"> - Dowel DB25 </v>
      </c>
      <c r="D242" s="254"/>
      <c r="E242" s="285" t="str">
        <f>'Data information'!D459</f>
        <v>กก.</v>
      </c>
      <c r="F242" s="254">
        <f>'Data information'!E459</f>
        <v>20.41</v>
      </c>
      <c r="G242" s="254">
        <f t="shared" si="30"/>
        <v>0</v>
      </c>
      <c r="H242" s="254">
        <f>'Data information'!F459</f>
        <v>0</v>
      </c>
      <c r="I242" s="254">
        <f t="shared" si="31"/>
        <v>0</v>
      </c>
      <c r="J242" s="254">
        <f t="shared" si="32"/>
        <v>0</v>
      </c>
      <c r="K242" s="231"/>
    </row>
    <row r="243" spans="1:11" s="208" customFormat="1" hidden="1">
      <c r="A243" s="231"/>
      <c r="B243" s="233"/>
      <c r="C243" s="321" t="str">
        <f>'Data information'!C460</f>
        <v xml:space="preserve"> - คอนกรีต ขัดมันเรียบ (ลูกนอนบันได)</v>
      </c>
      <c r="D243" s="254"/>
      <c r="E243" s="285" t="str">
        <f>'Data information'!D460</f>
        <v>ลบ.ม.</v>
      </c>
      <c r="F243" s="254">
        <f>'Data information'!E460</f>
        <v>1971.96</v>
      </c>
      <c r="G243" s="254">
        <f t="shared" si="30"/>
        <v>0</v>
      </c>
      <c r="H243" s="254">
        <f>'Data information'!F460</f>
        <v>519</v>
      </c>
      <c r="I243" s="254">
        <f t="shared" si="31"/>
        <v>0</v>
      </c>
      <c r="J243" s="254">
        <f t="shared" si="32"/>
        <v>0</v>
      </c>
      <c r="K243" s="231"/>
    </row>
    <row r="244" spans="1:11" s="208" customFormat="1" hidden="1">
      <c r="A244" s="231"/>
      <c r="B244" s="233"/>
      <c r="C244" s="321" t="str">
        <f>'Data information'!C461</f>
        <v xml:space="preserve"> - เหล็กเสริม RB 9 มม.</v>
      </c>
      <c r="D244" s="254"/>
      <c r="E244" s="285" t="str">
        <f>'Data information'!D461</f>
        <v>กก.</v>
      </c>
      <c r="F244" s="254">
        <f>'Data information'!E461</f>
        <v>20.79</v>
      </c>
      <c r="G244" s="254">
        <f t="shared" si="30"/>
        <v>0</v>
      </c>
      <c r="H244" s="254">
        <f>'Data information'!F461</f>
        <v>4.4000000000000004</v>
      </c>
      <c r="I244" s="254">
        <f t="shared" si="31"/>
        <v>0</v>
      </c>
      <c r="J244" s="254">
        <f t="shared" si="32"/>
        <v>0</v>
      </c>
      <c r="K244" s="231"/>
    </row>
    <row r="245" spans="1:11" s="208" customFormat="1" hidden="1">
      <c r="A245" s="231"/>
      <c r="B245" s="233"/>
      <c r="C245" s="321" t="str">
        <f>'Data information'!C462</f>
        <v xml:space="preserve"> - เหล็กเสริม DB 12 มม.</v>
      </c>
      <c r="D245" s="254"/>
      <c r="E245" s="285" t="str">
        <f>'Data information'!D462</f>
        <v>กก.</v>
      </c>
      <c r="F245" s="254">
        <f>'Data information'!E462</f>
        <v>20.2</v>
      </c>
      <c r="G245" s="254">
        <f t="shared" si="30"/>
        <v>0</v>
      </c>
      <c r="H245" s="254">
        <f>'Data information'!F462</f>
        <v>3.6</v>
      </c>
      <c r="I245" s="254">
        <f t="shared" si="31"/>
        <v>0</v>
      </c>
      <c r="J245" s="254">
        <f t="shared" si="32"/>
        <v>0</v>
      </c>
      <c r="K245" s="231"/>
    </row>
    <row r="246" spans="1:11" s="208" customFormat="1" hidden="1">
      <c r="A246" s="231"/>
      <c r="B246" s="233"/>
      <c r="C246" s="321" t="str">
        <f>'Data information'!C463</f>
        <v xml:space="preserve"> - ลวดผูกเหล็ก</v>
      </c>
      <c r="D246" s="254"/>
      <c r="E246" s="285" t="str">
        <f>'Data information'!D463</f>
        <v>กก.</v>
      </c>
      <c r="F246" s="254">
        <f>'Data information'!E463</f>
        <v>34.42</v>
      </c>
      <c r="G246" s="254">
        <f t="shared" si="30"/>
        <v>0</v>
      </c>
      <c r="H246" s="254">
        <f>'Data information'!F463</f>
        <v>0</v>
      </c>
      <c r="I246" s="254">
        <f t="shared" si="31"/>
        <v>0</v>
      </c>
      <c r="J246" s="254">
        <f t="shared" si="32"/>
        <v>0</v>
      </c>
      <c r="K246" s="231"/>
    </row>
    <row r="247" spans="1:11" s="208" customFormat="1" hidden="1">
      <c r="A247" s="231"/>
      <c r="B247" s="233"/>
      <c r="C247" s="321" t="str">
        <f>'Data information'!C464</f>
        <v xml:space="preserve"> - เหล็กสี่เหลี่ยมตัน 1 x 1 ซม.(จมูกบันได)</v>
      </c>
      <c r="D247" s="254"/>
      <c r="E247" s="285" t="str">
        <f>'Data information'!D464</f>
        <v>ม.</v>
      </c>
      <c r="F247" s="254">
        <f>'Data information'!E464</f>
        <v>30</v>
      </c>
      <c r="G247" s="254">
        <f t="shared" si="30"/>
        <v>0</v>
      </c>
      <c r="H247" s="254">
        <f>'Data information'!F464</f>
        <v>0</v>
      </c>
      <c r="I247" s="254">
        <f t="shared" si="31"/>
        <v>0</v>
      </c>
      <c r="J247" s="254">
        <f t="shared" si="32"/>
        <v>0</v>
      </c>
      <c r="K247" s="231"/>
    </row>
    <row r="248" spans="1:11" s="208" customFormat="1" hidden="1">
      <c r="A248" s="231"/>
      <c r="B248" s="233"/>
      <c r="C248" s="321" t="str">
        <f>'Data information'!C465</f>
        <v xml:space="preserve"> - ทาสีกันสนิม</v>
      </c>
      <c r="D248" s="254"/>
      <c r="E248" s="285" t="str">
        <f>'Data information'!D465</f>
        <v>ตร.ม.</v>
      </c>
      <c r="F248" s="254">
        <f>'Data information'!E465</f>
        <v>22.42</v>
      </c>
      <c r="G248" s="254">
        <f t="shared" si="30"/>
        <v>0</v>
      </c>
      <c r="H248" s="254">
        <f>'Data information'!F465</f>
        <v>30</v>
      </c>
      <c r="I248" s="254">
        <f t="shared" si="31"/>
        <v>0</v>
      </c>
      <c r="J248" s="254">
        <f t="shared" si="32"/>
        <v>0</v>
      </c>
      <c r="K248" s="231"/>
    </row>
    <row r="249" spans="1:11" s="208" customFormat="1" hidden="1">
      <c r="A249" s="231"/>
      <c r="B249" s="233"/>
      <c r="C249" s="321" t="str">
        <f>'Data information'!C466</f>
        <v xml:space="preserve"> - ทาสีน้ำมัน</v>
      </c>
      <c r="D249" s="254"/>
      <c r="E249" s="285" t="str">
        <f>'Data information'!D466</f>
        <v>ตร.ม.</v>
      </c>
      <c r="F249" s="254">
        <f>'Data information'!E466</f>
        <v>66.12</v>
      </c>
      <c r="G249" s="254">
        <f t="shared" si="30"/>
        <v>0</v>
      </c>
      <c r="H249" s="254">
        <f>'Data information'!F466</f>
        <v>35</v>
      </c>
      <c r="I249" s="254">
        <f t="shared" si="31"/>
        <v>0</v>
      </c>
      <c r="J249" s="254">
        <f t="shared" si="32"/>
        <v>0</v>
      </c>
      <c r="K249" s="231"/>
    </row>
    <row r="250" spans="1:11" s="208" customFormat="1" hidden="1">
      <c r="A250" s="231"/>
      <c r="B250" s="233"/>
      <c r="C250" s="321" t="str">
        <f>'Data information'!C467</f>
        <v xml:space="preserve"> - งานราวเหล็ก ราวบันได ST.1</v>
      </c>
      <c r="D250" s="254"/>
      <c r="E250" s="285" t="str">
        <f>'Data information'!D467</f>
        <v>ม.</v>
      </c>
      <c r="F250" s="254">
        <f>'Data information'!E467</f>
        <v>1838.53</v>
      </c>
      <c r="G250" s="254">
        <f t="shared" si="30"/>
        <v>0</v>
      </c>
      <c r="H250" s="254">
        <f>'Data information'!F467</f>
        <v>560</v>
      </c>
      <c r="I250" s="254">
        <f t="shared" si="31"/>
        <v>0</v>
      </c>
      <c r="J250" s="254">
        <f t="shared" si="32"/>
        <v>0</v>
      </c>
      <c r="K250" s="231"/>
    </row>
    <row r="251" spans="1:11" s="208" customFormat="1" hidden="1">
      <c r="A251" s="231"/>
      <c r="B251" s="233"/>
      <c r="C251" s="319" t="str">
        <f>'Data information'!C468</f>
        <v>งานบันได ST.2 อาคาร 3,8</v>
      </c>
      <c r="D251" s="254"/>
      <c r="E251" s="285"/>
      <c r="F251" s="254"/>
      <c r="G251" s="254"/>
      <c r="H251" s="254"/>
      <c r="I251" s="254"/>
      <c r="J251" s="254"/>
      <c r="K251" s="231"/>
    </row>
    <row r="252" spans="1:11" s="208" customFormat="1" hidden="1">
      <c r="A252" s="231"/>
      <c r="B252" s="233"/>
      <c r="C252" s="321" t="str">
        <f>'Data information'!C469</f>
        <v xml:space="preserve"> - H-390X300X10X16 mm.( แม่บันได )</v>
      </c>
      <c r="D252" s="254"/>
      <c r="E252" s="285" t="str">
        <f>'Data information'!D469</f>
        <v>กก.</v>
      </c>
      <c r="F252" s="254">
        <f>'Data information'!E469</f>
        <v>34.64</v>
      </c>
      <c r="G252" s="254">
        <f t="shared" si="30"/>
        <v>0</v>
      </c>
      <c r="H252" s="254">
        <f>'Data information'!F469</f>
        <v>0</v>
      </c>
      <c r="I252" s="254">
        <f t="shared" si="31"/>
        <v>0</v>
      </c>
      <c r="J252" s="254">
        <f t="shared" si="32"/>
        <v>0</v>
      </c>
      <c r="K252" s="231"/>
    </row>
    <row r="253" spans="1:11" s="208" customFormat="1" hidden="1">
      <c r="A253" s="231"/>
      <c r="B253" s="233"/>
      <c r="C253" s="321" t="str">
        <f>'Data information'!C470</f>
        <v xml:space="preserve"> - แผ่นเหล็กเรียบดำหนา 6 มม. (ลูกตั้ง-ลูกนอน)</v>
      </c>
      <c r="D253" s="254"/>
      <c r="E253" s="285" t="str">
        <f>'Data information'!D470</f>
        <v>กก.</v>
      </c>
      <c r="F253" s="254">
        <f>'Data information'!E470</f>
        <v>25.12</v>
      </c>
      <c r="G253" s="254">
        <f t="shared" si="30"/>
        <v>0</v>
      </c>
      <c r="H253" s="254">
        <f>'Data information'!F470</f>
        <v>0</v>
      </c>
      <c r="I253" s="254">
        <f t="shared" si="31"/>
        <v>0</v>
      </c>
      <c r="J253" s="254">
        <f t="shared" si="32"/>
        <v>0</v>
      </c>
      <c r="K253" s="231"/>
    </row>
    <row r="254" spans="1:11" s="208" customFormat="1" hidden="1">
      <c r="A254" s="231"/>
      <c r="B254" s="233"/>
      <c r="C254" s="321" t="str">
        <f>'Data information'!C471</f>
        <v xml:space="preserve"> - แผ่นเหล็กขนาด 1000X400X25mm. </v>
      </c>
      <c r="D254" s="254"/>
      <c r="E254" s="285" t="str">
        <f>'Data information'!D471</f>
        <v>กก.</v>
      </c>
      <c r="F254" s="254">
        <f>'Data information'!E471</f>
        <v>28.44</v>
      </c>
      <c r="G254" s="254">
        <f t="shared" si="30"/>
        <v>0</v>
      </c>
      <c r="H254" s="254">
        <f>'Data information'!F471</f>
        <v>0</v>
      </c>
      <c r="I254" s="254">
        <f t="shared" si="31"/>
        <v>0</v>
      </c>
      <c r="J254" s="254">
        <f t="shared" si="32"/>
        <v>0</v>
      </c>
      <c r="K254" s="231"/>
    </row>
    <row r="255" spans="1:11" s="208" customFormat="1" hidden="1">
      <c r="A255" s="231"/>
      <c r="B255" s="233"/>
      <c r="C255" s="321" t="str">
        <f>'Data information'!C472</f>
        <v xml:space="preserve"> - แผ่นเหล็กขนาด 400X400X25mm. </v>
      </c>
      <c r="D255" s="254"/>
      <c r="E255" s="285" t="str">
        <f>'Data information'!D472</f>
        <v>กก.</v>
      </c>
      <c r="F255" s="254">
        <f>'Data information'!E472</f>
        <v>28.44</v>
      </c>
      <c r="G255" s="254">
        <f t="shared" si="30"/>
        <v>0</v>
      </c>
      <c r="H255" s="254">
        <f>'Data information'!F472</f>
        <v>0</v>
      </c>
      <c r="I255" s="254">
        <f t="shared" si="31"/>
        <v>0</v>
      </c>
      <c r="J255" s="254">
        <f t="shared" si="32"/>
        <v>0</v>
      </c>
      <c r="K255" s="231"/>
    </row>
    <row r="256" spans="1:11" s="208" customFormat="1" hidden="1">
      <c r="A256" s="231"/>
      <c r="B256" s="233"/>
      <c r="C256" s="321" t="str">
        <f>'Data information'!C473</f>
        <v xml:space="preserve"> - ค่าแรงเชื่อม ประกอบเหล็กโครงสร้าง</v>
      </c>
      <c r="D256" s="254"/>
      <c r="E256" s="285" t="str">
        <f>'Data information'!D473</f>
        <v>กก.</v>
      </c>
      <c r="F256" s="254">
        <f>'Data information'!E473</f>
        <v>0</v>
      </c>
      <c r="G256" s="254">
        <f t="shared" si="30"/>
        <v>0</v>
      </c>
      <c r="H256" s="254">
        <f>'Data information'!F473</f>
        <v>10</v>
      </c>
      <c r="I256" s="254">
        <f t="shared" si="31"/>
        <v>0</v>
      </c>
      <c r="J256" s="254">
        <f t="shared" si="32"/>
        <v>0</v>
      </c>
      <c r="K256" s="231"/>
    </row>
    <row r="257" spans="1:11" s="208" customFormat="1" hidden="1">
      <c r="A257" s="231"/>
      <c r="B257" s="233"/>
      <c r="C257" s="321" t="str">
        <f>'Data information'!C474</f>
        <v xml:space="preserve"> - Dowel DB25 </v>
      </c>
      <c r="D257" s="254"/>
      <c r="E257" s="285" t="str">
        <f>'Data information'!D474</f>
        <v>กก.</v>
      </c>
      <c r="F257" s="254">
        <f>'Data information'!E474</f>
        <v>20.41</v>
      </c>
      <c r="G257" s="254">
        <f t="shared" si="30"/>
        <v>0</v>
      </c>
      <c r="H257" s="254">
        <f>'Data information'!F474</f>
        <v>0</v>
      </c>
      <c r="I257" s="254">
        <f t="shared" si="31"/>
        <v>0</v>
      </c>
      <c r="J257" s="254">
        <f t="shared" si="32"/>
        <v>0</v>
      </c>
      <c r="K257" s="231"/>
    </row>
    <row r="258" spans="1:11" s="208" customFormat="1" hidden="1">
      <c r="A258" s="231"/>
      <c r="B258" s="233"/>
      <c r="C258" s="321" t="str">
        <f>'Data information'!C475</f>
        <v xml:space="preserve"> - คอนกรีต ขัดมันเรียบ (ลูกนอนบันได)</v>
      </c>
      <c r="D258" s="254"/>
      <c r="E258" s="285" t="str">
        <f>'Data information'!D475</f>
        <v>ลบ.ม.</v>
      </c>
      <c r="F258" s="254">
        <f>'Data information'!E475</f>
        <v>1971.96</v>
      </c>
      <c r="G258" s="254">
        <f t="shared" si="30"/>
        <v>0</v>
      </c>
      <c r="H258" s="254">
        <f>'Data information'!F475</f>
        <v>519</v>
      </c>
      <c r="I258" s="254">
        <f t="shared" si="31"/>
        <v>0</v>
      </c>
      <c r="J258" s="254">
        <f t="shared" si="32"/>
        <v>0</v>
      </c>
      <c r="K258" s="231"/>
    </row>
    <row r="259" spans="1:11" s="208" customFormat="1" hidden="1">
      <c r="A259" s="231"/>
      <c r="B259" s="233"/>
      <c r="C259" s="321" t="str">
        <f>'Data information'!C476</f>
        <v xml:space="preserve"> - เหล็กเสริม RB 9 มม.</v>
      </c>
      <c r="D259" s="254"/>
      <c r="E259" s="285" t="str">
        <f>'Data information'!D476</f>
        <v>กก.</v>
      </c>
      <c r="F259" s="254">
        <f>'Data information'!E476</f>
        <v>20.79</v>
      </c>
      <c r="G259" s="254">
        <f t="shared" si="30"/>
        <v>0</v>
      </c>
      <c r="H259" s="254">
        <f>'Data information'!F476</f>
        <v>4.4000000000000004</v>
      </c>
      <c r="I259" s="254">
        <f t="shared" si="31"/>
        <v>0</v>
      </c>
      <c r="J259" s="254">
        <f t="shared" si="32"/>
        <v>0</v>
      </c>
      <c r="K259" s="231"/>
    </row>
    <row r="260" spans="1:11" s="208" customFormat="1" hidden="1">
      <c r="A260" s="231"/>
      <c r="B260" s="233"/>
      <c r="C260" s="321" t="str">
        <f>'Data information'!C477</f>
        <v xml:space="preserve"> - เหล็กเสริม DB 12 มม.</v>
      </c>
      <c r="D260" s="254"/>
      <c r="E260" s="285" t="str">
        <f>'Data information'!D477</f>
        <v>กก.</v>
      </c>
      <c r="F260" s="254">
        <f>'Data information'!E477</f>
        <v>20.2</v>
      </c>
      <c r="G260" s="254">
        <f t="shared" si="30"/>
        <v>0</v>
      </c>
      <c r="H260" s="254">
        <f>'Data information'!F477</f>
        <v>3.6</v>
      </c>
      <c r="I260" s="254">
        <f t="shared" si="31"/>
        <v>0</v>
      </c>
      <c r="J260" s="254">
        <f t="shared" si="32"/>
        <v>0</v>
      </c>
      <c r="K260" s="231"/>
    </row>
    <row r="261" spans="1:11" s="208" customFormat="1" hidden="1">
      <c r="A261" s="231"/>
      <c r="B261" s="233"/>
      <c r="C261" s="321" t="str">
        <f>'Data information'!C478</f>
        <v xml:space="preserve"> - ลวดผูกเหล็ก</v>
      </c>
      <c r="D261" s="254"/>
      <c r="E261" s="285" t="str">
        <f>'Data information'!D478</f>
        <v>กก.</v>
      </c>
      <c r="F261" s="254">
        <f>'Data information'!E478</f>
        <v>34.42</v>
      </c>
      <c r="G261" s="254">
        <f t="shared" si="30"/>
        <v>0</v>
      </c>
      <c r="H261" s="254">
        <f>'Data information'!F478</f>
        <v>0</v>
      </c>
      <c r="I261" s="254">
        <f t="shared" si="31"/>
        <v>0</v>
      </c>
      <c r="J261" s="254">
        <f t="shared" si="32"/>
        <v>0</v>
      </c>
      <c r="K261" s="231"/>
    </row>
    <row r="262" spans="1:11" s="208" customFormat="1" hidden="1">
      <c r="A262" s="231"/>
      <c r="B262" s="233"/>
      <c r="C262" s="321" t="str">
        <f>'Data information'!C479</f>
        <v xml:space="preserve"> - เหล็กสี่เหลี่ยมตัน 1 x 1 ซม.(จมูกบันได)</v>
      </c>
      <c r="D262" s="254"/>
      <c r="E262" s="285" t="str">
        <f>'Data information'!D479</f>
        <v>ม.</v>
      </c>
      <c r="F262" s="254">
        <f>'Data information'!E479</f>
        <v>30</v>
      </c>
      <c r="G262" s="254">
        <f t="shared" si="30"/>
        <v>0</v>
      </c>
      <c r="H262" s="254">
        <f>'Data information'!F479</f>
        <v>0</v>
      </c>
      <c r="I262" s="254">
        <f t="shared" si="31"/>
        <v>0</v>
      </c>
      <c r="J262" s="254">
        <f t="shared" si="32"/>
        <v>0</v>
      </c>
      <c r="K262" s="231"/>
    </row>
    <row r="263" spans="1:11" s="208" customFormat="1" hidden="1">
      <c r="A263" s="231"/>
      <c r="B263" s="233"/>
      <c r="C263" s="321" t="str">
        <f>'Data information'!C480</f>
        <v xml:space="preserve"> - ทาสีกันสนิม</v>
      </c>
      <c r="D263" s="254"/>
      <c r="E263" s="285" t="str">
        <f>'Data information'!D480</f>
        <v>ตร.ม.</v>
      </c>
      <c r="F263" s="254">
        <f>'Data information'!E480</f>
        <v>22.42</v>
      </c>
      <c r="G263" s="254">
        <f t="shared" si="30"/>
        <v>0</v>
      </c>
      <c r="H263" s="254">
        <f>'Data information'!F480</f>
        <v>30</v>
      </c>
      <c r="I263" s="254">
        <f t="shared" si="31"/>
        <v>0</v>
      </c>
      <c r="J263" s="254">
        <f t="shared" si="32"/>
        <v>0</v>
      </c>
      <c r="K263" s="231"/>
    </row>
    <row r="264" spans="1:11" s="208" customFormat="1" hidden="1">
      <c r="A264" s="231"/>
      <c r="B264" s="233"/>
      <c r="C264" s="321" t="str">
        <f>'Data information'!C481</f>
        <v xml:space="preserve"> - ทาสีน้ำมัน</v>
      </c>
      <c r="D264" s="254"/>
      <c r="E264" s="285" t="str">
        <f>'Data information'!D481</f>
        <v>ตร.ม.</v>
      </c>
      <c r="F264" s="254">
        <f>'Data information'!E481</f>
        <v>66.12</v>
      </c>
      <c r="G264" s="254">
        <f t="shared" si="30"/>
        <v>0</v>
      </c>
      <c r="H264" s="254">
        <f>'Data information'!F481</f>
        <v>35</v>
      </c>
      <c r="I264" s="254">
        <f t="shared" si="31"/>
        <v>0</v>
      </c>
      <c r="J264" s="254">
        <f t="shared" si="32"/>
        <v>0</v>
      </c>
      <c r="K264" s="231"/>
    </row>
    <row r="265" spans="1:11" s="208" customFormat="1" hidden="1">
      <c r="A265" s="231"/>
      <c r="B265" s="233"/>
      <c r="C265" s="321" t="str">
        <f>'Data information'!C482</f>
        <v xml:space="preserve"> - งานราวเหล็ก ราวบันได ST.2</v>
      </c>
      <c r="D265" s="254"/>
      <c r="E265" s="285" t="str">
        <f>'Data information'!D482</f>
        <v>ม.</v>
      </c>
      <c r="F265" s="254">
        <f>'Data information'!E482</f>
        <v>1838.53</v>
      </c>
      <c r="G265" s="254">
        <f t="shared" si="30"/>
        <v>0</v>
      </c>
      <c r="H265" s="254">
        <f>'Data information'!F482</f>
        <v>560</v>
      </c>
      <c r="I265" s="254">
        <f t="shared" si="31"/>
        <v>0</v>
      </c>
      <c r="J265" s="254">
        <f t="shared" si="32"/>
        <v>0</v>
      </c>
      <c r="K265" s="231"/>
    </row>
    <row r="266" spans="1:11" s="208" customFormat="1" hidden="1">
      <c r="A266" s="231"/>
      <c r="B266" s="233"/>
      <c r="C266" s="319" t="str">
        <f>'Data information'!C483</f>
        <v>งานบันได ST.2 อาคาร 5</v>
      </c>
      <c r="D266" s="254"/>
      <c r="E266" s="285"/>
      <c r="F266" s="254"/>
      <c r="G266" s="254"/>
      <c r="H266" s="254"/>
      <c r="I266" s="254"/>
      <c r="J266" s="254"/>
      <c r="K266" s="231"/>
    </row>
    <row r="267" spans="1:11" s="208" customFormat="1" hidden="1">
      <c r="A267" s="231"/>
      <c r="B267" s="233"/>
      <c r="C267" s="321" t="str">
        <f>'Data information'!C484</f>
        <v xml:space="preserve"> - คอนกรีตโครงสร้าง  fc'= 280 ksc. ทรงกระบอก</v>
      </c>
      <c r="D267" s="254"/>
      <c r="E267" s="285" t="str">
        <f>'Data information'!D484</f>
        <v>ลบ.ม.</v>
      </c>
      <c r="F267" s="254">
        <f>'Data information'!E484</f>
        <v>1971.96</v>
      </c>
      <c r="G267" s="254">
        <f t="shared" si="30"/>
        <v>0</v>
      </c>
      <c r="H267" s="254">
        <f>'Data information'!F484</f>
        <v>519</v>
      </c>
      <c r="I267" s="254">
        <f t="shared" si="31"/>
        <v>0</v>
      </c>
      <c r="J267" s="254">
        <f t="shared" si="32"/>
        <v>0</v>
      </c>
      <c r="K267" s="231"/>
    </row>
    <row r="268" spans="1:11" s="208" customFormat="1" hidden="1">
      <c r="A268" s="231"/>
      <c r="B268" s="233"/>
      <c r="C268" s="321" t="str">
        <f>'Data information'!C485</f>
        <v xml:space="preserve">  - ไม้แบบทั่วไป  50%</v>
      </c>
      <c r="D268" s="254"/>
      <c r="E268" s="285" t="str">
        <f>'Data information'!D485</f>
        <v>ตร.ม.</v>
      </c>
      <c r="F268" s="254">
        <f>'Data information'!E485</f>
        <v>300</v>
      </c>
      <c r="G268" s="254">
        <f t="shared" si="30"/>
        <v>0</v>
      </c>
      <c r="H268" s="254">
        <f>'Data information'!F485</f>
        <v>0</v>
      </c>
      <c r="I268" s="254">
        <f t="shared" si="31"/>
        <v>0</v>
      </c>
      <c r="J268" s="254">
        <f t="shared" si="32"/>
        <v>0</v>
      </c>
      <c r="K268" s="231"/>
    </row>
    <row r="269" spans="1:11" s="208" customFormat="1" hidden="1">
      <c r="A269" s="231"/>
      <c r="B269" s="233"/>
      <c r="C269" s="321" t="str">
        <f>'Data information'!C486</f>
        <v xml:space="preserve">  - ค่าแรงไม้แบบ</v>
      </c>
      <c r="D269" s="254"/>
      <c r="E269" s="285" t="str">
        <f>'Data information'!D486</f>
        <v>ตร.ม.</v>
      </c>
      <c r="F269" s="254">
        <f>'Data information'!E486</f>
        <v>0</v>
      </c>
      <c r="G269" s="254">
        <f t="shared" si="30"/>
        <v>0</v>
      </c>
      <c r="H269" s="254">
        <f>'Data information'!F486</f>
        <v>115</v>
      </c>
      <c r="I269" s="254">
        <f t="shared" si="31"/>
        <v>0</v>
      </c>
      <c r="J269" s="254">
        <f t="shared" si="32"/>
        <v>0</v>
      </c>
      <c r="K269" s="231"/>
    </row>
    <row r="270" spans="1:11" s="208" customFormat="1" hidden="1">
      <c r="A270" s="231"/>
      <c r="B270" s="233"/>
      <c r="C270" s="321" t="str">
        <f>'Data information'!C487</f>
        <v xml:space="preserve">  - ไม้คร่าวยึดแบบหล่อคอนกรีต </v>
      </c>
      <c r="D270" s="254"/>
      <c r="E270" s="285" t="str">
        <f>'Data information'!D487</f>
        <v>ตร.ม.</v>
      </c>
      <c r="F270" s="254">
        <f>'Data information'!E487</f>
        <v>300</v>
      </c>
      <c r="G270" s="254">
        <f t="shared" si="30"/>
        <v>0</v>
      </c>
      <c r="H270" s="254">
        <f>'Data information'!F487</f>
        <v>0</v>
      </c>
      <c r="I270" s="254">
        <f t="shared" si="31"/>
        <v>0</v>
      </c>
      <c r="J270" s="254">
        <f t="shared" si="32"/>
        <v>0</v>
      </c>
      <c r="K270" s="231"/>
    </row>
    <row r="271" spans="1:11" s="208" customFormat="1" hidden="1">
      <c r="A271" s="231"/>
      <c r="B271" s="233"/>
      <c r="C271" s="321" t="str">
        <f>'Data information'!C488</f>
        <v xml:space="preserve">  - ตะปู</v>
      </c>
      <c r="D271" s="254"/>
      <c r="E271" s="285" t="str">
        <f>'Data information'!D488</f>
        <v>กก.</v>
      </c>
      <c r="F271" s="254">
        <f>'Data information'!E488</f>
        <v>58.88</v>
      </c>
      <c r="G271" s="254">
        <f t="shared" si="30"/>
        <v>0</v>
      </c>
      <c r="H271" s="254">
        <f>'Data information'!F488</f>
        <v>0</v>
      </c>
      <c r="I271" s="254">
        <f t="shared" si="31"/>
        <v>0</v>
      </c>
      <c r="J271" s="254">
        <f t="shared" si="32"/>
        <v>0</v>
      </c>
      <c r="K271" s="231"/>
    </row>
    <row r="272" spans="1:11" s="208" customFormat="1" hidden="1">
      <c r="A272" s="231"/>
      <c r="B272" s="233"/>
      <c r="C272" s="321" t="str">
        <f>'Data information'!C489</f>
        <v xml:space="preserve">  - เหล็กเส้นกลมผิวเรียบ SR.24 RB9 มม.</v>
      </c>
      <c r="D272" s="254"/>
      <c r="E272" s="285" t="str">
        <f>'Data information'!D489</f>
        <v>กก.</v>
      </c>
      <c r="F272" s="254">
        <f>'Data information'!E489</f>
        <v>20.79</v>
      </c>
      <c r="G272" s="254">
        <f t="shared" si="30"/>
        <v>0</v>
      </c>
      <c r="H272" s="254">
        <f>'Data information'!F489</f>
        <v>4.4000000000000004</v>
      </c>
      <c r="I272" s="254">
        <f t="shared" si="31"/>
        <v>0</v>
      </c>
      <c r="J272" s="254">
        <f t="shared" si="32"/>
        <v>0</v>
      </c>
      <c r="K272" s="231"/>
    </row>
    <row r="273" spans="1:11" s="208" customFormat="1" hidden="1">
      <c r="A273" s="231"/>
      <c r="B273" s="233"/>
      <c r="C273" s="321" t="str">
        <f>'Data information'!C490</f>
        <v xml:space="preserve">  - เหล็กเส้นกลมผิวข้ออ้อย SD.40 DB12 มม.</v>
      </c>
      <c r="D273" s="254"/>
      <c r="E273" s="285" t="str">
        <f>'Data information'!D490</f>
        <v>กก.</v>
      </c>
      <c r="F273" s="254">
        <f>'Data information'!E490</f>
        <v>20.2</v>
      </c>
      <c r="G273" s="254">
        <f t="shared" si="30"/>
        <v>0</v>
      </c>
      <c r="H273" s="254">
        <f>'Data information'!F490</f>
        <v>3.6</v>
      </c>
      <c r="I273" s="254">
        <f t="shared" si="31"/>
        <v>0</v>
      </c>
      <c r="J273" s="254">
        <f t="shared" si="32"/>
        <v>0</v>
      </c>
      <c r="K273" s="231"/>
    </row>
    <row r="274" spans="1:11" s="208" customFormat="1" hidden="1">
      <c r="A274" s="231"/>
      <c r="B274" s="233"/>
      <c r="C274" s="321" t="str">
        <f>'Data information'!C491</f>
        <v xml:space="preserve"> - ลวดผูกเหล็ก</v>
      </c>
      <c r="D274" s="254"/>
      <c r="E274" s="285" t="str">
        <f>'Data information'!D491</f>
        <v>กก.</v>
      </c>
      <c r="F274" s="254">
        <f>'Data information'!E491</f>
        <v>34.42</v>
      </c>
      <c r="G274" s="254">
        <f t="shared" si="30"/>
        <v>0</v>
      </c>
      <c r="H274" s="254">
        <f>'Data information'!F491</f>
        <v>0</v>
      </c>
      <c r="I274" s="254">
        <f t="shared" si="31"/>
        <v>0</v>
      </c>
      <c r="J274" s="254">
        <f t="shared" si="32"/>
        <v>0</v>
      </c>
      <c r="K274" s="231"/>
    </row>
    <row r="275" spans="1:11" s="208" customFormat="1" hidden="1">
      <c r="A275" s="231"/>
      <c r="B275" s="233"/>
      <c r="C275" s="321" t="str">
        <f>'Data information'!C492</f>
        <v xml:space="preserve"> - กันลื่นเหล็กสี่เหลี่ยมตัน ขนาด 1x1 ซม.(จมูกบันได)</v>
      </c>
      <c r="D275" s="254"/>
      <c r="E275" s="285" t="str">
        <f>'Data information'!D492</f>
        <v>กก.</v>
      </c>
      <c r="F275" s="254">
        <f>'Data information'!E492</f>
        <v>30</v>
      </c>
      <c r="G275" s="254">
        <f t="shared" si="30"/>
        <v>0</v>
      </c>
      <c r="H275" s="254">
        <f>'Data information'!F492</f>
        <v>0</v>
      </c>
      <c r="I275" s="254">
        <f t="shared" si="31"/>
        <v>0</v>
      </c>
      <c r="J275" s="254">
        <f t="shared" si="32"/>
        <v>0</v>
      </c>
      <c r="K275" s="231"/>
    </row>
    <row r="276" spans="1:11" s="208" customFormat="1" hidden="1">
      <c r="A276" s="231"/>
      <c r="B276" s="233"/>
      <c r="C276" s="321" t="str">
        <f>'Data information'!C493</f>
        <v xml:space="preserve"> - งานราวเหล็ก ราวบันได ST2</v>
      </c>
      <c r="D276" s="254"/>
      <c r="E276" s="285" t="str">
        <f>'Data information'!D493</f>
        <v>ม.</v>
      </c>
      <c r="F276" s="254">
        <f>'Data information'!E493</f>
        <v>303.774</v>
      </c>
      <c r="G276" s="254">
        <f t="shared" si="30"/>
        <v>0</v>
      </c>
      <c r="H276" s="254">
        <f>'Data information'!F493</f>
        <v>114</v>
      </c>
      <c r="I276" s="254">
        <f t="shared" si="31"/>
        <v>0</v>
      </c>
      <c r="J276" s="254">
        <f t="shared" si="32"/>
        <v>0</v>
      </c>
      <c r="K276" s="231"/>
    </row>
    <row r="277" spans="1:11" s="208" customFormat="1" hidden="1">
      <c r="A277" s="231"/>
      <c r="B277" s="233"/>
      <c r="C277" s="319" t="str">
        <f>'Data information'!C494</f>
        <v>งานบันได ST.2-1 อาคาร1,2, 6,7</v>
      </c>
      <c r="D277" s="254"/>
      <c r="E277" s="285"/>
      <c r="F277" s="254"/>
      <c r="G277" s="254"/>
      <c r="H277" s="254"/>
      <c r="I277" s="254"/>
      <c r="J277" s="254"/>
      <c r="K277" s="231"/>
    </row>
    <row r="278" spans="1:11" s="208" customFormat="1" hidden="1">
      <c r="A278" s="231"/>
      <c r="B278" s="233"/>
      <c r="C278" s="321" t="str">
        <f>'Data information'!C495</f>
        <v xml:space="preserve"> -  H-200X200X8X12mm. </v>
      </c>
      <c r="D278" s="254"/>
      <c r="E278" s="285" t="str">
        <f>'Data information'!D495</f>
        <v>กก.</v>
      </c>
      <c r="F278" s="254">
        <f>'Data information'!E495</f>
        <v>33.409999999999997</v>
      </c>
      <c r="G278" s="254">
        <f t="shared" si="30"/>
        <v>0</v>
      </c>
      <c r="H278" s="254">
        <f>'Data information'!F495</f>
        <v>0</v>
      </c>
      <c r="I278" s="254">
        <f t="shared" si="31"/>
        <v>0</v>
      </c>
      <c r="J278" s="254">
        <f t="shared" si="32"/>
        <v>0</v>
      </c>
      <c r="K278" s="231"/>
    </row>
    <row r="279" spans="1:11" s="208" customFormat="1" hidden="1">
      <c r="A279" s="231"/>
      <c r="B279" s="233"/>
      <c r="C279" s="321" t="str">
        <f>'Data information'!C496</f>
        <v xml:space="preserve">  - H-194X150X6X9mm.</v>
      </c>
      <c r="D279" s="254"/>
      <c r="E279" s="285" t="str">
        <f>'Data information'!D496</f>
        <v>กก.</v>
      </c>
      <c r="F279" s="254">
        <f>'Data information'!E496</f>
        <v>34.020000000000003</v>
      </c>
      <c r="G279" s="254">
        <f t="shared" si="30"/>
        <v>0</v>
      </c>
      <c r="H279" s="254">
        <f>'Data information'!F496</f>
        <v>0</v>
      </c>
      <c r="I279" s="254">
        <f t="shared" si="31"/>
        <v>0</v>
      </c>
      <c r="J279" s="254">
        <f t="shared" si="32"/>
        <v>0</v>
      </c>
      <c r="K279" s="231"/>
    </row>
    <row r="280" spans="1:11" s="208" customFormat="1" hidden="1">
      <c r="A280" s="231"/>
      <c r="B280" s="233"/>
      <c r="C280" s="321" t="str">
        <f>'Data information'!C497</f>
        <v xml:space="preserve"> - C-CHANNELS 200X80X7.5X11.0mm.</v>
      </c>
      <c r="D280" s="254"/>
      <c r="E280" s="285" t="str">
        <f>'Data information'!D497</f>
        <v>กก.</v>
      </c>
      <c r="F280" s="254">
        <f>'Data information'!E497</f>
        <v>35.840000000000003</v>
      </c>
      <c r="G280" s="254">
        <f t="shared" si="30"/>
        <v>0</v>
      </c>
      <c r="H280" s="254">
        <f>'Data information'!F497</f>
        <v>0</v>
      </c>
      <c r="I280" s="254">
        <f t="shared" si="31"/>
        <v>0</v>
      </c>
      <c r="J280" s="254">
        <f t="shared" si="32"/>
        <v>0</v>
      </c>
      <c r="K280" s="231"/>
    </row>
    <row r="281" spans="1:11" s="208" customFormat="1" hidden="1">
      <c r="A281" s="231"/>
      <c r="B281" s="233"/>
      <c r="C281" s="321" t="str">
        <f>'Data information'!C498</f>
        <v xml:space="preserve"> - แผ่นเหล็กลายตีนไก่  หนา 6 มม.พับ (ลูกนอนบันได)</v>
      </c>
      <c r="D281" s="254"/>
      <c r="E281" s="285" t="str">
        <f>'Data information'!D498</f>
        <v>กก.</v>
      </c>
      <c r="F281" s="254">
        <f>'Data information'!E498</f>
        <v>39.79</v>
      </c>
      <c r="G281" s="254">
        <f t="shared" si="30"/>
        <v>0</v>
      </c>
      <c r="H281" s="254">
        <f>'Data information'!F498</f>
        <v>0</v>
      </c>
      <c r="I281" s="254">
        <f t="shared" si="31"/>
        <v>0</v>
      </c>
      <c r="J281" s="254">
        <f t="shared" si="32"/>
        <v>0</v>
      </c>
      <c r="K281" s="231"/>
    </row>
    <row r="282" spans="1:11" s="208" customFormat="1" hidden="1">
      <c r="A282" s="231"/>
      <c r="B282" s="233"/>
      <c r="C282" s="321" t="str">
        <f>'Data information'!C499</f>
        <v xml:space="preserve"> - แผ่นเหล็กขนาด 250X400X20mm. </v>
      </c>
      <c r="D282" s="254"/>
      <c r="E282" s="285" t="str">
        <f>'Data information'!D499</f>
        <v>กก.</v>
      </c>
      <c r="F282" s="254">
        <f>'Data information'!E499</f>
        <v>28.692401372212689</v>
      </c>
      <c r="G282" s="254">
        <f t="shared" si="30"/>
        <v>0</v>
      </c>
      <c r="H282" s="254">
        <f>'Data information'!F499</f>
        <v>0</v>
      </c>
      <c r="I282" s="254">
        <f t="shared" si="31"/>
        <v>0</v>
      </c>
      <c r="J282" s="254">
        <f t="shared" si="32"/>
        <v>0</v>
      </c>
      <c r="K282" s="231"/>
    </row>
    <row r="283" spans="1:11" s="208" customFormat="1" hidden="1">
      <c r="A283" s="231"/>
      <c r="B283" s="233"/>
      <c r="C283" s="321" t="str">
        <f>'Data information'!C500</f>
        <v xml:space="preserve"> - แผ่นเหล็กขนาด 250X250X20mm. </v>
      </c>
      <c r="D283" s="254"/>
      <c r="E283" s="285" t="str">
        <f>'Data information'!D500</f>
        <v>กก.</v>
      </c>
      <c r="F283" s="254">
        <f>'Data information'!E500</f>
        <v>28.692401372212689</v>
      </c>
      <c r="G283" s="254">
        <f t="shared" si="30"/>
        <v>0</v>
      </c>
      <c r="H283" s="254">
        <f>'Data information'!F500</f>
        <v>0</v>
      </c>
      <c r="I283" s="254">
        <f t="shared" si="31"/>
        <v>0</v>
      </c>
      <c r="J283" s="254">
        <f t="shared" si="32"/>
        <v>0</v>
      </c>
      <c r="K283" s="231"/>
    </row>
    <row r="284" spans="1:11" s="208" customFormat="1" hidden="1">
      <c r="A284" s="231"/>
      <c r="B284" s="233"/>
      <c r="C284" s="321" t="str">
        <f>'Data information'!C501</f>
        <v xml:space="preserve"> - แผ่นเหล็กขนาด 200X350X20mm. </v>
      </c>
      <c r="D284" s="254"/>
      <c r="E284" s="285" t="str">
        <f>'Data information'!D501</f>
        <v>กก.</v>
      </c>
      <c r="F284" s="254">
        <f>'Data information'!E501</f>
        <v>28.692401372212689</v>
      </c>
      <c r="G284" s="254">
        <f t="shared" si="30"/>
        <v>0</v>
      </c>
      <c r="H284" s="254">
        <f>'Data information'!F501</f>
        <v>0</v>
      </c>
      <c r="I284" s="254">
        <f t="shared" si="31"/>
        <v>0</v>
      </c>
      <c r="J284" s="254">
        <f t="shared" si="32"/>
        <v>0</v>
      </c>
      <c r="K284" s="231"/>
    </row>
    <row r="285" spans="1:11" s="208" customFormat="1" hidden="1">
      <c r="A285" s="231"/>
      <c r="B285" s="233"/>
      <c r="C285" s="321" t="str">
        <f>'Data information'!C502</f>
        <v xml:space="preserve"> - Dowel DB20 ยาว 0.40 ม. (DETAIL-1)</v>
      </c>
      <c r="D285" s="254"/>
      <c r="E285" s="285" t="str">
        <f>'Data information'!D502</f>
        <v>กก.</v>
      </c>
      <c r="F285" s="254">
        <f>'Data information'!E502</f>
        <v>20.18</v>
      </c>
      <c r="G285" s="254">
        <f t="shared" si="30"/>
        <v>0</v>
      </c>
      <c r="H285" s="254">
        <f>'Data information'!F502</f>
        <v>0</v>
      </c>
      <c r="I285" s="254">
        <f t="shared" si="31"/>
        <v>0</v>
      </c>
      <c r="J285" s="254">
        <f t="shared" si="32"/>
        <v>0</v>
      </c>
      <c r="K285" s="231"/>
    </row>
    <row r="286" spans="1:11" s="208" customFormat="1" hidden="1">
      <c r="A286" s="231"/>
      <c r="B286" s="233"/>
      <c r="C286" s="321" t="str">
        <f>'Data information'!C503</f>
        <v xml:space="preserve"> - Dowel DB20 ยาว 0.40 ม.  (DETAIL-2)</v>
      </c>
      <c r="D286" s="254"/>
      <c r="E286" s="285" t="str">
        <f>'Data information'!D503</f>
        <v>กก.</v>
      </c>
      <c r="F286" s="254">
        <f>'Data information'!E503</f>
        <v>20.18</v>
      </c>
      <c r="G286" s="254">
        <f t="shared" si="30"/>
        <v>0</v>
      </c>
      <c r="H286" s="254">
        <f>'Data information'!F503</f>
        <v>0</v>
      </c>
      <c r="I286" s="254">
        <f t="shared" si="31"/>
        <v>0</v>
      </c>
      <c r="J286" s="254">
        <f t="shared" si="32"/>
        <v>0</v>
      </c>
      <c r="K286" s="231"/>
    </row>
    <row r="287" spans="1:11" s="208" customFormat="1" hidden="1">
      <c r="A287" s="231"/>
      <c r="B287" s="233"/>
      <c r="C287" s="321" t="str">
        <f>'Data information'!C504</f>
        <v xml:space="preserve"> - Dowel DB16 ยาว 0.40 ม.  (DETAIL-3)</v>
      </c>
      <c r="D287" s="254"/>
      <c r="E287" s="285" t="str">
        <f>'Data information'!D504</f>
        <v>กก.</v>
      </c>
      <c r="F287" s="254">
        <f>'Data information'!E504</f>
        <v>20.14</v>
      </c>
      <c r="G287" s="254">
        <f t="shared" si="30"/>
        <v>0</v>
      </c>
      <c r="H287" s="254">
        <f>'Data information'!F504</f>
        <v>0</v>
      </c>
      <c r="I287" s="254">
        <f t="shared" si="31"/>
        <v>0</v>
      </c>
      <c r="J287" s="254">
        <f t="shared" si="32"/>
        <v>0</v>
      </c>
      <c r="K287" s="231"/>
    </row>
    <row r="288" spans="1:11" s="208" customFormat="1" hidden="1">
      <c r="A288" s="231"/>
      <c r="B288" s="233"/>
      <c r="C288" s="321" t="str">
        <f>'Data information'!C505</f>
        <v xml:space="preserve"> - ค่าแรงเชื่อม ประกอบเหล็กโครงสร้าง</v>
      </c>
      <c r="D288" s="254"/>
      <c r="E288" s="285" t="str">
        <f>'Data information'!D505</f>
        <v>กก.</v>
      </c>
      <c r="F288" s="254">
        <f>'Data information'!E505</f>
        <v>0</v>
      </c>
      <c r="G288" s="254">
        <f t="shared" si="30"/>
        <v>0</v>
      </c>
      <c r="H288" s="254">
        <f>'Data information'!F505</f>
        <v>10</v>
      </c>
      <c r="I288" s="254">
        <f t="shared" si="31"/>
        <v>0</v>
      </c>
      <c r="J288" s="254">
        <f t="shared" si="32"/>
        <v>0</v>
      </c>
      <c r="K288" s="231"/>
    </row>
    <row r="289" spans="1:11" s="208" customFormat="1" hidden="1">
      <c r="A289" s="231"/>
      <c r="B289" s="233"/>
      <c r="C289" s="321" t="str">
        <f>'Data information'!C506</f>
        <v xml:space="preserve"> - ทาสีกันสนิม</v>
      </c>
      <c r="D289" s="254"/>
      <c r="E289" s="285" t="str">
        <f>'Data information'!D506</f>
        <v>ตร.ม.</v>
      </c>
      <c r="F289" s="254">
        <f>'Data information'!E506</f>
        <v>22.42</v>
      </c>
      <c r="G289" s="254">
        <f t="shared" si="30"/>
        <v>0</v>
      </c>
      <c r="H289" s="254">
        <f>'Data information'!F506</f>
        <v>30</v>
      </c>
      <c r="I289" s="254">
        <f t="shared" si="31"/>
        <v>0</v>
      </c>
      <c r="J289" s="254">
        <f t="shared" si="32"/>
        <v>0</v>
      </c>
      <c r="K289" s="231"/>
    </row>
    <row r="290" spans="1:11" s="208" customFormat="1" hidden="1">
      <c r="A290" s="231"/>
      <c r="B290" s="233"/>
      <c r="C290" s="321" t="str">
        <f>'Data information'!C507</f>
        <v xml:space="preserve"> - ทาสีน้ำมัน</v>
      </c>
      <c r="D290" s="254"/>
      <c r="E290" s="285" t="str">
        <f>'Data information'!D507</f>
        <v>ตร.ม.</v>
      </c>
      <c r="F290" s="254">
        <f>'Data information'!E507</f>
        <v>66.12</v>
      </c>
      <c r="G290" s="254">
        <f t="shared" si="30"/>
        <v>0</v>
      </c>
      <c r="H290" s="254">
        <f>'Data information'!F507</f>
        <v>35</v>
      </c>
      <c r="I290" s="254">
        <f t="shared" si="31"/>
        <v>0</v>
      </c>
      <c r="J290" s="254">
        <f t="shared" si="32"/>
        <v>0</v>
      </c>
      <c r="K290" s="231"/>
    </row>
    <row r="291" spans="1:11" s="208" customFormat="1" hidden="1">
      <c r="A291" s="231"/>
      <c r="B291" s="233"/>
      <c r="C291" s="321" t="str">
        <f>'Data information'!C508</f>
        <v xml:space="preserve"> - งานราวเหล็ก ราวบันได ST.2-1</v>
      </c>
      <c r="D291" s="254"/>
      <c r="E291" s="285" t="str">
        <f>'Data information'!D508</f>
        <v>ม.</v>
      </c>
      <c r="F291" s="254">
        <f>'Data information'!E508</f>
        <v>303.774</v>
      </c>
      <c r="G291" s="254">
        <f t="shared" si="30"/>
        <v>0</v>
      </c>
      <c r="H291" s="254">
        <f>'Data information'!F508</f>
        <v>114</v>
      </c>
      <c r="I291" s="254">
        <f t="shared" si="31"/>
        <v>0</v>
      </c>
      <c r="J291" s="254">
        <f t="shared" si="32"/>
        <v>0</v>
      </c>
      <c r="K291" s="231"/>
    </row>
    <row r="292" spans="1:11" s="208" customFormat="1" hidden="1">
      <c r="A292" s="231"/>
      <c r="B292" s="233"/>
      <c r="C292" s="319" t="str">
        <f>'Data information'!C509</f>
        <v>งานบันได ST.2-1 อาคาร 4</v>
      </c>
      <c r="D292" s="254"/>
      <c r="E292" s="285"/>
      <c r="F292" s="254"/>
      <c r="G292" s="254"/>
      <c r="H292" s="254"/>
      <c r="I292" s="254"/>
      <c r="J292" s="254"/>
      <c r="K292" s="231"/>
    </row>
    <row r="293" spans="1:11" s="208" customFormat="1" hidden="1">
      <c r="A293" s="231"/>
      <c r="B293" s="233"/>
      <c r="C293" s="321" t="str">
        <f>'Data information'!C510</f>
        <v xml:space="preserve"> - H-390X300X10X16 mm.( แม่บันได )</v>
      </c>
      <c r="D293" s="254"/>
      <c r="E293" s="285" t="str">
        <f>'Data information'!D510</f>
        <v>กก.</v>
      </c>
      <c r="F293" s="254">
        <f>'Data information'!E510</f>
        <v>34.64</v>
      </c>
      <c r="G293" s="254">
        <f t="shared" si="30"/>
        <v>0</v>
      </c>
      <c r="H293" s="254">
        <f>'Data information'!F510</f>
        <v>0</v>
      </c>
      <c r="I293" s="254">
        <f t="shared" si="31"/>
        <v>0</v>
      </c>
      <c r="J293" s="254">
        <f t="shared" si="32"/>
        <v>0</v>
      </c>
      <c r="K293" s="231"/>
    </row>
    <row r="294" spans="1:11" s="208" customFormat="1" hidden="1">
      <c r="A294" s="231"/>
      <c r="B294" s="233"/>
      <c r="C294" s="321" t="str">
        <f>'Data information'!C511</f>
        <v xml:space="preserve"> - แผ่นเหล็กเรียบดำหนา 6 มม. (ลูกตั้ง-ลูกนอน)</v>
      </c>
      <c r="D294" s="254"/>
      <c r="E294" s="285" t="str">
        <f>'Data information'!D511</f>
        <v>กก.</v>
      </c>
      <c r="F294" s="254">
        <f>'Data information'!E511</f>
        <v>25.12</v>
      </c>
      <c r="G294" s="254">
        <f t="shared" si="30"/>
        <v>0</v>
      </c>
      <c r="H294" s="254">
        <f>'Data information'!F511</f>
        <v>0</v>
      </c>
      <c r="I294" s="254">
        <f t="shared" si="31"/>
        <v>0</v>
      </c>
      <c r="J294" s="254">
        <f t="shared" si="32"/>
        <v>0</v>
      </c>
      <c r="K294" s="231"/>
    </row>
    <row r="295" spans="1:11" s="208" customFormat="1" hidden="1">
      <c r="A295" s="231"/>
      <c r="B295" s="233"/>
      <c r="C295" s="321" t="str">
        <f>'Data information'!C512</f>
        <v xml:space="preserve"> - แผ่นเหล็กขนาด 1000X400X25mm. </v>
      </c>
      <c r="D295" s="254"/>
      <c r="E295" s="285" t="str">
        <f>'Data information'!D512</f>
        <v>กก.</v>
      </c>
      <c r="F295" s="254">
        <f>'Data information'!E512</f>
        <v>28.44</v>
      </c>
      <c r="G295" s="254">
        <f t="shared" si="30"/>
        <v>0</v>
      </c>
      <c r="H295" s="254">
        <f>'Data information'!F512</f>
        <v>0</v>
      </c>
      <c r="I295" s="254">
        <f t="shared" si="31"/>
        <v>0</v>
      </c>
      <c r="J295" s="254">
        <f t="shared" si="32"/>
        <v>0</v>
      </c>
      <c r="K295" s="231"/>
    </row>
    <row r="296" spans="1:11" s="208" customFormat="1" hidden="1">
      <c r="A296" s="231"/>
      <c r="B296" s="233"/>
      <c r="C296" s="321" t="str">
        <f>'Data information'!C513</f>
        <v xml:space="preserve"> - แผ่นเหล็กขนาด 400X400X25mm. </v>
      </c>
      <c r="D296" s="254"/>
      <c r="E296" s="285" t="str">
        <f>'Data information'!D513</f>
        <v>กก.</v>
      </c>
      <c r="F296" s="254">
        <f>'Data information'!E513</f>
        <v>28.44</v>
      </c>
      <c r="G296" s="254">
        <f t="shared" si="30"/>
        <v>0</v>
      </c>
      <c r="H296" s="254">
        <f>'Data information'!F513</f>
        <v>0</v>
      </c>
      <c r="I296" s="254">
        <f t="shared" si="31"/>
        <v>0</v>
      </c>
      <c r="J296" s="254">
        <f t="shared" si="32"/>
        <v>0</v>
      </c>
      <c r="K296" s="231"/>
    </row>
    <row r="297" spans="1:11" s="208" customFormat="1" hidden="1">
      <c r="A297" s="231"/>
      <c r="B297" s="233"/>
      <c r="C297" s="321" t="str">
        <f>'Data information'!C514</f>
        <v xml:space="preserve"> - ค่าแรงเชื่อม ประกอบเหล็กโครงสร้าง</v>
      </c>
      <c r="D297" s="254"/>
      <c r="E297" s="285" t="str">
        <f>'Data information'!D514</f>
        <v>กก.</v>
      </c>
      <c r="F297" s="254">
        <f>'Data information'!E514</f>
        <v>0</v>
      </c>
      <c r="G297" s="254">
        <f t="shared" si="30"/>
        <v>0</v>
      </c>
      <c r="H297" s="254">
        <f>'Data information'!F514</f>
        <v>10</v>
      </c>
      <c r="I297" s="254">
        <f t="shared" si="31"/>
        <v>0</v>
      </c>
      <c r="J297" s="254">
        <f t="shared" si="32"/>
        <v>0</v>
      </c>
      <c r="K297" s="231"/>
    </row>
    <row r="298" spans="1:11" s="208" customFormat="1" hidden="1">
      <c r="A298" s="231"/>
      <c r="B298" s="233"/>
      <c r="C298" s="321" t="str">
        <f>'Data information'!C515</f>
        <v xml:space="preserve"> - Dowel DB25 </v>
      </c>
      <c r="D298" s="254"/>
      <c r="E298" s="285" t="str">
        <f>'Data information'!D515</f>
        <v>กก.</v>
      </c>
      <c r="F298" s="254">
        <f>'Data information'!E515</f>
        <v>20.41</v>
      </c>
      <c r="G298" s="254">
        <f t="shared" si="30"/>
        <v>0</v>
      </c>
      <c r="H298" s="254">
        <f>'Data information'!F515</f>
        <v>0</v>
      </c>
      <c r="I298" s="254">
        <f t="shared" si="31"/>
        <v>0</v>
      </c>
      <c r="J298" s="254">
        <f t="shared" si="32"/>
        <v>0</v>
      </c>
      <c r="K298" s="231"/>
    </row>
    <row r="299" spans="1:11" s="208" customFormat="1" hidden="1">
      <c r="A299" s="231"/>
      <c r="B299" s="233"/>
      <c r="C299" s="321" t="str">
        <f>'Data information'!C516</f>
        <v xml:space="preserve"> - คอนกรีต ขัดมันเรียบ (ลูกนอนบันได)</v>
      </c>
      <c r="D299" s="254"/>
      <c r="E299" s="285" t="str">
        <f>'Data information'!D516</f>
        <v>ลบ.ม.</v>
      </c>
      <c r="F299" s="254">
        <f>'Data information'!E516</f>
        <v>1971.96</v>
      </c>
      <c r="G299" s="254">
        <f t="shared" si="30"/>
        <v>0</v>
      </c>
      <c r="H299" s="254">
        <f>'Data information'!F516</f>
        <v>519</v>
      </c>
      <c r="I299" s="254">
        <f t="shared" si="31"/>
        <v>0</v>
      </c>
      <c r="J299" s="254">
        <f t="shared" si="32"/>
        <v>0</v>
      </c>
      <c r="K299" s="231"/>
    </row>
    <row r="300" spans="1:11" s="208" customFormat="1" hidden="1">
      <c r="A300" s="231"/>
      <c r="B300" s="233"/>
      <c r="C300" s="321" t="str">
        <f>'Data information'!C517</f>
        <v xml:space="preserve"> - เหล็กเสริม RB 9 มม.</v>
      </c>
      <c r="D300" s="254"/>
      <c r="E300" s="285" t="str">
        <f>'Data information'!D517</f>
        <v>กก.</v>
      </c>
      <c r="F300" s="254">
        <f>'Data information'!E517</f>
        <v>20.79</v>
      </c>
      <c r="G300" s="254">
        <f t="shared" si="30"/>
        <v>0</v>
      </c>
      <c r="H300" s="254">
        <f>'Data information'!F517</f>
        <v>4.4000000000000004</v>
      </c>
      <c r="I300" s="254">
        <f t="shared" si="31"/>
        <v>0</v>
      </c>
      <c r="J300" s="254">
        <f t="shared" si="32"/>
        <v>0</v>
      </c>
      <c r="K300" s="231"/>
    </row>
    <row r="301" spans="1:11" s="208" customFormat="1" hidden="1">
      <c r="A301" s="231"/>
      <c r="B301" s="233"/>
      <c r="C301" s="321" t="str">
        <f>'Data information'!C518</f>
        <v xml:space="preserve"> - เหล็กเสริม DB 12 มม.</v>
      </c>
      <c r="D301" s="254"/>
      <c r="E301" s="285" t="str">
        <f>'Data information'!D518</f>
        <v>กก.</v>
      </c>
      <c r="F301" s="254">
        <f>'Data information'!E518</f>
        <v>20.2</v>
      </c>
      <c r="G301" s="254">
        <f t="shared" ref="G301:G364" si="33">D301*F301</f>
        <v>0</v>
      </c>
      <c r="H301" s="254">
        <f>'Data information'!F518</f>
        <v>3.6</v>
      </c>
      <c r="I301" s="254">
        <f t="shared" ref="I301:I364" si="34">D301*H301</f>
        <v>0</v>
      </c>
      <c r="J301" s="254">
        <f t="shared" ref="J301:J364" si="35">G301+I301</f>
        <v>0</v>
      </c>
      <c r="K301" s="231"/>
    </row>
    <row r="302" spans="1:11" s="208" customFormat="1" hidden="1">
      <c r="A302" s="231"/>
      <c r="B302" s="233"/>
      <c r="C302" s="321" t="str">
        <f>'Data information'!C519</f>
        <v xml:space="preserve"> - ลวดผูกเหล็ก</v>
      </c>
      <c r="D302" s="254"/>
      <c r="E302" s="285" t="str">
        <f>'Data information'!D519</f>
        <v>กก.</v>
      </c>
      <c r="F302" s="254">
        <f>'Data information'!E519</f>
        <v>34.42</v>
      </c>
      <c r="G302" s="254">
        <f t="shared" si="33"/>
        <v>0</v>
      </c>
      <c r="H302" s="254">
        <f>'Data information'!F519</f>
        <v>0</v>
      </c>
      <c r="I302" s="254">
        <f t="shared" si="34"/>
        <v>0</v>
      </c>
      <c r="J302" s="254">
        <f t="shared" si="35"/>
        <v>0</v>
      </c>
      <c r="K302" s="231"/>
    </row>
    <row r="303" spans="1:11" s="208" customFormat="1" hidden="1">
      <c r="A303" s="231"/>
      <c r="B303" s="233"/>
      <c r="C303" s="321" t="str">
        <f>'Data information'!C520</f>
        <v xml:space="preserve"> - เหล็กสี่เหลี่ยมตัน 1 x 1 ซม.(จมูกบันได)</v>
      </c>
      <c r="D303" s="254"/>
      <c r="E303" s="285" t="str">
        <f>'Data information'!D520</f>
        <v>ม.</v>
      </c>
      <c r="F303" s="254">
        <f>'Data information'!E520</f>
        <v>30</v>
      </c>
      <c r="G303" s="254">
        <f t="shared" si="33"/>
        <v>0</v>
      </c>
      <c r="H303" s="254">
        <f>'Data information'!F520</f>
        <v>0</v>
      </c>
      <c r="I303" s="254">
        <f t="shared" si="34"/>
        <v>0</v>
      </c>
      <c r="J303" s="254">
        <f t="shared" si="35"/>
        <v>0</v>
      </c>
      <c r="K303" s="231"/>
    </row>
    <row r="304" spans="1:11" s="208" customFormat="1" hidden="1">
      <c r="A304" s="231"/>
      <c r="B304" s="233"/>
      <c r="C304" s="321" t="str">
        <f>'Data information'!C521</f>
        <v xml:space="preserve"> - ทาสีกันสนิม</v>
      </c>
      <c r="D304" s="254"/>
      <c r="E304" s="285" t="str">
        <f>'Data information'!D521</f>
        <v>ตร.ม.</v>
      </c>
      <c r="F304" s="254">
        <f>'Data information'!E521</f>
        <v>22.42</v>
      </c>
      <c r="G304" s="254">
        <f t="shared" si="33"/>
        <v>0</v>
      </c>
      <c r="H304" s="254">
        <f>'Data information'!F521</f>
        <v>30</v>
      </c>
      <c r="I304" s="254">
        <f t="shared" si="34"/>
        <v>0</v>
      </c>
      <c r="J304" s="254">
        <f t="shared" si="35"/>
        <v>0</v>
      </c>
      <c r="K304" s="231"/>
    </row>
    <row r="305" spans="1:11" s="208" customFormat="1" hidden="1">
      <c r="A305" s="231"/>
      <c r="B305" s="233"/>
      <c r="C305" s="321" t="str">
        <f>'Data information'!C522</f>
        <v xml:space="preserve"> - ทาสีน้ำมัน</v>
      </c>
      <c r="D305" s="254"/>
      <c r="E305" s="285" t="str">
        <f>'Data information'!D522</f>
        <v>ตร.ม.</v>
      </c>
      <c r="F305" s="254">
        <f>'Data information'!E522</f>
        <v>66.12</v>
      </c>
      <c r="G305" s="254">
        <f t="shared" si="33"/>
        <v>0</v>
      </c>
      <c r="H305" s="254">
        <f>'Data information'!F522</f>
        <v>35</v>
      </c>
      <c r="I305" s="254">
        <f t="shared" si="34"/>
        <v>0</v>
      </c>
      <c r="J305" s="254">
        <f t="shared" si="35"/>
        <v>0</v>
      </c>
      <c r="K305" s="231"/>
    </row>
    <row r="306" spans="1:11" s="208" customFormat="1" hidden="1">
      <c r="A306" s="231"/>
      <c r="B306" s="233"/>
      <c r="C306" s="321" t="str">
        <f>'Data information'!C523</f>
        <v xml:space="preserve"> - งานราวเหล็ก ราวบันได ST.2-1</v>
      </c>
      <c r="D306" s="254"/>
      <c r="E306" s="285" t="str">
        <f>'Data information'!D523</f>
        <v>ม.</v>
      </c>
      <c r="F306" s="254">
        <f>'Data information'!E523</f>
        <v>1838.53</v>
      </c>
      <c r="G306" s="254">
        <f t="shared" si="33"/>
        <v>0</v>
      </c>
      <c r="H306" s="254">
        <f>'Data information'!F523</f>
        <v>560</v>
      </c>
      <c r="I306" s="254">
        <f t="shared" si="34"/>
        <v>0</v>
      </c>
      <c r="J306" s="254">
        <f t="shared" si="35"/>
        <v>0</v>
      </c>
      <c r="K306" s="231"/>
    </row>
    <row r="307" spans="1:11" s="208" customFormat="1" hidden="1">
      <c r="A307" s="231"/>
      <c r="B307" s="233"/>
      <c r="C307" s="319" t="str">
        <f>'Data information'!C524</f>
        <v>งานบันได ST.2-2 อาคาร 1,6</v>
      </c>
      <c r="D307" s="254"/>
      <c r="E307" s="285"/>
      <c r="F307" s="254"/>
      <c r="G307" s="254"/>
      <c r="H307" s="254"/>
      <c r="I307" s="254"/>
      <c r="J307" s="254"/>
      <c r="K307" s="231"/>
    </row>
    <row r="308" spans="1:11" s="208" customFormat="1" hidden="1">
      <c r="A308" s="231"/>
      <c r="B308" s="233"/>
      <c r="C308" s="321" t="str">
        <f>'Data information'!C525</f>
        <v xml:space="preserve"> - H-200X200X8X12mm. </v>
      </c>
      <c r="D308" s="254"/>
      <c r="E308" s="285" t="str">
        <f>'Data information'!D525</f>
        <v>กก.</v>
      </c>
      <c r="F308" s="254">
        <f>'Data information'!E525</f>
        <v>33.409999999999997</v>
      </c>
      <c r="G308" s="254">
        <f t="shared" si="33"/>
        <v>0</v>
      </c>
      <c r="H308" s="254">
        <f>'Data information'!F525</f>
        <v>0</v>
      </c>
      <c r="I308" s="254">
        <f t="shared" si="34"/>
        <v>0</v>
      </c>
      <c r="J308" s="254">
        <f t="shared" si="35"/>
        <v>0</v>
      </c>
      <c r="K308" s="231"/>
    </row>
    <row r="309" spans="1:11" s="208" customFormat="1" hidden="1">
      <c r="A309" s="231"/>
      <c r="B309" s="233"/>
      <c r="C309" s="321" t="str">
        <f>'Data information'!C526</f>
        <v xml:space="preserve"> - H-194X150X6X9mm.</v>
      </c>
      <c r="D309" s="254"/>
      <c r="E309" s="285" t="str">
        <f>'Data information'!D526</f>
        <v>กก.</v>
      </c>
      <c r="F309" s="254">
        <f>'Data information'!E526</f>
        <v>34.020000000000003</v>
      </c>
      <c r="G309" s="254">
        <f t="shared" si="33"/>
        <v>0</v>
      </c>
      <c r="H309" s="254">
        <f>'Data information'!F526</f>
        <v>0</v>
      </c>
      <c r="I309" s="254">
        <f t="shared" si="34"/>
        <v>0</v>
      </c>
      <c r="J309" s="254">
        <f t="shared" si="35"/>
        <v>0</v>
      </c>
      <c r="K309" s="231"/>
    </row>
    <row r="310" spans="1:11" s="208" customFormat="1" hidden="1">
      <c r="A310" s="231"/>
      <c r="B310" s="233"/>
      <c r="C310" s="321" t="str">
        <f>'Data information'!C527</f>
        <v xml:space="preserve"> - C-CHANNELS 200X80X7.5X11.0mm.</v>
      </c>
      <c r="D310" s="254"/>
      <c r="E310" s="285" t="str">
        <f>'Data information'!D527</f>
        <v>กก.</v>
      </c>
      <c r="F310" s="254">
        <f>'Data information'!E527</f>
        <v>35.840000000000003</v>
      </c>
      <c r="G310" s="254">
        <f t="shared" si="33"/>
        <v>0</v>
      </c>
      <c r="H310" s="254">
        <f>'Data information'!F527</f>
        <v>0</v>
      </c>
      <c r="I310" s="254">
        <f t="shared" si="34"/>
        <v>0</v>
      </c>
      <c r="J310" s="254">
        <f t="shared" si="35"/>
        <v>0</v>
      </c>
      <c r="K310" s="231"/>
    </row>
    <row r="311" spans="1:11" s="208" customFormat="1" hidden="1">
      <c r="A311" s="231"/>
      <c r="B311" s="233"/>
      <c r="C311" s="321" t="str">
        <f>'Data information'!C528</f>
        <v xml:space="preserve"> - ลูกนอนบันไดแผ่นเหล็กลายตีนไก่  หนา 6 มม.พับ</v>
      </c>
      <c r="D311" s="254"/>
      <c r="E311" s="285" t="str">
        <f>'Data information'!D528</f>
        <v>กก.</v>
      </c>
      <c r="F311" s="254">
        <f>'Data information'!E528</f>
        <v>39.79</v>
      </c>
      <c r="G311" s="254">
        <f t="shared" si="33"/>
        <v>0</v>
      </c>
      <c r="H311" s="254">
        <f>'Data information'!F528</f>
        <v>0</v>
      </c>
      <c r="I311" s="254">
        <f t="shared" si="34"/>
        <v>0</v>
      </c>
      <c r="J311" s="254">
        <f t="shared" si="35"/>
        <v>0</v>
      </c>
      <c r="K311" s="231"/>
    </row>
    <row r="312" spans="1:11" s="208" customFormat="1" hidden="1">
      <c r="A312" s="231"/>
      <c r="B312" s="233"/>
      <c r="C312" s="321" t="str">
        <f>'Data information'!C529</f>
        <v xml:space="preserve"> - แผ่นเหล็กขนาด 250X400X20mm. </v>
      </c>
      <c r="D312" s="254"/>
      <c r="E312" s="285" t="str">
        <f>'Data information'!D529</f>
        <v>กก.</v>
      </c>
      <c r="F312" s="254">
        <f>'Data information'!E529</f>
        <v>28.44</v>
      </c>
      <c r="G312" s="254">
        <f t="shared" si="33"/>
        <v>0</v>
      </c>
      <c r="H312" s="254">
        <f>'Data information'!F529</f>
        <v>0</v>
      </c>
      <c r="I312" s="254">
        <f t="shared" si="34"/>
        <v>0</v>
      </c>
      <c r="J312" s="254">
        <f t="shared" si="35"/>
        <v>0</v>
      </c>
      <c r="K312" s="231"/>
    </row>
    <row r="313" spans="1:11" s="208" customFormat="1" hidden="1">
      <c r="A313" s="231"/>
      <c r="B313" s="233"/>
      <c r="C313" s="321" t="str">
        <f>'Data information'!C530</f>
        <v xml:space="preserve"> - แผ่นเหล็กขนาด 250X250X20mm. </v>
      </c>
      <c r="D313" s="254"/>
      <c r="E313" s="285" t="str">
        <f>'Data information'!D530</f>
        <v>กก.</v>
      </c>
      <c r="F313" s="254">
        <f>'Data information'!E530</f>
        <v>28.44</v>
      </c>
      <c r="G313" s="254">
        <f t="shared" si="33"/>
        <v>0</v>
      </c>
      <c r="H313" s="254">
        <f>'Data information'!F530</f>
        <v>0</v>
      </c>
      <c r="I313" s="254">
        <f t="shared" si="34"/>
        <v>0</v>
      </c>
      <c r="J313" s="254">
        <f t="shared" si="35"/>
        <v>0</v>
      </c>
      <c r="K313" s="231"/>
    </row>
    <row r="314" spans="1:11" s="208" customFormat="1" hidden="1">
      <c r="A314" s="231"/>
      <c r="B314" s="233"/>
      <c r="C314" s="321" t="str">
        <f>'Data information'!C531</f>
        <v xml:space="preserve"> - แผ่นเหล็กขนาด 200X350X20mm. </v>
      </c>
      <c r="D314" s="254"/>
      <c r="E314" s="285" t="str">
        <f>'Data information'!D531</f>
        <v>กก.</v>
      </c>
      <c r="F314" s="254">
        <f>'Data information'!E531</f>
        <v>28.44</v>
      </c>
      <c r="G314" s="254">
        <f t="shared" si="33"/>
        <v>0</v>
      </c>
      <c r="H314" s="254">
        <f>'Data information'!F531</f>
        <v>0</v>
      </c>
      <c r="I314" s="254">
        <f t="shared" si="34"/>
        <v>0</v>
      </c>
      <c r="J314" s="254">
        <f t="shared" si="35"/>
        <v>0</v>
      </c>
      <c r="K314" s="231"/>
    </row>
    <row r="315" spans="1:11" s="208" customFormat="1" hidden="1">
      <c r="A315" s="231"/>
      <c r="B315" s="233"/>
      <c r="C315" s="321" t="str">
        <f>'Data information'!C532</f>
        <v xml:space="preserve"> - Dowel DB20 ยาว 0.40 ม. (DETAIL-1)</v>
      </c>
      <c r="D315" s="254"/>
      <c r="E315" s="285" t="str">
        <f>'Data information'!D532</f>
        <v>กก.</v>
      </c>
      <c r="F315" s="254">
        <f>'Data information'!E532</f>
        <v>20.18</v>
      </c>
      <c r="G315" s="254">
        <f t="shared" si="33"/>
        <v>0</v>
      </c>
      <c r="H315" s="254">
        <f>'Data information'!F532</f>
        <v>0</v>
      </c>
      <c r="I315" s="254">
        <f t="shared" si="34"/>
        <v>0</v>
      </c>
      <c r="J315" s="254">
        <f t="shared" si="35"/>
        <v>0</v>
      </c>
      <c r="K315" s="231"/>
    </row>
    <row r="316" spans="1:11" s="208" customFormat="1" hidden="1">
      <c r="A316" s="231"/>
      <c r="B316" s="233"/>
      <c r="C316" s="321" t="str">
        <f>'Data information'!C533</f>
        <v xml:space="preserve"> - Dowel DB20 ยาว 0.40 ม.  (DETAIL-2)</v>
      </c>
      <c r="D316" s="254"/>
      <c r="E316" s="285" t="str">
        <f>'Data information'!D533</f>
        <v>กก.</v>
      </c>
      <c r="F316" s="254">
        <f>'Data information'!E533</f>
        <v>20.18</v>
      </c>
      <c r="G316" s="254">
        <f t="shared" si="33"/>
        <v>0</v>
      </c>
      <c r="H316" s="254">
        <f>'Data information'!F533</f>
        <v>0</v>
      </c>
      <c r="I316" s="254">
        <f t="shared" si="34"/>
        <v>0</v>
      </c>
      <c r="J316" s="254">
        <f t="shared" si="35"/>
        <v>0</v>
      </c>
      <c r="K316" s="231"/>
    </row>
    <row r="317" spans="1:11" s="208" customFormat="1" hidden="1">
      <c r="A317" s="231"/>
      <c r="B317" s="233"/>
      <c r="C317" s="321" t="str">
        <f>'Data information'!C534</f>
        <v xml:space="preserve"> - Dowel DB16 ยาว 0.40 ม.  (DETAIL-3)</v>
      </c>
      <c r="D317" s="254"/>
      <c r="E317" s="285" t="str">
        <f>'Data information'!D534</f>
        <v>กก.</v>
      </c>
      <c r="F317" s="254">
        <f>'Data information'!E534</f>
        <v>20.14</v>
      </c>
      <c r="G317" s="254">
        <f t="shared" si="33"/>
        <v>0</v>
      </c>
      <c r="H317" s="254">
        <f>'Data information'!F534</f>
        <v>0</v>
      </c>
      <c r="I317" s="254">
        <f t="shared" si="34"/>
        <v>0</v>
      </c>
      <c r="J317" s="254">
        <f t="shared" si="35"/>
        <v>0</v>
      </c>
      <c r="K317" s="231"/>
    </row>
    <row r="318" spans="1:11" s="208" customFormat="1" hidden="1">
      <c r="A318" s="231"/>
      <c r="B318" s="233"/>
      <c r="C318" s="321" t="str">
        <f>'Data information'!C535</f>
        <v xml:space="preserve"> - ค่าแรงเชื่อม ประกอบเหล็กโครงสร้าง</v>
      </c>
      <c r="D318" s="254"/>
      <c r="E318" s="285" t="str">
        <f>'Data information'!D535</f>
        <v>กก.</v>
      </c>
      <c r="F318" s="254">
        <f>'Data information'!E535</f>
        <v>0</v>
      </c>
      <c r="G318" s="254">
        <f t="shared" si="33"/>
        <v>0</v>
      </c>
      <c r="H318" s="254">
        <f>'Data information'!F535</f>
        <v>10</v>
      </c>
      <c r="I318" s="254">
        <f t="shared" si="34"/>
        <v>0</v>
      </c>
      <c r="J318" s="254">
        <f t="shared" si="35"/>
        <v>0</v>
      </c>
      <c r="K318" s="231"/>
    </row>
    <row r="319" spans="1:11" s="208" customFormat="1" hidden="1">
      <c r="A319" s="231"/>
      <c r="B319" s="233"/>
      <c r="C319" s="321" t="str">
        <f>'Data information'!C536</f>
        <v xml:space="preserve"> - ทาสีกันสนิม</v>
      </c>
      <c r="D319" s="254"/>
      <c r="E319" s="285" t="str">
        <f>'Data information'!D536</f>
        <v>ตร.ม.</v>
      </c>
      <c r="F319" s="254">
        <f>'Data information'!E536</f>
        <v>22.42</v>
      </c>
      <c r="G319" s="254">
        <f t="shared" si="33"/>
        <v>0</v>
      </c>
      <c r="H319" s="254">
        <f>'Data information'!F536</f>
        <v>30</v>
      </c>
      <c r="I319" s="254">
        <f t="shared" si="34"/>
        <v>0</v>
      </c>
      <c r="J319" s="254">
        <f t="shared" si="35"/>
        <v>0</v>
      </c>
      <c r="K319" s="231"/>
    </row>
    <row r="320" spans="1:11" s="208" customFormat="1" hidden="1">
      <c r="A320" s="231"/>
      <c r="B320" s="233"/>
      <c r="C320" s="321" t="str">
        <f>'Data information'!C537</f>
        <v xml:space="preserve"> - ทาสีน้ำมัน</v>
      </c>
      <c r="D320" s="254"/>
      <c r="E320" s="285" t="str">
        <f>'Data information'!D537</f>
        <v>ตร.ม.</v>
      </c>
      <c r="F320" s="254">
        <f>'Data information'!E537</f>
        <v>66.12</v>
      </c>
      <c r="G320" s="254">
        <f t="shared" si="33"/>
        <v>0</v>
      </c>
      <c r="H320" s="254">
        <f>'Data information'!F537</f>
        <v>35</v>
      </c>
      <c r="I320" s="254">
        <f t="shared" si="34"/>
        <v>0</v>
      </c>
      <c r="J320" s="254">
        <f t="shared" si="35"/>
        <v>0</v>
      </c>
      <c r="K320" s="231"/>
    </row>
    <row r="321" spans="1:11" s="208" customFormat="1" hidden="1">
      <c r="A321" s="231"/>
      <c r="B321" s="233"/>
      <c r="C321" s="321" t="str">
        <f>'Data information'!C538</f>
        <v xml:space="preserve"> - งานราวเหล็ก ราวบันได ST.2-2</v>
      </c>
      <c r="D321" s="254"/>
      <c r="E321" s="285" t="str">
        <f>'Data information'!D538</f>
        <v>ม.</v>
      </c>
      <c r="F321" s="254">
        <f>'Data information'!E538</f>
        <v>303.774</v>
      </c>
      <c r="G321" s="254">
        <f t="shared" si="33"/>
        <v>0</v>
      </c>
      <c r="H321" s="254">
        <f>'Data information'!F538</f>
        <v>114</v>
      </c>
      <c r="I321" s="254">
        <f t="shared" si="34"/>
        <v>0</v>
      </c>
      <c r="J321" s="254">
        <f t="shared" si="35"/>
        <v>0</v>
      </c>
      <c r="K321" s="231"/>
    </row>
    <row r="322" spans="1:11" s="208" customFormat="1" hidden="1">
      <c r="A322" s="231"/>
      <c r="B322" s="233"/>
      <c r="C322" s="319" t="str">
        <f>'Data information'!C539</f>
        <v>งานบันได ST.2-2 อาคาร 4</v>
      </c>
      <c r="D322" s="254"/>
      <c r="E322" s="285"/>
      <c r="F322" s="254"/>
      <c r="G322" s="254"/>
      <c r="H322" s="254"/>
      <c r="I322" s="254"/>
      <c r="J322" s="254"/>
      <c r="K322" s="231"/>
    </row>
    <row r="323" spans="1:11" s="208" customFormat="1" hidden="1">
      <c r="A323" s="231"/>
      <c r="B323" s="233"/>
      <c r="C323" s="321" t="str">
        <f>'Data information'!C540</f>
        <v xml:space="preserve"> - H-390X300X10X16 mm.( แม่บันได )</v>
      </c>
      <c r="D323" s="254"/>
      <c r="E323" s="285" t="str">
        <f>'Data information'!D540</f>
        <v>กก.</v>
      </c>
      <c r="F323" s="254">
        <f>'Data information'!E540</f>
        <v>34.64</v>
      </c>
      <c r="G323" s="254">
        <f t="shared" si="33"/>
        <v>0</v>
      </c>
      <c r="H323" s="254">
        <f>'Data information'!F540</f>
        <v>0</v>
      </c>
      <c r="I323" s="254">
        <f t="shared" si="34"/>
        <v>0</v>
      </c>
      <c r="J323" s="254">
        <f t="shared" si="35"/>
        <v>0</v>
      </c>
      <c r="K323" s="231"/>
    </row>
    <row r="324" spans="1:11" s="208" customFormat="1" hidden="1">
      <c r="A324" s="231"/>
      <c r="B324" s="233"/>
      <c r="C324" s="321" t="str">
        <f>'Data information'!C541</f>
        <v xml:space="preserve"> - แผ่นเหล็กเรียบดำหนา 6 มม. (ลูกตั้ง-ลูกนอน)</v>
      </c>
      <c r="D324" s="254"/>
      <c r="E324" s="285" t="str">
        <f>'Data information'!D541</f>
        <v>กก.</v>
      </c>
      <c r="F324" s="254">
        <f>'Data information'!E541</f>
        <v>25.12</v>
      </c>
      <c r="G324" s="254">
        <f t="shared" si="33"/>
        <v>0</v>
      </c>
      <c r="H324" s="254">
        <f>'Data information'!F541</f>
        <v>0</v>
      </c>
      <c r="I324" s="254">
        <f t="shared" si="34"/>
        <v>0</v>
      </c>
      <c r="J324" s="254">
        <f t="shared" si="35"/>
        <v>0</v>
      </c>
      <c r="K324" s="231"/>
    </row>
    <row r="325" spans="1:11" s="208" customFormat="1" hidden="1">
      <c r="A325" s="231"/>
      <c r="B325" s="233"/>
      <c r="C325" s="321" t="str">
        <f>'Data information'!C542</f>
        <v xml:space="preserve"> - แผ่นเหล็กขนาด 1000X400X25mm. </v>
      </c>
      <c r="D325" s="254"/>
      <c r="E325" s="285" t="str">
        <f>'Data information'!D542</f>
        <v>กก.</v>
      </c>
      <c r="F325" s="254">
        <f>'Data information'!E542</f>
        <v>28.44</v>
      </c>
      <c r="G325" s="254">
        <f t="shared" si="33"/>
        <v>0</v>
      </c>
      <c r="H325" s="254">
        <f>'Data information'!F542</f>
        <v>0</v>
      </c>
      <c r="I325" s="254">
        <f t="shared" si="34"/>
        <v>0</v>
      </c>
      <c r="J325" s="254">
        <f t="shared" si="35"/>
        <v>0</v>
      </c>
      <c r="K325" s="231"/>
    </row>
    <row r="326" spans="1:11" s="208" customFormat="1" hidden="1">
      <c r="A326" s="231"/>
      <c r="B326" s="233"/>
      <c r="C326" s="321" t="str">
        <f>'Data information'!C543</f>
        <v xml:space="preserve"> - แผ่นเหล็กขนาด 400X400X25mm. </v>
      </c>
      <c r="D326" s="254"/>
      <c r="E326" s="285" t="str">
        <f>'Data information'!D543</f>
        <v>กก.</v>
      </c>
      <c r="F326" s="254">
        <f>'Data information'!E543</f>
        <v>28.44</v>
      </c>
      <c r="G326" s="254">
        <f t="shared" si="33"/>
        <v>0</v>
      </c>
      <c r="H326" s="254">
        <f>'Data information'!F543</f>
        <v>0</v>
      </c>
      <c r="I326" s="254">
        <f t="shared" si="34"/>
        <v>0</v>
      </c>
      <c r="J326" s="254">
        <f t="shared" si="35"/>
        <v>0</v>
      </c>
      <c r="K326" s="231"/>
    </row>
    <row r="327" spans="1:11" s="208" customFormat="1" hidden="1">
      <c r="A327" s="231"/>
      <c r="B327" s="233"/>
      <c r="C327" s="321" t="str">
        <f>'Data information'!C544</f>
        <v xml:space="preserve"> - ค่าแรงเชื่อม ประกอบเหล็กโครงสร้าง</v>
      </c>
      <c r="D327" s="254"/>
      <c r="E327" s="285" t="str">
        <f>'Data information'!D544</f>
        <v>กก.</v>
      </c>
      <c r="F327" s="254">
        <f>'Data information'!E544</f>
        <v>0</v>
      </c>
      <c r="G327" s="254">
        <f t="shared" si="33"/>
        <v>0</v>
      </c>
      <c r="H327" s="254">
        <f>'Data information'!F544</f>
        <v>10</v>
      </c>
      <c r="I327" s="254">
        <f t="shared" si="34"/>
        <v>0</v>
      </c>
      <c r="J327" s="254">
        <f t="shared" si="35"/>
        <v>0</v>
      </c>
      <c r="K327" s="231"/>
    </row>
    <row r="328" spans="1:11" s="208" customFormat="1" hidden="1">
      <c r="A328" s="231"/>
      <c r="B328" s="233"/>
      <c r="C328" s="321" t="str">
        <f>'Data information'!C545</f>
        <v xml:space="preserve"> - Dowel DB25 </v>
      </c>
      <c r="D328" s="254"/>
      <c r="E328" s="285" t="str">
        <f>'Data information'!D545</f>
        <v>กก.</v>
      </c>
      <c r="F328" s="254">
        <f>'Data information'!E545</f>
        <v>20.41</v>
      </c>
      <c r="G328" s="254">
        <f t="shared" si="33"/>
        <v>0</v>
      </c>
      <c r="H328" s="254">
        <f>'Data information'!F545</f>
        <v>0</v>
      </c>
      <c r="I328" s="254">
        <f t="shared" si="34"/>
        <v>0</v>
      </c>
      <c r="J328" s="254">
        <f t="shared" si="35"/>
        <v>0</v>
      </c>
      <c r="K328" s="231"/>
    </row>
    <row r="329" spans="1:11" s="208" customFormat="1" hidden="1">
      <c r="A329" s="231"/>
      <c r="B329" s="233"/>
      <c r="C329" s="321" t="str">
        <f>'Data information'!C546</f>
        <v xml:space="preserve"> - คอนกรีต ขัดมันเรียบ (ลูกนอนบันได)</v>
      </c>
      <c r="D329" s="254"/>
      <c r="E329" s="285" t="str">
        <f>'Data information'!D546</f>
        <v>ลบ.ม.</v>
      </c>
      <c r="F329" s="254">
        <f>'Data information'!E546</f>
        <v>1971.96</v>
      </c>
      <c r="G329" s="254">
        <f t="shared" si="33"/>
        <v>0</v>
      </c>
      <c r="H329" s="254">
        <f>'Data information'!F546</f>
        <v>519</v>
      </c>
      <c r="I329" s="254">
        <f t="shared" si="34"/>
        <v>0</v>
      </c>
      <c r="J329" s="254">
        <f t="shared" si="35"/>
        <v>0</v>
      </c>
      <c r="K329" s="231"/>
    </row>
    <row r="330" spans="1:11" s="208" customFormat="1" hidden="1">
      <c r="A330" s="231"/>
      <c r="B330" s="233"/>
      <c r="C330" s="321" t="str">
        <f>'Data information'!C547</f>
        <v xml:space="preserve"> - เหล็กเสริม RB 9 มม.</v>
      </c>
      <c r="D330" s="254"/>
      <c r="E330" s="285" t="str">
        <f>'Data information'!D547</f>
        <v>กก.</v>
      </c>
      <c r="F330" s="254">
        <f>'Data information'!E547</f>
        <v>20.79</v>
      </c>
      <c r="G330" s="254">
        <f t="shared" si="33"/>
        <v>0</v>
      </c>
      <c r="H330" s="254">
        <f>'Data information'!F547</f>
        <v>4.4000000000000004</v>
      </c>
      <c r="I330" s="254">
        <f t="shared" si="34"/>
        <v>0</v>
      </c>
      <c r="J330" s="254">
        <f t="shared" si="35"/>
        <v>0</v>
      </c>
      <c r="K330" s="231"/>
    </row>
    <row r="331" spans="1:11" s="208" customFormat="1" hidden="1">
      <c r="A331" s="231"/>
      <c r="B331" s="233"/>
      <c r="C331" s="321" t="str">
        <f>'Data information'!C548</f>
        <v xml:space="preserve"> - เหล็กเสริม DB 12 มม.</v>
      </c>
      <c r="D331" s="254"/>
      <c r="E331" s="285" t="str">
        <f>'Data information'!D548</f>
        <v>กก.</v>
      </c>
      <c r="F331" s="254">
        <f>'Data information'!E548</f>
        <v>20.2</v>
      </c>
      <c r="G331" s="254">
        <f t="shared" si="33"/>
        <v>0</v>
      </c>
      <c r="H331" s="254">
        <f>'Data information'!F548</f>
        <v>3.6</v>
      </c>
      <c r="I331" s="254">
        <f t="shared" si="34"/>
        <v>0</v>
      </c>
      <c r="J331" s="254">
        <f t="shared" si="35"/>
        <v>0</v>
      </c>
      <c r="K331" s="231"/>
    </row>
    <row r="332" spans="1:11" s="208" customFormat="1" hidden="1">
      <c r="A332" s="231"/>
      <c r="B332" s="233"/>
      <c r="C332" s="321" t="str">
        <f>'Data information'!C549</f>
        <v xml:space="preserve"> - ลวดผูกเหล็ก</v>
      </c>
      <c r="D332" s="254"/>
      <c r="E332" s="285" t="str">
        <f>'Data information'!D549</f>
        <v>กก.</v>
      </c>
      <c r="F332" s="254">
        <f>'Data information'!E549</f>
        <v>34.42</v>
      </c>
      <c r="G332" s="254">
        <f t="shared" si="33"/>
        <v>0</v>
      </c>
      <c r="H332" s="254">
        <f>'Data information'!F549</f>
        <v>0</v>
      </c>
      <c r="I332" s="254">
        <f t="shared" si="34"/>
        <v>0</v>
      </c>
      <c r="J332" s="254">
        <f t="shared" si="35"/>
        <v>0</v>
      </c>
      <c r="K332" s="231"/>
    </row>
    <row r="333" spans="1:11" s="208" customFormat="1" hidden="1">
      <c r="A333" s="231"/>
      <c r="B333" s="233"/>
      <c r="C333" s="321" t="str">
        <f>'Data information'!C550</f>
        <v xml:space="preserve"> - เหล็กสี่เหลี่ยมตัน 1 x 1 ซม.(จมูกบันได)</v>
      </c>
      <c r="D333" s="254"/>
      <c r="E333" s="285" t="str">
        <f>'Data information'!D550</f>
        <v>ม.</v>
      </c>
      <c r="F333" s="254">
        <f>'Data information'!E550</f>
        <v>30</v>
      </c>
      <c r="G333" s="254">
        <f t="shared" si="33"/>
        <v>0</v>
      </c>
      <c r="H333" s="254">
        <f>'Data information'!F550</f>
        <v>0</v>
      </c>
      <c r="I333" s="254">
        <f t="shared" si="34"/>
        <v>0</v>
      </c>
      <c r="J333" s="254">
        <f t="shared" si="35"/>
        <v>0</v>
      </c>
      <c r="K333" s="231"/>
    </row>
    <row r="334" spans="1:11" s="208" customFormat="1" hidden="1">
      <c r="A334" s="231"/>
      <c r="B334" s="233"/>
      <c r="C334" s="321" t="str">
        <f>'Data information'!C551</f>
        <v xml:space="preserve"> - ทาสีกันสนิม</v>
      </c>
      <c r="D334" s="254"/>
      <c r="E334" s="285" t="str">
        <f>'Data information'!D551</f>
        <v>ตร.ม.</v>
      </c>
      <c r="F334" s="254">
        <f>'Data information'!E551</f>
        <v>22.42</v>
      </c>
      <c r="G334" s="254">
        <f t="shared" si="33"/>
        <v>0</v>
      </c>
      <c r="H334" s="254">
        <f>'Data information'!F551</f>
        <v>30</v>
      </c>
      <c r="I334" s="254">
        <f t="shared" si="34"/>
        <v>0</v>
      </c>
      <c r="J334" s="254">
        <f t="shared" si="35"/>
        <v>0</v>
      </c>
      <c r="K334" s="231"/>
    </row>
    <row r="335" spans="1:11" s="208" customFormat="1" hidden="1">
      <c r="A335" s="231"/>
      <c r="B335" s="233"/>
      <c r="C335" s="321" t="str">
        <f>'Data information'!C552</f>
        <v xml:space="preserve"> - ทาสีน้ำมัน</v>
      </c>
      <c r="D335" s="254"/>
      <c r="E335" s="285" t="str">
        <f>'Data information'!D552</f>
        <v>ตร.ม.</v>
      </c>
      <c r="F335" s="254">
        <f>'Data information'!E552</f>
        <v>66.12</v>
      </c>
      <c r="G335" s="254">
        <f t="shared" si="33"/>
        <v>0</v>
      </c>
      <c r="H335" s="254">
        <f>'Data information'!F552</f>
        <v>35</v>
      </c>
      <c r="I335" s="254">
        <f t="shared" si="34"/>
        <v>0</v>
      </c>
      <c r="J335" s="254">
        <f t="shared" si="35"/>
        <v>0</v>
      </c>
      <c r="K335" s="231"/>
    </row>
    <row r="336" spans="1:11" s="208" customFormat="1" hidden="1">
      <c r="A336" s="231"/>
      <c r="B336" s="233"/>
      <c r="C336" s="321" t="str">
        <f>'Data information'!C553</f>
        <v xml:space="preserve"> - งานราวเหล็ก ราวบันได ST.2-2</v>
      </c>
      <c r="D336" s="254"/>
      <c r="E336" s="285" t="str">
        <f>'Data information'!D553</f>
        <v>ม.</v>
      </c>
      <c r="F336" s="254">
        <f>'Data information'!E553</f>
        <v>1838.53</v>
      </c>
      <c r="G336" s="254">
        <f t="shared" si="33"/>
        <v>0</v>
      </c>
      <c r="H336" s="254">
        <f>'Data information'!F553</f>
        <v>560</v>
      </c>
      <c r="I336" s="254">
        <f t="shared" si="34"/>
        <v>0</v>
      </c>
      <c r="J336" s="254">
        <f t="shared" si="35"/>
        <v>0</v>
      </c>
      <c r="K336" s="231"/>
    </row>
    <row r="337" spans="1:11" s="208" customFormat="1" hidden="1">
      <c r="A337" s="231"/>
      <c r="B337" s="233"/>
      <c r="C337" s="319" t="str">
        <f>'Data information'!C554</f>
        <v>งานบันได ST.2-3 อาคาร 1</v>
      </c>
      <c r="D337" s="254"/>
      <c r="E337" s="285"/>
      <c r="F337" s="254"/>
      <c r="G337" s="254"/>
      <c r="H337" s="254"/>
      <c r="I337" s="254"/>
      <c r="J337" s="254"/>
      <c r="K337" s="231"/>
    </row>
    <row r="338" spans="1:11" s="208" customFormat="1" hidden="1">
      <c r="A338" s="231"/>
      <c r="B338" s="233"/>
      <c r="C338" s="321" t="str">
        <f>'Data information'!C555</f>
        <v xml:space="preserve"> - H-200X200X8X12mm. </v>
      </c>
      <c r="D338" s="254"/>
      <c r="E338" s="285" t="str">
        <f>'Data information'!D555</f>
        <v>กก.</v>
      </c>
      <c r="F338" s="254">
        <f>'Data information'!E555</f>
        <v>33.409999999999997</v>
      </c>
      <c r="G338" s="254">
        <f t="shared" si="33"/>
        <v>0</v>
      </c>
      <c r="H338" s="254">
        <f>'Data information'!F555</f>
        <v>0</v>
      </c>
      <c r="I338" s="254">
        <f t="shared" si="34"/>
        <v>0</v>
      </c>
      <c r="J338" s="254">
        <f t="shared" si="35"/>
        <v>0</v>
      </c>
      <c r="K338" s="231"/>
    </row>
    <row r="339" spans="1:11" s="208" customFormat="1" hidden="1">
      <c r="A339" s="231"/>
      <c r="B339" s="233"/>
      <c r="C339" s="321" t="str">
        <f>'Data information'!C556</f>
        <v xml:space="preserve"> - H-194X150X6X9mm.</v>
      </c>
      <c r="D339" s="254"/>
      <c r="E339" s="285" t="str">
        <f>'Data information'!D556</f>
        <v>กก.</v>
      </c>
      <c r="F339" s="254">
        <f>'Data information'!E556</f>
        <v>34.020000000000003</v>
      </c>
      <c r="G339" s="254">
        <f t="shared" si="33"/>
        <v>0</v>
      </c>
      <c r="H339" s="254">
        <f>'Data information'!F556</f>
        <v>0</v>
      </c>
      <c r="I339" s="254">
        <f t="shared" si="34"/>
        <v>0</v>
      </c>
      <c r="J339" s="254">
        <f t="shared" si="35"/>
        <v>0</v>
      </c>
      <c r="K339" s="231"/>
    </row>
    <row r="340" spans="1:11" s="208" customFormat="1" hidden="1">
      <c r="A340" s="231"/>
      <c r="B340" s="233"/>
      <c r="C340" s="321" t="str">
        <f>'Data information'!C557</f>
        <v xml:space="preserve"> - C-CHANNELS 200X80X7.5X11.0mm.</v>
      </c>
      <c r="D340" s="254"/>
      <c r="E340" s="285" t="str">
        <f>'Data information'!D557</f>
        <v>กก.</v>
      </c>
      <c r="F340" s="254">
        <f>'Data information'!E557</f>
        <v>35.840000000000003</v>
      </c>
      <c r="G340" s="254">
        <f t="shared" si="33"/>
        <v>0</v>
      </c>
      <c r="H340" s="254">
        <f>'Data information'!F557</f>
        <v>0</v>
      </c>
      <c r="I340" s="254">
        <f t="shared" si="34"/>
        <v>0</v>
      </c>
      <c r="J340" s="254">
        <f t="shared" si="35"/>
        <v>0</v>
      </c>
      <c r="K340" s="231"/>
    </row>
    <row r="341" spans="1:11" s="208" customFormat="1" hidden="1">
      <c r="A341" s="231"/>
      <c r="B341" s="233"/>
      <c r="C341" s="321" t="str">
        <f>'Data information'!C558</f>
        <v xml:space="preserve"> - ลูกนอนบันไดแผ่นเหล็กลายตีนไก่  หนา 6 มม.พับ</v>
      </c>
      <c r="D341" s="254"/>
      <c r="E341" s="285" t="str">
        <f>'Data information'!D558</f>
        <v>กก.</v>
      </c>
      <c r="F341" s="254">
        <f>'Data information'!E558</f>
        <v>39.79</v>
      </c>
      <c r="G341" s="254">
        <f t="shared" si="33"/>
        <v>0</v>
      </c>
      <c r="H341" s="254">
        <f>'Data information'!F558</f>
        <v>0</v>
      </c>
      <c r="I341" s="254">
        <f t="shared" si="34"/>
        <v>0</v>
      </c>
      <c r="J341" s="254">
        <f t="shared" si="35"/>
        <v>0</v>
      </c>
      <c r="K341" s="231"/>
    </row>
    <row r="342" spans="1:11" s="208" customFormat="1" hidden="1">
      <c r="A342" s="231"/>
      <c r="B342" s="233"/>
      <c r="C342" s="321" t="str">
        <f>'Data information'!C559</f>
        <v xml:space="preserve"> - แผ่นเหล็กขนาด 250X400X20mm. </v>
      </c>
      <c r="D342" s="254"/>
      <c r="E342" s="285" t="str">
        <f>'Data information'!D559</f>
        <v>กก.</v>
      </c>
      <c r="F342" s="254">
        <f>'Data information'!E559</f>
        <v>28.44</v>
      </c>
      <c r="G342" s="254">
        <f t="shared" si="33"/>
        <v>0</v>
      </c>
      <c r="H342" s="254">
        <f>'Data information'!F559</f>
        <v>0</v>
      </c>
      <c r="I342" s="254">
        <f t="shared" si="34"/>
        <v>0</v>
      </c>
      <c r="J342" s="254">
        <f t="shared" si="35"/>
        <v>0</v>
      </c>
      <c r="K342" s="231"/>
    </row>
    <row r="343" spans="1:11" s="208" customFormat="1" hidden="1">
      <c r="A343" s="231"/>
      <c r="B343" s="233"/>
      <c r="C343" s="321" t="str">
        <f>'Data information'!C560</f>
        <v xml:space="preserve"> - แผ่นเหล็กขนาด 250X250X20mm. </v>
      </c>
      <c r="D343" s="254"/>
      <c r="E343" s="285" t="str">
        <f>'Data information'!D560</f>
        <v>กก.</v>
      </c>
      <c r="F343" s="254">
        <f>'Data information'!E560</f>
        <v>28.44</v>
      </c>
      <c r="G343" s="254">
        <f t="shared" si="33"/>
        <v>0</v>
      </c>
      <c r="H343" s="254">
        <f>'Data information'!F560</f>
        <v>0</v>
      </c>
      <c r="I343" s="254">
        <f t="shared" si="34"/>
        <v>0</v>
      </c>
      <c r="J343" s="254">
        <f t="shared" si="35"/>
        <v>0</v>
      </c>
      <c r="K343" s="231"/>
    </row>
    <row r="344" spans="1:11" s="208" customFormat="1" hidden="1">
      <c r="A344" s="231"/>
      <c r="B344" s="233"/>
      <c r="C344" s="321" t="str">
        <f>'Data information'!C561</f>
        <v xml:space="preserve"> - แผ่นเหล็กขนาด 200X350X20mm. </v>
      </c>
      <c r="D344" s="254"/>
      <c r="E344" s="285" t="str">
        <f>'Data information'!D561</f>
        <v>กก.</v>
      </c>
      <c r="F344" s="254">
        <f>'Data information'!E561</f>
        <v>28.44</v>
      </c>
      <c r="G344" s="254">
        <f t="shared" si="33"/>
        <v>0</v>
      </c>
      <c r="H344" s="254">
        <f>'Data information'!F561</f>
        <v>0</v>
      </c>
      <c r="I344" s="254">
        <f t="shared" si="34"/>
        <v>0</v>
      </c>
      <c r="J344" s="254">
        <f t="shared" si="35"/>
        <v>0</v>
      </c>
      <c r="K344" s="231"/>
    </row>
    <row r="345" spans="1:11" s="208" customFormat="1" hidden="1">
      <c r="A345" s="231"/>
      <c r="B345" s="233"/>
      <c r="C345" s="321" t="str">
        <f>'Data information'!C562</f>
        <v xml:space="preserve"> - Dowel DB20 ยาว 0.40 ม. (DETAIL-1)</v>
      </c>
      <c r="D345" s="254"/>
      <c r="E345" s="285" t="str">
        <f>'Data information'!D562</f>
        <v>กก.</v>
      </c>
      <c r="F345" s="254">
        <f>'Data information'!E562</f>
        <v>20.18</v>
      </c>
      <c r="G345" s="254">
        <f t="shared" si="33"/>
        <v>0</v>
      </c>
      <c r="H345" s="254">
        <f>'Data information'!F562</f>
        <v>0</v>
      </c>
      <c r="I345" s="254">
        <f t="shared" si="34"/>
        <v>0</v>
      </c>
      <c r="J345" s="254">
        <f t="shared" si="35"/>
        <v>0</v>
      </c>
      <c r="K345" s="231"/>
    </row>
    <row r="346" spans="1:11" s="208" customFormat="1" hidden="1">
      <c r="A346" s="231"/>
      <c r="B346" s="233"/>
      <c r="C346" s="321" t="str">
        <f>'Data information'!C563</f>
        <v xml:space="preserve"> - Dowel DB20 ยาว 0.40 ม.  (DETAIL-2)</v>
      </c>
      <c r="D346" s="254"/>
      <c r="E346" s="285" t="str">
        <f>'Data information'!D563</f>
        <v>กก.</v>
      </c>
      <c r="F346" s="254">
        <f>'Data information'!E563</f>
        <v>20.18</v>
      </c>
      <c r="G346" s="254">
        <f t="shared" si="33"/>
        <v>0</v>
      </c>
      <c r="H346" s="254">
        <f>'Data information'!F563</f>
        <v>0</v>
      </c>
      <c r="I346" s="254">
        <f t="shared" si="34"/>
        <v>0</v>
      </c>
      <c r="J346" s="254">
        <f t="shared" si="35"/>
        <v>0</v>
      </c>
      <c r="K346" s="231"/>
    </row>
    <row r="347" spans="1:11" s="208" customFormat="1" hidden="1">
      <c r="A347" s="231"/>
      <c r="B347" s="233"/>
      <c r="C347" s="321" t="str">
        <f>'Data information'!C564</f>
        <v xml:space="preserve"> - Dowel DB16 ยาว 0.40 ม.  (DETAIL-3)</v>
      </c>
      <c r="D347" s="254"/>
      <c r="E347" s="285" t="str">
        <f>'Data information'!D564</f>
        <v>กก.</v>
      </c>
      <c r="F347" s="254">
        <f>'Data information'!E564</f>
        <v>20.14</v>
      </c>
      <c r="G347" s="254">
        <f t="shared" si="33"/>
        <v>0</v>
      </c>
      <c r="H347" s="254">
        <f>'Data information'!F564</f>
        <v>0</v>
      </c>
      <c r="I347" s="254">
        <f t="shared" si="34"/>
        <v>0</v>
      </c>
      <c r="J347" s="254">
        <f t="shared" si="35"/>
        <v>0</v>
      </c>
      <c r="K347" s="231"/>
    </row>
    <row r="348" spans="1:11" s="208" customFormat="1" hidden="1">
      <c r="A348" s="231"/>
      <c r="B348" s="233"/>
      <c r="C348" s="321" t="str">
        <f>'Data information'!C565</f>
        <v xml:space="preserve"> - ค่าแรงเชื่อม ประกอบเหล็กโครงสร้าง</v>
      </c>
      <c r="D348" s="254"/>
      <c r="E348" s="285" t="str">
        <f>'Data information'!D565</f>
        <v>กก.</v>
      </c>
      <c r="F348" s="254">
        <f>'Data information'!E565</f>
        <v>0</v>
      </c>
      <c r="G348" s="254">
        <f t="shared" si="33"/>
        <v>0</v>
      </c>
      <c r="H348" s="254">
        <f>'Data information'!F565</f>
        <v>10</v>
      </c>
      <c r="I348" s="254">
        <f t="shared" si="34"/>
        <v>0</v>
      </c>
      <c r="J348" s="254">
        <f t="shared" si="35"/>
        <v>0</v>
      </c>
      <c r="K348" s="231"/>
    </row>
    <row r="349" spans="1:11" s="208" customFormat="1" hidden="1">
      <c r="A349" s="231"/>
      <c r="B349" s="233"/>
      <c r="C349" s="321" t="str">
        <f>'Data information'!C566</f>
        <v xml:space="preserve"> - ทาสีกันสนิม</v>
      </c>
      <c r="D349" s="254"/>
      <c r="E349" s="285" t="str">
        <f>'Data information'!D566</f>
        <v>ตร.ม.</v>
      </c>
      <c r="F349" s="254">
        <f>'Data information'!E566</f>
        <v>22.42</v>
      </c>
      <c r="G349" s="254">
        <f t="shared" si="33"/>
        <v>0</v>
      </c>
      <c r="H349" s="254">
        <f>'Data information'!F566</f>
        <v>30</v>
      </c>
      <c r="I349" s="254">
        <f t="shared" si="34"/>
        <v>0</v>
      </c>
      <c r="J349" s="254">
        <f t="shared" si="35"/>
        <v>0</v>
      </c>
      <c r="K349" s="231"/>
    </row>
    <row r="350" spans="1:11" s="208" customFormat="1" hidden="1">
      <c r="A350" s="231"/>
      <c r="B350" s="233"/>
      <c r="C350" s="321" t="str">
        <f>'Data information'!C567</f>
        <v xml:space="preserve"> - ทาสีน้ำมัน</v>
      </c>
      <c r="D350" s="254"/>
      <c r="E350" s="285" t="str">
        <f>'Data information'!D567</f>
        <v>ตร.ม.</v>
      </c>
      <c r="F350" s="254">
        <f>'Data information'!E567</f>
        <v>66.12</v>
      </c>
      <c r="G350" s="254">
        <f t="shared" si="33"/>
        <v>0</v>
      </c>
      <c r="H350" s="254">
        <f>'Data information'!F567</f>
        <v>35</v>
      </c>
      <c r="I350" s="254">
        <f t="shared" si="34"/>
        <v>0</v>
      </c>
      <c r="J350" s="254">
        <f t="shared" si="35"/>
        <v>0</v>
      </c>
      <c r="K350" s="231"/>
    </row>
    <row r="351" spans="1:11" s="208" customFormat="1" hidden="1">
      <c r="A351" s="231"/>
      <c r="B351" s="233"/>
      <c r="C351" s="321" t="str">
        <f>'Data information'!C568</f>
        <v xml:space="preserve"> - งานราวเหล็ก ราวบันได ST.2-3</v>
      </c>
      <c r="D351" s="254"/>
      <c r="E351" s="285" t="str">
        <f>'Data information'!D568</f>
        <v>ม.</v>
      </c>
      <c r="F351" s="254">
        <f>'Data information'!E568</f>
        <v>303.774</v>
      </c>
      <c r="G351" s="254">
        <f t="shared" si="33"/>
        <v>0</v>
      </c>
      <c r="H351" s="254">
        <f>'Data information'!F568</f>
        <v>114</v>
      </c>
      <c r="I351" s="254">
        <f t="shared" si="34"/>
        <v>0</v>
      </c>
      <c r="J351" s="254">
        <f t="shared" si="35"/>
        <v>0</v>
      </c>
      <c r="K351" s="231"/>
    </row>
    <row r="352" spans="1:11" s="208" customFormat="1" hidden="1">
      <c r="A352" s="231"/>
      <c r="B352" s="233"/>
      <c r="C352" s="319" t="str">
        <f>'Data information'!C569</f>
        <v>งานบันได ST.2-4 อาคาร 1</v>
      </c>
      <c r="D352" s="254"/>
      <c r="E352" s="285">
        <f>'Data information'!D569</f>
        <v>0</v>
      </c>
      <c r="F352" s="254">
        <f>'Data information'!E569</f>
        <v>0</v>
      </c>
      <c r="G352" s="254">
        <f t="shared" si="33"/>
        <v>0</v>
      </c>
      <c r="H352" s="254">
        <f>'Data information'!F569</f>
        <v>0</v>
      </c>
      <c r="I352" s="254">
        <f t="shared" si="34"/>
        <v>0</v>
      </c>
      <c r="J352" s="254">
        <f t="shared" si="35"/>
        <v>0</v>
      </c>
      <c r="K352" s="231"/>
    </row>
    <row r="353" spans="1:11" s="208" customFormat="1" hidden="1">
      <c r="A353" s="231"/>
      <c r="B353" s="233"/>
      <c r="C353" s="321" t="str">
        <f>'Data information'!C570</f>
        <v xml:space="preserve"> - H-200X200X8X12mm. </v>
      </c>
      <c r="D353" s="254"/>
      <c r="E353" s="285" t="str">
        <f>'Data information'!D570</f>
        <v>กก.</v>
      </c>
      <c r="F353" s="254">
        <f>'Data information'!E570</f>
        <v>33.409999999999997</v>
      </c>
      <c r="G353" s="254">
        <f t="shared" si="33"/>
        <v>0</v>
      </c>
      <c r="H353" s="254">
        <f>'Data information'!F570</f>
        <v>0</v>
      </c>
      <c r="I353" s="254">
        <f t="shared" si="34"/>
        <v>0</v>
      </c>
      <c r="J353" s="254">
        <f t="shared" si="35"/>
        <v>0</v>
      </c>
      <c r="K353" s="231"/>
    </row>
    <row r="354" spans="1:11" s="208" customFormat="1" hidden="1">
      <c r="A354" s="231"/>
      <c r="B354" s="233"/>
      <c r="C354" s="321" t="str">
        <f>'Data information'!C571</f>
        <v xml:space="preserve"> - H-194X150X6X9mm.</v>
      </c>
      <c r="D354" s="254"/>
      <c r="E354" s="285" t="str">
        <f>'Data information'!D571</f>
        <v>กก.</v>
      </c>
      <c r="F354" s="254">
        <f>'Data information'!E571</f>
        <v>34.020000000000003</v>
      </c>
      <c r="G354" s="254">
        <f t="shared" si="33"/>
        <v>0</v>
      </c>
      <c r="H354" s="254">
        <f>'Data information'!F571</f>
        <v>0</v>
      </c>
      <c r="I354" s="254">
        <f t="shared" si="34"/>
        <v>0</v>
      </c>
      <c r="J354" s="254">
        <f t="shared" si="35"/>
        <v>0</v>
      </c>
      <c r="K354" s="231"/>
    </row>
    <row r="355" spans="1:11" s="208" customFormat="1" hidden="1">
      <c r="A355" s="231"/>
      <c r="B355" s="233"/>
      <c r="C355" s="321" t="str">
        <f>'Data information'!C572</f>
        <v xml:space="preserve"> - C-CHANNELS 200X80X7.5X11.0mm.</v>
      </c>
      <c r="D355" s="254"/>
      <c r="E355" s="285" t="str">
        <f>'Data information'!D572</f>
        <v>กก.</v>
      </c>
      <c r="F355" s="254">
        <f>'Data information'!E572</f>
        <v>35.840000000000003</v>
      </c>
      <c r="G355" s="254">
        <f t="shared" si="33"/>
        <v>0</v>
      </c>
      <c r="H355" s="254">
        <f>'Data information'!F572</f>
        <v>0</v>
      </c>
      <c r="I355" s="254">
        <f t="shared" si="34"/>
        <v>0</v>
      </c>
      <c r="J355" s="254">
        <f t="shared" si="35"/>
        <v>0</v>
      </c>
      <c r="K355" s="231"/>
    </row>
    <row r="356" spans="1:11" s="208" customFormat="1" hidden="1">
      <c r="A356" s="231"/>
      <c r="B356" s="233"/>
      <c r="C356" s="321" t="str">
        <f>'Data information'!C573</f>
        <v xml:space="preserve"> - ลูกนอนบันไดแผ่นเหล็กลายตีนไก่  หนา 6 มม.พับ</v>
      </c>
      <c r="D356" s="254"/>
      <c r="E356" s="285" t="str">
        <f>'Data information'!D573</f>
        <v>กก.</v>
      </c>
      <c r="F356" s="254">
        <f>'Data information'!E573</f>
        <v>39.79</v>
      </c>
      <c r="G356" s="254">
        <f t="shared" si="33"/>
        <v>0</v>
      </c>
      <c r="H356" s="254">
        <f>'Data information'!F573</f>
        <v>0</v>
      </c>
      <c r="I356" s="254">
        <f t="shared" si="34"/>
        <v>0</v>
      </c>
      <c r="J356" s="254">
        <f t="shared" si="35"/>
        <v>0</v>
      </c>
      <c r="K356" s="231"/>
    </row>
    <row r="357" spans="1:11" s="208" customFormat="1" hidden="1">
      <c r="A357" s="231"/>
      <c r="B357" s="233"/>
      <c r="C357" s="321" t="str">
        <f>'Data information'!C574</f>
        <v xml:space="preserve"> - แผ่นเหล็กขนาด 250X400X20mm. </v>
      </c>
      <c r="D357" s="254"/>
      <c r="E357" s="285" t="str">
        <f>'Data information'!D574</f>
        <v>กก.</v>
      </c>
      <c r="F357" s="254">
        <f>'Data information'!E574</f>
        <v>28.44</v>
      </c>
      <c r="G357" s="254">
        <f t="shared" si="33"/>
        <v>0</v>
      </c>
      <c r="H357" s="254">
        <f>'Data information'!F574</f>
        <v>0</v>
      </c>
      <c r="I357" s="254">
        <f t="shared" si="34"/>
        <v>0</v>
      </c>
      <c r="J357" s="254">
        <f t="shared" si="35"/>
        <v>0</v>
      </c>
      <c r="K357" s="231"/>
    </row>
    <row r="358" spans="1:11" s="208" customFormat="1" hidden="1">
      <c r="A358" s="231"/>
      <c r="B358" s="233"/>
      <c r="C358" s="321" t="str">
        <f>'Data information'!C575</f>
        <v xml:space="preserve"> - แผ่นเหล็กขนาด 250X250X20mm. </v>
      </c>
      <c r="D358" s="254"/>
      <c r="E358" s="285" t="str">
        <f>'Data information'!D575</f>
        <v>กก.</v>
      </c>
      <c r="F358" s="254">
        <f>'Data information'!E575</f>
        <v>28.44</v>
      </c>
      <c r="G358" s="254">
        <f t="shared" si="33"/>
        <v>0</v>
      </c>
      <c r="H358" s="254">
        <f>'Data information'!F575</f>
        <v>0</v>
      </c>
      <c r="I358" s="254">
        <f t="shared" si="34"/>
        <v>0</v>
      </c>
      <c r="J358" s="254">
        <f t="shared" si="35"/>
        <v>0</v>
      </c>
      <c r="K358" s="231"/>
    </row>
    <row r="359" spans="1:11" s="208" customFormat="1" hidden="1">
      <c r="A359" s="231"/>
      <c r="B359" s="233"/>
      <c r="C359" s="321" t="str">
        <f>'Data information'!C576</f>
        <v xml:space="preserve"> - แผ่นเหล็กขนาด 200X350X20mm. </v>
      </c>
      <c r="D359" s="254"/>
      <c r="E359" s="285" t="str">
        <f>'Data information'!D576</f>
        <v>กก.</v>
      </c>
      <c r="F359" s="254">
        <f>'Data information'!E576</f>
        <v>28.44</v>
      </c>
      <c r="G359" s="254">
        <f t="shared" si="33"/>
        <v>0</v>
      </c>
      <c r="H359" s="254">
        <f>'Data information'!F576</f>
        <v>0</v>
      </c>
      <c r="I359" s="254">
        <f t="shared" si="34"/>
        <v>0</v>
      </c>
      <c r="J359" s="254">
        <f t="shared" si="35"/>
        <v>0</v>
      </c>
      <c r="K359" s="231"/>
    </row>
    <row r="360" spans="1:11" s="208" customFormat="1" hidden="1">
      <c r="A360" s="231"/>
      <c r="B360" s="233"/>
      <c r="C360" s="321" t="str">
        <f>'Data information'!C577</f>
        <v xml:space="preserve"> - Dowel DB20 ยาว 0.40 ม. (DETAIL-1)</v>
      </c>
      <c r="D360" s="254"/>
      <c r="E360" s="285" t="str">
        <f>'Data information'!D577</f>
        <v>กก.</v>
      </c>
      <c r="F360" s="254">
        <f>'Data information'!E577</f>
        <v>20.18</v>
      </c>
      <c r="G360" s="254">
        <f t="shared" si="33"/>
        <v>0</v>
      </c>
      <c r="H360" s="254">
        <f>'Data information'!F577</f>
        <v>0</v>
      </c>
      <c r="I360" s="254">
        <f t="shared" si="34"/>
        <v>0</v>
      </c>
      <c r="J360" s="254">
        <f t="shared" si="35"/>
        <v>0</v>
      </c>
      <c r="K360" s="231"/>
    </row>
    <row r="361" spans="1:11" s="208" customFormat="1" hidden="1">
      <c r="A361" s="231"/>
      <c r="B361" s="233"/>
      <c r="C361" s="321" t="str">
        <f>'Data information'!C578</f>
        <v xml:space="preserve"> - Dowel DB20 ยาว 0.40 ม.  (DETAIL-2)</v>
      </c>
      <c r="D361" s="254"/>
      <c r="E361" s="285" t="str">
        <f>'Data information'!D578</f>
        <v>กก.</v>
      </c>
      <c r="F361" s="254">
        <f>'Data information'!E578</f>
        <v>20.18</v>
      </c>
      <c r="G361" s="254">
        <f t="shared" si="33"/>
        <v>0</v>
      </c>
      <c r="H361" s="254">
        <f>'Data information'!F578</f>
        <v>0</v>
      </c>
      <c r="I361" s="254">
        <f t="shared" si="34"/>
        <v>0</v>
      </c>
      <c r="J361" s="254">
        <f t="shared" si="35"/>
        <v>0</v>
      </c>
      <c r="K361" s="231"/>
    </row>
    <row r="362" spans="1:11" s="208" customFormat="1" hidden="1">
      <c r="A362" s="231"/>
      <c r="B362" s="233"/>
      <c r="C362" s="321" t="str">
        <f>'Data information'!C579</f>
        <v xml:space="preserve"> - Dowel DB16 ยาว 0.40 ม.  (DETAIL-3)</v>
      </c>
      <c r="D362" s="254"/>
      <c r="E362" s="285" t="str">
        <f>'Data information'!D579</f>
        <v>กก.</v>
      </c>
      <c r="F362" s="254">
        <f>'Data information'!E579</f>
        <v>20.14</v>
      </c>
      <c r="G362" s="254">
        <f t="shared" si="33"/>
        <v>0</v>
      </c>
      <c r="H362" s="254">
        <f>'Data information'!F579</f>
        <v>0</v>
      </c>
      <c r="I362" s="254">
        <f t="shared" si="34"/>
        <v>0</v>
      </c>
      <c r="J362" s="254">
        <f t="shared" si="35"/>
        <v>0</v>
      </c>
      <c r="K362" s="231"/>
    </row>
    <row r="363" spans="1:11" s="208" customFormat="1" hidden="1">
      <c r="A363" s="231"/>
      <c r="B363" s="233"/>
      <c r="C363" s="321" t="str">
        <f>'Data information'!C580</f>
        <v xml:space="preserve"> - ค่าแรงเชื่อม ประกอบเหล็กโครงสร้าง</v>
      </c>
      <c r="D363" s="254"/>
      <c r="E363" s="285" t="str">
        <f>'Data information'!D580</f>
        <v>กก.</v>
      </c>
      <c r="F363" s="254">
        <f>'Data information'!E580</f>
        <v>0</v>
      </c>
      <c r="G363" s="254">
        <f t="shared" si="33"/>
        <v>0</v>
      </c>
      <c r="H363" s="254">
        <f>'Data information'!F580</f>
        <v>10</v>
      </c>
      <c r="I363" s="254">
        <f t="shared" si="34"/>
        <v>0</v>
      </c>
      <c r="J363" s="254">
        <f t="shared" si="35"/>
        <v>0</v>
      </c>
      <c r="K363" s="231"/>
    </row>
    <row r="364" spans="1:11" s="208" customFormat="1" hidden="1">
      <c r="A364" s="231"/>
      <c r="B364" s="233"/>
      <c r="C364" s="321" t="str">
        <f>'Data information'!C581</f>
        <v xml:space="preserve"> - ทาสีกันสนิม</v>
      </c>
      <c r="D364" s="254"/>
      <c r="E364" s="285" t="str">
        <f>'Data information'!D581</f>
        <v>ตร.ม.</v>
      </c>
      <c r="F364" s="254">
        <f>'Data information'!E581</f>
        <v>22.42</v>
      </c>
      <c r="G364" s="254">
        <f t="shared" si="33"/>
        <v>0</v>
      </c>
      <c r="H364" s="254">
        <f>'Data information'!F581</f>
        <v>30</v>
      </c>
      <c r="I364" s="254">
        <f t="shared" si="34"/>
        <v>0</v>
      </c>
      <c r="J364" s="254">
        <f t="shared" si="35"/>
        <v>0</v>
      </c>
      <c r="K364" s="231"/>
    </row>
    <row r="365" spans="1:11" s="208" customFormat="1" hidden="1">
      <c r="A365" s="231"/>
      <c r="B365" s="233"/>
      <c r="C365" s="321" t="str">
        <f>'Data information'!C582</f>
        <v xml:space="preserve"> - ทาสีน้ำมัน</v>
      </c>
      <c r="D365" s="254"/>
      <c r="E365" s="285" t="str">
        <f>'Data information'!D582</f>
        <v>ตร.ม.</v>
      </c>
      <c r="F365" s="254">
        <f>'Data information'!E582</f>
        <v>66.12</v>
      </c>
      <c r="G365" s="254">
        <f t="shared" ref="G365:G428" si="36">D365*F365</f>
        <v>0</v>
      </c>
      <c r="H365" s="254">
        <f>'Data information'!F582</f>
        <v>35</v>
      </c>
      <c r="I365" s="254">
        <f t="shared" ref="I365:I428" si="37">D365*H365</f>
        <v>0</v>
      </c>
      <c r="J365" s="254">
        <f t="shared" ref="J365:J428" si="38">G365+I365</f>
        <v>0</v>
      </c>
      <c r="K365" s="231"/>
    </row>
    <row r="366" spans="1:11" s="208" customFormat="1" hidden="1">
      <c r="A366" s="231"/>
      <c r="B366" s="233"/>
      <c r="C366" s="321" t="str">
        <f>'Data information'!C583</f>
        <v xml:space="preserve"> - งานราวเหล็ก ราวบันได ST.2-4</v>
      </c>
      <c r="D366" s="254"/>
      <c r="E366" s="285" t="str">
        <f>'Data information'!D583</f>
        <v>ม.</v>
      </c>
      <c r="F366" s="254">
        <f>'Data information'!E583</f>
        <v>303.774</v>
      </c>
      <c r="G366" s="254">
        <f t="shared" si="36"/>
        <v>0</v>
      </c>
      <c r="H366" s="254">
        <f>'Data information'!F583</f>
        <v>114</v>
      </c>
      <c r="I366" s="254">
        <f t="shared" si="37"/>
        <v>0</v>
      </c>
      <c r="J366" s="254">
        <f t="shared" si="38"/>
        <v>0</v>
      </c>
      <c r="K366" s="231"/>
    </row>
    <row r="367" spans="1:11" s="208" customFormat="1" hidden="1">
      <c r="A367" s="231"/>
      <c r="B367" s="233"/>
      <c r="C367" s="319" t="str">
        <f>'Data information'!C584</f>
        <v>งานบันได ST.3 อาคาร 2,4,8</v>
      </c>
      <c r="D367" s="254"/>
      <c r="E367" s="285"/>
      <c r="F367" s="254"/>
      <c r="G367" s="254"/>
      <c r="H367" s="254"/>
      <c r="I367" s="254"/>
      <c r="J367" s="254"/>
      <c r="K367" s="231"/>
    </row>
    <row r="368" spans="1:11" s="208" customFormat="1" hidden="1">
      <c r="A368" s="231"/>
      <c r="B368" s="233"/>
      <c r="C368" s="321" t="str">
        <f>'Data information'!C585</f>
        <v xml:space="preserve"> - H-200X200X8X12mm. </v>
      </c>
      <c r="D368" s="254"/>
      <c r="E368" s="285" t="str">
        <f>'Data information'!D585</f>
        <v>กก.</v>
      </c>
      <c r="F368" s="254">
        <f>'Data information'!E585</f>
        <v>33.409999999999997</v>
      </c>
      <c r="G368" s="254">
        <f t="shared" si="36"/>
        <v>0</v>
      </c>
      <c r="H368" s="254">
        <f>'Data information'!F585</f>
        <v>0</v>
      </c>
      <c r="I368" s="254">
        <f t="shared" si="37"/>
        <v>0</v>
      </c>
      <c r="J368" s="254">
        <f t="shared" si="38"/>
        <v>0</v>
      </c>
      <c r="K368" s="231"/>
    </row>
    <row r="369" spans="1:11" s="208" customFormat="1" hidden="1">
      <c r="A369" s="231"/>
      <c r="B369" s="233"/>
      <c r="C369" s="321" t="str">
        <f>'Data information'!C586</f>
        <v xml:space="preserve"> - H-194X150X6X9mm.</v>
      </c>
      <c r="D369" s="254"/>
      <c r="E369" s="285" t="str">
        <f>'Data information'!D586</f>
        <v>กก.</v>
      </c>
      <c r="F369" s="254">
        <f>'Data information'!E586</f>
        <v>34.020000000000003</v>
      </c>
      <c r="G369" s="254">
        <f t="shared" si="36"/>
        <v>0</v>
      </c>
      <c r="H369" s="254">
        <f>'Data information'!F586</f>
        <v>0</v>
      </c>
      <c r="I369" s="254">
        <f t="shared" si="37"/>
        <v>0</v>
      </c>
      <c r="J369" s="254">
        <f t="shared" si="38"/>
        <v>0</v>
      </c>
      <c r="K369" s="231"/>
    </row>
    <row r="370" spans="1:11" s="208" customFormat="1" hidden="1">
      <c r="A370" s="231"/>
      <c r="B370" s="233"/>
      <c r="C370" s="321" t="str">
        <f>'Data information'!C587</f>
        <v xml:space="preserve"> - C-CHANNELS 200X80X7.5X11.0mm.</v>
      </c>
      <c r="D370" s="254"/>
      <c r="E370" s="285" t="str">
        <f>'Data information'!D587</f>
        <v>กก.</v>
      </c>
      <c r="F370" s="254">
        <f>'Data information'!E587</f>
        <v>35.840000000000003</v>
      </c>
      <c r="G370" s="254">
        <f t="shared" si="36"/>
        <v>0</v>
      </c>
      <c r="H370" s="254">
        <f>'Data information'!F587</f>
        <v>0</v>
      </c>
      <c r="I370" s="254">
        <f t="shared" si="37"/>
        <v>0</v>
      </c>
      <c r="J370" s="254">
        <f t="shared" si="38"/>
        <v>0</v>
      </c>
      <c r="K370" s="231"/>
    </row>
    <row r="371" spans="1:11" s="208" customFormat="1" hidden="1">
      <c r="A371" s="231"/>
      <c r="B371" s="233"/>
      <c r="C371" s="321" t="str">
        <f>'Data information'!C588</f>
        <v xml:space="preserve"> - L-50x50x3mm.</v>
      </c>
      <c r="D371" s="254"/>
      <c r="E371" s="285" t="str">
        <f>'Data information'!D588</f>
        <v>กก.</v>
      </c>
      <c r="F371" s="254">
        <f>'Data information'!E588</f>
        <v>22.85</v>
      </c>
      <c r="G371" s="254">
        <f t="shared" si="36"/>
        <v>0</v>
      </c>
      <c r="H371" s="254">
        <f>'Data information'!F588</f>
        <v>0</v>
      </c>
      <c r="I371" s="254">
        <f t="shared" si="37"/>
        <v>0</v>
      </c>
      <c r="J371" s="254">
        <f t="shared" si="38"/>
        <v>0</v>
      </c>
      <c r="K371" s="231"/>
    </row>
    <row r="372" spans="1:11" s="208" customFormat="1" hidden="1">
      <c r="A372" s="231"/>
      <c r="B372" s="233"/>
      <c r="C372" s="321" t="str">
        <f>'Data information'!C589</f>
        <v xml:space="preserve"> - ลูกนอนบันไดแผ่นเหล็กลายตีนไก่  หนา 6 มม.พับ</v>
      </c>
      <c r="D372" s="254"/>
      <c r="E372" s="285" t="str">
        <f>'Data information'!D589</f>
        <v>กก.</v>
      </c>
      <c r="F372" s="254">
        <f>'Data information'!E589</f>
        <v>39.79</v>
      </c>
      <c r="G372" s="254">
        <f t="shared" si="36"/>
        <v>0</v>
      </c>
      <c r="H372" s="254">
        <f>'Data information'!F589</f>
        <v>0</v>
      </c>
      <c r="I372" s="254">
        <f t="shared" si="37"/>
        <v>0</v>
      </c>
      <c r="J372" s="254">
        <f t="shared" si="38"/>
        <v>0</v>
      </c>
      <c r="K372" s="231"/>
    </row>
    <row r="373" spans="1:11" s="208" customFormat="1" hidden="1">
      <c r="A373" s="231"/>
      <c r="B373" s="233"/>
      <c r="C373" s="321" t="str">
        <f>'Data information'!C590</f>
        <v xml:space="preserve"> - แผ่นเหล็กขนาด 250X400X20mm. </v>
      </c>
      <c r="D373" s="254"/>
      <c r="E373" s="285" t="str">
        <f>'Data information'!D590</f>
        <v>กก.</v>
      </c>
      <c r="F373" s="254">
        <f>'Data information'!E590</f>
        <v>28.44</v>
      </c>
      <c r="G373" s="254">
        <f t="shared" si="36"/>
        <v>0</v>
      </c>
      <c r="H373" s="254">
        <f>'Data information'!F590</f>
        <v>0</v>
      </c>
      <c r="I373" s="254">
        <f t="shared" si="37"/>
        <v>0</v>
      </c>
      <c r="J373" s="254">
        <f t="shared" si="38"/>
        <v>0</v>
      </c>
      <c r="K373" s="231"/>
    </row>
    <row r="374" spans="1:11" s="208" customFormat="1" hidden="1">
      <c r="A374" s="231"/>
      <c r="B374" s="233"/>
      <c r="C374" s="321" t="str">
        <f>'Data information'!C591</f>
        <v xml:space="preserve"> - แผ่นเหล็กขนาด 250X250X20mm. </v>
      </c>
      <c r="D374" s="254"/>
      <c r="E374" s="285" t="str">
        <f>'Data information'!D591</f>
        <v>กก.</v>
      </c>
      <c r="F374" s="254">
        <f>'Data information'!E591</f>
        <v>28.44</v>
      </c>
      <c r="G374" s="254">
        <f t="shared" si="36"/>
        <v>0</v>
      </c>
      <c r="H374" s="254">
        <f>'Data information'!F591</f>
        <v>0</v>
      </c>
      <c r="I374" s="254">
        <f t="shared" si="37"/>
        <v>0</v>
      </c>
      <c r="J374" s="254">
        <f t="shared" si="38"/>
        <v>0</v>
      </c>
      <c r="K374" s="231"/>
    </row>
    <row r="375" spans="1:11" s="208" customFormat="1" hidden="1">
      <c r="A375" s="231"/>
      <c r="B375" s="233"/>
      <c r="C375" s="321" t="str">
        <f>'Data information'!C592</f>
        <v xml:space="preserve"> - แผ่นเหล็กขนาด 200X350X20mm. </v>
      </c>
      <c r="D375" s="254"/>
      <c r="E375" s="285" t="str">
        <f>'Data information'!D592</f>
        <v>กก.</v>
      </c>
      <c r="F375" s="254">
        <f>'Data information'!E592</f>
        <v>28.44</v>
      </c>
      <c r="G375" s="254">
        <f t="shared" si="36"/>
        <v>0</v>
      </c>
      <c r="H375" s="254">
        <f>'Data information'!F592</f>
        <v>0</v>
      </c>
      <c r="I375" s="254">
        <f t="shared" si="37"/>
        <v>0</v>
      </c>
      <c r="J375" s="254">
        <f t="shared" si="38"/>
        <v>0</v>
      </c>
      <c r="K375" s="231"/>
    </row>
    <row r="376" spans="1:11" s="208" customFormat="1" hidden="1">
      <c r="A376" s="231"/>
      <c r="B376" s="233"/>
      <c r="C376" s="321" t="str">
        <f>'Data information'!C593</f>
        <v xml:space="preserve"> - Dowel DB20 ยาว 0.40 ม. (DETAIL-1,2)</v>
      </c>
      <c r="D376" s="254"/>
      <c r="E376" s="285" t="str">
        <f>'Data information'!D593</f>
        <v>กก.</v>
      </c>
      <c r="F376" s="254">
        <f>'Data information'!E593</f>
        <v>20.18</v>
      </c>
      <c r="G376" s="254">
        <f t="shared" si="36"/>
        <v>0</v>
      </c>
      <c r="H376" s="254">
        <f>'Data information'!F593</f>
        <v>0</v>
      </c>
      <c r="I376" s="254">
        <f t="shared" si="37"/>
        <v>0</v>
      </c>
      <c r="J376" s="254">
        <f t="shared" si="38"/>
        <v>0</v>
      </c>
      <c r="K376" s="231"/>
    </row>
    <row r="377" spans="1:11" s="208" customFormat="1" hidden="1">
      <c r="A377" s="231"/>
      <c r="B377" s="233"/>
      <c r="C377" s="321" t="str">
        <f>'Data information'!C594</f>
        <v xml:space="preserve"> - Dowel DB16 ยาว 0.40 ม.  (DETAIL-3)</v>
      </c>
      <c r="D377" s="254"/>
      <c r="E377" s="285" t="str">
        <f>'Data information'!D594</f>
        <v>กก.</v>
      </c>
      <c r="F377" s="254">
        <f>'Data information'!E594</f>
        <v>20.14</v>
      </c>
      <c r="G377" s="254">
        <f t="shared" si="36"/>
        <v>0</v>
      </c>
      <c r="H377" s="254">
        <f>'Data information'!F594</f>
        <v>0</v>
      </c>
      <c r="I377" s="254">
        <f t="shared" si="37"/>
        <v>0</v>
      </c>
      <c r="J377" s="254">
        <f t="shared" si="38"/>
        <v>0</v>
      </c>
      <c r="K377" s="231"/>
    </row>
    <row r="378" spans="1:11" s="208" customFormat="1" hidden="1">
      <c r="A378" s="231"/>
      <c r="B378" s="233"/>
      <c r="C378" s="321" t="str">
        <f>'Data information'!C595</f>
        <v xml:space="preserve"> - ค่าแรงเชื่อม ประกอบเหล็กโครงสร้าง</v>
      </c>
      <c r="D378" s="254"/>
      <c r="E378" s="285" t="str">
        <f>'Data information'!D595</f>
        <v>กก.</v>
      </c>
      <c r="F378" s="254">
        <f>'Data information'!E595</f>
        <v>0</v>
      </c>
      <c r="G378" s="254">
        <f t="shared" si="36"/>
        <v>0</v>
      </c>
      <c r="H378" s="254">
        <f>'Data information'!F595</f>
        <v>10</v>
      </c>
      <c r="I378" s="254">
        <f t="shared" si="37"/>
        <v>0</v>
      </c>
      <c r="J378" s="254">
        <f t="shared" si="38"/>
        <v>0</v>
      </c>
      <c r="K378" s="231"/>
    </row>
    <row r="379" spans="1:11" s="208" customFormat="1" hidden="1">
      <c r="A379" s="231"/>
      <c r="B379" s="233"/>
      <c r="C379" s="321" t="str">
        <f>'Data information'!C596</f>
        <v xml:space="preserve"> - ทาสีกันสนิม</v>
      </c>
      <c r="D379" s="254"/>
      <c r="E379" s="285" t="str">
        <f>'Data information'!D596</f>
        <v>ตร.ม.</v>
      </c>
      <c r="F379" s="254">
        <f>'Data information'!E596</f>
        <v>22.42</v>
      </c>
      <c r="G379" s="254">
        <f t="shared" si="36"/>
        <v>0</v>
      </c>
      <c r="H379" s="254">
        <f>'Data information'!F596</f>
        <v>30</v>
      </c>
      <c r="I379" s="254">
        <f t="shared" si="37"/>
        <v>0</v>
      </c>
      <c r="J379" s="254">
        <f t="shared" si="38"/>
        <v>0</v>
      </c>
      <c r="K379" s="231"/>
    </row>
    <row r="380" spans="1:11" s="208" customFormat="1" hidden="1">
      <c r="A380" s="231"/>
      <c r="B380" s="233"/>
      <c r="C380" s="321" t="str">
        <f>'Data information'!C597</f>
        <v xml:space="preserve"> - ทาสีน้ำมัน</v>
      </c>
      <c r="D380" s="254"/>
      <c r="E380" s="285" t="str">
        <f>'Data information'!D597</f>
        <v>ตร.ม.</v>
      </c>
      <c r="F380" s="254">
        <f>'Data information'!E597</f>
        <v>66.12</v>
      </c>
      <c r="G380" s="254">
        <f t="shared" si="36"/>
        <v>0</v>
      </c>
      <c r="H380" s="254">
        <f>'Data information'!F597</f>
        <v>35</v>
      </c>
      <c r="I380" s="254">
        <f t="shared" si="37"/>
        <v>0</v>
      </c>
      <c r="J380" s="254">
        <f t="shared" si="38"/>
        <v>0</v>
      </c>
      <c r="K380" s="231"/>
    </row>
    <row r="381" spans="1:11" s="208" customFormat="1" hidden="1">
      <c r="A381" s="231"/>
      <c r="B381" s="233"/>
      <c r="C381" s="321" t="str">
        <f>'Data information'!C598</f>
        <v xml:space="preserve"> - งานราวเหล็ก ราวบันได ST.3</v>
      </c>
      <c r="D381" s="254"/>
      <c r="E381" s="285" t="str">
        <f>'Data information'!D598</f>
        <v>ม.</v>
      </c>
      <c r="F381" s="254">
        <f>'Data information'!E598</f>
        <v>303.774</v>
      </c>
      <c r="G381" s="254">
        <f t="shared" si="36"/>
        <v>0</v>
      </c>
      <c r="H381" s="254">
        <f>'Data information'!F598</f>
        <v>114</v>
      </c>
      <c r="I381" s="254">
        <f t="shared" si="37"/>
        <v>0</v>
      </c>
      <c r="J381" s="254">
        <f t="shared" si="38"/>
        <v>0</v>
      </c>
      <c r="K381" s="231"/>
    </row>
    <row r="382" spans="1:11" s="208" customFormat="1" hidden="1">
      <c r="A382" s="231"/>
      <c r="B382" s="233"/>
      <c r="C382" s="319" t="str">
        <f>'Data information'!C599</f>
        <v>งานบันได ST.3 อาคาร 3</v>
      </c>
      <c r="D382" s="254"/>
      <c r="E382" s="285"/>
      <c r="F382" s="254"/>
      <c r="G382" s="254"/>
      <c r="H382" s="254"/>
      <c r="I382" s="254"/>
      <c r="J382" s="254"/>
      <c r="K382" s="231"/>
    </row>
    <row r="383" spans="1:11" s="208" customFormat="1" hidden="1">
      <c r="A383" s="231"/>
      <c r="B383" s="233"/>
      <c r="C383" s="321" t="str">
        <f>'Data information'!C600</f>
        <v xml:space="preserve"> - CX- H-200X200X8X12mm.</v>
      </c>
      <c r="D383" s="254"/>
      <c r="E383" s="285" t="str">
        <f>'Data information'!D600</f>
        <v>กก.</v>
      </c>
      <c r="F383" s="254">
        <f>'Data information'!E600</f>
        <v>33.409999999999997</v>
      </c>
      <c r="G383" s="254">
        <f t="shared" si="36"/>
        <v>0</v>
      </c>
      <c r="H383" s="254">
        <f>'Data information'!F600</f>
        <v>0</v>
      </c>
      <c r="I383" s="254">
        <f t="shared" si="37"/>
        <v>0</v>
      </c>
      <c r="J383" s="254">
        <f t="shared" si="38"/>
        <v>0</v>
      </c>
      <c r="K383" s="231"/>
    </row>
    <row r="384" spans="1:11" s="208" customFormat="1" hidden="1">
      <c r="A384" s="231"/>
      <c r="B384" s="233"/>
      <c r="C384" s="321" t="str">
        <f>'Data information'!C601</f>
        <v xml:space="preserve"> - แม่บันได H-200X200X8X12mm.</v>
      </c>
      <c r="D384" s="254"/>
      <c r="E384" s="285" t="str">
        <f>'Data information'!D601</f>
        <v>กก.</v>
      </c>
      <c r="F384" s="254">
        <f>'Data information'!E601</f>
        <v>33.409999999999997</v>
      </c>
      <c r="G384" s="254">
        <f t="shared" si="36"/>
        <v>0</v>
      </c>
      <c r="H384" s="254">
        <f>'Data information'!F601</f>
        <v>0</v>
      </c>
      <c r="I384" s="254">
        <f t="shared" si="37"/>
        <v>0</v>
      </c>
      <c r="J384" s="254">
        <f t="shared" si="38"/>
        <v>0</v>
      </c>
      <c r="K384" s="231"/>
    </row>
    <row r="385" spans="1:11" s="208" customFormat="1" hidden="1">
      <c r="A385" s="231"/>
      <c r="B385" s="233"/>
      <c r="C385" s="321" t="str">
        <f>'Data information'!C602</f>
        <v xml:space="preserve"> - H-194X150X6X9mm.</v>
      </c>
      <c r="D385" s="254"/>
      <c r="E385" s="285" t="str">
        <f>'Data information'!D602</f>
        <v>กก.</v>
      </c>
      <c r="F385" s="254">
        <f>'Data information'!E602</f>
        <v>34.020000000000003</v>
      </c>
      <c r="G385" s="254">
        <f t="shared" si="36"/>
        <v>0</v>
      </c>
      <c r="H385" s="254">
        <f>'Data information'!F602</f>
        <v>0</v>
      </c>
      <c r="I385" s="254">
        <f t="shared" si="37"/>
        <v>0</v>
      </c>
      <c r="J385" s="254">
        <f t="shared" si="38"/>
        <v>0</v>
      </c>
      <c r="K385" s="231"/>
    </row>
    <row r="386" spans="1:11" s="208" customFormat="1" hidden="1">
      <c r="A386" s="231"/>
      <c r="B386" s="233"/>
      <c r="C386" s="321" t="str">
        <f>'Data information'!C603</f>
        <v xml:space="preserve"> - C-CHANNELS 200X80X7.5X11.0mm.</v>
      </c>
      <c r="D386" s="254"/>
      <c r="E386" s="285" t="str">
        <f>'Data information'!D603</f>
        <v>กก.</v>
      </c>
      <c r="F386" s="254">
        <f>'Data information'!E603</f>
        <v>35.840000000000003</v>
      </c>
      <c r="G386" s="254">
        <f t="shared" si="36"/>
        <v>0</v>
      </c>
      <c r="H386" s="254">
        <f>'Data information'!F603</f>
        <v>0</v>
      </c>
      <c r="I386" s="254">
        <f t="shared" si="37"/>
        <v>0</v>
      </c>
      <c r="J386" s="254">
        <f t="shared" si="38"/>
        <v>0</v>
      </c>
      <c r="K386" s="231"/>
    </row>
    <row r="387" spans="1:11" s="208" customFormat="1" hidden="1">
      <c r="A387" s="231"/>
      <c r="B387" s="233"/>
      <c r="C387" s="321" t="str">
        <f>'Data information'!C604</f>
        <v xml:space="preserve"> - ลูกนอนบันไดแผ่นเหล็กลายตีนไก่  หนา 6 มม.พับ</v>
      </c>
      <c r="D387" s="254"/>
      <c r="E387" s="285" t="str">
        <f>'Data information'!D604</f>
        <v>กก.</v>
      </c>
      <c r="F387" s="254">
        <f>'Data information'!E604</f>
        <v>39.79</v>
      </c>
      <c r="G387" s="254">
        <f t="shared" si="36"/>
        <v>0</v>
      </c>
      <c r="H387" s="254">
        <f>'Data information'!F604</f>
        <v>0</v>
      </c>
      <c r="I387" s="254">
        <f t="shared" si="37"/>
        <v>0</v>
      </c>
      <c r="J387" s="254">
        <f t="shared" si="38"/>
        <v>0</v>
      </c>
      <c r="K387" s="231"/>
    </row>
    <row r="388" spans="1:11" s="208" customFormat="1" hidden="1">
      <c r="A388" s="231"/>
      <c r="B388" s="233"/>
      <c r="C388" s="321" t="str">
        <f>'Data information'!C605</f>
        <v xml:space="preserve"> - ชานพักบันไดแผ่นเหล็กลายตีนไก่  หนา 6 มม.</v>
      </c>
      <c r="D388" s="254"/>
      <c r="E388" s="285" t="str">
        <f>'Data information'!D605</f>
        <v>กก.</v>
      </c>
      <c r="F388" s="254">
        <f>'Data information'!E605</f>
        <v>39.79</v>
      </c>
      <c r="G388" s="254">
        <f t="shared" si="36"/>
        <v>0</v>
      </c>
      <c r="H388" s="254">
        <f>'Data information'!F605</f>
        <v>0</v>
      </c>
      <c r="I388" s="254">
        <f t="shared" si="37"/>
        <v>0</v>
      </c>
      <c r="J388" s="254">
        <f t="shared" si="38"/>
        <v>0</v>
      </c>
      <c r="K388" s="231"/>
    </row>
    <row r="389" spans="1:11" s="208" customFormat="1" hidden="1">
      <c r="A389" s="231"/>
      <c r="B389" s="233"/>
      <c r="C389" s="321" t="str">
        <f>'Data information'!C606</f>
        <v xml:space="preserve"> - L 50x50x3mm </v>
      </c>
      <c r="D389" s="254"/>
      <c r="E389" s="285" t="str">
        <f>'Data information'!D606</f>
        <v>กก.</v>
      </c>
      <c r="F389" s="254">
        <f>'Data information'!E606</f>
        <v>22.85</v>
      </c>
      <c r="G389" s="254">
        <f t="shared" si="36"/>
        <v>0</v>
      </c>
      <c r="H389" s="254">
        <f>'Data information'!F606</f>
        <v>0</v>
      </c>
      <c r="I389" s="254">
        <f t="shared" si="37"/>
        <v>0</v>
      </c>
      <c r="J389" s="254">
        <f t="shared" si="38"/>
        <v>0</v>
      </c>
      <c r="K389" s="231"/>
    </row>
    <row r="390" spans="1:11" s="208" customFormat="1" hidden="1">
      <c r="A390" s="231"/>
      <c r="B390" s="233"/>
      <c r="C390" s="321" t="str">
        <f>'Data information'!C607</f>
        <v xml:space="preserve"> - แผ่นเหล็กขนาด 250X400X20mm. </v>
      </c>
      <c r="D390" s="254"/>
      <c r="E390" s="285" t="str">
        <f>'Data information'!D607</f>
        <v>กก.</v>
      </c>
      <c r="F390" s="254">
        <f>'Data information'!E607</f>
        <v>28.44</v>
      </c>
      <c r="G390" s="254">
        <f t="shared" si="36"/>
        <v>0</v>
      </c>
      <c r="H390" s="254">
        <f>'Data information'!F607</f>
        <v>0</v>
      </c>
      <c r="I390" s="254">
        <f t="shared" si="37"/>
        <v>0</v>
      </c>
      <c r="J390" s="254">
        <f t="shared" si="38"/>
        <v>0</v>
      </c>
      <c r="K390" s="231"/>
    </row>
    <row r="391" spans="1:11" s="208" customFormat="1" hidden="1">
      <c r="A391" s="231"/>
      <c r="B391" s="233"/>
      <c r="C391" s="321" t="str">
        <f>'Data information'!C608</f>
        <v xml:space="preserve"> - แผ่นเหล็กขนาด 250X250X20mm. Detail ST-E</v>
      </c>
      <c r="D391" s="254"/>
      <c r="E391" s="285" t="str">
        <f>'Data information'!D608</f>
        <v>กก.</v>
      </c>
      <c r="F391" s="254">
        <f>'Data information'!E608</f>
        <v>28.44</v>
      </c>
      <c r="G391" s="254">
        <f t="shared" si="36"/>
        <v>0</v>
      </c>
      <c r="H391" s="254">
        <f>'Data information'!F608</f>
        <v>0</v>
      </c>
      <c r="I391" s="254">
        <f t="shared" si="37"/>
        <v>0</v>
      </c>
      <c r="J391" s="254">
        <f t="shared" si="38"/>
        <v>0</v>
      </c>
      <c r="K391" s="231"/>
    </row>
    <row r="392" spans="1:11" s="208" customFormat="1" hidden="1">
      <c r="A392" s="231"/>
      <c r="B392" s="233"/>
      <c r="C392" s="321" t="str">
        <f>'Data information'!C609</f>
        <v xml:space="preserve"> - แผ่นเหล็กขนาด 250X350X20mm. Detail 3A</v>
      </c>
      <c r="D392" s="254"/>
      <c r="E392" s="285" t="str">
        <f>'Data information'!D609</f>
        <v>กก.</v>
      </c>
      <c r="F392" s="254">
        <f>'Data information'!E609</f>
        <v>28.44</v>
      </c>
      <c r="G392" s="254">
        <f t="shared" si="36"/>
        <v>0</v>
      </c>
      <c r="H392" s="254">
        <f>'Data information'!F609</f>
        <v>0</v>
      </c>
      <c r="I392" s="254">
        <f t="shared" si="37"/>
        <v>0</v>
      </c>
      <c r="J392" s="254">
        <f t="shared" si="38"/>
        <v>0</v>
      </c>
      <c r="K392" s="231"/>
    </row>
    <row r="393" spans="1:11" s="208" customFormat="1" hidden="1">
      <c r="A393" s="231"/>
      <c r="B393" s="233"/>
      <c r="C393" s="321" t="str">
        <f>'Data information'!C610</f>
        <v xml:space="preserve"> - Dowel 6-DB20 ยาว 0.40 ม. (DETAIL-1)</v>
      </c>
      <c r="D393" s="254"/>
      <c r="E393" s="285" t="str">
        <f>'Data information'!D610</f>
        <v>กก.</v>
      </c>
      <c r="F393" s="254">
        <f>'Data information'!E610</f>
        <v>20.18</v>
      </c>
      <c r="G393" s="254">
        <f t="shared" si="36"/>
        <v>0</v>
      </c>
      <c r="H393" s="254">
        <f>'Data information'!F610</f>
        <v>0</v>
      </c>
      <c r="I393" s="254">
        <f t="shared" si="37"/>
        <v>0</v>
      </c>
      <c r="J393" s="254">
        <f t="shared" si="38"/>
        <v>0</v>
      </c>
      <c r="K393" s="231"/>
    </row>
    <row r="394" spans="1:11" s="208" customFormat="1" hidden="1">
      <c r="A394" s="231"/>
      <c r="B394" s="233"/>
      <c r="C394" s="321" t="str">
        <f>'Data information'!C611</f>
        <v xml:space="preserve"> - Dowel 4-DB20 ยาว 0.40 ม.  (DETAIL-2)</v>
      </c>
      <c r="D394" s="254"/>
      <c r="E394" s="285" t="str">
        <f>'Data information'!D611</f>
        <v>กก.</v>
      </c>
      <c r="F394" s="254">
        <f>'Data information'!E611</f>
        <v>20.18</v>
      </c>
      <c r="G394" s="254">
        <f t="shared" si="36"/>
        <v>0</v>
      </c>
      <c r="H394" s="254">
        <f>'Data information'!F611</f>
        <v>0</v>
      </c>
      <c r="I394" s="254">
        <f t="shared" si="37"/>
        <v>0</v>
      </c>
      <c r="J394" s="254">
        <f t="shared" si="38"/>
        <v>0</v>
      </c>
      <c r="K394" s="231"/>
    </row>
    <row r="395" spans="1:11" s="208" customFormat="1" hidden="1">
      <c r="A395" s="231"/>
      <c r="B395" s="233"/>
      <c r="C395" s="321" t="str">
        <f>'Data information'!C612</f>
        <v xml:space="preserve"> - Dowel 8-DB16 ยาว 0.40 ม.  (DETAIL-3A)</v>
      </c>
      <c r="D395" s="254"/>
      <c r="E395" s="285" t="str">
        <f>'Data information'!D612</f>
        <v>กก.</v>
      </c>
      <c r="F395" s="254">
        <f>'Data information'!E612</f>
        <v>20.14</v>
      </c>
      <c r="G395" s="254">
        <f t="shared" si="36"/>
        <v>0</v>
      </c>
      <c r="H395" s="254">
        <f>'Data information'!F612</f>
        <v>0</v>
      </c>
      <c r="I395" s="254">
        <f t="shared" si="37"/>
        <v>0</v>
      </c>
      <c r="J395" s="254">
        <f t="shared" si="38"/>
        <v>0</v>
      </c>
      <c r="K395" s="231"/>
    </row>
    <row r="396" spans="1:11" s="208" customFormat="1" hidden="1">
      <c r="A396" s="231"/>
      <c r="B396" s="233"/>
      <c r="C396" s="321" t="str">
        <f>'Data information'!C613</f>
        <v xml:space="preserve"> - ค่าแรงเชื่อม ประกอบเหล็ก</v>
      </c>
      <c r="D396" s="254"/>
      <c r="E396" s="285" t="str">
        <f>'Data information'!D613</f>
        <v>กก.</v>
      </c>
      <c r="F396" s="254">
        <f>'Data information'!E613</f>
        <v>0</v>
      </c>
      <c r="G396" s="254">
        <f t="shared" si="36"/>
        <v>0</v>
      </c>
      <c r="H396" s="254">
        <f>'Data information'!F613</f>
        <v>10</v>
      </c>
      <c r="I396" s="254">
        <f t="shared" si="37"/>
        <v>0</v>
      </c>
      <c r="J396" s="254">
        <f t="shared" si="38"/>
        <v>0</v>
      </c>
      <c r="K396" s="231"/>
    </row>
    <row r="397" spans="1:11" s="208" customFormat="1" hidden="1">
      <c r="A397" s="231"/>
      <c r="B397" s="233"/>
      <c r="C397" s="321" t="str">
        <f>'Data information'!C614</f>
        <v xml:space="preserve"> - ทาสีกันสนิม</v>
      </c>
      <c r="D397" s="254"/>
      <c r="E397" s="285" t="str">
        <f>'Data information'!D614</f>
        <v>ตร.ม.</v>
      </c>
      <c r="F397" s="254">
        <f>'Data information'!E614</f>
        <v>22.42</v>
      </c>
      <c r="G397" s="254">
        <f t="shared" si="36"/>
        <v>0</v>
      </c>
      <c r="H397" s="254">
        <f>'Data information'!F614</f>
        <v>30</v>
      </c>
      <c r="I397" s="254">
        <f t="shared" si="37"/>
        <v>0</v>
      </c>
      <c r="J397" s="254">
        <f t="shared" si="38"/>
        <v>0</v>
      </c>
      <c r="K397" s="231"/>
    </row>
    <row r="398" spans="1:11" s="208" customFormat="1" hidden="1">
      <c r="A398" s="231"/>
      <c r="B398" s="233"/>
      <c r="C398" s="321" t="str">
        <f>'Data information'!C615</f>
        <v xml:space="preserve"> - ทาสีน้ำมัน</v>
      </c>
      <c r="D398" s="254"/>
      <c r="E398" s="285" t="str">
        <f>'Data information'!D615</f>
        <v>ตร.ม.</v>
      </c>
      <c r="F398" s="254">
        <f>'Data information'!E615</f>
        <v>66.12</v>
      </c>
      <c r="G398" s="254">
        <f t="shared" si="36"/>
        <v>0</v>
      </c>
      <c r="H398" s="254">
        <f>'Data information'!F615</f>
        <v>35</v>
      </c>
      <c r="I398" s="254">
        <f t="shared" si="37"/>
        <v>0</v>
      </c>
      <c r="J398" s="254">
        <f t="shared" si="38"/>
        <v>0</v>
      </c>
      <c r="K398" s="231"/>
    </row>
    <row r="399" spans="1:11" s="208" customFormat="1" hidden="1">
      <c r="A399" s="231"/>
      <c r="B399" s="233"/>
      <c r="C399" s="321" t="str">
        <f>'Data information'!C616</f>
        <v xml:space="preserve"> - งานราวเหล็ก ราวบันได ST.3</v>
      </c>
      <c r="D399" s="254"/>
      <c r="E399" s="285" t="str">
        <f>'Data information'!D616</f>
        <v>ม.</v>
      </c>
      <c r="F399" s="254">
        <f>'Data information'!E616</f>
        <v>303.774</v>
      </c>
      <c r="G399" s="254">
        <f t="shared" si="36"/>
        <v>0</v>
      </c>
      <c r="H399" s="254">
        <f>'Data information'!F616</f>
        <v>114</v>
      </c>
      <c r="I399" s="254">
        <f t="shared" si="37"/>
        <v>0</v>
      </c>
      <c r="J399" s="254">
        <f t="shared" si="38"/>
        <v>0</v>
      </c>
      <c r="K399" s="231"/>
    </row>
    <row r="400" spans="1:11" s="208" customFormat="1" hidden="1">
      <c r="A400" s="231"/>
      <c r="B400" s="233"/>
      <c r="C400" s="319" t="str">
        <f>'Data information'!C617</f>
        <v>งานบันได ST.3 อาคาร 5</v>
      </c>
      <c r="D400" s="254"/>
      <c r="E400" s="285"/>
      <c r="F400" s="254"/>
      <c r="G400" s="254"/>
      <c r="H400" s="254"/>
      <c r="I400" s="254"/>
      <c r="J400" s="254"/>
      <c r="K400" s="231"/>
    </row>
    <row r="401" spans="1:11" s="208" customFormat="1" hidden="1">
      <c r="A401" s="231"/>
      <c r="B401" s="233"/>
      <c r="C401" s="321" t="str">
        <f>'Data information'!C618</f>
        <v xml:space="preserve"> - คอนกรีตโครงสร้าง  fc'= 280 ksc. ทรงกระบอก</v>
      </c>
      <c r="D401" s="254"/>
      <c r="E401" s="285" t="str">
        <f>'Data information'!D618</f>
        <v>ลบ.ม.</v>
      </c>
      <c r="F401" s="254">
        <f>'Data information'!E618</f>
        <v>1971.96</v>
      </c>
      <c r="G401" s="254">
        <f t="shared" si="36"/>
        <v>0</v>
      </c>
      <c r="H401" s="254">
        <f>'Data information'!F618</f>
        <v>519</v>
      </c>
      <c r="I401" s="254">
        <f t="shared" si="37"/>
        <v>0</v>
      </c>
      <c r="J401" s="254">
        <f t="shared" si="38"/>
        <v>0</v>
      </c>
      <c r="K401" s="231"/>
    </row>
    <row r="402" spans="1:11" s="208" customFormat="1" hidden="1">
      <c r="A402" s="231"/>
      <c r="B402" s="233"/>
      <c r="C402" s="321" t="str">
        <f>'Data information'!C619</f>
        <v xml:space="preserve">  - ไม้แบบทั่วไป  50%</v>
      </c>
      <c r="D402" s="254"/>
      <c r="E402" s="285" t="str">
        <f>'Data information'!D619</f>
        <v>ตร.ม.</v>
      </c>
      <c r="F402" s="254">
        <f>'Data information'!E619</f>
        <v>300</v>
      </c>
      <c r="G402" s="254">
        <f t="shared" si="36"/>
        <v>0</v>
      </c>
      <c r="H402" s="254">
        <f>'Data information'!F619</f>
        <v>0</v>
      </c>
      <c r="I402" s="254">
        <f t="shared" si="37"/>
        <v>0</v>
      </c>
      <c r="J402" s="254">
        <f t="shared" si="38"/>
        <v>0</v>
      </c>
      <c r="K402" s="231"/>
    </row>
    <row r="403" spans="1:11" s="208" customFormat="1" hidden="1">
      <c r="A403" s="231"/>
      <c r="B403" s="233"/>
      <c r="C403" s="321" t="str">
        <f>'Data information'!C620</f>
        <v xml:space="preserve">  - ค่าแรงไม้แบบ</v>
      </c>
      <c r="D403" s="254"/>
      <c r="E403" s="285" t="str">
        <f>'Data information'!D620</f>
        <v>ตร.ม.</v>
      </c>
      <c r="F403" s="254">
        <f>'Data information'!E620</f>
        <v>0</v>
      </c>
      <c r="G403" s="254">
        <f t="shared" si="36"/>
        <v>0</v>
      </c>
      <c r="H403" s="254">
        <f>'Data information'!F620</f>
        <v>115</v>
      </c>
      <c r="I403" s="254">
        <f t="shared" si="37"/>
        <v>0</v>
      </c>
      <c r="J403" s="254">
        <f t="shared" si="38"/>
        <v>0</v>
      </c>
      <c r="K403" s="231"/>
    </row>
    <row r="404" spans="1:11" s="208" customFormat="1" hidden="1">
      <c r="A404" s="231"/>
      <c r="B404" s="233"/>
      <c r="C404" s="321" t="str">
        <f>'Data information'!C621</f>
        <v xml:space="preserve">  - ไม้คร่าวยึดแบบหล่อคอนกรีต </v>
      </c>
      <c r="D404" s="254"/>
      <c r="E404" s="285" t="str">
        <f>'Data information'!D621</f>
        <v>ตร.ม.</v>
      </c>
      <c r="F404" s="254">
        <f>'Data information'!E621</f>
        <v>300</v>
      </c>
      <c r="G404" s="254">
        <f t="shared" si="36"/>
        <v>0</v>
      </c>
      <c r="H404" s="254">
        <f>'Data information'!F621</f>
        <v>0</v>
      </c>
      <c r="I404" s="254">
        <f t="shared" si="37"/>
        <v>0</v>
      </c>
      <c r="J404" s="254">
        <f t="shared" si="38"/>
        <v>0</v>
      </c>
      <c r="K404" s="231"/>
    </row>
    <row r="405" spans="1:11" s="208" customFormat="1" hidden="1">
      <c r="A405" s="231"/>
      <c r="B405" s="233"/>
      <c r="C405" s="321" t="str">
        <f>'Data information'!C622</f>
        <v xml:space="preserve">  - ตะปู</v>
      </c>
      <c r="D405" s="254"/>
      <c r="E405" s="285" t="str">
        <f>'Data information'!D622</f>
        <v>กก.</v>
      </c>
      <c r="F405" s="254">
        <f>'Data information'!E622</f>
        <v>58.88</v>
      </c>
      <c r="G405" s="254">
        <f t="shared" si="36"/>
        <v>0</v>
      </c>
      <c r="H405" s="254">
        <f>'Data information'!F622</f>
        <v>0</v>
      </c>
      <c r="I405" s="254">
        <f t="shared" si="37"/>
        <v>0</v>
      </c>
      <c r="J405" s="254">
        <f t="shared" si="38"/>
        <v>0</v>
      </c>
      <c r="K405" s="231"/>
    </row>
    <row r="406" spans="1:11" s="208" customFormat="1" hidden="1">
      <c r="A406" s="231"/>
      <c r="B406" s="233"/>
      <c r="C406" s="321" t="str">
        <f>'Data information'!C623</f>
        <v xml:space="preserve">  - เหล็กเส้นกลมผิวเรียบ SR.24 RB9 มม.</v>
      </c>
      <c r="D406" s="254"/>
      <c r="E406" s="285" t="str">
        <f>'Data information'!D623</f>
        <v>กก.</v>
      </c>
      <c r="F406" s="254">
        <f>'Data information'!E623</f>
        <v>20.79</v>
      </c>
      <c r="G406" s="254">
        <f t="shared" si="36"/>
        <v>0</v>
      </c>
      <c r="H406" s="254">
        <f>'Data information'!F623</f>
        <v>4.4000000000000004</v>
      </c>
      <c r="I406" s="254">
        <f t="shared" si="37"/>
        <v>0</v>
      </c>
      <c r="J406" s="254">
        <f t="shared" si="38"/>
        <v>0</v>
      </c>
      <c r="K406" s="231"/>
    </row>
    <row r="407" spans="1:11" s="208" customFormat="1" hidden="1">
      <c r="A407" s="231"/>
      <c r="B407" s="233"/>
      <c r="C407" s="321" t="str">
        <f>'Data information'!C624</f>
        <v xml:space="preserve">  - เหล็กเส้นกลมผิวข้ออ้อย SD.40 DB12 มม.</v>
      </c>
      <c r="D407" s="254"/>
      <c r="E407" s="285" t="str">
        <f>'Data information'!D624</f>
        <v>กก.</v>
      </c>
      <c r="F407" s="254">
        <f>'Data information'!E624</f>
        <v>20.2</v>
      </c>
      <c r="G407" s="254">
        <f t="shared" si="36"/>
        <v>0</v>
      </c>
      <c r="H407" s="254">
        <f>'Data information'!F624</f>
        <v>3.6</v>
      </c>
      <c r="I407" s="254">
        <f t="shared" si="37"/>
        <v>0</v>
      </c>
      <c r="J407" s="254">
        <f t="shared" si="38"/>
        <v>0</v>
      </c>
      <c r="K407" s="231"/>
    </row>
    <row r="408" spans="1:11" s="208" customFormat="1" hidden="1">
      <c r="A408" s="231"/>
      <c r="B408" s="233"/>
      <c r="C408" s="321" t="str">
        <f>'Data information'!C625</f>
        <v xml:space="preserve"> - ลวดผูกเหล็ก</v>
      </c>
      <c r="D408" s="254"/>
      <c r="E408" s="285" t="str">
        <f>'Data information'!D625</f>
        <v>กก.</v>
      </c>
      <c r="F408" s="254">
        <f>'Data information'!E625</f>
        <v>34.42</v>
      </c>
      <c r="G408" s="254">
        <f t="shared" si="36"/>
        <v>0</v>
      </c>
      <c r="H408" s="254">
        <f>'Data information'!F625</f>
        <v>0</v>
      </c>
      <c r="I408" s="254">
        <f t="shared" si="37"/>
        <v>0</v>
      </c>
      <c r="J408" s="254">
        <f t="shared" si="38"/>
        <v>0</v>
      </c>
      <c r="K408" s="231"/>
    </row>
    <row r="409" spans="1:11" s="208" customFormat="1" hidden="1">
      <c r="A409" s="231"/>
      <c r="B409" s="233"/>
      <c r="C409" s="321" t="str">
        <f>'Data information'!C626</f>
        <v xml:space="preserve"> - กันลื่นเหล็กสี่เหลี่ยมตัน ขนาด 1x1 ซม.(จมูกบันได)</v>
      </c>
      <c r="D409" s="254"/>
      <c r="E409" s="285" t="str">
        <f>'Data information'!D626</f>
        <v>ม.</v>
      </c>
      <c r="F409" s="254">
        <f>'Data information'!E626</f>
        <v>30</v>
      </c>
      <c r="G409" s="254">
        <f t="shared" si="36"/>
        <v>0</v>
      </c>
      <c r="H409" s="254">
        <f>'Data information'!F626</f>
        <v>0</v>
      </c>
      <c r="I409" s="254">
        <f t="shared" si="37"/>
        <v>0</v>
      </c>
      <c r="J409" s="254">
        <f t="shared" si="38"/>
        <v>0</v>
      </c>
      <c r="K409" s="231"/>
    </row>
    <row r="410" spans="1:11" s="208" customFormat="1" hidden="1">
      <c r="A410" s="231"/>
      <c r="B410" s="233"/>
      <c r="C410" s="319" t="str">
        <f>'Data information'!C627</f>
        <v>งานบันได ST.4 อาคาร 2</v>
      </c>
      <c r="D410" s="254"/>
      <c r="E410" s="285"/>
      <c r="F410" s="254"/>
      <c r="G410" s="254"/>
      <c r="H410" s="254"/>
      <c r="I410" s="254"/>
      <c r="J410" s="254"/>
      <c r="K410" s="231"/>
    </row>
    <row r="411" spans="1:11" s="208" customFormat="1" hidden="1">
      <c r="A411" s="231"/>
      <c r="B411" s="233"/>
      <c r="C411" s="321" t="str">
        <f>'Data information'!C628</f>
        <v xml:space="preserve"> - H-390X300X10X16 mm.( แม่บันได )</v>
      </c>
      <c r="D411" s="254"/>
      <c r="E411" s="285" t="str">
        <f>'Data information'!D628</f>
        <v>กก.</v>
      </c>
      <c r="F411" s="254">
        <f>'Data information'!E628</f>
        <v>34.64</v>
      </c>
      <c r="G411" s="254">
        <f t="shared" si="36"/>
        <v>0</v>
      </c>
      <c r="H411" s="254">
        <f>'Data information'!F628</f>
        <v>0</v>
      </c>
      <c r="I411" s="254">
        <f t="shared" si="37"/>
        <v>0</v>
      </c>
      <c r="J411" s="254">
        <f t="shared" si="38"/>
        <v>0</v>
      </c>
      <c r="K411" s="231"/>
    </row>
    <row r="412" spans="1:11" s="208" customFormat="1" hidden="1">
      <c r="A412" s="231"/>
      <c r="B412" s="233"/>
      <c r="C412" s="321" t="str">
        <f>'Data information'!C629</f>
        <v xml:space="preserve"> - H-390X300X10X16 mm.</v>
      </c>
      <c r="D412" s="254"/>
      <c r="E412" s="285" t="str">
        <f>'Data information'!D629</f>
        <v>กก.</v>
      </c>
      <c r="F412" s="254">
        <f>'Data information'!E629</f>
        <v>34.64</v>
      </c>
      <c r="G412" s="254">
        <f t="shared" si="36"/>
        <v>0</v>
      </c>
      <c r="H412" s="254">
        <f>'Data information'!F629</f>
        <v>0</v>
      </c>
      <c r="I412" s="254">
        <f t="shared" si="37"/>
        <v>0</v>
      </c>
      <c r="J412" s="254">
        <f t="shared" si="38"/>
        <v>0</v>
      </c>
      <c r="K412" s="231"/>
    </row>
    <row r="413" spans="1:11" s="208" customFormat="1" hidden="1">
      <c r="A413" s="231"/>
      <c r="B413" s="233"/>
      <c r="C413" s="321" t="str">
        <f>'Data information'!C630</f>
        <v xml:space="preserve"> - แผ่นเหล็กเรียบดำหนา 6 มม. (ลูกตั้ง-ลูกนอน)</v>
      </c>
      <c r="D413" s="254"/>
      <c r="E413" s="285" t="str">
        <f>'Data information'!D630</f>
        <v>กก.</v>
      </c>
      <c r="F413" s="254">
        <f>'Data information'!E630</f>
        <v>25.12</v>
      </c>
      <c r="G413" s="254">
        <f t="shared" si="36"/>
        <v>0</v>
      </c>
      <c r="H413" s="254">
        <f>'Data information'!F630</f>
        <v>0</v>
      </c>
      <c r="I413" s="254">
        <f t="shared" si="37"/>
        <v>0</v>
      </c>
      <c r="J413" s="254">
        <f t="shared" si="38"/>
        <v>0</v>
      </c>
      <c r="K413" s="231"/>
    </row>
    <row r="414" spans="1:11" s="208" customFormat="1" hidden="1">
      <c r="A414" s="231"/>
      <c r="B414" s="233"/>
      <c r="C414" s="321" t="str">
        <f>'Data information'!C631</f>
        <v xml:space="preserve"> - แผ่นเหล็กขนาด 1000X400X25mm. </v>
      </c>
      <c r="D414" s="254"/>
      <c r="E414" s="285" t="str">
        <f>'Data information'!D631</f>
        <v>กก.</v>
      </c>
      <c r="F414" s="254">
        <f>'Data information'!E631</f>
        <v>28.44</v>
      </c>
      <c r="G414" s="254">
        <f t="shared" si="36"/>
        <v>0</v>
      </c>
      <c r="H414" s="254">
        <f>'Data information'!F631</f>
        <v>0</v>
      </c>
      <c r="I414" s="254">
        <f t="shared" si="37"/>
        <v>0</v>
      </c>
      <c r="J414" s="254">
        <f t="shared" si="38"/>
        <v>0</v>
      </c>
      <c r="K414" s="231"/>
    </row>
    <row r="415" spans="1:11" s="208" customFormat="1" hidden="1">
      <c r="A415" s="231"/>
      <c r="B415" s="233"/>
      <c r="C415" s="321" t="str">
        <f>'Data information'!C632</f>
        <v xml:space="preserve"> - แผ่นเหล็กขนาด 400X400X25mm. </v>
      </c>
      <c r="D415" s="254"/>
      <c r="E415" s="285" t="str">
        <f>'Data information'!D632</f>
        <v>กก.</v>
      </c>
      <c r="F415" s="254">
        <f>'Data information'!E632</f>
        <v>28.44</v>
      </c>
      <c r="G415" s="254">
        <f t="shared" si="36"/>
        <v>0</v>
      </c>
      <c r="H415" s="254">
        <f>'Data information'!F632</f>
        <v>0</v>
      </c>
      <c r="I415" s="254">
        <f t="shared" si="37"/>
        <v>0</v>
      </c>
      <c r="J415" s="254">
        <f t="shared" si="38"/>
        <v>0</v>
      </c>
      <c r="K415" s="231"/>
    </row>
    <row r="416" spans="1:11" s="208" customFormat="1" hidden="1">
      <c r="A416" s="231"/>
      <c r="B416" s="233"/>
      <c r="C416" s="321" t="str">
        <f>'Data information'!C633</f>
        <v xml:space="preserve"> - ค่าแรงเชื่อม ประกอบเหล็กโครงสร้าง</v>
      </c>
      <c r="D416" s="254"/>
      <c r="E416" s="285" t="str">
        <f>'Data information'!D633</f>
        <v>กก.</v>
      </c>
      <c r="F416" s="254">
        <f>'Data information'!E633</f>
        <v>0</v>
      </c>
      <c r="G416" s="254">
        <f t="shared" si="36"/>
        <v>0</v>
      </c>
      <c r="H416" s="254">
        <f>'Data information'!F633</f>
        <v>10</v>
      </c>
      <c r="I416" s="254">
        <f t="shared" si="37"/>
        <v>0</v>
      </c>
      <c r="J416" s="254">
        <f t="shared" si="38"/>
        <v>0</v>
      </c>
      <c r="K416" s="231"/>
    </row>
    <row r="417" spans="1:11" s="208" customFormat="1" hidden="1">
      <c r="A417" s="231"/>
      <c r="B417" s="233"/>
      <c r="C417" s="321" t="str">
        <f>'Data information'!C634</f>
        <v xml:space="preserve"> - Dowel DB25  (ฝังลึก 0.40 ม.)</v>
      </c>
      <c r="D417" s="254"/>
      <c r="E417" s="285" t="str">
        <f>'Data information'!D634</f>
        <v>กก.</v>
      </c>
      <c r="F417" s="254">
        <f>'Data information'!E634</f>
        <v>20.41</v>
      </c>
      <c r="G417" s="254">
        <f t="shared" si="36"/>
        <v>0</v>
      </c>
      <c r="H417" s="254">
        <f>'Data information'!F634</f>
        <v>0</v>
      </c>
      <c r="I417" s="254">
        <f t="shared" si="37"/>
        <v>0</v>
      </c>
      <c r="J417" s="254">
        <f t="shared" si="38"/>
        <v>0</v>
      </c>
      <c r="K417" s="231"/>
    </row>
    <row r="418" spans="1:11" s="208" customFormat="1" hidden="1">
      <c r="A418" s="231"/>
      <c r="B418" s="233"/>
      <c r="C418" s="321" t="str">
        <f>'Data information'!C635</f>
        <v xml:space="preserve"> - คอนกรีต ขัดมันเรียบ (ลูกนอนบันได)</v>
      </c>
      <c r="D418" s="254"/>
      <c r="E418" s="285" t="str">
        <f>'Data information'!D635</f>
        <v>ลบ.ม.</v>
      </c>
      <c r="F418" s="254">
        <f>'Data information'!E635</f>
        <v>1971.96</v>
      </c>
      <c r="G418" s="254">
        <f t="shared" si="36"/>
        <v>0</v>
      </c>
      <c r="H418" s="254">
        <f>'Data information'!F635</f>
        <v>519</v>
      </c>
      <c r="I418" s="254">
        <f t="shared" si="37"/>
        <v>0</v>
      </c>
      <c r="J418" s="254">
        <f t="shared" si="38"/>
        <v>0</v>
      </c>
      <c r="K418" s="231"/>
    </row>
    <row r="419" spans="1:11" s="208" customFormat="1" hidden="1">
      <c r="A419" s="231"/>
      <c r="B419" s="233"/>
      <c r="C419" s="321" t="str">
        <f>'Data information'!C636</f>
        <v xml:space="preserve"> - เหล็กเสริม RB 9 มม.</v>
      </c>
      <c r="D419" s="254"/>
      <c r="E419" s="285" t="str">
        <f>'Data information'!D636</f>
        <v>กก.</v>
      </c>
      <c r="F419" s="254">
        <f>'Data information'!E636</f>
        <v>20.79</v>
      </c>
      <c r="G419" s="254">
        <f t="shared" si="36"/>
        <v>0</v>
      </c>
      <c r="H419" s="254">
        <f>'Data information'!F636</f>
        <v>4.4000000000000004</v>
      </c>
      <c r="I419" s="254">
        <f t="shared" si="37"/>
        <v>0</v>
      </c>
      <c r="J419" s="254">
        <f t="shared" si="38"/>
        <v>0</v>
      </c>
      <c r="K419" s="231"/>
    </row>
    <row r="420" spans="1:11" s="208" customFormat="1" hidden="1">
      <c r="A420" s="231"/>
      <c r="B420" s="233"/>
      <c r="C420" s="321" t="str">
        <f>'Data information'!C637</f>
        <v xml:space="preserve"> - เหล็กเสริม DB 12 มม.</v>
      </c>
      <c r="D420" s="254"/>
      <c r="E420" s="285" t="str">
        <f>'Data information'!D637</f>
        <v>กก.</v>
      </c>
      <c r="F420" s="254">
        <f>'Data information'!E637</f>
        <v>20.2</v>
      </c>
      <c r="G420" s="254">
        <f t="shared" si="36"/>
        <v>0</v>
      </c>
      <c r="H420" s="254">
        <f>'Data information'!F637</f>
        <v>3.6</v>
      </c>
      <c r="I420" s="254">
        <f t="shared" si="37"/>
        <v>0</v>
      </c>
      <c r="J420" s="254">
        <f t="shared" si="38"/>
        <v>0</v>
      </c>
      <c r="K420" s="231"/>
    </row>
    <row r="421" spans="1:11" s="208" customFormat="1" hidden="1">
      <c r="A421" s="231"/>
      <c r="B421" s="233"/>
      <c r="C421" s="321" t="str">
        <f>'Data information'!C638</f>
        <v xml:space="preserve"> - ลวดผูกเหล็ก</v>
      </c>
      <c r="D421" s="254"/>
      <c r="E421" s="285" t="str">
        <f>'Data information'!D638</f>
        <v>กก.</v>
      </c>
      <c r="F421" s="254">
        <f>'Data information'!E638</f>
        <v>34.42</v>
      </c>
      <c r="G421" s="254">
        <f t="shared" si="36"/>
        <v>0</v>
      </c>
      <c r="H421" s="254">
        <f>'Data information'!F638</f>
        <v>0</v>
      </c>
      <c r="I421" s="254">
        <f t="shared" si="37"/>
        <v>0</v>
      </c>
      <c r="J421" s="254">
        <f t="shared" si="38"/>
        <v>0</v>
      </c>
      <c r="K421" s="231"/>
    </row>
    <row r="422" spans="1:11" s="208" customFormat="1" hidden="1">
      <c r="A422" s="231"/>
      <c r="B422" s="233"/>
      <c r="C422" s="321" t="str">
        <f>'Data information'!C639</f>
        <v xml:space="preserve"> - กันลื่นเหล็กสี่เหลี่ยมตัน ขนาด 1x1 ซม.(จมูกบันได)</v>
      </c>
      <c r="D422" s="254"/>
      <c r="E422" s="285" t="str">
        <f>'Data information'!D639</f>
        <v>ม.</v>
      </c>
      <c r="F422" s="254">
        <f>'Data information'!E639</f>
        <v>30</v>
      </c>
      <c r="G422" s="254">
        <f t="shared" si="36"/>
        <v>0</v>
      </c>
      <c r="H422" s="254">
        <f>'Data information'!F639</f>
        <v>0</v>
      </c>
      <c r="I422" s="254">
        <f t="shared" si="37"/>
        <v>0</v>
      </c>
      <c r="J422" s="254">
        <f t="shared" si="38"/>
        <v>0</v>
      </c>
      <c r="K422" s="231"/>
    </row>
    <row r="423" spans="1:11" s="208" customFormat="1" hidden="1">
      <c r="A423" s="231"/>
      <c r="B423" s="233"/>
      <c r="C423" s="321" t="str">
        <f>'Data information'!C640</f>
        <v xml:space="preserve"> - ทาสีกันสนิม</v>
      </c>
      <c r="D423" s="254"/>
      <c r="E423" s="285" t="str">
        <f>'Data information'!D640</f>
        <v>ตร.ม.</v>
      </c>
      <c r="F423" s="254">
        <f>'Data information'!E640</f>
        <v>22.42</v>
      </c>
      <c r="G423" s="254">
        <f t="shared" si="36"/>
        <v>0</v>
      </c>
      <c r="H423" s="254">
        <f>'Data information'!F640</f>
        <v>30</v>
      </c>
      <c r="I423" s="254">
        <f t="shared" si="37"/>
        <v>0</v>
      </c>
      <c r="J423" s="254">
        <f t="shared" si="38"/>
        <v>0</v>
      </c>
      <c r="K423" s="231"/>
    </row>
    <row r="424" spans="1:11" s="208" customFormat="1" hidden="1">
      <c r="A424" s="231"/>
      <c r="B424" s="233"/>
      <c r="C424" s="321" t="str">
        <f>'Data information'!C641</f>
        <v xml:space="preserve"> - ทาสีน้ำมัน</v>
      </c>
      <c r="D424" s="254"/>
      <c r="E424" s="285" t="str">
        <f>'Data information'!D641</f>
        <v>ตร.ม.</v>
      </c>
      <c r="F424" s="254">
        <f>'Data information'!E641</f>
        <v>66.12</v>
      </c>
      <c r="G424" s="254">
        <f t="shared" si="36"/>
        <v>0</v>
      </c>
      <c r="H424" s="254">
        <f>'Data information'!F641</f>
        <v>35</v>
      </c>
      <c r="I424" s="254">
        <f t="shared" si="37"/>
        <v>0</v>
      </c>
      <c r="J424" s="254">
        <f t="shared" si="38"/>
        <v>0</v>
      </c>
      <c r="K424" s="231"/>
    </row>
    <row r="425" spans="1:11" s="208" customFormat="1" hidden="1">
      <c r="A425" s="231"/>
      <c r="B425" s="233"/>
      <c r="C425" s="321" t="str">
        <f>'Data information'!C642</f>
        <v xml:space="preserve"> - งานราวเหล็ก ราวบันได</v>
      </c>
      <c r="D425" s="254"/>
      <c r="E425" s="285" t="str">
        <f>'Data information'!D642</f>
        <v>ม.</v>
      </c>
      <c r="F425" s="254">
        <f>'Data information'!E642</f>
        <v>1838.53</v>
      </c>
      <c r="G425" s="254">
        <f t="shared" si="36"/>
        <v>0</v>
      </c>
      <c r="H425" s="254">
        <f>'Data information'!F642</f>
        <v>560</v>
      </c>
      <c r="I425" s="254">
        <f t="shared" si="37"/>
        <v>0</v>
      </c>
      <c r="J425" s="254">
        <f t="shared" si="38"/>
        <v>0</v>
      </c>
      <c r="K425" s="231"/>
    </row>
    <row r="426" spans="1:11" s="208" customFormat="1" hidden="1">
      <c r="A426" s="231"/>
      <c r="B426" s="233"/>
      <c r="C426" s="319" t="str">
        <f>'Data information'!C643</f>
        <v>งานบันได ST.4 อาคาร 3</v>
      </c>
      <c r="D426" s="254"/>
      <c r="E426" s="285"/>
      <c r="F426" s="254"/>
      <c r="G426" s="254"/>
      <c r="H426" s="254"/>
      <c r="I426" s="254"/>
      <c r="J426" s="254"/>
      <c r="K426" s="231"/>
    </row>
    <row r="427" spans="1:11" s="208" customFormat="1" hidden="1">
      <c r="A427" s="231"/>
      <c r="B427" s="233"/>
      <c r="C427" s="321" t="str">
        <f>'Data information'!C644</f>
        <v xml:space="preserve"> - CX- H-200X200X8X12mm.</v>
      </c>
      <c r="D427" s="254"/>
      <c r="E427" s="285" t="str">
        <f>'Data information'!D644</f>
        <v>กก.</v>
      </c>
      <c r="F427" s="254">
        <f>'Data information'!E644</f>
        <v>33.409999999999997</v>
      </c>
      <c r="G427" s="254">
        <f t="shared" si="36"/>
        <v>0</v>
      </c>
      <c r="H427" s="254">
        <f>'Data information'!F644</f>
        <v>0</v>
      </c>
      <c r="I427" s="254">
        <f t="shared" si="37"/>
        <v>0</v>
      </c>
      <c r="J427" s="254">
        <f t="shared" si="38"/>
        <v>0</v>
      </c>
      <c r="K427" s="231"/>
    </row>
    <row r="428" spans="1:11" s="208" customFormat="1" hidden="1">
      <c r="A428" s="231"/>
      <c r="B428" s="233"/>
      <c r="C428" s="321" t="str">
        <f>'Data information'!C645</f>
        <v xml:space="preserve"> - แม่บันได H-200X200X8X12mm.</v>
      </c>
      <c r="D428" s="254"/>
      <c r="E428" s="285" t="str">
        <f>'Data information'!D645</f>
        <v>กก.</v>
      </c>
      <c r="F428" s="254">
        <f>'Data information'!E645</f>
        <v>33.409999999999997</v>
      </c>
      <c r="G428" s="254">
        <f t="shared" si="36"/>
        <v>0</v>
      </c>
      <c r="H428" s="254">
        <f>'Data information'!F645</f>
        <v>0</v>
      </c>
      <c r="I428" s="254">
        <f t="shared" si="37"/>
        <v>0</v>
      </c>
      <c r="J428" s="254">
        <f t="shared" si="38"/>
        <v>0</v>
      </c>
      <c r="K428" s="231"/>
    </row>
    <row r="429" spans="1:11" s="208" customFormat="1" hidden="1">
      <c r="A429" s="231"/>
      <c r="B429" s="233"/>
      <c r="C429" s="321" t="str">
        <f>'Data information'!C646</f>
        <v xml:space="preserve"> -  H-194X150X6X9mm.</v>
      </c>
      <c r="D429" s="254"/>
      <c r="E429" s="285" t="str">
        <f>'Data information'!D646</f>
        <v>กก.</v>
      </c>
      <c r="F429" s="254">
        <f>'Data information'!E646</f>
        <v>34.020000000000003</v>
      </c>
      <c r="G429" s="254">
        <f t="shared" ref="G429:G492" si="39">D429*F429</f>
        <v>0</v>
      </c>
      <c r="H429" s="254">
        <f>'Data information'!F646</f>
        <v>0</v>
      </c>
      <c r="I429" s="254">
        <f t="shared" ref="I429:I492" si="40">D429*H429</f>
        <v>0</v>
      </c>
      <c r="J429" s="254">
        <f t="shared" ref="J429:J492" si="41">G429+I429</f>
        <v>0</v>
      </c>
      <c r="K429" s="231"/>
    </row>
    <row r="430" spans="1:11" s="208" customFormat="1" hidden="1">
      <c r="A430" s="231"/>
      <c r="B430" s="233"/>
      <c r="C430" s="321" t="str">
        <f>'Data information'!C647</f>
        <v xml:space="preserve"> - C-CHANNELS 200X80X7.5X11.0mm.</v>
      </c>
      <c r="D430" s="254"/>
      <c r="E430" s="285" t="str">
        <f>'Data information'!D647</f>
        <v>กก.</v>
      </c>
      <c r="F430" s="254">
        <f>'Data information'!E647</f>
        <v>35.840000000000003</v>
      </c>
      <c r="G430" s="254">
        <f t="shared" si="39"/>
        <v>0</v>
      </c>
      <c r="H430" s="254">
        <f>'Data information'!F647</f>
        <v>0</v>
      </c>
      <c r="I430" s="254">
        <f t="shared" si="40"/>
        <v>0</v>
      </c>
      <c r="J430" s="254">
        <f t="shared" si="41"/>
        <v>0</v>
      </c>
      <c r="K430" s="231"/>
    </row>
    <row r="431" spans="1:11" s="208" customFormat="1" hidden="1">
      <c r="A431" s="231"/>
      <c r="B431" s="233"/>
      <c r="C431" s="321" t="str">
        <f>'Data information'!C648</f>
        <v xml:space="preserve"> - ลูกนอนบันไดแผ่นเหล็กลายตีนไก่  หนา 6 มม.พับ</v>
      </c>
      <c r="D431" s="254"/>
      <c r="E431" s="285" t="str">
        <f>'Data information'!D648</f>
        <v>กก.</v>
      </c>
      <c r="F431" s="254">
        <f>'Data information'!E648</f>
        <v>39.79</v>
      </c>
      <c r="G431" s="254">
        <f t="shared" si="39"/>
        <v>0</v>
      </c>
      <c r="H431" s="254">
        <f>'Data information'!F648</f>
        <v>0</v>
      </c>
      <c r="I431" s="254">
        <f t="shared" si="40"/>
        <v>0</v>
      </c>
      <c r="J431" s="254">
        <f t="shared" si="41"/>
        <v>0</v>
      </c>
      <c r="K431" s="231"/>
    </row>
    <row r="432" spans="1:11" s="208" customFormat="1" hidden="1">
      <c r="A432" s="231"/>
      <c r="B432" s="233"/>
      <c r="C432" s="321" t="str">
        <f>'Data information'!C649</f>
        <v xml:space="preserve"> - ชานพักบันไดแผ่นเหล็กลายตีนไก่  หนา 6 มม.</v>
      </c>
      <c r="D432" s="254"/>
      <c r="E432" s="285" t="str">
        <f>'Data information'!D649</f>
        <v>กก.</v>
      </c>
      <c r="F432" s="254">
        <f>'Data information'!E649</f>
        <v>39.79</v>
      </c>
      <c r="G432" s="254">
        <f t="shared" si="39"/>
        <v>0</v>
      </c>
      <c r="H432" s="254">
        <f>'Data information'!F649</f>
        <v>0</v>
      </c>
      <c r="I432" s="254">
        <f t="shared" si="40"/>
        <v>0</v>
      </c>
      <c r="J432" s="254">
        <f t="shared" si="41"/>
        <v>0</v>
      </c>
      <c r="K432" s="231"/>
    </row>
    <row r="433" spans="1:11" s="208" customFormat="1" hidden="1">
      <c r="A433" s="231"/>
      <c r="B433" s="233"/>
      <c r="C433" s="321" t="str">
        <f>'Data information'!C650</f>
        <v xml:space="preserve"> - L 50x50x3mm</v>
      </c>
      <c r="D433" s="254"/>
      <c r="E433" s="285" t="str">
        <f>'Data information'!D650</f>
        <v>กก.</v>
      </c>
      <c r="F433" s="254">
        <f>'Data information'!E650</f>
        <v>22.85</v>
      </c>
      <c r="G433" s="254">
        <f t="shared" si="39"/>
        <v>0</v>
      </c>
      <c r="H433" s="254">
        <f>'Data information'!F650</f>
        <v>0</v>
      </c>
      <c r="I433" s="254">
        <f t="shared" si="40"/>
        <v>0</v>
      </c>
      <c r="J433" s="254">
        <f t="shared" si="41"/>
        <v>0</v>
      </c>
      <c r="K433" s="231"/>
    </row>
    <row r="434" spans="1:11" s="208" customFormat="1" hidden="1">
      <c r="A434" s="231"/>
      <c r="B434" s="233"/>
      <c r="C434" s="321" t="str">
        <f>'Data information'!C651</f>
        <v xml:space="preserve"> - แผ่นเหล็กขนาด 250X400X20mm. </v>
      </c>
      <c r="D434" s="254"/>
      <c r="E434" s="285" t="str">
        <f>'Data information'!D651</f>
        <v>กก.</v>
      </c>
      <c r="F434" s="254">
        <f>'Data information'!E651</f>
        <v>28.692401372212689</v>
      </c>
      <c r="G434" s="254">
        <f t="shared" si="39"/>
        <v>0</v>
      </c>
      <c r="H434" s="254">
        <f>'Data information'!F651</f>
        <v>0</v>
      </c>
      <c r="I434" s="254">
        <f t="shared" si="40"/>
        <v>0</v>
      </c>
      <c r="J434" s="254">
        <f t="shared" si="41"/>
        <v>0</v>
      </c>
      <c r="K434" s="231"/>
    </row>
    <row r="435" spans="1:11" s="208" customFormat="1" hidden="1">
      <c r="A435" s="231"/>
      <c r="B435" s="233"/>
      <c r="C435" s="321" t="str">
        <f>'Data information'!C652</f>
        <v xml:space="preserve"> - แผ่นเหล็กขนาด 250X250X20mm. Detail ST-E</v>
      </c>
      <c r="D435" s="254"/>
      <c r="E435" s="285" t="str">
        <f>'Data information'!D652</f>
        <v>กก.</v>
      </c>
      <c r="F435" s="254">
        <f>'Data information'!E652</f>
        <v>28.692401372212689</v>
      </c>
      <c r="G435" s="254">
        <f t="shared" si="39"/>
        <v>0</v>
      </c>
      <c r="H435" s="254">
        <f>'Data information'!F652</f>
        <v>0</v>
      </c>
      <c r="I435" s="254">
        <f t="shared" si="40"/>
        <v>0</v>
      </c>
      <c r="J435" s="254">
        <f t="shared" si="41"/>
        <v>0</v>
      </c>
      <c r="K435" s="231"/>
    </row>
    <row r="436" spans="1:11" s="208" customFormat="1" hidden="1">
      <c r="A436" s="231"/>
      <c r="B436" s="233"/>
      <c r="C436" s="321" t="str">
        <f>'Data information'!C653</f>
        <v xml:space="preserve"> - แผ่นเหล็กขนาด 250X250X20mm. Detail 3A</v>
      </c>
      <c r="D436" s="254"/>
      <c r="E436" s="285" t="str">
        <f>'Data information'!D653</f>
        <v>กก.</v>
      </c>
      <c r="F436" s="254">
        <f>'Data information'!E653</f>
        <v>28.692401372212689</v>
      </c>
      <c r="G436" s="254">
        <f t="shared" si="39"/>
        <v>0</v>
      </c>
      <c r="H436" s="254">
        <f>'Data information'!F653</f>
        <v>0</v>
      </c>
      <c r="I436" s="254">
        <f t="shared" si="40"/>
        <v>0</v>
      </c>
      <c r="J436" s="254">
        <f t="shared" si="41"/>
        <v>0</v>
      </c>
      <c r="K436" s="231"/>
    </row>
    <row r="437" spans="1:11" s="208" customFormat="1" hidden="1">
      <c r="A437" s="231"/>
      <c r="B437" s="233"/>
      <c r="C437" s="321" t="str">
        <f>'Data information'!C654</f>
        <v xml:space="preserve"> - Dowel 6-DB20 ยาว 0.40 ม. (DETAIL-1)</v>
      </c>
      <c r="D437" s="254"/>
      <c r="E437" s="285" t="str">
        <f>'Data information'!D654</f>
        <v>กก.</v>
      </c>
      <c r="F437" s="254">
        <f>'Data information'!E654</f>
        <v>20.18</v>
      </c>
      <c r="G437" s="254">
        <f t="shared" si="39"/>
        <v>0</v>
      </c>
      <c r="H437" s="254">
        <f>'Data information'!F654</f>
        <v>0</v>
      </c>
      <c r="I437" s="254">
        <f t="shared" si="40"/>
        <v>0</v>
      </c>
      <c r="J437" s="254">
        <f t="shared" si="41"/>
        <v>0</v>
      </c>
      <c r="K437" s="231"/>
    </row>
    <row r="438" spans="1:11" s="208" customFormat="1" hidden="1">
      <c r="A438" s="231"/>
      <c r="B438" s="233"/>
      <c r="C438" s="321" t="str">
        <f>'Data information'!C655</f>
        <v xml:space="preserve"> - Dowel 4-DB20 ยาว 0.40 ม.  (DETAIL-2)</v>
      </c>
      <c r="D438" s="254"/>
      <c r="E438" s="285" t="str">
        <f>'Data information'!D655</f>
        <v>กก.</v>
      </c>
      <c r="F438" s="254">
        <f>'Data information'!E655</f>
        <v>20.18</v>
      </c>
      <c r="G438" s="254">
        <f t="shared" si="39"/>
        <v>0</v>
      </c>
      <c r="H438" s="254">
        <f>'Data information'!F655</f>
        <v>0</v>
      </c>
      <c r="I438" s="254">
        <f t="shared" si="40"/>
        <v>0</v>
      </c>
      <c r="J438" s="254">
        <f t="shared" si="41"/>
        <v>0</v>
      </c>
      <c r="K438" s="231"/>
    </row>
    <row r="439" spans="1:11" s="208" customFormat="1" hidden="1">
      <c r="A439" s="231"/>
      <c r="B439" s="233"/>
      <c r="C439" s="321" t="str">
        <f>'Data information'!C656</f>
        <v xml:space="preserve"> - Dowel 8-DB16 ยาว 0.40 ม.  (DETAIL-3A)</v>
      </c>
      <c r="D439" s="254"/>
      <c r="E439" s="285" t="str">
        <f>'Data information'!D656</f>
        <v>กก.</v>
      </c>
      <c r="F439" s="254">
        <f>'Data information'!E656</f>
        <v>20.14</v>
      </c>
      <c r="G439" s="254">
        <f t="shared" si="39"/>
        <v>0</v>
      </c>
      <c r="H439" s="254">
        <f>'Data information'!F656</f>
        <v>0</v>
      </c>
      <c r="I439" s="254">
        <f t="shared" si="40"/>
        <v>0</v>
      </c>
      <c r="J439" s="254">
        <f t="shared" si="41"/>
        <v>0</v>
      </c>
      <c r="K439" s="231"/>
    </row>
    <row r="440" spans="1:11" s="208" customFormat="1" hidden="1">
      <c r="A440" s="231"/>
      <c r="B440" s="233"/>
      <c r="C440" s="321" t="str">
        <f>'Data information'!C657</f>
        <v xml:space="preserve"> - ค่าแรงเชื่อม ประกอบเหล็ก</v>
      </c>
      <c r="D440" s="254"/>
      <c r="E440" s="285" t="str">
        <f>'Data information'!D657</f>
        <v>กก.</v>
      </c>
      <c r="F440" s="254">
        <f>'Data information'!E657</f>
        <v>0</v>
      </c>
      <c r="G440" s="254">
        <f t="shared" si="39"/>
        <v>0</v>
      </c>
      <c r="H440" s="254">
        <f>'Data information'!F657</f>
        <v>10</v>
      </c>
      <c r="I440" s="254">
        <f t="shared" si="40"/>
        <v>0</v>
      </c>
      <c r="J440" s="254">
        <f t="shared" si="41"/>
        <v>0</v>
      </c>
      <c r="K440" s="231"/>
    </row>
    <row r="441" spans="1:11" s="208" customFormat="1" hidden="1">
      <c r="A441" s="231"/>
      <c r="B441" s="233"/>
      <c r="C441" s="321" t="str">
        <f>'Data information'!C658</f>
        <v xml:space="preserve"> - ทาสีกันสนิม</v>
      </c>
      <c r="D441" s="254"/>
      <c r="E441" s="285" t="str">
        <f>'Data information'!D658</f>
        <v>ตร.ม.</v>
      </c>
      <c r="F441" s="254">
        <f>'Data information'!E658</f>
        <v>22.42</v>
      </c>
      <c r="G441" s="254">
        <f t="shared" si="39"/>
        <v>0</v>
      </c>
      <c r="H441" s="254">
        <f>'Data information'!F658</f>
        <v>30</v>
      </c>
      <c r="I441" s="254">
        <f t="shared" si="40"/>
        <v>0</v>
      </c>
      <c r="J441" s="254">
        <f t="shared" si="41"/>
        <v>0</v>
      </c>
      <c r="K441" s="231"/>
    </row>
    <row r="442" spans="1:11" s="208" customFormat="1" hidden="1">
      <c r="A442" s="231"/>
      <c r="B442" s="233"/>
      <c r="C442" s="321" t="str">
        <f>'Data information'!C659</f>
        <v xml:space="preserve"> - ทาสีน้ำมัน</v>
      </c>
      <c r="D442" s="254"/>
      <c r="E442" s="285" t="str">
        <f>'Data information'!D659</f>
        <v>ตร.ม.</v>
      </c>
      <c r="F442" s="254">
        <f>'Data information'!E659</f>
        <v>66.12</v>
      </c>
      <c r="G442" s="254">
        <f t="shared" si="39"/>
        <v>0</v>
      </c>
      <c r="H442" s="254">
        <f>'Data information'!F659</f>
        <v>35</v>
      </c>
      <c r="I442" s="254">
        <f t="shared" si="40"/>
        <v>0</v>
      </c>
      <c r="J442" s="254">
        <f t="shared" si="41"/>
        <v>0</v>
      </c>
      <c r="K442" s="231"/>
    </row>
    <row r="443" spans="1:11" s="208" customFormat="1" hidden="1">
      <c r="A443" s="231"/>
      <c r="B443" s="233"/>
      <c r="C443" s="321" t="str">
        <f>'Data information'!C660</f>
        <v xml:space="preserve"> - งานราวเหล็ก ราวบันได ST.4</v>
      </c>
      <c r="D443" s="254"/>
      <c r="E443" s="285" t="str">
        <f>'Data information'!D660</f>
        <v>ม.</v>
      </c>
      <c r="F443" s="254">
        <f>'Data information'!E660</f>
        <v>303.774</v>
      </c>
      <c r="G443" s="254">
        <f t="shared" si="39"/>
        <v>0</v>
      </c>
      <c r="H443" s="254">
        <f>'Data information'!F660</f>
        <v>114</v>
      </c>
      <c r="I443" s="254">
        <f t="shared" si="40"/>
        <v>0</v>
      </c>
      <c r="J443" s="254">
        <f t="shared" si="41"/>
        <v>0</v>
      </c>
      <c r="K443" s="231"/>
    </row>
    <row r="444" spans="1:11" s="208" customFormat="1" hidden="1">
      <c r="A444" s="231"/>
      <c r="B444" s="233"/>
      <c r="C444" s="319" t="str">
        <f>'Data information'!C661</f>
        <v>งานบันได ST.4 อาคาร 4,5</v>
      </c>
      <c r="D444" s="254"/>
      <c r="E444" s="285"/>
      <c r="F444" s="254"/>
      <c r="G444" s="254"/>
      <c r="H444" s="254"/>
      <c r="I444" s="254"/>
      <c r="J444" s="254"/>
      <c r="K444" s="231"/>
    </row>
    <row r="445" spans="1:11" s="208" customFormat="1" hidden="1">
      <c r="A445" s="231"/>
      <c r="B445" s="233"/>
      <c r="C445" s="321" t="str">
        <f>'Data information'!C662</f>
        <v xml:space="preserve"> - H-200X200X8X12mm. </v>
      </c>
      <c r="D445" s="254"/>
      <c r="E445" s="285" t="str">
        <f>'Data information'!D662</f>
        <v>กก.</v>
      </c>
      <c r="F445" s="254">
        <f>'Data information'!E662</f>
        <v>33.409999999999997</v>
      </c>
      <c r="G445" s="254">
        <f t="shared" si="39"/>
        <v>0</v>
      </c>
      <c r="H445" s="254">
        <f>'Data information'!F662</f>
        <v>0</v>
      </c>
      <c r="I445" s="254">
        <f t="shared" si="40"/>
        <v>0</v>
      </c>
      <c r="J445" s="254">
        <f t="shared" si="41"/>
        <v>0</v>
      </c>
      <c r="K445" s="231"/>
    </row>
    <row r="446" spans="1:11" s="208" customFormat="1" hidden="1">
      <c r="A446" s="231"/>
      <c r="B446" s="233"/>
      <c r="C446" s="321" t="str">
        <f>'Data information'!C663</f>
        <v xml:space="preserve"> - H-194X150X6X9mm.</v>
      </c>
      <c r="D446" s="254"/>
      <c r="E446" s="285" t="str">
        <f>'Data information'!D663</f>
        <v>กก.</v>
      </c>
      <c r="F446" s="254">
        <f>'Data information'!E663</f>
        <v>34.020000000000003</v>
      </c>
      <c r="G446" s="254">
        <f t="shared" si="39"/>
        <v>0</v>
      </c>
      <c r="H446" s="254">
        <f>'Data information'!F663</f>
        <v>0</v>
      </c>
      <c r="I446" s="254">
        <f t="shared" si="40"/>
        <v>0</v>
      </c>
      <c r="J446" s="254">
        <f t="shared" si="41"/>
        <v>0</v>
      </c>
      <c r="K446" s="231"/>
    </row>
    <row r="447" spans="1:11" s="208" customFormat="1" hidden="1">
      <c r="A447" s="231"/>
      <c r="B447" s="233"/>
      <c r="C447" s="321" t="str">
        <f>'Data information'!C664</f>
        <v xml:space="preserve"> - C-CHANNELS 200X80X7.5X11.0mm.</v>
      </c>
      <c r="D447" s="254"/>
      <c r="E447" s="285" t="str">
        <f>'Data information'!D664</f>
        <v>กก.</v>
      </c>
      <c r="F447" s="254">
        <f>'Data information'!E664</f>
        <v>35.840000000000003</v>
      </c>
      <c r="G447" s="254">
        <f t="shared" si="39"/>
        <v>0</v>
      </c>
      <c r="H447" s="254">
        <f>'Data information'!F664</f>
        <v>0</v>
      </c>
      <c r="I447" s="254">
        <f t="shared" si="40"/>
        <v>0</v>
      </c>
      <c r="J447" s="254">
        <f t="shared" si="41"/>
        <v>0</v>
      </c>
      <c r="K447" s="231"/>
    </row>
    <row r="448" spans="1:11" s="208" customFormat="1" hidden="1">
      <c r="A448" s="231"/>
      <c r="B448" s="233"/>
      <c r="C448" s="321" t="str">
        <f>'Data information'!C665</f>
        <v xml:space="preserve"> - L 50x50x3mm.</v>
      </c>
      <c r="D448" s="254"/>
      <c r="E448" s="285" t="str">
        <f>'Data information'!D665</f>
        <v>กก.</v>
      </c>
      <c r="F448" s="254">
        <f>'Data information'!E665</f>
        <v>22.85</v>
      </c>
      <c r="G448" s="254">
        <f t="shared" si="39"/>
        <v>0</v>
      </c>
      <c r="H448" s="254">
        <f>'Data information'!F665</f>
        <v>0</v>
      </c>
      <c r="I448" s="254">
        <f t="shared" si="40"/>
        <v>0</v>
      </c>
      <c r="J448" s="254">
        <f t="shared" si="41"/>
        <v>0</v>
      </c>
      <c r="K448" s="231"/>
    </row>
    <row r="449" spans="1:11" s="208" customFormat="1" hidden="1">
      <c r="A449" s="231"/>
      <c r="B449" s="233"/>
      <c r="C449" s="321" t="str">
        <f>'Data information'!C666</f>
        <v xml:space="preserve"> - ลูกนอนบันไดแผ่นเหล็กลายตีนไก่  หนา 6 มม.พับ</v>
      </c>
      <c r="D449" s="254"/>
      <c r="E449" s="285" t="str">
        <f>'Data information'!D666</f>
        <v>กก.</v>
      </c>
      <c r="F449" s="254">
        <f>'Data information'!E666</f>
        <v>39.79</v>
      </c>
      <c r="G449" s="254">
        <f t="shared" si="39"/>
        <v>0</v>
      </c>
      <c r="H449" s="254">
        <f>'Data information'!F666</f>
        <v>0</v>
      </c>
      <c r="I449" s="254">
        <f t="shared" si="40"/>
        <v>0</v>
      </c>
      <c r="J449" s="254">
        <f t="shared" si="41"/>
        <v>0</v>
      </c>
      <c r="K449" s="231"/>
    </row>
    <row r="450" spans="1:11" s="208" customFormat="1" hidden="1">
      <c r="A450" s="231"/>
      <c r="B450" s="233"/>
      <c r="C450" s="321" t="str">
        <f>'Data information'!C667</f>
        <v xml:space="preserve"> - แผ่นเหล็กขนาด 250X400X20mm. </v>
      </c>
      <c r="D450" s="254"/>
      <c r="E450" s="285" t="str">
        <f>'Data information'!D667</f>
        <v>กก.</v>
      </c>
      <c r="F450" s="254">
        <f>'Data information'!E667</f>
        <v>28.44</v>
      </c>
      <c r="G450" s="254">
        <f t="shared" si="39"/>
        <v>0</v>
      </c>
      <c r="H450" s="254">
        <f>'Data information'!F667</f>
        <v>0</v>
      </c>
      <c r="I450" s="254">
        <f t="shared" si="40"/>
        <v>0</v>
      </c>
      <c r="J450" s="254">
        <f t="shared" si="41"/>
        <v>0</v>
      </c>
      <c r="K450" s="231"/>
    </row>
    <row r="451" spans="1:11" s="208" customFormat="1" hidden="1">
      <c r="A451" s="231"/>
      <c r="B451" s="233"/>
      <c r="C451" s="321" t="str">
        <f>'Data information'!C668</f>
        <v xml:space="preserve"> - แผ่นเหล็กขนาด 250X250X20mm. </v>
      </c>
      <c r="D451" s="254"/>
      <c r="E451" s="285" t="str">
        <f>'Data information'!D668</f>
        <v>กก.</v>
      </c>
      <c r="F451" s="254">
        <f>'Data information'!E668</f>
        <v>28.44</v>
      </c>
      <c r="G451" s="254">
        <f t="shared" si="39"/>
        <v>0</v>
      </c>
      <c r="H451" s="254">
        <f>'Data information'!F668</f>
        <v>0</v>
      </c>
      <c r="I451" s="254">
        <f t="shared" si="40"/>
        <v>0</v>
      </c>
      <c r="J451" s="254">
        <f t="shared" si="41"/>
        <v>0</v>
      </c>
      <c r="K451" s="231"/>
    </row>
    <row r="452" spans="1:11" s="208" customFormat="1" hidden="1">
      <c r="A452" s="231"/>
      <c r="B452" s="233"/>
      <c r="C452" s="321" t="str">
        <f>'Data information'!C669</f>
        <v xml:space="preserve"> - แผ่นเหล็กขนาด 200X350X20mm. </v>
      </c>
      <c r="D452" s="254"/>
      <c r="E452" s="285" t="str">
        <f>'Data information'!D669</f>
        <v>กก.</v>
      </c>
      <c r="F452" s="254">
        <f>'Data information'!E669</f>
        <v>28.44</v>
      </c>
      <c r="G452" s="254">
        <f t="shared" si="39"/>
        <v>0</v>
      </c>
      <c r="H452" s="254">
        <f>'Data information'!F669</f>
        <v>0</v>
      </c>
      <c r="I452" s="254">
        <f t="shared" si="40"/>
        <v>0</v>
      </c>
      <c r="J452" s="254">
        <f t="shared" si="41"/>
        <v>0</v>
      </c>
      <c r="K452" s="231"/>
    </row>
    <row r="453" spans="1:11" s="208" customFormat="1" hidden="1">
      <c r="A453" s="231"/>
      <c r="B453" s="233"/>
      <c r="C453" s="321" t="str">
        <f>'Data information'!C670</f>
        <v xml:space="preserve"> - Dowel DB20 ยาว 0.40 ม. (DETAIL-1,2)</v>
      </c>
      <c r="D453" s="254"/>
      <c r="E453" s="285" t="str">
        <f>'Data information'!D670</f>
        <v>กก.</v>
      </c>
      <c r="F453" s="254">
        <f>'Data information'!E670</f>
        <v>20.18</v>
      </c>
      <c r="G453" s="254">
        <f t="shared" si="39"/>
        <v>0</v>
      </c>
      <c r="H453" s="254">
        <f>'Data information'!F670</f>
        <v>0</v>
      </c>
      <c r="I453" s="254">
        <f t="shared" si="40"/>
        <v>0</v>
      </c>
      <c r="J453" s="254">
        <f t="shared" si="41"/>
        <v>0</v>
      </c>
      <c r="K453" s="231"/>
    </row>
    <row r="454" spans="1:11" s="208" customFormat="1" hidden="1">
      <c r="A454" s="231"/>
      <c r="B454" s="233"/>
      <c r="C454" s="321" t="str">
        <f>'Data information'!C671</f>
        <v xml:space="preserve"> - Dowel DB16 ยาว 0.40 ม.  (DETAIL-3)</v>
      </c>
      <c r="D454" s="254"/>
      <c r="E454" s="285" t="str">
        <f>'Data information'!D671</f>
        <v>กก.</v>
      </c>
      <c r="F454" s="254">
        <f>'Data information'!E671</f>
        <v>20.14</v>
      </c>
      <c r="G454" s="254">
        <f t="shared" si="39"/>
        <v>0</v>
      </c>
      <c r="H454" s="254">
        <f>'Data information'!F671</f>
        <v>0</v>
      </c>
      <c r="I454" s="254">
        <f t="shared" si="40"/>
        <v>0</v>
      </c>
      <c r="J454" s="254">
        <f t="shared" si="41"/>
        <v>0</v>
      </c>
      <c r="K454" s="231"/>
    </row>
    <row r="455" spans="1:11" s="208" customFormat="1" hidden="1">
      <c r="A455" s="231"/>
      <c r="B455" s="233"/>
      <c r="C455" s="321" t="str">
        <f>'Data information'!C672</f>
        <v xml:space="preserve"> - ค่าแรงเชื่อม ประกอบเหล็กโครงสร้าง</v>
      </c>
      <c r="D455" s="254"/>
      <c r="E455" s="285" t="str">
        <f>'Data information'!D672</f>
        <v>กก.</v>
      </c>
      <c r="F455" s="254">
        <f>'Data information'!E672</f>
        <v>0</v>
      </c>
      <c r="G455" s="254">
        <f t="shared" si="39"/>
        <v>0</v>
      </c>
      <c r="H455" s="254">
        <f>'Data information'!F672</f>
        <v>10</v>
      </c>
      <c r="I455" s="254">
        <f t="shared" si="40"/>
        <v>0</v>
      </c>
      <c r="J455" s="254">
        <f t="shared" si="41"/>
        <v>0</v>
      </c>
      <c r="K455" s="231"/>
    </row>
    <row r="456" spans="1:11" s="208" customFormat="1" hidden="1">
      <c r="A456" s="231"/>
      <c r="B456" s="233"/>
      <c r="C456" s="321" t="str">
        <f>'Data information'!C673</f>
        <v xml:space="preserve"> - ทาสีกันสนิม</v>
      </c>
      <c r="D456" s="254"/>
      <c r="E456" s="285" t="str">
        <f>'Data information'!D673</f>
        <v>ตร.ม.</v>
      </c>
      <c r="F456" s="254">
        <f>'Data information'!E673</f>
        <v>22.42</v>
      </c>
      <c r="G456" s="254">
        <f t="shared" si="39"/>
        <v>0</v>
      </c>
      <c r="H456" s="254">
        <f>'Data information'!F673</f>
        <v>30</v>
      </c>
      <c r="I456" s="254">
        <f t="shared" si="40"/>
        <v>0</v>
      </c>
      <c r="J456" s="254">
        <f t="shared" si="41"/>
        <v>0</v>
      </c>
      <c r="K456" s="231"/>
    </row>
    <row r="457" spans="1:11" s="208" customFormat="1" hidden="1">
      <c r="A457" s="231"/>
      <c r="B457" s="233"/>
      <c r="C457" s="321" t="str">
        <f>'Data information'!C674</f>
        <v xml:space="preserve"> - ทาสีน้ำมัน</v>
      </c>
      <c r="D457" s="254"/>
      <c r="E457" s="285" t="str">
        <f>'Data information'!D674</f>
        <v>ตร.ม.</v>
      </c>
      <c r="F457" s="254">
        <f>'Data information'!E674</f>
        <v>66.12</v>
      </c>
      <c r="G457" s="254">
        <f t="shared" si="39"/>
        <v>0</v>
      </c>
      <c r="H457" s="254">
        <f>'Data information'!F674</f>
        <v>35</v>
      </c>
      <c r="I457" s="254">
        <f t="shared" si="40"/>
        <v>0</v>
      </c>
      <c r="J457" s="254">
        <f t="shared" si="41"/>
        <v>0</v>
      </c>
      <c r="K457" s="231"/>
    </row>
    <row r="458" spans="1:11" s="208" customFormat="1" hidden="1">
      <c r="A458" s="231"/>
      <c r="B458" s="233"/>
      <c r="C458" s="321" t="str">
        <f>'Data information'!C675</f>
        <v xml:space="preserve"> - งานราวเหล็ก ราวบันได ST.4</v>
      </c>
      <c r="D458" s="254"/>
      <c r="E458" s="285" t="str">
        <f>'Data information'!D675</f>
        <v>ม.</v>
      </c>
      <c r="F458" s="254">
        <f>'Data information'!E675</f>
        <v>303.774</v>
      </c>
      <c r="G458" s="254">
        <f t="shared" si="39"/>
        <v>0</v>
      </c>
      <c r="H458" s="254">
        <f>'Data information'!F675</f>
        <v>114</v>
      </c>
      <c r="I458" s="254">
        <f t="shared" si="40"/>
        <v>0</v>
      </c>
      <c r="J458" s="254">
        <f t="shared" si="41"/>
        <v>0</v>
      </c>
      <c r="K458" s="231"/>
    </row>
    <row r="459" spans="1:11" s="208" customFormat="1" hidden="1">
      <c r="A459" s="231"/>
      <c r="B459" s="233"/>
      <c r="C459" s="319" t="str">
        <f>'Data information'!C676</f>
        <v>งานบันได ST.4 อาคาร 7</v>
      </c>
      <c r="D459" s="254"/>
      <c r="E459" s="285"/>
      <c r="F459" s="254"/>
      <c r="G459" s="254"/>
      <c r="H459" s="254"/>
      <c r="I459" s="254"/>
      <c r="J459" s="254"/>
      <c r="K459" s="231"/>
    </row>
    <row r="460" spans="1:11" s="208" customFormat="1" hidden="1">
      <c r="A460" s="231"/>
      <c r="B460" s="233"/>
      <c r="C460" s="321" t="str">
        <f>'Data information'!C677</f>
        <v xml:space="preserve"> - คอนกรีตโครงสร้าง  fc'= 280 ksc. ทรงกระบอก</v>
      </c>
      <c r="D460" s="254"/>
      <c r="E460" s="285" t="str">
        <f>'Data information'!D677</f>
        <v>ลบ.ม.</v>
      </c>
      <c r="F460" s="254">
        <f>'Data information'!E677</f>
        <v>1971.96</v>
      </c>
      <c r="G460" s="254">
        <f t="shared" si="39"/>
        <v>0</v>
      </c>
      <c r="H460" s="254">
        <f>'Data information'!F677</f>
        <v>519</v>
      </c>
      <c r="I460" s="254">
        <f t="shared" si="40"/>
        <v>0</v>
      </c>
      <c r="J460" s="254">
        <f t="shared" si="41"/>
        <v>0</v>
      </c>
      <c r="K460" s="231"/>
    </row>
    <row r="461" spans="1:11" s="208" customFormat="1" hidden="1">
      <c r="A461" s="231"/>
      <c r="B461" s="233"/>
      <c r="C461" s="321" t="str">
        <f>'Data information'!C678</f>
        <v xml:space="preserve">  - ไม้แบบทั่วไป  50%</v>
      </c>
      <c r="D461" s="254"/>
      <c r="E461" s="285" t="str">
        <f>'Data information'!D678</f>
        <v>ตร.ม.</v>
      </c>
      <c r="F461" s="254">
        <f>'Data information'!E678</f>
        <v>300</v>
      </c>
      <c r="G461" s="254">
        <f t="shared" si="39"/>
        <v>0</v>
      </c>
      <c r="H461" s="254">
        <f>'Data information'!F678</f>
        <v>0</v>
      </c>
      <c r="I461" s="254">
        <f t="shared" si="40"/>
        <v>0</v>
      </c>
      <c r="J461" s="254">
        <f t="shared" si="41"/>
        <v>0</v>
      </c>
      <c r="K461" s="231"/>
    </row>
    <row r="462" spans="1:11" s="208" customFormat="1" hidden="1">
      <c r="A462" s="231"/>
      <c r="B462" s="233"/>
      <c r="C462" s="321" t="str">
        <f>'Data information'!C679</f>
        <v xml:space="preserve">  - ค่าแรงไม้แบบ</v>
      </c>
      <c r="D462" s="254"/>
      <c r="E462" s="285" t="str">
        <f>'Data information'!D679</f>
        <v>ตร.ม.</v>
      </c>
      <c r="F462" s="254">
        <f>'Data information'!E679</f>
        <v>0</v>
      </c>
      <c r="G462" s="254">
        <f t="shared" si="39"/>
        <v>0</v>
      </c>
      <c r="H462" s="254">
        <f>'Data information'!F679</f>
        <v>115</v>
      </c>
      <c r="I462" s="254">
        <f t="shared" si="40"/>
        <v>0</v>
      </c>
      <c r="J462" s="254">
        <f t="shared" si="41"/>
        <v>0</v>
      </c>
      <c r="K462" s="231"/>
    </row>
    <row r="463" spans="1:11" s="208" customFormat="1" hidden="1">
      <c r="A463" s="231"/>
      <c r="B463" s="233"/>
      <c r="C463" s="321" t="str">
        <f>'Data information'!C680</f>
        <v xml:space="preserve">  - ไม้คร่าวยึดแบบหล่อคอนกรีต </v>
      </c>
      <c r="D463" s="254"/>
      <c r="E463" s="285" t="str">
        <f>'Data information'!D680</f>
        <v>ตร.ม.</v>
      </c>
      <c r="F463" s="254">
        <f>'Data information'!E680</f>
        <v>300</v>
      </c>
      <c r="G463" s="254">
        <f t="shared" si="39"/>
        <v>0</v>
      </c>
      <c r="H463" s="254">
        <f>'Data information'!F680</f>
        <v>0</v>
      </c>
      <c r="I463" s="254">
        <f t="shared" si="40"/>
        <v>0</v>
      </c>
      <c r="J463" s="254">
        <f t="shared" si="41"/>
        <v>0</v>
      </c>
      <c r="K463" s="231"/>
    </row>
    <row r="464" spans="1:11" s="208" customFormat="1" hidden="1">
      <c r="A464" s="231"/>
      <c r="B464" s="233"/>
      <c r="C464" s="321" t="str">
        <f>'Data information'!C681</f>
        <v xml:space="preserve">  - ตะปู</v>
      </c>
      <c r="D464" s="254"/>
      <c r="E464" s="285" t="str">
        <f>'Data information'!D681</f>
        <v>กก.</v>
      </c>
      <c r="F464" s="254">
        <f>'Data information'!E681</f>
        <v>58.88</v>
      </c>
      <c r="G464" s="254">
        <f t="shared" si="39"/>
        <v>0</v>
      </c>
      <c r="H464" s="254">
        <f>'Data information'!F681</f>
        <v>0</v>
      </c>
      <c r="I464" s="254">
        <f t="shared" si="40"/>
        <v>0</v>
      </c>
      <c r="J464" s="254">
        <f t="shared" si="41"/>
        <v>0</v>
      </c>
      <c r="K464" s="231"/>
    </row>
    <row r="465" spans="1:11" s="208" customFormat="1" hidden="1">
      <c r="A465" s="231"/>
      <c r="B465" s="233"/>
      <c r="C465" s="321" t="str">
        <f>'Data information'!C682</f>
        <v xml:space="preserve">  - เหล็กเส้นกลมผิวเรียบ SR.24 RB9 มม.</v>
      </c>
      <c r="D465" s="254"/>
      <c r="E465" s="285" t="str">
        <f>'Data information'!D682</f>
        <v>กก.</v>
      </c>
      <c r="F465" s="254">
        <f>'Data information'!E682</f>
        <v>20.79</v>
      </c>
      <c r="G465" s="254">
        <f t="shared" si="39"/>
        <v>0</v>
      </c>
      <c r="H465" s="254">
        <f>'Data information'!F682</f>
        <v>4.4000000000000004</v>
      </c>
      <c r="I465" s="254">
        <f t="shared" si="40"/>
        <v>0</v>
      </c>
      <c r="J465" s="254">
        <f t="shared" si="41"/>
        <v>0</v>
      </c>
      <c r="K465" s="231"/>
    </row>
    <row r="466" spans="1:11" s="208" customFormat="1" hidden="1">
      <c r="A466" s="231"/>
      <c r="B466" s="233"/>
      <c r="C466" s="321" t="str">
        <f>'Data information'!C683</f>
        <v xml:space="preserve">  - เหล็กเส้นกลมผิวข้ออ้อย SD.40 DB12 มม.</v>
      </c>
      <c r="D466" s="254"/>
      <c r="E466" s="285" t="str">
        <f>'Data information'!D683</f>
        <v>กก.</v>
      </c>
      <c r="F466" s="254">
        <f>'Data information'!E683</f>
        <v>20.2</v>
      </c>
      <c r="G466" s="254">
        <f t="shared" si="39"/>
        <v>0</v>
      </c>
      <c r="H466" s="254">
        <f>'Data information'!F683</f>
        <v>3.6</v>
      </c>
      <c r="I466" s="254">
        <f t="shared" si="40"/>
        <v>0</v>
      </c>
      <c r="J466" s="254">
        <f t="shared" si="41"/>
        <v>0</v>
      </c>
      <c r="K466" s="231"/>
    </row>
    <row r="467" spans="1:11" s="208" customFormat="1" hidden="1">
      <c r="A467" s="231"/>
      <c r="B467" s="233"/>
      <c r="C467" s="321" t="str">
        <f>'Data information'!C684</f>
        <v xml:space="preserve"> - ลวดผูกเหล็ก</v>
      </c>
      <c r="D467" s="254"/>
      <c r="E467" s="285" t="str">
        <f>'Data information'!D684</f>
        <v>กก.</v>
      </c>
      <c r="F467" s="254">
        <f>'Data information'!E684</f>
        <v>34.42</v>
      </c>
      <c r="G467" s="254">
        <f t="shared" si="39"/>
        <v>0</v>
      </c>
      <c r="H467" s="254">
        <f>'Data information'!F684</f>
        <v>0</v>
      </c>
      <c r="I467" s="254">
        <f t="shared" si="40"/>
        <v>0</v>
      </c>
      <c r="J467" s="254">
        <f t="shared" si="41"/>
        <v>0</v>
      </c>
      <c r="K467" s="231"/>
    </row>
    <row r="468" spans="1:11" s="208" customFormat="1" hidden="1">
      <c r="A468" s="231"/>
      <c r="B468" s="233"/>
      <c r="C468" s="321" t="str">
        <f>'Data information'!C685</f>
        <v xml:space="preserve"> - กันลื่นเหล็กสี่เหลี่ยมตัน ขนาด 1x1 ซม.(จมูกบันได)</v>
      </c>
      <c r="D468" s="254"/>
      <c r="E468" s="285" t="str">
        <f>'Data information'!D685</f>
        <v>ม.</v>
      </c>
      <c r="F468" s="254">
        <f>'Data information'!E685</f>
        <v>30</v>
      </c>
      <c r="G468" s="254">
        <f t="shared" si="39"/>
        <v>0</v>
      </c>
      <c r="H468" s="254">
        <f>'Data information'!F685</f>
        <v>0</v>
      </c>
      <c r="I468" s="254">
        <f t="shared" si="40"/>
        <v>0</v>
      </c>
      <c r="J468" s="254">
        <f t="shared" si="41"/>
        <v>0</v>
      </c>
      <c r="K468" s="231"/>
    </row>
    <row r="469" spans="1:11" s="208" customFormat="1" hidden="1">
      <c r="A469" s="231"/>
      <c r="B469" s="233"/>
      <c r="C469" s="319" t="str">
        <f>'Data information'!C686</f>
        <v>งานบันได ST.4 -A อาคาร 1</v>
      </c>
      <c r="D469" s="254"/>
      <c r="E469" s="285">
        <f>'Data information'!D686</f>
        <v>0</v>
      </c>
      <c r="F469" s="254">
        <f>'Data information'!E686</f>
        <v>0</v>
      </c>
      <c r="G469" s="254">
        <f t="shared" si="39"/>
        <v>0</v>
      </c>
      <c r="H469" s="254">
        <f>'Data information'!F686</f>
        <v>0</v>
      </c>
      <c r="I469" s="254">
        <f t="shared" si="40"/>
        <v>0</v>
      </c>
      <c r="J469" s="254">
        <f t="shared" si="41"/>
        <v>0</v>
      </c>
      <c r="K469" s="231"/>
    </row>
    <row r="470" spans="1:11" s="208" customFormat="1" hidden="1">
      <c r="A470" s="231"/>
      <c r="B470" s="233"/>
      <c r="C470" s="321" t="str">
        <f>'Data information'!C687</f>
        <v xml:space="preserve"> - ท่อเหล็กอาบสังกะสี DIA. 2"</v>
      </c>
      <c r="D470" s="254"/>
      <c r="E470" s="285" t="str">
        <f>'Data information'!D687</f>
        <v>ม.</v>
      </c>
      <c r="F470" s="254">
        <f>'Data information'!E687</f>
        <v>140.18600000000001</v>
      </c>
      <c r="G470" s="254">
        <f t="shared" si="39"/>
        <v>0</v>
      </c>
      <c r="H470" s="254">
        <f>'Data information'!F687</f>
        <v>0</v>
      </c>
      <c r="I470" s="254">
        <f t="shared" si="40"/>
        <v>0</v>
      </c>
      <c r="J470" s="254">
        <f t="shared" si="41"/>
        <v>0</v>
      </c>
      <c r="K470" s="231"/>
    </row>
    <row r="471" spans="1:11" s="208" customFormat="1" hidden="1">
      <c r="A471" s="231"/>
      <c r="B471" s="233"/>
      <c r="C471" s="321" t="str">
        <f>'Data information'!C688</f>
        <v xml:space="preserve"> - ท่อเหล็กอาบสังกะสี DIA. 1 1/2"</v>
      </c>
      <c r="D471" s="254"/>
      <c r="E471" s="285" t="str">
        <f>'Data information'!D688</f>
        <v>ม.</v>
      </c>
      <c r="F471" s="254">
        <f>'Data information'!E688</f>
        <v>112.15</v>
      </c>
      <c r="G471" s="254">
        <f t="shared" si="39"/>
        <v>0</v>
      </c>
      <c r="H471" s="254">
        <f>'Data information'!F688</f>
        <v>0</v>
      </c>
      <c r="I471" s="254">
        <f t="shared" si="40"/>
        <v>0</v>
      </c>
      <c r="J471" s="254">
        <f t="shared" si="41"/>
        <v>0</v>
      </c>
      <c r="K471" s="231"/>
    </row>
    <row r="472" spans="1:11" s="208" customFormat="1" hidden="1">
      <c r="A472" s="231"/>
      <c r="B472" s="233"/>
      <c r="C472" s="321" t="str">
        <f>'Data information'!C689</f>
        <v xml:space="preserve"> - EXP.BOLT 6mm.-4</v>
      </c>
      <c r="D472" s="254"/>
      <c r="E472" s="285" t="str">
        <f>'Data information'!D689</f>
        <v>ตัว</v>
      </c>
      <c r="F472" s="254">
        <f>'Data information'!E689</f>
        <v>15</v>
      </c>
      <c r="G472" s="254">
        <f t="shared" si="39"/>
        <v>0</v>
      </c>
      <c r="H472" s="254">
        <f>'Data information'!F689</f>
        <v>0</v>
      </c>
      <c r="I472" s="254">
        <f t="shared" si="40"/>
        <v>0</v>
      </c>
      <c r="J472" s="254">
        <f t="shared" si="41"/>
        <v>0</v>
      </c>
      <c r="K472" s="231"/>
    </row>
    <row r="473" spans="1:11" s="208" customFormat="1" hidden="1">
      <c r="A473" s="231"/>
      <c r="B473" s="233"/>
      <c r="C473" s="321" t="str">
        <f>'Data information'!C690</f>
        <v xml:space="preserve"> - PL. DIA. 4"หนา9 มม.</v>
      </c>
      <c r="D473" s="254"/>
      <c r="E473" s="285" t="str">
        <f>'Data information'!D690</f>
        <v>กก.</v>
      </c>
      <c r="F473" s="254">
        <f>'Data information'!E690</f>
        <v>27.5</v>
      </c>
      <c r="G473" s="254">
        <f t="shared" si="39"/>
        <v>0</v>
      </c>
      <c r="H473" s="254">
        <f>'Data information'!F690</f>
        <v>0</v>
      </c>
      <c r="I473" s="254">
        <f t="shared" si="40"/>
        <v>0</v>
      </c>
      <c r="J473" s="254">
        <f t="shared" si="41"/>
        <v>0</v>
      </c>
      <c r="K473" s="231"/>
    </row>
    <row r="474" spans="1:11" s="208" customFormat="1" hidden="1">
      <c r="A474" s="231"/>
      <c r="B474" s="233"/>
      <c r="C474" s="319" t="str">
        <f>'Data information'!C691</f>
        <v>งานบันได ST.5 อาคาร 2 ,8</v>
      </c>
      <c r="D474" s="254"/>
      <c r="E474" s="285"/>
      <c r="F474" s="254"/>
      <c r="G474" s="254"/>
      <c r="H474" s="254"/>
      <c r="I474" s="254"/>
      <c r="J474" s="254"/>
      <c r="K474" s="231"/>
    </row>
    <row r="475" spans="1:11" s="208" customFormat="1" hidden="1">
      <c r="A475" s="231"/>
      <c r="B475" s="233"/>
      <c r="C475" s="321" t="str">
        <f>'Data information'!C692</f>
        <v xml:space="preserve"> - คอนกรีตโครงสร้าง  fc'= 280 ksc. ทรงกระบอก</v>
      </c>
      <c r="D475" s="254"/>
      <c r="E475" s="285" t="str">
        <f>'Data information'!D692</f>
        <v>ลบ.ม.</v>
      </c>
      <c r="F475" s="254">
        <f>'Data information'!E692</f>
        <v>1971.96</v>
      </c>
      <c r="G475" s="254">
        <f t="shared" si="39"/>
        <v>0</v>
      </c>
      <c r="H475" s="254">
        <f>'Data information'!F692</f>
        <v>519</v>
      </c>
      <c r="I475" s="254">
        <f t="shared" si="40"/>
        <v>0</v>
      </c>
      <c r="J475" s="254">
        <f t="shared" si="41"/>
        <v>0</v>
      </c>
      <c r="K475" s="231"/>
    </row>
    <row r="476" spans="1:11" s="208" customFormat="1" hidden="1">
      <c r="A476" s="231"/>
      <c r="B476" s="233"/>
      <c r="C476" s="321" t="str">
        <f>'Data information'!C693</f>
        <v xml:space="preserve">  - ไม้แบบทั่วไป  50%</v>
      </c>
      <c r="D476" s="254"/>
      <c r="E476" s="285" t="str">
        <f>'Data information'!D693</f>
        <v>ตร.ม.</v>
      </c>
      <c r="F476" s="254">
        <f>'Data information'!E693</f>
        <v>300</v>
      </c>
      <c r="G476" s="254">
        <f t="shared" si="39"/>
        <v>0</v>
      </c>
      <c r="H476" s="254">
        <f>'Data information'!F693</f>
        <v>0</v>
      </c>
      <c r="I476" s="254">
        <f t="shared" si="40"/>
        <v>0</v>
      </c>
      <c r="J476" s="254">
        <f t="shared" si="41"/>
        <v>0</v>
      </c>
      <c r="K476" s="231"/>
    </row>
    <row r="477" spans="1:11" s="208" customFormat="1" hidden="1">
      <c r="A477" s="231"/>
      <c r="B477" s="233"/>
      <c r="C477" s="321" t="str">
        <f>'Data information'!C694</f>
        <v xml:space="preserve">  - ค่าแรงไม้แบบ</v>
      </c>
      <c r="D477" s="254"/>
      <c r="E477" s="285" t="str">
        <f>'Data information'!D694</f>
        <v>ตร.ม.</v>
      </c>
      <c r="F477" s="254">
        <f>'Data information'!E694</f>
        <v>0</v>
      </c>
      <c r="G477" s="254">
        <f t="shared" si="39"/>
        <v>0</v>
      </c>
      <c r="H477" s="254">
        <f>'Data information'!F694</f>
        <v>115</v>
      </c>
      <c r="I477" s="254">
        <f t="shared" si="40"/>
        <v>0</v>
      </c>
      <c r="J477" s="254">
        <f t="shared" si="41"/>
        <v>0</v>
      </c>
      <c r="K477" s="231"/>
    </row>
    <row r="478" spans="1:11" s="208" customFormat="1" hidden="1">
      <c r="A478" s="231"/>
      <c r="B478" s="233"/>
      <c r="C478" s="321" t="str">
        <f>'Data information'!C695</f>
        <v xml:space="preserve">  - ไม้คร่าวยึดแบบหล่อคอนกรีต </v>
      </c>
      <c r="D478" s="254"/>
      <c r="E478" s="285" t="str">
        <f>'Data information'!D695</f>
        <v>ตร.ม.</v>
      </c>
      <c r="F478" s="254">
        <f>'Data information'!E695</f>
        <v>300</v>
      </c>
      <c r="G478" s="254">
        <f t="shared" si="39"/>
        <v>0</v>
      </c>
      <c r="H478" s="254">
        <f>'Data information'!F695</f>
        <v>0</v>
      </c>
      <c r="I478" s="254">
        <f t="shared" si="40"/>
        <v>0</v>
      </c>
      <c r="J478" s="254">
        <f t="shared" si="41"/>
        <v>0</v>
      </c>
      <c r="K478" s="231"/>
    </row>
    <row r="479" spans="1:11" s="208" customFormat="1" hidden="1">
      <c r="A479" s="231"/>
      <c r="B479" s="233"/>
      <c r="C479" s="321" t="str">
        <f>'Data information'!C696</f>
        <v xml:space="preserve">  - ตะปู</v>
      </c>
      <c r="D479" s="254"/>
      <c r="E479" s="285" t="str">
        <f>'Data information'!D696</f>
        <v>กก.</v>
      </c>
      <c r="F479" s="254">
        <f>'Data information'!E696</f>
        <v>58.88</v>
      </c>
      <c r="G479" s="254">
        <f t="shared" si="39"/>
        <v>0</v>
      </c>
      <c r="H479" s="254">
        <f>'Data information'!F696</f>
        <v>0</v>
      </c>
      <c r="I479" s="254">
        <f t="shared" si="40"/>
        <v>0</v>
      </c>
      <c r="J479" s="254">
        <f t="shared" si="41"/>
        <v>0</v>
      </c>
      <c r="K479" s="231"/>
    </row>
    <row r="480" spans="1:11" s="208" customFormat="1" hidden="1">
      <c r="A480" s="231"/>
      <c r="B480" s="233"/>
      <c r="C480" s="321" t="str">
        <f>'Data information'!C697</f>
        <v xml:space="preserve">  - เหล็กเส้นกลมผิวเรียบ SR.24 RB9 มม.</v>
      </c>
      <c r="D480" s="254"/>
      <c r="E480" s="285" t="str">
        <f>'Data information'!D697</f>
        <v>กก.</v>
      </c>
      <c r="F480" s="254">
        <f>'Data information'!E697</f>
        <v>20.79</v>
      </c>
      <c r="G480" s="254">
        <f t="shared" si="39"/>
        <v>0</v>
      </c>
      <c r="H480" s="254">
        <f>'Data information'!F697</f>
        <v>4.4000000000000004</v>
      </c>
      <c r="I480" s="254">
        <f t="shared" si="40"/>
        <v>0</v>
      </c>
      <c r="J480" s="254">
        <f t="shared" si="41"/>
        <v>0</v>
      </c>
      <c r="K480" s="231"/>
    </row>
    <row r="481" spans="1:11" s="208" customFormat="1" hidden="1">
      <c r="A481" s="231"/>
      <c r="B481" s="233"/>
      <c r="C481" s="321" t="str">
        <f>'Data information'!C698</f>
        <v xml:space="preserve">  - เหล็กเส้นกลมผิวข้ออ้อย SD.40 DB12 มม.</v>
      </c>
      <c r="D481" s="254"/>
      <c r="E481" s="285" t="str">
        <f>'Data information'!D698</f>
        <v>กก.</v>
      </c>
      <c r="F481" s="254">
        <f>'Data information'!E698</f>
        <v>20.2</v>
      </c>
      <c r="G481" s="254">
        <f t="shared" si="39"/>
        <v>0</v>
      </c>
      <c r="H481" s="254">
        <f>'Data information'!F698</f>
        <v>3.6</v>
      </c>
      <c r="I481" s="254">
        <f t="shared" si="40"/>
        <v>0</v>
      </c>
      <c r="J481" s="254">
        <f t="shared" si="41"/>
        <v>0</v>
      </c>
      <c r="K481" s="231"/>
    </row>
    <row r="482" spans="1:11" s="208" customFormat="1" hidden="1">
      <c r="A482" s="231"/>
      <c r="B482" s="233"/>
      <c r="C482" s="321" t="str">
        <f>'Data information'!C699</f>
        <v xml:space="preserve"> - ลวดผูกเหล็ก</v>
      </c>
      <c r="D482" s="254"/>
      <c r="E482" s="285" t="str">
        <f>'Data information'!D699</f>
        <v>กก.</v>
      </c>
      <c r="F482" s="254">
        <f>'Data information'!E699</f>
        <v>34.42</v>
      </c>
      <c r="G482" s="254">
        <f t="shared" si="39"/>
        <v>0</v>
      </c>
      <c r="H482" s="254">
        <f>'Data information'!F699</f>
        <v>0</v>
      </c>
      <c r="I482" s="254">
        <f t="shared" si="40"/>
        <v>0</v>
      </c>
      <c r="J482" s="254">
        <f t="shared" si="41"/>
        <v>0</v>
      </c>
      <c r="K482" s="231"/>
    </row>
    <row r="483" spans="1:11" s="208" customFormat="1" hidden="1">
      <c r="A483" s="231"/>
      <c r="B483" s="233"/>
      <c r="C483" s="321" t="str">
        <f>'Data information'!C700</f>
        <v xml:space="preserve"> - กันลื่นเหล็กสี่เหลี่ยมตัน ขนาด 1x1 ซม.(จมูกบันได)</v>
      </c>
      <c r="D483" s="254"/>
      <c r="E483" s="285" t="str">
        <f>'Data information'!D700</f>
        <v>ม.</v>
      </c>
      <c r="F483" s="254">
        <f>'Data information'!E700</f>
        <v>30</v>
      </c>
      <c r="G483" s="254">
        <f t="shared" si="39"/>
        <v>0</v>
      </c>
      <c r="H483" s="254">
        <f>'Data information'!F700</f>
        <v>0</v>
      </c>
      <c r="I483" s="254">
        <f t="shared" si="40"/>
        <v>0</v>
      </c>
      <c r="J483" s="254">
        <f t="shared" si="41"/>
        <v>0</v>
      </c>
      <c r="K483" s="231"/>
    </row>
    <row r="484" spans="1:11" s="208" customFormat="1" hidden="1">
      <c r="A484" s="231"/>
      <c r="B484" s="233"/>
      <c r="C484" s="319" t="str">
        <f>'Data information'!C701</f>
        <v>งานบันได ST.5 อาคาร 4</v>
      </c>
      <c r="D484" s="254"/>
      <c r="E484" s="285"/>
      <c r="F484" s="254"/>
      <c r="G484" s="254"/>
      <c r="H484" s="254"/>
      <c r="I484" s="254"/>
      <c r="J484" s="254"/>
      <c r="K484" s="231"/>
    </row>
    <row r="485" spans="1:11" s="208" customFormat="1" hidden="1">
      <c r="A485" s="231"/>
      <c r="B485" s="233"/>
      <c r="C485" s="321" t="str">
        <f>'Data information'!C702</f>
        <v xml:space="preserve"> - H-390X300X10X16 mm.( แม่บันได )</v>
      </c>
      <c r="D485" s="254"/>
      <c r="E485" s="285" t="str">
        <f>'Data information'!D702</f>
        <v>กก.</v>
      </c>
      <c r="F485" s="254">
        <f>'Data information'!E702</f>
        <v>34.64</v>
      </c>
      <c r="G485" s="254">
        <f t="shared" si="39"/>
        <v>0</v>
      </c>
      <c r="H485" s="254">
        <f>'Data information'!F702</f>
        <v>0</v>
      </c>
      <c r="I485" s="254">
        <f t="shared" si="40"/>
        <v>0</v>
      </c>
      <c r="J485" s="254">
        <f t="shared" si="41"/>
        <v>0</v>
      </c>
      <c r="K485" s="231"/>
    </row>
    <row r="486" spans="1:11" s="208" customFormat="1" hidden="1">
      <c r="A486" s="231"/>
      <c r="B486" s="233"/>
      <c r="C486" s="321" t="str">
        <f>'Data information'!C703</f>
        <v xml:space="preserve"> - แผ่นเหล็กเรียบดำหนา 6 มม. (ลูกตั้ง-ลูกนอน)</v>
      </c>
      <c r="D486" s="254"/>
      <c r="E486" s="285" t="str">
        <f>'Data information'!D703</f>
        <v>กก.</v>
      </c>
      <c r="F486" s="254">
        <f>'Data information'!E703</f>
        <v>25.12</v>
      </c>
      <c r="G486" s="254">
        <f t="shared" si="39"/>
        <v>0</v>
      </c>
      <c r="H486" s="254">
        <f>'Data information'!F703</f>
        <v>0</v>
      </c>
      <c r="I486" s="254">
        <f t="shared" si="40"/>
        <v>0</v>
      </c>
      <c r="J486" s="254">
        <f t="shared" si="41"/>
        <v>0</v>
      </c>
      <c r="K486" s="231"/>
    </row>
    <row r="487" spans="1:11" s="208" customFormat="1" hidden="1">
      <c r="A487" s="231"/>
      <c r="B487" s="233"/>
      <c r="C487" s="321" t="str">
        <f>'Data information'!C704</f>
        <v xml:space="preserve"> - แผ่นเหล็กขนาด 1000X400X25mm. </v>
      </c>
      <c r="D487" s="254"/>
      <c r="E487" s="285" t="str">
        <f>'Data information'!D704</f>
        <v>กก.</v>
      </c>
      <c r="F487" s="254">
        <f>'Data information'!E704</f>
        <v>28.44</v>
      </c>
      <c r="G487" s="254">
        <f t="shared" si="39"/>
        <v>0</v>
      </c>
      <c r="H487" s="254">
        <f>'Data information'!F704</f>
        <v>0</v>
      </c>
      <c r="I487" s="254">
        <f t="shared" si="40"/>
        <v>0</v>
      </c>
      <c r="J487" s="254">
        <f t="shared" si="41"/>
        <v>0</v>
      </c>
      <c r="K487" s="231"/>
    </row>
    <row r="488" spans="1:11" s="208" customFormat="1" hidden="1">
      <c r="A488" s="231"/>
      <c r="B488" s="233"/>
      <c r="C488" s="321" t="str">
        <f>'Data information'!C705</f>
        <v xml:space="preserve"> - แผ่นเหล็กขนาด 400X400X25mm. </v>
      </c>
      <c r="D488" s="254"/>
      <c r="E488" s="285" t="str">
        <f>'Data information'!D705</f>
        <v>กก.</v>
      </c>
      <c r="F488" s="254">
        <f>'Data information'!E705</f>
        <v>28.44</v>
      </c>
      <c r="G488" s="254">
        <f t="shared" si="39"/>
        <v>0</v>
      </c>
      <c r="H488" s="254">
        <f>'Data information'!F705</f>
        <v>0</v>
      </c>
      <c r="I488" s="254">
        <f t="shared" si="40"/>
        <v>0</v>
      </c>
      <c r="J488" s="254">
        <f t="shared" si="41"/>
        <v>0</v>
      </c>
      <c r="K488" s="231"/>
    </row>
    <row r="489" spans="1:11" s="208" customFormat="1" hidden="1">
      <c r="A489" s="231"/>
      <c r="B489" s="233"/>
      <c r="C489" s="321" t="str">
        <f>'Data information'!C706</f>
        <v xml:space="preserve"> - แผ่นเหล็กขนาด 200X350X25mm. </v>
      </c>
      <c r="D489" s="254"/>
      <c r="E489" s="285" t="str">
        <f>'Data information'!D706</f>
        <v>กก.</v>
      </c>
      <c r="F489" s="254">
        <f>'Data information'!E706</f>
        <v>28.44</v>
      </c>
      <c r="G489" s="254">
        <f t="shared" si="39"/>
        <v>0</v>
      </c>
      <c r="H489" s="254">
        <f>'Data information'!F706</f>
        <v>0</v>
      </c>
      <c r="I489" s="254">
        <f t="shared" si="40"/>
        <v>0</v>
      </c>
      <c r="J489" s="254">
        <f t="shared" si="41"/>
        <v>0</v>
      </c>
      <c r="K489" s="231"/>
    </row>
    <row r="490" spans="1:11" s="208" customFormat="1" hidden="1">
      <c r="A490" s="231"/>
      <c r="B490" s="233"/>
      <c r="C490" s="321" t="str">
        <f>'Data information'!C707</f>
        <v xml:space="preserve"> - Dowel DB25 ยาว 0.40 ม.</v>
      </c>
      <c r="D490" s="254"/>
      <c r="E490" s="285" t="str">
        <f>'Data information'!D707</f>
        <v>กก.</v>
      </c>
      <c r="F490" s="254">
        <f>'Data information'!E707</f>
        <v>20.41</v>
      </c>
      <c r="G490" s="254">
        <f t="shared" si="39"/>
        <v>0</v>
      </c>
      <c r="H490" s="254">
        <f>'Data information'!F707</f>
        <v>0</v>
      </c>
      <c r="I490" s="254">
        <f t="shared" si="40"/>
        <v>0</v>
      </c>
      <c r="J490" s="254">
        <f t="shared" si="41"/>
        <v>0</v>
      </c>
      <c r="K490" s="231"/>
    </row>
    <row r="491" spans="1:11" s="208" customFormat="1" hidden="1">
      <c r="A491" s="231"/>
      <c r="B491" s="233"/>
      <c r="C491" s="321" t="str">
        <f>'Data information'!C708</f>
        <v xml:space="preserve"> - Dowel DB16 ยาว 0.40 ม.  </v>
      </c>
      <c r="D491" s="254"/>
      <c r="E491" s="285" t="str">
        <f>'Data information'!D708</f>
        <v>กก.</v>
      </c>
      <c r="F491" s="254">
        <f>'Data information'!E708</f>
        <v>20.14</v>
      </c>
      <c r="G491" s="254">
        <f t="shared" si="39"/>
        <v>0</v>
      </c>
      <c r="H491" s="254">
        <f>'Data information'!F708</f>
        <v>0</v>
      </c>
      <c r="I491" s="254">
        <f t="shared" si="40"/>
        <v>0</v>
      </c>
      <c r="J491" s="254">
        <f t="shared" si="41"/>
        <v>0</v>
      </c>
      <c r="K491" s="231"/>
    </row>
    <row r="492" spans="1:11" s="208" customFormat="1" hidden="1">
      <c r="A492" s="231"/>
      <c r="B492" s="233"/>
      <c r="C492" s="321" t="str">
        <f>'Data information'!C709</f>
        <v xml:space="preserve"> - ค่าแรงเชื่อม ประกอบเหล็กโครงสร้าง</v>
      </c>
      <c r="D492" s="254"/>
      <c r="E492" s="285" t="str">
        <f>'Data information'!D709</f>
        <v>กก.</v>
      </c>
      <c r="F492" s="254">
        <f>'Data information'!E709</f>
        <v>0</v>
      </c>
      <c r="G492" s="254">
        <f t="shared" si="39"/>
        <v>0</v>
      </c>
      <c r="H492" s="254">
        <f>'Data information'!F709</f>
        <v>10</v>
      </c>
      <c r="I492" s="254">
        <f t="shared" si="40"/>
        <v>0</v>
      </c>
      <c r="J492" s="254">
        <f t="shared" si="41"/>
        <v>0</v>
      </c>
      <c r="K492" s="231"/>
    </row>
    <row r="493" spans="1:11" s="208" customFormat="1" hidden="1">
      <c r="A493" s="231"/>
      <c r="B493" s="233"/>
      <c r="C493" s="321" t="str">
        <f>'Data information'!C710</f>
        <v xml:space="preserve"> - คอนกรีต ขัดมันเรียบ (ลูกนอนบันได)</v>
      </c>
      <c r="D493" s="254"/>
      <c r="E493" s="285" t="str">
        <f>'Data information'!D710</f>
        <v>ลบ.ม.</v>
      </c>
      <c r="F493" s="254">
        <f>'Data information'!E710</f>
        <v>1971.96</v>
      </c>
      <c r="G493" s="254">
        <f t="shared" ref="G493:G525" si="42">D493*F493</f>
        <v>0</v>
      </c>
      <c r="H493" s="254">
        <f>'Data information'!F710</f>
        <v>519</v>
      </c>
      <c r="I493" s="254">
        <f t="shared" ref="I493:I525" si="43">D493*H493</f>
        <v>0</v>
      </c>
      <c r="J493" s="254">
        <f t="shared" ref="J493:J525" si="44">G493+I493</f>
        <v>0</v>
      </c>
      <c r="K493" s="231"/>
    </row>
    <row r="494" spans="1:11" s="208" customFormat="1" hidden="1">
      <c r="A494" s="231"/>
      <c r="B494" s="233"/>
      <c r="C494" s="321" t="str">
        <f>'Data information'!C711</f>
        <v xml:space="preserve"> - เหล็กเสริม RB 9 มม.</v>
      </c>
      <c r="D494" s="254"/>
      <c r="E494" s="285" t="str">
        <f>'Data information'!D711</f>
        <v>กก.</v>
      </c>
      <c r="F494" s="254">
        <f>'Data information'!E711</f>
        <v>20.79</v>
      </c>
      <c r="G494" s="254">
        <f t="shared" si="42"/>
        <v>0</v>
      </c>
      <c r="H494" s="254">
        <f>'Data information'!F711</f>
        <v>4.4000000000000004</v>
      </c>
      <c r="I494" s="254">
        <f t="shared" si="43"/>
        <v>0</v>
      </c>
      <c r="J494" s="254">
        <f t="shared" si="44"/>
        <v>0</v>
      </c>
      <c r="K494" s="231"/>
    </row>
    <row r="495" spans="1:11" s="208" customFormat="1" hidden="1">
      <c r="A495" s="231"/>
      <c r="B495" s="233"/>
      <c r="C495" s="321" t="str">
        <f>'Data information'!C712</f>
        <v xml:space="preserve"> - เหล็กเสริม DB 12 มม.</v>
      </c>
      <c r="D495" s="254"/>
      <c r="E495" s="285" t="str">
        <f>'Data information'!D712</f>
        <v>กก.</v>
      </c>
      <c r="F495" s="254">
        <f>'Data information'!E712</f>
        <v>20.2</v>
      </c>
      <c r="G495" s="254">
        <f t="shared" si="42"/>
        <v>0</v>
      </c>
      <c r="H495" s="254">
        <f>'Data information'!F712</f>
        <v>3.6</v>
      </c>
      <c r="I495" s="254">
        <f t="shared" si="43"/>
        <v>0</v>
      </c>
      <c r="J495" s="254">
        <f t="shared" si="44"/>
        <v>0</v>
      </c>
      <c r="K495" s="231"/>
    </row>
    <row r="496" spans="1:11" s="208" customFormat="1" hidden="1">
      <c r="A496" s="231"/>
      <c r="B496" s="233"/>
      <c r="C496" s="321" t="str">
        <f>'Data information'!C713</f>
        <v xml:space="preserve"> - เหล็กสี่เหลี่ยมตัน 1 x 1 ซม.(จมูกบันได)</v>
      </c>
      <c r="D496" s="254"/>
      <c r="E496" s="285" t="str">
        <f>'Data information'!D713</f>
        <v>ม.</v>
      </c>
      <c r="F496" s="254">
        <f>'Data information'!E713</f>
        <v>30</v>
      </c>
      <c r="G496" s="254">
        <f t="shared" si="42"/>
        <v>0</v>
      </c>
      <c r="H496" s="254">
        <f>'Data information'!F713</f>
        <v>0</v>
      </c>
      <c r="I496" s="254">
        <f t="shared" si="43"/>
        <v>0</v>
      </c>
      <c r="J496" s="254">
        <f t="shared" si="44"/>
        <v>0</v>
      </c>
      <c r="K496" s="231"/>
    </row>
    <row r="497" spans="1:11" s="208" customFormat="1" hidden="1">
      <c r="A497" s="231"/>
      <c r="B497" s="233"/>
      <c r="C497" s="321" t="str">
        <f>'Data information'!C714</f>
        <v xml:space="preserve"> - ลวดผูกเหล็ก</v>
      </c>
      <c r="D497" s="254"/>
      <c r="E497" s="285" t="str">
        <f>'Data information'!D714</f>
        <v>กก.</v>
      </c>
      <c r="F497" s="254">
        <f>'Data information'!E714</f>
        <v>34.42</v>
      </c>
      <c r="G497" s="254">
        <f t="shared" si="42"/>
        <v>0</v>
      </c>
      <c r="H497" s="254">
        <f>'Data information'!F714</f>
        <v>0</v>
      </c>
      <c r="I497" s="254">
        <f t="shared" si="43"/>
        <v>0</v>
      </c>
      <c r="J497" s="254">
        <f t="shared" si="44"/>
        <v>0</v>
      </c>
      <c r="K497" s="231"/>
    </row>
    <row r="498" spans="1:11" s="208" customFormat="1" hidden="1">
      <c r="A498" s="231"/>
      <c r="B498" s="233"/>
      <c r="C498" s="321" t="str">
        <f>'Data information'!C715</f>
        <v xml:space="preserve"> - ทาสีกันสนิม</v>
      </c>
      <c r="D498" s="254"/>
      <c r="E498" s="285" t="str">
        <f>'Data information'!D715</f>
        <v>ตร.ม.</v>
      </c>
      <c r="F498" s="254">
        <f>'Data information'!E715</f>
        <v>22.42</v>
      </c>
      <c r="G498" s="254">
        <f t="shared" si="42"/>
        <v>0</v>
      </c>
      <c r="H498" s="254">
        <f>'Data information'!F715</f>
        <v>30</v>
      </c>
      <c r="I498" s="254">
        <f t="shared" si="43"/>
        <v>0</v>
      </c>
      <c r="J498" s="254">
        <f t="shared" si="44"/>
        <v>0</v>
      </c>
      <c r="K498" s="231"/>
    </row>
    <row r="499" spans="1:11" s="208" customFormat="1" hidden="1">
      <c r="A499" s="231"/>
      <c r="B499" s="233"/>
      <c r="C499" s="321" t="str">
        <f>'Data information'!C716</f>
        <v xml:space="preserve"> - ทาสีน้ำมัน</v>
      </c>
      <c r="D499" s="254"/>
      <c r="E499" s="285" t="str">
        <f>'Data information'!D716</f>
        <v>ตร.ม.</v>
      </c>
      <c r="F499" s="254">
        <f>'Data information'!E716</f>
        <v>66.12</v>
      </c>
      <c r="G499" s="254">
        <f t="shared" si="42"/>
        <v>0</v>
      </c>
      <c r="H499" s="254">
        <f>'Data information'!F716</f>
        <v>35</v>
      </c>
      <c r="I499" s="254">
        <f t="shared" si="43"/>
        <v>0</v>
      </c>
      <c r="J499" s="254">
        <f t="shared" si="44"/>
        <v>0</v>
      </c>
      <c r="K499" s="231"/>
    </row>
    <row r="500" spans="1:11" s="208" customFormat="1" hidden="1">
      <c r="A500" s="231"/>
      <c r="B500" s="233"/>
      <c r="C500" s="321" t="str">
        <f>'Data information'!C717</f>
        <v xml:space="preserve"> - งานราวเหล็ก ราวบันได ST.5</v>
      </c>
      <c r="D500" s="254"/>
      <c r="E500" s="285" t="str">
        <f>'Data information'!D717</f>
        <v>ม.</v>
      </c>
      <c r="F500" s="254">
        <f>'Data information'!E717</f>
        <v>1838.53</v>
      </c>
      <c r="G500" s="254">
        <f t="shared" si="42"/>
        <v>0</v>
      </c>
      <c r="H500" s="254">
        <f>'Data information'!F717</f>
        <v>560</v>
      </c>
      <c r="I500" s="254">
        <f t="shared" si="43"/>
        <v>0</v>
      </c>
      <c r="J500" s="254">
        <f t="shared" si="44"/>
        <v>0</v>
      </c>
      <c r="K500" s="231"/>
    </row>
    <row r="501" spans="1:11" s="208" customFormat="1" hidden="1">
      <c r="A501" s="231"/>
      <c r="B501" s="233"/>
      <c r="C501" s="319" t="str">
        <f>'Data information'!C718</f>
        <v>งานบันได ST.2 ทางเชื่อม 5</v>
      </c>
      <c r="D501" s="254"/>
      <c r="E501" s="285"/>
      <c r="F501" s="254"/>
      <c r="G501" s="254"/>
      <c r="H501" s="254"/>
      <c r="I501" s="254"/>
      <c r="J501" s="254"/>
      <c r="K501" s="231"/>
    </row>
    <row r="502" spans="1:11" s="208" customFormat="1" hidden="1">
      <c r="A502" s="231"/>
      <c r="B502" s="233"/>
      <c r="C502" s="321" t="str">
        <f>'Data information'!C719</f>
        <v xml:space="preserve"> - H-300X150X6.5X9mm.( แม่บันได )</v>
      </c>
      <c r="D502" s="254"/>
      <c r="E502" s="285" t="str">
        <f>'Data information'!D719</f>
        <v>กก.</v>
      </c>
      <c r="F502" s="254">
        <f>'Data information'!E719</f>
        <v>35.549999999999997</v>
      </c>
      <c r="G502" s="254">
        <f t="shared" si="42"/>
        <v>0</v>
      </c>
      <c r="H502" s="254">
        <f>'Data information'!F719</f>
        <v>0</v>
      </c>
      <c r="I502" s="254">
        <f t="shared" si="43"/>
        <v>0</v>
      </c>
      <c r="J502" s="254">
        <f t="shared" si="44"/>
        <v>0</v>
      </c>
      <c r="K502" s="231"/>
    </row>
    <row r="503" spans="1:11" s="208" customFormat="1" hidden="1">
      <c r="A503" s="231"/>
      <c r="B503" s="233"/>
      <c r="C503" s="321" t="str">
        <f>'Data information'!C720</f>
        <v xml:space="preserve"> - H-200X200X8X12mm. (เสา)</v>
      </c>
      <c r="D503" s="254"/>
      <c r="E503" s="285" t="str">
        <f>'Data information'!D720</f>
        <v>กก.</v>
      </c>
      <c r="F503" s="254">
        <f>'Data information'!E720</f>
        <v>33.409999999999997</v>
      </c>
      <c r="G503" s="254">
        <f t="shared" si="42"/>
        <v>0</v>
      </c>
      <c r="H503" s="254">
        <f>'Data information'!F720</f>
        <v>0</v>
      </c>
      <c r="I503" s="254">
        <f t="shared" si="43"/>
        <v>0</v>
      </c>
      <c r="J503" s="254">
        <f t="shared" si="44"/>
        <v>0</v>
      </c>
      <c r="K503" s="231"/>
    </row>
    <row r="504" spans="1:11" s="208" customFormat="1" hidden="1">
      <c r="A504" s="231"/>
      <c r="B504" s="233"/>
      <c r="C504" s="321" t="str">
        <f>'Data information'!C721</f>
        <v xml:space="preserve"> - แผ่นเหล็กเรียบดำหนา 6 มม. (ลูกตั้ง-ลูกนอน)</v>
      </c>
      <c r="D504" s="254"/>
      <c r="E504" s="285" t="str">
        <f>'Data information'!D721</f>
        <v>กก.</v>
      </c>
      <c r="F504" s="254">
        <f>'Data information'!E721</f>
        <v>25.12</v>
      </c>
      <c r="G504" s="254">
        <f t="shared" si="42"/>
        <v>0</v>
      </c>
      <c r="H504" s="254">
        <f>'Data information'!F721</f>
        <v>0</v>
      </c>
      <c r="I504" s="254">
        <f t="shared" si="43"/>
        <v>0</v>
      </c>
      <c r="J504" s="254">
        <f t="shared" si="44"/>
        <v>0</v>
      </c>
      <c r="K504" s="231"/>
    </row>
    <row r="505" spans="1:11" s="208" customFormat="1" hidden="1">
      <c r="A505" s="231"/>
      <c r="B505" s="233"/>
      <c r="C505" s="321" t="str">
        <f>'Data information'!C722</f>
        <v xml:space="preserve"> - แผ่นเหล็กขนาด 600X400X20mm. </v>
      </c>
      <c r="D505" s="254"/>
      <c r="E505" s="285" t="str">
        <f>'Data information'!D722</f>
        <v>กก.</v>
      </c>
      <c r="F505" s="254">
        <f>'Data information'!E722</f>
        <v>28.44</v>
      </c>
      <c r="G505" s="254">
        <f t="shared" si="42"/>
        <v>0</v>
      </c>
      <c r="H505" s="254">
        <f>'Data information'!F722</f>
        <v>0</v>
      </c>
      <c r="I505" s="254">
        <f t="shared" si="43"/>
        <v>0</v>
      </c>
      <c r="J505" s="254">
        <f t="shared" si="44"/>
        <v>0</v>
      </c>
      <c r="K505" s="231"/>
    </row>
    <row r="506" spans="1:11" s="208" customFormat="1" hidden="1">
      <c r="A506" s="231"/>
      <c r="B506" s="233"/>
      <c r="C506" s="321" t="str">
        <f>'Data information'!C723</f>
        <v xml:space="preserve"> - แผ่นเหล็กขนาด 400X400X20mm. </v>
      </c>
      <c r="D506" s="254"/>
      <c r="E506" s="285" t="str">
        <f>'Data information'!D723</f>
        <v>กก.</v>
      </c>
      <c r="F506" s="254">
        <f>'Data information'!E723</f>
        <v>28.44</v>
      </c>
      <c r="G506" s="254">
        <f t="shared" si="42"/>
        <v>0</v>
      </c>
      <c r="H506" s="254">
        <f>'Data information'!F723</f>
        <v>0</v>
      </c>
      <c r="I506" s="254">
        <f t="shared" si="43"/>
        <v>0</v>
      </c>
      <c r="J506" s="254">
        <f t="shared" si="44"/>
        <v>0</v>
      </c>
      <c r="K506" s="231"/>
    </row>
    <row r="507" spans="1:11" s="208" customFormat="1" hidden="1">
      <c r="A507" s="231"/>
      <c r="B507" s="233"/>
      <c r="C507" s="321" t="str">
        <f>'Data information'!C724</f>
        <v xml:space="preserve"> - J-Bolt 20 mm.</v>
      </c>
      <c r="D507" s="254"/>
      <c r="E507" s="285" t="str">
        <f>'Data information'!D724</f>
        <v>ชุด</v>
      </c>
      <c r="F507" s="254">
        <f>'Data information'!E724</f>
        <v>150</v>
      </c>
      <c r="G507" s="254">
        <f t="shared" si="42"/>
        <v>0</v>
      </c>
      <c r="H507" s="254">
        <f>'Data information'!F724</f>
        <v>0</v>
      </c>
      <c r="I507" s="254">
        <f t="shared" si="43"/>
        <v>0</v>
      </c>
      <c r="J507" s="254">
        <f t="shared" si="44"/>
        <v>0</v>
      </c>
      <c r="K507" s="231"/>
    </row>
    <row r="508" spans="1:11" s="208" customFormat="1" hidden="1">
      <c r="A508" s="231"/>
      <c r="B508" s="233"/>
      <c r="C508" s="321" t="str">
        <f>'Data information'!C725</f>
        <v xml:space="preserve"> - Bolt M20</v>
      </c>
      <c r="D508" s="254"/>
      <c r="E508" s="285" t="str">
        <f>'Data information'!D725</f>
        <v>ชุด</v>
      </c>
      <c r="F508" s="254">
        <f>'Data information'!E725</f>
        <v>150</v>
      </c>
      <c r="G508" s="254">
        <f t="shared" si="42"/>
        <v>0</v>
      </c>
      <c r="H508" s="254">
        <f>'Data information'!F725</f>
        <v>0</v>
      </c>
      <c r="I508" s="254">
        <f t="shared" si="43"/>
        <v>0</v>
      </c>
      <c r="J508" s="254">
        <f t="shared" si="44"/>
        <v>0</v>
      </c>
      <c r="K508" s="231"/>
    </row>
    <row r="509" spans="1:11" s="208" customFormat="1" hidden="1">
      <c r="A509" s="231"/>
      <c r="B509" s="233"/>
      <c r="C509" s="321" t="str">
        <f>'Data information'!C726</f>
        <v xml:space="preserve"> - ค่าแรงเชื่อม ประกอบเหล็กโครงสร้าง</v>
      </c>
      <c r="D509" s="254"/>
      <c r="E509" s="285" t="str">
        <f>'Data information'!D726</f>
        <v>กก.</v>
      </c>
      <c r="F509" s="254">
        <f>'Data information'!E726</f>
        <v>0</v>
      </c>
      <c r="G509" s="254">
        <f t="shared" si="42"/>
        <v>0</v>
      </c>
      <c r="H509" s="254">
        <f>'Data information'!F726</f>
        <v>10</v>
      </c>
      <c r="I509" s="254">
        <f t="shared" si="43"/>
        <v>0</v>
      </c>
      <c r="J509" s="254">
        <f t="shared" si="44"/>
        <v>0</v>
      </c>
      <c r="K509" s="231"/>
    </row>
    <row r="510" spans="1:11" s="208" customFormat="1" hidden="1">
      <c r="A510" s="231"/>
      <c r="B510" s="233"/>
      <c r="C510" s="321" t="str">
        <f>'Data information'!C727</f>
        <v xml:space="preserve"> - ทาสีกันสนิม</v>
      </c>
      <c r="D510" s="254"/>
      <c r="E510" s="285" t="str">
        <f>'Data information'!D727</f>
        <v>ตร.ม.</v>
      </c>
      <c r="F510" s="254">
        <f>'Data information'!E727</f>
        <v>22.42</v>
      </c>
      <c r="G510" s="254">
        <f t="shared" si="42"/>
        <v>0</v>
      </c>
      <c r="H510" s="254">
        <f>'Data information'!F727</f>
        <v>30</v>
      </c>
      <c r="I510" s="254">
        <f t="shared" si="43"/>
        <v>0</v>
      </c>
      <c r="J510" s="254">
        <f t="shared" si="44"/>
        <v>0</v>
      </c>
      <c r="K510" s="231"/>
    </row>
    <row r="511" spans="1:11" s="208" customFormat="1" hidden="1">
      <c r="A511" s="231"/>
      <c r="B511" s="233"/>
      <c r="C511" s="321" t="str">
        <f>'Data information'!C728</f>
        <v xml:space="preserve"> - ทาสีน้ำมัน</v>
      </c>
      <c r="D511" s="254"/>
      <c r="E511" s="285" t="str">
        <f>'Data information'!D728</f>
        <v>ตร.ม.</v>
      </c>
      <c r="F511" s="254">
        <f>'Data information'!E728</f>
        <v>66.12</v>
      </c>
      <c r="G511" s="254">
        <f t="shared" si="42"/>
        <v>0</v>
      </c>
      <c r="H511" s="254">
        <f>'Data information'!F728</f>
        <v>35</v>
      </c>
      <c r="I511" s="254">
        <f t="shared" si="43"/>
        <v>0</v>
      </c>
      <c r="J511" s="254">
        <f t="shared" si="44"/>
        <v>0</v>
      </c>
      <c r="K511" s="231"/>
    </row>
    <row r="512" spans="1:11" s="208" customFormat="1" hidden="1">
      <c r="A512" s="231"/>
      <c r="B512" s="233"/>
      <c r="C512" s="321" t="str">
        <f>'Data information'!C729</f>
        <v xml:space="preserve"> -งานราวเหล็ก ราวบันได ST.2 (RL)</v>
      </c>
      <c r="D512" s="254"/>
      <c r="E512" s="285" t="str">
        <f>'Data information'!D729</f>
        <v>ม.</v>
      </c>
      <c r="F512" s="254">
        <f>'Data information'!E729</f>
        <v>502.06257075664615</v>
      </c>
      <c r="G512" s="254">
        <f t="shared" si="42"/>
        <v>0</v>
      </c>
      <c r="H512" s="254">
        <f>'Data information'!F729</f>
        <v>327.06717152351735</v>
      </c>
      <c r="I512" s="254">
        <f t="shared" si="43"/>
        <v>0</v>
      </c>
      <c r="J512" s="254">
        <f t="shared" si="44"/>
        <v>0</v>
      </c>
      <c r="K512" s="231"/>
    </row>
    <row r="513" spans="1:11" s="208" customFormat="1" hidden="1">
      <c r="A513" s="231"/>
      <c r="B513" s="233"/>
      <c r="C513" s="319" t="str">
        <f>'Data information'!C730</f>
        <v>งานลิฟท์ ทางเชื่อม 5</v>
      </c>
      <c r="D513" s="254"/>
      <c r="E513" s="285"/>
      <c r="F513" s="254"/>
      <c r="G513" s="254"/>
      <c r="H513" s="254"/>
      <c r="I513" s="254"/>
      <c r="J513" s="254"/>
      <c r="K513" s="231"/>
    </row>
    <row r="514" spans="1:11" s="208" customFormat="1" hidden="1">
      <c r="A514" s="231"/>
      <c r="B514" s="233"/>
      <c r="C514" s="321" t="str">
        <f>'Data information'!C731</f>
        <v xml:space="preserve"> - H-200x200x8x12 มม.</v>
      </c>
      <c r="D514" s="254"/>
      <c r="E514" s="285" t="str">
        <f>'Data information'!D731</f>
        <v>กก.</v>
      </c>
      <c r="F514" s="254">
        <f>'Data information'!E731</f>
        <v>33.409999999999997</v>
      </c>
      <c r="G514" s="254">
        <f t="shared" si="42"/>
        <v>0</v>
      </c>
      <c r="H514" s="254">
        <f>'Data information'!F731</f>
        <v>0</v>
      </c>
      <c r="I514" s="254">
        <f t="shared" si="43"/>
        <v>0</v>
      </c>
      <c r="J514" s="254">
        <f t="shared" si="44"/>
        <v>0</v>
      </c>
      <c r="K514" s="231"/>
    </row>
    <row r="515" spans="1:11" s="208" customFormat="1" hidden="1">
      <c r="A515" s="231"/>
      <c r="B515" s="233"/>
      <c r="C515" s="321" t="str">
        <f>'Data information'!C732</f>
        <v xml:space="preserve"> - H-194x150x6x9 มม.</v>
      </c>
      <c r="D515" s="254"/>
      <c r="E515" s="285" t="str">
        <f>'Data information'!D732</f>
        <v>กก.</v>
      </c>
      <c r="F515" s="254">
        <f>'Data information'!E732</f>
        <v>34.020000000000003</v>
      </c>
      <c r="G515" s="254">
        <f t="shared" si="42"/>
        <v>0</v>
      </c>
      <c r="H515" s="254">
        <f>'Data information'!F732</f>
        <v>0</v>
      </c>
      <c r="I515" s="254">
        <f t="shared" si="43"/>
        <v>0</v>
      </c>
      <c r="J515" s="254">
        <f t="shared" si="44"/>
        <v>0</v>
      </c>
      <c r="K515" s="231"/>
    </row>
    <row r="516" spans="1:11" s="208" customFormat="1" hidden="1">
      <c r="A516" s="231"/>
      <c r="B516" s="233"/>
      <c r="C516" s="321" t="str">
        <f>'Data information'!C733</f>
        <v xml:space="preserve"> - C-200x80x7.5x11 มม.</v>
      </c>
      <c r="D516" s="254"/>
      <c r="E516" s="285" t="str">
        <f>'Data information'!D733</f>
        <v>กก.</v>
      </c>
      <c r="F516" s="254">
        <f>'Data information'!E733</f>
        <v>33.409999999999997</v>
      </c>
      <c r="G516" s="254">
        <f t="shared" si="42"/>
        <v>0</v>
      </c>
      <c r="H516" s="254">
        <f>'Data information'!F733</f>
        <v>0</v>
      </c>
      <c r="I516" s="254">
        <f t="shared" si="43"/>
        <v>0</v>
      </c>
      <c r="J516" s="254">
        <f t="shared" si="44"/>
        <v>0</v>
      </c>
      <c r="K516" s="231"/>
    </row>
    <row r="517" spans="1:11" s="208" customFormat="1" hidden="1">
      <c r="A517" s="231"/>
      <c r="B517" s="233"/>
      <c r="C517" s="321" t="str">
        <f>'Data information'!C734</f>
        <v xml:space="preserve"> - แผ่นเหล็กขนาด 250X250X20mm. </v>
      </c>
      <c r="D517" s="254"/>
      <c r="E517" s="285" t="str">
        <f>'Data information'!D734</f>
        <v>กก.</v>
      </c>
      <c r="F517" s="254">
        <f>'Data information'!E734</f>
        <v>28.44</v>
      </c>
      <c r="G517" s="254">
        <f t="shared" si="42"/>
        <v>0</v>
      </c>
      <c r="H517" s="254">
        <f>'Data information'!F734</f>
        <v>0</v>
      </c>
      <c r="I517" s="254">
        <f t="shared" si="43"/>
        <v>0</v>
      </c>
      <c r="J517" s="254">
        <f t="shared" si="44"/>
        <v>0</v>
      </c>
      <c r="K517" s="231"/>
    </row>
    <row r="518" spans="1:11" s="208" customFormat="1" hidden="1">
      <c r="A518" s="231"/>
      <c r="B518" s="233"/>
      <c r="C518" s="321" t="str">
        <f>'Data information'!C735</f>
        <v xml:space="preserve"> - Dowel DB16 ยาว 0.40 ม.  </v>
      </c>
      <c r="D518" s="254"/>
      <c r="E518" s="285" t="str">
        <f>'Data information'!D735</f>
        <v>กก.</v>
      </c>
      <c r="F518" s="254">
        <f>'Data information'!E735</f>
        <v>20.14</v>
      </c>
      <c r="G518" s="254">
        <f t="shared" si="42"/>
        <v>0</v>
      </c>
      <c r="H518" s="254">
        <f>'Data information'!F735</f>
        <v>0</v>
      </c>
      <c r="I518" s="254">
        <f t="shared" si="43"/>
        <v>0</v>
      </c>
      <c r="J518" s="254">
        <f t="shared" si="44"/>
        <v>0</v>
      </c>
      <c r="K518" s="231"/>
    </row>
    <row r="519" spans="1:11" s="208" customFormat="1" hidden="1">
      <c r="A519" s="231"/>
      <c r="B519" s="233"/>
      <c r="C519" s="321" t="str">
        <f>'Data information'!C736</f>
        <v xml:space="preserve"> - ค่าแรงเชื่อม ประกอบเหล็กโครงสร้าง</v>
      </c>
      <c r="D519" s="254"/>
      <c r="E519" s="285" t="str">
        <f>'Data information'!D736</f>
        <v>กก.</v>
      </c>
      <c r="F519" s="254">
        <f>'Data information'!E736</f>
        <v>0</v>
      </c>
      <c r="G519" s="254">
        <f t="shared" si="42"/>
        <v>0</v>
      </c>
      <c r="H519" s="254">
        <f>'Data information'!F736</f>
        <v>10</v>
      </c>
      <c r="I519" s="254">
        <f t="shared" si="43"/>
        <v>0</v>
      </c>
      <c r="J519" s="254">
        <f t="shared" si="44"/>
        <v>0</v>
      </c>
      <c r="K519" s="231"/>
    </row>
    <row r="520" spans="1:11" s="208" customFormat="1" hidden="1">
      <c r="A520" s="231"/>
      <c r="B520" s="233"/>
      <c r="C520" s="321" t="str">
        <f>'Data information'!C737</f>
        <v xml:space="preserve"> - ทาสีกันสนิม</v>
      </c>
      <c r="D520" s="254"/>
      <c r="E520" s="285" t="str">
        <f>'Data information'!D737</f>
        <v>ตร.ม.</v>
      </c>
      <c r="F520" s="254">
        <f>'Data information'!E737</f>
        <v>22.42</v>
      </c>
      <c r="G520" s="254">
        <f t="shared" si="42"/>
        <v>0</v>
      </c>
      <c r="H520" s="254">
        <f>'Data information'!F737</f>
        <v>30</v>
      </c>
      <c r="I520" s="254">
        <f t="shared" si="43"/>
        <v>0</v>
      </c>
      <c r="J520" s="254">
        <f t="shared" si="44"/>
        <v>0</v>
      </c>
      <c r="K520" s="231"/>
    </row>
    <row r="521" spans="1:11" s="208" customFormat="1" hidden="1">
      <c r="A521" s="231"/>
      <c r="B521" s="233"/>
      <c r="C521" s="321" t="str">
        <f>'Data information'!C738</f>
        <v xml:space="preserve"> - ทาสีน้ำมัน</v>
      </c>
      <c r="D521" s="254"/>
      <c r="E521" s="285" t="str">
        <f>'Data information'!D738</f>
        <v>ตร.ม.</v>
      </c>
      <c r="F521" s="254">
        <f>'Data information'!E738</f>
        <v>66.12</v>
      </c>
      <c r="G521" s="254">
        <f t="shared" si="42"/>
        <v>0</v>
      </c>
      <c r="H521" s="254">
        <f>'Data information'!F738</f>
        <v>35</v>
      </c>
      <c r="I521" s="254">
        <f t="shared" si="43"/>
        <v>0</v>
      </c>
      <c r="J521" s="254">
        <f t="shared" si="44"/>
        <v>0</v>
      </c>
      <c r="K521" s="231"/>
    </row>
    <row r="522" spans="1:11" s="208" customFormat="1">
      <c r="A522" s="231"/>
      <c r="B522" s="233"/>
      <c r="C522" s="319" t="str">
        <f>'Data information'!C739</f>
        <v>ราวกันตก RL ทางเชื่อม</v>
      </c>
      <c r="D522" s="254"/>
      <c r="E522" s="285"/>
      <c r="F522" s="254"/>
      <c r="G522" s="254"/>
      <c r="H522" s="254"/>
      <c r="I522" s="254"/>
      <c r="J522" s="254"/>
      <c r="K522" s="231"/>
    </row>
    <row r="523" spans="1:11" s="208" customFormat="1">
      <c r="A523" s="231"/>
      <c r="B523" s="233"/>
      <c r="C523" s="321" t="str">
        <f>'Data information'!C740</f>
        <v xml:space="preserve"> - งานราวเหล็กกันตก </v>
      </c>
      <c r="D523" s="254"/>
      <c r="E523" s="285" t="str">
        <f>'Data information'!D740</f>
        <v>ม.</v>
      </c>
      <c r="F523" s="254">
        <f>'Data information'!E740</f>
        <v>502.06257075664615</v>
      </c>
      <c r="G523" s="254">
        <f t="shared" si="42"/>
        <v>0</v>
      </c>
      <c r="H523" s="254">
        <f>'Data information'!F740</f>
        <v>327.06717152351735</v>
      </c>
      <c r="I523" s="254">
        <f t="shared" si="43"/>
        <v>0</v>
      </c>
      <c r="J523" s="254">
        <f t="shared" si="44"/>
        <v>0</v>
      </c>
      <c r="K523" s="231"/>
    </row>
    <row r="524" spans="1:11" s="208" customFormat="1" hidden="1">
      <c r="A524" s="231"/>
      <c r="B524" s="233"/>
      <c r="C524" s="319" t="str">
        <f>'Data information'!C741</f>
        <v>ราวกันตก RL-2 ทางเชื่อม</v>
      </c>
      <c r="D524" s="254"/>
      <c r="E524" s="285"/>
      <c r="F524" s="254"/>
      <c r="G524" s="254"/>
      <c r="H524" s="254"/>
      <c r="I524" s="254"/>
      <c r="J524" s="254"/>
      <c r="K524" s="231"/>
    </row>
    <row r="525" spans="1:11" s="208" customFormat="1" hidden="1">
      <c r="A525" s="231"/>
      <c r="B525" s="233"/>
      <c r="C525" s="321" t="str">
        <f>'Data information'!C742</f>
        <v xml:space="preserve"> - งานราวเหล็กกันตก </v>
      </c>
      <c r="D525" s="254"/>
      <c r="E525" s="285" t="str">
        <f>'Data information'!D742</f>
        <v>ม.</v>
      </c>
      <c r="F525" s="254">
        <f>'Data information'!E742</f>
        <v>192.40384374999999</v>
      </c>
      <c r="G525" s="254">
        <f t="shared" si="42"/>
        <v>0</v>
      </c>
      <c r="H525" s="254">
        <f>'Data information'!F742</f>
        <v>80.226874999999993</v>
      </c>
      <c r="I525" s="254">
        <f t="shared" si="43"/>
        <v>0</v>
      </c>
      <c r="J525" s="254">
        <f t="shared" si="44"/>
        <v>0</v>
      </c>
      <c r="K525" s="231"/>
    </row>
    <row r="526" spans="1:11" s="208" customFormat="1" hidden="1">
      <c r="A526" s="295"/>
      <c r="B526" s="296"/>
      <c r="C526" s="319" t="str">
        <f>'Data information'!C743</f>
        <v>งานอื่นๆ</v>
      </c>
      <c r="D526" s="254"/>
      <c r="E526" s="297"/>
      <c r="F526" s="219"/>
      <c r="G526" s="219"/>
      <c r="H526" s="219"/>
      <c r="I526" s="219"/>
      <c r="J526" s="219"/>
      <c r="K526" s="219"/>
    </row>
    <row r="527" spans="1:11" s="208" customFormat="1" hidden="1">
      <c r="A527" s="219"/>
      <c r="B527" s="221"/>
      <c r="C527" s="319" t="str">
        <f>'Data information'!C744</f>
        <v>ผนัง 9</v>
      </c>
      <c r="D527" s="254"/>
      <c r="E527" s="285"/>
      <c r="F527" s="254"/>
      <c r="G527" s="254"/>
      <c r="H527" s="254"/>
      <c r="I527" s="254"/>
      <c r="J527" s="254"/>
      <c r="K527" s="320"/>
    </row>
    <row r="528" spans="1:11" s="208" customFormat="1" hidden="1">
      <c r="A528" s="231"/>
      <c r="B528" s="233"/>
      <c r="C528" s="321" t="str">
        <f>'Data information'!C745</f>
        <v xml:space="preserve"> - H-200x200x8x12 mm.</v>
      </c>
      <c r="D528" s="254"/>
      <c r="E528" s="285" t="str">
        <f>'Data information'!D745</f>
        <v>กก.</v>
      </c>
      <c r="F528" s="254">
        <f>'Data information'!E745</f>
        <v>33.409999999999997</v>
      </c>
      <c r="G528" s="254">
        <f t="shared" ref="G528:G544" si="45">D528*F528</f>
        <v>0</v>
      </c>
      <c r="H528" s="254">
        <f>'Data information'!F745</f>
        <v>0</v>
      </c>
      <c r="I528" s="254">
        <f t="shared" ref="I528:I544" si="46">D528*H528</f>
        <v>0</v>
      </c>
      <c r="J528" s="254">
        <f t="shared" ref="J528:J544" si="47">G528+I528</f>
        <v>0</v>
      </c>
      <c r="K528" s="231"/>
    </row>
    <row r="529" spans="1:11" s="208" customFormat="1" hidden="1">
      <c r="A529" s="231"/>
      <c r="B529" s="233"/>
      <c r="C529" s="321" t="str">
        <f>'Data information'!C746</f>
        <v xml:space="preserve"> - H-194x150x6x9 mm.</v>
      </c>
      <c r="D529" s="254"/>
      <c r="E529" s="285" t="str">
        <f>'Data information'!D746</f>
        <v>กก.</v>
      </c>
      <c r="F529" s="254">
        <f>'Data information'!E746</f>
        <v>34.020000000000003</v>
      </c>
      <c r="G529" s="254">
        <f t="shared" si="45"/>
        <v>0</v>
      </c>
      <c r="H529" s="254">
        <f>'Data information'!F746</f>
        <v>0</v>
      </c>
      <c r="I529" s="254">
        <f t="shared" si="46"/>
        <v>0</v>
      </c>
      <c r="J529" s="254">
        <f t="shared" si="47"/>
        <v>0</v>
      </c>
      <c r="K529" s="231"/>
    </row>
    <row r="530" spans="1:11" s="208" customFormat="1" hidden="1">
      <c r="A530" s="231"/>
      <c r="B530" s="233"/>
      <c r="C530" s="321" t="str">
        <f>'Data information'!C747</f>
        <v xml:space="preserve"> - H-100x100x6x8 mm.</v>
      </c>
      <c r="D530" s="254"/>
      <c r="E530" s="285" t="str">
        <f>'Data information'!D747</f>
        <v>กก.</v>
      </c>
      <c r="F530" s="254">
        <f>'Data information'!E747</f>
        <v>33.409999999999997</v>
      </c>
      <c r="G530" s="254">
        <f t="shared" si="45"/>
        <v>0</v>
      </c>
      <c r="H530" s="254">
        <f>'Data information'!F747</f>
        <v>0</v>
      </c>
      <c r="I530" s="254">
        <f t="shared" si="46"/>
        <v>0</v>
      </c>
      <c r="J530" s="254">
        <f t="shared" si="47"/>
        <v>0</v>
      </c>
      <c r="K530" s="231"/>
    </row>
    <row r="531" spans="1:11" s="208" customFormat="1" hidden="1">
      <c r="A531" s="231"/>
      <c r="B531" s="233"/>
      <c r="C531" s="321" t="str">
        <f>'Data information'!C748</f>
        <v xml:space="preserve"> - C-CHANNELS 300X90X10X15.5mm.</v>
      </c>
      <c r="D531" s="254"/>
      <c r="E531" s="285" t="str">
        <f>'Data information'!D748</f>
        <v>กก.</v>
      </c>
      <c r="F531" s="254">
        <f>'Data information'!E748</f>
        <v>38.93</v>
      </c>
      <c r="G531" s="254">
        <f t="shared" si="45"/>
        <v>0</v>
      </c>
      <c r="H531" s="254">
        <f>'Data information'!F748</f>
        <v>0</v>
      </c>
      <c r="I531" s="254">
        <f t="shared" si="46"/>
        <v>0</v>
      </c>
      <c r="J531" s="254">
        <f t="shared" si="47"/>
        <v>0</v>
      </c>
      <c r="K531" s="231"/>
    </row>
    <row r="532" spans="1:11" s="208" customFormat="1" hidden="1">
      <c r="A532" s="231"/>
      <c r="B532" s="233"/>
      <c r="C532" s="321" t="str">
        <f>'Data information'!C749</f>
        <v xml:space="preserve"> - เหล็กLG 100X100x3.2 mm. </v>
      </c>
      <c r="D532" s="254"/>
      <c r="E532" s="285" t="str">
        <f>'Data information'!D749</f>
        <v>กก.</v>
      </c>
      <c r="F532" s="254">
        <f>'Data information'!E749</f>
        <v>26.59</v>
      </c>
      <c r="G532" s="254">
        <f t="shared" si="45"/>
        <v>0</v>
      </c>
      <c r="H532" s="254">
        <f>'Data information'!F749</f>
        <v>0</v>
      </c>
      <c r="I532" s="254">
        <f t="shared" si="46"/>
        <v>0</v>
      </c>
      <c r="J532" s="254">
        <f t="shared" si="47"/>
        <v>0</v>
      </c>
      <c r="K532" s="231"/>
    </row>
    <row r="533" spans="1:11" s="208" customFormat="1" hidden="1">
      <c r="A533" s="231"/>
      <c r="B533" s="233"/>
      <c r="C533" s="321" t="str">
        <f>'Data information'!C750</f>
        <v xml:space="preserve"> - PL.300x300x12mm.</v>
      </c>
      <c r="D533" s="254"/>
      <c r="E533" s="285" t="str">
        <f>'Data information'!D750</f>
        <v>กก.</v>
      </c>
      <c r="F533" s="254">
        <f>'Data information'!E750</f>
        <v>25.12</v>
      </c>
      <c r="G533" s="254">
        <f t="shared" si="45"/>
        <v>0</v>
      </c>
      <c r="H533" s="254">
        <f>'Data information'!F750</f>
        <v>0</v>
      </c>
      <c r="I533" s="254">
        <f t="shared" si="46"/>
        <v>0</v>
      </c>
      <c r="J533" s="254">
        <f t="shared" si="47"/>
        <v>0</v>
      </c>
      <c r="K533" s="231"/>
    </row>
    <row r="534" spans="1:11" s="208" customFormat="1" hidden="1">
      <c r="A534" s="231"/>
      <c r="B534" s="233"/>
      <c r="C534" s="321" t="str">
        <f>'Data information'!C751</f>
        <v xml:space="preserve"> - Bolt M25 (ฝังลึก 0.50 ม.)</v>
      </c>
      <c r="D534" s="254"/>
      <c r="E534" s="285" t="str">
        <f>'Data information'!D751</f>
        <v>ชุด</v>
      </c>
      <c r="F534" s="254">
        <f>'Data information'!E751</f>
        <v>175</v>
      </c>
      <c r="G534" s="254">
        <f t="shared" si="45"/>
        <v>0</v>
      </c>
      <c r="H534" s="254">
        <f>'Data information'!F751</f>
        <v>0</v>
      </c>
      <c r="I534" s="254">
        <f t="shared" si="46"/>
        <v>0</v>
      </c>
      <c r="J534" s="254">
        <f t="shared" si="47"/>
        <v>0</v>
      </c>
      <c r="K534" s="231"/>
    </row>
    <row r="535" spans="1:11" s="208" customFormat="1" hidden="1">
      <c r="A535" s="231"/>
      <c r="B535" s="233"/>
      <c r="C535" s="321" t="str">
        <f>'Data information'!C752</f>
        <v xml:space="preserve"> - Bolt M20 (ฝังลึก 0.50 ม.)</v>
      </c>
      <c r="D535" s="254"/>
      <c r="E535" s="285" t="str">
        <f>'Data information'!D752</f>
        <v>ชุด</v>
      </c>
      <c r="F535" s="254">
        <f>'Data information'!E752</f>
        <v>150</v>
      </c>
      <c r="G535" s="254">
        <f t="shared" si="45"/>
        <v>0</v>
      </c>
      <c r="H535" s="254">
        <f>'Data information'!F752</f>
        <v>0</v>
      </c>
      <c r="I535" s="254">
        <f t="shared" si="46"/>
        <v>0</v>
      </c>
      <c r="J535" s="254">
        <f t="shared" si="47"/>
        <v>0</v>
      </c>
      <c r="K535" s="231"/>
    </row>
    <row r="536" spans="1:11" s="208" customFormat="1" hidden="1">
      <c r="A536" s="231"/>
      <c r="B536" s="233"/>
      <c r="C536" s="321" t="str">
        <f>'Data information'!C753</f>
        <v xml:space="preserve"> - Dowel 6-DB16 ยาว 0.40 m.</v>
      </c>
      <c r="D536" s="254"/>
      <c r="E536" s="285" t="str">
        <f>'Data information'!D753</f>
        <v>กก.</v>
      </c>
      <c r="F536" s="254">
        <f>'Data information'!E753</f>
        <v>20.14</v>
      </c>
      <c r="G536" s="254">
        <f t="shared" si="45"/>
        <v>0</v>
      </c>
      <c r="H536" s="254">
        <f>'Data information'!F753</f>
        <v>0</v>
      </c>
      <c r="I536" s="254">
        <f t="shared" si="46"/>
        <v>0</v>
      </c>
      <c r="J536" s="254">
        <f t="shared" si="47"/>
        <v>0</v>
      </c>
      <c r="K536" s="231"/>
    </row>
    <row r="537" spans="1:11" s="208" customFormat="1" hidden="1">
      <c r="A537" s="231"/>
      <c r="B537" s="233"/>
      <c r="C537" s="321" t="str">
        <f>'Data information'!C754</f>
        <v xml:space="preserve"> - Aluminium composite ใส้ในกันไฟ หนา 4 มม.</v>
      </c>
      <c r="D537" s="254"/>
      <c r="E537" s="285" t="str">
        <f>'Data information'!D754</f>
        <v>ตร.ม.</v>
      </c>
      <c r="F537" s="254">
        <f>'Data information'!E754</f>
        <v>1807.87</v>
      </c>
      <c r="G537" s="254">
        <f t="shared" si="45"/>
        <v>0</v>
      </c>
      <c r="H537" s="254">
        <f>'Data information'!F754</f>
        <v>0</v>
      </c>
      <c r="I537" s="254">
        <f t="shared" si="46"/>
        <v>0</v>
      </c>
      <c r="J537" s="254">
        <f t="shared" si="47"/>
        <v>0</v>
      </c>
      <c r="K537" s="231"/>
    </row>
    <row r="538" spans="1:11" s="208" customFormat="1" hidden="1">
      <c r="A538" s="231"/>
      <c r="B538" s="233"/>
      <c r="C538" s="321" t="str">
        <f>'Data information'!C755</f>
        <v xml:space="preserve"> - ค่าแรงเชื่อม</v>
      </c>
      <c r="D538" s="254"/>
      <c r="E538" s="285" t="str">
        <f>'Data information'!D755</f>
        <v>กก.</v>
      </c>
      <c r="F538" s="254">
        <f>'Data information'!E755</f>
        <v>0</v>
      </c>
      <c r="G538" s="254">
        <f t="shared" si="45"/>
        <v>0</v>
      </c>
      <c r="H538" s="254">
        <f>'Data information'!F755</f>
        <v>10</v>
      </c>
      <c r="I538" s="254">
        <f t="shared" si="46"/>
        <v>0</v>
      </c>
      <c r="J538" s="254">
        <f t="shared" si="47"/>
        <v>0</v>
      </c>
      <c r="K538" s="231"/>
    </row>
    <row r="539" spans="1:11" s="208" customFormat="1" hidden="1">
      <c r="A539" s="231"/>
      <c r="B539" s="233"/>
      <c r="C539" s="321" t="str">
        <f>'Data information'!C756</f>
        <v xml:space="preserve"> - ทาสีกันสนิม</v>
      </c>
      <c r="D539" s="254"/>
      <c r="E539" s="285" t="str">
        <f>'Data information'!D756</f>
        <v>ตร.ม.</v>
      </c>
      <c r="F539" s="254">
        <f>'Data information'!E756</f>
        <v>22.42</v>
      </c>
      <c r="G539" s="254">
        <f t="shared" si="45"/>
        <v>0</v>
      </c>
      <c r="H539" s="254">
        <f>'Data information'!F756</f>
        <v>30</v>
      </c>
      <c r="I539" s="254">
        <f t="shared" si="46"/>
        <v>0</v>
      </c>
      <c r="J539" s="254">
        <f t="shared" si="47"/>
        <v>0</v>
      </c>
      <c r="K539" s="231"/>
    </row>
    <row r="540" spans="1:11" s="208" customFormat="1" hidden="1">
      <c r="A540" s="231"/>
      <c r="B540" s="233"/>
      <c r="C540" s="321" t="str">
        <f>'Data information'!C757</f>
        <v xml:space="preserve"> - ทาสีน้ำมัน</v>
      </c>
      <c r="D540" s="254"/>
      <c r="E540" s="285" t="str">
        <f>'Data information'!D757</f>
        <v>ตร.ม.</v>
      </c>
      <c r="F540" s="254">
        <f>'Data information'!E757</f>
        <v>66.12</v>
      </c>
      <c r="G540" s="254">
        <f t="shared" si="45"/>
        <v>0</v>
      </c>
      <c r="H540" s="254">
        <f>'Data information'!F757</f>
        <v>35</v>
      </c>
      <c r="I540" s="254">
        <f t="shared" si="46"/>
        <v>0</v>
      </c>
      <c r="J540" s="254">
        <f t="shared" si="47"/>
        <v>0</v>
      </c>
      <c r="K540" s="231"/>
    </row>
    <row r="541" spans="1:11" s="208" customFormat="1" hidden="1">
      <c r="A541" s="231"/>
      <c r="B541" s="233"/>
      <c r="C541" s="319" t="str">
        <f>'Data information'!C758</f>
        <v xml:space="preserve"> - ราวกันตก RL 1อาคาร 1,3</v>
      </c>
      <c r="D541" s="254"/>
      <c r="E541" s="285"/>
      <c r="F541" s="254"/>
      <c r="G541" s="254"/>
      <c r="H541" s="254"/>
      <c r="I541" s="254"/>
      <c r="J541" s="254"/>
      <c r="K541" s="231"/>
    </row>
    <row r="542" spans="1:11" s="208" customFormat="1" hidden="1">
      <c r="A542" s="231"/>
      <c r="B542" s="233"/>
      <c r="C542" s="321" t="str">
        <f>'Data information'!C759</f>
        <v xml:space="preserve"> - งานราวเหล็กกันตก </v>
      </c>
      <c r="D542" s="254"/>
      <c r="E542" s="285" t="str">
        <f>'Data information'!D759</f>
        <v>ม.</v>
      </c>
      <c r="F542" s="254">
        <f>'Data information'!E759</f>
        <v>1065</v>
      </c>
      <c r="G542" s="254">
        <f t="shared" si="45"/>
        <v>0</v>
      </c>
      <c r="H542" s="254">
        <f>'Data information'!F759</f>
        <v>560</v>
      </c>
      <c r="I542" s="254">
        <f t="shared" si="46"/>
        <v>0</v>
      </c>
      <c r="J542" s="254">
        <f t="shared" si="47"/>
        <v>0</v>
      </c>
      <c r="K542" s="231"/>
    </row>
    <row r="543" spans="1:11" s="208" customFormat="1" hidden="1">
      <c r="A543" s="231"/>
      <c r="B543" s="233"/>
      <c r="C543" s="319" t="str">
        <f>'Data information'!C760</f>
        <v>ราวกันตก RL2 อาคาร3,4,5</v>
      </c>
      <c r="D543" s="254"/>
      <c r="E543" s="285"/>
      <c r="F543" s="254"/>
      <c r="G543" s="254"/>
      <c r="H543" s="254"/>
      <c r="I543" s="254"/>
      <c r="J543" s="254"/>
      <c r="K543" s="231"/>
    </row>
    <row r="544" spans="1:11" s="208" customFormat="1" hidden="1">
      <c r="A544" s="231"/>
      <c r="B544" s="233"/>
      <c r="C544" s="321" t="str">
        <f>'Data information'!C761</f>
        <v xml:space="preserve"> - งานราวเหล็กกันตก </v>
      </c>
      <c r="D544" s="254"/>
      <c r="E544" s="285" t="str">
        <f>'Data information'!D761</f>
        <v>ม.</v>
      </c>
      <c r="F544" s="254">
        <f>'Data information'!E761</f>
        <v>190</v>
      </c>
      <c r="G544" s="254">
        <f t="shared" si="45"/>
        <v>0</v>
      </c>
      <c r="H544" s="254">
        <f>'Data information'!F761</f>
        <v>114</v>
      </c>
      <c r="I544" s="254">
        <f t="shared" si="46"/>
        <v>0</v>
      </c>
      <c r="J544" s="254">
        <f t="shared" si="47"/>
        <v>0</v>
      </c>
      <c r="K544" s="231"/>
    </row>
    <row r="545" spans="1:11" s="208" customFormat="1" hidden="1">
      <c r="A545" s="231"/>
      <c r="B545" s="233"/>
      <c r="C545" s="319" t="str">
        <f>'Data information'!C762</f>
        <v>ราวกันตก RL3 อาคาร1</v>
      </c>
      <c r="D545" s="254"/>
      <c r="E545" s="285"/>
      <c r="F545" s="254"/>
      <c r="G545" s="254"/>
      <c r="H545" s="254"/>
      <c r="I545" s="254"/>
      <c r="J545" s="254"/>
      <c r="K545" s="231"/>
    </row>
    <row r="546" spans="1:11" s="208" customFormat="1" hidden="1">
      <c r="A546" s="231"/>
      <c r="B546" s="233"/>
      <c r="C546" s="321" t="str">
        <f>'Data information'!C763</f>
        <v xml:space="preserve"> - ราวระเบียงกระจกลามิเนตใส 6mm.+PVB 0.38mm.+6mm.ใส พร้อมวงกบอลูมิเนียม</v>
      </c>
      <c r="D546" s="254"/>
      <c r="E546" s="285" t="str">
        <f>'Data information'!D763</f>
        <v>ม.</v>
      </c>
      <c r="F546" s="254">
        <f>'Data information'!E763</f>
        <v>4131.8500000000004</v>
      </c>
      <c r="G546" s="254">
        <f t="shared" ref="G546:G562" si="48">D546*F546</f>
        <v>0</v>
      </c>
      <c r="H546" s="254">
        <f>'Data information'!F763</f>
        <v>0</v>
      </c>
      <c r="I546" s="254">
        <f t="shared" ref="I546:I562" si="49">D546*H546</f>
        <v>0</v>
      </c>
      <c r="J546" s="254">
        <f t="shared" ref="J546:J562" si="50">G546+I546</f>
        <v>0</v>
      </c>
      <c r="K546" s="231"/>
    </row>
    <row r="547" spans="1:11" s="208" customFormat="1" hidden="1">
      <c r="A547" s="231"/>
      <c r="B547" s="233"/>
      <c r="C547" s="321" t="str">
        <f>'Data information'!C764</f>
        <v xml:space="preserve"> - C-CHANNELS 300X90X10X15.5mm.</v>
      </c>
      <c r="D547" s="254"/>
      <c r="E547" s="285" t="str">
        <f>'Data information'!D764</f>
        <v>กก.</v>
      </c>
      <c r="F547" s="254">
        <f>'Data information'!E764</f>
        <v>38.93</v>
      </c>
      <c r="G547" s="254">
        <f t="shared" si="48"/>
        <v>0</v>
      </c>
      <c r="H547" s="254">
        <f>'Data information'!F764</f>
        <v>0</v>
      </c>
      <c r="I547" s="254">
        <f t="shared" si="49"/>
        <v>0</v>
      </c>
      <c r="J547" s="254">
        <f t="shared" si="50"/>
        <v>0</v>
      </c>
      <c r="K547" s="231"/>
    </row>
    <row r="548" spans="1:11" s="208" customFormat="1" hidden="1">
      <c r="A548" s="231"/>
      <c r="B548" s="233"/>
      <c r="C548" s="321" t="str">
        <f>'Data information'!C765</f>
        <v xml:space="preserve"> - ค่าแรงเชื่อม</v>
      </c>
      <c r="D548" s="254"/>
      <c r="E548" s="285" t="str">
        <f>'Data information'!D765</f>
        <v>กก.</v>
      </c>
      <c r="F548" s="254">
        <f>'Data information'!E765</f>
        <v>0</v>
      </c>
      <c r="G548" s="254">
        <f t="shared" si="48"/>
        <v>0</v>
      </c>
      <c r="H548" s="254">
        <f>'Data information'!F765</f>
        <v>10</v>
      </c>
      <c r="I548" s="254">
        <f t="shared" si="49"/>
        <v>0</v>
      </c>
      <c r="J548" s="254">
        <f t="shared" si="50"/>
        <v>0</v>
      </c>
      <c r="K548" s="231"/>
    </row>
    <row r="549" spans="1:11" s="208" customFormat="1" hidden="1">
      <c r="A549" s="231"/>
      <c r="B549" s="233"/>
      <c r="C549" s="321" t="str">
        <f>'Data information'!C766</f>
        <v xml:space="preserve"> - ทาสีกันสนิม</v>
      </c>
      <c r="D549" s="254"/>
      <c r="E549" s="285" t="str">
        <f>'Data information'!D766</f>
        <v>ตร.ม.</v>
      </c>
      <c r="F549" s="254">
        <f>'Data information'!E766</f>
        <v>35</v>
      </c>
      <c r="G549" s="254">
        <f t="shared" si="48"/>
        <v>0</v>
      </c>
      <c r="H549" s="254">
        <f>'Data information'!F766</f>
        <v>30</v>
      </c>
      <c r="I549" s="254">
        <f t="shared" si="49"/>
        <v>0</v>
      </c>
      <c r="J549" s="254">
        <f t="shared" si="50"/>
        <v>0</v>
      </c>
      <c r="K549" s="231"/>
    </row>
    <row r="550" spans="1:11" s="208" customFormat="1" hidden="1">
      <c r="A550" s="231"/>
      <c r="B550" s="233"/>
      <c r="C550" s="321" t="str">
        <f>'Data information'!C767</f>
        <v xml:space="preserve"> - ทาสีน้ำมัน</v>
      </c>
      <c r="D550" s="254"/>
      <c r="E550" s="285" t="str">
        <f>'Data information'!D767</f>
        <v>ตร.ม.</v>
      </c>
      <c r="F550" s="254">
        <f>'Data information'!E767</f>
        <v>45</v>
      </c>
      <c r="G550" s="254">
        <f t="shared" si="48"/>
        <v>0</v>
      </c>
      <c r="H550" s="254">
        <f>'Data information'!F767</f>
        <v>35</v>
      </c>
      <c r="I550" s="254">
        <f t="shared" si="49"/>
        <v>0</v>
      </c>
      <c r="J550" s="254">
        <f t="shared" si="50"/>
        <v>0</v>
      </c>
      <c r="K550" s="231"/>
    </row>
    <row r="551" spans="1:11" s="208" customFormat="1" hidden="1">
      <c r="A551" s="231"/>
      <c r="B551" s="233"/>
      <c r="C551" s="319" t="str">
        <f>'Data information'!C768</f>
        <v>ราวกันตก RL4 อาคาร1</v>
      </c>
      <c r="D551" s="254"/>
      <c r="E551" s="285"/>
      <c r="F551" s="254"/>
      <c r="G551" s="254"/>
      <c r="H551" s="254"/>
      <c r="I551" s="254"/>
      <c r="J551" s="254"/>
      <c r="K551" s="231"/>
    </row>
    <row r="552" spans="1:11" s="208" customFormat="1" hidden="1">
      <c r="A552" s="231"/>
      <c r="B552" s="233"/>
      <c r="C552" s="321" t="str">
        <f>'Data information'!C769</f>
        <v xml:space="preserve"> - งานราวเหล็กกันตก </v>
      </c>
      <c r="D552" s="254"/>
      <c r="E552" s="285" t="str">
        <f>'Data information'!D769</f>
        <v>ม.</v>
      </c>
      <c r="F552" s="254">
        <f>'Data information'!E769</f>
        <v>1178</v>
      </c>
      <c r="G552" s="254">
        <f t="shared" si="48"/>
        <v>0</v>
      </c>
      <c r="H552" s="254">
        <f>'Data information'!F769</f>
        <v>560</v>
      </c>
      <c r="I552" s="254">
        <f t="shared" si="49"/>
        <v>0</v>
      </c>
      <c r="J552" s="254">
        <f t="shared" si="50"/>
        <v>0</v>
      </c>
      <c r="K552" s="231"/>
    </row>
    <row r="553" spans="1:11" s="208" customFormat="1" hidden="1">
      <c r="A553" s="231"/>
      <c r="B553" s="233"/>
      <c r="C553" s="319" t="str">
        <f>'Data information'!C770</f>
        <v>งานเหล็กพับตกแต่งหน้าอาคาร</v>
      </c>
      <c r="D553" s="254"/>
      <c r="E553" s="285"/>
      <c r="F553" s="254"/>
      <c r="G553" s="254"/>
      <c r="H553" s="254"/>
      <c r="I553" s="254"/>
      <c r="J553" s="254"/>
      <c r="K553" s="231"/>
    </row>
    <row r="554" spans="1:11" s="208" customFormat="1" hidden="1">
      <c r="A554" s="231"/>
      <c r="B554" s="233"/>
      <c r="C554" s="321" t="str">
        <f>'Data information'!C771</f>
        <v xml:space="preserve"> - แผ่นเหล็กเรียบดำหนา 2 มม.พับรูตัวยูขนาด 300X100มม.</v>
      </c>
      <c r="D554" s="254"/>
      <c r="E554" s="285" t="str">
        <f>'Data information'!D771</f>
        <v>กก.</v>
      </c>
      <c r="F554" s="254">
        <f>'Data information'!E771</f>
        <v>24.43</v>
      </c>
      <c r="G554" s="254">
        <f t="shared" si="48"/>
        <v>0</v>
      </c>
      <c r="H554" s="254">
        <f>'Data information'!F771</f>
        <v>0</v>
      </c>
      <c r="I554" s="254">
        <f t="shared" si="49"/>
        <v>0</v>
      </c>
      <c r="J554" s="254">
        <f t="shared" si="50"/>
        <v>0</v>
      </c>
      <c r="K554" s="231"/>
    </row>
    <row r="555" spans="1:11" s="208" customFormat="1" hidden="1">
      <c r="A555" s="231"/>
      <c r="B555" s="233"/>
      <c r="C555" s="321" t="str">
        <f>'Data information'!C772</f>
        <v xml:space="preserve"> - ค่าแรงเชื่อม+พับ</v>
      </c>
      <c r="D555" s="254"/>
      <c r="E555" s="285" t="str">
        <f>'Data information'!D772</f>
        <v>กก.</v>
      </c>
      <c r="F555" s="254">
        <f>'Data information'!E772</f>
        <v>0</v>
      </c>
      <c r="G555" s="254">
        <f t="shared" si="48"/>
        <v>0</v>
      </c>
      <c r="H555" s="254">
        <f>'Data information'!F772</f>
        <v>10</v>
      </c>
      <c r="I555" s="254">
        <f t="shared" si="49"/>
        <v>0</v>
      </c>
      <c r="J555" s="254">
        <f t="shared" si="50"/>
        <v>0</v>
      </c>
      <c r="K555" s="231"/>
    </row>
    <row r="556" spans="1:11" s="208" customFormat="1" hidden="1">
      <c r="A556" s="231"/>
      <c r="B556" s="233"/>
      <c r="C556" s="321" t="str">
        <f>'Data information'!C773</f>
        <v xml:space="preserve"> - ทาสีกันสนิม</v>
      </c>
      <c r="D556" s="254"/>
      <c r="E556" s="285" t="str">
        <f>'Data information'!D773</f>
        <v>ตร.ม.</v>
      </c>
      <c r="F556" s="254">
        <f>'Data information'!E773</f>
        <v>22.42</v>
      </c>
      <c r="G556" s="254">
        <f t="shared" si="48"/>
        <v>0</v>
      </c>
      <c r="H556" s="254">
        <f>'Data information'!F773</f>
        <v>30</v>
      </c>
      <c r="I556" s="254">
        <f t="shared" si="49"/>
        <v>0</v>
      </c>
      <c r="J556" s="254">
        <f t="shared" si="50"/>
        <v>0</v>
      </c>
      <c r="K556" s="231"/>
    </row>
    <row r="557" spans="1:11" s="208" customFormat="1" hidden="1">
      <c r="A557" s="231"/>
      <c r="B557" s="233"/>
      <c r="C557" s="321" t="str">
        <f>'Data information'!C774</f>
        <v xml:space="preserve"> - ทาสีน้ำมัน</v>
      </c>
      <c r="D557" s="254"/>
      <c r="E557" s="285" t="str">
        <f>'Data information'!D774</f>
        <v>ตร.ม.</v>
      </c>
      <c r="F557" s="254">
        <f>'Data information'!E774</f>
        <v>66.12</v>
      </c>
      <c r="G557" s="254">
        <f t="shared" si="48"/>
        <v>0</v>
      </c>
      <c r="H557" s="254">
        <f>'Data information'!F774</f>
        <v>35</v>
      </c>
      <c r="I557" s="254">
        <f t="shared" si="49"/>
        <v>0</v>
      </c>
      <c r="J557" s="254">
        <f t="shared" si="50"/>
        <v>0</v>
      </c>
      <c r="K557" s="231"/>
    </row>
    <row r="558" spans="1:11" s="208" customFormat="1" hidden="1">
      <c r="A558" s="231"/>
      <c r="B558" s="233"/>
      <c r="C558" s="319" t="str">
        <f>'Data information'!C775</f>
        <v>หลังคาระแนงคลุมระเบียง (แบบขยาย SS1)</v>
      </c>
      <c r="D558" s="254"/>
      <c r="E558" s="285"/>
      <c r="F558" s="254"/>
      <c r="G558" s="254"/>
      <c r="H558" s="254"/>
      <c r="I558" s="254"/>
      <c r="J558" s="254"/>
      <c r="K558" s="320" t="s">
        <v>967</v>
      </c>
    </row>
    <row r="559" spans="1:11" s="208" customFormat="1" hidden="1">
      <c r="A559" s="231"/>
      <c r="B559" s="233"/>
      <c r="C559" s="321" t="str">
        <f>'Data information'!C776</f>
        <v xml:space="preserve"> - H-350x175x7x11 mm.</v>
      </c>
      <c r="D559" s="254"/>
      <c r="E559" s="285" t="str">
        <f>'Data information'!D776</f>
        <v>กก.</v>
      </c>
      <c r="F559" s="254">
        <f>'Data information'!E776</f>
        <v>33.409999999999997</v>
      </c>
      <c r="G559" s="254">
        <f t="shared" si="48"/>
        <v>0</v>
      </c>
      <c r="H559" s="254">
        <f>'Data information'!F776</f>
        <v>0</v>
      </c>
      <c r="I559" s="254">
        <f t="shared" si="49"/>
        <v>0</v>
      </c>
      <c r="J559" s="254">
        <f t="shared" si="50"/>
        <v>0</v>
      </c>
      <c r="K559" s="231"/>
    </row>
    <row r="560" spans="1:11" s="208" customFormat="1" hidden="1">
      <c r="A560" s="231"/>
      <c r="B560" s="233"/>
      <c r="C560" s="321" t="str">
        <f>'Data information'!C777</f>
        <v xml:space="preserve"> - C-CHANNELS 300X90X10X15.5mm.</v>
      </c>
      <c r="D560" s="254"/>
      <c r="E560" s="285" t="str">
        <f>'Data information'!D777</f>
        <v>กก.</v>
      </c>
      <c r="F560" s="254">
        <f>'Data information'!E777</f>
        <v>38.93</v>
      </c>
      <c r="G560" s="254">
        <f t="shared" si="48"/>
        <v>0</v>
      </c>
      <c r="H560" s="254">
        <f>'Data information'!F777</f>
        <v>0</v>
      </c>
      <c r="I560" s="254">
        <f t="shared" si="49"/>
        <v>0</v>
      </c>
      <c r="J560" s="254">
        <f t="shared" si="50"/>
        <v>0</v>
      </c>
      <c r="K560" s="231"/>
    </row>
    <row r="561" spans="1:11" s="208" customFormat="1" hidden="1">
      <c r="A561" s="231"/>
      <c r="B561" s="233"/>
      <c r="C561" s="321" t="str">
        <f>'Data information'!C778</f>
        <v xml:space="preserve"> - ระแนง อลูมิเนียมขนาด 6"</v>
      </c>
      <c r="D561" s="254"/>
      <c r="E561" s="285" t="str">
        <f>'Data information'!D778</f>
        <v>ม.</v>
      </c>
      <c r="F561" s="254">
        <f>'Data information'!E778</f>
        <v>378.35</v>
      </c>
      <c r="G561" s="254">
        <f t="shared" si="48"/>
        <v>0</v>
      </c>
      <c r="H561" s="254">
        <f>'Data information'!F778</f>
        <v>0</v>
      </c>
      <c r="I561" s="254">
        <f t="shared" si="49"/>
        <v>0</v>
      </c>
      <c r="J561" s="254">
        <f t="shared" si="50"/>
        <v>0</v>
      </c>
      <c r="K561" s="320"/>
    </row>
    <row r="562" spans="1:11" s="208" customFormat="1" hidden="1">
      <c r="A562" s="231"/>
      <c r="B562" s="233"/>
      <c r="C562" s="321" t="str">
        <f>'Data information'!C779</f>
        <v xml:space="preserve"> - ค่าแรงเชื่อม ประกอบเหล็กโครงสร้าง</v>
      </c>
      <c r="D562" s="254"/>
      <c r="E562" s="285" t="str">
        <f>'Data information'!D779</f>
        <v>กก.</v>
      </c>
      <c r="F562" s="254">
        <f>'Data information'!E779</f>
        <v>0</v>
      </c>
      <c r="G562" s="254">
        <f t="shared" si="48"/>
        <v>0</v>
      </c>
      <c r="H562" s="254">
        <f>'Data information'!F779</f>
        <v>10</v>
      </c>
      <c r="I562" s="254">
        <f t="shared" si="49"/>
        <v>0</v>
      </c>
      <c r="J562" s="254">
        <f t="shared" si="50"/>
        <v>0</v>
      </c>
      <c r="K562" s="231"/>
    </row>
    <row r="563" spans="1:11" s="208" customFormat="1" hidden="1">
      <c r="A563" s="231"/>
      <c r="B563" s="233"/>
      <c r="C563" s="321" t="str">
        <f>'Data information'!C780</f>
        <v xml:space="preserve"> - ทาสีกันสนิม</v>
      </c>
      <c r="D563" s="254"/>
      <c r="E563" s="285" t="str">
        <f>'Data information'!D780</f>
        <v>ตร.ม.</v>
      </c>
      <c r="F563" s="254">
        <f>'Data information'!E780</f>
        <v>22.42</v>
      </c>
      <c r="G563" s="254">
        <f>D563*F563</f>
        <v>0</v>
      </c>
      <c r="H563" s="254">
        <f>'Data information'!F780</f>
        <v>30</v>
      </c>
      <c r="I563" s="254">
        <f>D563*H563</f>
        <v>0</v>
      </c>
      <c r="J563" s="254">
        <f>G563+I563</f>
        <v>0</v>
      </c>
      <c r="K563" s="231"/>
    </row>
    <row r="564" spans="1:11" s="208" customFormat="1" hidden="1">
      <c r="A564" s="231"/>
      <c r="B564" s="233"/>
      <c r="C564" s="321" t="str">
        <f>'Data information'!C781</f>
        <v xml:space="preserve"> - ทาสีน้ำมัน</v>
      </c>
      <c r="D564" s="254"/>
      <c r="E564" s="285" t="str">
        <f>'Data information'!D781</f>
        <v>ตร.ม.</v>
      </c>
      <c r="F564" s="254">
        <f>'Data information'!E781</f>
        <v>66.12</v>
      </c>
      <c r="G564" s="254">
        <f t="shared" ref="G564:G573" si="51">D564*F564</f>
        <v>0</v>
      </c>
      <c r="H564" s="254">
        <f>'Data information'!F781</f>
        <v>35</v>
      </c>
      <c r="I564" s="254">
        <f t="shared" ref="I564:I573" si="52">D564*H564</f>
        <v>0</v>
      </c>
      <c r="J564" s="254">
        <f t="shared" ref="J564:J573" si="53">G564+I564</f>
        <v>0</v>
      </c>
      <c r="K564" s="231"/>
    </row>
    <row r="565" spans="1:11" s="208" customFormat="1" hidden="1">
      <c r="A565" s="231"/>
      <c r="B565" s="233"/>
      <c r="C565" s="319" t="str">
        <f>'Data information'!C782</f>
        <v>หลังคาคลุมทางเข้า (CAN0PY)</v>
      </c>
      <c r="D565" s="254"/>
      <c r="E565" s="285"/>
      <c r="F565" s="254"/>
      <c r="G565" s="254"/>
      <c r="H565" s="254"/>
      <c r="I565" s="254"/>
      <c r="J565" s="254"/>
      <c r="K565" s="231"/>
    </row>
    <row r="566" spans="1:11" s="208" customFormat="1" hidden="1">
      <c r="A566" s="231"/>
      <c r="B566" s="233"/>
      <c r="C566" s="321" t="str">
        <f>'Data information'!C783</f>
        <v xml:space="preserve"> - H-800x300x4x26 mm. 210 kg./m.</v>
      </c>
      <c r="D566" s="254"/>
      <c r="E566" s="285" t="str">
        <f>'Data information'!D783</f>
        <v>กก.</v>
      </c>
      <c r="F566" s="254">
        <f>'Data information'!E783</f>
        <v>35.35</v>
      </c>
      <c r="G566" s="254">
        <f t="shared" si="51"/>
        <v>0</v>
      </c>
      <c r="H566" s="254">
        <f>'Data information'!F783</f>
        <v>0</v>
      </c>
      <c r="I566" s="254">
        <f t="shared" si="52"/>
        <v>0</v>
      </c>
      <c r="J566" s="254">
        <f t="shared" si="53"/>
        <v>0</v>
      </c>
      <c r="K566" s="231"/>
    </row>
    <row r="567" spans="1:11" s="208" customFormat="1" hidden="1">
      <c r="A567" s="231"/>
      <c r="B567" s="233"/>
      <c r="C567" s="321" t="str">
        <f>'Data information'!C784</f>
        <v xml:space="preserve"> - H-400x200x8x13 mm.</v>
      </c>
      <c r="D567" s="254"/>
      <c r="E567" s="285" t="str">
        <f>'Data information'!D784</f>
        <v>กก.</v>
      </c>
      <c r="F567" s="254">
        <f>'Data information'!E784</f>
        <v>33.409999999999997</v>
      </c>
      <c r="G567" s="254">
        <f t="shared" si="51"/>
        <v>0</v>
      </c>
      <c r="H567" s="254">
        <f>'Data information'!F784</f>
        <v>0</v>
      </c>
      <c r="I567" s="254">
        <f t="shared" si="52"/>
        <v>0</v>
      </c>
      <c r="J567" s="254">
        <f t="shared" si="53"/>
        <v>0</v>
      </c>
      <c r="K567" s="231"/>
    </row>
    <row r="568" spans="1:11" s="208" customFormat="1" hidden="1">
      <c r="A568" s="231"/>
      <c r="B568" s="233"/>
      <c r="C568" s="321" t="str">
        <f>'Data information'!C785</f>
        <v xml:space="preserve"> - ระแนง อลูมิเนียมขนาด 6"</v>
      </c>
      <c r="D568" s="254"/>
      <c r="E568" s="285" t="str">
        <f>'Data information'!D785</f>
        <v>ม.</v>
      </c>
      <c r="F568" s="254">
        <f>'Data information'!E785</f>
        <v>378.35</v>
      </c>
      <c r="G568" s="254">
        <f t="shared" si="51"/>
        <v>0</v>
      </c>
      <c r="H568" s="254">
        <f>'Data information'!F785</f>
        <v>0</v>
      </c>
      <c r="I568" s="254">
        <f t="shared" si="52"/>
        <v>0</v>
      </c>
      <c r="J568" s="254">
        <f t="shared" si="53"/>
        <v>0</v>
      </c>
      <c r="K568" s="231"/>
    </row>
    <row r="569" spans="1:11" s="208" customFormat="1" hidden="1">
      <c r="A569" s="231"/>
      <c r="B569" s="233"/>
      <c r="C569" s="321" t="str">
        <f>'Data information'!C786</f>
        <v xml:space="preserve"> - หลังคากระจกลามิเนตสีเทา  เทมเปอร์ 6 มม.+PVB หนา0.38 มม.+กระจกใส 6 มม.</v>
      </c>
      <c r="D569" s="254"/>
      <c r="E569" s="285" t="str">
        <f>'Data information'!D786</f>
        <v>ตร.ม.</v>
      </c>
      <c r="F569" s="254">
        <f>'Data information'!E786</f>
        <v>1463.9</v>
      </c>
      <c r="G569" s="254">
        <f t="shared" si="51"/>
        <v>0</v>
      </c>
      <c r="H569" s="254">
        <f>'Data information'!F786</f>
        <v>0</v>
      </c>
      <c r="I569" s="254">
        <f t="shared" si="52"/>
        <v>0</v>
      </c>
      <c r="J569" s="254">
        <f t="shared" si="53"/>
        <v>0</v>
      </c>
      <c r="K569" s="231"/>
    </row>
    <row r="570" spans="1:11" s="208" customFormat="1" hidden="1">
      <c r="A570" s="231"/>
      <c r="B570" s="233"/>
      <c r="C570" s="321" t="str">
        <f>'Data information'!C787</f>
        <v xml:space="preserve"> - PL.500x300x20mm.</v>
      </c>
      <c r="D570" s="254"/>
      <c r="E570" s="285" t="str">
        <f>'Data information'!D787</f>
        <v>กก.</v>
      </c>
      <c r="F570" s="254">
        <f>'Data information'!E787</f>
        <v>28.44</v>
      </c>
      <c r="G570" s="254">
        <f t="shared" si="51"/>
        <v>0</v>
      </c>
      <c r="H570" s="254">
        <f>'Data information'!F787</f>
        <v>0</v>
      </c>
      <c r="I570" s="254">
        <f t="shared" si="52"/>
        <v>0</v>
      </c>
      <c r="J570" s="254">
        <f t="shared" si="53"/>
        <v>0</v>
      </c>
      <c r="K570" s="231"/>
    </row>
    <row r="571" spans="1:11" s="208" customFormat="1" hidden="1">
      <c r="A571" s="231"/>
      <c r="B571" s="233"/>
      <c r="C571" s="321" t="str">
        <f>'Data information'!C788</f>
        <v xml:space="preserve"> - Dowel DB16 (ฝังลึก 0.40 ม.)</v>
      </c>
      <c r="D571" s="254"/>
      <c r="E571" s="285" t="str">
        <f>'Data information'!D788</f>
        <v>กก.</v>
      </c>
      <c r="F571" s="254">
        <f>'Data information'!E788</f>
        <v>20.14</v>
      </c>
      <c r="G571" s="254">
        <f t="shared" si="51"/>
        <v>0</v>
      </c>
      <c r="H571" s="254">
        <f>'Data information'!F788</f>
        <v>0</v>
      </c>
      <c r="I571" s="254">
        <f t="shared" si="52"/>
        <v>0</v>
      </c>
      <c r="J571" s="254">
        <f t="shared" si="53"/>
        <v>0</v>
      </c>
      <c r="K571" s="231"/>
    </row>
    <row r="572" spans="1:11" s="208" customFormat="1" hidden="1">
      <c r="A572" s="231"/>
      <c r="B572" s="233"/>
      <c r="C572" s="321" t="str">
        <f>'Data information'!C789</f>
        <v xml:space="preserve"> - ค่าแรงเชื่อม ประกอบเหล็กโครงสร้าง</v>
      </c>
      <c r="D572" s="254"/>
      <c r="E572" s="285" t="str">
        <f>'Data information'!D789</f>
        <v>กก.</v>
      </c>
      <c r="F572" s="254">
        <f>'Data information'!E789</f>
        <v>0</v>
      </c>
      <c r="G572" s="254">
        <f t="shared" si="51"/>
        <v>0</v>
      </c>
      <c r="H572" s="254">
        <f>'Data information'!F789</f>
        <v>10</v>
      </c>
      <c r="I572" s="254">
        <f t="shared" si="52"/>
        <v>0</v>
      </c>
      <c r="J572" s="254">
        <f t="shared" si="53"/>
        <v>0</v>
      </c>
      <c r="K572" s="231"/>
    </row>
    <row r="573" spans="1:11" s="208" customFormat="1" hidden="1">
      <c r="A573" s="231"/>
      <c r="B573" s="233"/>
      <c r="C573" s="321" t="str">
        <f>'Data information'!C790</f>
        <v xml:space="preserve"> - ทาสีกันสนิม</v>
      </c>
      <c r="D573" s="254"/>
      <c r="E573" s="285" t="str">
        <f>'Data information'!D790</f>
        <v>ตร.ม.</v>
      </c>
      <c r="F573" s="254">
        <f>'Data information'!E790</f>
        <v>22.42</v>
      </c>
      <c r="G573" s="254">
        <f t="shared" si="51"/>
        <v>0</v>
      </c>
      <c r="H573" s="254">
        <f>'Data information'!F790</f>
        <v>30</v>
      </c>
      <c r="I573" s="254">
        <f t="shared" si="52"/>
        <v>0</v>
      </c>
      <c r="J573" s="254">
        <f t="shared" si="53"/>
        <v>0</v>
      </c>
      <c r="K573" s="231"/>
    </row>
    <row r="574" spans="1:11" s="208" customFormat="1" hidden="1">
      <c r="A574" s="231"/>
      <c r="B574" s="233"/>
      <c r="C574" s="321" t="str">
        <f>'Data information'!C791</f>
        <v xml:space="preserve"> - ทาสีน้ำมัน</v>
      </c>
      <c r="D574" s="254"/>
      <c r="E574" s="285" t="str">
        <f>'Data information'!D791</f>
        <v>ตร.ม.</v>
      </c>
      <c r="F574" s="254">
        <f>'Data information'!E791</f>
        <v>66.12</v>
      </c>
      <c r="G574" s="254">
        <f>D574*F574</f>
        <v>0</v>
      </c>
      <c r="H574" s="254">
        <f>'Data information'!F791</f>
        <v>35</v>
      </c>
      <c r="I574" s="254">
        <f>D574*H574</f>
        <v>0</v>
      </c>
      <c r="J574" s="254">
        <f>G574+I574</f>
        <v>0</v>
      </c>
      <c r="K574" s="231"/>
    </row>
    <row r="575" spans="1:11" s="208" customFormat="1" hidden="1">
      <c r="A575" s="231"/>
      <c r="B575" s="233"/>
      <c r="C575" s="319" t="str">
        <f>'Data information'!C792</f>
        <v>โครงสร้างพื้น ยกระดับห้องเรียนรวม</v>
      </c>
      <c r="D575" s="254"/>
      <c r="E575" s="285"/>
      <c r="F575" s="254"/>
      <c r="G575" s="254"/>
      <c r="H575" s="254"/>
      <c r="I575" s="254"/>
      <c r="J575" s="254"/>
      <c r="K575" s="320" t="s">
        <v>967</v>
      </c>
    </row>
    <row r="576" spans="1:11" s="208" customFormat="1" hidden="1">
      <c r="A576" s="231"/>
      <c r="B576" s="233"/>
      <c r="C576" s="321" t="str">
        <f>'Data information'!C793</f>
        <v xml:space="preserve"> - แผ่นวีว่าบอร์ดหนา 20 มม.</v>
      </c>
      <c r="D576" s="254"/>
      <c r="E576" s="285" t="str">
        <f>'Data information'!D793</f>
        <v>ตร.ม.</v>
      </c>
      <c r="F576" s="254">
        <f>'Data information'!E793</f>
        <v>271</v>
      </c>
      <c r="G576" s="254">
        <f t="shared" ref="G576:G585" si="54">D576*F576</f>
        <v>0</v>
      </c>
      <c r="H576" s="254">
        <f>'Data information'!F793</f>
        <v>15</v>
      </c>
      <c r="I576" s="254">
        <f t="shared" ref="I576:I585" si="55">D576*H576</f>
        <v>0</v>
      </c>
      <c r="J576" s="254">
        <f t="shared" ref="J576:J585" si="56">G576+I576</f>
        <v>0</v>
      </c>
      <c r="K576" s="231"/>
    </row>
    <row r="577" spans="1:11" s="208" customFormat="1" hidden="1">
      <c r="A577" s="231"/>
      <c r="B577" s="233"/>
      <c r="C577" s="321" t="str">
        <f>'Data information'!C794</f>
        <v xml:space="preserve"> - H-200x150x6x9 mm.</v>
      </c>
      <c r="D577" s="254"/>
      <c r="E577" s="285" t="str">
        <f>'Data information'!D794</f>
        <v>กก.</v>
      </c>
      <c r="F577" s="254">
        <f>'Data information'!E794</f>
        <v>33.46</v>
      </c>
      <c r="G577" s="254">
        <f t="shared" si="54"/>
        <v>0</v>
      </c>
      <c r="H577" s="254">
        <f>'Data information'!F794</f>
        <v>0</v>
      </c>
      <c r="I577" s="254">
        <f t="shared" si="55"/>
        <v>0</v>
      </c>
      <c r="J577" s="254">
        <f t="shared" si="56"/>
        <v>0</v>
      </c>
      <c r="K577" s="231"/>
    </row>
    <row r="578" spans="1:11" s="208" customFormat="1" hidden="1">
      <c r="A578" s="231"/>
      <c r="B578" s="233"/>
      <c r="C578" s="321" t="str">
        <f>'Data information'!C795</f>
        <v xml:space="preserve"> - H-150x150x7x10 mm.</v>
      </c>
      <c r="D578" s="254"/>
      <c r="E578" s="285" t="str">
        <f>'Data information'!D795</f>
        <v>กก.</v>
      </c>
      <c r="F578" s="254">
        <f>'Data information'!E795</f>
        <v>35.61</v>
      </c>
      <c r="G578" s="254">
        <f t="shared" si="54"/>
        <v>0</v>
      </c>
      <c r="H578" s="254">
        <f>'Data information'!F795</f>
        <v>0</v>
      </c>
      <c r="I578" s="254">
        <f t="shared" si="55"/>
        <v>0</v>
      </c>
      <c r="J578" s="254">
        <f t="shared" si="56"/>
        <v>0</v>
      </c>
      <c r="K578" s="231"/>
    </row>
    <row r="579" spans="1:11" s="208" customFormat="1" hidden="1">
      <c r="A579" s="231"/>
      <c r="B579" s="233"/>
      <c r="C579" s="321" t="str">
        <f>'Data information'!C796</f>
        <v xml:space="preserve"> - L-150x150x12 mm.</v>
      </c>
      <c r="D579" s="254"/>
      <c r="E579" s="285" t="str">
        <f>'Data information'!D796</f>
        <v>กก.</v>
      </c>
      <c r="F579" s="254">
        <f>'Data information'!E796</f>
        <v>37.42</v>
      </c>
      <c r="G579" s="254">
        <f t="shared" si="54"/>
        <v>0</v>
      </c>
      <c r="H579" s="254">
        <f>'Data information'!F796</f>
        <v>0</v>
      </c>
      <c r="I579" s="254">
        <f t="shared" si="55"/>
        <v>0</v>
      </c>
      <c r="J579" s="254">
        <f t="shared" si="56"/>
        <v>0</v>
      </c>
      <c r="K579" s="231"/>
    </row>
    <row r="580" spans="1:11" s="208" customFormat="1" hidden="1">
      <c r="A580" s="231"/>
      <c r="B580" s="233"/>
      <c r="C580" s="321" t="str">
        <f>'Data information'!C797</f>
        <v xml:space="preserve"> - C-125X50X20X2.3mm.</v>
      </c>
      <c r="D580" s="254"/>
      <c r="E580" s="285" t="str">
        <f>'Data information'!D797</f>
        <v>กก.</v>
      </c>
      <c r="F580" s="254">
        <f>'Data information'!E797</f>
        <v>27.3</v>
      </c>
      <c r="G580" s="254">
        <f t="shared" si="54"/>
        <v>0</v>
      </c>
      <c r="H580" s="254">
        <f>'Data information'!F797</f>
        <v>0</v>
      </c>
      <c r="I580" s="254">
        <f t="shared" si="55"/>
        <v>0</v>
      </c>
      <c r="J580" s="254">
        <f t="shared" si="56"/>
        <v>0</v>
      </c>
      <c r="K580" s="231"/>
    </row>
    <row r="581" spans="1:11" s="208" customFormat="1" hidden="1">
      <c r="A581" s="231"/>
      <c r="B581" s="233"/>
      <c r="C581" s="321" t="str">
        <f>'Data information'!C798</f>
        <v xml:space="preserve"> - C-75X45X15X2.3mm.</v>
      </c>
      <c r="D581" s="254"/>
      <c r="E581" s="285" t="str">
        <f>'Data information'!D798</f>
        <v>กก.</v>
      </c>
      <c r="F581" s="254">
        <f>'Data information'!E798</f>
        <v>27.3</v>
      </c>
      <c r="G581" s="254">
        <f t="shared" si="54"/>
        <v>0</v>
      </c>
      <c r="H581" s="254">
        <f>'Data information'!F798</f>
        <v>0</v>
      </c>
      <c r="I581" s="254">
        <f t="shared" si="55"/>
        <v>0</v>
      </c>
      <c r="J581" s="254">
        <f t="shared" si="56"/>
        <v>0</v>
      </c>
      <c r="K581" s="231"/>
    </row>
    <row r="582" spans="1:11" s="208" customFormat="1" hidden="1">
      <c r="A582" s="231"/>
      <c r="B582" s="233"/>
      <c r="C582" s="321" t="str">
        <f>'Data information'!C799</f>
        <v xml:space="preserve"> - PL.300X300X16mm.</v>
      </c>
      <c r="D582" s="254"/>
      <c r="E582" s="285" t="str">
        <f>'Data information'!D799</f>
        <v>กก.</v>
      </c>
      <c r="F582" s="254">
        <f>'Data information'!E799</f>
        <v>30.5</v>
      </c>
      <c r="G582" s="254">
        <f t="shared" si="54"/>
        <v>0</v>
      </c>
      <c r="H582" s="254">
        <f>'Data information'!F799</f>
        <v>0</v>
      </c>
      <c r="I582" s="254">
        <f t="shared" si="55"/>
        <v>0</v>
      </c>
      <c r="J582" s="254">
        <f t="shared" si="56"/>
        <v>0</v>
      </c>
      <c r="K582" s="231"/>
    </row>
    <row r="583" spans="1:11" s="208" customFormat="1" hidden="1">
      <c r="A583" s="231"/>
      <c r="B583" s="233"/>
      <c r="C583" s="321" t="str">
        <f>'Data information'!C800</f>
        <v xml:space="preserve"> - Dowel DB20 (ฝังลึก 0.40 ม.)</v>
      </c>
      <c r="D583" s="254"/>
      <c r="E583" s="285" t="str">
        <f>'Data information'!D800</f>
        <v>กก.</v>
      </c>
      <c r="F583" s="254">
        <f>'Data information'!E800</f>
        <v>20.18</v>
      </c>
      <c r="G583" s="254">
        <f t="shared" si="54"/>
        <v>0</v>
      </c>
      <c r="H583" s="254">
        <f>'Data information'!F800</f>
        <v>0</v>
      </c>
      <c r="I583" s="254">
        <f t="shared" si="55"/>
        <v>0</v>
      </c>
      <c r="J583" s="254">
        <f t="shared" si="56"/>
        <v>0</v>
      </c>
      <c r="K583" s="231"/>
    </row>
    <row r="584" spans="1:11" s="208" customFormat="1" hidden="1">
      <c r="A584" s="231"/>
      <c r="B584" s="233"/>
      <c r="C584" s="321" t="str">
        <f>'Data information'!C801</f>
        <v xml:space="preserve"> - ค่าแรงเชื่อม ประกอบเหล็กโครงสร้าง</v>
      </c>
      <c r="D584" s="254"/>
      <c r="E584" s="285" t="str">
        <f>'Data information'!D801</f>
        <v>กก.</v>
      </c>
      <c r="F584" s="254">
        <f>'Data information'!E801</f>
        <v>0</v>
      </c>
      <c r="G584" s="254">
        <f t="shared" si="54"/>
        <v>0</v>
      </c>
      <c r="H584" s="254">
        <f>'Data information'!F801</f>
        <v>10</v>
      </c>
      <c r="I584" s="254">
        <f t="shared" si="55"/>
        <v>0</v>
      </c>
      <c r="J584" s="254">
        <f t="shared" si="56"/>
        <v>0</v>
      </c>
      <c r="K584" s="231"/>
    </row>
    <row r="585" spans="1:11" s="208" customFormat="1" hidden="1">
      <c r="A585" s="231"/>
      <c r="B585" s="233"/>
      <c r="C585" s="321" t="str">
        <f>'Data information'!C802</f>
        <v xml:space="preserve"> - ทาสีกันสนิม</v>
      </c>
      <c r="D585" s="254"/>
      <c r="E585" s="285" t="str">
        <f>'Data information'!D802</f>
        <v>ตร.ม.</v>
      </c>
      <c r="F585" s="254">
        <f>'Data information'!E802</f>
        <v>22.42</v>
      </c>
      <c r="G585" s="254">
        <f t="shared" si="54"/>
        <v>0</v>
      </c>
      <c r="H585" s="254">
        <f>'Data information'!F802</f>
        <v>30</v>
      </c>
      <c r="I585" s="254">
        <f t="shared" si="55"/>
        <v>0</v>
      </c>
      <c r="J585" s="254">
        <f t="shared" si="56"/>
        <v>0</v>
      </c>
      <c r="K585" s="231"/>
    </row>
    <row r="586" spans="1:11" s="208" customFormat="1" hidden="1">
      <c r="A586" s="231"/>
      <c r="B586" s="233"/>
      <c r="C586" s="321" t="str">
        <f>'Data information'!C803</f>
        <v xml:space="preserve"> - ทาสีน้ำมัน</v>
      </c>
      <c r="D586" s="254"/>
      <c r="E586" s="285" t="str">
        <f>'Data information'!D803</f>
        <v>ตร.ม.</v>
      </c>
      <c r="F586" s="254">
        <f>'Data information'!E803</f>
        <v>66.12</v>
      </c>
      <c r="G586" s="254">
        <f>D586*F586</f>
        <v>0</v>
      </c>
      <c r="H586" s="254">
        <f>'Data information'!F803</f>
        <v>30</v>
      </c>
      <c r="I586" s="254">
        <f>D586*H586</f>
        <v>0</v>
      </c>
      <c r="J586" s="254">
        <f>G586+I586</f>
        <v>0</v>
      </c>
      <c r="K586" s="231"/>
    </row>
    <row r="587" spans="1:11" s="208" customFormat="1" hidden="1">
      <c r="A587" s="231"/>
      <c r="B587" s="233"/>
      <c r="C587" s="319" t="str">
        <f>'Data information'!C804</f>
        <v>ห้อง Pantry</v>
      </c>
      <c r="D587" s="254"/>
      <c r="E587" s="285"/>
      <c r="F587" s="254"/>
      <c r="G587" s="254"/>
      <c r="H587" s="254"/>
      <c r="I587" s="254"/>
      <c r="J587" s="254"/>
      <c r="K587" s="320" t="s">
        <v>967</v>
      </c>
    </row>
    <row r="588" spans="1:11" s="208" customFormat="1" hidden="1">
      <c r="A588" s="231"/>
      <c r="B588" s="233"/>
      <c r="C588" s="321" t="str">
        <f>'Data information'!C805</f>
        <v xml:space="preserve"> - เคาน์เตอร์ คสล. หนา 0.10 กว้าง 0.60 Top กระเบื้องพอร์แลน ห้อง Pantry</v>
      </c>
      <c r="D588" s="254"/>
      <c r="E588" s="285" t="str">
        <f>'Data information'!D805</f>
        <v>ม.</v>
      </c>
      <c r="F588" s="254">
        <f>'Data information'!E805</f>
        <v>980</v>
      </c>
      <c r="G588" s="254">
        <f>D588*F588</f>
        <v>0</v>
      </c>
      <c r="H588" s="254">
        <f>'Data information'!F805</f>
        <v>0</v>
      </c>
      <c r="I588" s="254">
        <f>D588*H588</f>
        <v>0</v>
      </c>
      <c r="J588" s="254">
        <f>G588+I588</f>
        <v>0</v>
      </c>
      <c r="K588" s="231"/>
    </row>
    <row r="589" spans="1:11" s="208" customFormat="1" hidden="1">
      <c r="A589" s="231"/>
      <c r="B589" s="233"/>
      <c r="C589" s="321" t="str">
        <f>'Data information'!C806</f>
        <v xml:space="preserve"> - อ่างล้างจานสำเร็จรูป ชนิด 1 หลุม ชนิดติดใต้เคาน์เตอร์</v>
      </c>
      <c r="D589" s="254"/>
      <c r="E589" s="285" t="str">
        <f>'Data information'!D806</f>
        <v>ชุด</v>
      </c>
      <c r="F589" s="254">
        <f>'Data information'!E806</f>
        <v>1500</v>
      </c>
      <c r="G589" s="254">
        <f>D589*F589</f>
        <v>0</v>
      </c>
      <c r="H589" s="254">
        <f>'Data information'!F806</f>
        <v>0</v>
      </c>
      <c r="I589" s="254">
        <f>D589*H589</f>
        <v>0</v>
      </c>
      <c r="J589" s="254">
        <f>G589+I589</f>
        <v>0</v>
      </c>
      <c r="K589" s="231"/>
    </row>
    <row r="590" spans="1:11" s="208" customFormat="1">
      <c r="A590" s="295"/>
      <c r="B590" s="296"/>
      <c r="C590" s="319" t="str">
        <f>'Data information'!C807</f>
        <v>งานทาสี</v>
      </c>
      <c r="D590" s="254"/>
      <c r="E590" s="297"/>
      <c r="F590" s="219"/>
      <c r="G590" s="219"/>
      <c r="H590" s="219"/>
      <c r="I590" s="219"/>
      <c r="J590" s="219"/>
      <c r="K590" s="219"/>
    </row>
    <row r="591" spans="1:11" s="208" customFormat="1">
      <c r="A591" s="219"/>
      <c r="B591" s="221"/>
      <c r="C591" s="321" t="str">
        <f>'Data information'!C808</f>
        <v xml:space="preserve"> - สีน้ำพลาสติกอคิลิค 100% ชนิดทาภายนอก</v>
      </c>
      <c r="D591" s="254"/>
      <c r="E591" s="285" t="str">
        <f>'Data information'!D808</f>
        <v>ตร.ม.</v>
      </c>
      <c r="F591" s="254">
        <f>'Data information'!E808</f>
        <v>64.84</v>
      </c>
      <c r="G591" s="254">
        <f>D591*F591</f>
        <v>0</v>
      </c>
      <c r="H591" s="254">
        <f>'Data information'!F808</f>
        <v>31</v>
      </c>
      <c r="I591" s="254">
        <f>D591*H591</f>
        <v>0</v>
      </c>
      <c r="J591" s="254">
        <f>G591+I591</f>
        <v>0</v>
      </c>
      <c r="K591" s="320"/>
    </row>
    <row r="592" spans="1:11" s="208" customFormat="1" hidden="1">
      <c r="A592" s="231"/>
      <c r="B592" s="233"/>
      <c r="C592" s="321" t="str">
        <f>'Data information'!C809</f>
        <v xml:space="preserve"> - สีน้ำพลาสติกอคิลิค 100% ชนิดทาภายใน</v>
      </c>
      <c r="D592" s="254"/>
      <c r="E592" s="285" t="str">
        <f>'Data information'!D809</f>
        <v>ตร.ม.</v>
      </c>
      <c r="F592" s="254">
        <f>'Data information'!E809</f>
        <v>50.05</v>
      </c>
      <c r="G592" s="254">
        <f>D592*F592</f>
        <v>0</v>
      </c>
      <c r="H592" s="254">
        <f>'Data information'!F809</f>
        <v>28</v>
      </c>
      <c r="I592" s="254">
        <f>D592*H592</f>
        <v>0</v>
      </c>
      <c r="J592" s="254">
        <f>G592+I592</f>
        <v>0</v>
      </c>
      <c r="K592" s="231"/>
    </row>
    <row r="593" spans="1:11" s="208" customFormat="1" hidden="1">
      <c r="A593" s="231"/>
      <c r="B593" s="233"/>
      <c r="C593" s="321" t="str">
        <f>'Data information'!C810</f>
        <v xml:space="preserve"> - สีน้ำพลาสติกอคิลิค 100% ชนิดทาภายนอกและภายใน</v>
      </c>
      <c r="D593" s="254"/>
      <c r="E593" s="285" t="str">
        <f>'Data information'!D810</f>
        <v>ตร.ม.</v>
      </c>
      <c r="F593" s="254">
        <f>'Data information'!E810</f>
        <v>50.05</v>
      </c>
      <c r="G593" s="254">
        <f>D593*F593</f>
        <v>0</v>
      </c>
      <c r="H593" s="254">
        <f>'Data information'!F810</f>
        <v>28</v>
      </c>
      <c r="I593" s="254">
        <f>D593*H593</f>
        <v>0</v>
      </c>
      <c r="J593" s="254">
        <f>G593+I593</f>
        <v>0</v>
      </c>
      <c r="K593" s="231"/>
    </row>
    <row r="594" spans="1:11" s="208" customFormat="1" hidden="1">
      <c r="A594" s="231"/>
      <c r="B594" s="233"/>
      <c r="C594" s="321" t="str">
        <f>'Data information'!C811</f>
        <v xml:space="preserve"> - สีน้ำพลาสติกอคิลิค 100% สำหรับฝ้าเพดาน</v>
      </c>
      <c r="D594" s="254"/>
      <c r="E594" s="285" t="str">
        <f>'Data information'!D811</f>
        <v>ตร.ม.</v>
      </c>
      <c r="F594" s="254">
        <f>'Data information'!E811</f>
        <v>50.05</v>
      </c>
      <c r="G594" s="254">
        <f>D594*F594</f>
        <v>0</v>
      </c>
      <c r="H594" s="254">
        <f>'Data information'!F811</f>
        <v>28</v>
      </c>
      <c r="I594" s="254">
        <f>D594*H594</f>
        <v>0</v>
      </c>
      <c r="J594" s="254">
        <f>G594+I594</f>
        <v>0</v>
      </c>
      <c r="K594" s="231"/>
    </row>
    <row r="595" spans="1:11" s="208" customFormat="1" hidden="1">
      <c r="A595" s="231"/>
      <c r="B595" s="233"/>
      <c r="C595" s="321" t="str">
        <f>'Data information'!C812</f>
        <v xml:space="preserve"> - น้ำยากันตะใคร่สูตรน้ำมัน</v>
      </c>
      <c r="D595" s="254"/>
      <c r="E595" s="285" t="str">
        <f>'Data information'!D812</f>
        <v>ตร.ม.</v>
      </c>
      <c r="F595" s="254">
        <f>'Data information'!E812</f>
        <v>10</v>
      </c>
      <c r="G595" s="254">
        <f>D595*F595</f>
        <v>0</v>
      </c>
      <c r="H595" s="254">
        <f>'Data information'!F812</f>
        <v>20</v>
      </c>
      <c r="I595" s="254">
        <f>D595*H595</f>
        <v>0</v>
      </c>
      <c r="J595" s="254">
        <f>G595+I595</f>
        <v>0</v>
      </c>
      <c r="K595" s="231"/>
    </row>
    <row r="596" spans="1:11" s="208" customFormat="1">
      <c r="A596" s="231"/>
      <c r="B596" s="233"/>
      <c r="C596" s="222"/>
      <c r="D596" s="254"/>
      <c r="E596" s="285"/>
      <c r="F596" s="254"/>
      <c r="G596" s="254"/>
      <c r="H596" s="254"/>
      <c r="I596" s="254"/>
      <c r="J596" s="254"/>
      <c r="K596" s="231"/>
    </row>
    <row r="597" spans="1:11" s="208" customFormat="1">
      <c r="A597" s="299"/>
      <c r="B597" s="606" t="str">
        <f>"รวม"&amp;B121</f>
        <v>รวมหมวดงานสถาปัตยกรรม</v>
      </c>
      <c r="C597" s="606"/>
      <c r="D597" s="300"/>
      <c r="E597" s="301"/>
      <c r="F597" s="300"/>
      <c r="G597" s="300">
        <f>SUM(G121:G596)</f>
        <v>0</v>
      </c>
      <c r="H597" s="300"/>
      <c r="I597" s="300">
        <f>SUM(I121:I596)</f>
        <v>0</v>
      </c>
      <c r="J597" s="300">
        <f>SUM(J121:J596)</f>
        <v>0</v>
      </c>
      <c r="K597" s="299"/>
    </row>
  </sheetData>
  <mergeCells count="15">
    <mergeCell ref="B28:C28"/>
    <mergeCell ref="B35:C35"/>
    <mergeCell ref="B120:C120"/>
    <mergeCell ref="B597:C597"/>
    <mergeCell ref="H7:I7"/>
    <mergeCell ref="F6:H6"/>
    <mergeCell ref="A1:K1"/>
    <mergeCell ref="K2:K5"/>
    <mergeCell ref="D5:F5"/>
    <mergeCell ref="A7:A8"/>
    <mergeCell ref="B7:C8"/>
    <mergeCell ref="D7:D8"/>
    <mergeCell ref="E7:E8"/>
    <mergeCell ref="F7:G7"/>
    <mergeCell ref="K7:K8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ปร.4.2.9 (4)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New,Bold Italic"&amp;12อาคารทางเชื่อม&amp;R&amp;"TH Sarabun New,Regular"ทางเชื่อม  4</oddFooter>
  </headerFooter>
  <rowBreaks count="4" manualBreakCount="4">
    <brk id="28" max="16383" man="1"/>
    <brk id="35" max="10" man="1"/>
    <brk id="55" max="10" man="1"/>
    <brk id="120" max="10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7"/>
  <sheetViews>
    <sheetView view="pageBreakPreview" topLeftCell="A520" zoomScaleNormal="100" zoomScaleSheetLayoutView="100" workbookViewId="0">
      <selection activeCell="D9" sqref="D9:D597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2 ค่างานก่อสร้างตัวอาคาร     "&amp;'6'!C22</f>
        <v>ส่วนที่ 2 ค่างานก่อสร้างตัวอาคาร     อาคารทางเชื่อม</v>
      </c>
      <c r="B2" s="95"/>
      <c r="C2" s="96"/>
      <c r="D2" s="250"/>
      <c r="E2" s="438"/>
      <c r="F2" s="439"/>
      <c r="G2" s="266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3"/>
      <c r="E3" s="523"/>
      <c r="F3" s="522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519"/>
      <c r="E4" s="520"/>
      <c r="F4" s="520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s="500" customFormat="1" ht="24.75" thickTop="1">
      <c r="A9" s="492">
        <v>9.5</v>
      </c>
      <c r="B9" s="493"/>
      <c r="C9" s="494" t="str">
        <f>'5.2.09'!B13&amp; 5</f>
        <v>อาคารทางเชื่อม5</v>
      </c>
      <c r="D9" s="495"/>
      <c r="E9" s="496"/>
      <c r="F9" s="495"/>
      <c r="G9" s="495"/>
      <c r="H9" s="495"/>
      <c r="I9" s="495"/>
      <c r="J9" s="495"/>
      <c r="K9" s="495"/>
    </row>
    <row r="10" spans="1:11" s="500" customFormat="1">
      <c r="A10" s="474" t="s">
        <v>1312</v>
      </c>
      <c r="B10" s="475" t="s">
        <v>23</v>
      </c>
      <c r="C10" s="476"/>
      <c r="D10" s="449"/>
      <c r="E10" s="450"/>
      <c r="F10" s="449"/>
      <c r="G10" s="449">
        <f>G35</f>
        <v>0</v>
      </c>
      <c r="H10" s="449"/>
      <c r="I10" s="449">
        <f>I35</f>
        <v>0</v>
      </c>
      <c r="J10" s="449">
        <f>G10+I10</f>
        <v>0</v>
      </c>
      <c r="K10" s="451"/>
    </row>
    <row r="11" spans="1:11" s="500" customFormat="1">
      <c r="A11" s="474" t="s">
        <v>1313</v>
      </c>
      <c r="B11" s="475" t="s">
        <v>47</v>
      </c>
      <c r="C11" s="476"/>
      <c r="D11" s="449"/>
      <c r="E11" s="450"/>
      <c r="F11" s="449"/>
      <c r="G11" s="449">
        <f>G120</f>
        <v>0</v>
      </c>
      <c r="H11" s="449"/>
      <c r="I11" s="449">
        <f>I120</f>
        <v>0</v>
      </c>
      <c r="J11" s="449">
        <f>G11+I11</f>
        <v>0</v>
      </c>
      <c r="K11" s="451"/>
    </row>
    <row r="12" spans="1:11" s="500" customFormat="1">
      <c r="A12" s="474" t="s">
        <v>1314</v>
      </c>
      <c r="B12" s="475" t="s">
        <v>8</v>
      </c>
      <c r="C12" s="476"/>
      <c r="D12" s="449"/>
      <c r="E12" s="450"/>
      <c r="F12" s="449"/>
      <c r="G12" s="449">
        <f>G597</f>
        <v>0</v>
      </c>
      <c r="H12" s="449"/>
      <c r="I12" s="449">
        <f>I597</f>
        <v>0</v>
      </c>
      <c r="J12" s="449">
        <f>G12+I12</f>
        <v>0</v>
      </c>
      <c r="K12" s="451"/>
    </row>
    <row r="13" spans="1:11" s="500" customFormat="1">
      <c r="A13" s="474"/>
      <c r="B13" s="475"/>
      <c r="C13" s="476"/>
      <c r="D13" s="449"/>
      <c r="E13" s="450"/>
      <c r="F13" s="449"/>
      <c r="G13" s="449"/>
      <c r="H13" s="449"/>
      <c r="I13" s="449"/>
      <c r="J13" s="449"/>
      <c r="K13" s="451"/>
    </row>
    <row r="14" spans="1:11" s="500" customFormat="1">
      <c r="A14" s="451"/>
      <c r="B14" s="475"/>
      <c r="C14" s="476"/>
      <c r="D14" s="449"/>
      <c r="E14" s="450"/>
      <c r="F14" s="449"/>
      <c r="G14" s="449"/>
      <c r="H14" s="449"/>
      <c r="I14" s="449"/>
      <c r="J14" s="449"/>
      <c r="K14" s="451"/>
    </row>
    <row r="15" spans="1:11" s="500" customFormat="1">
      <c r="A15" s="474"/>
      <c r="B15" s="475"/>
      <c r="C15" s="476"/>
      <c r="D15" s="449"/>
      <c r="E15" s="450"/>
      <c r="F15" s="449"/>
      <c r="G15" s="449"/>
      <c r="H15" s="449"/>
      <c r="I15" s="449"/>
      <c r="J15" s="449"/>
      <c r="K15" s="451"/>
    </row>
    <row r="16" spans="1:11" s="500" customFormat="1">
      <c r="A16" s="451"/>
      <c r="B16" s="475"/>
      <c r="C16" s="476"/>
      <c r="D16" s="449"/>
      <c r="E16" s="450"/>
      <c r="F16" s="449"/>
      <c r="G16" s="449"/>
      <c r="H16" s="449"/>
      <c r="I16" s="449"/>
      <c r="J16" s="449"/>
      <c r="K16" s="451"/>
    </row>
    <row r="17" spans="1:11" s="500" customFormat="1">
      <c r="A17" s="451"/>
      <c r="B17" s="475"/>
      <c r="C17" s="476"/>
      <c r="D17" s="449"/>
      <c r="E17" s="450"/>
      <c r="F17" s="449"/>
      <c r="G17" s="449"/>
      <c r="H17" s="449"/>
      <c r="I17" s="449"/>
      <c r="J17" s="449"/>
      <c r="K17" s="451"/>
    </row>
    <row r="18" spans="1:11" s="500" customFormat="1">
      <c r="A18" s="451"/>
      <c r="B18" s="475"/>
      <c r="C18" s="476"/>
      <c r="D18" s="449"/>
      <c r="E18" s="450"/>
      <c r="F18" s="449"/>
      <c r="G18" s="449"/>
      <c r="H18" s="449"/>
      <c r="I18" s="449"/>
      <c r="J18" s="449"/>
      <c r="K18" s="451"/>
    </row>
    <row r="19" spans="1:11" s="500" customFormat="1">
      <c r="A19" s="451"/>
      <c r="B19" s="475"/>
      <c r="C19" s="476"/>
      <c r="D19" s="449"/>
      <c r="E19" s="450"/>
      <c r="F19" s="449"/>
      <c r="G19" s="449"/>
      <c r="H19" s="449"/>
      <c r="I19" s="449"/>
      <c r="J19" s="449"/>
      <c r="K19" s="451"/>
    </row>
    <row r="20" spans="1:11" s="500" customFormat="1">
      <c r="A20" s="451"/>
      <c r="B20" s="475"/>
      <c r="C20" s="476"/>
      <c r="D20" s="449"/>
      <c r="E20" s="450"/>
      <c r="F20" s="449"/>
      <c r="G20" s="449"/>
      <c r="H20" s="449"/>
      <c r="I20" s="449"/>
      <c r="J20" s="449"/>
      <c r="K20" s="451"/>
    </row>
    <row r="21" spans="1:11" s="500" customFormat="1">
      <c r="A21" s="451"/>
      <c r="B21" s="475"/>
      <c r="C21" s="476"/>
      <c r="D21" s="449"/>
      <c r="E21" s="450"/>
      <c r="F21" s="449"/>
      <c r="G21" s="449"/>
      <c r="H21" s="449"/>
      <c r="I21" s="449"/>
      <c r="J21" s="449"/>
      <c r="K21" s="451"/>
    </row>
    <row r="22" spans="1:11" s="500" customFormat="1">
      <c r="A22" s="451"/>
      <c r="B22" s="475"/>
      <c r="C22" s="476"/>
      <c r="D22" s="449"/>
      <c r="E22" s="450"/>
      <c r="F22" s="449"/>
      <c r="G22" s="449"/>
      <c r="H22" s="449"/>
      <c r="I22" s="449"/>
      <c r="J22" s="449"/>
      <c r="K22" s="451"/>
    </row>
    <row r="23" spans="1:11" s="500" customFormat="1">
      <c r="A23" s="451"/>
      <c r="B23" s="475"/>
      <c r="C23" s="476"/>
      <c r="D23" s="449"/>
      <c r="E23" s="450"/>
      <c r="F23" s="449"/>
      <c r="G23" s="449"/>
      <c r="H23" s="449"/>
      <c r="I23" s="449"/>
      <c r="J23" s="449"/>
      <c r="K23" s="451"/>
    </row>
    <row r="24" spans="1:11" s="500" customFormat="1">
      <c r="A24" s="451"/>
      <c r="B24" s="475"/>
      <c r="C24" s="476"/>
      <c r="D24" s="449"/>
      <c r="E24" s="450"/>
      <c r="F24" s="449"/>
      <c r="G24" s="449"/>
      <c r="H24" s="449"/>
      <c r="I24" s="449"/>
      <c r="J24" s="449"/>
      <c r="K24" s="451"/>
    </row>
    <row r="25" spans="1:11" s="500" customFormat="1">
      <c r="A25" s="451"/>
      <c r="B25" s="475"/>
      <c r="C25" s="476"/>
      <c r="D25" s="449"/>
      <c r="E25" s="450"/>
      <c r="F25" s="449"/>
      <c r="G25" s="449"/>
      <c r="H25" s="449"/>
      <c r="I25" s="449"/>
      <c r="J25" s="449"/>
      <c r="K25" s="451"/>
    </row>
    <row r="26" spans="1:11" s="500" customFormat="1">
      <c r="A26" s="451"/>
      <c r="B26" s="475"/>
      <c r="C26" s="476"/>
      <c r="D26" s="449"/>
      <c r="E26" s="450"/>
      <c r="F26" s="449"/>
      <c r="G26" s="449"/>
      <c r="H26" s="449"/>
      <c r="I26" s="449"/>
      <c r="J26" s="449"/>
      <c r="K26" s="451"/>
    </row>
    <row r="27" spans="1:11" s="500" customFormat="1">
      <c r="A27" s="454"/>
      <c r="B27" s="477"/>
      <c r="C27" s="478"/>
      <c r="D27" s="452"/>
      <c r="E27" s="453"/>
      <c r="F27" s="452"/>
      <c r="G27" s="452"/>
      <c r="H27" s="452"/>
      <c r="I27" s="452"/>
      <c r="J27" s="452"/>
      <c r="K27" s="454"/>
    </row>
    <row r="28" spans="1:11" s="500" customFormat="1" ht="24.75" thickBot="1">
      <c r="A28" s="479"/>
      <c r="B28" s="702" t="str">
        <f>"รวม "&amp;C9</f>
        <v>รวม อาคารทางเชื่อม5</v>
      </c>
      <c r="C28" s="702"/>
      <c r="D28" s="455"/>
      <c r="E28" s="456"/>
      <c r="F28" s="455"/>
      <c r="G28" s="455">
        <f>SUM(G9:G27)</f>
        <v>0</v>
      </c>
      <c r="H28" s="455"/>
      <c r="I28" s="455">
        <f>SUM(I9:I27)</f>
        <v>0</v>
      </c>
      <c r="J28" s="455">
        <f>SUM(J9:J27)</f>
        <v>0</v>
      </c>
      <c r="K28" s="457"/>
    </row>
    <row r="29" spans="1:11" s="500" customFormat="1" ht="24.75" thickTop="1">
      <c r="A29" s="480" t="str">
        <f>A10</f>
        <v>9.5.1</v>
      </c>
      <c r="B29" s="481" t="str">
        <f>B10</f>
        <v>หมวดเตรียมงานวิศวกรรม</v>
      </c>
      <c r="C29" s="476"/>
      <c r="D29" s="451"/>
      <c r="E29" s="458"/>
      <c r="F29" s="451"/>
      <c r="G29" s="451"/>
      <c r="H29" s="451"/>
      <c r="I29" s="451"/>
      <c r="J29" s="451"/>
      <c r="K29" s="451"/>
    </row>
    <row r="30" spans="1:11" s="500" customFormat="1" hidden="1">
      <c r="A30" s="451"/>
      <c r="B30" s="475"/>
      <c r="C30" s="476" t="str">
        <f>'Data information'!C120</f>
        <v xml:space="preserve"> - งานทดสอบชั้นดิน Soil Boring Test</v>
      </c>
      <c r="D30" s="449"/>
      <c r="E30" s="450" t="str">
        <f>'Data information'!D120</f>
        <v>จุด</v>
      </c>
      <c r="F30" s="449">
        <f>'Data information'!E120</f>
        <v>0</v>
      </c>
      <c r="G30" s="449">
        <f>D30*F30</f>
        <v>0</v>
      </c>
      <c r="H30" s="449">
        <f>'Data information'!F120</f>
        <v>12500</v>
      </c>
      <c r="I30" s="449">
        <f>D30*H30</f>
        <v>0</v>
      </c>
      <c r="J30" s="449">
        <f>G30+I30</f>
        <v>0</v>
      </c>
      <c r="K30" s="449"/>
    </row>
    <row r="31" spans="1:11" s="500" customFormat="1">
      <c r="A31" s="451"/>
      <c r="B31" s="475"/>
      <c r="C31" s="476" t="str">
        <f>'Data information'!C121</f>
        <v xml:space="preserve"> - งานขุดดินฐานรากและถมคืน</v>
      </c>
      <c r="D31" s="449"/>
      <c r="E31" s="450" t="str">
        <f>'Data information'!D121</f>
        <v>ลบ.ม.</v>
      </c>
      <c r="F31" s="449">
        <f>'Data information'!E121</f>
        <v>0</v>
      </c>
      <c r="G31" s="449">
        <f>D31*F31</f>
        <v>0</v>
      </c>
      <c r="H31" s="449">
        <f>'Data information'!F121</f>
        <v>112</v>
      </c>
      <c r="I31" s="449">
        <f>D31*H31</f>
        <v>0</v>
      </c>
      <c r="J31" s="449">
        <f>G31+I31</f>
        <v>0</v>
      </c>
      <c r="K31" s="451"/>
    </row>
    <row r="32" spans="1:11" s="500" customFormat="1">
      <c r="A32" s="451"/>
      <c r="B32" s="475"/>
      <c r="C32" s="476" t="str">
        <f>'Data information'!C122</f>
        <v xml:space="preserve"> - งานทรายหยาบรองพื้น</v>
      </c>
      <c r="D32" s="449"/>
      <c r="E32" s="450" t="str">
        <f>'Data information'!D122</f>
        <v>ลบ.ม.</v>
      </c>
      <c r="F32" s="449">
        <f>'Data information'!E122</f>
        <v>514.02</v>
      </c>
      <c r="G32" s="449">
        <f>D32*F32</f>
        <v>0</v>
      </c>
      <c r="H32" s="449">
        <f>'Data information'!F122</f>
        <v>104</v>
      </c>
      <c r="I32" s="449">
        <f>D32*H32</f>
        <v>0</v>
      </c>
      <c r="J32" s="449">
        <f>G32+I32</f>
        <v>0</v>
      </c>
      <c r="K32" s="451"/>
    </row>
    <row r="33" spans="1:11" s="500" customFormat="1">
      <c r="A33" s="451"/>
      <c r="B33" s="475"/>
      <c r="C33" s="476" t="str">
        <f>'Data information'!C123</f>
        <v xml:space="preserve"> - งานคอนกรีตหยาบรองพื้น fc'=180 ksc.</v>
      </c>
      <c r="D33" s="449"/>
      <c r="E33" s="450" t="str">
        <f>'Data information'!D123</f>
        <v>ลบ.ม.</v>
      </c>
      <c r="F33" s="449">
        <f>'Data information'!E123</f>
        <v>1827.1</v>
      </c>
      <c r="G33" s="449">
        <f>D33*F33</f>
        <v>0</v>
      </c>
      <c r="H33" s="449">
        <f>'Data information'!F123</f>
        <v>327</v>
      </c>
      <c r="I33" s="449">
        <f>D33*H33</f>
        <v>0</v>
      </c>
      <c r="J33" s="449">
        <f>G33+I33</f>
        <v>0</v>
      </c>
      <c r="K33" s="451"/>
    </row>
    <row r="34" spans="1:11" s="500" customFormat="1">
      <c r="A34" s="460"/>
      <c r="B34" s="482"/>
      <c r="C34" s="483"/>
      <c r="D34" s="460"/>
      <c r="E34" s="461"/>
      <c r="F34" s="460"/>
      <c r="G34" s="460"/>
      <c r="H34" s="460"/>
      <c r="I34" s="460"/>
      <c r="J34" s="460"/>
      <c r="K34" s="460"/>
    </row>
    <row r="35" spans="1:11" s="500" customFormat="1">
      <c r="A35" s="464"/>
      <c r="B35" s="703" t="str">
        <f>"รวม"&amp;B29</f>
        <v>รวมหมวดเตรียมงานวิศวกรรม</v>
      </c>
      <c r="C35" s="703"/>
      <c r="D35" s="462"/>
      <c r="E35" s="463"/>
      <c r="F35" s="462"/>
      <c r="G35" s="462">
        <f>SUM(G29:G34)</f>
        <v>0</v>
      </c>
      <c r="H35" s="462"/>
      <c r="I35" s="462">
        <f>SUM(I29:I34)</f>
        <v>0</v>
      </c>
      <c r="J35" s="462">
        <f>SUM(J29:J34)</f>
        <v>0</v>
      </c>
      <c r="K35" s="464"/>
    </row>
    <row r="36" spans="1:11" s="500" customFormat="1">
      <c r="A36" s="480" t="str">
        <f>A11</f>
        <v>9.5.2</v>
      </c>
      <c r="B36" s="481" t="str">
        <f>B11</f>
        <v>หมวดงานวิศวกรรมโครงสร้าง</v>
      </c>
      <c r="C36" s="476"/>
      <c r="D36" s="451"/>
      <c r="E36" s="458"/>
      <c r="F36" s="451"/>
      <c r="G36" s="451"/>
      <c r="H36" s="451"/>
      <c r="I36" s="451"/>
      <c r="J36" s="451"/>
      <c r="K36" s="451"/>
    </row>
    <row r="37" spans="1:11" s="500" customFormat="1">
      <c r="A37" s="480"/>
      <c r="B37" s="481"/>
      <c r="C37" s="484" t="str">
        <f>'Data information'!C126</f>
        <v>งานโครงสร้างเสาเข็มเจาะ</v>
      </c>
      <c r="D37" s="451"/>
      <c r="E37" s="458"/>
      <c r="F37" s="451"/>
      <c r="G37" s="451"/>
      <c r="H37" s="451"/>
      <c r="I37" s="451"/>
      <c r="J37" s="451"/>
      <c r="K37" s="451"/>
    </row>
    <row r="38" spans="1:11" s="500" customFormat="1">
      <c r="A38" s="451"/>
      <c r="B38" s="475"/>
      <c r="C38" s="476" t="str">
        <f>'Data information'!C127</f>
        <v xml:space="preserve"> - งานเสาเข็มเจาะ Dia.0.35 x 6.00 ม.</v>
      </c>
      <c r="D38" s="449"/>
      <c r="E38" s="450" t="str">
        <f>'Data information'!D127</f>
        <v>ต้น</v>
      </c>
      <c r="F38" s="449">
        <f>'Data information'!E127</f>
        <v>6720</v>
      </c>
      <c r="G38" s="449">
        <f>D38*F38</f>
        <v>0</v>
      </c>
      <c r="H38" s="449">
        <f>'Data information'!F127</f>
        <v>0</v>
      </c>
      <c r="I38" s="449">
        <f>D38*H38</f>
        <v>0</v>
      </c>
      <c r="J38" s="449">
        <f>G38+I38</f>
        <v>0</v>
      </c>
      <c r="K38" s="449"/>
    </row>
    <row r="39" spans="1:11" s="500" customFormat="1">
      <c r="A39" s="451"/>
      <c r="B39" s="475"/>
      <c r="C39" s="476" t="str">
        <f>'Data information'!C128</f>
        <v xml:space="preserve"> - งานเสาเข็มเจาะ Dia.0.60 x 6.00 ม.</v>
      </c>
      <c r="D39" s="449"/>
      <c r="E39" s="450" t="str">
        <f>'Data information'!D128</f>
        <v>ต้น</v>
      </c>
      <c r="F39" s="449">
        <f>'Data information'!E128</f>
        <v>12240</v>
      </c>
      <c r="G39" s="449">
        <f t="shared" ref="G39:G46" si="0">D39*F39</f>
        <v>0</v>
      </c>
      <c r="H39" s="449">
        <f>'Data information'!F128</f>
        <v>0</v>
      </c>
      <c r="I39" s="449">
        <f t="shared" ref="I39:I46" si="1">D39*H39</f>
        <v>0</v>
      </c>
      <c r="J39" s="449">
        <f t="shared" ref="J39:J46" si="2">G39+I39</f>
        <v>0</v>
      </c>
      <c r="K39" s="451"/>
    </row>
    <row r="40" spans="1:11" s="500" customFormat="1">
      <c r="A40" s="451"/>
      <c r="B40" s="475"/>
      <c r="C40" s="476" t="str">
        <f>'Data information'!C129</f>
        <v xml:space="preserve"> - ค่าสกัดหัวเสาเข็มเจาะ  (Dia.0.35 m.)</v>
      </c>
      <c r="D40" s="449"/>
      <c r="E40" s="450" t="str">
        <f>'Data information'!D129</f>
        <v>ต้น</v>
      </c>
      <c r="F40" s="449">
        <f>'Data information'!E129</f>
        <v>0</v>
      </c>
      <c r="G40" s="449">
        <f t="shared" si="0"/>
        <v>0</v>
      </c>
      <c r="H40" s="449">
        <f>'Data information'!F129</f>
        <v>350</v>
      </c>
      <c r="I40" s="449">
        <f t="shared" si="1"/>
        <v>0</v>
      </c>
      <c r="J40" s="449">
        <f t="shared" si="2"/>
        <v>0</v>
      </c>
      <c r="K40" s="451"/>
    </row>
    <row r="41" spans="1:11" s="500" customFormat="1">
      <c r="A41" s="451"/>
      <c r="B41" s="475"/>
      <c r="C41" s="476" t="str">
        <f>'Data information'!C130</f>
        <v xml:space="preserve"> - ค่าสกัดหัวเสาเข็มเจาะ  (Dia.0.60 m.)</v>
      </c>
      <c r="D41" s="449"/>
      <c r="E41" s="450" t="str">
        <f>'Data information'!D130</f>
        <v>ต้น</v>
      </c>
      <c r="F41" s="449">
        <f>'Data information'!E130</f>
        <v>0</v>
      </c>
      <c r="G41" s="449">
        <f t="shared" si="0"/>
        <v>0</v>
      </c>
      <c r="H41" s="449">
        <f>'Data information'!F130</f>
        <v>600</v>
      </c>
      <c r="I41" s="449">
        <f t="shared" si="1"/>
        <v>0</v>
      </c>
      <c r="J41" s="449">
        <f t="shared" si="2"/>
        <v>0</v>
      </c>
      <c r="K41" s="451"/>
    </row>
    <row r="42" spans="1:11" s="500" customFormat="1">
      <c r="A42" s="451"/>
      <c r="B42" s="475"/>
      <c r="C42" s="484" t="str">
        <f>'Data information'!C131</f>
        <v>งานทดสอบการรับน้ำหนักเสาเข็ม</v>
      </c>
      <c r="D42" s="449"/>
      <c r="E42" s="450"/>
      <c r="F42" s="449"/>
      <c r="G42" s="449"/>
      <c r="H42" s="449"/>
      <c r="I42" s="449"/>
      <c r="J42" s="449"/>
      <c r="K42" s="451"/>
    </row>
    <row r="43" spans="1:11" s="500" customFormat="1" ht="48">
      <c r="A43" s="451"/>
      <c r="B43" s="475"/>
      <c r="C43" s="490" t="str">
        <f>'Data information'!C132</f>
        <v xml:space="preserve"> - งานทดสอบการรับน้ำหนักเสาเข็มโดยวิธี Dynamic Load Test  (Dia.0.35 m.=23 Ton)</v>
      </c>
      <c r="D43" s="449"/>
      <c r="E43" s="450" t="str">
        <f>'Data information'!D132</f>
        <v>ต้น</v>
      </c>
      <c r="F43" s="449">
        <f>'Data information'!E132</f>
        <v>0</v>
      </c>
      <c r="G43" s="449">
        <f t="shared" si="0"/>
        <v>0</v>
      </c>
      <c r="H43" s="449">
        <f>'Data information'!F132</f>
        <v>10000</v>
      </c>
      <c r="I43" s="449">
        <f t="shared" si="1"/>
        <v>0</v>
      </c>
      <c r="J43" s="449">
        <f t="shared" si="2"/>
        <v>0</v>
      </c>
      <c r="K43" s="451"/>
    </row>
    <row r="44" spans="1:11" s="500" customFormat="1" ht="48">
      <c r="A44" s="451"/>
      <c r="B44" s="475"/>
      <c r="C44" s="490" t="str">
        <f>'Data information'!C133</f>
        <v xml:space="preserve"> - งานทดสอบการรับน้ำหนักเสาเข็มโดยวิธี Dynamic Load Test  (Dia.0.60 m.=54 Ton)</v>
      </c>
      <c r="D44" s="449"/>
      <c r="E44" s="450" t="str">
        <f>'Data information'!D133</f>
        <v>ต้น</v>
      </c>
      <c r="F44" s="449">
        <f>'Data information'!E133</f>
        <v>0</v>
      </c>
      <c r="G44" s="449">
        <f t="shared" si="0"/>
        <v>0</v>
      </c>
      <c r="H44" s="449">
        <f>'Data information'!F133</f>
        <v>10000</v>
      </c>
      <c r="I44" s="449">
        <f t="shared" si="1"/>
        <v>0</v>
      </c>
      <c r="J44" s="449">
        <f t="shared" si="2"/>
        <v>0</v>
      </c>
      <c r="K44" s="451"/>
    </row>
    <row r="45" spans="1:11" s="500" customFormat="1" hidden="1">
      <c r="A45" s="451"/>
      <c r="B45" s="475"/>
      <c r="C45" s="476" t="str">
        <f>'Data information'!C134</f>
        <v xml:space="preserve"> - งานทดสอบการรับน้ำหนักเสาเข็มโดยวิธี Static Load Test</v>
      </c>
      <c r="D45" s="449"/>
      <c r="E45" s="450">
        <f>'Data information'!D134</f>
        <v>0</v>
      </c>
      <c r="F45" s="449">
        <f>'Data information'!E134</f>
        <v>0</v>
      </c>
      <c r="G45" s="449">
        <f t="shared" si="0"/>
        <v>0</v>
      </c>
      <c r="H45" s="449">
        <f>'Data information'!F134</f>
        <v>0</v>
      </c>
      <c r="I45" s="449">
        <f t="shared" si="1"/>
        <v>0</v>
      </c>
      <c r="J45" s="449">
        <f t="shared" si="2"/>
        <v>0</v>
      </c>
      <c r="K45" s="451"/>
    </row>
    <row r="46" spans="1:11" s="500" customFormat="1">
      <c r="A46" s="451"/>
      <c r="B46" s="475"/>
      <c r="C46" s="476" t="str">
        <f>'Data information'!C135</f>
        <v xml:space="preserve"> - งานทดสอบความสมบูรณ์ของเสาเข็มโดยวิธี Seismic Test</v>
      </c>
      <c r="D46" s="449"/>
      <c r="E46" s="450" t="str">
        <f>'Data information'!D135</f>
        <v>ต้น</v>
      </c>
      <c r="F46" s="449">
        <f>'Data information'!E135</f>
        <v>0</v>
      </c>
      <c r="G46" s="449">
        <f t="shared" si="0"/>
        <v>0</v>
      </c>
      <c r="H46" s="449">
        <f>'Data information'!F135</f>
        <v>250</v>
      </c>
      <c r="I46" s="449">
        <f t="shared" si="1"/>
        <v>0</v>
      </c>
      <c r="J46" s="449">
        <f t="shared" si="2"/>
        <v>0</v>
      </c>
      <c r="K46" s="451"/>
    </row>
    <row r="47" spans="1:11" s="500" customFormat="1">
      <c r="A47" s="451"/>
      <c r="B47" s="475"/>
      <c r="C47" s="485" t="str">
        <f>'Data information'!C136</f>
        <v>งานคอนกรีตโครงสร้าง</v>
      </c>
      <c r="D47" s="449"/>
      <c r="E47" s="450"/>
      <c r="F47" s="449"/>
      <c r="G47" s="449"/>
      <c r="H47" s="449"/>
      <c r="I47" s="449"/>
      <c r="J47" s="449"/>
      <c r="K47" s="451"/>
    </row>
    <row r="48" spans="1:11" s="500" customFormat="1">
      <c r="A48" s="451"/>
      <c r="B48" s="475"/>
      <c r="C48" s="476" t="str">
        <f>'Data information'!C137</f>
        <v xml:space="preserve"> - คอนกรีตโครงสร้าง  fc'= 280 ksc. ทรงกระบอก</v>
      </c>
      <c r="D48" s="449"/>
      <c r="E48" s="450" t="str">
        <f>'Data information'!D137</f>
        <v>ลบ.ม.</v>
      </c>
      <c r="F48" s="449">
        <f>'Data information'!E137</f>
        <v>2046.73</v>
      </c>
      <c r="G48" s="449">
        <f t="shared" ref="G48:G65" si="3">D48*F48</f>
        <v>0</v>
      </c>
      <c r="H48" s="449">
        <f>'Data information'!F137</f>
        <v>519</v>
      </c>
      <c r="I48" s="449">
        <f t="shared" ref="I48:I65" si="4">D48*H48</f>
        <v>0</v>
      </c>
      <c r="J48" s="449">
        <f t="shared" ref="J48:J65" si="5">G48+I48</f>
        <v>0</v>
      </c>
      <c r="K48" s="451"/>
    </row>
    <row r="49" spans="1:11" s="500" customFormat="1" hidden="1">
      <c r="A49" s="451"/>
      <c r="B49" s="475"/>
      <c r="C49" s="476" t="str">
        <f>'Data information'!C138</f>
        <v xml:space="preserve"> - คอนกรีตโครงสร้าง  fc'=320 ksc. ทรงกระบอก</v>
      </c>
      <c r="D49" s="449"/>
      <c r="E49" s="450" t="str">
        <f>'Data information'!D138</f>
        <v>ลบ.ม.</v>
      </c>
      <c r="F49" s="449">
        <f>'Data information'!E138</f>
        <v>2149.5300000000002</v>
      </c>
      <c r="G49" s="449">
        <f t="shared" si="3"/>
        <v>0</v>
      </c>
      <c r="H49" s="449">
        <f>'Data information'!F138</f>
        <v>519</v>
      </c>
      <c r="I49" s="449">
        <f t="shared" si="4"/>
        <v>0</v>
      </c>
      <c r="J49" s="449">
        <f t="shared" si="5"/>
        <v>0</v>
      </c>
      <c r="K49" s="451"/>
    </row>
    <row r="50" spans="1:11" s="500" customFormat="1">
      <c r="A50" s="451"/>
      <c r="B50" s="475"/>
      <c r="C50" s="484" t="str">
        <f>'Data information'!C139</f>
        <v>งานแบบหล่อคอนกรีต</v>
      </c>
      <c r="D50" s="449"/>
      <c r="E50" s="450"/>
      <c r="F50" s="449"/>
      <c r="G50" s="449"/>
      <c r="H50" s="449"/>
      <c r="I50" s="449"/>
      <c r="J50" s="449"/>
      <c r="K50" s="451"/>
    </row>
    <row r="51" spans="1:11" s="500" customFormat="1">
      <c r="A51" s="451"/>
      <c r="B51" s="475"/>
      <c r="C51" s="476" t="str">
        <f>'Data information'!C140</f>
        <v xml:space="preserve"> - ไม้แบบทั่วไป  </v>
      </c>
      <c r="D51" s="449"/>
      <c r="E51" s="450" t="str">
        <f>'Data information'!D140</f>
        <v>ตร.ม.</v>
      </c>
      <c r="F51" s="449">
        <f>'Data information'!E140</f>
        <v>300</v>
      </c>
      <c r="G51" s="449">
        <f t="shared" si="3"/>
        <v>0</v>
      </c>
      <c r="H51" s="449">
        <f>'Data information'!F140</f>
        <v>0</v>
      </c>
      <c r="I51" s="449">
        <f t="shared" si="4"/>
        <v>0</v>
      </c>
      <c r="J51" s="449">
        <f t="shared" si="5"/>
        <v>0</v>
      </c>
      <c r="K51" s="451"/>
    </row>
    <row r="52" spans="1:11" s="500" customFormat="1">
      <c r="A52" s="451"/>
      <c r="B52" s="475"/>
      <c r="C52" s="476" t="str">
        <f>'Data information'!C141</f>
        <v xml:space="preserve"> - ค่าแรงไม้แบบ</v>
      </c>
      <c r="D52" s="449"/>
      <c r="E52" s="450" t="str">
        <f>'Data information'!D141</f>
        <v>ตร.ม.</v>
      </c>
      <c r="F52" s="449">
        <f>'Data information'!E141</f>
        <v>0</v>
      </c>
      <c r="G52" s="449">
        <f t="shared" si="3"/>
        <v>0</v>
      </c>
      <c r="H52" s="449">
        <f>'Data information'!F141</f>
        <v>121</v>
      </c>
      <c r="I52" s="449">
        <f t="shared" si="4"/>
        <v>0</v>
      </c>
      <c r="J52" s="449">
        <f t="shared" si="5"/>
        <v>0</v>
      </c>
      <c r="K52" s="451"/>
    </row>
    <row r="53" spans="1:11" s="500" customFormat="1">
      <c r="A53" s="451"/>
      <c r="B53" s="475"/>
      <c r="C53" s="476" t="str">
        <f>'Data information'!C142</f>
        <v xml:space="preserve"> - ไม้คร่าวยึดแบบหล่อคอนกรีต </v>
      </c>
      <c r="D53" s="449"/>
      <c r="E53" s="450" t="str">
        <f>'Data information'!D142</f>
        <v>ตร.ม.</v>
      </c>
      <c r="F53" s="449">
        <f>'Data information'!E142</f>
        <v>300</v>
      </c>
      <c r="G53" s="449">
        <f t="shared" si="3"/>
        <v>0</v>
      </c>
      <c r="H53" s="449">
        <f>'Data information'!F142</f>
        <v>0</v>
      </c>
      <c r="I53" s="449">
        <f t="shared" si="4"/>
        <v>0</v>
      </c>
      <c r="J53" s="449">
        <f t="shared" si="5"/>
        <v>0</v>
      </c>
      <c r="K53" s="451"/>
    </row>
    <row r="54" spans="1:11" s="500" customFormat="1" hidden="1">
      <c r="A54" s="451"/>
      <c r="B54" s="475"/>
      <c r="C54" s="476" t="str">
        <f>'Data information'!C143</f>
        <v xml:space="preserve"> - ไม้ค้ำยันแบบหล่อคอนกรีต </v>
      </c>
      <c r="D54" s="449"/>
      <c r="E54" s="450" t="str">
        <f>'Data information'!D143</f>
        <v>ต้น</v>
      </c>
      <c r="F54" s="449">
        <f>'Data information'!E143</f>
        <v>15</v>
      </c>
      <c r="G54" s="449">
        <f t="shared" si="3"/>
        <v>0</v>
      </c>
      <c r="H54" s="449">
        <f>'Data information'!F143</f>
        <v>0</v>
      </c>
      <c r="I54" s="449">
        <f t="shared" si="4"/>
        <v>0</v>
      </c>
      <c r="J54" s="449">
        <f t="shared" si="5"/>
        <v>0</v>
      </c>
      <c r="K54" s="451"/>
    </row>
    <row r="55" spans="1:11" s="500" customFormat="1">
      <c r="A55" s="451"/>
      <c r="B55" s="475"/>
      <c r="C55" s="476" t="str">
        <f>'Data information'!C144</f>
        <v xml:space="preserve"> - ตะปู</v>
      </c>
      <c r="D55" s="449"/>
      <c r="E55" s="450" t="str">
        <f>'Data information'!D144</f>
        <v>กก.</v>
      </c>
      <c r="F55" s="449">
        <f>'Data information'!E144</f>
        <v>58.88</v>
      </c>
      <c r="G55" s="449">
        <f t="shared" si="3"/>
        <v>0</v>
      </c>
      <c r="H55" s="449">
        <f>'Data information'!F144</f>
        <v>0</v>
      </c>
      <c r="I55" s="449">
        <f t="shared" si="4"/>
        <v>0</v>
      </c>
      <c r="J55" s="449">
        <f t="shared" si="5"/>
        <v>0</v>
      </c>
      <c r="K55" s="451"/>
    </row>
    <row r="56" spans="1:11" s="500" customFormat="1">
      <c r="A56" s="451"/>
      <c r="B56" s="475"/>
      <c r="C56" s="485" t="str">
        <f>'Data information'!C145</f>
        <v>งานเหล็กเสริมคอนกรีต</v>
      </c>
      <c r="D56" s="449"/>
      <c r="E56" s="450"/>
      <c r="F56" s="449"/>
      <c r="G56" s="449"/>
      <c r="H56" s="449"/>
      <c r="I56" s="449"/>
      <c r="J56" s="449"/>
      <c r="K56" s="451"/>
    </row>
    <row r="57" spans="1:11" s="500" customFormat="1">
      <c r="A57" s="451"/>
      <c r="B57" s="475"/>
      <c r="C57" s="476" t="str">
        <f>'Data information'!C146</f>
        <v xml:space="preserve"> - เหล็กเส้นกลมผิวเรียบ SR.24 RB6 มม.</v>
      </c>
      <c r="D57" s="449"/>
      <c r="E57" s="450" t="str">
        <f>'Data information'!D146</f>
        <v>กก.</v>
      </c>
      <c r="F57" s="449">
        <f>'Data information'!E146</f>
        <v>21.47</v>
      </c>
      <c r="G57" s="449">
        <f t="shared" si="3"/>
        <v>0</v>
      </c>
      <c r="H57" s="449">
        <f>'Data information'!F146</f>
        <v>4.4000000000000004</v>
      </c>
      <c r="I57" s="449">
        <f t="shared" si="4"/>
        <v>0</v>
      </c>
      <c r="J57" s="449">
        <f t="shared" si="5"/>
        <v>0</v>
      </c>
      <c r="K57" s="451"/>
    </row>
    <row r="58" spans="1:11" s="500" customFormat="1">
      <c r="A58" s="451"/>
      <c r="B58" s="475"/>
      <c r="C58" s="476" t="str">
        <f>'Data information'!C147</f>
        <v xml:space="preserve"> - เหล็กเส้นกลมผิวเรียบ SR.24 RB9 มม.</v>
      </c>
      <c r="D58" s="449"/>
      <c r="E58" s="450" t="str">
        <f>'Data information'!D147</f>
        <v>กก.</v>
      </c>
      <c r="F58" s="449">
        <f>'Data information'!E147</f>
        <v>20.79</v>
      </c>
      <c r="G58" s="449">
        <f t="shared" si="3"/>
        <v>0</v>
      </c>
      <c r="H58" s="449">
        <f>'Data information'!F147</f>
        <v>4.4000000000000004</v>
      </c>
      <c r="I58" s="449">
        <f t="shared" si="4"/>
        <v>0</v>
      </c>
      <c r="J58" s="449">
        <f t="shared" si="5"/>
        <v>0</v>
      </c>
      <c r="K58" s="451"/>
    </row>
    <row r="59" spans="1:11" s="500" customFormat="1">
      <c r="A59" s="451"/>
      <c r="B59" s="475"/>
      <c r="C59" s="476" t="str">
        <f>'Data information'!C148</f>
        <v xml:space="preserve"> - เหล็กเส้นกลมผิวข้ออ้อย SD.40 DB12 มม.</v>
      </c>
      <c r="D59" s="449"/>
      <c r="E59" s="450" t="str">
        <f>'Data information'!D148</f>
        <v>กก.</v>
      </c>
      <c r="F59" s="449">
        <f>'Data information'!E148</f>
        <v>20.2</v>
      </c>
      <c r="G59" s="449">
        <f t="shared" si="3"/>
        <v>0</v>
      </c>
      <c r="H59" s="449">
        <f>'Data information'!F148</f>
        <v>3.6</v>
      </c>
      <c r="I59" s="449">
        <f t="shared" si="4"/>
        <v>0</v>
      </c>
      <c r="J59" s="449">
        <f t="shared" si="5"/>
        <v>0</v>
      </c>
      <c r="K59" s="451"/>
    </row>
    <row r="60" spans="1:11" s="500" customFormat="1">
      <c r="A60" s="451"/>
      <c r="B60" s="475"/>
      <c r="C60" s="476" t="str">
        <f>'Data information'!C149</f>
        <v xml:space="preserve"> - เหล็กเส้นกลมผิวข้ออ้อย SD.40 DB16 มม.</v>
      </c>
      <c r="D60" s="449"/>
      <c r="E60" s="450" t="str">
        <f>'Data information'!D149</f>
        <v>กก.</v>
      </c>
      <c r="F60" s="449">
        <f>'Data information'!E149</f>
        <v>20.14</v>
      </c>
      <c r="G60" s="449">
        <f t="shared" si="3"/>
        <v>0</v>
      </c>
      <c r="H60" s="449">
        <f>'Data information'!F149</f>
        <v>3.6</v>
      </c>
      <c r="I60" s="449">
        <f t="shared" si="4"/>
        <v>0</v>
      </c>
      <c r="J60" s="449">
        <f t="shared" si="5"/>
        <v>0</v>
      </c>
      <c r="K60" s="451"/>
    </row>
    <row r="61" spans="1:11" s="500" customFormat="1">
      <c r="A61" s="451"/>
      <c r="B61" s="475"/>
      <c r="C61" s="476" t="str">
        <f>'Data information'!C150</f>
        <v xml:space="preserve"> - เหล็กเส้นกลมผิวข้ออ้อย SD.40 DB20 มม.</v>
      </c>
      <c r="D61" s="449"/>
      <c r="E61" s="450" t="str">
        <f>'Data information'!D150</f>
        <v>กก.</v>
      </c>
      <c r="F61" s="449">
        <f>'Data information'!E150</f>
        <v>20.18</v>
      </c>
      <c r="G61" s="449">
        <f t="shared" si="3"/>
        <v>0</v>
      </c>
      <c r="H61" s="449">
        <f>'Data information'!F150</f>
        <v>3.1</v>
      </c>
      <c r="I61" s="449">
        <f t="shared" si="4"/>
        <v>0</v>
      </c>
      <c r="J61" s="449">
        <f t="shared" si="5"/>
        <v>0</v>
      </c>
      <c r="K61" s="451"/>
    </row>
    <row r="62" spans="1:11" s="500" customFormat="1">
      <c r="A62" s="451"/>
      <c r="B62" s="475"/>
      <c r="C62" s="476" t="str">
        <f>'Data information'!C151</f>
        <v xml:space="preserve"> - เหล็กเส้นกลมผิวข้ออ้อย SD.40 DB25 มม.</v>
      </c>
      <c r="D62" s="449"/>
      <c r="E62" s="450" t="str">
        <f>'Data information'!D151</f>
        <v>กก.</v>
      </c>
      <c r="F62" s="449">
        <f>'Data information'!E151</f>
        <v>20.41</v>
      </c>
      <c r="G62" s="449">
        <f t="shared" si="3"/>
        <v>0</v>
      </c>
      <c r="H62" s="449">
        <f>'Data information'!F151</f>
        <v>3.1</v>
      </c>
      <c r="I62" s="449">
        <f t="shared" si="4"/>
        <v>0</v>
      </c>
      <c r="J62" s="449">
        <f t="shared" si="5"/>
        <v>0</v>
      </c>
      <c r="K62" s="451"/>
    </row>
    <row r="63" spans="1:11" s="500" customFormat="1" hidden="1">
      <c r="A63" s="451"/>
      <c r="B63" s="475"/>
      <c r="C63" s="476" t="str">
        <f>'Data information'!C152</f>
        <v xml:space="preserve"> - เหล็กเส้นกลมผิวข้ออ้อย SD.40 DB28 มม.</v>
      </c>
      <c r="D63" s="449"/>
      <c r="E63" s="450" t="str">
        <f>'Data information'!D152</f>
        <v>กก.</v>
      </c>
      <c r="F63" s="449">
        <f>'Data information'!E152</f>
        <v>20.41</v>
      </c>
      <c r="G63" s="449">
        <f t="shared" si="3"/>
        <v>0</v>
      </c>
      <c r="H63" s="449">
        <f>'Data information'!F152</f>
        <v>3.1</v>
      </c>
      <c r="I63" s="449">
        <f t="shared" si="4"/>
        <v>0</v>
      </c>
      <c r="J63" s="449">
        <f t="shared" si="5"/>
        <v>0</v>
      </c>
      <c r="K63" s="451"/>
    </row>
    <row r="64" spans="1:11" s="500" customFormat="1" hidden="1">
      <c r="A64" s="451"/>
      <c r="B64" s="475"/>
      <c r="C64" s="476" t="str">
        <f>'Data information'!C153</f>
        <v xml:space="preserve"> - เหล็กเส้นกลมผิวข้ออ้อย SD.40 DB32 มม.</v>
      </c>
      <c r="D64" s="449"/>
      <c r="E64" s="450" t="str">
        <f>'Data information'!D153</f>
        <v>กก.</v>
      </c>
      <c r="F64" s="449">
        <f>'Data information'!E153</f>
        <v>20.41</v>
      </c>
      <c r="G64" s="449">
        <f t="shared" si="3"/>
        <v>0</v>
      </c>
      <c r="H64" s="449">
        <f>'Data information'!F153</f>
        <v>3.1</v>
      </c>
      <c r="I64" s="449">
        <f t="shared" si="4"/>
        <v>0</v>
      </c>
      <c r="J64" s="449">
        <f t="shared" si="5"/>
        <v>0</v>
      </c>
      <c r="K64" s="451"/>
    </row>
    <row r="65" spans="1:11" s="500" customFormat="1">
      <c r="A65" s="451"/>
      <c r="B65" s="475"/>
      <c r="C65" s="476" t="str">
        <f>'Data information'!C154</f>
        <v xml:space="preserve"> - ลวดผูกเหล็ก</v>
      </c>
      <c r="D65" s="449"/>
      <c r="E65" s="450" t="str">
        <f>'Data information'!D154</f>
        <v>กก.</v>
      </c>
      <c r="F65" s="449">
        <f>'Data information'!E154</f>
        <v>34.42</v>
      </c>
      <c r="G65" s="449">
        <f t="shared" si="3"/>
        <v>0</v>
      </c>
      <c r="H65" s="449">
        <f>'Data information'!F154</f>
        <v>0</v>
      </c>
      <c r="I65" s="449">
        <f t="shared" si="4"/>
        <v>0</v>
      </c>
      <c r="J65" s="449">
        <f t="shared" si="5"/>
        <v>0</v>
      </c>
      <c r="K65" s="451"/>
    </row>
    <row r="66" spans="1:11" s="500" customFormat="1" hidden="1">
      <c r="A66" s="451"/>
      <c r="B66" s="475"/>
      <c r="C66" s="485" t="str">
        <f>'Data information'!C155</f>
        <v>งานโครงสร้างสำเร็จรูป ,โครงสร้างอื่นๆ</v>
      </c>
      <c r="D66" s="449"/>
      <c r="E66" s="450"/>
      <c r="F66" s="449"/>
      <c r="G66" s="449"/>
      <c r="H66" s="449"/>
      <c r="I66" s="449"/>
      <c r="J66" s="449"/>
      <c r="K66" s="451"/>
    </row>
    <row r="67" spans="1:11" s="500" customFormat="1" hidden="1">
      <c r="A67" s="451"/>
      <c r="B67" s="475"/>
      <c r="C67" s="476" t="str">
        <f>'Data information'!C156</f>
        <v xml:space="preserve"> - งานระบบพื้น Post - tension</v>
      </c>
      <c r="D67" s="449"/>
      <c r="E67" s="450" t="str">
        <f>'Data information'!D156</f>
        <v>ตร.ม.</v>
      </c>
      <c r="F67" s="449">
        <f>'Data information'!E156</f>
        <v>375</v>
      </c>
      <c r="G67" s="449">
        <f t="shared" ref="G67:G72" si="6">D67*F67</f>
        <v>0</v>
      </c>
      <c r="H67" s="449">
        <f>'Data information'!F156</f>
        <v>0</v>
      </c>
      <c r="I67" s="449">
        <f t="shared" ref="I67:I72" si="7">D67*H67</f>
        <v>0</v>
      </c>
      <c r="J67" s="449">
        <f t="shared" ref="J67:J72" si="8">G67+I67</f>
        <v>0</v>
      </c>
      <c r="K67" s="451"/>
    </row>
    <row r="68" spans="1:11" s="500" customFormat="1" hidden="1">
      <c r="A68" s="451"/>
      <c r="B68" s="475"/>
      <c r="C68" s="476" t="str">
        <f>'Data information'!C157</f>
        <v xml:space="preserve"> - พื้นสำเร็จรูปชนิดกลวง HC 200x1200 mm. LIVE LOAD 300 kg./sq.m.</v>
      </c>
      <c r="D68" s="449"/>
      <c r="E68" s="450" t="str">
        <f>'Data information'!D157</f>
        <v>ตร.ม.</v>
      </c>
      <c r="F68" s="449">
        <f>'Data information'!E157</f>
        <v>785</v>
      </c>
      <c r="G68" s="449">
        <f t="shared" si="6"/>
        <v>0</v>
      </c>
      <c r="H68" s="449">
        <f>'Data information'!F157</f>
        <v>60</v>
      </c>
      <c r="I68" s="449">
        <f t="shared" si="7"/>
        <v>0</v>
      </c>
      <c r="J68" s="449">
        <f t="shared" si="8"/>
        <v>0</v>
      </c>
      <c r="K68" s="451"/>
    </row>
    <row r="69" spans="1:11" s="500" customFormat="1" hidden="1">
      <c r="A69" s="451"/>
      <c r="B69" s="475"/>
      <c r="C69" s="476" t="str">
        <f>'Data information'!C158</f>
        <v xml:space="preserve"> - พื้นสำเร็จรูปชนิดกลวง HC 200x1200 mm. LIVE LOAD 400 kg./sq.m.</v>
      </c>
      <c r="D69" s="449"/>
      <c r="E69" s="450" t="str">
        <f>'Data information'!D158</f>
        <v>ตร.ม.</v>
      </c>
      <c r="F69" s="449">
        <f>'Data information'!E158</f>
        <v>785</v>
      </c>
      <c r="G69" s="449">
        <f t="shared" si="6"/>
        <v>0</v>
      </c>
      <c r="H69" s="449">
        <f>'Data information'!F158</f>
        <v>60</v>
      </c>
      <c r="I69" s="449">
        <f t="shared" si="7"/>
        <v>0</v>
      </c>
      <c r="J69" s="449">
        <f t="shared" si="8"/>
        <v>0</v>
      </c>
      <c r="K69" s="451"/>
    </row>
    <row r="70" spans="1:11" s="500" customFormat="1" hidden="1">
      <c r="A70" s="451"/>
      <c r="B70" s="475"/>
      <c r="C70" s="476" t="str">
        <f>'Data information'!C159</f>
        <v xml:space="preserve"> - Metal Steel Deck</v>
      </c>
      <c r="D70" s="449"/>
      <c r="E70" s="450" t="str">
        <f>'Data information'!D159</f>
        <v>ตร.ม.</v>
      </c>
      <c r="F70" s="449">
        <f>'Data information'!E159</f>
        <v>430.55</v>
      </c>
      <c r="G70" s="449">
        <f t="shared" si="6"/>
        <v>0</v>
      </c>
      <c r="H70" s="449">
        <f>'Data information'!F159</f>
        <v>60</v>
      </c>
      <c r="I70" s="449">
        <f t="shared" si="7"/>
        <v>0</v>
      </c>
      <c r="J70" s="449">
        <f t="shared" si="8"/>
        <v>0</v>
      </c>
      <c r="K70" s="451"/>
    </row>
    <row r="71" spans="1:11" s="500" customFormat="1" hidden="1">
      <c r="A71" s="460"/>
      <c r="B71" s="475"/>
      <c r="C71" s="476" t="str">
        <f>'Data information'!C160</f>
        <v xml:space="preserve"> - ROD Dia. 100 mm.</v>
      </c>
      <c r="D71" s="449"/>
      <c r="E71" s="450" t="str">
        <f>'Data information'!D160</f>
        <v>ม.</v>
      </c>
      <c r="F71" s="449">
        <f>'Data information'!E160</f>
        <v>300</v>
      </c>
      <c r="G71" s="449">
        <f t="shared" si="6"/>
        <v>0</v>
      </c>
      <c r="H71" s="449">
        <f>'Data information'!F160</f>
        <v>0</v>
      </c>
      <c r="I71" s="449">
        <f t="shared" si="7"/>
        <v>0</v>
      </c>
      <c r="J71" s="449">
        <f t="shared" si="8"/>
        <v>0</v>
      </c>
      <c r="K71" s="460"/>
    </row>
    <row r="72" spans="1:11" s="500" customFormat="1" hidden="1">
      <c r="A72" s="460"/>
      <c r="B72" s="475"/>
      <c r="C72" s="476" t="str">
        <f>'Data information'!C161</f>
        <v xml:space="preserve"> - เหล็ก Wire Mesh  Dia 4 มม.@ 0.20x0.20 ม. </v>
      </c>
      <c r="D72" s="449"/>
      <c r="E72" s="450" t="str">
        <f>'Data information'!D161</f>
        <v>ตร.ม.</v>
      </c>
      <c r="F72" s="449">
        <f>'Data information'!E161</f>
        <v>30.84</v>
      </c>
      <c r="G72" s="449">
        <f t="shared" si="6"/>
        <v>0</v>
      </c>
      <c r="H72" s="449">
        <f>'Data information'!F161</f>
        <v>5</v>
      </c>
      <c r="I72" s="449">
        <f t="shared" si="7"/>
        <v>0</v>
      </c>
      <c r="J72" s="449">
        <f t="shared" si="8"/>
        <v>0</v>
      </c>
      <c r="K72" s="460"/>
    </row>
    <row r="73" spans="1:11" s="500" customFormat="1">
      <c r="A73" s="460"/>
      <c r="B73" s="475"/>
      <c r="C73" s="483"/>
      <c r="D73" s="449"/>
      <c r="E73" s="466"/>
      <c r="F73" s="465"/>
      <c r="G73" s="465"/>
      <c r="H73" s="465"/>
      <c r="I73" s="465"/>
      <c r="J73" s="465"/>
      <c r="K73" s="460"/>
    </row>
    <row r="74" spans="1:11" s="500" customFormat="1">
      <c r="A74" s="451"/>
      <c r="B74" s="475"/>
      <c r="C74" s="486" t="s">
        <v>163</v>
      </c>
      <c r="D74" s="467"/>
      <c r="E74" s="468"/>
      <c r="F74" s="467"/>
      <c r="G74" s="467">
        <f>SUM(G37:G73)</f>
        <v>0</v>
      </c>
      <c r="H74" s="467"/>
      <c r="I74" s="467">
        <f>SUM(I37:I73)</f>
        <v>0</v>
      </c>
      <c r="J74" s="467">
        <f>SUM(J37:J73)</f>
        <v>0</v>
      </c>
      <c r="K74" s="451"/>
    </row>
    <row r="75" spans="1:11" s="500" customFormat="1" hidden="1">
      <c r="A75" s="460"/>
      <c r="B75" s="484" t="s">
        <v>965</v>
      </c>
      <c r="C75" s="476"/>
      <c r="D75" s="449"/>
      <c r="E75" s="450"/>
      <c r="F75" s="449"/>
      <c r="G75" s="449"/>
      <c r="H75" s="449"/>
      <c r="I75" s="449"/>
      <c r="J75" s="449"/>
      <c r="K75" s="460"/>
    </row>
    <row r="76" spans="1:11" s="500" customFormat="1" hidden="1">
      <c r="A76" s="460"/>
      <c r="B76" s="482"/>
      <c r="C76" s="476" t="str">
        <f>'Data information'!C163</f>
        <v xml:space="preserve"> - H-800x300x14x26 mm. 210 kg./m.</v>
      </c>
      <c r="D76" s="449"/>
      <c r="E76" s="450" t="str">
        <f>'Data information'!D163</f>
        <v>กก.</v>
      </c>
      <c r="F76" s="449">
        <f>'Data information'!E163</f>
        <v>35.35</v>
      </c>
      <c r="G76" s="449">
        <f t="shared" ref="G76:G116" si="9">D76*F76</f>
        <v>0</v>
      </c>
      <c r="H76" s="449">
        <f>'Data information'!F163</f>
        <v>0</v>
      </c>
      <c r="I76" s="449">
        <f t="shared" ref="I76:I116" si="10">D76*H76</f>
        <v>0</v>
      </c>
      <c r="J76" s="449">
        <f t="shared" ref="J76:J116" si="11">G76+I76</f>
        <v>0</v>
      </c>
      <c r="K76" s="460"/>
    </row>
    <row r="77" spans="1:11" s="500" customFormat="1" hidden="1">
      <c r="A77" s="460"/>
      <c r="B77" s="482"/>
      <c r="C77" s="476" t="str">
        <f>'Data information'!C164</f>
        <v xml:space="preserve"> - H-400x200x8x13 mm.</v>
      </c>
      <c r="D77" s="449"/>
      <c r="E77" s="450" t="str">
        <f>'Data information'!D164</f>
        <v>กก.</v>
      </c>
      <c r="F77" s="449">
        <f>'Data information'!E164</f>
        <v>33.409999999999997</v>
      </c>
      <c r="G77" s="449">
        <f t="shared" si="9"/>
        <v>0</v>
      </c>
      <c r="H77" s="449">
        <f>'Data information'!F164</f>
        <v>0</v>
      </c>
      <c r="I77" s="449">
        <f t="shared" si="10"/>
        <v>0</v>
      </c>
      <c r="J77" s="449">
        <f t="shared" si="11"/>
        <v>0</v>
      </c>
      <c r="K77" s="460"/>
    </row>
    <row r="78" spans="1:11" s="500" customFormat="1" hidden="1">
      <c r="A78" s="460"/>
      <c r="B78" s="482"/>
      <c r="C78" s="476" t="str">
        <f>'Data information'!C165</f>
        <v xml:space="preserve"> - H-350x175x7x11 mm.</v>
      </c>
      <c r="D78" s="449"/>
      <c r="E78" s="450" t="str">
        <f>'Data information'!D165</f>
        <v>กก.</v>
      </c>
      <c r="F78" s="449">
        <f>'Data information'!E165</f>
        <v>33.409999999999997</v>
      </c>
      <c r="G78" s="449">
        <f t="shared" si="9"/>
        <v>0</v>
      </c>
      <c r="H78" s="449">
        <f>'Data information'!F165</f>
        <v>0</v>
      </c>
      <c r="I78" s="449">
        <f t="shared" si="10"/>
        <v>0</v>
      </c>
      <c r="J78" s="449">
        <f t="shared" si="11"/>
        <v>0</v>
      </c>
      <c r="K78" s="460"/>
    </row>
    <row r="79" spans="1:11" s="500" customFormat="1" hidden="1">
      <c r="A79" s="460"/>
      <c r="B79" s="482"/>
      <c r="C79" s="476" t="str">
        <f>'Data information'!C166</f>
        <v xml:space="preserve"> - H-300x150x6.5x9 mm.</v>
      </c>
      <c r="D79" s="449"/>
      <c r="E79" s="450" t="str">
        <f>'Data information'!D166</f>
        <v>กก.</v>
      </c>
      <c r="F79" s="449">
        <f>'Data information'!E166</f>
        <v>35.549999999999997</v>
      </c>
      <c r="G79" s="449">
        <f t="shared" si="9"/>
        <v>0</v>
      </c>
      <c r="H79" s="449">
        <f>'Data information'!F166</f>
        <v>0</v>
      </c>
      <c r="I79" s="449">
        <f t="shared" si="10"/>
        <v>0</v>
      </c>
      <c r="J79" s="449">
        <f t="shared" si="11"/>
        <v>0</v>
      </c>
      <c r="K79" s="460"/>
    </row>
    <row r="80" spans="1:11" s="500" customFormat="1" hidden="1">
      <c r="A80" s="460"/>
      <c r="B80" s="482"/>
      <c r="C80" s="476" t="str">
        <f>'Data information'!C167</f>
        <v xml:space="preserve"> - H-200x200x8x12 mm.</v>
      </c>
      <c r="D80" s="449"/>
      <c r="E80" s="450" t="str">
        <f>'Data information'!D167</f>
        <v>กก.</v>
      </c>
      <c r="F80" s="449">
        <f>'Data information'!E167</f>
        <v>33.409999999999997</v>
      </c>
      <c r="G80" s="449">
        <f t="shared" si="9"/>
        <v>0</v>
      </c>
      <c r="H80" s="449">
        <f>'Data information'!F167</f>
        <v>0</v>
      </c>
      <c r="I80" s="449">
        <f t="shared" si="10"/>
        <v>0</v>
      </c>
      <c r="J80" s="449">
        <f t="shared" si="11"/>
        <v>0</v>
      </c>
      <c r="K80" s="460"/>
    </row>
    <row r="81" spans="1:11" s="500" customFormat="1" hidden="1">
      <c r="A81" s="460"/>
      <c r="B81" s="482"/>
      <c r="C81" s="476" t="str">
        <f>'Data information'!C168</f>
        <v xml:space="preserve"> - H-200x150x6x9 mm.</v>
      </c>
      <c r="D81" s="449"/>
      <c r="E81" s="450" t="str">
        <f>'Data information'!D168</f>
        <v>กก.</v>
      </c>
      <c r="F81" s="449">
        <f>'Data information'!E168</f>
        <v>34.020000000000003</v>
      </c>
      <c r="G81" s="449">
        <f t="shared" si="9"/>
        <v>0</v>
      </c>
      <c r="H81" s="449">
        <f>'Data information'!F168</f>
        <v>0</v>
      </c>
      <c r="I81" s="449">
        <f t="shared" si="10"/>
        <v>0</v>
      </c>
      <c r="J81" s="449">
        <f t="shared" si="11"/>
        <v>0</v>
      </c>
      <c r="K81" s="460"/>
    </row>
    <row r="82" spans="1:11" s="500" customFormat="1" hidden="1">
      <c r="A82" s="460"/>
      <c r="B82" s="482"/>
      <c r="C82" s="476" t="str">
        <f>'Data information'!C169</f>
        <v xml:space="preserve"> - H-194x150x6x9 mm.</v>
      </c>
      <c r="D82" s="449"/>
      <c r="E82" s="450" t="str">
        <f>'Data information'!D169</f>
        <v>กก.</v>
      </c>
      <c r="F82" s="449">
        <f>'Data information'!E169</f>
        <v>34.020000000000003</v>
      </c>
      <c r="G82" s="449">
        <f t="shared" si="9"/>
        <v>0</v>
      </c>
      <c r="H82" s="449">
        <f>'Data information'!F169</f>
        <v>0</v>
      </c>
      <c r="I82" s="449">
        <f t="shared" si="10"/>
        <v>0</v>
      </c>
      <c r="J82" s="449">
        <f t="shared" si="11"/>
        <v>0</v>
      </c>
      <c r="K82" s="460"/>
    </row>
    <row r="83" spans="1:11" s="500" customFormat="1" hidden="1">
      <c r="A83" s="460"/>
      <c r="B83" s="482"/>
      <c r="C83" s="476" t="str">
        <f>'Data information'!C170</f>
        <v xml:space="preserve"> - H-150x150x7x10 mm.</v>
      </c>
      <c r="D83" s="449"/>
      <c r="E83" s="450" t="str">
        <f>'Data information'!D170</f>
        <v>กก.</v>
      </c>
      <c r="F83" s="449">
        <f>'Data information'!E170</f>
        <v>33.409999999999997</v>
      </c>
      <c r="G83" s="449">
        <f t="shared" si="9"/>
        <v>0</v>
      </c>
      <c r="H83" s="449">
        <f>'Data information'!F170</f>
        <v>0</v>
      </c>
      <c r="I83" s="449">
        <f t="shared" si="10"/>
        <v>0</v>
      </c>
      <c r="J83" s="449">
        <f t="shared" si="11"/>
        <v>0</v>
      </c>
      <c r="K83" s="460"/>
    </row>
    <row r="84" spans="1:11" s="500" customFormat="1" hidden="1">
      <c r="A84" s="460"/>
      <c r="B84" s="482"/>
      <c r="C84" s="476" t="str">
        <f>'Data information'!C171</f>
        <v xml:space="preserve"> - H-148x100x6x9 mm.</v>
      </c>
      <c r="D84" s="449"/>
      <c r="E84" s="450" t="str">
        <f>'Data information'!D171</f>
        <v>กก.</v>
      </c>
      <c r="F84" s="449">
        <f>'Data information'!E171</f>
        <v>33.459000000000003</v>
      </c>
      <c r="G84" s="449">
        <f t="shared" si="9"/>
        <v>0</v>
      </c>
      <c r="H84" s="449">
        <f>'Data information'!F171</f>
        <v>0</v>
      </c>
      <c r="I84" s="449">
        <f t="shared" si="10"/>
        <v>0</v>
      </c>
      <c r="J84" s="449">
        <f t="shared" si="11"/>
        <v>0</v>
      </c>
      <c r="K84" s="460"/>
    </row>
    <row r="85" spans="1:11" s="500" customFormat="1" hidden="1">
      <c r="A85" s="460"/>
      <c r="B85" s="482"/>
      <c r="C85" s="476" t="str">
        <f>'Data information'!C172</f>
        <v xml:space="preserve"> - H-125x125x6.5x9 mm.</v>
      </c>
      <c r="D85" s="449"/>
      <c r="E85" s="450" t="str">
        <f>'Data information'!D172</f>
        <v>กก.</v>
      </c>
      <c r="F85" s="449">
        <f>'Data information'!E172</f>
        <v>33.409999999999997</v>
      </c>
      <c r="G85" s="449">
        <f t="shared" si="9"/>
        <v>0</v>
      </c>
      <c r="H85" s="449">
        <f>'Data information'!F172</f>
        <v>0</v>
      </c>
      <c r="I85" s="449">
        <f t="shared" si="10"/>
        <v>0</v>
      </c>
      <c r="J85" s="449">
        <f t="shared" si="11"/>
        <v>0</v>
      </c>
      <c r="K85" s="460"/>
    </row>
    <row r="86" spans="1:11" s="500" customFormat="1" hidden="1">
      <c r="A86" s="460"/>
      <c r="B86" s="482"/>
      <c r="C86" s="476" t="str">
        <f>'Data information'!C173</f>
        <v xml:space="preserve"> - H-100x100x6x8 mm.</v>
      </c>
      <c r="D86" s="449"/>
      <c r="E86" s="450" t="str">
        <f>'Data information'!D173</f>
        <v>กก.</v>
      </c>
      <c r="F86" s="449">
        <f>'Data information'!E173</f>
        <v>33.409999999999997</v>
      </c>
      <c r="G86" s="449">
        <f t="shared" si="9"/>
        <v>0</v>
      </c>
      <c r="H86" s="449">
        <f>'Data information'!F173</f>
        <v>0</v>
      </c>
      <c r="I86" s="449">
        <f t="shared" si="10"/>
        <v>0</v>
      </c>
      <c r="J86" s="449">
        <f t="shared" si="11"/>
        <v>0</v>
      </c>
      <c r="K86" s="460"/>
    </row>
    <row r="87" spans="1:11" s="500" customFormat="1" hidden="1">
      <c r="A87" s="460"/>
      <c r="B87" s="482"/>
      <c r="C87" s="476" t="str">
        <f>'Data information'!C174</f>
        <v xml:space="preserve"> - แปเหล็กรูปตัว Z ชุบกัลวาไนซ์ ขนาด 250x2.4 mm.</v>
      </c>
      <c r="D87" s="449"/>
      <c r="E87" s="450" t="str">
        <f>'Data information'!D174</f>
        <v>ม.</v>
      </c>
      <c r="F87" s="449">
        <f>'Data information'!E174</f>
        <v>366</v>
      </c>
      <c r="G87" s="449">
        <f t="shared" si="9"/>
        <v>0</v>
      </c>
      <c r="H87" s="449">
        <f>'Data information'!F174</f>
        <v>25</v>
      </c>
      <c r="I87" s="449">
        <f t="shared" si="10"/>
        <v>0</v>
      </c>
      <c r="J87" s="449">
        <f t="shared" si="11"/>
        <v>0</v>
      </c>
      <c r="K87" s="460"/>
    </row>
    <row r="88" spans="1:11" s="500" customFormat="1" hidden="1">
      <c r="A88" s="460"/>
      <c r="B88" s="482"/>
      <c r="C88" s="476" t="str">
        <f>'Data information'!C175</f>
        <v xml:space="preserve"> - O-216.3x4.5 mm.</v>
      </c>
      <c r="D88" s="449"/>
      <c r="E88" s="450" t="str">
        <f>'Data information'!D175</f>
        <v>กก.</v>
      </c>
      <c r="F88" s="449">
        <f>'Data information'!E175</f>
        <v>28.94</v>
      </c>
      <c r="G88" s="449">
        <f t="shared" si="9"/>
        <v>0</v>
      </c>
      <c r="H88" s="449">
        <f>'Data information'!F175</f>
        <v>0</v>
      </c>
      <c r="I88" s="449">
        <f t="shared" si="10"/>
        <v>0</v>
      </c>
      <c r="J88" s="449">
        <f t="shared" si="11"/>
        <v>0</v>
      </c>
      <c r="K88" s="460"/>
    </row>
    <row r="89" spans="1:11" s="500" customFormat="1" hidden="1">
      <c r="A89" s="460"/>
      <c r="B89" s="482"/>
      <c r="C89" s="476" t="str">
        <f>'Data information'!C176</f>
        <v xml:space="preserve"> - O-114.3x3.2 mm.</v>
      </c>
      <c r="D89" s="449"/>
      <c r="E89" s="450" t="str">
        <f>'Data information'!D176</f>
        <v>กก.</v>
      </c>
      <c r="F89" s="449">
        <f>'Data information'!E176</f>
        <v>26.34</v>
      </c>
      <c r="G89" s="449">
        <f t="shared" si="9"/>
        <v>0</v>
      </c>
      <c r="H89" s="449">
        <f>'Data information'!F176</f>
        <v>0</v>
      </c>
      <c r="I89" s="449">
        <f t="shared" si="10"/>
        <v>0</v>
      </c>
      <c r="J89" s="449">
        <f t="shared" si="11"/>
        <v>0</v>
      </c>
      <c r="K89" s="460"/>
    </row>
    <row r="90" spans="1:11" s="500" customFormat="1" hidden="1">
      <c r="A90" s="460"/>
      <c r="B90" s="482"/>
      <c r="C90" s="476" t="str">
        <f>'Data information'!C177</f>
        <v xml:space="preserve"> - O-76.3x3.2 mm.</v>
      </c>
      <c r="D90" s="449"/>
      <c r="E90" s="450" t="str">
        <f>'Data information'!D177</f>
        <v>กก.</v>
      </c>
      <c r="F90" s="449">
        <f>'Data information'!E177</f>
        <v>26.35</v>
      </c>
      <c r="G90" s="449">
        <f t="shared" si="9"/>
        <v>0</v>
      </c>
      <c r="H90" s="449">
        <f>'Data information'!F177</f>
        <v>0</v>
      </c>
      <c r="I90" s="449">
        <f t="shared" si="10"/>
        <v>0</v>
      </c>
      <c r="J90" s="449">
        <f t="shared" si="11"/>
        <v>0</v>
      </c>
      <c r="K90" s="460"/>
    </row>
    <row r="91" spans="1:11" s="500" customFormat="1" hidden="1">
      <c r="A91" s="460"/>
      <c r="B91" s="482"/>
      <c r="C91" s="476" t="str">
        <f>'Data information'!C178</f>
        <v xml:space="preserve"> - LG-100x100x3.2 mm.</v>
      </c>
      <c r="D91" s="449"/>
      <c r="E91" s="450" t="str">
        <f>'Data information'!D178</f>
        <v>กก.</v>
      </c>
      <c r="F91" s="449">
        <f>'Data information'!E178</f>
        <v>26.585000000000001</v>
      </c>
      <c r="G91" s="449">
        <f t="shared" si="9"/>
        <v>0</v>
      </c>
      <c r="H91" s="449">
        <f>'Data information'!F178</f>
        <v>0</v>
      </c>
      <c r="I91" s="449">
        <f t="shared" si="10"/>
        <v>0</v>
      </c>
      <c r="J91" s="449">
        <f t="shared" si="11"/>
        <v>0</v>
      </c>
      <c r="K91" s="460"/>
    </row>
    <row r="92" spans="1:11" s="500" customFormat="1" hidden="1">
      <c r="A92" s="460"/>
      <c r="B92" s="482"/>
      <c r="C92" s="476" t="str">
        <f>'Data information'!C179</f>
        <v xml:space="preserve"> - LG-100x50x3.2 mm.</v>
      </c>
      <c r="D92" s="449"/>
      <c r="E92" s="450" t="str">
        <f>'Data information'!D179</f>
        <v>กก.</v>
      </c>
      <c r="F92" s="449">
        <f>'Data information'!E179</f>
        <v>26.55</v>
      </c>
      <c r="G92" s="449">
        <f t="shared" si="9"/>
        <v>0</v>
      </c>
      <c r="H92" s="449">
        <f>'Data information'!F179</f>
        <v>0</v>
      </c>
      <c r="I92" s="449">
        <f t="shared" si="10"/>
        <v>0</v>
      </c>
      <c r="J92" s="449">
        <f t="shared" si="11"/>
        <v>0</v>
      </c>
      <c r="K92" s="460"/>
    </row>
    <row r="93" spans="1:11" s="500" customFormat="1" hidden="1">
      <c r="A93" s="460"/>
      <c r="B93" s="482"/>
      <c r="C93" s="476" t="str">
        <f>'Data information'!C180</f>
        <v xml:space="preserve"> - PL.400x400x25mm.</v>
      </c>
      <c r="D93" s="449"/>
      <c r="E93" s="450" t="str">
        <f>'Data information'!D180</f>
        <v>กก.</v>
      </c>
      <c r="F93" s="449">
        <f>'Data information'!E180</f>
        <v>28.44</v>
      </c>
      <c r="G93" s="449">
        <f t="shared" si="9"/>
        <v>0</v>
      </c>
      <c r="H93" s="449">
        <f>'Data information'!F180</f>
        <v>0</v>
      </c>
      <c r="I93" s="449">
        <f t="shared" si="10"/>
        <v>0</v>
      </c>
      <c r="J93" s="449">
        <f t="shared" si="11"/>
        <v>0</v>
      </c>
      <c r="K93" s="460"/>
    </row>
    <row r="94" spans="1:11" s="500" customFormat="1" hidden="1">
      <c r="A94" s="460"/>
      <c r="B94" s="482"/>
      <c r="C94" s="476" t="str">
        <f>'Data information'!C181</f>
        <v xml:space="preserve"> - PL.500x300x20mm.</v>
      </c>
      <c r="D94" s="449"/>
      <c r="E94" s="450" t="str">
        <f>'Data information'!D181</f>
        <v>กก.</v>
      </c>
      <c r="F94" s="449">
        <f>'Data information'!E181</f>
        <v>28.44</v>
      </c>
      <c r="G94" s="449">
        <f t="shared" si="9"/>
        <v>0</v>
      </c>
      <c r="H94" s="449">
        <f>'Data information'!F181</f>
        <v>0</v>
      </c>
      <c r="I94" s="449">
        <f t="shared" si="10"/>
        <v>0</v>
      </c>
      <c r="J94" s="449">
        <f t="shared" si="11"/>
        <v>0</v>
      </c>
      <c r="K94" s="460"/>
    </row>
    <row r="95" spans="1:11" s="500" customFormat="1" hidden="1">
      <c r="A95" s="460"/>
      <c r="B95" s="482"/>
      <c r="C95" s="476" t="str">
        <f>'Data information'!C182</f>
        <v xml:space="preserve"> - PL.450x350x20mm.</v>
      </c>
      <c r="D95" s="449"/>
      <c r="E95" s="450" t="str">
        <f>'Data information'!D182</f>
        <v>กก.</v>
      </c>
      <c r="F95" s="449">
        <f>'Data information'!E182</f>
        <v>28.44</v>
      </c>
      <c r="G95" s="449">
        <f t="shared" si="9"/>
        <v>0</v>
      </c>
      <c r="H95" s="449">
        <f>'Data information'!F182</f>
        <v>0</v>
      </c>
      <c r="I95" s="449">
        <f t="shared" si="10"/>
        <v>0</v>
      </c>
      <c r="J95" s="449">
        <f t="shared" si="11"/>
        <v>0</v>
      </c>
      <c r="K95" s="460"/>
    </row>
    <row r="96" spans="1:11" s="500" customFormat="1" hidden="1">
      <c r="A96" s="460"/>
      <c r="B96" s="482"/>
      <c r="C96" s="476" t="str">
        <f>'Data information'!C183</f>
        <v xml:space="preserve"> - PL.400x300x20mm.</v>
      </c>
      <c r="D96" s="449"/>
      <c r="E96" s="450" t="str">
        <f>'Data information'!D183</f>
        <v>กก.</v>
      </c>
      <c r="F96" s="449">
        <f>'Data information'!E183</f>
        <v>28.44</v>
      </c>
      <c r="G96" s="449">
        <f t="shared" si="9"/>
        <v>0</v>
      </c>
      <c r="H96" s="449">
        <f>'Data information'!F183</f>
        <v>0</v>
      </c>
      <c r="I96" s="449">
        <f t="shared" si="10"/>
        <v>0</v>
      </c>
      <c r="J96" s="449">
        <f t="shared" si="11"/>
        <v>0</v>
      </c>
      <c r="K96" s="460"/>
    </row>
    <row r="97" spans="1:11" s="500" customFormat="1" hidden="1">
      <c r="A97" s="460"/>
      <c r="B97" s="482"/>
      <c r="C97" s="476" t="str">
        <f>'Data information'!C184</f>
        <v xml:space="preserve"> - PL.350x200x20mm.</v>
      </c>
      <c r="D97" s="449"/>
      <c r="E97" s="450" t="str">
        <f>'Data information'!D184</f>
        <v>กก.</v>
      </c>
      <c r="F97" s="449">
        <f>'Data information'!E184</f>
        <v>28.44</v>
      </c>
      <c r="G97" s="449">
        <f t="shared" si="9"/>
        <v>0</v>
      </c>
      <c r="H97" s="449">
        <f>'Data information'!F184</f>
        <v>0</v>
      </c>
      <c r="I97" s="449">
        <f t="shared" si="10"/>
        <v>0</v>
      </c>
      <c r="J97" s="449">
        <f t="shared" si="11"/>
        <v>0</v>
      </c>
      <c r="K97" s="460"/>
    </row>
    <row r="98" spans="1:11" s="500" customFormat="1" hidden="1">
      <c r="A98" s="460"/>
      <c r="B98" s="482"/>
      <c r="C98" s="476" t="str">
        <f>'Data information'!C185</f>
        <v xml:space="preserve"> - PL.300x300x20mm.</v>
      </c>
      <c r="D98" s="449"/>
      <c r="E98" s="450" t="str">
        <f>'Data information'!D185</f>
        <v>กก.</v>
      </c>
      <c r="F98" s="449">
        <f>'Data information'!E185</f>
        <v>28.44</v>
      </c>
      <c r="G98" s="449">
        <f t="shared" si="9"/>
        <v>0</v>
      </c>
      <c r="H98" s="449">
        <f>'Data information'!F185</f>
        <v>0</v>
      </c>
      <c r="I98" s="449">
        <f t="shared" si="10"/>
        <v>0</v>
      </c>
      <c r="J98" s="449">
        <f t="shared" si="11"/>
        <v>0</v>
      </c>
      <c r="K98" s="460"/>
    </row>
    <row r="99" spans="1:11" s="500" customFormat="1" hidden="1">
      <c r="A99" s="460"/>
      <c r="B99" s="482"/>
      <c r="C99" s="476" t="str">
        <f>'Data information'!C186</f>
        <v xml:space="preserve"> - PL 250x250x20 mm.</v>
      </c>
      <c r="D99" s="449"/>
      <c r="E99" s="450" t="str">
        <f>'Data information'!D186</f>
        <v>กก.</v>
      </c>
      <c r="F99" s="449">
        <f>'Data information'!E186</f>
        <v>28.44</v>
      </c>
      <c r="G99" s="449">
        <f t="shared" si="9"/>
        <v>0</v>
      </c>
      <c r="H99" s="449">
        <f>'Data information'!F186</f>
        <v>0</v>
      </c>
      <c r="I99" s="449">
        <f t="shared" si="10"/>
        <v>0</v>
      </c>
      <c r="J99" s="449">
        <f t="shared" si="11"/>
        <v>0</v>
      </c>
      <c r="K99" s="460"/>
    </row>
    <row r="100" spans="1:11" s="500" customFormat="1" hidden="1">
      <c r="A100" s="460"/>
      <c r="B100" s="482"/>
      <c r="C100" s="476" t="str">
        <f>'Data information'!C187</f>
        <v xml:space="preserve"> - PL 250x250x16 mm.</v>
      </c>
      <c r="D100" s="449"/>
      <c r="E100" s="450" t="str">
        <f>'Data information'!D187</f>
        <v>กก.</v>
      </c>
      <c r="F100" s="449">
        <f>'Data information'!E187</f>
        <v>28.44</v>
      </c>
      <c r="G100" s="449">
        <f t="shared" si="9"/>
        <v>0</v>
      </c>
      <c r="H100" s="449">
        <f>'Data information'!F187</f>
        <v>0</v>
      </c>
      <c r="I100" s="449">
        <f t="shared" si="10"/>
        <v>0</v>
      </c>
      <c r="J100" s="449">
        <f t="shared" si="11"/>
        <v>0</v>
      </c>
      <c r="K100" s="460"/>
    </row>
    <row r="101" spans="1:11" s="500" customFormat="1" hidden="1">
      <c r="A101" s="460"/>
      <c r="B101" s="482"/>
      <c r="C101" s="476" t="str">
        <f>'Data information'!C188</f>
        <v xml:space="preserve"> - PL 200x200x16 mm.</v>
      </c>
      <c r="D101" s="449"/>
      <c r="E101" s="450" t="str">
        <f>'Data information'!D188</f>
        <v>กก.</v>
      </c>
      <c r="F101" s="449">
        <f>'Data information'!E188</f>
        <v>28.44</v>
      </c>
      <c r="G101" s="449">
        <f t="shared" si="9"/>
        <v>0</v>
      </c>
      <c r="H101" s="449">
        <f>'Data information'!F188</f>
        <v>0</v>
      </c>
      <c r="I101" s="449">
        <f t="shared" si="10"/>
        <v>0</v>
      </c>
      <c r="J101" s="449">
        <f t="shared" si="11"/>
        <v>0</v>
      </c>
      <c r="K101" s="460"/>
    </row>
    <row r="102" spans="1:11" s="500" customFormat="1" hidden="1">
      <c r="A102" s="460"/>
      <c r="B102" s="482"/>
      <c r="C102" s="476" t="str">
        <f>'Data information'!C189</f>
        <v xml:space="preserve"> - PL.300x300x12mm.</v>
      </c>
      <c r="D102" s="449"/>
      <c r="E102" s="450" t="str">
        <f>'Data information'!D189</f>
        <v>กก.</v>
      </c>
      <c r="F102" s="449">
        <f>'Data information'!E189</f>
        <v>25.12</v>
      </c>
      <c r="G102" s="449">
        <f t="shared" si="9"/>
        <v>0</v>
      </c>
      <c r="H102" s="449">
        <f>'Data information'!F189</f>
        <v>0</v>
      </c>
      <c r="I102" s="449">
        <f t="shared" si="10"/>
        <v>0</v>
      </c>
      <c r="J102" s="449">
        <f t="shared" si="11"/>
        <v>0</v>
      </c>
      <c r="K102" s="460"/>
    </row>
    <row r="103" spans="1:11" s="500" customFormat="1" hidden="1">
      <c r="A103" s="460"/>
      <c r="B103" s="482"/>
      <c r="C103" s="476" t="str">
        <f>'Data information'!C190</f>
        <v xml:space="preserve"> - PL 200x200x12 mm.</v>
      </c>
      <c r="D103" s="449"/>
      <c r="E103" s="450" t="str">
        <f>'Data information'!D190</f>
        <v>กก.</v>
      </c>
      <c r="F103" s="449">
        <f>'Data information'!E190</f>
        <v>25.12</v>
      </c>
      <c r="G103" s="449">
        <f t="shared" si="9"/>
        <v>0</v>
      </c>
      <c r="H103" s="449">
        <f>'Data information'!F190</f>
        <v>0</v>
      </c>
      <c r="I103" s="449">
        <f t="shared" si="10"/>
        <v>0</v>
      </c>
      <c r="J103" s="449">
        <f t="shared" si="11"/>
        <v>0</v>
      </c>
      <c r="K103" s="460"/>
    </row>
    <row r="104" spans="1:11" s="500" customFormat="1" hidden="1">
      <c r="A104" s="460"/>
      <c r="B104" s="482"/>
      <c r="C104" s="476" t="str">
        <f>'Data information'!C191</f>
        <v xml:space="preserve"> - PL 200x200x9 mm.</v>
      </c>
      <c r="D104" s="449"/>
      <c r="E104" s="450" t="str">
        <f>'Data information'!D191</f>
        <v>กก.</v>
      </c>
      <c r="F104" s="449">
        <f>'Data information'!E191</f>
        <v>25.12</v>
      </c>
      <c r="G104" s="449">
        <f t="shared" si="9"/>
        <v>0</v>
      </c>
      <c r="H104" s="449">
        <f>'Data information'!F191</f>
        <v>0</v>
      </c>
      <c r="I104" s="449">
        <f t="shared" si="10"/>
        <v>0</v>
      </c>
      <c r="J104" s="449">
        <f t="shared" si="11"/>
        <v>0</v>
      </c>
      <c r="K104" s="460"/>
    </row>
    <row r="105" spans="1:11" s="500" customFormat="1" hidden="1">
      <c r="A105" s="460"/>
      <c r="B105" s="482"/>
      <c r="C105" s="476" t="str">
        <f>'Data information'!C192</f>
        <v xml:space="preserve"> - PL 6 mm.</v>
      </c>
      <c r="D105" s="449"/>
      <c r="E105" s="450" t="str">
        <f>'Data information'!D192</f>
        <v>กก.</v>
      </c>
      <c r="F105" s="449">
        <f>'Data information'!E192</f>
        <v>25.12</v>
      </c>
      <c r="G105" s="449">
        <f t="shared" si="9"/>
        <v>0</v>
      </c>
      <c r="H105" s="449">
        <f>'Data information'!F192</f>
        <v>0</v>
      </c>
      <c r="I105" s="449">
        <f t="shared" si="10"/>
        <v>0</v>
      </c>
      <c r="J105" s="449">
        <f t="shared" si="11"/>
        <v>0</v>
      </c>
      <c r="K105" s="460"/>
    </row>
    <row r="106" spans="1:11" s="500" customFormat="1" hidden="1">
      <c r="A106" s="460"/>
      <c r="B106" s="482"/>
      <c r="C106" s="476" t="str">
        <f>'Data information'!C193</f>
        <v xml:space="preserve"> - Bolt M16 (ฝังลึก 0.40 ม.)</v>
      </c>
      <c r="D106" s="449"/>
      <c r="E106" s="450" t="str">
        <f>'Data information'!D193</f>
        <v>ชุด</v>
      </c>
      <c r="F106" s="449">
        <f>'Data information'!E193</f>
        <v>160</v>
      </c>
      <c r="G106" s="449">
        <f t="shared" si="9"/>
        <v>0</v>
      </c>
      <c r="H106" s="449">
        <f>'Data information'!F193</f>
        <v>0</v>
      </c>
      <c r="I106" s="449">
        <f t="shared" si="10"/>
        <v>0</v>
      </c>
      <c r="J106" s="449">
        <f t="shared" si="11"/>
        <v>0</v>
      </c>
      <c r="K106" s="460"/>
    </row>
    <row r="107" spans="1:11" s="500" customFormat="1" hidden="1">
      <c r="A107" s="460"/>
      <c r="B107" s="482"/>
      <c r="C107" s="476" t="str">
        <f>'Data information'!C194</f>
        <v xml:space="preserve"> - Bolt M20 (ฝังลึก 0.40 ม.)</v>
      </c>
      <c r="D107" s="449"/>
      <c r="E107" s="450" t="str">
        <f>'Data information'!D194</f>
        <v>ชุด</v>
      </c>
      <c r="F107" s="449">
        <f>'Data information'!E194</f>
        <v>150</v>
      </c>
      <c r="G107" s="449">
        <f t="shared" si="9"/>
        <v>0</v>
      </c>
      <c r="H107" s="449">
        <f>'Data information'!F194</f>
        <v>0</v>
      </c>
      <c r="I107" s="449">
        <f t="shared" si="10"/>
        <v>0</v>
      </c>
      <c r="J107" s="449">
        <f t="shared" si="11"/>
        <v>0</v>
      </c>
      <c r="K107" s="460"/>
    </row>
    <row r="108" spans="1:11" s="500" customFormat="1" hidden="1">
      <c r="A108" s="460"/>
      <c r="B108" s="482"/>
      <c r="C108" s="476" t="str">
        <f>'Data information'!C195</f>
        <v xml:space="preserve"> - Bolt M25 (ฝังลึก 0.50 ม.)</v>
      </c>
      <c r="D108" s="449"/>
      <c r="E108" s="450" t="str">
        <f>'Data information'!D195</f>
        <v>ชุด</v>
      </c>
      <c r="F108" s="449">
        <f>'Data information'!E195</f>
        <v>175</v>
      </c>
      <c r="G108" s="449">
        <f t="shared" si="9"/>
        <v>0</v>
      </c>
      <c r="H108" s="449">
        <f>'Data information'!F195</f>
        <v>0</v>
      </c>
      <c r="I108" s="449">
        <f t="shared" si="10"/>
        <v>0</v>
      </c>
      <c r="J108" s="449">
        <f t="shared" si="11"/>
        <v>0</v>
      </c>
      <c r="K108" s="460"/>
    </row>
    <row r="109" spans="1:11" s="500" customFormat="1" hidden="1">
      <c r="A109" s="460"/>
      <c r="B109" s="482"/>
      <c r="C109" s="476" t="str">
        <f>'Data information'!C196</f>
        <v xml:space="preserve"> - Dowel DB12 (ฝังลึก 0.30 ม.)</v>
      </c>
      <c r="D109" s="449"/>
      <c r="E109" s="450" t="str">
        <f>'Data information'!D196</f>
        <v>กก.</v>
      </c>
      <c r="F109" s="449">
        <f>'Data information'!E196</f>
        <v>20.2</v>
      </c>
      <c r="G109" s="449">
        <f t="shared" si="9"/>
        <v>0</v>
      </c>
      <c r="H109" s="449">
        <f>'Data information'!F196</f>
        <v>0</v>
      </c>
      <c r="I109" s="449">
        <f t="shared" si="10"/>
        <v>0</v>
      </c>
      <c r="J109" s="449">
        <f t="shared" si="11"/>
        <v>0</v>
      </c>
      <c r="K109" s="460"/>
    </row>
    <row r="110" spans="1:11" s="500" customFormat="1" hidden="1">
      <c r="A110" s="460"/>
      <c r="B110" s="482"/>
      <c r="C110" s="476" t="str">
        <f>'Data information'!C197</f>
        <v xml:space="preserve"> - Dowel DB12 (ฝังลึก 0.40 ม.)</v>
      </c>
      <c r="D110" s="449"/>
      <c r="E110" s="450" t="str">
        <f>'Data information'!D197</f>
        <v>กก.</v>
      </c>
      <c r="F110" s="449">
        <f>'Data information'!E197</f>
        <v>20.2</v>
      </c>
      <c r="G110" s="449">
        <f t="shared" si="9"/>
        <v>0</v>
      </c>
      <c r="H110" s="449">
        <f>'Data information'!F197</f>
        <v>0</v>
      </c>
      <c r="I110" s="449">
        <f t="shared" si="10"/>
        <v>0</v>
      </c>
      <c r="J110" s="449">
        <f t="shared" si="11"/>
        <v>0</v>
      </c>
      <c r="K110" s="460"/>
    </row>
    <row r="111" spans="1:11" s="500" customFormat="1" hidden="1">
      <c r="A111" s="460"/>
      <c r="B111" s="482"/>
      <c r="C111" s="476" t="str">
        <f>'Data information'!C198</f>
        <v xml:space="preserve"> - Dowel DB16 (ฝังลึก 0.40 ม.)</v>
      </c>
      <c r="D111" s="449"/>
      <c r="E111" s="450" t="str">
        <f>'Data information'!D198</f>
        <v>กก.</v>
      </c>
      <c r="F111" s="449">
        <f>'Data information'!E198</f>
        <v>20.14</v>
      </c>
      <c r="G111" s="449">
        <f t="shared" si="9"/>
        <v>0</v>
      </c>
      <c r="H111" s="449">
        <f>'Data information'!F198</f>
        <v>0</v>
      </c>
      <c r="I111" s="449">
        <f t="shared" si="10"/>
        <v>0</v>
      </c>
      <c r="J111" s="449">
        <f t="shared" si="11"/>
        <v>0</v>
      </c>
      <c r="K111" s="460"/>
    </row>
    <row r="112" spans="1:11" s="500" customFormat="1" hidden="1">
      <c r="A112" s="460"/>
      <c r="B112" s="482"/>
      <c r="C112" s="476" t="str">
        <f>'Data information'!C199</f>
        <v xml:space="preserve"> - Dowel DB20 (ฝังลึก 0.40 ม.)</v>
      </c>
      <c r="D112" s="449"/>
      <c r="E112" s="450" t="str">
        <f>'Data information'!D199</f>
        <v>กก.</v>
      </c>
      <c r="F112" s="449">
        <f>'Data information'!E199</f>
        <v>20.18</v>
      </c>
      <c r="G112" s="449">
        <f t="shared" si="9"/>
        <v>0</v>
      </c>
      <c r="H112" s="449">
        <f>'Data information'!F199</f>
        <v>0</v>
      </c>
      <c r="I112" s="449">
        <f t="shared" si="10"/>
        <v>0</v>
      </c>
      <c r="J112" s="449">
        <f t="shared" si="11"/>
        <v>0</v>
      </c>
      <c r="K112" s="460"/>
    </row>
    <row r="113" spans="1:11" s="500" customFormat="1" hidden="1">
      <c r="A113" s="460"/>
      <c r="B113" s="482"/>
      <c r="C113" s="476" t="str">
        <f>'Data information'!C200</f>
        <v xml:space="preserve"> - Dowel DB25 (ฝังลึก 0.40 ม.)</v>
      </c>
      <c r="D113" s="449"/>
      <c r="E113" s="450" t="str">
        <f>'Data information'!D200</f>
        <v>กก.</v>
      </c>
      <c r="F113" s="449">
        <f>'Data information'!E200</f>
        <v>20.41</v>
      </c>
      <c r="G113" s="449">
        <f t="shared" si="9"/>
        <v>0</v>
      </c>
      <c r="H113" s="449">
        <f>'Data information'!F200</f>
        <v>0</v>
      </c>
      <c r="I113" s="449">
        <f t="shared" si="10"/>
        <v>0</v>
      </c>
      <c r="J113" s="449">
        <f t="shared" si="11"/>
        <v>0</v>
      </c>
      <c r="K113" s="460"/>
    </row>
    <row r="114" spans="1:11" s="500" customFormat="1" hidden="1">
      <c r="A114" s="460"/>
      <c r="B114" s="482"/>
      <c r="C114" s="476" t="str">
        <f>'Data information'!C201</f>
        <v xml:space="preserve"> - ค่าแรงเชื่อม ประกอบเหล็กโครงสร้าง</v>
      </c>
      <c r="D114" s="449"/>
      <c r="E114" s="450" t="str">
        <f>'Data information'!D201</f>
        <v>กก.</v>
      </c>
      <c r="F114" s="449">
        <f>'Data information'!E201</f>
        <v>0</v>
      </c>
      <c r="G114" s="449">
        <f t="shared" si="9"/>
        <v>0</v>
      </c>
      <c r="H114" s="449">
        <f>'Data information'!F201</f>
        <v>10</v>
      </c>
      <c r="I114" s="449">
        <f t="shared" si="10"/>
        <v>0</v>
      </c>
      <c r="J114" s="449">
        <f t="shared" si="11"/>
        <v>0</v>
      </c>
      <c r="K114" s="460"/>
    </row>
    <row r="115" spans="1:11" s="500" customFormat="1" hidden="1">
      <c r="A115" s="460"/>
      <c r="B115" s="482"/>
      <c r="C115" s="476" t="str">
        <f>'Data information'!C202</f>
        <v xml:space="preserve"> - ทาสีกันสนิม</v>
      </c>
      <c r="D115" s="449"/>
      <c r="E115" s="450" t="str">
        <f>'Data information'!D202</f>
        <v>ตร.ม.</v>
      </c>
      <c r="F115" s="449">
        <f>'Data information'!E202</f>
        <v>22.42</v>
      </c>
      <c r="G115" s="449">
        <f t="shared" si="9"/>
        <v>0</v>
      </c>
      <c r="H115" s="449">
        <f>'Data information'!F202</f>
        <v>30</v>
      </c>
      <c r="I115" s="449">
        <f t="shared" si="10"/>
        <v>0</v>
      </c>
      <c r="J115" s="449">
        <f t="shared" si="11"/>
        <v>0</v>
      </c>
      <c r="K115" s="460"/>
    </row>
    <row r="116" spans="1:11" s="500" customFormat="1" hidden="1">
      <c r="A116" s="460"/>
      <c r="B116" s="482"/>
      <c r="C116" s="476" t="str">
        <f>'Data information'!C203</f>
        <v xml:space="preserve"> - ทาสีน้ำมัน</v>
      </c>
      <c r="D116" s="449"/>
      <c r="E116" s="450" t="str">
        <f>'Data information'!D203</f>
        <v>ตร.ม.</v>
      </c>
      <c r="F116" s="449">
        <f>'Data information'!E203</f>
        <v>66.12</v>
      </c>
      <c r="G116" s="449">
        <f t="shared" si="9"/>
        <v>0</v>
      </c>
      <c r="H116" s="449">
        <f>'Data information'!F203</f>
        <v>35</v>
      </c>
      <c r="I116" s="449">
        <f t="shared" si="10"/>
        <v>0</v>
      </c>
      <c r="J116" s="449">
        <f t="shared" si="11"/>
        <v>0</v>
      </c>
      <c r="K116" s="460"/>
    </row>
    <row r="117" spans="1:11" s="500" customFormat="1" hidden="1">
      <c r="A117" s="460"/>
      <c r="B117" s="482"/>
      <c r="C117" s="476"/>
      <c r="D117" s="449"/>
      <c r="E117" s="450"/>
      <c r="F117" s="449"/>
      <c r="G117" s="449"/>
      <c r="H117" s="449"/>
      <c r="I117" s="449"/>
      <c r="J117" s="449"/>
      <c r="K117" s="460"/>
    </row>
    <row r="118" spans="1:11" s="500" customFormat="1" hidden="1">
      <c r="A118" s="451"/>
      <c r="B118" s="475"/>
      <c r="C118" s="486" t="s">
        <v>163</v>
      </c>
      <c r="D118" s="467"/>
      <c r="E118" s="468"/>
      <c r="F118" s="467"/>
      <c r="G118" s="467">
        <f>SUM(G75:G117)</f>
        <v>0</v>
      </c>
      <c r="H118" s="467"/>
      <c r="I118" s="467">
        <f>SUM(I75:I117)</f>
        <v>0</v>
      </c>
      <c r="J118" s="467">
        <f>SUM(J75:J117)</f>
        <v>0</v>
      </c>
      <c r="K118" s="451"/>
    </row>
    <row r="119" spans="1:11" s="500" customFormat="1">
      <c r="A119" s="460"/>
      <c r="B119" s="482"/>
      <c r="C119" s="483"/>
      <c r="D119" s="460"/>
      <c r="E119" s="461"/>
      <c r="F119" s="460"/>
      <c r="G119" s="460"/>
      <c r="H119" s="460"/>
      <c r="I119" s="460"/>
      <c r="J119" s="460"/>
      <c r="K119" s="460"/>
    </row>
    <row r="120" spans="1:11" s="500" customFormat="1">
      <c r="A120" s="464"/>
      <c r="B120" s="703" t="str">
        <f>"รวม"&amp;B36</f>
        <v>รวมหมวดงานวิศวกรรมโครงสร้าง</v>
      </c>
      <c r="C120" s="703"/>
      <c r="D120" s="462"/>
      <c r="E120" s="463"/>
      <c r="F120" s="462"/>
      <c r="G120" s="462">
        <f>G74+G118</f>
        <v>0</v>
      </c>
      <c r="H120" s="462"/>
      <c r="I120" s="462">
        <f>I74+I118</f>
        <v>0</v>
      </c>
      <c r="J120" s="462">
        <f>J74+J118</f>
        <v>0</v>
      </c>
      <c r="K120" s="464"/>
    </row>
    <row r="121" spans="1:11" s="500" customFormat="1">
      <c r="A121" s="480" t="str">
        <f>A12</f>
        <v>9.5.3</v>
      </c>
      <c r="B121" s="481" t="str">
        <f>B12</f>
        <v>หมวดงานสถาปัตยกรรม</v>
      </c>
      <c r="C121" s="476"/>
      <c r="D121" s="451"/>
      <c r="E121" s="458"/>
      <c r="F121" s="451"/>
      <c r="G121" s="451"/>
      <c r="H121" s="451"/>
      <c r="I121" s="451"/>
      <c r="J121" s="451"/>
      <c r="K121" s="451"/>
    </row>
    <row r="122" spans="1:11" s="500" customFormat="1" hidden="1">
      <c r="A122" s="480"/>
      <c r="B122" s="481"/>
      <c r="C122" s="485" t="str">
        <f>'Data information'!C205</f>
        <v>งานวัสดุมุงหลังคา</v>
      </c>
      <c r="D122" s="451"/>
      <c r="E122" s="458"/>
      <c r="F122" s="451"/>
      <c r="G122" s="451"/>
      <c r="H122" s="451"/>
      <c r="I122" s="451"/>
      <c r="J122" s="451"/>
      <c r="K122" s="451"/>
    </row>
    <row r="123" spans="1:11" s="500" customFormat="1" hidden="1">
      <c r="A123" s="451"/>
      <c r="B123" s="475"/>
      <c r="C123" s="476" t="str">
        <f>'Data information'!C206</f>
        <v xml:space="preserve"> - หลังคา METALSHEET+โฟม หนา 5 ซม.พร้อม Flashing ครอบปิด อุปกรณ์การติดตั้ง</v>
      </c>
      <c r="D123" s="449"/>
      <c r="E123" s="450" t="str">
        <f>'Data information'!D206</f>
        <v>ตร.ม.</v>
      </c>
      <c r="F123" s="449">
        <f>'Data information'!E206</f>
        <v>970</v>
      </c>
      <c r="G123" s="449">
        <f>D123*F123</f>
        <v>0</v>
      </c>
      <c r="H123" s="449">
        <f>'Data information'!F206</f>
        <v>70</v>
      </c>
      <c r="I123" s="449">
        <f>D123*H123</f>
        <v>0</v>
      </c>
      <c r="J123" s="449">
        <f>G123+I123</f>
        <v>0</v>
      </c>
      <c r="K123" s="469" t="s">
        <v>967</v>
      </c>
    </row>
    <row r="124" spans="1:11" s="500" customFormat="1" hidden="1">
      <c r="A124" s="460"/>
      <c r="B124" s="482"/>
      <c r="C124" s="476" t="str">
        <f>'Data information'!C207</f>
        <v xml:space="preserve"> - หลังคาอะครีลิคชนิดแผ่นเรียบโปร่งแสงกันความร้อน ขนาด 1.380X4.00 ม. หนา 6 มม.</v>
      </c>
      <c r="D124" s="449"/>
      <c r="E124" s="450" t="str">
        <f>'Data information'!D207</f>
        <v>ตร.ม.</v>
      </c>
      <c r="F124" s="449">
        <f>'Data information'!E207</f>
        <v>997.5</v>
      </c>
      <c r="G124" s="449">
        <f>D124*F124</f>
        <v>0</v>
      </c>
      <c r="H124" s="449">
        <f>'Data information'!F207</f>
        <v>0</v>
      </c>
      <c r="I124" s="449">
        <f>D124*H124</f>
        <v>0</v>
      </c>
      <c r="J124" s="449">
        <f>G124+I124</f>
        <v>0</v>
      </c>
      <c r="K124" s="460"/>
    </row>
    <row r="125" spans="1:11" s="500" customFormat="1" hidden="1">
      <c r="A125" s="460"/>
      <c r="B125" s="482"/>
      <c r="C125" s="476" t="str">
        <f>'Data information'!C208</f>
        <v xml:space="preserve"> - รางน้ำฝน คสล. ผิวภายในรางขัดมันเรียบผสมน้ำยากันซึม </v>
      </c>
      <c r="D125" s="449"/>
      <c r="E125" s="450" t="str">
        <f>'Data information'!D208</f>
        <v>ม.</v>
      </c>
      <c r="F125" s="449">
        <f>'Data information'!E208</f>
        <v>1560</v>
      </c>
      <c r="G125" s="449">
        <f>D125*F125</f>
        <v>0</v>
      </c>
      <c r="H125" s="449">
        <f>'Data information'!F208</f>
        <v>300</v>
      </c>
      <c r="I125" s="449">
        <f>D125*H125</f>
        <v>0</v>
      </c>
      <c r="J125" s="449">
        <f>G125+I125</f>
        <v>0</v>
      </c>
      <c r="K125" s="460"/>
    </row>
    <row r="126" spans="1:11" s="500" customFormat="1">
      <c r="A126" s="480"/>
      <c r="B126" s="481"/>
      <c r="C126" s="485" t="str">
        <f>'Data information'!C209</f>
        <v>งานฝ้าเพดาน</v>
      </c>
      <c r="D126" s="449"/>
      <c r="E126" s="458"/>
      <c r="F126" s="451"/>
      <c r="G126" s="451"/>
      <c r="H126" s="451"/>
      <c r="I126" s="451"/>
      <c r="J126" s="451"/>
      <c r="K126" s="451"/>
    </row>
    <row r="127" spans="1:11" s="500" customFormat="1">
      <c r="A127" s="451"/>
      <c r="B127" s="475"/>
      <c r="C127" s="476" t="str">
        <f>'Data information'!C210</f>
        <v xml:space="preserve"> - C1-ฝ้าเพดานแต่งเรียบ ท้องพื้นคอนกรีตโครงสร้าง </v>
      </c>
      <c r="D127" s="449"/>
      <c r="E127" s="450" t="str">
        <f>'Data information'!D210</f>
        <v>ตร.ม.</v>
      </c>
      <c r="F127" s="449">
        <f>'Data information'!E210</f>
        <v>24</v>
      </c>
      <c r="G127" s="449">
        <f>D127*F127</f>
        <v>0</v>
      </c>
      <c r="H127" s="449">
        <f>'Data information'!F210</f>
        <v>30</v>
      </c>
      <c r="I127" s="449">
        <f>D127*H127</f>
        <v>0</v>
      </c>
      <c r="J127" s="449">
        <f>G127+I127</f>
        <v>0</v>
      </c>
      <c r="K127" s="469"/>
    </row>
    <row r="128" spans="1:11" s="500" customFormat="1" hidden="1">
      <c r="A128" s="451"/>
      <c r="B128" s="475"/>
      <c r="C128" s="476" t="str">
        <f>'Data information'!C211</f>
        <v xml:space="preserve"> - C2-ฝ้าเพดานยิบซั่มบอร์ดชนิดขอบลาดหนา 9 มม.โครงเคร่า ซีไลน์เหล็กอาบสังกะสี  @0.60 ม.# </v>
      </c>
      <c r="D128" s="449"/>
      <c r="E128" s="450" t="str">
        <f>'Data information'!D211</f>
        <v>ตร.ม.</v>
      </c>
      <c r="F128" s="449">
        <f>'Data information'!E211</f>
        <v>186.33</v>
      </c>
      <c r="G128" s="449">
        <f>D128*F128</f>
        <v>0</v>
      </c>
      <c r="H128" s="449">
        <f>'Data information'!F211</f>
        <v>75</v>
      </c>
      <c r="I128" s="449">
        <f>D128*H128</f>
        <v>0</v>
      </c>
      <c r="J128" s="449">
        <f>G128+I128</f>
        <v>0</v>
      </c>
      <c r="K128" s="451"/>
    </row>
    <row r="129" spans="1:11" s="500" customFormat="1" hidden="1">
      <c r="A129" s="451"/>
      <c r="B129" s="475"/>
      <c r="C129" s="476" t="str">
        <f>'Data information'!C212</f>
        <v xml:space="preserve"> - C3-ฝ้าเพดานยิบซั่มบอร์ดชนิดทนชื้นขอบลาดหนา 9 มม.โครงเคร่า ซีไลน์เหล็กอาบสังกะสี  @0.60 ม.# </v>
      </c>
      <c r="D129" s="449"/>
      <c r="E129" s="450" t="str">
        <f>'Data information'!D212</f>
        <v>ตร.ม.</v>
      </c>
      <c r="F129" s="449">
        <f>'Data information'!E212</f>
        <v>212.5</v>
      </c>
      <c r="G129" s="449">
        <f>D129*F129</f>
        <v>0</v>
      </c>
      <c r="H129" s="449">
        <f>'Data information'!F212</f>
        <v>75</v>
      </c>
      <c r="I129" s="449">
        <f>D129*H129</f>
        <v>0</v>
      </c>
      <c r="J129" s="449">
        <f>G129+I129</f>
        <v>0</v>
      </c>
      <c r="K129" s="451"/>
    </row>
    <row r="130" spans="1:11" s="500" customFormat="1" hidden="1">
      <c r="A130" s="451"/>
      <c r="B130" s="475"/>
      <c r="C130" s="476" t="str">
        <f>'Data information'!C213</f>
        <v xml:space="preserve"> - C4-ฝ้าเพดานยิบซั่มบอร์ด ซับเสียงหนา 12 มม. โครงเคร่า ที-บาร์สีขาว @ 0.60 ม.# </v>
      </c>
      <c r="D130" s="449"/>
      <c r="E130" s="450" t="str">
        <f>'Data information'!D213</f>
        <v>ตร.ม.</v>
      </c>
      <c r="F130" s="449">
        <f>'Data information'!E213</f>
        <v>357.55</v>
      </c>
      <c r="G130" s="449">
        <f>D130*F130</f>
        <v>0</v>
      </c>
      <c r="H130" s="449">
        <f>'Data information'!F213</f>
        <v>52</v>
      </c>
      <c r="I130" s="449">
        <f>D130*H130</f>
        <v>0</v>
      </c>
      <c r="J130" s="449">
        <f>G130+I130</f>
        <v>0</v>
      </c>
      <c r="K130" s="451"/>
    </row>
    <row r="131" spans="1:11" s="500" customFormat="1" hidden="1">
      <c r="A131" s="451"/>
      <c r="B131" s="475"/>
      <c r="C131" s="476" t="str">
        <f>'Data information'!C214</f>
        <v xml:space="preserve"> - C5-ฝ้าเพดานยิบซั่มบอร์ดชนิดขอบลาดหนา 9 มม.โครงเคร่า ซีไลน์เหล็กอาบสังกะสี  @0.60 ม.# </v>
      </c>
      <c r="D131" s="449"/>
      <c r="E131" s="450" t="str">
        <f>'Data information'!D214</f>
        <v>ตร.ม.</v>
      </c>
      <c r="F131" s="449">
        <f>'Data information'!E214</f>
        <v>186.33</v>
      </c>
      <c r="G131" s="449">
        <f>D131*F131</f>
        <v>0</v>
      </c>
      <c r="H131" s="449">
        <f>'Data information'!F214</f>
        <v>75</v>
      </c>
      <c r="I131" s="449">
        <f>D131*H131</f>
        <v>0</v>
      </c>
      <c r="J131" s="449">
        <f>G131+I131</f>
        <v>0</v>
      </c>
      <c r="K131" s="469" t="s">
        <v>967</v>
      </c>
    </row>
    <row r="132" spans="1:11" s="500" customFormat="1">
      <c r="A132" s="480"/>
      <c r="B132" s="481"/>
      <c r="C132" s="485" t="str">
        <f>'Data information'!C215</f>
        <v>งานผนัง</v>
      </c>
      <c r="D132" s="449"/>
      <c r="E132" s="458"/>
      <c r="F132" s="451"/>
      <c r="G132" s="451"/>
      <c r="H132" s="451"/>
      <c r="I132" s="451"/>
      <c r="J132" s="451"/>
      <c r="K132" s="451"/>
    </row>
    <row r="133" spans="1:11" s="500" customFormat="1" hidden="1">
      <c r="A133" s="451"/>
      <c r="B133" s="475"/>
      <c r="C133" s="476" t="str">
        <f>'Data information'!C216</f>
        <v xml:space="preserve"> - ผ1-ผ4-ผนังก่อคอนกรีตบล็อคขนาด 0.15X0.30ม.หนา 7 ซม.</v>
      </c>
      <c r="D133" s="449"/>
      <c r="E133" s="450" t="str">
        <f>'Data information'!D216</f>
        <v>ตร.ม.</v>
      </c>
      <c r="F133" s="449">
        <f>'Data information'!E216</f>
        <v>202.34</v>
      </c>
      <c r="G133" s="449">
        <f>D133*F133</f>
        <v>0</v>
      </c>
      <c r="H133" s="449">
        <f>'Data information'!F216</f>
        <v>56</v>
      </c>
      <c r="I133" s="449">
        <f>D133*H133</f>
        <v>0</v>
      </c>
      <c r="J133" s="449">
        <f>G133+I133</f>
        <v>0</v>
      </c>
      <c r="K133" s="469" t="s">
        <v>967</v>
      </c>
    </row>
    <row r="134" spans="1:11" s="500" customFormat="1" hidden="1">
      <c r="A134" s="451"/>
      <c r="B134" s="475"/>
      <c r="C134" s="476" t="str">
        <f>'Data information'!C217</f>
        <v xml:space="preserve"> - งานผนังผิวฉาบปูนเรียบ</v>
      </c>
      <c r="D134" s="449"/>
      <c r="E134" s="450" t="str">
        <f>'Data information'!D217</f>
        <v>ตร.ม.</v>
      </c>
      <c r="F134" s="449">
        <f>'Data information'!E217</f>
        <v>75.22</v>
      </c>
      <c r="G134" s="449">
        <f t="shared" ref="G134:G144" si="12">D134*F134</f>
        <v>0</v>
      </c>
      <c r="H134" s="449">
        <f>'Data information'!F217</f>
        <v>87</v>
      </c>
      <c r="I134" s="449">
        <f t="shared" ref="I134:I144" si="13">D134*H134</f>
        <v>0</v>
      </c>
      <c r="J134" s="449">
        <f t="shared" ref="J134:J144" si="14">G134+I134</f>
        <v>0</v>
      </c>
      <c r="K134" s="469" t="s">
        <v>967</v>
      </c>
    </row>
    <row r="135" spans="1:11" s="500" customFormat="1" hidden="1">
      <c r="A135" s="451"/>
      <c r="B135" s="475"/>
      <c r="C135" s="476" t="str">
        <f>'Data information'!C218</f>
        <v xml:space="preserve"> - ผ5-ผนังผิวฉาบปูน กรุกระเบื้องเกรซพอซเลนขนาด 0.30X0.60 ม.</v>
      </c>
      <c r="D135" s="449"/>
      <c r="E135" s="450" t="str">
        <f>'Data information'!D218</f>
        <v>ตร.ม.</v>
      </c>
      <c r="F135" s="449">
        <f>'Data information'!E218</f>
        <v>370</v>
      </c>
      <c r="G135" s="449">
        <f t="shared" si="12"/>
        <v>0</v>
      </c>
      <c r="H135" s="449">
        <f>'Data information'!F218</f>
        <v>189</v>
      </c>
      <c r="I135" s="449">
        <f t="shared" si="13"/>
        <v>0</v>
      </c>
      <c r="J135" s="449">
        <f t="shared" si="14"/>
        <v>0</v>
      </c>
      <c r="K135" s="451"/>
    </row>
    <row r="136" spans="1:11" s="500" customFormat="1">
      <c r="A136" s="451"/>
      <c r="B136" s="475"/>
      <c r="C136" s="476" t="str">
        <f>'Data information'!C219</f>
        <v xml:space="preserve"> - ผ6-ผนังคอนกรีตโครงสร้าง ฉาบปูนเรียบ</v>
      </c>
      <c r="D136" s="449"/>
      <c r="E136" s="450" t="str">
        <f>'Data information'!D219</f>
        <v>ตร.ม.</v>
      </c>
      <c r="F136" s="449">
        <f>'Data information'!E219</f>
        <v>75.22</v>
      </c>
      <c r="G136" s="449">
        <f t="shared" si="12"/>
        <v>0</v>
      </c>
      <c r="H136" s="449">
        <f>'Data information'!F219</f>
        <v>105</v>
      </c>
      <c r="I136" s="449">
        <f t="shared" si="13"/>
        <v>0</v>
      </c>
      <c r="J136" s="449">
        <f t="shared" si="14"/>
        <v>0</v>
      </c>
      <c r="K136" s="451"/>
    </row>
    <row r="137" spans="1:11" s="500" customFormat="1" hidden="1">
      <c r="A137" s="451"/>
      <c r="B137" s="475"/>
      <c r="C137" s="476" t="str">
        <f>'Data information'!C220</f>
        <v xml:space="preserve"> - ผ7-ผนังคอนกรีตโครงสร้างเปลือยผิวเคลือบด้วยน้ำยากันตะไคร่สูตรน้ำมัน</v>
      </c>
      <c r="D137" s="449"/>
      <c r="E137" s="450" t="str">
        <f>'Data information'!D220</f>
        <v>ตร.ม.</v>
      </c>
      <c r="F137" s="449">
        <f>'Data information'!E220</f>
        <v>35</v>
      </c>
      <c r="G137" s="449">
        <f t="shared" si="12"/>
        <v>0</v>
      </c>
      <c r="H137" s="449">
        <f>'Data information'!F220</f>
        <v>30</v>
      </c>
      <c r="I137" s="449">
        <f t="shared" si="13"/>
        <v>0</v>
      </c>
      <c r="J137" s="449">
        <f t="shared" si="14"/>
        <v>0</v>
      </c>
      <c r="K137" s="451"/>
    </row>
    <row r="138" spans="1:11" s="500" customFormat="1" hidden="1">
      <c r="A138" s="451"/>
      <c r="B138" s="475"/>
      <c r="C138" s="476" t="str">
        <f>'Data information'!C221</f>
        <v xml:space="preserve"> - ผ8-ผนังกรุแผ่นเมทัลชีท ลายไม้หน้ากว้าง 8" โครงเคร่าซีไลน์อาบสังกะสี (หน้าลิฟต์)</v>
      </c>
      <c r="D138" s="449"/>
      <c r="E138" s="450" t="str">
        <f>'Data information'!D221</f>
        <v>ตร.ม.</v>
      </c>
      <c r="F138" s="449">
        <f>'Data information'!E221</f>
        <v>500</v>
      </c>
      <c r="G138" s="449">
        <f t="shared" si="12"/>
        <v>0</v>
      </c>
      <c r="H138" s="449">
        <f>'Data information'!F221</f>
        <v>0</v>
      </c>
      <c r="I138" s="449">
        <f t="shared" si="13"/>
        <v>0</v>
      </c>
      <c r="J138" s="449">
        <f t="shared" si="14"/>
        <v>0</v>
      </c>
      <c r="K138" s="451"/>
    </row>
    <row r="139" spans="1:11" s="500" customFormat="1" hidden="1">
      <c r="A139" s="451"/>
      <c r="B139" s="475"/>
      <c r="C139" s="476" t="str">
        <f>'Data information'!C222</f>
        <v xml:space="preserve"> - ผ9-ผนังกรุแผ่นอลูมิเนี่ยม คอมโพสิทชนิดใส้กลางทนไฟ สีเทา</v>
      </c>
      <c r="D139" s="449"/>
      <c r="E139" s="450" t="str">
        <f>'Data information'!D222</f>
        <v>ตร.ม.</v>
      </c>
      <c r="F139" s="449">
        <f>'Data information'!E222</f>
        <v>0</v>
      </c>
      <c r="G139" s="449">
        <f t="shared" si="12"/>
        <v>0</v>
      </c>
      <c r="H139" s="449">
        <f>'Data information'!F222</f>
        <v>0</v>
      </c>
      <c r="I139" s="449">
        <f t="shared" si="13"/>
        <v>0</v>
      </c>
      <c r="J139" s="449">
        <f t="shared" si="14"/>
        <v>0</v>
      </c>
      <c r="K139" s="451"/>
    </row>
    <row r="140" spans="1:11" s="500" customFormat="1" hidden="1">
      <c r="A140" s="451"/>
      <c r="B140" s="475"/>
      <c r="C140" s="476" t="str">
        <f>'Data information'!C223</f>
        <v xml:space="preserve"> - ผ10-ผนังระแนงเหล็กกล่องชุปกาวาไนซ์ขนาด 75X40X2.3mm.@ 0.11 ม.ทาสีดำ</v>
      </c>
      <c r="D140" s="449"/>
      <c r="E140" s="450" t="str">
        <f>'Data information'!D223</f>
        <v>ตร.ม.</v>
      </c>
      <c r="F140" s="449">
        <f>'Data information'!E223</f>
        <v>1270</v>
      </c>
      <c r="G140" s="449">
        <f t="shared" si="12"/>
        <v>0</v>
      </c>
      <c r="H140" s="449">
        <f>'Data information'!F223</f>
        <v>320</v>
      </c>
      <c r="I140" s="449">
        <f t="shared" si="13"/>
        <v>0</v>
      </c>
      <c r="J140" s="449">
        <f t="shared" si="14"/>
        <v>0</v>
      </c>
      <c r="K140" s="451"/>
    </row>
    <row r="141" spans="1:11" s="500" customFormat="1" hidden="1">
      <c r="A141" s="451"/>
      <c r="B141" s="475"/>
      <c r="C141" s="476" t="str">
        <f>'Data information'!C224</f>
        <v xml:space="preserve"> - ผ11-ผนังห้องน้ำสำเร็จรูปความหนา 25 มม.ผิวผนังเป็นไฮเพรสเซอร์ลามิเนทลายไม้บริเวณส่วนหน้าห้องน้ำและประตู</v>
      </c>
      <c r="D141" s="449"/>
      <c r="E141" s="450" t="str">
        <f>'Data information'!D224</f>
        <v>ชุด</v>
      </c>
      <c r="F141" s="449">
        <f>'Data information'!E224</f>
        <v>0</v>
      </c>
      <c r="G141" s="449">
        <f t="shared" si="12"/>
        <v>0</v>
      </c>
      <c r="H141" s="449">
        <f>'Data information'!F224</f>
        <v>0</v>
      </c>
      <c r="I141" s="449">
        <f t="shared" si="13"/>
        <v>0</v>
      </c>
      <c r="J141" s="449">
        <f t="shared" si="14"/>
        <v>0</v>
      </c>
      <c r="K141" s="451"/>
    </row>
    <row r="142" spans="1:11" s="500" customFormat="1">
      <c r="A142" s="451"/>
      <c r="B142" s="475"/>
      <c r="C142" s="476" t="str">
        <f>'Data information'!C225</f>
        <v xml:space="preserve"> - ผ12-ผนังกระจกลามิเนตใส (กระจกใส 6 มม.+PVB 0.76 มม.+กระจกใส 6 มม.) กรอบอลูมิเนี่ยม</v>
      </c>
      <c r="D142" s="449"/>
      <c r="E142" s="450" t="str">
        <f>'Data information'!D225</f>
        <v>ตร.ม.</v>
      </c>
      <c r="F142" s="449">
        <f>'Data information'!E225</f>
        <v>2500</v>
      </c>
      <c r="G142" s="449">
        <f t="shared" si="12"/>
        <v>0</v>
      </c>
      <c r="H142" s="449">
        <f>'Data information'!F225</f>
        <v>0</v>
      </c>
      <c r="I142" s="449">
        <f t="shared" si="13"/>
        <v>0</v>
      </c>
      <c r="J142" s="449">
        <f t="shared" si="14"/>
        <v>0</v>
      </c>
      <c r="K142" s="451"/>
    </row>
    <row r="143" spans="1:11" s="500" customFormat="1" hidden="1">
      <c r="A143" s="451"/>
      <c r="B143" s="475"/>
      <c r="C143" s="476" t="str">
        <f>'Data information'!C226</f>
        <v xml:space="preserve"> - ผ13-ผนังกระจกใส ความหนากระจก 6 มม.กรอบอลูมิเนี่ยม</v>
      </c>
      <c r="D143" s="449"/>
      <c r="E143" s="450" t="str">
        <f>'Data information'!D226</f>
        <v>ตร.ม.</v>
      </c>
      <c r="F143" s="449">
        <f>'Data information'!E226</f>
        <v>1700</v>
      </c>
      <c r="G143" s="449">
        <f t="shared" si="12"/>
        <v>0</v>
      </c>
      <c r="H143" s="449">
        <f>'Data information'!F226</f>
        <v>0</v>
      </c>
      <c r="I143" s="449">
        <f t="shared" si="13"/>
        <v>0</v>
      </c>
      <c r="J143" s="449">
        <f t="shared" si="14"/>
        <v>0</v>
      </c>
      <c r="K143" s="451"/>
    </row>
    <row r="144" spans="1:11" s="500" customFormat="1" hidden="1">
      <c r="A144" s="451"/>
      <c r="B144" s="475"/>
      <c r="C144" s="476" t="str">
        <f>'Data information'!C227</f>
        <v xml:space="preserve"> - ผ14.ผนังกระจกเงา ความหนากระจก 6 มม.</v>
      </c>
      <c r="D144" s="449"/>
      <c r="E144" s="450" t="str">
        <f>'Data information'!D227</f>
        <v>ตร.ม.</v>
      </c>
      <c r="F144" s="449">
        <f>'Data information'!E227</f>
        <v>444</v>
      </c>
      <c r="G144" s="449">
        <f t="shared" si="12"/>
        <v>0</v>
      </c>
      <c r="H144" s="449">
        <f>'Data information'!F227</f>
        <v>99</v>
      </c>
      <c r="I144" s="449">
        <f t="shared" si="13"/>
        <v>0</v>
      </c>
      <c r="J144" s="449">
        <f t="shared" si="14"/>
        <v>0</v>
      </c>
      <c r="K144" s="451"/>
    </row>
    <row r="145" spans="1:11" s="500" customFormat="1">
      <c r="A145" s="480"/>
      <c r="B145" s="481"/>
      <c r="C145" s="485" t="str">
        <f>'Data information'!C228</f>
        <v>งานวัสดุผิวพื้น</v>
      </c>
      <c r="D145" s="449"/>
      <c r="E145" s="458"/>
      <c r="F145" s="451"/>
      <c r="G145" s="451"/>
      <c r="H145" s="451"/>
      <c r="I145" s="451"/>
      <c r="J145" s="451"/>
      <c r="K145" s="451"/>
    </row>
    <row r="146" spans="1:11" s="500" customFormat="1" hidden="1">
      <c r="A146" s="451"/>
      <c r="B146" s="475"/>
      <c r="C146" s="476" t="str">
        <f>'Data information'!C229</f>
        <v xml:space="preserve"> - F0-พื้นผิวขัดมันเรียบผสมผงขัดหน้าแข็ง ( FLOOR HARDENER )</v>
      </c>
      <c r="D146" s="449"/>
      <c r="E146" s="450" t="str">
        <f>'Data information'!D229</f>
        <v>ตร.ม.</v>
      </c>
      <c r="F146" s="449">
        <f>'Data information'!E229</f>
        <v>32.25</v>
      </c>
      <c r="G146" s="449">
        <f>D146*F146</f>
        <v>0</v>
      </c>
      <c r="H146" s="449">
        <f>'Data information'!F229</f>
        <v>40</v>
      </c>
      <c r="I146" s="449">
        <f>D146*H146</f>
        <v>0</v>
      </c>
      <c r="J146" s="449">
        <f>G146+I146</f>
        <v>0</v>
      </c>
      <c r="K146" s="469"/>
    </row>
    <row r="147" spans="1:11" s="500" customFormat="1" hidden="1">
      <c r="A147" s="451"/>
      <c r="B147" s="475"/>
      <c r="C147" s="476" t="str">
        <f>'Data information'!C230</f>
        <v xml:space="preserve"> - F1-พื้นปูกระเบื้อง เกรซพอซเลนขนาด 0.60X1.20 ม.</v>
      </c>
      <c r="D147" s="449"/>
      <c r="E147" s="450" t="str">
        <f>'Data information'!D230</f>
        <v>ตร.ม.</v>
      </c>
      <c r="F147" s="449">
        <f>'Data information'!E230</f>
        <v>32.25</v>
      </c>
      <c r="G147" s="449">
        <f t="shared" ref="G147:G156" si="15">D147*F147</f>
        <v>0</v>
      </c>
      <c r="H147" s="449">
        <f>'Data information'!F230</f>
        <v>40</v>
      </c>
      <c r="I147" s="449">
        <f t="shared" ref="I147:I156" si="16">D147*H147</f>
        <v>0</v>
      </c>
      <c r="J147" s="449">
        <f t="shared" ref="J147:J156" si="17">G147+I147</f>
        <v>0</v>
      </c>
      <c r="K147" s="469" t="s">
        <v>967</v>
      </c>
    </row>
    <row r="148" spans="1:11" s="500" customFormat="1" hidden="1">
      <c r="A148" s="451"/>
      <c r="B148" s="475"/>
      <c r="C148" s="476" t="str">
        <f>'Data information'!C231</f>
        <v xml:space="preserve"> - F2-พื้นปูกระเบื้อง เกรซพอซเลนขนาด 0.60X0.60 ม.</v>
      </c>
      <c r="D148" s="449"/>
      <c r="E148" s="450" t="str">
        <f>'Data information'!D231</f>
        <v>ตร.ม.</v>
      </c>
      <c r="F148" s="449">
        <f>'Data information'!E231</f>
        <v>32.25</v>
      </c>
      <c r="G148" s="449">
        <f t="shared" si="15"/>
        <v>0</v>
      </c>
      <c r="H148" s="449">
        <f>'Data information'!F231</f>
        <v>40</v>
      </c>
      <c r="I148" s="449">
        <f t="shared" si="16"/>
        <v>0</v>
      </c>
      <c r="J148" s="449">
        <f t="shared" si="17"/>
        <v>0</v>
      </c>
      <c r="K148" s="469" t="s">
        <v>967</v>
      </c>
    </row>
    <row r="149" spans="1:11" s="500" customFormat="1" hidden="1">
      <c r="A149" s="451"/>
      <c r="B149" s="475"/>
      <c r="C149" s="476" t="str">
        <f>'Data information'!C232</f>
        <v xml:space="preserve"> - F3-พื้นปูกระเบื้อง เกรซพอซเลนขนาด 0.30X0.60 ม. (ชนิดไม่ลื่น)</v>
      </c>
      <c r="D149" s="449"/>
      <c r="E149" s="450" t="str">
        <f>'Data information'!D232</f>
        <v>ตร.ม.</v>
      </c>
      <c r="F149" s="449">
        <f>'Data information'!E232</f>
        <v>398</v>
      </c>
      <c r="G149" s="449">
        <f t="shared" si="15"/>
        <v>0</v>
      </c>
      <c r="H149" s="449">
        <f>'Data information'!F232</f>
        <v>222</v>
      </c>
      <c r="I149" s="449">
        <f t="shared" si="16"/>
        <v>0</v>
      </c>
      <c r="J149" s="449">
        <f t="shared" si="17"/>
        <v>0</v>
      </c>
      <c r="K149" s="451"/>
    </row>
    <row r="150" spans="1:11" s="500" customFormat="1" hidden="1">
      <c r="A150" s="451"/>
      <c r="B150" s="475"/>
      <c r="C150" s="476" t="str">
        <f>'Data information'!C233</f>
        <v xml:space="preserve"> - F4-พื้นปูกระเบื้อง เกรซพอซเลนขนาด 0.20X1.20 ม.</v>
      </c>
      <c r="D150" s="449"/>
      <c r="E150" s="450" t="str">
        <f>'Data information'!D233</f>
        <v>ตร.ม.</v>
      </c>
      <c r="F150" s="449">
        <f>'Data information'!E233</f>
        <v>50</v>
      </c>
      <c r="G150" s="449">
        <f t="shared" si="15"/>
        <v>0</v>
      </c>
      <c r="H150" s="449">
        <f>'Data information'!F233</f>
        <v>87</v>
      </c>
      <c r="I150" s="449">
        <f t="shared" si="16"/>
        <v>0</v>
      </c>
      <c r="J150" s="449">
        <f t="shared" si="17"/>
        <v>0</v>
      </c>
      <c r="K150" s="469" t="s">
        <v>967</v>
      </c>
    </row>
    <row r="151" spans="1:11" s="500" customFormat="1" hidden="1">
      <c r="A151" s="451"/>
      <c r="B151" s="475"/>
      <c r="C151" s="476" t="str">
        <f>'Data information'!C234</f>
        <v xml:space="preserve"> - F5-พื้นปูกระเบื้องยางลายไม้ชนิดคลิ๊กล๊อคความหนาไม่น้อยกว่า 4 มม.</v>
      </c>
      <c r="D151" s="449"/>
      <c r="E151" s="450" t="str">
        <f>'Data information'!D234</f>
        <v>ตร.ม.</v>
      </c>
      <c r="F151" s="449">
        <f>'Data information'!E234</f>
        <v>382.25</v>
      </c>
      <c r="G151" s="449">
        <f t="shared" si="15"/>
        <v>0</v>
      </c>
      <c r="H151" s="449">
        <f>'Data information'!F234</f>
        <v>40</v>
      </c>
      <c r="I151" s="449">
        <f t="shared" si="16"/>
        <v>0</v>
      </c>
      <c r="J151" s="449">
        <f t="shared" si="17"/>
        <v>0</v>
      </c>
      <c r="K151" s="469" t="s">
        <v>967</v>
      </c>
    </row>
    <row r="152" spans="1:11" s="500" customFormat="1">
      <c r="A152" s="451"/>
      <c r="B152" s="475"/>
      <c r="C152" s="476" t="str">
        <f>'Data information'!C235</f>
        <v xml:space="preserve"> - F6-พื้นคอนกรีตทำผิวพิมพ์ลายสีเทาดำ (STAMPED CONCRETE)</v>
      </c>
      <c r="D152" s="449"/>
      <c r="E152" s="450" t="str">
        <f>'Data information'!D235</f>
        <v>ตร.ม.</v>
      </c>
      <c r="F152" s="449">
        <f>'Data information'!E235</f>
        <v>32.25</v>
      </c>
      <c r="G152" s="449">
        <f t="shared" si="15"/>
        <v>0</v>
      </c>
      <c r="H152" s="449">
        <f>'Data information'!F235</f>
        <v>40</v>
      </c>
      <c r="I152" s="449">
        <f t="shared" si="16"/>
        <v>0</v>
      </c>
      <c r="J152" s="449">
        <f t="shared" si="17"/>
        <v>0</v>
      </c>
      <c r="K152" s="469" t="s">
        <v>967</v>
      </c>
    </row>
    <row r="153" spans="1:11" s="500" customFormat="1" hidden="1">
      <c r="A153" s="451"/>
      <c r="B153" s="475"/>
      <c r="C153" s="476" t="str">
        <f>'Data information'!C236</f>
        <v xml:space="preserve"> - F7-พื้นปูพรม(ไนล่อน) สีเทา</v>
      </c>
      <c r="D153" s="449"/>
      <c r="E153" s="450" t="str">
        <f>'Data information'!D236</f>
        <v>ตร.ม.</v>
      </c>
      <c r="F153" s="449">
        <f>'Data information'!E236</f>
        <v>32.25</v>
      </c>
      <c r="G153" s="449">
        <f t="shared" si="15"/>
        <v>0</v>
      </c>
      <c r="H153" s="449">
        <f>'Data information'!F236</f>
        <v>40</v>
      </c>
      <c r="I153" s="449">
        <f t="shared" si="16"/>
        <v>0</v>
      </c>
      <c r="J153" s="449">
        <f t="shared" si="17"/>
        <v>0</v>
      </c>
      <c r="K153" s="469" t="s">
        <v>967</v>
      </c>
    </row>
    <row r="154" spans="1:11" s="500" customFormat="1" hidden="1">
      <c r="A154" s="451"/>
      <c r="B154" s="475"/>
      <c r="C154" s="476" t="str">
        <f>'Data information'!C237</f>
        <v xml:space="preserve"> - F8-</v>
      </c>
      <c r="D154" s="449"/>
      <c r="E154" s="450" t="str">
        <f>'Data information'!D237</f>
        <v>ตร.ม.</v>
      </c>
      <c r="F154" s="449">
        <f>'Data information'!E237</f>
        <v>0</v>
      </c>
      <c r="G154" s="449">
        <f t="shared" si="15"/>
        <v>0</v>
      </c>
      <c r="H154" s="449">
        <f>'Data information'!F237</f>
        <v>0</v>
      </c>
      <c r="I154" s="449">
        <f t="shared" si="16"/>
        <v>0</v>
      </c>
      <c r="J154" s="449">
        <f t="shared" si="17"/>
        <v>0</v>
      </c>
      <c r="K154" s="451"/>
    </row>
    <row r="155" spans="1:11" s="500" customFormat="1" hidden="1">
      <c r="A155" s="451"/>
      <c r="B155" s="475"/>
      <c r="C155" s="476" t="str">
        <f>'Data information'!C238</f>
        <v xml:space="preserve"> - F9-</v>
      </c>
      <c r="D155" s="449"/>
      <c r="E155" s="450" t="str">
        <f>'Data information'!D238</f>
        <v>ตร.ม.</v>
      </c>
      <c r="F155" s="449">
        <f>'Data information'!E238</f>
        <v>0</v>
      </c>
      <c r="G155" s="449">
        <f t="shared" si="15"/>
        <v>0</v>
      </c>
      <c r="H155" s="449">
        <f>'Data information'!F238</f>
        <v>0</v>
      </c>
      <c r="I155" s="449">
        <f t="shared" si="16"/>
        <v>0</v>
      </c>
      <c r="J155" s="449">
        <f t="shared" si="17"/>
        <v>0</v>
      </c>
      <c r="K155" s="451"/>
    </row>
    <row r="156" spans="1:11" s="500" customFormat="1">
      <c r="A156" s="451"/>
      <c r="B156" s="475"/>
      <c r="C156" s="476" t="str">
        <f>'Data information'!C239</f>
        <v xml:space="preserve"> - F10-พื้นคอนกรีตขัดมันเรียบผสมน้ำยากันซึม ทาทับด้วยวัสดุกันซึมชนิดผสมพียู</v>
      </c>
      <c r="D156" s="449"/>
      <c r="E156" s="450" t="str">
        <f>'Data information'!D239</f>
        <v>ตร.ม.</v>
      </c>
      <c r="F156" s="449">
        <f>'Data information'!E239</f>
        <v>50</v>
      </c>
      <c r="G156" s="449">
        <f t="shared" si="15"/>
        <v>0</v>
      </c>
      <c r="H156" s="449">
        <f>'Data information'!F239</f>
        <v>87</v>
      </c>
      <c r="I156" s="449">
        <f t="shared" si="16"/>
        <v>0</v>
      </c>
      <c r="J156" s="449">
        <f t="shared" si="17"/>
        <v>0</v>
      </c>
      <c r="K156" s="469"/>
    </row>
    <row r="157" spans="1:11" s="500" customFormat="1" hidden="1">
      <c r="A157" s="480"/>
      <c r="B157" s="481"/>
      <c r="C157" s="485" t="str">
        <f>'Data information'!C240</f>
        <v>งานประตู-หน้าต่าง</v>
      </c>
      <c r="D157" s="449"/>
      <c r="E157" s="458"/>
      <c r="F157" s="451"/>
      <c r="G157" s="451"/>
      <c r="H157" s="451"/>
      <c r="I157" s="451"/>
      <c r="J157" s="451"/>
      <c r="K157" s="451"/>
    </row>
    <row r="158" spans="1:11" s="500" customFormat="1" hidden="1">
      <c r="A158" s="451"/>
      <c r="B158" s="475"/>
      <c r="C158" s="485" t="str">
        <f>'Data information'!C375</f>
        <v>อาคาร 8</v>
      </c>
      <c r="D158" s="449"/>
      <c r="E158" s="450"/>
      <c r="F158" s="449"/>
      <c r="G158" s="449"/>
      <c r="H158" s="449"/>
      <c r="I158" s="449"/>
      <c r="J158" s="449"/>
      <c r="K158" s="469"/>
    </row>
    <row r="159" spans="1:11" s="500" customFormat="1" hidden="1">
      <c r="A159" s="451"/>
      <c r="B159" s="475"/>
      <c r="C159" s="489" t="str">
        <f>'Data information'!C376</f>
        <v xml:space="preserve"> - D1-ประตูบานเปิดคู่</v>
      </c>
      <c r="D159" s="449"/>
      <c r="E159" s="450" t="str">
        <f>'Data information'!D376</f>
        <v>ชุด</v>
      </c>
      <c r="F159" s="449">
        <f>'Data information'!E376</f>
        <v>27245.9</v>
      </c>
      <c r="G159" s="449">
        <f t="shared" ref="G159:G180" si="18">D159*F159</f>
        <v>0</v>
      </c>
      <c r="H159" s="449">
        <f>'Data information'!F376</f>
        <v>0</v>
      </c>
      <c r="I159" s="449">
        <f t="shared" ref="I159:I180" si="19">D159*H159</f>
        <v>0</v>
      </c>
      <c r="J159" s="449">
        <f t="shared" ref="J159:J180" si="20">G159+I159</f>
        <v>0</v>
      </c>
      <c r="K159" s="451"/>
    </row>
    <row r="160" spans="1:11" s="500" customFormat="1" hidden="1">
      <c r="A160" s="451"/>
      <c r="B160" s="475"/>
      <c r="C160" s="489" t="str">
        <f>'Data information'!C377</f>
        <v xml:space="preserve"> - D2-ประตูบานเปิดคู่</v>
      </c>
      <c r="D160" s="449"/>
      <c r="E160" s="450" t="str">
        <f>'Data information'!D377</f>
        <v>ชุด</v>
      </c>
      <c r="F160" s="449">
        <f>'Data information'!E377</f>
        <v>25245.000000000004</v>
      </c>
      <c r="G160" s="449">
        <f t="shared" si="18"/>
        <v>0</v>
      </c>
      <c r="H160" s="449">
        <f>'Data information'!F377</f>
        <v>0</v>
      </c>
      <c r="I160" s="449">
        <f t="shared" si="19"/>
        <v>0</v>
      </c>
      <c r="J160" s="449">
        <f t="shared" si="20"/>
        <v>0</v>
      </c>
      <c r="K160" s="451"/>
    </row>
    <row r="161" spans="1:11" s="500" customFormat="1" hidden="1">
      <c r="A161" s="451"/>
      <c r="B161" s="475"/>
      <c r="C161" s="489" t="str">
        <f>'Data information'!C378</f>
        <v xml:space="preserve"> - D3-ประตูบานเปิดเดี่ยว ประตูกันไฟ</v>
      </c>
      <c r="D161" s="449"/>
      <c r="E161" s="450" t="str">
        <f>'Data information'!D378</f>
        <v>ชุด</v>
      </c>
      <c r="F161" s="449">
        <f>'Data information'!E378</f>
        <v>16980</v>
      </c>
      <c r="G161" s="449">
        <f t="shared" si="18"/>
        <v>0</v>
      </c>
      <c r="H161" s="449">
        <f>'Data information'!F378</f>
        <v>1000</v>
      </c>
      <c r="I161" s="449">
        <f t="shared" si="19"/>
        <v>0</v>
      </c>
      <c r="J161" s="449">
        <f t="shared" si="20"/>
        <v>0</v>
      </c>
      <c r="K161" s="451"/>
    </row>
    <row r="162" spans="1:11" s="500" customFormat="1" hidden="1">
      <c r="A162" s="451"/>
      <c r="B162" s="475"/>
      <c r="C162" s="489" t="str">
        <f>'Data information'!C379</f>
        <v xml:space="preserve"> - D4-ประตูบานเปิดเดี่ยว</v>
      </c>
      <c r="D162" s="449"/>
      <c r="E162" s="450" t="str">
        <f>'Data information'!D379</f>
        <v>ชุด</v>
      </c>
      <c r="F162" s="449">
        <f>'Data information'!E379</f>
        <v>13090.000000000002</v>
      </c>
      <c r="G162" s="449">
        <f t="shared" si="18"/>
        <v>0</v>
      </c>
      <c r="H162" s="449">
        <f>'Data information'!F379</f>
        <v>0</v>
      </c>
      <c r="I162" s="449">
        <f t="shared" si="19"/>
        <v>0</v>
      </c>
      <c r="J162" s="449">
        <f t="shared" si="20"/>
        <v>0</v>
      </c>
      <c r="K162" s="451"/>
    </row>
    <row r="163" spans="1:11" s="500" customFormat="1" hidden="1">
      <c r="A163" s="451"/>
      <c r="B163" s="475"/>
      <c r="C163" s="489" t="str">
        <f>'Data information'!C380</f>
        <v xml:space="preserve"> - D5-ประตูบานเปิดเดี่ยว</v>
      </c>
      <c r="D163" s="449"/>
      <c r="E163" s="450" t="str">
        <f>'Data information'!D380</f>
        <v>ชุด</v>
      </c>
      <c r="F163" s="449">
        <f>'Data information'!E380</f>
        <v>4428</v>
      </c>
      <c r="G163" s="449">
        <f t="shared" si="18"/>
        <v>0</v>
      </c>
      <c r="H163" s="449">
        <f>'Data information'!F380</f>
        <v>180</v>
      </c>
      <c r="I163" s="449">
        <f t="shared" si="19"/>
        <v>0</v>
      </c>
      <c r="J163" s="449">
        <f t="shared" si="20"/>
        <v>0</v>
      </c>
      <c r="K163" s="451"/>
    </row>
    <row r="164" spans="1:11" s="500" customFormat="1" hidden="1">
      <c r="A164" s="451"/>
      <c r="B164" s="475"/>
      <c r="C164" s="489" t="str">
        <f>'Data information'!C381</f>
        <v xml:space="preserve"> - D6-ประตูบานเลื่อนเดี่ยว</v>
      </c>
      <c r="D164" s="449"/>
      <c r="E164" s="450" t="str">
        <f>'Data information'!D381</f>
        <v>ชุด</v>
      </c>
      <c r="F164" s="449">
        <f>'Data information'!E381</f>
        <v>5280</v>
      </c>
      <c r="G164" s="449">
        <f t="shared" si="18"/>
        <v>0</v>
      </c>
      <c r="H164" s="449">
        <f>'Data information'!F381</f>
        <v>240</v>
      </c>
      <c r="I164" s="449">
        <f t="shared" si="19"/>
        <v>0</v>
      </c>
      <c r="J164" s="449">
        <f t="shared" si="20"/>
        <v>0</v>
      </c>
      <c r="K164" s="451"/>
    </row>
    <row r="165" spans="1:11" s="500" customFormat="1" hidden="1">
      <c r="A165" s="451"/>
      <c r="B165" s="475"/>
      <c r="C165" s="489" t="str">
        <f>'Data information'!C382</f>
        <v xml:space="preserve"> - D7-ประตูบานเฟี้ยมกันเสียง</v>
      </c>
      <c r="D165" s="449"/>
      <c r="E165" s="450" t="str">
        <f>'Data information'!D382</f>
        <v>ชุด</v>
      </c>
      <c r="F165" s="449">
        <f>'Data information'!E382</f>
        <v>0</v>
      </c>
      <c r="G165" s="449">
        <f t="shared" si="18"/>
        <v>0</v>
      </c>
      <c r="H165" s="449">
        <f>'Data information'!F382</f>
        <v>0</v>
      </c>
      <c r="I165" s="449">
        <f t="shared" si="19"/>
        <v>0</v>
      </c>
      <c r="J165" s="449">
        <f t="shared" si="20"/>
        <v>0</v>
      </c>
      <c r="K165" s="451"/>
    </row>
    <row r="166" spans="1:11" s="500" customFormat="1" hidden="1">
      <c r="A166" s="451"/>
      <c r="B166" s="475"/>
      <c r="C166" s="489" t="str">
        <f>'Data information'!C383</f>
        <v xml:space="preserve"> - Ds-ประตูบานเปิดเดี่ยว</v>
      </c>
      <c r="D166" s="449"/>
      <c r="E166" s="450" t="str">
        <f>'Data information'!D383</f>
        <v>ชุด</v>
      </c>
      <c r="F166" s="449">
        <f>'Data information'!E383</f>
        <v>1650</v>
      </c>
      <c r="G166" s="449">
        <f t="shared" si="18"/>
        <v>0</v>
      </c>
      <c r="H166" s="449">
        <f>'Data information'!F383</f>
        <v>0</v>
      </c>
      <c r="I166" s="449">
        <f t="shared" si="19"/>
        <v>0</v>
      </c>
      <c r="J166" s="449">
        <f t="shared" si="20"/>
        <v>0</v>
      </c>
      <c r="K166" s="451"/>
    </row>
    <row r="167" spans="1:11" s="500" customFormat="1" hidden="1">
      <c r="A167" s="451"/>
      <c r="B167" s="475"/>
      <c r="C167" s="489" t="str">
        <f>'Data information'!C384</f>
        <v xml:space="preserve"> - W1-หน้าต่างบานเปิดเดี่ยว+ช่องแสงติดตาย (รวมกันสาดเหล็กแผ่นเรียบ)</v>
      </c>
      <c r="D167" s="449"/>
      <c r="E167" s="450" t="str">
        <f>'Data information'!D384</f>
        <v>ชุด</v>
      </c>
      <c r="F167" s="449">
        <f>'Data information'!E384</f>
        <v>12062.199999999999</v>
      </c>
      <c r="G167" s="449">
        <f t="shared" si="18"/>
        <v>0</v>
      </c>
      <c r="H167" s="449">
        <f>'Data information'!F384</f>
        <v>0</v>
      </c>
      <c r="I167" s="449">
        <f t="shared" si="19"/>
        <v>0</v>
      </c>
      <c r="J167" s="449">
        <f t="shared" si="20"/>
        <v>0</v>
      </c>
      <c r="K167" s="451"/>
    </row>
    <row r="168" spans="1:11" s="500" customFormat="1" hidden="1">
      <c r="A168" s="451"/>
      <c r="B168" s="475"/>
      <c r="C168" s="489" t="str">
        <f>'Data information'!C385</f>
        <v xml:space="preserve"> - W1A-หน้าต่างบานเปิดเดี่ยว+ช่องแสงติดตาย</v>
      </c>
      <c r="D168" s="449"/>
      <c r="E168" s="450" t="str">
        <f>'Data information'!D385</f>
        <v>ชุด</v>
      </c>
      <c r="F168" s="449">
        <f>'Data information'!E385</f>
        <v>8653</v>
      </c>
      <c r="G168" s="449">
        <f t="shared" si="18"/>
        <v>0</v>
      </c>
      <c r="H168" s="449">
        <f>'Data information'!F385</f>
        <v>0</v>
      </c>
      <c r="I168" s="449">
        <f t="shared" si="19"/>
        <v>0</v>
      </c>
      <c r="J168" s="449">
        <f t="shared" si="20"/>
        <v>0</v>
      </c>
      <c r="K168" s="451"/>
    </row>
    <row r="169" spans="1:11" s="500" customFormat="1" hidden="1">
      <c r="A169" s="451"/>
      <c r="B169" s="475"/>
      <c r="C169" s="489" t="str">
        <f>'Data information'!C386</f>
        <v xml:space="preserve"> - W2-หน้าต่างบานเลื่อนสลับ+ช่องแสงติดตาย (รวมกันสาดเหล็กแผ่นเรียบ)</v>
      </c>
      <c r="D169" s="449"/>
      <c r="E169" s="450" t="str">
        <f>'Data information'!D386</f>
        <v>ชุด</v>
      </c>
      <c r="F169" s="449">
        <f>'Data information'!E386</f>
        <v>17862.5</v>
      </c>
      <c r="G169" s="449">
        <f t="shared" si="18"/>
        <v>0</v>
      </c>
      <c r="H169" s="449">
        <f>'Data information'!F386</f>
        <v>0</v>
      </c>
      <c r="I169" s="449">
        <f t="shared" si="19"/>
        <v>0</v>
      </c>
      <c r="J169" s="449">
        <f t="shared" si="20"/>
        <v>0</v>
      </c>
      <c r="K169" s="451"/>
    </row>
    <row r="170" spans="1:11" s="500" customFormat="1" hidden="1">
      <c r="A170" s="451"/>
      <c r="B170" s="475"/>
      <c r="C170" s="489" t="str">
        <f>'Data information'!C387</f>
        <v xml:space="preserve"> - W2A-หน้าต่างบานเลื่อนสลับ+ช่องแสงติดตาย</v>
      </c>
      <c r="D170" s="449"/>
      <c r="E170" s="450" t="str">
        <f>'Data information'!D387</f>
        <v>ชุด</v>
      </c>
      <c r="F170" s="449">
        <f>'Data information'!E387</f>
        <v>15053.499999999998</v>
      </c>
      <c r="G170" s="449">
        <f t="shared" si="18"/>
        <v>0</v>
      </c>
      <c r="H170" s="449">
        <f>'Data information'!F387</f>
        <v>0</v>
      </c>
      <c r="I170" s="449">
        <f t="shared" si="19"/>
        <v>0</v>
      </c>
      <c r="J170" s="449">
        <f t="shared" si="20"/>
        <v>0</v>
      </c>
      <c r="K170" s="451"/>
    </row>
    <row r="171" spans="1:11" s="500" customFormat="1" hidden="1">
      <c r="A171" s="451"/>
      <c r="B171" s="475"/>
      <c r="C171" s="489" t="str">
        <f>'Data information'!C388</f>
        <v xml:space="preserve"> - W2B-หน้าต่างบานเลื่อนสลับ+ช่องแสงติดตาย</v>
      </c>
      <c r="D171" s="449"/>
      <c r="E171" s="450" t="str">
        <f>'Data information'!D388</f>
        <v>ชุด</v>
      </c>
      <c r="F171" s="449">
        <f>'Data information'!E388</f>
        <v>15688.874999999998</v>
      </c>
      <c r="G171" s="449">
        <f t="shared" si="18"/>
        <v>0</v>
      </c>
      <c r="H171" s="449">
        <f>'Data information'!F388</f>
        <v>0</v>
      </c>
      <c r="I171" s="449">
        <f t="shared" si="19"/>
        <v>0</v>
      </c>
      <c r="J171" s="449">
        <f t="shared" si="20"/>
        <v>0</v>
      </c>
      <c r="K171" s="451"/>
    </row>
    <row r="172" spans="1:11" s="500" customFormat="1" hidden="1">
      <c r="A172" s="451"/>
      <c r="B172" s="475"/>
      <c r="C172" s="489" t="str">
        <f>'Data information'!C389</f>
        <v xml:space="preserve"> - W3-หน้าต่างบานเลื่อนสลับ+ช่องแสงติดตาย</v>
      </c>
      <c r="D172" s="449"/>
      <c r="E172" s="450" t="str">
        <f>'Data information'!D389</f>
        <v>ชุด</v>
      </c>
      <c r="F172" s="449">
        <f>'Data information'!E389</f>
        <v>12120.999999999998</v>
      </c>
      <c r="G172" s="449">
        <f t="shared" si="18"/>
        <v>0</v>
      </c>
      <c r="H172" s="449">
        <f>'Data information'!F389</f>
        <v>0</v>
      </c>
      <c r="I172" s="449">
        <f t="shared" si="19"/>
        <v>0</v>
      </c>
      <c r="J172" s="449">
        <f t="shared" si="20"/>
        <v>0</v>
      </c>
      <c r="K172" s="451"/>
    </row>
    <row r="173" spans="1:11" s="500" customFormat="1" hidden="1">
      <c r="A173" s="451"/>
      <c r="B173" s="475"/>
      <c r="C173" s="489" t="str">
        <f>'Data information'!C390</f>
        <v xml:space="preserve"> - W3A-หน้าต่างบานเลื่อนสลับ+ช่องแสงติดตาย</v>
      </c>
      <c r="D173" s="449"/>
      <c r="E173" s="450" t="str">
        <f>'Data information'!D390</f>
        <v>ชุด</v>
      </c>
      <c r="F173" s="449">
        <f>'Data information'!E390</f>
        <v>12277.4</v>
      </c>
      <c r="G173" s="449">
        <f t="shared" si="18"/>
        <v>0</v>
      </c>
      <c r="H173" s="449">
        <f>'Data information'!F390</f>
        <v>0</v>
      </c>
      <c r="I173" s="449">
        <f t="shared" si="19"/>
        <v>0</v>
      </c>
      <c r="J173" s="449">
        <f t="shared" si="20"/>
        <v>0</v>
      </c>
      <c r="K173" s="451"/>
    </row>
    <row r="174" spans="1:11" s="500" customFormat="1" hidden="1">
      <c r="A174" s="451"/>
      <c r="B174" s="475"/>
      <c r="C174" s="489" t="str">
        <f>'Data information'!C391</f>
        <v xml:space="preserve"> - W4-หน้าต่างบานเลื่อนสลับ</v>
      </c>
      <c r="D174" s="449"/>
      <c r="E174" s="450" t="str">
        <f>'Data information'!D391</f>
        <v>ชุด</v>
      </c>
      <c r="F174" s="449">
        <f>'Data information'!E391</f>
        <v>4606.2349999999997</v>
      </c>
      <c r="G174" s="449">
        <f t="shared" si="18"/>
        <v>0</v>
      </c>
      <c r="H174" s="449">
        <f>'Data information'!F391</f>
        <v>0</v>
      </c>
      <c r="I174" s="449">
        <f t="shared" si="19"/>
        <v>0</v>
      </c>
      <c r="J174" s="449">
        <f t="shared" si="20"/>
        <v>0</v>
      </c>
      <c r="K174" s="451"/>
    </row>
    <row r="175" spans="1:11" s="500" customFormat="1" hidden="1">
      <c r="A175" s="451"/>
      <c r="B175" s="475"/>
      <c r="C175" s="489" t="str">
        <f>'Data information'!C392</f>
        <v xml:space="preserve"> - W5-หน้าต่างบานเลื่อนสลับ</v>
      </c>
      <c r="D175" s="449"/>
      <c r="E175" s="450" t="str">
        <f>'Data information'!D392</f>
        <v>ชุด</v>
      </c>
      <c r="F175" s="449">
        <f>'Data information'!E392</f>
        <v>6744.7499999999991</v>
      </c>
      <c r="G175" s="449">
        <f t="shared" si="18"/>
        <v>0</v>
      </c>
      <c r="H175" s="449">
        <f>'Data information'!F392</f>
        <v>0</v>
      </c>
      <c r="I175" s="449">
        <f t="shared" si="19"/>
        <v>0</v>
      </c>
      <c r="J175" s="449">
        <f t="shared" si="20"/>
        <v>0</v>
      </c>
      <c r="K175" s="451"/>
    </row>
    <row r="176" spans="1:11" s="500" customFormat="1" hidden="1">
      <c r="A176" s="451"/>
      <c r="B176" s="475"/>
      <c r="C176" s="489" t="str">
        <f>'Data information'!C393</f>
        <v xml:space="preserve"> - W6-หน้าต่างบานเกล็ดระบายอากาศ</v>
      </c>
      <c r="D176" s="449"/>
      <c r="E176" s="450" t="str">
        <f>'Data information'!D393</f>
        <v>ชุด</v>
      </c>
      <c r="F176" s="449">
        <f>'Data information'!E393</f>
        <v>4594.25</v>
      </c>
      <c r="G176" s="449">
        <f t="shared" si="18"/>
        <v>0</v>
      </c>
      <c r="H176" s="449">
        <f>'Data information'!F393</f>
        <v>0</v>
      </c>
      <c r="I176" s="449">
        <f t="shared" si="19"/>
        <v>0</v>
      </c>
      <c r="J176" s="449">
        <f t="shared" si="20"/>
        <v>0</v>
      </c>
      <c r="K176" s="451"/>
    </row>
    <row r="177" spans="1:11" s="500" customFormat="1" hidden="1">
      <c r="A177" s="451"/>
      <c r="B177" s="475"/>
      <c r="C177" s="489" t="str">
        <f>'Data information'!C394</f>
        <v xml:space="preserve"> - W6A-หน้าต่างบานเกล็ดระบายอากาศ</v>
      </c>
      <c r="D177" s="449"/>
      <c r="E177" s="450" t="str">
        <f>'Data information'!D394</f>
        <v>ชุด</v>
      </c>
      <c r="F177" s="449">
        <f>'Data information'!E394</f>
        <v>4056.6249999999995</v>
      </c>
      <c r="G177" s="449">
        <f t="shared" si="18"/>
        <v>0</v>
      </c>
      <c r="H177" s="449">
        <f>'Data information'!F394</f>
        <v>0</v>
      </c>
      <c r="I177" s="449">
        <f t="shared" si="19"/>
        <v>0</v>
      </c>
      <c r="J177" s="449">
        <f t="shared" si="20"/>
        <v>0</v>
      </c>
      <c r="K177" s="451"/>
    </row>
    <row r="178" spans="1:11" s="500" customFormat="1" hidden="1">
      <c r="A178" s="451"/>
      <c r="B178" s="475"/>
      <c r="C178" s="489" t="str">
        <f>'Data information'!C395</f>
        <v xml:space="preserve"> - W7-หน้าต่างบานเลื่อนคู่</v>
      </c>
      <c r="D178" s="449"/>
      <c r="E178" s="450" t="str">
        <f>'Data information'!D395</f>
        <v>ชุด</v>
      </c>
      <c r="F178" s="449">
        <f>'Data information'!E395</f>
        <v>7233.4999999999991</v>
      </c>
      <c r="G178" s="449">
        <f t="shared" si="18"/>
        <v>0</v>
      </c>
      <c r="H178" s="449">
        <f>'Data information'!F395</f>
        <v>0</v>
      </c>
      <c r="I178" s="449">
        <f t="shared" si="19"/>
        <v>0</v>
      </c>
      <c r="J178" s="449">
        <f t="shared" si="20"/>
        <v>0</v>
      </c>
      <c r="K178" s="451"/>
    </row>
    <row r="179" spans="1:11" s="500" customFormat="1" hidden="1">
      <c r="A179" s="451"/>
      <c r="B179" s="475"/>
      <c r="C179" s="489" t="str">
        <f>'Data information'!C396</f>
        <v xml:space="preserve"> - W8-หน้าต่างช่องแสงติดตาย</v>
      </c>
      <c r="D179" s="449"/>
      <c r="E179" s="450" t="str">
        <f>'Data information'!D396</f>
        <v>ชุด</v>
      </c>
      <c r="F179" s="449">
        <f>'Data information'!E396</f>
        <v>11290.125</v>
      </c>
      <c r="G179" s="449">
        <f t="shared" si="18"/>
        <v>0</v>
      </c>
      <c r="H179" s="449">
        <f>'Data information'!F396</f>
        <v>0</v>
      </c>
      <c r="I179" s="449">
        <f t="shared" si="19"/>
        <v>0</v>
      </c>
      <c r="J179" s="449">
        <f t="shared" si="20"/>
        <v>0</v>
      </c>
      <c r="K179" s="451"/>
    </row>
    <row r="180" spans="1:11" s="500" customFormat="1" hidden="1">
      <c r="A180" s="451"/>
      <c r="B180" s="475"/>
      <c r="C180" s="489" t="str">
        <f>'Data information'!C397</f>
        <v xml:space="preserve"> - W8A-หน้าต่างช่องแสงติดตาย</v>
      </c>
      <c r="D180" s="449"/>
      <c r="E180" s="450" t="str">
        <f>'Data information'!D397</f>
        <v>ชุด</v>
      </c>
      <c r="F180" s="449">
        <f>'Data information'!E397</f>
        <v>6431.95</v>
      </c>
      <c r="G180" s="449">
        <f t="shared" si="18"/>
        <v>0</v>
      </c>
      <c r="H180" s="449">
        <f>'Data information'!F397</f>
        <v>0</v>
      </c>
      <c r="I180" s="449">
        <f t="shared" si="19"/>
        <v>0</v>
      </c>
      <c r="J180" s="449">
        <f t="shared" si="20"/>
        <v>0</v>
      </c>
      <c r="K180" s="451"/>
    </row>
    <row r="181" spans="1:11" s="500" customFormat="1" hidden="1">
      <c r="A181" s="480"/>
      <c r="B181" s="481"/>
      <c r="C181" s="485" t="str">
        <f>'Data information'!C398</f>
        <v>งานสุขภัณฑ์</v>
      </c>
      <c r="D181" s="449"/>
      <c r="E181" s="458"/>
      <c r="F181" s="451"/>
      <c r="G181" s="451"/>
      <c r="H181" s="451"/>
      <c r="I181" s="451"/>
      <c r="J181" s="451"/>
      <c r="K181" s="451"/>
    </row>
    <row r="182" spans="1:11" s="500" customFormat="1" hidden="1">
      <c r="A182" s="451"/>
      <c r="B182" s="475"/>
      <c r="C182" s="489" t="str">
        <f>'Data information'!C399</f>
        <v xml:space="preserve"> - โถส้วมแบบนั่งราบ ชนิดชักโครก พร้อมอุปกรณ์ครบชุด  </v>
      </c>
      <c r="D182" s="449"/>
      <c r="E182" s="450" t="str">
        <f>'Data information'!D399</f>
        <v>ชุด</v>
      </c>
      <c r="F182" s="449">
        <f>'Data information'!E399</f>
        <v>3129.3</v>
      </c>
      <c r="G182" s="449">
        <f>D182*F182</f>
        <v>0</v>
      </c>
      <c r="H182" s="449">
        <f>'Data information'!F399</f>
        <v>450</v>
      </c>
      <c r="I182" s="449">
        <f>D182*H182</f>
        <v>0</v>
      </c>
      <c r="J182" s="449">
        <f>G182+I182</f>
        <v>0</v>
      </c>
      <c r="K182" s="469" t="s">
        <v>967</v>
      </c>
    </row>
    <row r="183" spans="1:11" s="500" customFormat="1" hidden="1">
      <c r="A183" s="451"/>
      <c r="B183" s="475"/>
      <c r="C183" s="489" t="str">
        <f>'Data information'!C400</f>
        <v xml:space="preserve"> - อ่างล้างหน้า ชนิดฝังใต้เคาน์เตอร์ พร้อมอุปกรณ์ครบชุด  </v>
      </c>
      <c r="D183" s="449"/>
      <c r="E183" s="450" t="str">
        <f>'Data information'!D400</f>
        <v>ชุด</v>
      </c>
      <c r="F183" s="449">
        <f>'Data information'!E400</f>
        <v>1762.9</v>
      </c>
      <c r="G183" s="449">
        <f t="shared" ref="G183:G195" si="21">D183*F183</f>
        <v>0</v>
      </c>
      <c r="H183" s="449">
        <f>'Data information'!F400</f>
        <v>450</v>
      </c>
      <c r="I183" s="449">
        <f t="shared" ref="I183:I195" si="22">D183*H183</f>
        <v>0</v>
      </c>
      <c r="J183" s="449">
        <f t="shared" ref="J183:J195" si="23">G183+I183</f>
        <v>0</v>
      </c>
      <c r="K183" s="451"/>
    </row>
    <row r="184" spans="1:11" s="500" customFormat="1" hidden="1">
      <c r="A184" s="451"/>
      <c r="B184" s="475"/>
      <c r="C184" s="489" t="str">
        <f>'Data information'!C401</f>
        <v xml:space="preserve"> - อ่างล้างหน้า ชนิดวางเคาน์เตอร์ พร้อมอุปกรณ์ครบชุด</v>
      </c>
      <c r="D184" s="449"/>
      <c r="E184" s="450" t="str">
        <f>'Data information'!D401</f>
        <v>ชุด</v>
      </c>
      <c r="F184" s="449">
        <f>'Data information'!E401</f>
        <v>1762.9</v>
      </c>
      <c r="G184" s="449">
        <f t="shared" si="21"/>
        <v>0</v>
      </c>
      <c r="H184" s="449">
        <f>'Data information'!F401</f>
        <v>450</v>
      </c>
      <c r="I184" s="449">
        <f t="shared" si="22"/>
        <v>0</v>
      </c>
      <c r="J184" s="449">
        <f t="shared" si="23"/>
        <v>0</v>
      </c>
      <c r="K184" s="451"/>
    </row>
    <row r="185" spans="1:11" s="500" customFormat="1" hidden="1">
      <c r="A185" s="451"/>
      <c r="B185" s="475"/>
      <c r="C185" s="489" t="str">
        <f>'Data information'!C402</f>
        <v xml:space="preserve"> - อ่างล้างหน้า ชนิดวางเคาน์เตอร์ พร้อมอุปกรณ์ครบชุด </v>
      </c>
      <c r="D185" s="449"/>
      <c r="E185" s="450" t="str">
        <f>'Data information'!D402</f>
        <v>ชุด</v>
      </c>
      <c r="F185" s="449">
        <f>'Data information'!E402</f>
        <v>1762.9</v>
      </c>
      <c r="G185" s="449">
        <f t="shared" si="21"/>
        <v>0</v>
      </c>
      <c r="H185" s="449">
        <f>'Data information'!F402</f>
        <v>450</v>
      </c>
      <c r="I185" s="449">
        <f t="shared" si="22"/>
        <v>0</v>
      </c>
      <c r="J185" s="449">
        <f t="shared" si="23"/>
        <v>0</v>
      </c>
      <c r="K185" s="451"/>
    </row>
    <row r="186" spans="1:11" s="500" customFormat="1" hidden="1">
      <c r="A186" s="451"/>
      <c r="B186" s="475"/>
      <c r="C186" s="489" t="str">
        <f>'Data information'!C403</f>
        <v xml:space="preserve"> - อ่างล้างหน้า แบบขาตั้งลอย พร้อมอุปกรณ์ครบชุด  ห้องผู้พิการ</v>
      </c>
      <c r="D186" s="449"/>
      <c r="E186" s="450" t="str">
        <f>'Data information'!D403</f>
        <v>ชุด</v>
      </c>
      <c r="F186" s="449">
        <f>'Data information'!E403</f>
        <v>3312.5</v>
      </c>
      <c r="G186" s="449">
        <f t="shared" si="21"/>
        <v>0</v>
      </c>
      <c r="H186" s="449">
        <f>'Data information'!F403</f>
        <v>450</v>
      </c>
      <c r="I186" s="449">
        <f t="shared" si="22"/>
        <v>0</v>
      </c>
      <c r="J186" s="449">
        <f t="shared" si="23"/>
        <v>0</v>
      </c>
      <c r="K186" s="451"/>
    </row>
    <row r="187" spans="1:11" s="500" customFormat="1" hidden="1">
      <c r="A187" s="451"/>
      <c r="B187" s="475"/>
      <c r="C187" s="489" t="str">
        <f>'Data information'!C404</f>
        <v xml:space="preserve"> - ก๊อกน้ำเย็นอ่างล้างหน้า</v>
      </c>
      <c r="D187" s="449"/>
      <c r="E187" s="450" t="str">
        <f>'Data information'!D404</f>
        <v>ชุด</v>
      </c>
      <c r="F187" s="449">
        <f>'Data information'!E404</f>
        <v>860.1</v>
      </c>
      <c r="G187" s="449">
        <f t="shared" si="21"/>
        <v>0</v>
      </c>
      <c r="H187" s="449">
        <f>'Data information'!F404</f>
        <v>0</v>
      </c>
      <c r="I187" s="449">
        <f t="shared" si="22"/>
        <v>0</v>
      </c>
      <c r="J187" s="449">
        <f t="shared" si="23"/>
        <v>0</v>
      </c>
      <c r="K187" s="451"/>
    </row>
    <row r="188" spans="1:11" s="500" customFormat="1" hidden="1">
      <c r="A188" s="451"/>
      <c r="B188" s="475"/>
      <c r="C188" s="489" t="str">
        <f>'Data information'!C405</f>
        <v xml:space="preserve"> - ก๊อกน้ำเย็นอ่างล้างหน้า</v>
      </c>
      <c r="D188" s="449"/>
      <c r="E188" s="450" t="str">
        <f>'Data information'!D405</f>
        <v>ชุด</v>
      </c>
      <c r="F188" s="449">
        <f>'Data information'!E405</f>
        <v>860.1</v>
      </c>
      <c r="G188" s="449">
        <f t="shared" si="21"/>
        <v>0</v>
      </c>
      <c r="H188" s="449">
        <f>'Data information'!F405</f>
        <v>0</v>
      </c>
      <c r="I188" s="449">
        <f t="shared" si="22"/>
        <v>0</v>
      </c>
      <c r="J188" s="449">
        <f t="shared" si="23"/>
        <v>0</v>
      </c>
      <c r="K188" s="451"/>
    </row>
    <row r="189" spans="1:11" s="500" customFormat="1" hidden="1">
      <c r="A189" s="451"/>
      <c r="B189" s="475"/>
      <c r="C189" s="489" t="str">
        <f>'Data information'!C406</f>
        <v xml:space="preserve"> - ก๊อกน้ำเย็นอ่างล้างหน้า</v>
      </c>
      <c r="D189" s="449"/>
      <c r="E189" s="450" t="str">
        <f>'Data information'!D406</f>
        <v>ชุด</v>
      </c>
      <c r="F189" s="449">
        <f>'Data information'!E406</f>
        <v>860.1</v>
      </c>
      <c r="G189" s="449">
        <f t="shared" si="21"/>
        <v>0</v>
      </c>
      <c r="H189" s="449">
        <f>'Data information'!F406</f>
        <v>0</v>
      </c>
      <c r="I189" s="449">
        <f t="shared" si="22"/>
        <v>0</v>
      </c>
      <c r="J189" s="449">
        <f t="shared" si="23"/>
        <v>0</v>
      </c>
      <c r="K189" s="451"/>
    </row>
    <row r="190" spans="1:11" s="500" customFormat="1" hidden="1">
      <c r="A190" s="451"/>
      <c r="B190" s="475"/>
      <c r="C190" s="489" t="str">
        <f>'Data information'!C407</f>
        <v xml:space="preserve"> - โถปัสสาวะ  พร้อมอุปกรณ์ครบชุด  </v>
      </c>
      <c r="D190" s="449"/>
      <c r="E190" s="450" t="str">
        <f>'Data information'!D407</f>
        <v>ชุด</v>
      </c>
      <c r="F190" s="449">
        <f>'Data information'!E407</f>
        <v>2348.5</v>
      </c>
      <c r="G190" s="449">
        <f t="shared" si="21"/>
        <v>0</v>
      </c>
      <c r="H190" s="449">
        <f>'Data information'!F407</f>
        <v>450</v>
      </c>
      <c r="I190" s="449">
        <f t="shared" si="22"/>
        <v>0</v>
      </c>
      <c r="J190" s="449">
        <f t="shared" si="23"/>
        <v>0</v>
      </c>
      <c r="K190" s="469" t="s">
        <v>967</v>
      </c>
    </row>
    <row r="191" spans="1:11" s="500" customFormat="1" hidden="1">
      <c r="A191" s="451"/>
      <c r="B191" s="475"/>
      <c r="C191" s="489" t="str">
        <f>'Data information'!C408</f>
        <v xml:space="preserve"> - สายชำระ</v>
      </c>
      <c r="D191" s="449"/>
      <c r="E191" s="450" t="str">
        <f>'Data information'!D408</f>
        <v>ชุด</v>
      </c>
      <c r="F191" s="449">
        <f>'Data information'!E408</f>
        <v>488</v>
      </c>
      <c r="G191" s="449">
        <f t="shared" si="21"/>
        <v>0</v>
      </c>
      <c r="H191" s="449">
        <f>'Data information'!F408</f>
        <v>35</v>
      </c>
      <c r="I191" s="449">
        <f t="shared" si="22"/>
        <v>0</v>
      </c>
      <c r="J191" s="449">
        <f t="shared" si="23"/>
        <v>0</v>
      </c>
      <c r="K191" s="451"/>
    </row>
    <row r="192" spans="1:11" s="500" customFormat="1" hidden="1">
      <c r="A192" s="451"/>
      <c r="B192" s="475"/>
      <c r="C192" s="489" t="str">
        <f>'Data information'!C409</f>
        <v xml:space="preserve"> - ตะแกรงดักกลิ่น ขนาด  2 นิ้ว</v>
      </c>
      <c r="D192" s="449"/>
      <c r="E192" s="450" t="str">
        <f>'Data information'!D409</f>
        <v>ชุด</v>
      </c>
      <c r="F192" s="449">
        <f>'Data information'!E409</f>
        <v>353.8</v>
      </c>
      <c r="G192" s="449">
        <f t="shared" si="21"/>
        <v>0</v>
      </c>
      <c r="H192" s="449">
        <f>'Data information'!F409</f>
        <v>0</v>
      </c>
      <c r="I192" s="449">
        <f t="shared" si="22"/>
        <v>0</v>
      </c>
      <c r="J192" s="449">
        <f t="shared" si="23"/>
        <v>0</v>
      </c>
      <c r="K192" s="451"/>
    </row>
    <row r="193" spans="1:11" s="500" customFormat="1" hidden="1">
      <c r="A193" s="451"/>
      <c r="B193" s="475"/>
      <c r="C193" s="489" t="str">
        <f>'Data information'!C410</f>
        <v xml:space="preserve"> - ก๊อกน้ำล้างพื้น  ***ติดใต้ชาวเวอร์ +0.45 ม.</v>
      </c>
      <c r="D193" s="449"/>
      <c r="E193" s="450" t="str">
        <f>'Data information'!D410</f>
        <v>ชุด</v>
      </c>
      <c r="F193" s="449">
        <f>'Data information'!E410</f>
        <v>292.8</v>
      </c>
      <c r="G193" s="449">
        <f t="shared" si="21"/>
        <v>0</v>
      </c>
      <c r="H193" s="449">
        <f>'Data information'!F410</f>
        <v>25</v>
      </c>
      <c r="I193" s="449">
        <f t="shared" si="22"/>
        <v>0</v>
      </c>
      <c r="J193" s="449">
        <f t="shared" si="23"/>
        <v>0</v>
      </c>
      <c r="K193" s="451"/>
    </row>
    <row r="194" spans="1:11" s="500" customFormat="1" hidden="1">
      <c r="A194" s="451"/>
      <c r="B194" s="475"/>
      <c r="C194" s="489" t="str">
        <f>'Data information'!C411</f>
        <v xml:space="preserve"> - ที่ใส่กระดาษชำระสำเร็จรูป JRT</v>
      </c>
      <c r="D194" s="449"/>
      <c r="E194" s="450" t="str">
        <f>'Data information'!D411</f>
        <v>ชุด</v>
      </c>
      <c r="F194" s="449">
        <f>'Data information'!E411</f>
        <v>0</v>
      </c>
      <c r="G194" s="449">
        <f t="shared" si="21"/>
        <v>0</v>
      </c>
      <c r="H194" s="449">
        <f>'Data information'!F411</f>
        <v>0</v>
      </c>
      <c r="I194" s="449">
        <f t="shared" si="22"/>
        <v>0</v>
      </c>
      <c r="J194" s="449">
        <f t="shared" si="23"/>
        <v>0</v>
      </c>
      <c r="K194" s="469" t="s">
        <v>967</v>
      </c>
    </row>
    <row r="195" spans="1:11" s="500" customFormat="1" hidden="1">
      <c r="A195" s="451"/>
      <c r="B195" s="475"/>
      <c r="C195" s="489" t="str">
        <f>'Data information'!C412</f>
        <v xml:space="preserve"> - ราวจับสแตนเลส (ราวทรงตัวอ่างล้างหน้า+ราวทรงตัวขวา+ราวทรงตัวซ้าย)</v>
      </c>
      <c r="D195" s="449"/>
      <c r="E195" s="450" t="str">
        <f>'Data information'!D412</f>
        <v>ชุด</v>
      </c>
      <c r="F195" s="449">
        <f>'Data information'!E412</f>
        <v>12419.6</v>
      </c>
      <c r="G195" s="449">
        <f t="shared" si="21"/>
        <v>0</v>
      </c>
      <c r="H195" s="449">
        <f>'Data information'!F412</f>
        <v>105</v>
      </c>
      <c r="I195" s="449">
        <f t="shared" si="22"/>
        <v>0</v>
      </c>
      <c r="J195" s="449">
        <f t="shared" si="23"/>
        <v>0</v>
      </c>
      <c r="K195" s="451"/>
    </row>
    <row r="196" spans="1:11" s="500" customFormat="1" hidden="1">
      <c r="A196" s="451"/>
      <c r="B196" s="475"/>
      <c r="C196" s="489" t="str">
        <f>'Data information'!C413</f>
        <v xml:space="preserve"> - ฝักบัวสายอ่อนพร้อมก๊อกยืนอาบวาวล์ลอย</v>
      </c>
      <c r="D196" s="449"/>
      <c r="E196" s="450" t="str">
        <f>'Data information'!D413</f>
        <v>ชุด</v>
      </c>
      <c r="F196" s="449">
        <f>'Data information'!E413</f>
        <v>2907.5</v>
      </c>
      <c r="G196" s="449">
        <f>D196*F196</f>
        <v>0</v>
      </c>
      <c r="H196" s="449">
        <f>'Data information'!F413</f>
        <v>70</v>
      </c>
      <c r="I196" s="449">
        <f>D196*H196</f>
        <v>0</v>
      </c>
      <c r="J196" s="449">
        <f>G196+I196</f>
        <v>0</v>
      </c>
      <c r="K196" s="451"/>
    </row>
    <row r="197" spans="1:11" s="500" customFormat="1" hidden="1">
      <c r="A197" s="451"/>
      <c r="B197" s="475"/>
      <c r="C197" s="489" t="str">
        <f>'Data information'!C414</f>
        <v xml:space="preserve"> - กระจกเงา ขนาด 5.00x1.00 ม.</v>
      </c>
      <c r="D197" s="449"/>
      <c r="E197" s="450" t="str">
        <f>'Data information'!D414</f>
        <v>ชุด</v>
      </c>
      <c r="F197" s="449">
        <f>'Data information'!E414</f>
        <v>2220</v>
      </c>
      <c r="G197" s="449">
        <f t="shared" ref="G197:G219" si="24">D197*F197</f>
        <v>0</v>
      </c>
      <c r="H197" s="449">
        <f>'Data information'!F414</f>
        <v>495</v>
      </c>
      <c r="I197" s="449">
        <f t="shared" ref="I197:I219" si="25">D197*H197</f>
        <v>0</v>
      </c>
      <c r="J197" s="449">
        <f t="shared" ref="J197:J219" si="26">G197+I197</f>
        <v>0</v>
      </c>
      <c r="K197" s="451"/>
    </row>
    <row r="198" spans="1:11" s="500" customFormat="1" hidden="1">
      <c r="A198" s="451"/>
      <c r="B198" s="475"/>
      <c r="C198" s="489" t="str">
        <f>'Data information'!C415</f>
        <v xml:space="preserve"> - กระจกเงา ขนาด 3.90x1.00 ม.</v>
      </c>
      <c r="D198" s="449"/>
      <c r="E198" s="450" t="str">
        <f>'Data information'!D415</f>
        <v>ชุด</v>
      </c>
      <c r="F198" s="449">
        <f>'Data information'!E415</f>
        <v>1730</v>
      </c>
      <c r="G198" s="449">
        <f t="shared" si="24"/>
        <v>0</v>
      </c>
      <c r="H198" s="449">
        <f>'Data information'!F415</f>
        <v>386</v>
      </c>
      <c r="I198" s="449">
        <f t="shared" si="25"/>
        <v>0</v>
      </c>
      <c r="J198" s="449">
        <f t="shared" si="26"/>
        <v>0</v>
      </c>
      <c r="K198" s="451"/>
    </row>
    <row r="199" spans="1:11" s="500" customFormat="1" hidden="1">
      <c r="A199" s="451"/>
      <c r="B199" s="475"/>
      <c r="C199" s="489" t="str">
        <f>'Data information'!C416</f>
        <v xml:space="preserve"> - กระจกเงา ขนาด 3.70x1.00 ม.</v>
      </c>
      <c r="D199" s="449"/>
      <c r="E199" s="450" t="str">
        <f>'Data information'!D416</f>
        <v>ชุด</v>
      </c>
      <c r="F199" s="449">
        <f>'Data information'!E416</f>
        <v>1640</v>
      </c>
      <c r="G199" s="449">
        <f t="shared" si="24"/>
        <v>0</v>
      </c>
      <c r="H199" s="449">
        <f>'Data information'!F416</f>
        <v>366</v>
      </c>
      <c r="I199" s="449">
        <f t="shared" si="25"/>
        <v>0</v>
      </c>
      <c r="J199" s="449">
        <f t="shared" si="26"/>
        <v>0</v>
      </c>
      <c r="K199" s="451"/>
    </row>
    <row r="200" spans="1:11" s="500" customFormat="1" hidden="1">
      <c r="A200" s="451"/>
      <c r="B200" s="475"/>
      <c r="C200" s="489" t="str">
        <f>'Data information'!C417</f>
        <v xml:space="preserve"> - กระจกเงา ขนาด 3.65x1.00 ม.</v>
      </c>
      <c r="D200" s="449"/>
      <c r="E200" s="450" t="str">
        <f>'Data information'!D417</f>
        <v>ชุด</v>
      </c>
      <c r="F200" s="449">
        <f>'Data information'!E417</f>
        <v>1620</v>
      </c>
      <c r="G200" s="449">
        <f t="shared" si="24"/>
        <v>0</v>
      </c>
      <c r="H200" s="449">
        <f>'Data information'!F417</f>
        <v>361</v>
      </c>
      <c r="I200" s="449">
        <f t="shared" si="25"/>
        <v>0</v>
      </c>
      <c r="J200" s="449">
        <f t="shared" si="26"/>
        <v>0</v>
      </c>
      <c r="K200" s="451"/>
    </row>
    <row r="201" spans="1:11" s="500" customFormat="1" hidden="1">
      <c r="A201" s="451"/>
      <c r="B201" s="475"/>
      <c r="C201" s="489" t="str">
        <f>'Data information'!C418</f>
        <v xml:space="preserve"> - กระจกเงา ขนาด 3.50x1.00 ม.</v>
      </c>
      <c r="D201" s="449"/>
      <c r="E201" s="450" t="str">
        <f>'Data information'!D418</f>
        <v>ชุด</v>
      </c>
      <c r="F201" s="449">
        <f>'Data information'!E418</f>
        <v>1550</v>
      </c>
      <c r="G201" s="449">
        <f t="shared" si="24"/>
        <v>0</v>
      </c>
      <c r="H201" s="449">
        <f>'Data information'!F418</f>
        <v>346</v>
      </c>
      <c r="I201" s="449">
        <f t="shared" si="25"/>
        <v>0</v>
      </c>
      <c r="J201" s="449">
        <f t="shared" si="26"/>
        <v>0</v>
      </c>
      <c r="K201" s="451"/>
    </row>
    <row r="202" spans="1:11" s="500" customFormat="1" hidden="1">
      <c r="A202" s="451"/>
      <c r="B202" s="475"/>
      <c r="C202" s="489" t="str">
        <f>'Data information'!C419</f>
        <v xml:space="preserve"> - กระจกเงา ขนาด 3.35x1.00 ม.</v>
      </c>
      <c r="D202" s="449"/>
      <c r="E202" s="450" t="str">
        <f>'Data information'!D419</f>
        <v>ชุด</v>
      </c>
      <c r="F202" s="449">
        <f>'Data information'!E419</f>
        <v>1490</v>
      </c>
      <c r="G202" s="449">
        <f t="shared" si="24"/>
        <v>0</v>
      </c>
      <c r="H202" s="449">
        <f>'Data information'!F419</f>
        <v>331</v>
      </c>
      <c r="I202" s="449">
        <f t="shared" si="25"/>
        <v>0</v>
      </c>
      <c r="J202" s="449">
        <f t="shared" si="26"/>
        <v>0</v>
      </c>
      <c r="K202" s="451"/>
    </row>
    <row r="203" spans="1:11" s="500" customFormat="1" hidden="1">
      <c r="A203" s="451"/>
      <c r="B203" s="475"/>
      <c r="C203" s="489" t="str">
        <f>'Data information'!C420</f>
        <v xml:space="preserve"> - กระจกเงา ขนาด 3.30x1.00 ม.</v>
      </c>
      <c r="D203" s="449"/>
      <c r="E203" s="450" t="str">
        <f>'Data information'!D420</f>
        <v>ชุด</v>
      </c>
      <c r="F203" s="449">
        <f>'Data information'!E420</f>
        <v>1470</v>
      </c>
      <c r="G203" s="449">
        <f t="shared" si="24"/>
        <v>0</v>
      </c>
      <c r="H203" s="449">
        <f>'Data information'!F420</f>
        <v>326</v>
      </c>
      <c r="I203" s="449">
        <f t="shared" si="25"/>
        <v>0</v>
      </c>
      <c r="J203" s="449">
        <f t="shared" si="26"/>
        <v>0</v>
      </c>
      <c r="K203" s="451"/>
    </row>
    <row r="204" spans="1:11" s="500" customFormat="1" hidden="1">
      <c r="A204" s="451"/>
      <c r="B204" s="475"/>
      <c r="C204" s="489" t="str">
        <f>'Data information'!C421</f>
        <v xml:space="preserve"> - กระจกเงา ขนาด 3.25x1.00 ม.</v>
      </c>
      <c r="D204" s="449"/>
      <c r="E204" s="450" t="str">
        <f>'Data information'!D421</f>
        <v>ชุด</v>
      </c>
      <c r="F204" s="449">
        <f>'Data information'!E421</f>
        <v>1440</v>
      </c>
      <c r="G204" s="449">
        <f t="shared" si="24"/>
        <v>0</v>
      </c>
      <c r="H204" s="449">
        <f>'Data information'!F421</f>
        <v>321</v>
      </c>
      <c r="I204" s="449">
        <f t="shared" si="25"/>
        <v>0</v>
      </c>
      <c r="J204" s="449">
        <f t="shared" si="26"/>
        <v>0</v>
      </c>
      <c r="K204" s="451"/>
    </row>
    <row r="205" spans="1:11" s="500" customFormat="1" hidden="1">
      <c r="A205" s="451"/>
      <c r="B205" s="475"/>
      <c r="C205" s="489" t="str">
        <f>'Data information'!C422</f>
        <v xml:space="preserve"> - กระจกเงา ขนาด 3.20x1.00 ม.</v>
      </c>
      <c r="D205" s="449"/>
      <c r="E205" s="450" t="str">
        <f>'Data information'!D422</f>
        <v>ชุด</v>
      </c>
      <c r="F205" s="449">
        <f>'Data information'!E422</f>
        <v>1420</v>
      </c>
      <c r="G205" s="449">
        <f t="shared" si="24"/>
        <v>0</v>
      </c>
      <c r="H205" s="449">
        <f>'Data information'!F422</f>
        <v>316</v>
      </c>
      <c r="I205" s="449">
        <f t="shared" si="25"/>
        <v>0</v>
      </c>
      <c r="J205" s="449">
        <f t="shared" si="26"/>
        <v>0</v>
      </c>
      <c r="K205" s="451"/>
    </row>
    <row r="206" spans="1:11" s="500" customFormat="1" hidden="1">
      <c r="A206" s="451"/>
      <c r="B206" s="475"/>
      <c r="C206" s="489" t="str">
        <f>'Data information'!C423</f>
        <v xml:space="preserve"> - กระจกเงา ขนาด 3.15x1.00 ม.</v>
      </c>
      <c r="D206" s="449"/>
      <c r="E206" s="450" t="str">
        <f>'Data information'!D423</f>
        <v>ชุด</v>
      </c>
      <c r="F206" s="449">
        <f>'Data information'!E423</f>
        <v>1400</v>
      </c>
      <c r="G206" s="449">
        <f t="shared" si="24"/>
        <v>0</v>
      </c>
      <c r="H206" s="449">
        <f>'Data information'!F423</f>
        <v>311</v>
      </c>
      <c r="I206" s="449">
        <f t="shared" si="25"/>
        <v>0</v>
      </c>
      <c r="J206" s="449">
        <f t="shared" si="26"/>
        <v>0</v>
      </c>
      <c r="K206" s="451"/>
    </row>
    <row r="207" spans="1:11" s="500" customFormat="1" hidden="1">
      <c r="A207" s="451"/>
      <c r="B207" s="475"/>
      <c r="C207" s="489" t="str">
        <f>'Data information'!C424</f>
        <v xml:space="preserve"> - กระจกเงา ขนาด 3.10x1.00 ม.</v>
      </c>
      <c r="D207" s="449"/>
      <c r="E207" s="450" t="str">
        <f>'Data information'!D424</f>
        <v>ชุด</v>
      </c>
      <c r="F207" s="449">
        <f>'Data information'!E424</f>
        <v>1380</v>
      </c>
      <c r="G207" s="449">
        <f t="shared" si="24"/>
        <v>0</v>
      </c>
      <c r="H207" s="449">
        <f>'Data information'!F424</f>
        <v>306</v>
      </c>
      <c r="I207" s="449">
        <f t="shared" si="25"/>
        <v>0</v>
      </c>
      <c r="J207" s="449">
        <f t="shared" si="26"/>
        <v>0</v>
      </c>
      <c r="K207" s="451"/>
    </row>
    <row r="208" spans="1:11" s="500" customFormat="1" hidden="1">
      <c r="A208" s="451"/>
      <c r="B208" s="475"/>
      <c r="C208" s="489" t="str">
        <f>'Data information'!C425</f>
        <v xml:space="preserve"> - กระจกเงา ขนาด 3.00x1.00 ม.</v>
      </c>
      <c r="D208" s="449"/>
      <c r="E208" s="450" t="str">
        <f>'Data information'!D425</f>
        <v>ชุด</v>
      </c>
      <c r="F208" s="449">
        <f>'Data information'!E425</f>
        <v>1330</v>
      </c>
      <c r="G208" s="449">
        <f t="shared" si="24"/>
        <v>0</v>
      </c>
      <c r="H208" s="449">
        <f>'Data information'!F425</f>
        <v>297</v>
      </c>
      <c r="I208" s="449">
        <f t="shared" si="25"/>
        <v>0</v>
      </c>
      <c r="J208" s="449">
        <f t="shared" si="26"/>
        <v>0</v>
      </c>
      <c r="K208" s="451"/>
    </row>
    <row r="209" spans="1:11" s="500" customFormat="1" hidden="1">
      <c r="A209" s="451"/>
      <c r="B209" s="475"/>
      <c r="C209" s="489" t="str">
        <f>'Data information'!C426</f>
        <v xml:space="preserve"> - กระจกเงา ขนาด 2.90x1.00 ม.</v>
      </c>
      <c r="D209" s="449"/>
      <c r="E209" s="450" t="str">
        <f>'Data information'!D426</f>
        <v>ชุด</v>
      </c>
      <c r="F209" s="449">
        <f>'Data information'!E426</f>
        <v>1290</v>
      </c>
      <c r="G209" s="449">
        <f t="shared" si="24"/>
        <v>0</v>
      </c>
      <c r="H209" s="449">
        <f>'Data information'!F426</f>
        <v>287</v>
      </c>
      <c r="I209" s="449">
        <f t="shared" si="25"/>
        <v>0</v>
      </c>
      <c r="J209" s="449">
        <f t="shared" si="26"/>
        <v>0</v>
      </c>
      <c r="K209" s="451"/>
    </row>
    <row r="210" spans="1:11" s="500" customFormat="1" hidden="1">
      <c r="A210" s="451"/>
      <c r="B210" s="475"/>
      <c r="C210" s="489" t="str">
        <f>'Data information'!C427</f>
        <v xml:space="preserve"> - กระจกเงา ขนาด 2.20x1.00 ม.</v>
      </c>
      <c r="D210" s="449"/>
      <c r="E210" s="450" t="str">
        <f>'Data information'!D427</f>
        <v>ชุด</v>
      </c>
      <c r="F210" s="449">
        <f>'Data information'!E427</f>
        <v>980</v>
      </c>
      <c r="G210" s="449">
        <f t="shared" si="24"/>
        <v>0</v>
      </c>
      <c r="H210" s="449">
        <f>'Data information'!F427</f>
        <v>217</v>
      </c>
      <c r="I210" s="449">
        <f t="shared" si="25"/>
        <v>0</v>
      </c>
      <c r="J210" s="449">
        <f t="shared" si="26"/>
        <v>0</v>
      </c>
      <c r="K210" s="451"/>
    </row>
    <row r="211" spans="1:11" s="500" customFormat="1" hidden="1">
      <c r="A211" s="451"/>
      <c r="B211" s="475"/>
      <c r="C211" s="489" t="str">
        <f>'Data information'!C428</f>
        <v xml:space="preserve"> - กระจกเงา ขนาด 1.90x1.00 ม.</v>
      </c>
      <c r="D211" s="449"/>
      <c r="E211" s="450" t="str">
        <f>'Data information'!D428</f>
        <v>ชุด</v>
      </c>
      <c r="F211" s="449">
        <f>'Data information'!E428</f>
        <v>840</v>
      </c>
      <c r="G211" s="449">
        <f t="shared" si="24"/>
        <v>0</v>
      </c>
      <c r="H211" s="449">
        <f>'Data information'!F428</f>
        <v>188</v>
      </c>
      <c r="I211" s="449">
        <f t="shared" si="25"/>
        <v>0</v>
      </c>
      <c r="J211" s="449">
        <f t="shared" si="26"/>
        <v>0</v>
      </c>
      <c r="K211" s="451"/>
    </row>
    <row r="212" spans="1:11" s="500" customFormat="1" hidden="1">
      <c r="A212" s="451"/>
      <c r="B212" s="475"/>
      <c r="C212" s="489" t="str">
        <f>'Data information'!C429</f>
        <v xml:space="preserve"> - กระจกเงา ขนาด 1.60x1.00 ม.</v>
      </c>
      <c r="D212" s="449"/>
      <c r="E212" s="450" t="str">
        <f>'Data information'!D429</f>
        <v>ชุด</v>
      </c>
      <c r="F212" s="449">
        <f>'Data information'!E429</f>
        <v>710</v>
      </c>
      <c r="G212" s="449">
        <f t="shared" si="24"/>
        <v>0</v>
      </c>
      <c r="H212" s="449">
        <f>'Data information'!F429</f>
        <v>158</v>
      </c>
      <c r="I212" s="449">
        <f t="shared" si="25"/>
        <v>0</v>
      </c>
      <c r="J212" s="449">
        <f t="shared" si="26"/>
        <v>0</v>
      </c>
      <c r="K212" s="451"/>
    </row>
    <row r="213" spans="1:11" s="500" customFormat="1" hidden="1">
      <c r="A213" s="451"/>
      <c r="B213" s="475"/>
      <c r="C213" s="489" t="str">
        <f>'Data information'!C430</f>
        <v xml:space="preserve"> - กระจกเงา ขนาด 1.00x1.00 ม.</v>
      </c>
      <c r="D213" s="449"/>
      <c r="E213" s="450" t="str">
        <f>'Data information'!D430</f>
        <v>ชุด</v>
      </c>
      <c r="F213" s="449">
        <f>'Data information'!E430</f>
        <v>440</v>
      </c>
      <c r="G213" s="449">
        <f t="shared" si="24"/>
        <v>0</v>
      </c>
      <c r="H213" s="449">
        <f>'Data information'!F430</f>
        <v>99</v>
      </c>
      <c r="I213" s="449">
        <f t="shared" si="25"/>
        <v>0</v>
      </c>
      <c r="J213" s="449">
        <f t="shared" si="26"/>
        <v>0</v>
      </c>
      <c r="K213" s="451"/>
    </row>
    <row r="214" spans="1:11" s="500" customFormat="1" hidden="1">
      <c r="A214" s="451"/>
      <c r="B214" s="475"/>
      <c r="C214" s="489" t="str">
        <f>'Data information'!C431</f>
        <v xml:space="preserve"> - กระจกเงา ขนาด 0.60x1.00 ม.</v>
      </c>
      <c r="D214" s="449"/>
      <c r="E214" s="450" t="str">
        <f>'Data information'!D431</f>
        <v>ชุด</v>
      </c>
      <c r="F214" s="449">
        <f>'Data information'!E431</f>
        <v>270</v>
      </c>
      <c r="G214" s="449">
        <f t="shared" si="24"/>
        <v>0</v>
      </c>
      <c r="H214" s="449">
        <f>'Data information'!F431</f>
        <v>59</v>
      </c>
      <c r="I214" s="449">
        <f t="shared" si="25"/>
        <v>0</v>
      </c>
      <c r="J214" s="449">
        <f t="shared" si="26"/>
        <v>0</v>
      </c>
      <c r="K214" s="451"/>
    </row>
    <row r="215" spans="1:11" s="500" customFormat="1" hidden="1">
      <c r="A215" s="451"/>
      <c r="B215" s="475"/>
      <c r="C215" s="489" t="str">
        <f>'Data information'!C432</f>
        <v xml:space="preserve"> - ผ11 ผนังห้องน้ำสำเร็จรูป แบบเต็มห้อง</v>
      </c>
      <c r="D215" s="449"/>
      <c r="E215" s="450" t="str">
        <f>'Data information'!D432</f>
        <v>ชุด</v>
      </c>
      <c r="F215" s="449">
        <f>'Data information'!E432</f>
        <v>10700</v>
      </c>
      <c r="G215" s="449">
        <f t="shared" si="24"/>
        <v>0</v>
      </c>
      <c r="H215" s="449">
        <f>'Data information'!F432</f>
        <v>800</v>
      </c>
      <c r="I215" s="449">
        <f t="shared" si="25"/>
        <v>0</v>
      </c>
      <c r="J215" s="449">
        <f t="shared" si="26"/>
        <v>0</v>
      </c>
      <c r="K215" s="451"/>
    </row>
    <row r="216" spans="1:11" s="500" customFormat="1" hidden="1">
      <c r="A216" s="451"/>
      <c r="B216" s="475"/>
      <c r="C216" s="489" t="str">
        <f>'Data information'!C433</f>
        <v xml:space="preserve"> - ผ11 ผนังห้องน้ำสำเร็จรูป แบบครึ่งห้อง</v>
      </c>
      <c r="D216" s="449"/>
      <c r="E216" s="450" t="str">
        <f>'Data information'!D433</f>
        <v>ชุด</v>
      </c>
      <c r="F216" s="449">
        <f>'Data information'!E433</f>
        <v>9800</v>
      </c>
      <c r="G216" s="449">
        <f t="shared" si="24"/>
        <v>0</v>
      </c>
      <c r="H216" s="449">
        <f>'Data information'!F433</f>
        <v>650</v>
      </c>
      <c r="I216" s="449">
        <f t="shared" si="25"/>
        <v>0</v>
      </c>
      <c r="J216" s="449">
        <f t="shared" si="26"/>
        <v>0</v>
      </c>
      <c r="K216" s="451"/>
    </row>
    <row r="217" spans="1:11" s="500" customFormat="1" hidden="1">
      <c r="A217" s="451"/>
      <c r="B217" s="475"/>
      <c r="C217" s="489" t="str">
        <f>'Data information'!C434</f>
        <v xml:space="preserve"> - TOP ปูหินแกรนิตดำจีน กว้าง 0.10 ม. โถปัสสาวะ</v>
      </c>
      <c r="D217" s="449"/>
      <c r="E217" s="450" t="str">
        <f>'Data information'!D434</f>
        <v>ม.</v>
      </c>
      <c r="F217" s="449">
        <f>'Data information'!E434</f>
        <v>0</v>
      </c>
      <c r="G217" s="449">
        <f t="shared" si="24"/>
        <v>0</v>
      </c>
      <c r="H217" s="449">
        <f>'Data information'!F434</f>
        <v>0</v>
      </c>
      <c r="I217" s="449">
        <f t="shared" si="25"/>
        <v>0</v>
      </c>
      <c r="J217" s="449">
        <f t="shared" si="26"/>
        <v>0</v>
      </c>
      <c r="K217" s="469" t="s">
        <v>967</v>
      </c>
    </row>
    <row r="218" spans="1:11" s="500" customFormat="1" hidden="1">
      <c r="A218" s="451"/>
      <c r="B218" s="475"/>
      <c r="C218" s="489" t="str">
        <f>'Data information'!C435</f>
        <v xml:space="preserve"> - TOP ปูหินแกรนิตดำจีน กว้าง 0.15 ม. โถส้วม</v>
      </c>
      <c r="D218" s="449"/>
      <c r="E218" s="450" t="str">
        <f>'Data information'!D435</f>
        <v>ม.</v>
      </c>
      <c r="F218" s="449">
        <f>'Data information'!E435</f>
        <v>0</v>
      </c>
      <c r="G218" s="449">
        <f t="shared" si="24"/>
        <v>0</v>
      </c>
      <c r="H218" s="449">
        <f>'Data information'!F435</f>
        <v>0</v>
      </c>
      <c r="I218" s="449">
        <f t="shared" si="25"/>
        <v>0</v>
      </c>
      <c r="J218" s="449">
        <f t="shared" si="26"/>
        <v>0</v>
      </c>
      <c r="K218" s="469" t="s">
        <v>967</v>
      </c>
    </row>
    <row r="219" spans="1:11" s="500" customFormat="1" hidden="1">
      <c r="A219" s="451"/>
      <c r="B219" s="475"/>
      <c r="C219" s="489" t="str">
        <f>'Data information'!C436</f>
        <v xml:space="preserve"> - เคาน์เตอร์ อ่างล้างหน้า กว้าง 0.60 ม.อ่างล้างหน้า</v>
      </c>
      <c r="D219" s="449"/>
      <c r="E219" s="450" t="str">
        <f>'Data information'!D436</f>
        <v>ม.</v>
      </c>
      <c r="F219" s="449">
        <f>'Data information'!E436</f>
        <v>1440</v>
      </c>
      <c r="G219" s="449">
        <f t="shared" si="24"/>
        <v>0</v>
      </c>
      <c r="H219" s="449">
        <f>'Data information'!F436</f>
        <v>175</v>
      </c>
      <c r="I219" s="449">
        <f t="shared" si="25"/>
        <v>0</v>
      </c>
      <c r="J219" s="449">
        <f t="shared" si="26"/>
        <v>0</v>
      </c>
      <c r="K219" s="451"/>
    </row>
    <row r="220" spans="1:11" s="500" customFormat="1" hidden="1">
      <c r="A220" s="480"/>
      <c r="B220" s="481"/>
      <c r="C220" s="485" t="str">
        <f>'Data information'!C437</f>
        <v>งานบันได</v>
      </c>
      <c r="D220" s="451"/>
      <c r="E220" s="458"/>
      <c r="F220" s="451"/>
      <c r="G220" s="451"/>
      <c r="H220" s="451"/>
      <c r="I220" s="451"/>
      <c r="J220" s="451"/>
      <c r="K220" s="451"/>
    </row>
    <row r="221" spans="1:11" s="500" customFormat="1" hidden="1">
      <c r="A221" s="451"/>
      <c r="B221" s="475"/>
      <c r="C221" s="485" t="str">
        <f>'Data information'!C438</f>
        <v>งานบันได ST.1-A อาคาร 1</v>
      </c>
      <c r="D221" s="449"/>
      <c r="E221" s="450"/>
      <c r="F221" s="449"/>
      <c r="G221" s="449"/>
      <c r="H221" s="449"/>
      <c r="I221" s="449"/>
      <c r="J221" s="449"/>
      <c r="K221" s="469"/>
    </row>
    <row r="222" spans="1:11" s="500" customFormat="1" hidden="1">
      <c r="A222" s="451"/>
      <c r="B222" s="475"/>
      <c r="C222" s="489" t="str">
        <f>'Data information'!C439</f>
        <v xml:space="preserve"> - H-390X300X10X16 mm.( แม่บันได )</v>
      </c>
      <c r="D222" s="449"/>
      <c r="E222" s="450" t="str">
        <f>'Data information'!D439</f>
        <v>กก.</v>
      </c>
      <c r="F222" s="449">
        <f>'Data information'!E439</f>
        <v>34.64</v>
      </c>
      <c r="G222" s="449">
        <f t="shared" ref="G222:G235" si="27">D222*F222</f>
        <v>0</v>
      </c>
      <c r="H222" s="449">
        <f>'Data information'!F439</f>
        <v>0</v>
      </c>
      <c r="I222" s="449">
        <f t="shared" ref="I222:I235" si="28">D222*H222</f>
        <v>0</v>
      </c>
      <c r="J222" s="449">
        <f t="shared" ref="J222:J235" si="29">G222+I222</f>
        <v>0</v>
      </c>
      <c r="K222" s="451"/>
    </row>
    <row r="223" spans="1:11" s="500" customFormat="1" hidden="1">
      <c r="A223" s="451"/>
      <c r="B223" s="475"/>
      <c r="C223" s="489" t="str">
        <f>'Data information'!C440</f>
        <v xml:space="preserve"> - แผ่นเหล็กเรียบดำหนา 6 มม. (ลูกตั้ง-ลูกนอน)</v>
      </c>
      <c r="D223" s="449"/>
      <c r="E223" s="450" t="str">
        <f>'Data information'!D440</f>
        <v>กก.</v>
      </c>
      <c r="F223" s="449">
        <f>'Data information'!E440</f>
        <v>25.12</v>
      </c>
      <c r="G223" s="449">
        <f t="shared" si="27"/>
        <v>0</v>
      </c>
      <c r="H223" s="449">
        <f>'Data information'!F440</f>
        <v>0</v>
      </c>
      <c r="I223" s="449">
        <f t="shared" si="28"/>
        <v>0</v>
      </c>
      <c r="J223" s="449">
        <f t="shared" si="29"/>
        <v>0</v>
      </c>
      <c r="K223" s="451"/>
    </row>
    <row r="224" spans="1:11" s="500" customFormat="1" hidden="1">
      <c r="A224" s="451"/>
      <c r="B224" s="475"/>
      <c r="C224" s="489" t="str">
        <f>'Data information'!C441</f>
        <v xml:space="preserve"> - แผ่นเหล็กขนาด 1000X400X25mm. </v>
      </c>
      <c r="D224" s="449"/>
      <c r="E224" s="450" t="str">
        <f>'Data information'!D441</f>
        <v>กก.</v>
      </c>
      <c r="F224" s="449">
        <f>'Data information'!E441</f>
        <v>28.44</v>
      </c>
      <c r="G224" s="449">
        <f t="shared" si="27"/>
        <v>0</v>
      </c>
      <c r="H224" s="449">
        <f>'Data information'!F441</f>
        <v>0</v>
      </c>
      <c r="I224" s="449">
        <f t="shared" si="28"/>
        <v>0</v>
      </c>
      <c r="J224" s="449">
        <f t="shared" si="29"/>
        <v>0</v>
      </c>
      <c r="K224" s="451"/>
    </row>
    <row r="225" spans="1:11" s="500" customFormat="1" hidden="1">
      <c r="A225" s="451"/>
      <c r="B225" s="475"/>
      <c r="C225" s="489" t="str">
        <f>'Data information'!C442</f>
        <v xml:space="preserve"> - แผ่นเหล็กขนาด 400X400X25mm. </v>
      </c>
      <c r="D225" s="449"/>
      <c r="E225" s="450" t="str">
        <f>'Data information'!D442</f>
        <v>กก.</v>
      </c>
      <c r="F225" s="449">
        <f>'Data information'!E442</f>
        <v>28.44</v>
      </c>
      <c r="G225" s="449">
        <f t="shared" si="27"/>
        <v>0</v>
      </c>
      <c r="H225" s="449">
        <f>'Data information'!F442</f>
        <v>0</v>
      </c>
      <c r="I225" s="449">
        <f t="shared" si="28"/>
        <v>0</v>
      </c>
      <c r="J225" s="449">
        <f t="shared" si="29"/>
        <v>0</v>
      </c>
      <c r="K225" s="451"/>
    </row>
    <row r="226" spans="1:11" s="500" customFormat="1" hidden="1">
      <c r="A226" s="451"/>
      <c r="B226" s="475"/>
      <c r="C226" s="489" t="str">
        <f>'Data information'!C443</f>
        <v xml:space="preserve"> - ค่าแรงเชื่อม ประกอบเหล็กโครงสร้าง</v>
      </c>
      <c r="D226" s="449"/>
      <c r="E226" s="450" t="str">
        <f>'Data information'!D443</f>
        <v>กก.</v>
      </c>
      <c r="F226" s="449">
        <f>'Data information'!E443</f>
        <v>0</v>
      </c>
      <c r="G226" s="449">
        <f t="shared" si="27"/>
        <v>0</v>
      </c>
      <c r="H226" s="449">
        <f>'Data information'!F443</f>
        <v>10</v>
      </c>
      <c r="I226" s="449">
        <f t="shared" si="28"/>
        <v>0</v>
      </c>
      <c r="J226" s="449">
        <f t="shared" si="29"/>
        <v>0</v>
      </c>
      <c r="K226" s="451"/>
    </row>
    <row r="227" spans="1:11" s="500" customFormat="1" hidden="1">
      <c r="A227" s="451"/>
      <c r="B227" s="475"/>
      <c r="C227" s="489" t="str">
        <f>'Data information'!C444</f>
        <v xml:space="preserve"> - Dowel DB25 </v>
      </c>
      <c r="D227" s="449"/>
      <c r="E227" s="450" t="str">
        <f>'Data information'!D444</f>
        <v>กก.</v>
      </c>
      <c r="F227" s="449">
        <f>'Data information'!E444</f>
        <v>20.41</v>
      </c>
      <c r="G227" s="449">
        <f t="shared" si="27"/>
        <v>0</v>
      </c>
      <c r="H227" s="449">
        <f>'Data information'!F444</f>
        <v>0</v>
      </c>
      <c r="I227" s="449">
        <f t="shared" si="28"/>
        <v>0</v>
      </c>
      <c r="J227" s="449">
        <f t="shared" si="29"/>
        <v>0</v>
      </c>
      <c r="K227" s="451"/>
    </row>
    <row r="228" spans="1:11" s="500" customFormat="1" hidden="1">
      <c r="A228" s="451"/>
      <c r="B228" s="475"/>
      <c r="C228" s="489" t="str">
        <f>'Data information'!C445</f>
        <v xml:space="preserve"> - คอนกรีต ขัดมันเรียบ (ลูกนอนบันได)</v>
      </c>
      <c r="D228" s="449"/>
      <c r="E228" s="450" t="str">
        <f>'Data information'!D445</f>
        <v>ลบ.ม.</v>
      </c>
      <c r="F228" s="449">
        <f>'Data information'!E445</f>
        <v>1971.96</v>
      </c>
      <c r="G228" s="449">
        <f t="shared" si="27"/>
        <v>0</v>
      </c>
      <c r="H228" s="449">
        <f>'Data information'!F445</f>
        <v>519</v>
      </c>
      <c r="I228" s="449">
        <f t="shared" si="28"/>
        <v>0</v>
      </c>
      <c r="J228" s="449">
        <f t="shared" si="29"/>
        <v>0</v>
      </c>
      <c r="K228" s="451"/>
    </row>
    <row r="229" spans="1:11" s="500" customFormat="1" hidden="1">
      <c r="A229" s="451"/>
      <c r="B229" s="475"/>
      <c r="C229" s="489" t="str">
        <f>'Data information'!C446</f>
        <v xml:space="preserve"> - เหล็กเสริม RB 9 มม.</v>
      </c>
      <c r="D229" s="449"/>
      <c r="E229" s="450" t="str">
        <f>'Data information'!D446</f>
        <v>กก.</v>
      </c>
      <c r="F229" s="449">
        <f>'Data information'!E446</f>
        <v>20.79</v>
      </c>
      <c r="G229" s="449">
        <f t="shared" si="27"/>
        <v>0</v>
      </c>
      <c r="H229" s="449">
        <f>'Data information'!F446</f>
        <v>4.4000000000000004</v>
      </c>
      <c r="I229" s="449">
        <f t="shared" si="28"/>
        <v>0</v>
      </c>
      <c r="J229" s="449">
        <f t="shared" si="29"/>
        <v>0</v>
      </c>
      <c r="K229" s="451"/>
    </row>
    <row r="230" spans="1:11" s="500" customFormat="1" hidden="1">
      <c r="A230" s="451"/>
      <c r="B230" s="475"/>
      <c r="C230" s="489" t="str">
        <f>'Data information'!C447</f>
        <v xml:space="preserve"> - เหล็กเสริม DB 12 มม.</v>
      </c>
      <c r="D230" s="449"/>
      <c r="E230" s="450" t="str">
        <f>'Data information'!D447</f>
        <v>กก.</v>
      </c>
      <c r="F230" s="449">
        <f>'Data information'!E447</f>
        <v>20.2</v>
      </c>
      <c r="G230" s="449">
        <f t="shared" si="27"/>
        <v>0</v>
      </c>
      <c r="H230" s="449">
        <f>'Data information'!F447</f>
        <v>3.6</v>
      </c>
      <c r="I230" s="449">
        <f t="shared" si="28"/>
        <v>0</v>
      </c>
      <c r="J230" s="449">
        <f t="shared" si="29"/>
        <v>0</v>
      </c>
      <c r="K230" s="451"/>
    </row>
    <row r="231" spans="1:11" s="500" customFormat="1" hidden="1">
      <c r="A231" s="451"/>
      <c r="B231" s="475"/>
      <c r="C231" s="489" t="str">
        <f>'Data information'!C448</f>
        <v xml:space="preserve"> - ลวดผูกเหล็ก</v>
      </c>
      <c r="D231" s="449"/>
      <c r="E231" s="450" t="str">
        <f>'Data information'!D448</f>
        <v>กก.</v>
      </c>
      <c r="F231" s="449">
        <f>'Data information'!E448</f>
        <v>34.42</v>
      </c>
      <c r="G231" s="449">
        <f t="shared" si="27"/>
        <v>0</v>
      </c>
      <c r="H231" s="449">
        <f>'Data information'!F448</f>
        <v>0</v>
      </c>
      <c r="I231" s="449">
        <f t="shared" si="28"/>
        <v>0</v>
      </c>
      <c r="J231" s="449">
        <f t="shared" si="29"/>
        <v>0</v>
      </c>
      <c r="K231" s="451"/>
    </row>
    <row r="232" spans="1:11" s="500" customFormat="1" hidden="1">
      <c r="A232" s="451"/>
      <c r="B232" s="475"/>
      <c r="C232" s="489" t="str">
        <f>'Data information'!C449</f>
        <v xml:space="preserve"> - เหล็กสี่เหลี่ยมตัน 1 x 1 ซม.(จมูกบันได)</v>
      </c>
      <c r="D232" s="449"/>
      <c r="E232" s="450" t="str">
        <f>'Data information'!D449</f>
        <v>ม.</v>
      </c>
      <c r="F232" s="449">
        <f>'Data information'!E449</f>
        <v>30</v>
      </c>
      <c r="G232" s="449">
        <f t="shared" si="27"/>
        <v>0</v>
      </c>
      <c r="H232" s="449">
        <f>'Data information'!F449</f>
        <v>0</v>
      </c>
      <c r="I232" s="449">
        <f t="shared" si="28"/>
        <v>0</v>
      </c>
      <c r="J232" s="449">
        <f t="shared" si="29"/>
        <v>0</v>
      </c>
      <c r="K232" s="451"/>
    </row>
    <row r="233" spans="1:11" s="500" customFormat="1" hidden="1">
      <c r="A233" s="451"/>
      <c r="B233" s="475"/>
      <c r="C233" s="489" t="str">
        <f>'Data information'!C450</f>
        <v xml:space="preserve"> - ทาสีกันสนิม</v>
      </c>
      <c r="D233" s="449"/>
      <c r="E233" s="450" t="str">
        <f>'Data information'!D450</f>
        <v>ตร.ม.</v>
      </c>
      <c r="F233" s="449">
        <f>'Data information'!E450</f>
        <v>22.42</v>
      </c>
      <c r="G233" s="449">
        <f t="shared" si="27"/>
        <v>0</v>
      </c>
      <c r="H233" s="449">
        <f>'Data information'!F450</f>
        <v>30</v>
      </c>
      <c r="I233" s="449">
        <f t="shared" si="28"/>
        <v>0</v>
      </c>
      <c r="J233" s="449">
        <f t="shared" si="29"/>
        <v>0</v>
      </c>
      <c r="K233" s="451"/>
    </row>
    <row r="234" spans="1:11" s="500" customFormat="1" hidden="1">
      <c r="A234" s="451"/>
      <c r="B234" s="475"/>
      <c r="C234" s="489" t="str">
        <f>'Data information'!C451</f>
        <v xml:space="preserve"> - ทาสีน้ำมัน</v>
      </c>
      <c r="D234" s="449"/>
      <c r="E234" s="450" t="str">
        <f>'Data information'!D451</f>
        <v>ตร.ม.</v>
      </c>
      <c r="F234" s="449">
        <f>'Data information'!E451</f>
        <v>66.12</v>
      </c>
      <c r="G234" s="449">
        <f t="shared" si="27"/>
        <v>0</v>
      </c>
      <c r="H234" s="449">
        <f>'Data information'!F451</f>
        <v>35</v>
      </c>
      <c r="I234" s="449">
        <f t="shared" si="28"/>
        <v>0</v>
      </c>
      <c r="J234" s="449">
        <f t="shared" si="29"/>
        <v>0</v>
      </c>
      <c r="K234" s="451"/>
    </row>
    <row r="235" spans="1:11" s="500" customFormat="1" hidden="1">
      <c r="A235" s="451"/>
      <c r="B235" s="475"/>
      <c r="C235" s="489" t="str">
        <f>'Data information'!C452</f>
        <v xml:space="preserve"> - งานราวเหล็ก ราวบันได ST.1</v>
      </c>
      <c r="D235" s="449"/>
      <c r="E235" s="450" t="str">
        <f>'Data information'!D452</f>
        <v>ม.</v>
      </c>
      <c r="F235" s="449">
        <f>'Data information'!E452</f>
        <v>1838.53</v>
      </c>
      <c r="G235" s="449">
        <f t="shared" si="27"/>
        <v>0</v>
      </c>
      <c r="H235" s="449">
        <f>'Data information'!F452</f>
        <v>560</v>
      </c>
      <c r="I235" s="449">
        <f t="shared" si="28"/>
        <v>0</v>
      </c>
      <c r="J235" s="449">
        <f t="shared" si="29"/>
        <v>0</v>
      </c>
      <c r="K235" s="451"/>
    </row>
    <row r="236" spans="1:11" s="500" customFormat="1" hidden="1">
      <c r="A236" s="451"/>
      <c r="B236" s="475"/>
      <c r="C236" s="485" t="str">
        <f>'Data information'!C453</f>
        <v>งานบันได ST.1 อาคาร 1,2,3,4,5,6,7,ราว8</v>
      </c>
      <c r="D236" s="449"/>
      <c r="E236" s="450"/>
      <c r="F236" s="449"/>
      <c r="G236" s="449"/>
      <c r="H236" s="449"/>
      <c r="I236" s="449"/>
      <c r="J236" s="449"/>
      <c r="K236" s="451"/>
    </row>
    <row r="237" spans="1:11" s="500" customFormat="1" hidden="1">
      <c r="A237" s="451"/>
      <c r="B237" s="475"/>
      <c r="C237" s="489" t="str">
        <f>'Data information'!C454</f>
        <v xml:space="preserve"> - H-390X300X10X16 mm.( แม่บันได )</v>
      </c>
      <c r="D237" s="449"/>
      <c r="E237" s="450" t="str">
        <f>'Data information'!D454</f>
        <v>กก.</v>
      </c>
      <c r="F237" s="449">
        <f>'Data information'!E454</f>
        <v>34.64</v>
      </c>
      <c r="G237" s="449">
        <f t="shared" ref="G237:G300" si="30">D237*F237</f>
        <v>0</v>
      </c>
      <c r="H237" s="449">
        <f>'Data information'!F454</f>
        <v>0</v>
      </c>
      <c r="I237" s="449">
        <f t="shared" ref="I237:I300" si="31">D237*H237</f>
        <v>0</v>
      </c>
      <c r="J237" s="449">
        <f t="shared" ref="J237:J300" si="32">G237+I237</f>
        <v>0</v>
      </c>
      <c r="K237" s="451"/>
    </row>
    <row r="238" spans="1:11" s="500" customFormat="1" hidden="1">
      <c r="A238" s="451"/>
      <c r="B238" s="475"/>
      <c r="C238" s="489" t="str">
        <f>'Data information'!C455</f>
        <v xml:space="preserve"> - แผ่นเหล็กเรียบดำหนา 6 มม. (ลูกตั้ง-ลูกนอน)</v>
      </c>
      <c r="D238" s="449"/>
      <c r="E238" s="450" t="str">
        <f>'Data information'!D455</f>
        <v>กก.</v>
      </c>
      <c r="F238" s="449">
        <f>'Data information'!E455</f>
        <v>25.12</v>
      </c>
      <c r="G238" s="449">
        <f t="shared" si="30"/>
        <v>0</v>
      </c>
      <c r="H238" s="449">
        <f>'Data information'!F455</f>
        <v>0</v>
      </c>
      <c r="I238" s="449">
        <f t="shared" si="31"/>
        <v>0</v>
      </c>
      <c r="J238" s="449">
        <f t="shared" si="32"/>
        <v>0</v>
      </c>
      <c r="K238" s="451"/>
    </row>
    <row r="239" spans="1:11" s="500" customFormat="1" hidden="1">
      <c r="A239" s="451"/>
      <c r="B239" s="475"/>
      <c r="C239" s="489" t="str">
        <f>'Data information'!C456</f>
        <v xml:space="preserve"> - แผ่นเหล็กขนาด 1000X400X25mm. </v>
      </c>
      <c r="D239" s="449"/>
      <c r="E239" s="450" t="str">
        <f>'Data information'!D456</f>
        <v>กก.</v>
      </c>
      <c r="F239" s="449">
        <f>'Data information'!E456</f>
        <v>28.44</v>
      </c>
      <c r="G239" s="449">
        <f t="shared" si="30"/>
        <v>0</v>
      </c>
      <c r="H239" s="449">
        <f>'Data information'!F456</f>
        <v>0</v>
      </c>
      <c r="I239" s="449">
        <f t="shared" si="31"/>
        <v>0</v>
      </c>
      <c r="J239" s="449">
        <f t="shared" si="32"/>
        <v>0</v>
      </c>
      <c r="K239" s="451"/>
    </row>
    <row r="240" spans="1:11" s="500" customFormat="1" hidden="1">
      <c r="A240" s="451"/>
      <c r="B240" s="475"/>
      <c r="C240" s="489" t="str">
        <f>'Data information'!C457</f>
        <v xml:space="preserve"> - แผ่นเหล็กขนาด 400X400X25mm. </v>
      </c>
      <c r="D240" s="449"/>
      <c r="E240" s="450" t="str">
        <f>'Data information'!D457</f>
        <v>กก.</v>
      </c>
      <c r="F240" s="449">
        <f>'Data information'!E457</f>
        <v>28.44</v>
      </c>
      <c r="G240" s="449">
        <f t="shared" si="30"/>
        <v>0</v>
      </c>
      <c r="H240" s="449">
        <f>'Data information'!F457</f>
        <v>0</v>
      </c>
      <c r="I240" s="449">
        <f t="shared" si="31"/>
        <v>0</v>
      </c>
      <c r="J240" s="449">
        <f t="shared" si="32"/>
        <v>0</v>
      </c>
      <c r="K240" s="451"/>
    </row>
    <row r="241" spans="1:11" s="500" customFormat="1" hidden="1">
      <c r="A241" s="451"/>
      <c r="B241" s="475"/>
      <c r="C241" s="489" t="str">
        <f>'Data information'!C458</f>
        <v xml:space="preserve"> - ค่าแรงเชื่อม ประกอบเหล็กโครงสร้าง</v>
      </c>
      <c r="D241" s="449"/>
      <c r="E241" s="450" t="str">
        <f>'Data information'!D458</f>
        <v>กก.</v>
      </c>
      <c r="F241" s="449">
        <f>'Data information'!E458</f>
        <v>0</v>
      </c>
      <c r="G241" s="449">
        <f t="shared" si="30"/>
        <v>0</v>
      </c>
      <c r="H241" s="449">
        <f>'Data information'!F458</f>
        <v>10</v>
      </c>
      <c r="I241" s="449">
        <f t="shared" si="31"/>
        <v>0</v>
      </c>
      <c r="J241" s="449">
        <f t="shared" si="32"/>
        <v>0</v>
      </c>
      <c r="K241" s="451"/>
    </row>
    <row r="242" spans="1:11" s="500" customFormat="1" hidden="1">
      <c r="A242" s="451"/>
      <c r="B242" s="475"/>
      <c r="C242" s="489" t="str">
        <f>'Data information'!C459</f>
        <v xml:space="preserve"> - Dowel DB25 </v>
      </c>
      <c r="D242" s="449"/>
      <c r="E242" s="450" t="str">
        <f>'Data information'!D459</f>
        <v>กก.</v>
      </c>
      <c r="F242" s="449">
        <f>'Data information'!E459</f>
        <v>20.41</v>
      </c>
      <c r="G242" s="449">
        <f t="shared" si="30"/>
        <v>0</v>
      </c>
      <c r="H242" s="449">
        <f>'Data information'!F459</f>
        <v>0</v>
      </c>
      <c r="I242" s="449">
        <f t="shared" si="31"/>
        <v>0</v>
      </c>
      <c r="J242" s="449">
        <f t="shared" si="32"/>
        <v>0</v>
      </c>
      <c r="K242" s="451"/>
    </row>
    <row r="243" spans="1:11" s="500" customFormat="1" hidden="1">
      <c r="A243" s="451"/>
      <c r="B243" s="475"/>
      <c r="C243" s="489" t="str">
        <f>'Data information'!C460</f>
        <v xml:space="preserve"> - คอนกรีต ขัดมันเรียบ (ลูกนอนบันได)</v>
      </c>
      <c r="D243" s="449"/>
      <c r="E243" s="450" t="str">
        <f>'Data information'!D460</f>
        <v>ลบ.ม.</v>
      </c>
      <c r="F243" s="449">
        <f>'Data information'!E460</f>
        <v>1971.96</v>
      </c>
      <c r="G243" s="449">
        <f t="shared" si="30"/>
        <v>0</v>
      </c>
      <c r="H243" s="449">
        <f>'Data information'!F460</f>
        <v>519</v>
      </c>
      <c r="I243" s="449">
        <f t="shared" si="31"/>
        <v>0</v>
      </c>
      <c r="J243" s="449">
        <f t="shared" si="32"/>
        <v>0</v>
      </c>
      <c r="K243" s="451"/>
    </row>
    <row r="244" spans="1:11" s="500" customFormat="1" hidden="1">
      <c r="A244" s="451"/>
      <c r="B244" s="475"/>
      <c r="C244" s="489" t="str">
        <f>'Data information'!C461</f>
        <v xml:space="preserve"> - เหล็กเสริม RB 9 มม.</v>
      </c>
      <c r="D244" s="449"/>
      <c r="E244" s="450" t="str">
        <f>'Data information'!D461</f>
        <v>กก.</v>
      </c>
      <c r="F244" s="449">
        <f>'Data information'!E461</f>
        <v>20.79</v>
      </c>
      <c r="G244" s="449">
        <f t="shared" si="30"/>
        <v>0</v>
      </c>
      <c r="H244" s="449">
        <f>'Data information'!F461</f>
        <v>4.4000000000000004</v>
      </c>
      <c r="I244" s="449">
        <f t="shared" si="31"/>
        <v>0</v>
      </c>
      <c r="J244" s="449">
        <f t="shared" si="32"/>
        <v>0</v>
      </c>
      <c r="K244" s="451"/>
    </row>
    <row r="245" spans="1:11" s="500" customFormat="1" hidden="1">
      <c r="A245" s="451"/>
      <c r="B245" s="475"/>
      <c r="C245" s="489" t="str">
        <f>'Data information'!C462</f>
        <v xml:space="preserve"> - เหล็กเสริม DB 12 มม.</v>
      </c>
      <c r="D245" s="449"/>
      <c r="E245" s="450" t="str">
        <f>'Data information'!D462</f>
        <v>กก.</v>
      </c>
      <c r="F245" s="449">
        <f>'Data information'!E462</f>
        <v>20.2</v>
      </c>
      <c r="G245" s="449">
        <f t="shared" si="30"/>
        <v>0</v>
      </c>
      <c r="H245" s="449">
        <f>'Data information'!F462</f>
        <v>3.6</v>
      </c>
      <c r="I245" s="449">
        <f t="shared" si="31"/>
        <v>0</v>
      </c>
      <c r="J245" s="449">
        <f t="shared" si="32"/>
        <v>0</v>
      </c>
      <c r="K245" s="451"/>
    </row>
    <row r="246" spans="1:11" s="500" customFormat="1" hidden="1">
      <c r="A246" s="451"/>
      <c r="B246" s="475"/>
      <c r="C246" s="489" t="str">
        <f>'Data information'!C463</f>
        <v xml:space="preserve"> - ลวดผูกเหล็ก</v>
      </c>
      <c r="D246" s="449"/>
      <c r="E246" s="450" t="str">
        <f>'Data information'!D463</f>
        <v>กก.</v>
      </c>
      <c r="F246" s="449">
        <f>'Data information'!E463</f>
        <v>34.42</v>
      </c>
      <c r="G246" s="449">
        <f t="shared" si="30"/>
        <v>0</v>
      </c>
      <c r="H246" s="449">
        <f>'Data information'!F463</f>
        <v>0</v>
      </c>
      <c r="I246" s="449">
        <f t="shared" si="31"/>
        <v>0</v>
      </c>
      <c r="J246" s="449">
        <f t="shared" si="32"/>
        <v>0</v>
      </c>
      <c r="K246" s="451"/>
    </row>
    <row r="247" spans="1:11" s="500" customFormat="1" hidden="1">
      <c r="A247" s="451"/>
      <c r="B247" s="475"/>
      <c r="C247" s="489" t="str">
        <f>'Data information'!C464</f>
        <v xml:space="preserve"> - เหล็กสี่เหลี่ยมตัน 1 x 1 ซม.(จมูกบันได)</v>
      </c>
      <c r="D247" s="449"/>
      <c r="E247" s="450" t="str">
        <f>'Data information'!D464</f>
        <v>ม.</v>
      </c>
      <c r="F247" s="449">
        <f>'Data information'!E464</f>
        <v>30</v>
      </c>
      <c r="G247" s="449">
        <f t="shared" si="30"/>
        <v>0</v>
      </c>
      <c r="H247" s="449">
        <f>'Data information'!F464</f>
        <v>0</v>
      </c>
      <c r="I247" s="449">
        <f t="shared" si="31"/>
        <v>0</v>
      </c>
      <c r="J247" s="449">
        <f t="shared" si="32"/>
        <v>0</v>
      </c>
      <c r="K247" s="451"/>
    </row>
    <row r="248" spans="1:11" s="500" customFormat="1" hidden="1">
      <c r="A248" s="451"/>
      <c r="B248" s="475"/>
      <c r="C248" s="489" t="str">
        <f>'Data information'!C465</f>
        <v xml:space="preserve"> - ทาสีกันสนิม</v>
      </c>
      <c r="D248" s="449"/>
      <c r="E248" s="450" t="str">
        <f>'Data information'!D465</f>
        <v>ตร.ม.</v>
      </c>
      <c r="F248" s="449">
        <f>'Data information'!E465</f>
        <v>22.42</v>
      </c>
      <c r="G248" s="449">
        <f t="shared" si="30"/>
        <v>0</v>
      </c>
      <c r="H248" s="449">
        <f>'Data information'!F465</f>
        <v>30</v>
      </c>
      <c r="I248" s="449">
        <f t="shared" si="31"/>
        <v>0</v>
      </c>
      <c r="J248" s="449">
        <f t="shared" si="32"/>
        <v>0</v>
      </c>
      <c r="K248" s="451"/>
    </row>
    <row r="249" spans="1:11" s="500" customFormat="1" hidden="1">
      <c r="A249" s="451"/>
      <c r="B249" s="475"/>
      <c r="C249" s="489" t="str">
        <f>'Data information'!C466</f>
        <v xml:space="preserve"> - ทาสีน้ำมัน</v>
      </c>
      <c r="D249" s="449"/>
      <c r="E249" s="450" t="str">
        <f>'Data information'!D466</f>
        <v>ตร.ม.</v>
      </c>
      <c r="F249" s="449">
        <f>'Data information'!E466</f>
        <v>66.12</v>
      </c>
      <c r="G249" s="449">
        <f t="shared" si="30"/>
        <v>0</v>
      </c>
      <c r="H249" s="449">
        <f>'Data information'!F466</f>
        <v>35</v>
      </c>
      <c r="I249" s="449">
        <f t="shared" si="31"/>
        <v>0</v>
      </c>
      <c r="J249" s="449">
        <f t="shared" si="32"/>
        <v>0</v>
      </c>
      <c r="K249" s="451"/>
    </row>
    <row r="250" spans="1:11" s="500" customFormat="1" hidden="1">
      <c r="A250" s="451"/>
      <c r="B250" s="475"/>
      <c r="C250" s="489" t="str">
        <f>'Data information'!C467</f>
        <v xml:space="preserve"> - งานราวเหล็ก ราวบันได ST.1</v>
      </c>
      <c r="D250" s="449"/>
      <c r="E250" s="450" t="str">
        <f>'Data information'!D467</f>
        <v>ม.</v>
      </c>
      <c r="F250" s="449">
        <f>'Data information'!E467</f>
        <v>1838.53</v>
      </c>
      <c r="G250" s="449">
        <f t="shared" si="30"/>
        <v>0</v>
      </c>
      <c r="H250" s="449">
        <f>'Data information'!F467</f>
        <v>560</v>
      </c>
      <c r="I250" s="449">
        <f t="shared" si="31"/>
        <v>0</v>
      </c>
      <c r="J250" s="449">
        <f t="shared" si="32"/>
        <v>0</v>
      </c>
      <c r="K250" s="451"/>
    </row>
    <row r="251" spans="1:11" s="500" customFormat="1" hidden="1">
      <c r="A251" s="451"/>
      <c r="B251" s="475"/>
      <c r="C251" s="485" t="str">
        <f>'Data information'!C468</f>
        <v>งานบันได ST.2 อาคาร 3,8</v>
      </c>
      <c r="D251" s="449"/>
      <c r="E251" s="450"/>
      <c r="F251" s="449"/>
      <c r="G251" s="449"/>
      <c r="H251" s="449"/>
      <c r="I251" s="449"/>
      <c r="J251" s="449"/>
      <c r="K251" s="451"/>
    </row>
    <row r="252" spans="1:11" s="500" customFormat="1" hidden="1">
      <c r="A252" s="451"/>
      <c r="B252" s="475"/>
      <c r="C252" s="489" t="str">
        <f>'Data information'!C469</f>
        <v xml:space="preserve"> - H-390X300X10X16 mm.( แม่บันได )</v>
      </c>
      <c r="D252" s="449"/>
      <c r="E252" s="450" t="str">
        <f>'Data information'!D469</f>
        <v>กก.</v>
      </c>
      <c r="F252" s="449">
        <f>'Data information'!E469</f>
        <v>34.64</v>
      </c>
      <c r="G252" s="449">
        <f t="shared" si="30"/>
        <v>0</v>
      </c>
      <c r="H252" s="449">
        <f>'Data information'!F469</f>
        <v>0</v>
      </c>
      <c r="I252" s="449">
        <f t="shared" si="31"/>
        <v>0</v>
      </c>
      <c r="J252" s="449">
        <f t="shared" si="32"/>
        <v>0</v>
      </c>
      <c r="K252" s="451"/>
    </row>
    <row r="253" spans="1:11" s="500" customFormat="1" hidden="1">
      <c r="A253" s="451"/>
      <c r="B253" s="475"/>
      <c r="C253" s="489" t="str">
        <f>'Data information'!C470</f>
        <v xml:space="preserve"> - แผ่นเหล็กเรียบดำหนา 6 มม. (ลูกตั้ง-ลูกนอน)</v>
      </c>
      <c r="D253" s="449"/>
      <c r="E253" s="450" t="str">
        <f>'Data information'!D470</f>
        <v>กก.</v>
      </c>
      <c r="F253" s="449">
        <f>'Data information'!E470</f>
        <v>25.12</v>
      </c>
      <c r="G253" s="449">
        <f t="shared" si="30"/>
        <v>0</v>
      </c>
      <c r="H253" s="449">
        <f>'Data information'!F470</f>
        <v>0</v>
      </c>
      <c r="I253" s="449">
        <f t="shared" si="31"/>
        <v>0</v>
      </c>
      <c r="J253" s="449">
        <f t="shared" si="32"/>
        <v>0</v>
      </c>
      <c r="K253" s="451"/>
    </row>
    <row r="254" spans="1:11" s="500" customFormat="1" hidden="1">
      <c r="A254" s="451"/>
      <c r="B254" s="475"/>
      <c r="C254" s="489" t="str">
        <f>'Data information'!C471</f>
        <v xml:space="preserve"> - แผ่นเหล็กขนาด 1000X400X25mm. </v>
      </c>
      <c r="D254" s="449"/>
      <c r="E254" s="450" t="str">
        <f>'Data information'!D471</f>
        <v>กก.</v>
      </c>
      <c r="F254" s="449">
        <f>'Data information'!E471</f>
        <v>28.44</v>
      </c>
      <c r="G254" s="449">
        <f t="shared" si="30"/>
        <v>0</v>
      </c>
      <c r="H254" s="449">
        <f>'Data information'!F471</f>
        <v>0</v>
      </c>
      <c r="I254" s="449">
        <f t="shared" si="31"/>
        <v>0</v>
      </c>
      <c r="J254" s="449">
        <f t="shared" si="32"/>
        <v>0</v>
      </c>
      <c r="K254" s="451"/>
    </row>
    <row r="255" spans="1:11" s="500" customFormat="1" hidden="1">
      <c r="A255" s="451"/>
      <c r="B255" s="475"/>
      <c r="C255" s="489" t="str">
        <f>'Data information'!C472</f>
        <v xml:space="preserve"> - แผ่นเหล็กขนาด 400X400X25mm. </v>
      </c>
      <c r="D255" s="449"/>
      <c r="E255" s="450" t="str">
        <f>'Data information'!D472</f>
        <v>กก.</v>
      </c>
      <c r="F255" s="449">
        <f>'Data information'!E472</f>
        <v>28.44</v>
      </c>
      <c r="G255" s="449">
        <f t="shared" si="30"/>
        <v>0</v>
      </c>
      <c r="H255" s="449">
        <f>'Data information'!F472</f>
        <v>0</v>
      </c>
      <c r="I255" s="449">
        <f t="shared" si="31"/>
        <v>0</v>
      </c>
      <c r="J255" s="449">
        <f t="shared" si="32"/>
        <v>0</v>
      </c>
      <c r="K255" s="451"/>
    </row>
    <row r="256" spans="1:11" s="500" customFormat="1" hidden="1">
      <c r="A256" s="451"/>
      <c r="B256" s="475"/>
      <c r="C256" s="489" t="str">
        <f>'Data information'!C473</f>
        <v xml:space="preserve"> - ค่าแรงเชื่อม ประกอบเหล็กโครงสร้าง</v>
      </c>
      <c r="D256" s="449"/>
      <c r="E256" s="450" t="str">
        <f>'Data information'!D473</f>
        <v>กก.</v>
      </c>
      <c r="F256" s="449">
        <f>'Data information'!E473</f>
        <v>0</v>
      </c>
      <c r="G256" s="449">
        <f t="shared" si="30"/>
        <v>0</v>
      </c>
      <c r="H256" s="449">
        <f>'Data information'!F473</f>
        <v>10</v>
      </c>
      <c r="I256" s="449">
        <f t="shared" si="31"/>
        <v>0</v>
      </c>
      <c r="J256" s="449">
        <f t="shared" si="32"/>
        <v>0</v>
      </c>
      <c r="K256" s="451"/>
    </row>
    <row r="257" spans="1:11" s="500" customFormat="1" hidden="1">
      <c r="A257" s="451"/>
      <c r="B257" s="475"/>
      <c r="C257" s="489" t="str">
        <f>'Data information'!C474</f>
        <v xml:space="preserve"> - Dowel DB25 </v>
      </c>
      <c r="D257" s="449"/>
      <c r="E257" s="450" t="str">
        <f>'Data information'!D474</f>
        <v>กก.</v>
      </c>
      <c r="F257" s="449">
        <f>'Data information'!E474</f>
        <v>20.41</v>
      </c>
      <c r="G257" s="449">
        <f t="shared" si="30"/>
        <v>0</v>
      </c>
      <c r="H257" s="449">
        <f>'Data information'!F474</f>
        <v>0</v>
      </c>
      <c r="I257" s="449">
        <f t="shared" si="31"/>
        <v>0</v>
      </c>
      <c r="J257" s="449">
        <f t="shared" si="32"/>
        <v>0</v>
      </c>
      <c r="K257" s="451"/>
    </row>
    <row r="258" spans="1:11" s="500" customFormat="1" hidden="1">
      <c r="A258" s="451"/>
      <c r="B258" s="475"/>
      <c r="C258" s="489" t="str">
        <f>'Data information'!C475</f>
        <v xml:space="preserve"> - คอนกรีต ขัดมันเรียบ (ลูกนอนบันได)</v>
      </c>
      <c r="D258" s="449"/>
      <c r="E258" s="450" t="str">
        <f>'Data information'!D475</f>
        <v>ลบ.ม.</v>
      </c>
      <c r="F258" s="449">
        <f>'Data information'!E475</f>
        <v>1971.96</v>
      </c>
      <c r="G258" s="449">
        <f t="shared" si="30"/>
        <v>0</v>
      </c>
      <c r="H258" s="449">
        <f>'Data information'!F475</f>
        <v>519</v>
      </c>
      <c r="I258" s="449">
        <f t="shared" si="31"/>
        <v>0</v>
      </c>
      <c r="J258" s="449">
        <f t="shared" si="32"/>
        <v>0</v>
      </c>
      <c r="K258" s="451"/>
    </row>
    <row r="259" spans="1:11" s="500" customFormat="1" hidden="1">
      <c r="A259" s="451"/>
      <c r="B259" s="475"/>
      <c r="C259" s="489" t="str">
        <f>'Data information'!C476</f>
        <v xml:space="preserve"> - เหล็กเสริม RB 9 มม.</v>
      </c>
      <c r="D259" s="449"/>
      <c r="E259" s="450" t="str">
        <f>'Data information'!D476</f>
        <v>กก.</v>
      </c>
      <c r="F259" s="449">
        <f>'Data information'!E476</f>
        <v>20.79</v>
      </c>
      <c r="G259" s="449">
        <f t="shared" si="30"/>
        <v>0</v>
      </c>
      <c r="H259" s="449">
        <f>'Data information'!F476</f>
        <v>4.4000000000000004</v>
      </c>
      <c r="I259" s="449">
        <f t="shared" si="31"/>
        <v>0</v>
      </c>
      <c r="J259" s="449">
        <f t="shared" si="32"/>
        <v>0</v>
      </c>
      <c r="K259" s="451"/>
    </row>
    <row r="260" spans="1:11" s="500" customFormat="1" hidden="1">
      <c r="A260" s="451"/>
      <c r="B260" s="475"/>
      <c r="C260" s="489" t="str">
        <f>'Data information'!C477</f>
        <v xml:space="preserve"> - เหล็กเสริม DB 12 มม.</v>
      </c>
      <c r="D260" s="449"/>
      <c r="E260" s="450" t="str">
        <f>'Data information'!D477</f>
        <v>กก.</v>
      </c>
      <c r="F260" s="449">
        <f>'Data information'!E477</f>
        <v>20.2</v>
      </c>
      <c r="G260" s="449">
        <f t="shared" si="30"/>
        <v>0</v>
      </c>
      <c r="H260" s="449">
        <f>'Data information'!F477</f>
        <v>3.6</v>
      </c>
      <c r="I260" s="449">
        <f t="shared" si="31"/>
        <v>0</v>
      </c>
      <c r="J260" s="449">
        <f t="shared" si="32"/>
        <v>0</v>
      </c>
      <c r="K260" s="451"/>
    </row>
    <row r="261" spans="1:11" s="500" customFormat="1" hidden="1">
      <c r="A261" s="451"/>
      <c r="B261" s="475"/>
      <c r="C261" s="489" t="str">
        <f>'Data information'!C478</f>
        <v xml:space="preserve"> - ลวดผูกเหล็ก</v>
      </c>
      <c r="D261" s="449"/>
      <c r="E261" s="450" t="str">
        <f>'Data information'!D478</f>
        <v>กก.</v>
      </c>
      <c r="F261" s="449">
        <f>'Data information'!E478</f>
        <v>34.42</v>
      </c>
      <c r="G261" s="449">
        <f t="shared" si="30"/>
        <v>0</v>
      </c>
      <c r="H261" s="449">
        <f>'Data information'!F478</f>
        <v>0</v>
      </c>
      <c r="I261" s="449">
        <f t="shared" si="31"/>
        <v>0</v>
      </c>
      <c r="J261" s="449">
        <f t="shared" si="32"/>
        <v>0</v>
      </c>
      <c r="K261" s="451"/>
    </row>
    <row r="262" spans="1:11" s="500" customFormat="1" hidden="1">
      <c r="A262" s="451"/>
      <c r="B262" s="475"/>
      <c r="C262" s="489" t="str">
        <f>'Data information'!C479</f>
        <v xml:space="preserve"> - เหล็กสี่เหลี่ยมตัน 1 x 1 ซม.(จมูกบันได)</v>
      </c>
      <c r="D262" s="449"/>
      <c r="E262" s="450" t="str">
        <f>'Data information'!D479</f>
        <v>ม.</v>
      </c>
      <c r="F262" s="449">
        <f>'Data information'!E479</f>
        <v>30</v>
      </c>
      <c r="G262" s="449">
        <f t="shared" si="30"/>
        <v>0</v>
      </c>
      <c r="H262" s="449">
        <f>'Data information'!F479</f>
        <v>0</v>
      </c>
      <c r="I262" s="449">
        <f t="shared" si="31"/>
        <v>0</v>
      </c>
      <c r="J262" s="449">
        <f t="shared" si="32"/>
        <v>0</v>
      </c>
      <c r="K262" s="451"/>
    </row>
    <row r="263" spans="1:11" s="500" customFormat="1" hidden="1">
      <c r="A263" s="451"/>
      <c r="B263" s="475"/>
      <c r="C263" s="489" t="str">
        <f>'Data information'!C480</f>
        <v xml:space="preserve"> - ทาสีกันสนิม</v>
      </c>
      <c r="D263" s="449"/>
      <c r="E263" s="450" t="str">
        <f>'Data information'!D480</f>
        <v>ตร.ม.</v>
      </c>
      <c r="F263" s="449">
        <f>'Data information'!E480</f>
        <v>22.42</v>
      </c>
      <c r="G263" s="449">
        <f t="shared" si="30"/>
        <v>0</v>
      </c>
      <c r="H263" s="449">
        <f>'Data information'!F480</f>
        <v>30</v>
      </c>
      <c r="I263" s="449">
        <f t="shared" si="31"/>
        <v>0</v>
      </c>
      <c r="J263" s="449">
        <f t="shared" si="32"/>
        <v>0</v>
      </c>
      <c r="K263" s="451"/>
    </row>
    <row r="264" spans="1:11" s="500" customFormat="1" hidden="1">
      <c r="A264" s="451"/>
      <c r="B264" s="475"/>
      <c r="C264" s="489" t="str">
        <f>'Data information'!C481</f>
        <v xml:space="preserve"> - ทาสีน้ำมัน</v>
      </c>
      <c r="D264" s="449"/>
      <c r="E264" s="450" t="str">
        <f>'Data information'!D481</f>
        <v>ตร.ม.</v>
      </c>
      <c r="F264" s="449">
        <f>'Data information'!E481</f>
        <v>66.12</v>
      </c>
      <c r="G264" s="449">
        <f t="shared" si="30"/>
        <v>0</v>
      </c>
      <c r="H264" s="449">
        <f>'Data information'!F481</f>
        <v>35</v>
      </c>
      <c r="I264" s="449">
        <f t="shared" si="31"/>
        <v>0</v>
      </c>
      <c r="J264" s="449">
        <f t="shared" si="32"/>
        <v>0</v>
      </c>
      <c r="K264" s="451"/>
    </row>
    <row r="265" spans="1:11" s="500" customFormat="1" hidden="1">
      <c r="A265" s="451"/>
      <c r="B265" s="475"/>
      <c r="C265" s="489" t="str">
        <f>'Data information'!C482</f>
        <v xml:space="preserve"> - งานราวเหล็ก ราวบันได ST.2</v>
      </c>
      <c r="D265" s="449"/>
      <c r="E265" s="450" t="str">
        <f>'Data information'!D482</f>
        <v>ม.</v>
      </c>
      <c r="F265" s="449">
        <f>'Data information'!E482</f>
        <v>1838.53</v>
      </c>
      <c r="G265" s="449">
        <f t="shared" si="30"/>
        <v>0</v>
      </c>
      <c r="H265" s="449">
        <f>'Data information'!F482</f>
        <v>560</v>
      </c>
      <c r="I265" s="449">
        <f t="shared" si="31"/>
        <v>0</v>
      </c>
      <c r="J265" s="449">
        <f t="shared" si="32"/>
        <v>0</v>
      </c>
      <c r="K265" s="451"/>
    </row>
    <row r="266" spans="1:11" s="500" customFormat="1" hidden="1">
      <c r="A266" s="451"/>
      <c r="B266" s="475"/>
      <c r="C266" s="485" t="str">
        <f>'Data information'!C483</f>
        <v>งานบันได ST.2 อาคาร 5</v>
      </c>
      <c r="D266" s="449"/>
      <c r="E266" s="450"/>
      <c r="F266" s="449"/>
      <c r="G266" s="449"/>
      <c r="H266" s="449"/>
      <c r="I266" s="449"/>
      <c r="J266" s="449"/>
      <c r="K266" s="451"/>
    </row>
    <row r="267" spans="1:11" s="500" customFormat="1" hidden="1">
      <c r="A267" s="451"/>
      <c r="B267" s="475"/>
      <c r="C267" s="489" t="str">
        <f>'Data information'!C484</f>
        <v xml:space="preserve"> - คอนกรีตโครงสร้าง  fc'= 280 ksc. ทรงกระบอก</v>
      </c>
      <c r="D267" s="449"/>
      <c r="E267" s="450" t="str">
        <f>'Data information'!D484</f>
        <v>ลบ.ม.</v>
      </c>
      <c r="F267" s="449">
        <f>'Data information'!E484</f>
        <v>1971.96</v>
      </c>
      <c r="G267" s="449">
        <f t="shared" si="30"/>
        <v>0</v>
      </c>
      <c r="H267" s="449">
        <f>'Data information'!F484</f>
        <v>519</v>
      </c>
      <c r="I267" s="449">
        <f t="shared" si="31"/>
        <v>0</v>
      </c>
      <c r="J267" s="449">
        <f t="shared" si="32"/>
        <v>0</v>
      </c>
      <c r="K267" s="451"/>
    </row>
    <row r="268" spans="1:11" s="500" customFormat="1" hidden="1">
      <c r="A268" s="451"/>
      <c r="B268" s="475"/>
      <c r="C268" s="489" t="str">
        <f>'Data information'!C485</f>
        <v xml:space="preserve">  - ไม้แบบทั่วไป  50%</v>
      </c>
      <c r="D268" s="449"/>
      <c r="E268" s="450" t="str">
        <f>'Data information'!D485</f>
        <v>ตร.ม.</v>
      </c>
      <c r="F268" s="449">
        <f>'Data information'!E485</f>
        <v>300</v>
      </c>
      <c r="G268" s="449">
        <f t="shared" si="30"/>
        <v>0</v>
      </c>
      <c r="H268" s="449">
        <f>'Data information'!F485</f>
        <v>0</v>
      </c>
      <c r="I268" s="449">
        <f t="shared" si="31"/>
        <v>0</v>
      </c>
      <c r="J268" s="449">
        <f t="shared" si="32"/>
        <v>0</v>
      </c>
      <c r="K268" s="451"/>
    </row>
    <row r="269" spans="1:11" s="500" customFormat="1" hidden="1">
      <c r="A269" s="451"/>
      <c r="B269" s="475"/>
      <c r="C269" s="489" t="str">
        <f>'Data information'!C486</f>
        <v xml:space="preserve">  - ค่าแรงไม้แบบ</v>
      </c>
      <c r="D269" s="449"/>
      <c r="E269" s="450" t="str">
        <f>'Data information'!D486</f>
        <v>ตร.ม.</v>
      </c>
      <c r="F269" s="449">
        <f>'Data information'!E486</f>
        <v>0</v>
      </c>
      <c r="G269" s="449">
        <f t="shared" si="30"/>
        <v>0</v>
      </c>
      <c r="H269" s="449">
        <f>'Data information'!F486</f>
        <v>115</v>
      </c>
      <c r="I269" s="449">
        <f t="shared" si="31"/>
        <v>0</v>
      </c>
      <c r="J269" s="449">
        <f t="shared" si="32"/>
        <v>0</v>
      </c>
      <c r="K269" s="451"/>
    </row>
    <row r="270" spans="1:11" s="500" customFormat="1" hidden="1">
      <c r="A270" s="451"/>
      <c r="B270" s="475"/>
      <c r="C270" s="489" t="str">
        <f>'Data information'!C487</f>
        <v xml:space="preserve">  - ไม้คร่าวยึดแบบหล่อคอนกรีต </v>
      </c>
      <c r="D270" s="449"/>
      <c r="E270" s="450" t="str">
        <f>'Data information'!D487</f>
        <v>ตร.ม.</v>
      </c>
      <c r="F270" s="449">
        <f>'Data information'!E487</f>
        <v>300</v>
      </c>
      <c r="G270" s="449">
        <f t="shared" si="30"/>
        <v>0</v>
      </c>
      <c r="H270" s="449">
        <f>'Data information'!F487</f>
        <v>0</v>
      </c>
      <c r="I270" s="449">
        <f t="shared" si="31"/>
        <v>0</v>
      </c>
      <c r="J270" s="449">
        <f t="shared" si="32"/>
        <v>0</v>
      </c>
      <c r="K270" s="451"/>
    </row>
    <row r="271" spans="1:11" s="500" customFormat="1" hidden="1">
      <c r="A271" s="451"/>
      <c r="B271" s="475"/>
      <c r="C271" s="489" t="str">
        <f>'Data information'!C488</f>
        <v xml:space="preserve">  - ตะปู</v>
      </c>
      <c r="D271" s="449"/>
      <c r="E271" s="450" t="str">
        <f>'Data information'!D488</f>
        <v>กก.</v>
      </c>
      <c r="F271" s="449">
        <f>'Data information'!E488</f>
        <v>58.88</v>
      </c>
      <c r="G271" s="449">
        <f t="shared" si="30"/>
        <v>0</v>
      </c>
      <c r="H271" s="449">
        <f>'Data information'!F488</f>
        <v>0</v>
      </c>
      <c r="I271" s="449">
        <f t="shared" si="31"/>
        <v>0</v>
      </c>
      <c r="J271" s="449">
        <f t="shared" si="32"/>
        <v>0</v>
      </c>
      <c r="K271" s="451"/>
    </row>
    <row r="272" spans="1:11" s="500" customFormat="1" hidden="1">
      <c r="A272" s="451"/>
      <c r="B272" s="475"/>
      <c r="C272" s="489" t="str">
        <f>'Data information'!C489</f>
        <v xml:space="preserve">  - เหล็กเส้นกลมผิวเรียบ SR.24 RB9 มม.</v>
      </c>
      <c r="D272" s="449"/>
      <c r="E272" s="450" t="str">
        <f>'Data information'!D489</f>
        <v>กก.</v>
      </c>
      <c r="F272" s="449">
        <f>'Data information'!E489</f>
        <v>20.79</v>
      </c>
      <c r="G272" s="449">
        <f t="shared" si="30"/>
        <v>0</v>
      </c>
      <c r="H272" s="449">
        <f>'Data information'!F489</f>
        <v>4.4000000000000004</v>
      </c>
      <c r="I272" s="449">
        <f t="shared" si="31"/>
        <v>0</v>
      </c>
      <c r="J272" s="449">
        <f t="shared" si="32"/>
        <v>0</v>
      </c>
      <c r="K272" s="451"/>
    </row>
    <row r="273" spans="1:11" s="500" customFormat="1" hidden="1">
      <c r="A273" s="451"/>
      <c r="B273" s="475"/>
      <c r="C273" s="489" t="str">
        <f>'Data information'!C490</f>
        <v xml:space="preserve">  - เหล็กเส้นกลมผิวข้ออ้อย SD.40 DB12 มม.</v>
      </c>
      <c r="D273" s="449"/>
      <c r="E273" s="450" t="str">
        <f>'Data information'!D490</f>
        <v>กก.</v>
      </c>
      <c r="F273" s="449">
        <f>'Data information'!E490</f>
        <v>20.2</v>
      </c>
      <c r="G273" s="449">
        <f t="shared" si="30"/>
        <v>0</v>
      </c>
      <c r="H273" s="449">
        <f>'Data information'!F490</f>
        <v>3.6</v>
      </c>
      <c r="I273" s="449">
        <f t="shared" si="31"/>
        <v>0</v>
      </c>
      <c r="J273" s="449">
        <f t="shared" si="32"/>
        <v>0</v>
      </c>
      <c r="K273" s="451"/>
    </row>
    <row r="274" spans="1:11" s="500" customFormat="1" hidden="1">
      <c r="A274" s="451"/>
      <c r="B274" s="475"/>
      <c r="C274" s="489" t="str">
        <f>'Data information'!C491</f>
        <v xml:space="preserve"> - ลวดผูกเหล็ก</v>
      </c>
      <c r="D274" s="449"/>
      <c r="E274" s="450" t="str">
        <f>'Data information'!D491</f>
        <v>กก.</v>
      </c>
      <c r="F274" s="449">
        <f>'Data information'!E491</f>
        <v>34.42</v>
      </c>
      <c r="G274" s="449">
        <f t="shared" si="30"/>
        <v>0</v>
      </c>
      <c r="H274" s="449">
        <f>'Data information'!F491</f>
        <v>0</v>
      </c>
      <c r="I274" s="449">
        <f t="shared" si="31"/>
        <v>0</v>
      </c>
      <c r="J274" s="449">
        <f t="shared" si="32"/>
        <v>0</v>
      </c>
      <c r="K274" s="451"/>
    </row>
    <row r="275" spans="1:11" s="500" customFormat="1" hidden="1">
      <c r="A275" s="451"/>
      <c r="B275" s="475"/>
      <c r="C275" s="489" t="str">
        <f>'Data information'!C492</f>
        <v xml:space="preserve"> - กันลื่นเหล็กสี่เหลี่ยมตัน ขนาด 1x1 ซม.(จมูกบันได)</v>
      </c>
      <c r="D275" s="449"/>
      <c r="E275" s="450" t="str">
        <f>'Data information'!D492</f>
        <v>กก.</v>
      </c>
      <c r="F275" s="449">
        <f>'Data information'!E492</f>
        <v>30</v>
      </c>
      <c r="G275" s="449">
        <f t="shared" si="30"/>
        <v>0</v>
      </c>
      <c r="H275" s="449">
        <f>'Data information'!F492</f>
        <v>0</v>
      </c>
      <c r="I275" s="449">
        <f t="shared" si="31"/>
        <v>0</v>
      </c>
      <c r="J275" s="449">
        <f t="shared" si="32"/>
        <v>0</v>
      </c>
      <c r="K275" s="451"/>
    </row>
    <row r="276" spans="1:11" s="500" customFormat="1" hidden="1">
      <c r="A276" s="451"/>
      <c r="B276" s="475"/>
      <c r="C276" s="489" t="str">
        <f>'Data information'!C493</f>
        <v xml:space="preserve"> - งานราวเหล็ก ราวบันได ST2</v>
      </c>
      <c r="D276" s="449"/>
      <c r="E276" s="450" t="str">
        <f>'Data information'!D493</f>
        <v>ม.</v>
      </c>
      <c r="F276" s="449">
        <f>'Data information'!E493</f>
        <v>303.774</v>
      </c>
      <c r="G276" s="449">
        <f t="shared" si="30"/>
        <v>0</v>
      </c>
      <c r="H276" s="449">
        <f>'Data information'!F493</f>
        <v>114</v>
      </c>
      <c r="I276" s="449">
        <f t="shared" si="31"/>
        <v>0</v>
      </c>
      <c r="J276" s="449">
        <f t="shared" si="32"/>
        <v>0</v>
      </c>
      <c r="K276" s="451"/>
    </row>
    <row r="277" spans="1:11" s="500" customFormat="1" hidden="1">
      <c r="A277" s="451"/>
      <c r="B277" s="475"/>
      <c r="C277" s="485" t="str">
        <f>'Data information'!C494</f>
        <v>งานบันได ST.2-1 อาคาร1,2, 6,7</v>
      </c>
      <c r="D277" s="449"/>
      <c r="E277" s="450"/>
      <c r="F277" s="449"/>
      <c r="G277" s="449"/>
      <c r="H277" s="449"/>
      <c r="I277" s="449"/>
      <c r="J277" s="449"/>
      <c r="K277" s="451"/>
    </row>
    <row r="278" spans="1:11" s="500" customFormat="1" hidden="1">
      <c r="A278" s="451"/>
      <c r="B278" s="475"/>
      <c r="C278" s="489" t="str">
        <f>'Data information'!C495</f>
        <v xml:space="preserve"> -  H-200X200X8X12mm. </v>
      </c>
      <c r="D278" s="449"/>
      <c r="E278" s="450" t="str">
        <f>'Data information'!D495</f>
        <v>กก.</v>
      </c>
      <c r="F278" s="449">
        <f>'Data information'!E495</f>
        <v>33.409999999999997</v>
      </c>
      <c r="G278" s="449">
        <f t="shared" si="30"/>
        <v>0</v>
      </c>
      <c r="H278" s="449">
        <f>'Data information'!F495</f>
        <v>0</v>
      </c>
      <c r="I278" s="449">
        <f t="shared" si="31"/>
        <v>0</v>
      </c>
      <c r="J278" s="449">
        <f t="shared" si="32"/>
        <v>0</v>
      </c>
      <c r="K278" s="451"/>
    </row>
    <row r="279" spans="1:11" s="500" customFormat="1" hidden="1">
      <c r="A279" s="451"/>
      <c r="B279" s="475"/>
      <c r="C279" s="489" t="str">
        <f>'Data information'!C496</f>
        <v xml:space="preserve">  - H-194X150X6X9mm.</v>
      </c>
      <c r="D279" s="449"/>
      <c r="E279" s="450" t="str">
        <f>'Data information'!D496</f>
        <v>กก.</v>
      </c>
      <c r="F279" s="449">
        <f>'Data information'!E496</f>
        <v>34.020000000000003</v>
      </c>
      <c r="G279" s="449">
        <f t="shared" si="30"/>
        <v>0</v>
      </c>
      <c r="H279" s="449">
        <f>'Data information'!F496</f>
        <v>0</v>
      </c>
      <c r="I279" s="449">
        <f t="shared" si="31"/>
        <v>0</v>
      </c>
      <c r="J279" s="449">
        <f t="shared" si="32"/>
        <v>0</v>
      </c>
      <c r="K279" s="451"/>
    </row>
    <row r="280" spans="1:11" s="500" customFormat="1" hidden="1">
      <c r="A280" s="451"/>
      <c r="B280" s="475"/>
      <c r="C280" s="489" t="str">
        <f>'Data information'!C497</f>
        <v xml:space="preserve"> - C-CHANNELS 200X80X7.5X11.0mm.</v>
      </c>
      <c r="D280" s="449"/>
      <c r="E280" s="450" t="str">
        <f>'Data information'!D497</f>
        <v>กก.</v>
      </c>
      <c r="F280" s="449">
        <f>'Data information'!E497</f>
        <v>35.840000000000003</v>
      </c>
      <c r="G280" s="449">
        <f t="shared" si="30"/>
        <v>0</v>
      </c>
      <c r="H280" s="449">
        <f>'Data information'!F497</f>
        <v>0</v>
      </c>
      <c r="I280" s="449">
        <f t="shared" si="31"/>
        <v>0</v>
      </c>
      <c r="J280" s="449">
        <f t="shared" si="32"/>
        <v>0</v>
      </c>
      <c r="K280" s="451"/>
    </row>
    <row r="281" spans="1:11" s="500" customFormat="1" hidden="1">
      <c r="A281" s="451"/>
      <c r="B281" s="475"/>
      <c r="C281" s="489" t="str">
        <f>'Data information'!C498</f>
        <v xml:space="preserve"> - แผ่นเหล็กลายตีนไก่  หนา 6 มม.พับ (ลูกนอนบันได)</v>
      </c>
      <c r="D281" s="449"/>
      <c r="E281" s="450" t="str">
        <f>'Data information'!D498</f>
        <v>กก.</v>
      </c>
      <c r="F281" s="449">
        <f>'Data information'!E498</f>
        <v>39.79</v>
      </c>
      <c r="G281" s="449">
        <f t="shared" si="30"/>
        <v>0</v>
      </c>
      <c r="H281" s="449">
        <f>'Data information'!F498</f>
        <v>0</v>
      </c>
      <c r="I281" s="449">
        <f t="shared" si="31"/>
        <v>0</v>
      </c>
      <c r="J281" s="449">
        <f t="shared" si="32"/>
        <v>0</v>
      </c>
      <c r="K281" s="451"/>
    </row>
    <row r="282" spans="1:11" s="500" customFormat="1" hidden="1">
      <c r="A282" s="451"/>
      <c r="B282" s="475"/>
      <c r="C282" s="489" t="str">
        <f>'Data information'!C499</f>
        <v xml:space="preserve"> - แผ่นเหล็กขนาด 250X400X20mm. </v>
      </c>
      <c r="D282" s="449"/>
      <c r="E282" s="450" t="str">
        <f>'Data information'!D499</f>
        <v>กก.</v>
      </c>
      <c r="F282" s="449">
        <f>'Data information'!E499</f>
        <v>28.692401372212689</v>
      </c>
      <c r="G282" s="449">
        <f t="shared" si="30"/>
        <v>0</v>
      </c>
      <c r="H282" s="449">
        <f>'Data information'!F499</f>
        <v>0</v>
      </c>
      <c r="I282" s="449">
        <f t="shared" si="31"/>
        <v>0</v>
      </c>
      <c r="J282" s="449">
        <f t="shared" si="32"/>
        <v>0</v>
      </c>
      <c r="K282" s="451"/>
    </row>
    <row r="283" spans="1:11" s="500" customFormat="1" hidden="1">
      <c r="A283" s="451"/>
      <c r="B283" s="475"/>
      <c r="C283" s="489" t="str">
        <f>'Data information'!C500</f>
        <v xml:space="preserve"> - แผ่นเหล็กขนาด 250X250X20mm. </v>
      </c>
      <c r="D283" s="449"/>
      <c r="E283" s="450" t="str">
        <f>'Data information'!D500</f>
        <v>กก.</v>
      </c>
      <c r="F283" s="449">
        <f>'Data information'!E500</f>
        <v>28.692401372212689</v>
      </c>
      <c r="G283" s="449">
        <f t="shared" si="30"/>
        <v>0</v>
      </c>
      <c r="H283" s="449">
        <f>'Data information'!F500</f>
        <v>0</v>
      </c>
      <c r="I283" s="449">
        <f t="shared" si="31"/>
        <v>0</v>
      </c>
      <c r="J283" s="449">
        <f t="shared" si="32"/>
        <v>0</v>
      </c>
      <c r="K283" s="451"/>
    </row>
    <row r="284" spans="1:11" s="500" customFormat="1" hidden="1">
      <c r="A284" s="451"/>
      <c r="B284" s="475"/>
      <c r="C284" s="489" t="str">
        <f>'Data information'!C501</f>
        <v xml:space="preserve"> - แผ่นเหล็กขนาด 200X350X20mm. </v>
      </c>
      <c r="D284" s="449"/>
      <c r="E284" s="450" t="str">
        <f>'Data information'!D501</f>
        <v>กก.</v>
      </c>
      <c r="F284" s="449">
        <f>'Data information'!E501</f>
        <v>28.692401372212689</v>
      </c>
      <c r="G284" s="449">
        <f t="shared" si="30"/>
        <v>0</v>
      </c>
      <c r="H284" s="449">
        <f>'Data information'!F501</f>
        <v>0</v>
      </c>
      <c r="I284" s="449">
        <f t="shared" si="31"/>
        <v>0</v>
      </c>
      <c r="J284" s="449">
        <f t="shared" si="32"/>
        <v>0</v>
      </c>
      <c r="K284" s="451"/>
    </row>
    <row r="285" spans="1:11" s="500" customFormat="1" hidden="1">
      <c r="A285" s="451"/>
      <c r="B285" s="475"/>
      <c r="C285" s="489" t="str">
        <f>'Data information'!C502</f>
        <v xml:space="preserve"> - Dowel DB20 ยาว 0.40 ม. (DETAIL-1)</v>
      </c>
      <c r="D285" s="449"/>
      <c r="E285" s="450" t="str">
        <f>'Data information'!D502</f>
        <v>กก.</v>
      </c>
      <c r="F285" s="449">
        <f>'Data information'!E502</f>
        <v>20.18</v>
      </c>
      <c r="G285" s="449">
        <f t="shared" si="30"/>
        <v>0</v>
      </c>
      <c r="H285" s="449">
        <f>'Data information'!F502</f>
        <v>0</v>
      </c>
      <c r="I285" s="449">
        <f t="shared" si="31"/>
        <v>0</v>
      </c>
      <c r="J285" s="449">
        <f t="shared" si="32"/>
        <v>0</v>
      </c>
      <c r="K285" s="451"/>
    </row>
    <row r="286" spans="1:11" s="500" customFormat="1" hidden="1">
      <c r="A286" s="451"/>
      <c r="B286" s="475"/>
      <c r="C286" s="489" t="str">
        <f>'Data information'!C503</f>
        <v xml:space="preserve"> - Dowel DB20 ยาว 0.40 ม.  (DETAIL-2)</v>
      </c>
      <c r="D286" s="449"/>
      <c r="E286" s="450" t="str">
        <f>'Data information'!D503</f>
        <v>กก.</v>
      </c>
      <c r="F286" s="449">
        <f>'Data information'!E503</f>
        <v>20.18</v>
      </c>
      <c r="G286" s="449">
        <f t="shared" si="30"/>
        <v>0</v>
      </c>
      <c r="H286" s="449">
        <f>'Data information'!F503</f>
        <v>0</v>
      </c>
      <c r="I286" s="449">
        <f t="shared" si="31"/>
        <v>0</v>
      </c>
      <c r="J286" s="449">
        <f t="shared" si="32"/>
        <v>0</v>
      </c>
      <c r="K286" s="451"/>
    </row>
    <row r="287" spans="1:11" s="500" customFormat="1" hidden="1">
      <c r="A287" s="451"/>
      <c r="B287" s="475"/>
      <c r="C287" s="489" t="str">
        <f>'Data information'!C504</f>
        <v xml:space="preserve"> - Dowel DB16 ยาว 0.40 ม.  (DETAIL-3)</v>
      </c>
      <c r="D287" s="449"/>
      <c r="E287" s="450" t="str">
        <f>'Data information'!D504</f>
        <v>กก.</v>
      </c>
      <c r="F287" s="449">
        <f>'Data information'!E504</f>
        <v>20.14</v>
      </c>
      <c r="G287" s="449">
        <f t="shared" si="30"/>
        <v>0</v>
      </c>
      <c r="H287" s="449">
        <f>'Data information'!F504</f>
        <v>0</v>
      </c>
      <c r="I287" s="449">
        <f t="shared" si="31"/>
        <v>0</v>
      </c>
      <c r="J287" s="449">
        <f t="shared" si="32"/>
        <v>0</v>
      </c>
      <c r="K287" s="451"/>
    </row>
    <row r="288" spans="1:11" s="500" customFormat="1" hidden="1">
      <c r="A288" s="451"/>
      <c r="B288" s="475"/>
      <c r="C288" s="489" t="str">
        <f>'Data information'!C505</f>
        <v xml:space="preserve"> - ค่าแรงเชื่อม ประกอบเหล็กโครงสร้าง</v>
      </c>
      <c r="D288" s="449"/>
      <c r="E288" s="450" t="str">
        <f>'Data information'!D505</f>
        <v>กก.</v>
      </c>
      <c r="F288" s="449">
        <f>'Data information'!E505</f>
        <v>0</v>
      </c>
      <c r="G288" s="449">
        <f t="shared" si="30"/>
        <v>0</v>
      </c>
      <c r="H288" s="449">
        <f>'Data information'!F505</f>
        <v>10</v>
      </c>
      <c r="I288" s="449">
        <f t="shared" si="31"/>
        <v>0</v>
      </c>
      <c r="J288" s="449">
        <f t="shared" si="32"/>
        <v>0</v>
      </c>
      <c r="K288" s="451"/>
    </row>
    <row r="289" spans="1:11" s="500" customFormat="1" hidden="1">
      <c r="A289" s="451"/>
      <c r="B289" s="475"/>
      <c r="C289" s="489" t="str">
        <f>'Data information'!C506</f>
        <v xml:space="preserve"> - ทาสีกันสนิม</v>
      </c>
      <c r="D289" s="449"/>
      <c r="E289" s="450" t="str">
        <f>'Data information'!D506</f>
        <v>ตร.ม.</v>
      </c>
      <c r="F289" s="449">
        <f>'Data information'!E506</f>
        <v>22.42</v>
      </c>
      <c r="G289" s="449">
        <f t="shared" si="30"/>
        <v>0</v>
      </c>
      <c r="H289" s="449">
        <f>'Data information'!F506</f>
        <v>30</v>
      </c>
      <c r="I289" s="449">
        <f t="shared" si="31"/>
        <v>0</v>
      </c>
      <c r="J289" s="449">
        <f t="shared" si="32"/>
        <v>0</v>
      </c>
      <c r="K289" s="451"/>
    </row>
    <row r="290" spans="1:11" s="500" customFormat="1" hidden="1">
      <c r="A290" s="451"/>
      <c r="B290" s="475"/>
      <c r="C290" s="489" t="str">
        <f>'Data information'!C507</f>
        <v xml:space="preserve"> - ทาสีน้ำมัน</v>
      </c>
      <c r="D290" s="449"/>
      <c r="E290" s="450" t="str">
        <f>'Data information'!D507</f>
        <v>ตร.ม.</v>
      </c>
      <c r="F290" s="449">
        <f>'Data information'!E507</f>
        <v>66.12</v>
      </c>
      <c r="G290" s="449">
        <f t="shared" si="30"/>
        <v>0</v>
      </c>
      <c r="H290" s="449">
        <f>'Data information'!F507</f>
        <v>35</v>
      </c>
      <c r="I290" s="449">
        <f t="shared" si="31"/>
        <v>0</v>
      </c>
      <c r="J290" s="449">
        <f t="shared" si="32"/>
        <v>0</v>
      </c>
      <c r="K290" s="451"/>
    </row>
    <row r="291" spans="1:11" s="500" customFormat="1" hidden="1">
      <c r="A291" s="451"/>
      <c r="B291" s="475"/>
      <c r="C291" s="489" t="str">
        <f>'Data information'!C508</f>
        <v xml:space="preserve"> - งานราวเหล็ก ราวบันได ST.2-1</v>
      </c>
      <c r="D291" s="449"/>
      <c r="E291" s="450" t="str">
        <f>'Data information'!D508</f>
        <v>ม.</v>
      </c>
      <c r="F291" s="449">
        <f>'Data information'!E508</f>
        <v>303.774</v>
      </c>
      <c r="G291" s="449">
        <f t="shared" si="30"/>
        <v>0</v>
      </c>
      <c r="H291" s="449">
        <f>'Data information'!F508</f>
        <v>114</v>
      </c>
      <c r="I291" s="449">
        <f t="shared" si="31"/>
        <v>0</v>
      </c>
      <c r="J291" s="449">
        <f t="shared" si="32"/>
        <v>0</v>
      </c>
      <c r="K291" s="451"/>
    </row>
    <row r="292" spans="1:11" s="500" customFormat="1" hidden="1">
      <c r="A292" s="451"/>
      <c r="B292" s="475"/>
      <c r="C292" s="485" t="str">
        <f>'Data information'!C509</f>
        <v>งานบันได ST.2-1 อาคาร 4</v>
      </c>
      <c r="D292" s="449"/>
      <c r="E292" s="450"/>
      <c r="F292" s="449"/>
      <c r="G292" s="449"/>
      <c r="H292" s="449"/>
      <c r="I292" s="449"/>
      <c r="J292" s="449"/>
      <c r="K292" s="451"/>
    </row>
    <row r="293" spans="1:11" s="500" customFormat="1" hidden="1">
      <c r="A293" s="451"/>
      <c r="B293" s="475"/>
      <c r="C293" s="489" t="str">
        <f>'Data information'!C510</f>
        <v xml:space="preserve"> - H-390X300X10X16 mm.( แม่บันได )</v>
      </c>
      <c r="D293" s="449"/>
      <c r="E293" s="450" t="str">
        <f>'Data information'!D510</f>
        <v>กก.</v>
      </c>
      <c r="F293" s="449">
        <f>'Data information'!E510</f>
        <v>34.64</v>
      </c>
      <c r="G293" s="449">
        <f t="shared" si="30"/>
        <v>0</v>
      </c>
      <c r="H293" s="449">
        <f>'Data information'!F510</f>
        <v>0</v>
      </c>
      <c r="I293" s="449">
        <f t="shared" si="31"/>
        <v>0</v>
      </c>
      <c r="J293" s="449">
        <f t="shared" si="32"/>
        <v>0</v>
      </c>
      <c r="K293" s="451"/>
    </row>
    <row r="294" spans="1:11" s="500" customFormat="1" hidden="1">
      <c r="A294" s="451"/>
      <c r="B294" s="475"/>
      <c r="C294" s="489" t="str">
        <f>'Data information'!C511</f>
        <v xml:space="preserve"> - แผ่นเหล็กเรียบดำหนา 6 มม. (ลูกตั้ง-ลูกนอน)</v>
      </c>
      <c r="D294" s="449"/>
      <c r="E294" s="450" t="str">
        <f>'Data information'!D511</f>
        <v>กก.</v>
      </c>
      <c r="F294" s="449">
        <f>'Data information'!E511</f>
        <v>25.12</v>
      </c>
      <c r="G294" s="449">
        <f t="shared" si="30"/>
        <v>0</v>
      </c>
      <c r="H294" s="449">
        <f>'Data information'!F511</f>
        <v>0</v>
      </c>
      <c r="I294" s="449">
        <f t="shared" si="31"/>
        <v>0</v>
      </c>
      <c r="J294" s="449">
        <f t="shared" si="32"/>
        <v>0</v>
      </c>
      <c r="K294" s="451"/>
    </row>
    <row r="295" spans="1:11" s="500" customFormat="1" hidden="1">
      <c r="A295" s="451"/>
      <c r="B295" s="475"/>
      <c r="C295" s="489" t="str">
        <f>'Data information'!C512</f>
        <v xml:space="preserve"> - แผ่นเหล็กขนาด 1000X400X25mm. </v>
      </c>
      <c r="D295" s="449"/>
      <c r="E295" s="450" t="str">
        <f>'Data information'!D512</f>
        <v>กก.</v>
      </c>
      <c r="F295" s="449">
        <f>'Data information'!E512</f>
        <v>28.44</v>
      </c>
      <c r="G295" s="449">
        <f t="shared" si="30"/>
        <v>0</v>
      </c>
      <c r="H295" s="449">
        <f>'Data information'!F512</f>
        <v>0</v>
      </c>
      <c r="I295" s="449">
        <f t="shared" si="31"/>
        <v>0</v>
      </c>
      <c r="J295" s="449">
        <f t="shared" si="32"/>
        <v>0</v>
      </c>
      <c r="K295" s="451"/>
    </row>
    <row r="296" spans="1:11" s="500" customFormat="1" hidden="1">
      <c r="A296" s="451"/>
      <c r="B296" s="475"/>
      <c r="C296" s="489" t="str">
        <f>'Data information'!C513</f>
        <v xml:space="preserve"> - แผ่นเหล็กขนาด 400X400X25mm. </v>
      </c>
      <c r="D296" s="449"/>
      <c r="E296" s="450" t="str">
        <f>'Data information'!D513</f>
        <v>กก.</v>
      </c>
      <c r="F296" s="449">
        <f>'Data information'!E513</f>
        <v>28.44</v>
      </c>
      <c r="G296" s="449">
        <f t="shared" si="30"/>
        <v>0</v>
      </c>
      <c r="H296" s="449">
        <f>'Data information'!F513</f>
        <v>0</v>
      </c>
      <c r="I296" s="449">
        <f t="shared" si="31"/>
        <v>0</v>
      </c>
      <c r="J296" s="449">
        <f t="shared" si="32"/>
        <v>0</v>
      </c>
      <c r="K296" s="451"/>
    </row>
    <row r="297" spans="1:11" s="500" customFormat="1" hidden="1">
      <c r="A297" s="451"/>
      <c r="B297" s="475"/>
      <c r="C297" s="489" t="str">
        <f>'Data information'!C514</f>
        <v xml:space="preserve"> - ค่าแรงเชื่อม ประกอบเหล็กโครงสร้าง</v>
      </c>
      <c r="D297" s="449"/>
      <c r="E297" s="450" t="str">
        <f>'Data information'!D514</f>
        <v>กก.</v>
      </c>
      <c r="F297" s="449">
        <f>'Data information'!E514</f>
        <v>0</v>
      </c>
      <c r="G297" s="449">
        <f t="shared" si="30"/>
        <v>0</v>
      </c>
      <c r="H297" s="449">
        <f>'Data information'!F514</f>
        <v>10</v>
      </c>
      <c r="I297" s="449">
        <f t="shared" si="31"/>
        <v>0</v>
      </c>
      <c r="J297" s="449">
        <f t="shared" si="32"/>
        <v>0</v>
      </c>
      <c r="K297" s="451"/>
    </row>
    <row r="298" spans="1:11" s="500" customFormat="1" hidden="1">
      <c r="A298" s="451"/>
      <c r="B298" s="475"/>
      <c r="C298" s="489" t="str">
        <f>'Data information'!C515</f>
        <v xml:space="preserve"> - Dowel DB25 </v>
      </c>
      <c r="D298" s="449"/>
      <c r="E298" s="450" t="str">
        <f>'Data information'!D515</f>
        <v>กก.</v>
      </c>
      <c r="F298" s="449">
        <f>'Data information'!E515</f>
        <v>20.41</v>
      </c>
      <c r="G298" s="449">
        <f t="shared" si="30"/>
        <v>0</v>
      </c>
      <c r="H298" s="449">
        <f>'Data information'!F515</f>
        <v>0</v>
      </c>
      <c r="I298" s="449">
        <f t="shared" si="31"/>
        <v>0</v>
      </c>
      <c r="J298" s="449">
        <f t="shared" si="32"/>
        <v>0</v>
      </c>
      <c r="K298" s="451"/>
    </row>
    <row r="299" spans="1:11" s="500" customFormat="1" hidden="1">
      <c r="A299" s="451"/>
      <c r="B299" s="475"/>
      <c r="C299" s="489" t="str">
        <f>'Data information'!C516</f>
        <v xml:space="preserve"> - คอนกรีต ขัดมันเรียบ (ลูกนอนบันได)</v>
      </c>
      <c r="D299" s="449"/>
      <c r="E299" s="450" t="str">
        <f>'Data information'!D516</f>
        <v>ลบ.ม.</v>
      </c>
      <c r="F299" s="449">
        <f>'Data information'!E516</f>
        <v>1971.96</v>
      </c>
      <c r="G299" s="449">
        <f t="shared" si="30"/>
        <v>0</v>
      </c>
      <c r="H299" s="449">
        <f>'Data information'!F516</f>
        <v>519</v>
      </c>
      <c r="I299" s="449">
        <f t="shared" si="31"/>
        <v>0</v>
      </c>
      <c r="J299" s="449">
        <f t="shared" si="32"/>
        <v>0</v>
      </c>
      <c r="K299" s="451"/>
    </row>
    <row r="300" spans="1:11" s="500" customFormat="1" hidden="1">
      <c r="A300" s="451"/>
      <c r="B300" s="475"/>
      <c r="C300" s="489" t="str">
        <f>'Data information'!C517</f>
        <v xml:space="preserve"> - เหล็กเสริม RB 9 มม.</v>
      </c>
      <c r="D300" s="449"/>
      <c r="E300" s="450" t="str">
        <f>'Data information'!D517</f>
        <v>กก.</v>
      </c>
      <c r="F300" s="449">
        <f>'Data information'!E517</f>
        <v>20.79</v>
      </c>
      <c r="G300" s="449">
        <f t="shared" si="30"/>
        <v>0</v>
      </c>
      <c r="H300" s="449">
        <f>'Data information'!F517</f>
        <v>4.4000000000000004</v>
      </c>
      <c r="I300" s="449">
        <f t="shared" si="31"/>
        <v>0</v>
      </c>
      <c r="J300" s="449">
        <f t="shared" si="32"/>
        <v>0</v>
      </c>
      <c r="K300" s="451"/>
    </row>
    <row r="301" spans="1:11" s="500" customFormat="1" hidden="1">
      <c r="A301" s="451"/>
      <c r="B301" s="475"/>
      <c r="C301" s="489" t="str">
        <f>'Data information'!C518</f>
        <v xml:space="preserve"> - เหล็กเสริม DB 12 มม.</v>
      </c>
      <c r="D301" s="449"/>
      <c r="E301" s="450" t="str">
        <f>'Data information'!D518</f>
        <v>กก.</v>
      </c>
      <c r="F301" s="449">
        <f>'Data information'!E518</f>
        <v>20.2</v>
      </c>
      <c r="G301" s="449">
        <f t="shared" ref="G301:G364" si="33">D301*F301</f>
        <v>0</v>
      </c>
      <c r="H301" s="449">
        <f>'Data information'!F518</f>
        <v>3.6</v>
      </c>
      <c r="I301" s="449">
        <f t="shared" ref="I301:I364" si="34">D301*H301</f>
        <v>0</v>
      </c>
      <c r="J301" s="449">
        <f t="shared" ref="J301:J364" si="35">G301+I301</f>
        <v>0</v>
      </c>
      <c r="K301" s="451"/>
    </row>
    <row r="302" spans="1:11" s="500" customFormat="1" hidden="1">
      <c r="A302" s="451"/>
      <c r="B302" s="475"/>
      <c r="C302" s="489" t="str">
        <f>'Data information'!C519</f>
        <v xml:space="preserve"> - ลวดผูกเหล็ก</v>
      </c>
      <c r="D302" s="449"/>
      <c r="E302" s="450" t="str">
        <f>'Data information'!D519</f>
        <v>กก.</v>
      </c>
      <c r="F302" s="449">
        <f>'Data information'!E519</f>
        <v>34.42</v>
      </c>
      <c r="G302" s="449">
        <f t="shared" si="33"/>
        <v>0</v>
      </c>
      <c r="H302" s="449">
        <f>'Data information'!F519</f>
        <v>0</v>
      </c>
      <c r="I302" s="449">
        <f t="shared" si="34"/>
        <v>0</v>
      </c>
      <c r="J302" s="449">
        <f t="shared" si="35"/>
        <v>0</v>
      </c>
      <c r="K302" s="451"/>
    </row>
    <row r="303" spans="1:11" s="500" customFormat="1" hidden="1">
      <c r="A303" s="451"/>
      <c r="B303" s="475"/>
      <c r="C303" s="489" t="str">
        <f>'Data information'!C520</f>
        <v xml:space="preserve"> - เหล็กสี่เหลี่ยมตัน 1 x 1 ซม.(จมูกบันได)</v>
      </c>
      <c r="D303" s="449"/>
      <c r="E303" s="450" t="str">
        <f>'Data information'!D520</f>
        <v>ม.</v>
      </c>
      <c r="F303" s="449">
        <f>'Data information'!E520</f>
        <v>30</v>
      </c>
      <c r="G303" s="449">
        <f t="shared" si="33"/>
        <v>0</v>
      </c>
      <c r="H303" s="449">
        <f>'Data information'!F520</f>
        <v>0</v>
      </c>
      <c r="I303" s="449">
        <f t="shared" si="34"/>
        <v>0</v>
      </c>
      <c r="J303" s="449">
        <f t="shared" si="35"/>
        <v>0</v>
      </c>
      <c r="K303" s="451"/>
    </row>
    <row r="304" spans="1:11" s="500" customFormat="1" hidden="1">
      <c r="A304" s="451"/>
      <c r="B304" s="475"/>
      <c r="C304" s="489" t="str">
        <f>'Data information'!C521</f>
        <v xml:space="preserve"> - ทาสีกันสนิม</v>
      </c>
      <c r="D304" s="449"/>
      <c r="E304" s="450" t="str">
        <f>'Data information'!D521</f>
        <v>ตร.ม.</v>
      </c>
      <c r="F304" s="449">
        <f>'Data information'!E521</f>
        <v>22.42</v>
      </c>
      <c r="G304" s="449">
        <f t="shared" si="33"/>
        <v>0</v>
      </c>
      <c r="H304" s="449">
        <f>'Data information'!F521</f>
        <v>30</v>
      </c>
      <c r="I304" s="449">
        <f t="shared" si="34"/>
        <v>0</v>
      </c>
      <c r="J304" s="449">
        <f t="shared" si="35"/>
        <v>0</v>
      </c>
      <c r="K304" s="451"/>
    </row>
    <row r="305" spans="1:11" s="500" customFormat="1" hidden="1">
      <c r="A305" s="451"/>
      <c r="B305" s="475"/>
      <c r="C305" s="489" t="str">
        <f>'Data information'!C522</f>
        <v xml:space="preserve"> - ทาสีน้ำมัน</v>
      </c>
      <c r="D305" s="449"/>
      <c r="E305" s="450" t="str">
        <f>'Data information'!D522</f>
        <v>ตร.ม.</v>
      </c>
      <c r="F305" s="449">
        <f>'Data information'!E522</f>
        <v>66.12</v>
      </c>
      <c r="G305" s="449">
        <f t="shared" si="33"/>
        <v>0</v>
      </c>
      <c r="H305" s="449">
        <f>'Data information'!F522</f>
        <v>35</v>
      </c>
      <c r="I305" s="449">
        <f t="shared" si="34"/>
        <v>0</v>
      </c>
      <c r="J305" s="449">
        <f t="shared" si="35"/>
        <v>0</v>
      </c>
      <c r="K305" s="451"/>
    </row>
    <row r="306" spans="1:11" s="500" customFormat="1" hidden="1">
      <c r="A306" s="451"/>
      <c r="B306" s="475"/>
      <c r="C306" s="489" t="str">
        <f>'Data information'!C523</f>
        <v xml:space="preserve"> - งานราวเหล็ก ราวบันได ST.2-1</v>
      </c>
      <c r="D306" s="449"/>
      <c r="E306" s="450" t="str">
        <f>'Data information'!D523</f>
        <v>ม.</v>
      </c>
      <c r="F306" s="449">
        <f>'Data information'!E523</f>
        <v>1838.53</v>
      </c>
      <c r="G306" s="449">
        <f t="shared" si="33"/>
        <v>0</v>
      </c>
      <c r="H306" s="449">
        <f>'Data information'!F523</f>
        <v>560</v>
      </c>
      <c r="I306" s="449">
        <f t="shared" si="34"/>
        <v>0</v>
      </c>
      <c r="J306" s="449">
        <f t="shared" si="35"/>
        <v>0</v>
      </c>
      <c r="K306" s="451"/>
    </row>
    <row r="307" spans="1:11" s="500" customFormat="1" hidden="1">
      <c r="A307" s="451"/>
      <c r="B307" s="475"/>
      <c r="C307" s="485" t="str">
        <f>'Data information'!C524</f>
        <v>งานบันได ST.2-2 อาคาร 1,6</v>
      </c>
      <c r="D307" s="449"/>
      <c r="E307" s="450"/>
      <c r="F307" s="449"/>
      <c r="G307" s="449"/>
      <c r="H307" s="449"/>
      <c r="I307" s="449"/>
      <c r="J307" s="449"/>
      <c r="K307" s="451"/>
    </row>
    <row r="308" spans="1:11" s="500" customFormat="1" hidden="1">
      <c r="A308" s="451"/>
      <c r="B308" s="475"/>
      <c r="C308" s="489" t="str">
        <f>'Data information'!C525</f>
        <v xml:space="preserve"> - H-200X200X8X12mm. </v>
      </c>
      <c r="D308" s="449"/>
      <c r="E308" s="450" t="str">
        <f>'Data information'!D525</f>
        <v>กก.</v>
      </c>
      <c r="F308" s="449">
        <f>'Data information'!E525</f>
        <v>33.409999999999997</v>
      </c>
      <c r="G308" s="449">
        <f t="shared" si="33"/>
        <v>0</v>
      </c>
      <c r="H308" s="449">
        <f>'Data information'!F525</f>
        <v>0</v>
      </c>
      <c r="I308" s="449">
        <f t="shared" si="34"/>
        <v>0</v>
      </c>
      <c r="J308" s="449">
        <f t="shared" si="35"/>
        <v>0</v>
      </c>
      <c r="K308" s="451"/>
    </row>
    <row r="309" spans="1:11" s="500" customFormat="1" hidden="1">
      <c r="A309" s="451"/>
      <c r="B309" s="475"/>
      <c r="C309" s="489" t="str">
        <f>'Data information'!C526</f>
        <v xml:space="preserve"> - H-194X150X6X9mm.</v>
      </c>
      <c r="D309" s="449"/>
      <c r="E309" s="450" t="str">
        <f>'Data information'!D526</f>
        <v>กก.</v>
      </c>
      <c r="F309" s="449">
        <f>'Data information'!E526</f>
        <v>34.020000000000003</v>
      </c>
      <c r="G309" s="449">
        <f t="shared" si="33"/>
        <v>0</v>
      </c>
      <c r="H309" s="449">
        <f>'Data information'!F526</f>
        <v>0</v>
      </c>
      <c r="I309" s="449">
        <f t="shared" si="34"/>
        <v>0</v>
      </c>
      <c r="J309" s="449">
        <f t="shared" si="35"/>
        <v>0</v>
      </c>
      <c r="K309" s="451"/>
    </row>
    <row r="310" spans="1:11" s="500" customFormat="1" hidden="1">
      <c r="A310" s="451"/>
      <c r="B310" s="475"/>
      <c r="C310" s="489" t="str">
        <f>'Data information'!C527</f>
        <v xml:space="preserve"> - C-CHANNELS 200X80X7.5X11.0mm.</v>
      </c>
      <c r="D310" s="449"/>
      <c r="E310" s="450" t="str">
        <f>'Data information'!D527</f>
        <v>กก.</v>
      </c>
      <c r="F310" s="449">
        <f>'Data information'!E527</f>
        <v>35.840000000000003</v>
      </c>
      <c r="G310" s="449">
        <f t="shared" si="33"/>
        <v>0</v>
      </c>
      <c r="H310" s="449">
        <f>'Data information'!F527</f>
        <v>0</v>
      </c>
      <c r="I310" s="449">
        <f t="shared" si="34"/>
        <v>0</v>
      </c>
      <c r="J310" s="449">
        <f t="shared" si="35"/>
        <v>0</v>
      </c>
      <c r="K310" s="451"/>
    </row>
    <row r="311" spans="1:11" s="500" customFormat="1" hidden="1">
      <c r="A311" s="451"/>
      <c r="B311" s="475"/>
      <c r="C311" s="489" t="str">
        <f>'Data information'!C528</f>
        <v xml:space="preserve"> - ลูกนอนบันไดแผ่นเหล็กลายตีนไก่  หนา 6 มม.พับ</v>
      </c>
      <c r="D311" s="449"/>
      <c r="E311" s="450" t="str">
        <f>'Data information'!D528</f>
        <v>กก.</v>
      </c>
      <c r="F311" s="449">
        <f>'Data information'!E528</f>
        <v>39.79</v>
      </c>
      <c r="G311" s="449">
        <f t="shared" si="33"/>
        <v>0</v>
      </c>
      <c r="H311" s="449">
        <f>'Data information'!F528</f>
        <v>0</v>
      </c>
      <c r="I311" s="449">
        <f t="shared" si="34"/>
        <v>0</v>
      </c>
      <c r="J311" s="449">
        <f t="shared" si="35"/>
        <v>0</v>
      </c>
      <c r="K311" s="451"/>
    </row>
    <row r="312" spans="1:11" s="500" customFormat="1" hidden="1">
      <c r="A312" s="451"/>
      <c r="B312" s="475"/>
      <c r="C312" s="489" t="str">
        <f>'Data information'!C529</f>
        <v xml:space="preserve"> - แผ่นเหล็กขนาด 250X400X20mm. </v>
      </c>
      <c r="D312" s="449"/>
      <c r="E312" s="450" t="str">
        <f>'Data information'!D529</f>
        <v>กก.</v>
      </c>
      <c r="F312" s="449">
        <f>'Data information'!E529</f>
        <v>28.44</v>
      </c>
      <c r="G312" s="449">
        <f t="shared" si="33"/>
        <v>0</v>
      </c>
      <c r="H312" s="449">
        <f>'Data information'!F529</f>
        <v>0</v>
      </c>
      <c r="I312" s="449">
        <f t="shared" si="34"/>
        <v>0</v>
      </c>
      <c r="J312" s="449">
        <f t="shared" si="35"/>
        <v>0</v>
      </c>
      <c r="K312" s="451"/>
    </row>
    <row r="313" spans="1:11" s="500" customFormat="1" hidden="1">
      <c r="A313" s="451"/>
      <c r="B313" s="475"/>
      <c r="C313" s="489" t="str">
        <f>'Data information'!C530</f>
        <v xml:space="preserve"> - แผ่นเหล็กขนาด 250X250X20mm. </v>
      </c>
      <c r="D313" s="449"/>
      <c r="E313" s="450" t="str">
        <f>'Data information'!D530</f>
        <v>กก.</v>
      </c>
      <c r="F313" s="449">
        <f>'Data information'!E530</f>
        <v>28.44</v>
      </c>
      <c r="G313" s="449">
        <f t="shared" si="33"/>
        <v>0</v>
      </c>
      <c r="H313" s="449">
        <f>'Data information'!F530</f>
        <v>0</v>
      </c>
      <c r="I313" s="449">
        <f t="shared" si="34"/>
        <v>0</v>
      </c>
      <c r="J313" s="449">
        <f t="shared" si="35"/>
        <v>0</v>
      </c>
      <c r="K313" s="451"/>
    </row>
    <row r="314" spans="1:11" s="500" customFormat="1" hidden="1">
      <c r="A314" s="451"/>
      <c r="B314" s="475"/>
      <c r="C314" s="489" t="str">
        <f>'Data information'!C531</f>
        <v xml:space="preserve"> - แผ่นเหล็กขนาด 200X350X20mm. </v>
      </c>
      <c r="D314" s="449"/>
      <c r="E314" s="450" t="str">
        <f>'Data information'!D531</f>
        <v>กก.</v>
      </c>
      <c r="F314" s="449">
        <f>'Data information'!E531</f>
        <v>28.44</v>
      </c>
      <c r="G314" s="449">
        <f t="shared" si="33"/>
        <v>0</v>
      </c>
      <c r="H314" s="449">
        <f>'Data information'!F531</f>
        <v>0</v>
      </c>
      <c r="I314" s="449">
        <f t="shared" si="34"/>
        <v>0</v>
      </c>
      <c r="J314" s="449">
        <f t="shared" si="35"/>
        <v>0</v>
      </c>
      <c r="K314" s="451"/>
    </row>
    <row r="315" spans="1:11" s="500" customFormat="1" hidden="1">
      <c r="A315" s="451"/>
      <c r="B315" s="475"/>
      <c r="C315" s="489" t="str">
        <f>'Data information'!C532</f>
        <v xml:space="preserve"> - Dowel DB20 ยาว 0.40 ม. (DETAIL-1)</v>
      </c>
      <c r="D315" s="449"/>
      <c r="E315" s="450" t="str">
        <f>'Data information'!D532</f>
        <v>กก.</v>
      </c>
      <c r="F315" s="449">
        <f>'Data information'!E532</f>
        <v>20.18</v>
      </c>
      <c r="G315" s="449">
        <f t="shared" si="33"/>
        <v>0</v>
      </c>
      <c r="H315" s="449">
        <f>'Data information'!F532</f>
        <v>0</v>
      </c>
      <c r="I315" s="449">
        <f t="shared" si="34"/>
        <v>0</v>
      </c>
      <c r="J315" s="449">
        <f t="shared" si="35"/>
        <v>0</v>
      </c>
      <c r="K315" s="451"/>
    </row>
    <row r="316" spans="1:11" s="500" customFormat="1" hidden="1">
      <c r="A316" s="451"/>
      <c r="B316" s="475"/>
      <c r="C316" s="489" t="str">
        <f>'Data information'!C533</f>
        <v xml:space="preserve"> - Dowel DB20 ยาว 0.40 ม.  (DETAIL-2)</v>
      </c>
      <c r="D316" s="449"/>
      <c r="E316" s="450" t="str">
        <f>'Data information'!D533</f>
        <v>กก.</v>
      </c>
      <c r="F316" s="449">
        <f>'Data information'!E533</f>
        <v>20.18</v>
      </c>
      <c r="G316" s="449">
        <f t="shared" si="33"/>
        <v>0</v>
      </c>
      <c r="H316" s="449">
        <f>'Data information'!F533</f>
        <v>0</v>
      </c>
      <c r="I316" s="449">
        <f t="shared" si="34"/>
        <v>0</v>
      </c>
      <c r="J316" s="449">
        <f t="shared" si="35"/>
        <v>0</v>
      </c>
      <c r="K316" s="451"/>
    </row>
    <row r="317" spans="1:11" s="500" customFormat="1" hidden="1">
      <c r="A317" s="451"/>
      <c r="B317" s="475"/>
      <c r="C317" s="489" t="str">
        <f>'Data information'!C534</f>
        <v xml:space="preserve"> - Dowel DB16 ยาว 0.40 ม.  (DETAIL-3)</v>
      </c>
      <c r="D317" s="449"/>
      <c r="E317" s="450" t="str">
        <f>'Data information'!D534</f>
        <v>กก.</v>
      </c>
      <c r="F317" s="449">
        <f>'Data information'!E534</f>
        <v>20.14</v>
      </c>
      <c r="G317" s="449">
        <f t="shared" si="33"/>
        <v>0</v>
      </c>
      <c r="H317" s="449">
        <f>'Data information'!F534</f>
        <v>0</v>
      </c>
      <c r="I317" s="449">
        <f t="shared" si="34"/>
        <v>0</v>
      </c>
      <c r="J317" s="449">
        <f t="shared" si="35"/>
        <v>0</v>
      </c>
      <c r="K317" s="451"/>
    </row>
    <row r="318" spans="1:11" s="500" customFormat="1" hidden="1">
      <c r="A318" s="451"/>
      <c r="B318" s="475"/>
      <c r="C318" s="489" t="str">
        <f>'Data information'!C535</f>
        <v xml:space="preserve"> - ค่าแรงเชื่อม ประกอบเหล็กโครงสร้าง</v>
      </c>
      <c r="D318" s="449"/>
      <c r="E318" s="450" t="str">
        <f>'Data information'!D535</f>
        <v>กก.</v>
      </c>
      <c r="F318" s="449">
        <f>'Data information'!E535</f>
        <v>0</v>
      </c>
      <c r="G318" s="449">
        <f t="shared" si="33"/>
        <v>0</v>
      </c>
      <c r="H318" s="449">
        <f>'Data information'!F535</f>
        <v>10</v>
      </c>
      <c r="I318" s="449">
        <f t="shared" si="34"/>
        <v>0</v>
      </c>
      <c r="J318" s="449">
        <f t="shared" si="35"/>
        <v>0</v>
      </c>
      <c r="K318" s="451"/>
    </row>
    <row r="319" spans="1:11" s="500" customFormat="1" hidden="1">
      <c r="A319" s="451"/>
      <c r="B319" s="475"/>
      <c r="C319" s="489" t="str">
        <f>'Data information'!C536</f>
        <v xml:space="preserve"> - ทาสีกันสนิม</v>
      </c>
      <c r="D319" s="449"/>
      <c r="E319" s="450" t="str">
        <f>'Data information'!D536</f>
        <v>ตร.ม.</v>
      </c>
      <c r="F319" s="449">
        <f>'Data information'!E536</f>
        <v>22.42</v>
      </c>
      <c r="G319" s="449">
        <f t="shared" si="33"/>
        <v>0</v>
      </c>
      <c r="H319" s="449">
        <f>'Data information'!F536</f>
        <v>30</v>
      </c>
      <c r="I319" s="449">
        <f t="shared" si="34"/>
        <v>0</v>
      </c>
      <c r="J319" s="449">
        <f t="shared" si="35"/>
        <v>0</v>
      </c>
      <c r="K319" s="451"/>
    </row>
    <row r="320" spans="1:11" s="500" customFormat="1" hidden="1">
      <c r="A320" s="451"/>
      <c r="B320" s="475"/>
      <c r="C320" s="489" t="str">
        <f>'Data information'!C537</f>
        <v xml:space="preserve"> - ทาสีน้ำมัน</v>
      </c>
      <c r="D320" s="449"/>
      <c r="E320" s="450" t="str">
        <f>'Data information'!D537</f>
        <v>ตร.ม.</v>
      </c>
      <c r="F320" s="449">
        <f>'Data information'!E537</f>
        <v>66.12</v>
      </c>
      <c r="G320" s="449">
        <f t="shared" si="33"/>
        <v>0</v>
      </c>
      <c r="H320" s="449">
        <f>'Data information'!F537</f>
        <v>35</v>
      </c>
      <c r="I320" s="449">
        <f t="shared" si="34"/>
        <v>0</v>
      </c>
      <c r="J320" s="449">
        <f t="shared" si="35"/>
        <v>0</v>
      </c>
      <c r="K320" s="451"/>
    </row>
    <row r="321" spans="1:11" s="500" customFormat="1" hidden="1">
      <c r="A321" s="451"/>
      <c r="B321" s="475"/>
      <c r="C321" s="489" t="str">
        <f>'Data information'!C538</f>
        <v xml:space="preserve"> - งานราวเหล็ก ราวบันได ST.2-2</v>
      </c>
      <c r="D321" s="449"/>
      <c r="E321" s="450" t="str">
        <f>'Data information'!D538</f>
        <v>ม.</v>
      </c>
      <c r="F321" s="449">
        <f>'Data information'!E538</f>
        <v>303.774</v>
      </c>
      <c r="G321" s="449">
        <f t="shared" si="33"/>
        <v>0</v>
      </c>
      <c r="H321" s="449">
        <f>'Data information'!F538</f>
        <v>114</v>
      </c>
      <c r="I321" s="449">
        <f t="shared" si="34"/>
        <v>0</v>
      </c>
      <c r="J321" s="449">
        <f t="shared" si="35"/>
        <v>0</v>
      </c>
      <c r="K321" s="451"/>
    </row>
    <row r="322" spans="1:11" s="500" customFormat="1" hidden="1">
      <c r="A322" s="451"/>
      <c r="B322" s="475"/>
      <c r="C322" s="485" t="str">
        <f>'Data information'!C539</f>
        <v>งานบันได ST.2-2 อาคาร 4</v>
      </c>
      <c r="D322" s="449"/>
      <c r="E322" s="450"/>
      <c r="F322" s="449"/>
      <c r="G322" s="449"/>
      <c r="H322" s="449"/>
      <c r="I322" s="449"/>
      <c r="J322" s="449"/>
      <c r="K322" s="451"/>
    </row>
    <row r="323" spans="1:11" s="500" customFormat="1" hidden="1">
      <c r="A323" s="451"/>
      <c r="B323" s="475"/>
      <c r="C323" s="489" t="str">
        <f>'Data information'!C540</f>
        <v xml:space="preserve"> - H-390X300X10X16 mm.( แม่บันได )</v>
      </c>
      <c r="D323" s="449"/>
      <c r="E323" s="450" t="str">
        <f>'Data information'!D540</f>
        <v>กก.</v>
      </c>
      <c r="F323" s="449">
        <f>'Data information'!E540</f>
        <v>34.64</v>
      </c>
      <c r="G323" s="449">
        <f t="shared" si="33"/>
        <v>0</v>
      </c>
      <c r="H323" s="449">
        <f>'Data information'!F540</f>
        <v>0</v>
      </c>
      <c r="I323" s="449">
        <f t="shared" si="34"/>
        <v>0</v>
      </c>
      <c r="J323" s="449">
        <f t="shared" si="35"/>
        <v>0</v>
      </c>
      <c r="K323" s="451"/>
    </row>
    <row r="324" spans="1:11" s="500" customFormat="1" hidden="1">
      <c r="A324" s="451"/>
      <c r="B324" s="475"/>
      <c r="C324" s="489" t="str">
        <f>'Data information'!C541</f>
        <v xml:space="preserve"> - แผ่นเหล็กเรียบดำหนา 6 มม. (ลูกตั้ง-ลูกนอน)</v>
      </c>
      <c r="D324" s="449"/>
      <c r="E324" s="450" t="str">
        <f>'Data information'!D541</f>
        <v>กก.</v>
      </c>
      <c r="F324" s="449">
        <f>'Data information'!E541</f>
        <v>25.12</v>
      </c>
      <c r="G324" s="449">
        <f t="shared" si="33"/>
        <v>0</v>
      </c>
      <c r="H324" s="449">
        <f>'Data information'!F541</f>
        <v>0</v>
      </c>
      <c r="I324" s="449">
        <f t="shared" si="34"/>
        <v>0</v>
      </c>
      <c r="J324" s="449">
        <f t="shared" si="35"/>
        <v>0</v>
      </c>
      <c r="K324" s="451"/>
    </row>
    <row r="325" spans="1:11" s="500" customFormat="1" hidden="1">
      <c r="A325" s="451"/>
      <c r="B325" s="475"/>
      <c r="C325" s="489" t="str">
        <f>'Data information'!C542</f>
        <v xml:space="preserve"> - แผ่นเหล็กขนาด 1000X400X25mm. </v>
      </c>
      <c r="D325" s="449"/>
      <c r="E325" s="450" t="str">
        <f>'Data information'!D542</f>
        <v>กก.</v>
      </c>
      <c r="F325" s="449">
        <f>'Data information'!E542</f>
        <v>28.44</v>
      </c>
      <c r="G325" s="449">
        <f t="shared" si="33"/>
        <v>0</v>
      </c>
      <c r="H325" s="449">
        <f>'Data information'!F542</f>
        <v>0</v>
      </c>
      <c r="I325" s="449">
        <f t="shared" si="34"/>
        <v>0</v>
      </c>
      <c r="J325" s="449">
        <f t="shared" si="35"/>
        <v>0</v>
      </c>
      <c r="K325" s="451"/>
    </row>
    <row r="326" spans="1:11" s="500" customFormat="1" hidden="1">
      <c r="A326" s="451"/>
      <c r="B326" s="475"/>
      <c r="C326" s="489" t="str">
        <f>'Data information'!C543</f>
        <v xml:space="preserve"> - แผ่นเหล็กขนาด 400X400X25mm. </v>
      </c>
      <c r="D326" s="449"/>
      <c r="E326" s="450" t="str">
        <f>'Data information'!D543</f>
        <v>กก.</v>
      </c>
      <c r="F326" s="449">
        <f>'Data information'!E543</f>
        <v>28.44</v>
      </c>
      <c r="G326" s="449">
        <f t="shared" si="33"/>
        <v>0</v>
      </c>
      <c r="H326" s="449">
        <f>'Data information'!F543</f>
        <v>0</v>
      </c>
      <c r="I326" s="449">
        <f t="shared" si="34"/>
        <v>0</v>
      </c>
      <c r="J326" s="449">
        <f t="shared" si="35"/>
        <v>0</v>
      </c>
      <c r="K326" s="451"/>
    </row>
    <row r="327" spans="1:11" s="500" customFormat="1" hidden="1">
      <c r="A327" s="451"/>
      <c r="B327" s="475"/>
      <c r="C327" s="489" t="str">
        <f>'Data information'!C544</f>
        <v xml:space="preserve"> - ค่าแรงเชื่อม ประกอบเหล็กโครงสร้าง</v>
      </c>
      <c r="D327" s="449"/>
      <c r="E327" s="450" t="str">
        <f>'Data information'!D544</f>
        <v>กก.</v>
      </c>
      <c r="F327" s="449">
        <f>'Data information'!E544</f>
        <v>0</v>
      </c>
      <c r="G327" s="449">
        <f t="shared" si="33"/>
        <v>0</v>
      </c>
      <c r="H327" s="449">
        <f>'Data information'!F544</f>
        <v>10</v>
      </c>
      <c r="I327" s="449">
        <f t="shared" si="34"/>
        <v>0</v>
      </c>
      <c r="J327" s="449">
        <f t="shared" si="35"/>
        <v>0</v>
      </c>
      <c r="K327" s="451"/>
    </row>
    <row r="328" spans="1:11" s="500" customFormat="1" hidden="1">
      <c r="A328" s="451"/>
      <c r="B328" s="475"/>
      <c r="C328" s="489" t="str">
        <f>'Data information'!C545</f>
        <v xml:space="preserve"> - Dowel DB25 </v>
      </c>
      <c r="D328" s="449"/>
      <c r="E328" s="450" t="str">
        <f>'Data information'!D545</f>
        <v>กก.</v>
      </c>
      <c r="F328" s="449">
        <f>'Data information'!E545</f>
        <v>20.41</v>
      </c>
      <c r="G328" s="449">
        <f t="shared" si="33"/>
        <v>0</v>
      </c>
      <c r="H328" s="449">
        <f>'Data information'!F545</f>
        <v>0</v>
      </c>
      <c r="I328" s="449">
        <f t="shared" si="34"/>
        <v>0</v>
      </c>
      <c r="J328" s="449">
        <f t="shared" si="35"/>
        <v>0</v>
      </c>
      <c r="K328" s="451"/>
    </row>
    <row r="329" spans="1:11" s="500" customFormat="1" hidden="1">
      <c r="A329" s="451"/>
      <c r="B329" s="475"/>
      <c r="C329" s="489" t="str">
        <f>'Data information'!C546</f>
        <v xml:space="preserve"> - คอนกรีต ขัดมันเรียบ (ลูกนอนบันได)</v>
      </c>
      <c r="D329" s="449"/>
      <c r="E329" s="450" t="str">
        <f>'Data information'!D546</f>
        <v>ลบ.ม.</v>
      </c>
      <c r="F329" s="449">
        <f>'Data information'!E546</f>
        <v>1971.96</v>
      </c>
      <c r="G329" s="449">
        <f t="shared" si="33"/>
        <v>0</v>
      </c>
      <c r="H329" s="449">
        <f>'Data information'!F546</f>
        <v>519</v>
      </c>
      <c r="I329" s="449">
        <f t="shared" si="34"/>
        <v>0</v>
      </c>
      <c r="J329" s="449">
        <f t="shared" si="35"/>
        <v>0</v>
      </c>
      <c r="K329" s="451"/>
    </row>
    <row r="330" spans="1:11" s="500" customFormat="1" hidden="1">
      <c r="A330" s="451"/>
      <c r="B330" s="475"/>
      <c r="C330" s="489" t="str">
        <f>'Data information'!C547</f>
        <v xml:space="preserve"> - เหล็กเสริม RB 9 มม.</v>
      </c>
      <c r="D330" s="449"/>
      <c r="E330" s="450" t="str">
        <f>'Data information'!D547</f>
        <v>กก.</v>
      </c>
      <c r="F330" s="449">
        <f>'Data information'!E547</f>
        <v>20.79</v>
      </c>
      <c r="G330" s="449">
        <f t="shared" si="33"/>
        <v>0</v>
      </c>
      <c r="H330" s="449">
        <f>'Data information'!F547</f>
        <v>4.4000000000000004</v>
      </c>
      <c r="I330" s="449">
        <f t="shared" si="34"/>
        <v>0</v>
      </c>
      <c r="J330" s="449">
        <f t="shared" si="35"/>
        <v>0</v>
      </c>
      <c r="K330" s="451"/>
    </row>
    <row r="331" spans="1:11" s="500" customFormat="1" hidden="1">
      <c r="A331" s="451"/>
      <c r="B331" s="475"/>
      <c r="C331" s="489" t="str">
        <f>'Data information'!C548</f>
        <v xml:space="preserve"> - เหล็กเสริม DB 12 มม.</v>
      </c>
      <c r="D331" s="449"/>
      <c r="E331" s="450" t="str">
        <f>'Data information'!D548</f>
        <v>กก.</v>
      </c>
      <c r="F331" s="449">
        <f>'Data information'!E548</f>
        <v>20.2</v>
      </c>
      <c r="G331" s="449">
        <f t="shared" si="33"/>
        <v>0</v>
      </c>
      <c r="H331" s="449">
        <f>'Data information'!F548</f>
        <v>3.6</v>
      </c>
      <c r="I331" s="449">
        <f t="shared" si="34"/>
        <v>0</v>
      </c>
      <c r="J331" s="449">
        <f t="shared" si="35"/>
        <v>0</v>
      </c>
      <c r="K331" s="451"/>
    </row>
    <row r="332" spans="1:11" s="500" customFormat="1" hidden="1">
      <c r="A332" s="451"/>
      <c r="B332" s="475"/>
      <c r="C332" s="489" t="str">
        <f>'Data information'!C549</f>
        <v xml:space="preserve"> - ลวดผูกเหล็ก</v>
      </c>
      <c r="D332" s="449"/>
      <c r="E332" s="450" t="str">
        <f>'Data information'!D549</f>
        <v>กก.</v>
      </c>
      <c r="F332" s="449">
        <f>'Data information'!E549</f>
        <v>34.42</v>
      </c>
      <c r="G332" s="449">
        <f t="shared" si="33"/>
        <v>0</v>
      </c>
      <c r="H332" s="449">
        <f>'Data information'!F549</f>
        <v>0</v>
      </c>
      <c r="I332" s="449">
        <f t="shared" si="34"/>
        <v>0</v>
      </c>
      <c r="J332" s="449">
        <f t="shared" si="35"/>
        <v>0</v>
      </c>
      <c r="K332" s="451"/>
    </row>
    <row r="333" spans="1:11" s="500" customFormat="1" hidden="1">
      <c r="A333" s="451"/>
      <c r="B333" s="475"/>
      <c r="C333" s="489" t="str">
        <f>'Data information'!C550</f>
        <v xml:space="preserve"> - เหล็กสี่เหลี่ยมตัน 1 x 1 ซม.(จมูกบันได)</v>
      </c>
      <c r="D333" s="449"/>
      <c r="E333" s="450" t="str">
        <f>'Data information'!D550</f>
        <v>ม.</v>
      </c>
      <c r="F333" s="449">
        <f>'Data information'!E550</f>
        <v>30</v>
      </c>
      <c r="G333" s="449">
        <f t="shared" si="33"/>
        <v>0</v>
      </c>
      <c r="H333" s="449">
        <f>'Data information'!F550</f>
        <v>0</v>
      </c>
      <c r="I333" s="449">
        <f t="shared" si="34"/>
        <v>0</v>
      </c>
      <c r="J333" s="449">
        <f t="shared" si="35"/>
        <v>0</v>
      </c>
      <c r="K333" s="451"/>
    </row>
    <row r="334" spans="1:11" s="500" customFormat="1" hidden="1">
      <c r="A334" s="451"/>
      <c r="B334" s="475"/>
      <c r="C334" s="489" t="str">
        <f>'Data information'!C551</f>
        <v xml:space="preserve"> - ทาสีกันสนิม</v>
      </c>
      <c r="D334" s="449"/>
      <c r="E334" s="450" t="str">
        <f>'Data information'!D551</f>
        <v>ตร.ม.</v>
      </c>
      <c r="F334" s="449">
        <f>'Data information'!E551</f>
        <v>22.42</v>
      </c>
      <c r="G334" s="449">
        <f t="shared" si="33"/>
        <v>0</v>
      </c>
      <c r="H334" s="449">
        <f>'Data information'!F551</f>
        <v>30</v>
      </c>
      <c r="I334" s="449">
        <f t="shared" si="34"/>
        <v>0</v>
      </c>
      <c r="J334" s="449">
        <f t="shared" si="35"/>
        <v>0</v>
      </c>
      <c r="K334" s="451"/>
    </row>
    <row r="335" spans="1:11" s="500" customFormat="1" hidden="1">
      <c r="A335" s="451"/>
      <c r="B335" s="475"/>
      <c r="C335" s="489" t="str">
        <f>'Data information'!C552</f>
        <v xml:space="preserve"> - ทาสีน้ำมัน</v>
      </c>
      <c r="D335" s="449"/>
      <c r="E335" s="450" t="str">
        <f>'Data information'!D552</f>
        <v>ตร.ม.</v>
      </c>
      <c r="F335" s="449">
        <f>'Data information'!E552</f>
        <v>66.12</v>
      </c>
      <c r="G335" s="449">
        <f t="shared" si="33"/>
        <v>0</v>
      </c>
      <c r="H335" s="449">
        <f>'Data information'!F552</f>
        <v>35</v>
      </c>
      <c r="I335" s="449">
        <f t="shared" si="34"/>
        <v>0</v>
      </c>
      <c r="J335" s="449">
        <f t="shared" si="35"/>
        <v>0</v>
      </c>
      <c r="K335" s="451"/>
    </row>
    <row r="336" spans="1:11" s="500" customFormat="1" hidden="1">
      <c r="A336" s="451"/>
      <c r="B336" s="475"/>
      <c r="C336" s="489" t="str">
        <f>'Data information'!C553</f>
        <v xml:space="preserve"> - งานราวเหล็ก ราวบันได ST.2-2</v>
      </c>
      <c r="D336" s="449"/>
      <c r="E336" s="450" t="str">
        <f>'Data information'!D553</f>
        <v>ม.</v>
      </c>
      <c r="F336" s="449">
        <f>'Data information'!E553</f>
        <v>1838.53</v>
      </c>
      <c r="G336" s="449">
        <f t="shared" si="33"/>
        <v>0</v>
      </c>
      <c r="H336" s="449">
        <f>'Data information'!F553</f>
        <v>560</v>
      </c>
      <c r="I336" s="449">
        <f t="shared" si="34"/>
        <v>0</v>
      </c>
      <c r="J336" s="449">
        <f t="shared" si="35"/>
        <v>0</v>
      </c>
      <c r="K336" s="451"/>
    </row>
    <row r="337" spans="1:11" s="500" customFormat="1" hidden="1">
      <c r="A337" s="451"/>
      <c r="B337" s="475"/>
      <c r="C337" s="485" t="str">
        <f>'Data information'!C554</f>
        <v>งานบันได ST.2-3 อาคาร 1</v>
      </c>
      <c r="D337" s="449"/>
      <c r="E337" s="450"/>
      <c r="F337" s="449"/>
      <c r="G337" s="449"/>
      <c r="H337" s="449"/>
      <c r="I337" s="449"/>
      <c r="J337" s="449"/>
      <c r="K337" s="451"/>
    </row>
    <row r="338" spans="1:11" s="500" customFormat="1" hidden="1">
      <c r="A338" s="451"/>
      <c r="B338" s="475"/>
      <c r="C338" s="489" t="str">
        <f>'Data information'!C555</f>
        <v xml:space="preserve"> - H-200X200X8X12mm. </v>
      </c>
      <c r="D338" s="449"/>
      <c r="E338" s="450" t="str">
        <f>'Data information'!D555</f>
        <v>กก.</v>
      </c>
      <c r="F338" s="449">
        <f>'Data information'!E555</f>
        <v>33.409999999999997</v>
      </c>
      <c r="G338" s="449">
        <f t="shared" si="33"/>
        <v>0</v>
      </c>
      <c r="H338" s="449">
        <f>'Data information'!F555</f>
        <v>0</v>
      </c>
      <c r="I338" s="449">
        <f t="shared" si="34"/>
        <v>0</v>
      </c>
      <c r="J338" s="449">
        <f t="shared" si="35"/>
        <v>0</v>
      </c>
      <c r="K338" s="451"/>
    </row>
    <row r="339" spans="1:11" s="500" customFormat="1" hidden="1">
      <c r="A339" s="451"/>
      <c r="B339" s="475"/>
      <c r="C339" s="489" t="str">
        <f>'Data information'!C556</f>
        <v xml:space="preserve"> - H-194X150X6X9mm.</v>
      </c>
      <c r="D339" s="449"/>
      <c r="E339" s="450" t="str">
        <f>'Data information'!D556</f>
        <v>กก.</v>
      </c>
      <c r="F339" s="449">
        <f>'Data information'!E556</f>
        <v>34.020000000000003</v>
      </c>
      <c r="G339" s="449">
        <f t="shared" si="33"/>
        <v>0</v>
      </c>
      <c r="H339" s="449">
        <f>'Data information'!F556</f>
        <v>0</v>
      </c>
      <c r="I339" s="449">
        <f t="shared" si="34"/>
        <v>0</v>
      </c>
      <c r="J339" s="449">
        <f t="shared" si="35"/>
        <v>0</v>
      </c>
      <c r="K339" s="451"/>
    </row>
    <row r="340" spans="1:11" s="500" customFormat="1" hidden="1">
      <c r="A340" s="451"/>
      <c r="B340" s="475"/>
      <c r="C340" s="489" t="str">
        <f>'Data information'!C557</f>
        <v xml:space="preserve"> - C-CHANNELS 200X80X7.5X11.0mm.</v>
      </c>
      <c r="D340" s="449"/>
      <c r="E340" s="450" t="str">
        <f>'Data information'!D557</f>
        <v>กก.</v>
      </c>
      <c r="F340" s="449">
        <f>'Data information'!E557</f>
        <v>35.840000000000003</v>
      </c>
      <c r="G340" s="449">
        <f t="shared" si="33"/>
        <v>0</v>
      </c>
      <c r="H340" s="449">
        <f>'Data information'!F557</f>
        <v>0</v>
      </c>
      <c r="I340" s="449">
        <f t="shared" si="34"/>
        <v>0</v>
      </c>
      <c r="J340" s="449">
        <f t="shared" si="35"/>
        <v>0</v>
      </c>
      <c r="K340" s="451"/>
    </row>
    <row r="341" spans="1:11" s="500" customFormat="1" hidden="1">
      <c r="A341" s="451"/>
      <c r="B341" s="475"/>
      <c r="C341" s="489" t="str">
        <f>'Data information'!C558</f>
        <v xml:space="preserve"> - ลูกนอนบันไดแผ่นเหล็กลายตีนไก่  หนา 6 มม.พับ</v>
      </c>
      <c r="D341" s="449"/>
      <c r="E341" s="450" t="str">
        <f>'Data information'!D558</f>
        <v>กก.</v>
      </c>
      <c r="F341" s="449">
        <f>'Data information'!E558</f>
        <v>39.79</v>
      </c>
      <c r="G341" s="449">
        <f t="shared" si="33"/>
        <v>0</v>
      </c>
      <c r="H341" s="449">
        <f>'Data information'!F558</f>
        <v>0</v>
      </c>
      <c r="I341" s="449">
        <f t="shared" si="34"/>
        <v>0</v>
      </c>
      <c r="J341" s="449">
        <f t="shared" si="35"/>
        <v>0</v>
      </c>
      <c r="K341" s="451"/>
    </row>
    <row r="342" spans="1:11" s="500" customFormat="1" hidden="1">
      <c r="A342" s="451"/>
      <c r="B342" s="475"/>
      <c r="C342" s="489" t="str">
        <f>'Data information'!C559</f>
        <v xml:space="preserve"> - แผ่นเหล็กขนาด 250X400X20mm. </v>
      </c>
      <c r="D342" s="449"/>
      <c r="E342" s="450" t="str">
        <f>'Data information'!D559</f>
        <v>กก.</v>
      </c>
      <c r="F342" s="449">
        <f>'Data information'!E559</f>
        <v>28.44</v>
      </c>
      <c r="G342" s="449">
        <f t="shared" si="33"/>
        <v>0</v>
      </c>
      <c r="H342" s="449">
        <f>'Data information'!F559</f>
        <v>0</v>
      </c>
      <c r="I342" s="449">
        <f t="shared" si="34"/>
        <v>0</v>
      </c>
      <c r="J342" s="449">
        <f t="shared" si="35"/>
        <v>0</v>
      </c>
      <c r="K342" s="451"/>
    </row>
    <row r="343" spans="1:11" s="500" customFormat="1" hidden="1">
      <c r="A343" s="451"/>
      <c r="B343" s="475"/>
      <c r="C343" s="489" t="str">
        <f>'Data information'!C560</f>
        <v xml:space="preserve"> - แผ่นเหล็กขนาด 250X250X20mm. </v>
      </c>
      <c r="D343" s="449"/>
      <c r="E343" s="450" t="str">
        <f>'Data information'!D560</f>
        <v>กก.</v>
      </c>
      <c r="F343" s="449">
        <f>'Data information'!E560</f>
        <v>28.44</v>
      </c>
      <c r="G343" s="449">
        <f t="shared" si="33"/>
        <v>0</v>
      </c>
      <c r="H343" s="449">
        <f>'Data information'!F560</f>
        <v>0</v>
      </c>
      <c r="I343" s="449">
        <f t="shared" si="34"/>
        <v>0</v>
      </c>
      <c r="J343" s="449">
        <f t="shared" si="35"/>
        <v>0</v>
      </c>
      <c r="K343" s="451"/>
    </row>
    <row r="344" spans="1:11" s="500" customFormat="1" hidden="1">
      <c r="A344" s="451"/>
      <c r="B344" s="475"/>
      <c r="C344" s="489" t="str">
        <f>'Data information'!C561</f>
        <v xml:space="preserve"> - แผ่นเหล็กขนาด 200X350X20mm. </v>
      </c>
      <c r="D344" s="449"/>
      <c r="E344" s="450" t="str">
        <f>'Data information'!D561</f>
        <v>กก.</v>
      </c>
      <c r="F344" s="449">
        <f>'Data information'!E561</f>
        <v>28.44</v>
      </c>
      <c r="G344" s="449">
        <f t="shared" si="33"/>
        <v>0</v>
      </c>
      <c r="H344" s="449">
        <f>'Data information'!F561</f>
        <v>0</v>
      </c>
      <c r="I344" s="449">
        <f t="shared" si="34"/>
        <v>0</v>
      </c>
      <c r="J344" s="449">
        <f t="shared" si="35"/>
        <v>0</v>
      </c>
      <c r="K344" s="451"/>
    </row>
    <row r="345" spans="1:11" s="500" customFormat="1" hidden="1">
      <c r="A345" s="451"/>
      <c r="B345" s="475"/>
      <c r="C345" s="489" t="str">
        <f>'Data information'!C562</f>
        <v xml:space="preserve"> - Dowel DB20 ยาว 0.40 ม. (DETAIL-1)</v>
      </c>
      <c r="D345" s="449"/>
      <c r="E345" s="450" t="str">
        <f>'Data information'!D562</f>
        <v>กก.</v>
      </c>
      <c r="F345" s="449">
        <f>'Data information'!E562</f>
        <v>20.18</v>
      </c>
      <c r="G345" s="449">
        <f t="shared" si="33"/>
        <v>0</v>
      </c>
      <c r="H345" s="449">
        <f>'Data information'!F562</f>
        <v>0</v>
      </c>
      <c r="I345" s="449">
        <f t="shared" si="34"/>
        <v>0</v>
      </c>
      <c r="J345" s="449">
        <f t="shared" si="35"/>
        <v>0</v>
      </c>
      <c r="K345" s="451"/>
    </row>
    <row r="346" spans="1:11" s="500" customFormat="1" hidden="1">
      <c r="A346" s="451"/>
      <c r="B346" s="475"/>
      <c r="C346" s="489" t="str">
        <f>'Data information'!C563</f>
        <v xml:space="preserve"> - Dowel DB20 ยาว 0.40 ม.  (DETAIL-2)</v>
      </c>
      <c r="D346" s="449"/>
      <c r="E346" s="450" t="str">
        <f>'Data information'!D563</f>
        <v>กก.</v>
      </c>
      <c r="F346" s="449">
        <f>'Data information'!E563</f>
        <v>20.18</v>
      </c>
      <c r="G346" s="449">
        <f t="shared" si="33"/>
        <v>0</v>
      </c>
      <c r="H346" s="449">
        <f>'Data information'!F563</f>
        <v>0</v>
      </c>
      <c r="I346" s="449">
        <f t="shared" si="34"/>
        <v>0</v>
      </c>
      <c r="J346" s="449">
        <f t="shared" si="35"/>
        <v>0</v>
      </c>
      <c r="K346" s="451"/>
    </row>
    <row r="347" spans="1:11" s="500" customFormat="1" hidden="1">
      <c r="A347" s="451"/>
      <c r="B347" s="475"/>
      <c r="C347" s="489" t="str">
        <f>'Data information'!C564</f>
        <v xml:space="preserve"> - Dowel DB16 ยาว 0.40 ม.  (DETAIL-3)</v>
      </c>
      <c r="D347" s="449"/>
      <c r="E347" s="450" t="str">
        <f>'Data information'!D564</f>
        <v>กก.</v>
      </c>
      <c r="F347" s="449">
        <f>'Data information'!E564</f>
        <v>20.14</v>
      </c>
      <c r="G347" s="449">
        <f t="shared" si="33"/>
        <v>0</v>
      </c>
      <c r="H347" s="449">
        <f>'Data information'!F564</f>
        <v>0</v>
      </c>
      <c r="I347" s="449">
        <f t="shared" si="34"/>
        <v>0</v>
      </c>
      <c r="J347" s="449">
        <f t="shared" si="35"/>
        <v>0</v>
      </c>
      <c r="K347" s="451"/>
    </row>
    <row r="348" spans="1:11" s="500" customFormat="1" hidden="1">
      <c r="A348" s="451"/>
      <c r="B348" s="475"/>
      <c r="C348" s="489" t="str">
        <f>'Data information'!C565</f>
        <v xml:space="preserve"> - ค่าแรงเชื่อม ประกอบเหล็กโครงสร้าง</v>
      </c>
      <c r="D348" s="449"/>
      <c r="E348" s="450" t="str">
        <f>'Data information'!D565</f>
        <v>กก.</v>
      </c>
      <c r="F348" s="449">
        <f>'Data information'!E565</f>
        <v>0</v>
      </c>
      <c r="G348" s="449">
        <f t="shared" si="33"/>
        <v>0</v>
      </c>
      <c r="H348" s="449">
        <f>'Data information'!F565</f>
        <v>10</v>
      </c>
      <c r="I348" s="449">
        <f t="shared" si="34"/>
        <v>0</v>
      </c>
      <c r="J348" s="449">
        <f t="shared" si="35"/>
        <v>0</v>
      </c>
      <c r="K348" s="451"/>
    </row>
    <row r="349" spans="1:11" s="500" customFormat="1" hidden="1">
      <c r="A349" s="451"/>
      <c r="B349" s="475"/>
      <c r="C349" s="489" t="str">
        <f>'Data information'!C566</f>
        <v xml:space="preserve"> - ทาสีกันสนิม</v>
      </c>
      <c r="D349" s="449"/>
      <c r="E349" s="450" t="str">
        <f>'Data information'!D566</f>
        <v>ตร.ม.</v>
      </c>
      <c r="F349" s="449">
        <f>'Data information'!E566</f>
        <v>22.42</v>
      </c>
      <c r="G349" s="449">
        <f t="shared" si="33"/>
        <v>0</v>
      </c>
      <c r="H349" s="449">
        <f>'Data information'!F566</f>
        <v>30</v>
      </c>
      <c r="I349" s="449">
        <f t="shared" si="34"/>
        <v>0</v>
      </c>
      <c r="J349" s="449">
        <f t="shared" si="35"/>
        <v>0</v>
      </c>
      <c r="K349" s="451"/>
    </row>
    <row r="350" spans="1:11" s="500" customFormat="1" hidden="1">
      <c r="A350" s="451"/>
      <c r="B350" s="475"/>
      <c r="C350" s="489" t="str">
        <f>'Data information'!C567</f>
        <v xml:space="preserve"> - ทาสีน้ำมัน</v>
      </c>
      <c r="D350" s="449"/>
      <c r="E350" s="450" t="str">
        <f>'Data information'!D567</f>
        <v>ตร.ม.</v>
      </c>
      <c r="F350" s="449">
        <f>'Data information'!E567</f>
        <v>66.12</v>
      </c>
      <c r="G350" s="449">
        <f t="shared" si="33"/>
        <v>0</v>
      </c>
      <c r="H350" s="449">
        <f>'Data information'!F567</f>
        <v>35</v>
      </c>
      <c r="I350" s="449">
        <f t="shared" si="34"/>
        <v>0</v>
      </c>
      <c r="J350" s="449">
        <f t="shared" si="35"/>
        <v>0</v>
      </c>
      <c r="K350" s="451"/>
    </row>
    <row r="351" spans="1:11" s="500" customFormat="1" hidden="1">
      <c r="A351" s="451"/>
      <c r="B351" s="475"/>
      <c r="C351" s="489" t="str">
        <f>'Data information'!C568</f>
        <v xml:space="preserve"> - งานราวเหล็ก ราวบันได ST.2-3</v>
      </c>
      <c r="D351" s="449"/>
      <c r="E351" s="450" t="str">
        <f>'Data information'!D568</f>
        <v>ม.</v>
      </c>
      <c r="F351" s="449">
        <f>'Data information'!E568</f>
        <v>303.774</v>
      </c>
      <c r="G351" s="449">
        <f t="shared" si="33"/>
        <v>0</v>
      </c>
      <c r="H351" s="449">
        <f>'Data information'!F568</f>
        <v>114</v>
      </c>
      <c r="I351" s="449">
        <f t="shared" si="34"/>
        <v>0</v>
      </c>
      <c r="J351" s="449">
        <f t="shared" si="35"/>
        <v>0</v>
      </c>
      <c r="K351" s="451"/>
    </row>
    <row r="352" spans="1:11" s="500" customFormat="1" hidden="1">
      <c r="A352" s="451"/>
      <c r="B352" s="475"/>
      <c r="C352" s="485" t="str">
        <f>'Data information'!C569</f>
        <v>งานบันได ST.2-4 อาคาร 1</v>
      </c>
      <c r="D352" s="449"/>
      <c r="E352" s="450">
        <f>'Data information'!D569</f>
        <v>0</v>
      </c>
      <c r="F352" s="449">
        <f>'Data information'!E569</f>
        <v>0</v>
      </c>
      <c r="G352" s="449">
        <f t="shared" si="33"/>
        <v>0</v>
      </c>
      <c r="H352" s="449">
        <f>'Data information'!F569</f>
        <v>0</v>
      </c>
      <c r="I352" s="449">
        <f t="shared" si="34"/>
        <v>0</v>
      </c>
      <c r="J352" s="449">
        <f t="shared" si="35"/>
        <v>0</v>
      </c>
      <c r="K352" s="451"/>
    </row>
    <row r="353" spans="1:11" s="500" customFormat="1" hidden="1">
      <c r="A353" s="451"/>
      <c r="B353" s="475"/>
      <c r="C353" s="489" t="str">
        <f>'Data information'!C570</f>
        <v xml:space="preserve"> - H-200X200X8X12mm. </v>
      </c>
      <c r="D353" s="449"/>
      <c r="E353" s="450" t="str">
        <f>'Data information'!D570</f>
        <v>กก.</v>
      </c>
      <c r="F353" s="449">
        <f>'Data information'!E570</f>
        <v>33.409999999999997</v>
      </c>
      <c r="G353" s="449">
        <f t="shared" si="33"/>
        <v>0</v>
      </c>
      <c r="H353" s="449">
        <f>'Data information'!F570</f>
        <v>0</v>
      </c>
      <c r="I353" s="449">
        <f t="shared" si="34"/>
        <v>0</v>
      </c>
      <c r="J353" s="449">
        <f t="shared" si="35"/>
        <v>0</v>
      </c>
      <c r="K353" s="451"/>
    </row>
    <row r="354" spans="1:11" s="500" customFormat="1" hidden="1">
      <c r="A354" s="451"/>
      <c r="B354" s="475"/>
      <c r="C354" s="489" t="str">
        <f>'Data information'!C571</f>
        <v xml:space="preserve"> - H-194X150X6X9mm.</v>
      </c>
      <c r="D354" s="449"/>
      <c r="E354" s="450" t="str">
        <f>'Data information'!D571</f>
        <v>กก.</v>
      </c>
      <c r="F354" s="449">
        <f>'Data information'!E571</f>
        <v>34.020000000000003</v>
      </c>
      <c r="G354" s="449">
        <f t="shared" si="33"/>
        <v>0</v>
      </c>
      <c r="H354" s="449">
        <f>'Data information'!F571</f>
        <v>0</v>
      </c>
      <c r="I354" s="449">
        <f t="shared" si="34"/>
        <v>0</v>
      </c>
      <c r="J354" s="449">
        <f t="shared" si="35"/>
        <v>0</v>
      </c>
      <c r="K354" s="451"/>
    </row>
    <row r="355" spans="1:11" s="500" customFormat="1" hidden="1">
      <c r="A355" s="451"/>
      <c r="B355" s="475"/>
      <c r="C355" s="489" t="str">
        <f>'Data information'!C572</f>
        <v xml:space="preserve"> - C-CHANNELS 200X80X7.5X11.0mm.</v>
      </c>
      <c r="D355" s="449"/>
      <c r="E355" s="450" t="str">
        <f>'Data information'!D572</f>
        <v>กก.</v>
      </c>
      <c r="F355" s="449">
        <f>'Data information'!E572</f>
        <v>35.840000000000003</v>
      </c>
      <c r="G355" s="449">
        <f t="shared" si="33"/>
        <v>0</v>
      </c>
      <c r="H355" s="449">
        <f>'Data information'!F572</f>
        <v>0</v>
      </c>
      <c r="I355" s="449">
        <f t="shared" si="34"/>
        <v>0</v>
      </c>
      <c r="J355" s="449">
        <f t="shared" si="35"/>
        <v>0</v>
      </c>
      <c r="K355" s="451"/>
    </row>
    <row r="356" spans="1:11" s="500" customFormat="1" hidden="1">
      <c r="A356" s="451"/>
      <c r="B356" s="475"/>
      <c r="C356" s="489" t="str">
        <f>'Data information'!C573</f>
        <v xml:space="preserve"> - ลูกนอนบันไดแผ่นเหล็กลายตีนไก่  หนา 6 มม.พับ</v>
      </c>
      <c r="D356" s="449"/>
      <c r="E356" s="450" t="str">
        <f>'Data information'!D573</f>
        <v>กก.</v>
      </c>
      <c r="F356" s="449">
        <f>'Data information'!E573</f>
        <v>39.79</v>
      </c>
      <c r="G356" s="449">
        <f t="shared" si="33"/>
        <v>0</v>
      </c>
      <c r="H356" s="449">
        <f>'Data information'!F573</f>
        <v>0</v>
      </c>
      <c r="I356" s="449">
        <f t="shared" si="34"/>
        <v>0</v>
      </c>
      <c r="J356" s="449">
        <f t="shared" si="35"/>
        <v>0</v>
      </c>
      <c r="K356" s="451"/>
    </row>
    <row r="357" spans="1:11" s="500" customFormat="1" hidden="1">
      <c r="A357" s="451"/>
      <c r="B357" s="475"/>
      <c r="C357" s="489" t="str">
        <f>'Data information'!C574</f>
        <v xml:space="preserve"> - แผ่นเหล็กขนาด 250X400X20mm. </v>
      </c>
      <c r="D357" s="449"/>
      <c r="E357" s="450" t="str">
        <f>'Data information'!D574</f>
        <v>กก.</v>
      </c>
      <c r="F357" s="449">
        <f>'Data information'!E574</f>
        <v>28.44</v>
      </c>
      <c r="G357" s="449">
        <f t="shared" si="33"/>
        <v>0</v>
      </c>
      <c r="H357" s="449">
        <f>'Data information'!F574</f>
        <v>0</v>
      </c>
      <c r="I357" s="449">
        <f t="shared" si="34"/>
        <v>0</v>
      </c>
      <c r="J357" s="449">
        <f t="shared" si="35"/>
        <v>0</v>
      </c>
      <c r="K357" s="451"/>
    </row>
    <row r="358" spans="1:11" s="500" customFormat="1" hidden="1">
      <c r="A358" s="451"/>
      <c r="B358" s="475"/>
      <c r="C358" s="489" t="str">
        <f>'Data information'!C575</f>
        <v xml:space="preserve"> - แผ่นเหล็กขนาด 250X250X20mm. </v>
      </c>
      <c r="D358" s="449"/>
      <c r="E358" s="450" t="str">
        <f>'Data information'!D575</f>
        <v>กก.</v>
      </c>
      <c r="F358" s="449">
        <f>'Data information'!E575</f>
        <v>28.44</v>
      </c>
      <c r="G358" s="449">
        <f t="shared" si="33"/>
        <v>0</v>
      </c>
      <c r="H358" s="449">
        <f>'Data information'!F575</f>
        <v>0</v>
      </c>
      <c r="I358" s="449">
        <f t="shared" si="34"/>
        <v>0</v>
      </c>
      <c r="J358" s="449">
        <f t="shared" si="35"/>
        <v>0</v>
      </c>
      <c r="K358" s="451"/>
    </row>
    <row r="359" spans="1:11" s="500" customFormat="1" hidden="1">
      <c r="A359" s="451"/>
      <c r="B359" s="475"/>
      <c r="C359" s="489" t="str">
        <f>'Data information'!C576</f>
        <v xml:space="preserve"> - แผ่นเหล็กขนาด 200X350X20mm. </v>
      </c>
      <c r="D359" s="449"/>
      <c r="E359" s="450" t="str">
        <f>'Data information'!D576</f>
        <v>กก.</v>
      </c>
      <c r="F359" s="449">
        <f>'Data information'!E576</f>
        <v>28.44</v>
      </c>
      <c r="G359" s="449">
        <f t="shared" si="33"/>
        <v>0</v>
      </c>
      <c r="H359" s="449">
        <f>'Data information'!F576</f>
        <v>0</v>
      </c>
      <c r="I359" s="449">
        <f t="shared" si="34"/>
        <v>0</v>
      </c>
      <c r="J359" s="449">
        <f t="shared" si="35"/>
        <v>0</v>
      </c>
      <c r="K359" s="451"/>
    </row>
    <row r="360" spans="1:11" s="500" customFormat="1" hidden="1">
      <c r="A360" s="451"/>
      <c r="B360" s="475"/>
      <c r="C360" s="489" t="str">
        <f>'Data information'!C577</f>
        <v xml:space="preserve"> - Dowel DB20 ยาว 0.40 ม. (DETAIL-1)</v>
      </c>
      <c r="D360" s="449"/>
      <c r="E360" s="450" t="str">
        <f>'Data information'!D577</f>
        <v>กก.</v>
      </c>
      <c r="F360" s="449">
        <f>'Data information'!E577</f>
        <v>20.18</v>
      </c>
      <c r="G360" s="449">
        <f t="shared" si="33"/>
        <v>0</v>
      </c>
      <c r="H360" s="449">
        <f>'Data information'!F577</f>
        <v>0</v>
      </c>
      <c r="I360" s="449">
        <f t="shared" si="34"/>
        <v>0</v>
      </c>
      <c r="J360" s="449">
        <f t="shared" si="35"/>
        <v>0</v>
      </c>
      <c r="K360" s="451"/>
    </row>
    <row r="361" spans="1:11" s="500" customFormat="1" hidden="1">
      <c r="A361" s="451"/>
      <c r="B361" s="475"/>
      <c r="C361" s="489" t="str">
        <f>'Data information'!C578</f>
        <v xml:space="preserve"> - Dowel DB20 ยาว 0.40 ม.  (DETAIL-2)</v>
      </c>
      <c r="D361" s="449"/>
      <c r="E361" s="450" t="str">
        <f>'Data information'!D578</f>
        <v>กก.</v>
      </c>
      <c r="F361" s="449">
        <f>'Data information'!E578</f>
        <v>20.18</v>
      </c>
      <c r="G361" s="449">
        <f t="shared" si="33"/>
        <v>0</v>
      </c>
      <c r="H361" s="449">
        <f>'Data information'!F578</f>
        <v>0</v>
      </c>
      <c r="I361" s="449">
        <f t="shared" si="34"/>
        <v>0</v>
      </c>
      <c r="J361" s="449">
        <f t="shared" si="35"/>
        <v>0</v>
      </c>
      <c r="K361" s="451"/>
    </row>
    <row r="362" spans="1:11" s="500" customFormat="1" hidden="1">
      <c r="A362" s="451"/>
      <c r="B362" s="475"/>
      <c r="C362" s="489" t="str">
        <f>'Data information'!C579</f>
        <v xml:space="preserve"> - Dowel DB16 ยาว 0.40 ม.  (DETAIL-3)</v>
      </c>
      <c r="D362" s="449"/>
      <c r="E362" s="450" t="str">
        <f>'Data information'!D579</f>
        <v>กก.</v>
      </c>
      <c r="F362" s="449">
        <f>'Data information'!E579</f>
        <v>20.14</v>
      </c>
      <c r="G362" s="449">
        <f t="shared" si="33"/>
        <v>0</v>
      </c>
      <c r="H362" s="449">
        <f>'Data information'!F579</f>
        <v>0</v>
      </c>
      <c r="I362" s="449">
        <f t="shared" si="34"/>
        <v>0</v>
      </c>
      <c r="J362" s="449">
        <f t="shared" si="35"/>
        <v>0</v>
      </c>
      <c r="K362" s="451"/>
    </row>
    <row r="363" spans="1:11" s="500" customFormat="1" hidden="1">
      <c r="A363" s="451"/>
      <c r="B363" s="475"/>
      <c r="C363" s="489" t="str">
        <f>'Data information'!C580</f>
        <v xml:space="preserve"> - ค่าแรงเชื่อม ประกอบเหล็กโครงสร้าง</v>
      </c>
      <c r="D363" s="449"/>
      <c r="E363" s="450" t="str">
        <f>'Data information'!D580</f>
        <v>กก.</v>
      </c>
      <c r="F363" s="449">
        <f>'Data information'!E580</f>
        <v>0</v>
      </c>
      <c r="G363" s="449">
        <f t="shared" si="33"/>
        <v>0</v>
      </c>
      <c r="H363" s="449">
        <f>'Data information'!F580</f>
        <v>10</v>
      </c>
      <c r="I363" s="449">
        <f t="shared" si="34"/>
        <v>0</v>
      </c>
      <c r="J363" s="449">
        <f t="shared" si="35"/>
        <v>0</v>
      </c>
      <c r="K363" s="451"/>
    </row>
    <row r="364" spans="1:11" s="500" customFormat="1" hidden="1">
      <c r="A364" s="451"/>
      <c r="B364" s="475"/>
      <c r="C364" s="489" t="str">
        <f>'Data information'!C581</f>
        <v xml:space="preserve"> - ทาสีกันสนิม</v>
      </c>
      <c r="D364" s="449"/>
      <c r="E364" s="450" t="str">
        <f>'Data information'!D581</f>
        <v>ตร.ม.</v>
      </c>
      <c r="F364" s="449">
        <f>'Data information'!E581</f>
        <v>22.42</v>
      </c>
      <c r="G364" s="449">
        <f t="shared" si="33"/>
        <v>0</v>
      </c>
      <c r="H364" s="449">
        <f>'Data information'!F581</f>
        <v>30</v>
      </c>
      <c r="I364" s="449">
        <f t="shared" si="34"/>
        <v>0</v>
      </c>
      <c r="J364" s="449">
        <f t="shared" si="35"/>
        <v>0</v>
      </c>
      <c r="K364" s="451"/>
    </row>
    <row r="365" spans="1:11" s="500" customFormat="1" hidden="1">
      <c r="A365" s="451"/>
      <c r="B365" s="475"/>
      <c r="C365" s="489" t="str">
        <f>'Data information'!C582</f>
        <v xml:space="preserve"> - ทาสีน้ำมัน</v>
      </c>
      <c r="D365" s="449"/>
      <c r="E365" s="450" t="str">
        <f>'Data information'!D582</f>
        <v>ตร.ม.</v>
      </c>
      <c r="F365" s="449">
        <f>'Data information'!E582</f>
        <v>66.12</v>
      </c>
      <c r="G365" s="449">
        <f t="shared" ref="G365:G428" si="36">D365*F365</f>
        <v>0</v>
      </c>
      <c r="H365" s="449">
        <f>'Data information'!F582</f>
        <v>35</v>
      </c>
      <c r="I365" s="449">
        <f t="shared" ref="I365:I428" si="37">D365*H365</f>
        <v>0</v>
      </c>
      <c r="J365" s="449">
        <f t="shared" ref="J365:J428" si="38">G365+I365</f>
        <v>0</v>
      </c>
      <c r="K365" s="451"/>
    </row>
    <row r="366" spans="1:11" s="500" customFormat="1" hidden="1">
      <c r="A366" s="451"/>
      <c r="B366" s="475"/>
      <c r="C366" s="489" t="str">
        <f>'Data information'!C583</f>
        <v xml:space="preserve"> - งานราวเหล็ก ราวบันได ST.2-4</v>
      </c>
      <c r="D366" s="449"/>
      <c r="E366" s="450" t="str">
        <f>'Data information'!D583</f>
        <v>ม.</v>
      </c>
      <c r="F366" s="449">
        <f>'Data information'!E583</f>
        <v>303.774</v>
      </c>
      <c r="G366" s="449">
        <f t="shared" si="36"/>
        <v>0</v>
      </c>
      <c r="H366" s="449">
        <f>'Data information'!F583</f>
        <v>114</v>
      </c>
      <c r="I366" s="449">
        <f t="shared" si="37"/>
        <v>0</v>
      </c>
      <c r="J366" s="449">
        <f t="shared" si="38"/>
        <v>0</v>
      </c>
      <c r="K366" s="451"/>
    </row>
    <row r="367" spans="1:11" s="500" customFormat="1" hidden="1">
      <c r="A367" s="451"/>
      <c r="B367" s="475"/>
      <c r="C367" s="485" t="str">
        <f>'Data information'!C584</f>
        <v>งานบันได ST.3 อาคาร 2,4,8</v>
      </c>
      <c r="D367" s="449"/>
      <c r="E367" s="450"/>
      <c r="F367" s="449"/>
      <c r="G367" s="449"/>
      <c r="H367" s="449"/>
      <c r="I367" s="449"/>
      <c r="J367" s="449"/>
      <c r="K367" s="451"/>
    </row>
    <row r="368" spans="1:11" s="500" customFormat="1" hidden="1">
      <c r="A368" s="451"/>
      <c r="B368" s="475"/>
      <c r="C368" s="489" t="str">
        <f>'Data information'!C585</f>
        <v xml:space="preserve"> - H-200X200X8X12mm. </v>
      </c>
      <c r="D368" s="449"/>
      <c r="E368" s="450" t="str">
        <f>'Data information'!D585</f>
        <v>กก.</v>
      </c>
      <c r="F368" s="449">
        <f>'Data information'!E585</f>
        <v>33.409999999999997</v>
      </c>
      <c r="G368" s="449">
        <f t="shared" si="36"/>
        <v>0</v>
      </c>
      <c r="H368" s="449">
        <f>'Data information'!F585</f>
        <v>0</v>
      </c>
      <c r="I368" s="449">
        <f t="shared" si="37"/>
        <v>0</v>
      </c>
      <c r="J368" s="449">
        <f t="shared" si="38"/>
        <v>0</v>
      </c>
      <c r="K368" s="451"/>
    </row>
    <row r="369" spans="1:11" s="500" customFormat="1" hidden="1">
      <c r="A369" s="451"/>
      <c r="B369" s="475"/>
      <c r="C369" s="489" t="str">
        <f>'Data information'!C586</f>
        <v xml:space="preserve"> - H-194X150X6X9mm.</v>
      </c>
      <c r="D369" s="449"/>
      <c r="E369" s="450" t="str">
        <f>'Data information'!D586</f>
        <v>กก.</v>
      </c>
      <c r="F369" s="449">
        <f>'Data information'!E586</f>
        <v>34.020000000000003</v>
      </c>
      <c r="G369" s="449">
        <f t="shared" si="36"/>
        <v>0</v>
      </c>
      <c r="H369" s="449">
        <f>'Data information'!F586</f>
        <v>0</v>
      </c>
      <c r="I369" s="449">
        <f t="shared" si="37"/>
        <v>0</v>
      </c>
      <c r="J369" s="449">
        <f t="shared" si="38"/>
        <v>0</v>
      </c>
      <c r="K369" s="451"/>
    </row>
    <row r="370" spans="1:11" s="500" customFormat="1" hidden="1">
      <c r="A370" s="451"/>
      <c r="B370" s="475"/>
      <c r="C370" s="489" t="str">
        <f>'Data information'!C587</f>
        <v xml:space="preserve"> - C-CHANNELS 200X80X7.5X11.0mm.</v>
      </c>
      <c r="D370" s="449"/>
      <c r="E370" s="450" t="str">
        <f>'Data information'!D587</f>
        <v>กก.</v>
      </c>
      <c r="F370" s="449">
        <f>'Data information'!E587</f>
        <v>35.840000000000003</v>
      </c>
      <c r="G370" s="449">
        <f t="shared" si="36"/>
        <v>0</v>
      </c>
      <c r="H370" s="449">
        <f>'Data information'!F587</f>
        <v>0</v>
      </c>
      <c r="I370" s="449">
        <f t="shared" si="37"/>
        <v>0</v>
      </c>
      <c r="J370" s="449">
        <f t="shared" si="38"/>
        <v>0</v>
      </c>
      <c r="K370" s="451"/>
    </row>
    <row r="371" spans="1:11" s="500" customFormat="1" hidden="1">
      <c r="A371" s="451"/>
      <c r="B371" s="475"/>
      <c r="C371" s="489" t="str">
        <f>'Data information'!C588</f>
        <v xml:space="preserve"> - L-50x50x3mm.</v>
      </c>
      <c r="D371" s="449"/>
      <c r="E371" s="450" t="str">
        <f>'Data information'!D588</f>
        <v>กก.</v>
      </c>
      <c r="F371" s="449">
        <f>'Data information'!E588</f>
        <v>22.85</v>
      </c>
      <c r="G371" s="449">
        <f t="shared" si="36"/>
        <v>0</v>
      </c>
      <c r="H371" s="449">
        <f>'Data information'!F588</f>
        <v>0</v>
      </c>
      <c r="I371" s="449">
        <f t="shared" si="37"/>
        <v>0</v>
      </c>
      <c r="J371" s="449">
        <f t="shared" si="38"/>
        <v>0</v>
      </c>
      <c r="K371" s="451"/>
    </row>
    <row r="372" spans="1:11" s="500" customFormat="1" hidden="1">
      <c r="A372" s="451"/>
      <c r="B372" s="475"/>
      <c r="C372" s="489" t="str">
        <f>'Data information'!C589</f>
        <v xml:space="preserve"> - ลูกนอนบันไดแผ่นเหล็กลายตีนไก่  หนา 6 มม.พับ</v>
      </c>
      <c r="D372" s="449"/>
      <c r="E372" s="450" t="str">
        <f>'Data information'!D589</f>
        <v>กก.</v>
      </c>
      <c r="F372" s="449">
        <f>'Data information'!E589</f>
        <v>39.79</v>
      </c>
      <c r="G372" s="449">
        <f t="shared" si="36"/>
        <v>0</v>
      </c>
      <c r="H372" s="449">
        <f>'Data information'!F589</f>
        <v>0</v>
      </c>
      <c r="I372" s="449">
        <f t="shared" si="37"/>
        <v>0</v>
      </c>
      <c r="J372" s="449">
        <f t="shared" si="38"/>
        <v>0</v>
      </c>
      <c r="K372" s="451"/>
    </row>
    <row r="373" spans="1:11" s="500" customFormat="1" hidden="1">
      <c r="A373" s="451"/>
      <c r="B373" s="475"/>
      <c r="C373" s="489" t="str">
        <f>'Data information'!C590</f>
        <v xml:space="preserve"> - แผ่นเหล็กขนาด 250X400X20mm. </v>
      </c>
      <c r="D373" s="449"/>
      <c r="E373" s="450" t="str">
        <f>'Data information'!D590</f>
        <v>กก.</v>
      </c>
      <c r="F373" s="449">
        <f>'Data information'!E590</f>
        <v>28.44</v>
      </c>
      <c r="G373" s="449">
        <f t="shared" si="36"/>
        <v>0</v>
      </c>
      <c r="H373" s="449">
        <f>'Data information'!F590</f>
        <v>0</v>
      </c>
      <c r="I373" s="449">
        <f t="shared" si="37"/>
        <v>0</v>
      </c>
      <c r="J373" s="449">
        <f t="shared" si="38"/>
        <v>0</v>
      </c>
      <c r="K373" s="451"/>
    </row>
    <row r="374" spans="1:11" s="500" customFormat="1" hidden="1">
      <c r="A374" s="451"/>
      <c r="B374" s="475"/>
      <c r="C374" s="489" t="str">
        <f>'Data information'!C591</f>
        <v xml:space="preserve"> - แผ่นเหล็กขนาด 250X250X20mm. </v>
      </c>
      <c r="D374" s="449"/>
      <c r="E374" s="450" t="str">
        <f>'Data information'!D591</f>
        <v>กก.</v>
      </c>
      <c r="F374" s="449">
        <f>'Data information'!E591</f>
        <v>28.44</v>
      </c>
      <c r="G374" s="449">
        <f t="shared" si="36"/>
        <v>0</v>
      </c>
      <c r="H374" s="449">
        <f>'Data information'!F591</f>
        <v>0</v>
      </c>
      <c r="I374" s="449">
        <f t="shared" si="37"/>
        <v>0</v>
      </c>
      <c r="J374" s="449">
        <f t="shared" si="38"/>
        <v>0</v>
      </c>
      <c r="K374" s="451"/>
    </row>
    <row r="375" spans="1:11" s="500" customFormat="1" hidden="1">
      <c r="A375" s="451"/>
      <c r="B375" s="475"/>
      <c r="C375" s="489" t="str">
        <f>'Data information'!C592</f>
        <v xml:space="preserve"> - แผ่นเหล็กขนาด 200X350X20mm. </v>
      </c>
      <c r="D375" s="449"/>
      <c r="E375" s="450" t="str">
        <f>'Data information'!D592</f>
        <v>กก.</v>
      </c>
      <c r="F375" s="449">
        <f>'Data information'!E592</f>
        <v>28.44</v>
      </c>
      <c r="G375" s="449">
        <f t="shared" si="36"/>
        <v>0</v>
      </c>
      <c r="H375" s="449">
        <f>'Data information'!F592</f>
        <v>0</v>
      </c>
      <c r="I375" s="449">
        <f t="shared" si="37"/>
        <v>0</v>
      </c>
      <c r="J375" s="449">
        <f t="shared" si="38"/>
        <v>0</v>
      </c>
      <c r="K375" s="451"/>
    </row>
    <row r="376" spans="1:11" s="500" customFormat="1" hidden="1">
      <c r="A376" s="451"/>
      <c r="B376" s="475"/>
      <c r="C376" s="489" t="str">
        <f>'Data information'!C593</f>
        <v xml:space="preserve"> - Dowel DB20 ยาว 0.40 ม. (DETAIL-1,2)</v>
      </c>
      <c r="D376" s="449"/>
      <c r="E376" s="450" t="str">
        <f>'Data information'!D593</f>
        <v>กก.</v>
      </c>
      <c r="F376" s="449">
        <f>'Data information'!E593</f>
        <v>20.18</v>
      </c>
      <c r="G376" s="449">
        <f t="shared" si="36"/>
        <v>0</v>
      </c>
      <c r="H376" s="449">
        <f>'Data information'!F593</f>
        <v>0</v>
      </c>
      <c r="I376" s="449">
        <f t="shared" si="37"/>
        <v>0</v>
      </c>
      <c r="J376" s="449">
        <f t="shared" si="38"/>
        <v>0</v>
      </c>
      <c r="K376" s="451"/>
    </row>
    <row r="377" spans="1:11" s="500" customFormat="1" hidden="1">
      <c r="A377" s="451"/>
      <c r="B377" s="475"/>
      <c r="C377" s="489" t="str">
        <f>'Data information'!C594</f>
        <v xml:space="preserve"> - Dowel DB16 ยาว 0.40 ม.  (DETAIL-3)</v>
      </c>
      <c r="D377" s="449"/>
      <c r="E377" s="450" t="str">
        <f>'Data information'!D594</f>
        <v>กก.</v>
      </c>
      <c r="F377" s="449">
        <f>'Data information'!E594</f>
        <v>20.14</v>
      </c>
      <c r="G377" s="449">
        <f t="shared" si="36"/>
        <v>0</v>
      </c>
      <c r="H377" s="449">
        <f>'Data information'!F594</f>
        <v>0</v>
      </c>
      <c r="I377" s="449">
        <f t="shared" si="37"/>
        <v>0</v>
      </c>
      <c r="J377" s="449">
        <f t="shared" si="38"/>
        <v>0</v>
      </c>
      <c r="K377" s="451"/>
    </row>
    <row r="378" spans="1:11" s="500" customFormat="1" hidden="1">
      <c r="A378" s="451"/>
      <c r="B378" s="475"/>
      <c r="C378" s="489" t="str">
        <f>'Data information'!C595</f>
        <v xml:space="preserve"> - ค่าแรงเชื่อม ประกอบเหล็กโครงสร้าง</v>
      </c>
      <c r="D378" s="449"/>
      <c r="E378" s="450" t="str">
        <f>'Data information'!D595</f>
        <v>กก.</v>
      </c>
      <c r="F378" s="449">
        <f>'Data information'!E595</f>
        <v>0</v>
      </c>
      <c r="G378" s="449">
        <f t="shared" si="36"/>
        <v>0</v>
      </c>
      <c r="H378" s="449">
        <f>'Data information'!F595</f>
        <v>10</v>
      </c>
      <c r="I378" s="449">
        <f t="shared" si="37"/>
        <v>0</v>
      </c>
      <c r="J378" s="449">
        <f t="shared" si="38"/>
        <v>0</v>
      </c>
      <c r="K378" s="451"/>
    </row>
    <row r="379" spans="1:11" s="500" customFormat="1" hidden="1">
      <c r="A379" s="451"/>
      <c r="B379" s="475"/>
      <c r="C379" s="489" t="str">
        <f>'Data information'!C596</f>
        <v xml:space="preserve"> - ทาสีกันสนิม</v>
      </c>
      <c r="D379" s="449"/>
      <c r="E379" s="450" t="str">
        <f>'Data information'!D596</f>
        <v>ตร.ม.</v>
      </c>
      <c r="F379" s="449">
        <f>'Data information'!E596</f>
        <v>22.42</v>
      </c>
      <c r="G379" s="449">
        <f t="shared" si="36"/>
        <v>0</v>
      </c>
      <c r="H379" s="449">
        <f>'Data information'!F596</f>
        <v>30</v>
      </c>
      <c r="I379" s="449">
        <f t="shared" si="37"/>
        <v>0</v>
      </c>
      <c r="J379" s="449">
        <f t="shared" si="38"/>
        <v>0</v>
      </c>
      <c r="K379" s="451"/>
    </row>
    <row r="380" spans="1:11" s="500" customFormat="1" hidden="1">
      <c r="A380" s="451"/>
      <c r="B380" s="475"/>
      <c r="C380" s="489" t="str">
        <f>'Data information'!C597</f>
        <v xml:space="preserve"> - ทาสีน้ำมัน</v>
      </c>
      <c r="D380" s="449"/>
      <c r="E380" s="450" t="str">
        <f>'Data information'!D597</f>
        <v>ตร.ม.</v>
      </c>
      <c r="F380" s="449">
        <f>'Data information'!E597</f>
        <v>66.12</v>
      </c>
      <c r="G380" s="449">
        <f t="shared" si="36"/>
        <v>0</v>
      </c>
      <c r="H380" s="449">
        <f>'Data information'!F597</f>
        <v>35</v>
      </c>
      <c r="I380" s="449">
        <f t="shared" si="37"/>
        <v>0</v>
      </c>
      <c r="J380" s="449">
        <f t="shared" si="38"/>
        <v>0</v>
      </c>
      <c r="K380" s="451"/>
    </row>
    <row r="381" spans="1:11" s="500" customFormat="1" hidden="1">
      <c r="A381" s="451"/>
      <c r="B381" s="475"/>
      <c r="C381" s="489" t="str">
        <f>'Data information'!C598</f>
        <v xml:space="preserve"> - งานราวเหล็ก ราวบันได ST.3</v>
      </c>
      <c r="D381" s="449"/>
      <c r="E381" s="450" t="str">
        <f>'Data information'!D598</f>
        <v>ม.</v>
      </c>
      <c r="F381" s="449">
        <f>'Data information'!E598</f>
        <v>303.774</v>
      </c>
      <c r="G381" s="449">
        <f t="shared" si="36"/>
        <v>0</v>
      </c>
      <c r="H381" s="449">
        <f>'Data information'!F598</f>
        <v>114</v>
      </c>
      <c r="I381" s="449">
        <f t="shared" si="37"/>
        <v>0</v>
      </c>
      <c r="J381" s="449">
        <f t="shared" si="38"/>
        <v>0</v>
      </c>
      <c r="K381" s="451"/>
    </row>
    <row r="382" spans="1:11" s="500" customFormat="1" hidden="1">
      <c r="A382" s="451"/>
      <c r="B382" s="475"/>
      <c r="C382" s="485" t="str">
        <f>'Data information'!C599</f>
        <v>งานบันได ST.3 อาคาร 3</v>
      </c>
      <c r="D382" s="449"/>
      <c r="E382" s="450"/>
      <c r="F382" s="449"/>
      <c r="G382" s="449"/>
      <c r="H382" s="449"/>
      <c r="I382" s="449"/>
      <c r="J382" s="449"/>
      <c r="K382" s="451"/>
    </row>
    <row r="383" spans="1:11" s="500" customFormat="1" hidden="1">
      <c r="A383" s="451"/>
      <c r="B383" s="475"/>
      <c r="C383" s="489" t="str">
        <f>'Data information'!C600</f>
        <v xml:space="preserve"> - CX- H-200X200X8X12mm.</v>
      </c>
      <c r="D383" s="449"/>
      <c r="E383" s="450" t="str">
        <f>'Data information'!D600</f>
        <v>กก.</v>
      </c>
      <c r="F383" s="449">
        <f>'Data information'!E600</f>
        <v>33.409999999999997</v>
      </c>
      <c r="G383" s="449">
        <f t="shared" si="36"/>
        <v>0</v>
      </c>
      <c r="H383" s="449">
        <f>'Data information'!F600</f>
        <v>0</v>
      </c>
      <c r="I383" s="449">
        <f t="shared" si="37"/>
        <v>0</v>
      </c>
      <c r="J383" s="449">
        <f t="shared" si="38"/>
        <v>0</v>
      </c>
      <c r="K383" s="451"/>
    </row>
    <row r="384" spans="1:11" s="500" customFormat="1" hidden="1">
      <c r="A384" s="451"/>
      <c r="B384" s="475"/>
      <c r="C384" s="489" t="str">
        <f>'Data information'!C601</f>
        <v xml:space="preserve"> - แม่บันได H-200X200X8X12mm.</v>
      </c>
      <c r="D384" s="449"/>
      <c r="E384" s="450" t="str">
        <f>'Data information'!D601</f>
        <v>กก.</v>
      </c>
      <c r="F384" s="449">
        <f>'Data information'!E601</f>
        <v>33.409999999999997</v>
      </c>
      <c r="G384" s="449">
        <f t="shared" si="36"/>
        <v>0</v>
      </c>
      <c r="H384" s="449">
        <f>'Data information'!F601</f>
        <v>0</v>
      </c>
      <c r="I384" s="449">
        <f t="shared" si="37"/>
        <v>0</v>
      </c>
      <c r="J384" s="449">
        <f t="shared" si="38"/>
        <v>0</v>
      </c>
      <c r="K384" s="451"/>
    </row>
    <row r="385" spans="1:11" s="500" customFormat="1" hidden="1">
      <c r="A385" s="451"/>
      <c r="B385" s="475"/>
      <c r="C385" s="489" t="str">
        <f>'Data information'!C602</f>
        <v xml:space="preserve"> - H-194X150X6X9mm.</v>
      </c>
      <c r="D385" s="449"/>
      <c r="E385" s="450" t="str">
        <f>'Data information'!D602</f>
        <v>กก.</v>
      </c>
      <c r="F385" s="449">
        <f>'Data information'!E602</f>
        <v>34.020000000000003</v>
      </c>
      <c r="G385" s="449">
        <f t="shared" si="36"/>
        <v>0</v>
      </c>
      <c r="H385" s="449">
        <f>'Data information'!F602</f>
        <v>0</v>
      </c>
      <c r="I385" s="449">
        <f t="shared" si="37"/>
        <v>0</v>
      </c>
      <c r="J385" s="449">
        <f t="shared" si="38"/>
        <v>0</v>
      </c>
      <c r="K385" s="451"/>
    </row>
    <row r="386" spans="1:11" s="500" customFormat="1" hidden="1">
      <c r="A386" s="451"/>
      <c r="B386" s="475"/>
      <c r="C386" s="489" t="str">
        <f>'Data information'!C603</f>
        <v xml:space="preserve"> - C-CHANNELS 200X80X7.5X11.0mm.</v>
      </c>
      <c r="D386" s="449"/>
      <c r="E386" s="450" t="str">
        <f>'Data information'!D603</f>
        <v>กก.</v>
      </c>
      <c r="F386" s="449">
        <f>'Data information'!E603</f>
        <v>35.840000000000003</v>
      </c>
      <c r="G386" s="449">
        <f t="shared" si="36"/>
        <v>0</v>
      </c>
      <c r="H386" s="449">
        <f>'Data information'!F603</f>
        <v>0</v>
      </c>
      <c r="I386" s="449">
        <f t="shared" si="37"/>
        <v>0</v>
      </c>
      <c r="J386" s="449">
        <f t="shared" si="38"/>
        <v>0</v>
      </c>
      <c r="K386" s="451"/>
    </row>
    <row r="387" spans="1:11" s="500" customFormat="1" hidden="1">
      <c r="A387" s="451"/>
      <c r="B387" s="475"/>
      <c r="C387" s="489" t="str">
        <f>'Data information'!C604</f>
        <v xml:space="preserve"> - ลูกนอนบันไดแผ่นเหล็กลายตีนไก่  หนา 6 มม.พับ</v>
      </c>
      <c r="D387" s="449"/>
      <c r="E387" s="450" t="str">
        <f>'Data information'!D604</f>
        <v>กก.</v>
      </c>
      <c r="F387" s="449">
        <f>'Data information'!E604</f>
        <v>39.79</v>
      </c>
      <c r="G387" s="449">
        <f t="shared" si="36"/>
        <v>0</v>
      </c>
      <c r="H387" s="449">
        <f>'Data information'!F604</f>
        <v>0</v>
      </c>
      <c r="I387" s="449">
        <f t="shared" si="37"/>
        <v>0</v>
      </c>
      <c r="J387" s="449">
        <f t="shared" si="38"/>
        <v>0</v>
      </c>
      <c r="K387" s="451"/>
    </row>
    <row r="388" spans="1:11" s="500" customFormat="1" hidden="1">
      <c r="A388" s="451"/>
      <c r="B388" s="475"/>
      <c r="C388" s="489" t="str">
        <f>'Data information'!C605</f>
        <v xml:space="preserve"> - ชานพักบันไดแผ่นเหล็กลายตีนไก่  หนา 6 มม.</v>
      </c>
      <c r="D388" s="449"/>
      <c r="E388" s="450" t="str">
        <f>'Data information'!D605</f>
        <v>กก.</v>
      </c>
      <c r="F388" s="449">
        <f>'Data information'!E605</f>
        <v>39.79</v>
      </c>
      <c r="G388" s="449">
        <f t="shared" si="36"/>
        <v>0</v>
      </c>
      <c r="H388" s="449">
        <f>'Data information'!F605</f>
        <v>0</v>
      </c>
      <c r="I388" s="449">
        <f t="shared" si="37"/>
        <v>0</v>
      </c>
      <c r="J388" s="449">
        <f t="shared" si="38"/>
        <v>0</v>
      </c>
      <c r="K388" s="451"/>
    </row>
    <row r="389" spans="1:11" s="500" customFormat="1" hidden="1">
      <c r="A389" s="451"/>
      <c r="B389" s="475"/>
      <c r="C389" s="489" t="str">
        <f>'Data information'!C606</f>
        <v xml:space="preserve"> - L 50x50x3mm </v>
      </c>
      <c r="D389" s="449"/>
      <c r="E389" s="450" t="str">
        <f>'Data information'!D606</f>
        <v>กก.</v>
      </c>
      <c r="F389" s="449">
        <f>'Data information'!E606</f>
        <v>22.85</v>
      </c>
      <c r="G389" s="449">
        <f t="shared" si="36"/>
        <v>0</v>
      </c>
      <c r="H389" s="449">
        <f>'Data information'!F606</f>
        <v>0</v>
      </c>
      <c r="I389" s="449">
        <f t="shared" si="37"/>
        <v>0</v>
      </c>
      <c r="J389" s="449">
        <f t="shared" si="38"/>
        <v>0</v>
      </c>
      <c r="K389" s="451"/>
    </row>
    <row r="390" spans="1:11" s="500" customFormat="1" hidden="1">
      <c r="A390" s="451"/>
      <c r="B390" s="475"/>
      <c r="C390" s="489" t="str">
        <f>'Data information'!C607</f>
        <v xml:space="preserve"> - แผ่นเหล็กขนาด 250X400X20mm. </v>
      </c>
      <c r="D390" s="449"/>
      <c r="E390" s="450" t="str">
        <f>'Data information'!D607</f>
        <v>กก.</v>
      </c>
      <c r="F390" s="449">
        <f>'Data information'!E607</f>
        <v>28.44</v>
      </c>
      <c r="G390" s="449">
        <f t="shared" si="36"/>
        <v>0</v>
      </c>
      <c r="H390" s="449">
        <f>'Data information'!F607</f>
        <v>0</v>
      </c>
      <c r="I390" s="449">
        <f t="shared" si="37"/>
        <v>0</v>
      </c>
      <c r="J390" s="449">
        <f t="shared" si="38"/>
        <v>0</v>
      </c>
      <c r="K390" s="451"/>
    </row>
    <row r="391" spans="1:11" s="500" customFormat="1" hidden="1">
      <c r="A391" s="451"/>
      <c r="B391" s="475"/>
      <c r="C391" s="489" t="str">
        <f>'Data information'!C608</f>
        <v xml:space="preserve"> - แผ่นเหล็กขนาด 250X250X20mm. Detail ST-E</v>
      </c>
      <c r="D391" s="449"/>
      <c r="E391" s="450" t="str">
        <f>'Data information'!D608</f>
        <v>กก.</v>
      </c>
      <c r="F391" s="449">
        <f>'Data information'!E608</f>
        <v>28.44</v>
      </c>
      <c r="G391" s="449">
        <f t="shared" si="36"/>
        <v>0</v>
      </c>
      <c r="H391" s="449">
        <f>'Data information'!F608</f>
        <v>0</v>
      </c>
      <c r="I391" s="449">
        <f t="shared" si="37"/>
        <v>0</v>
      </c>
      <c r="J391" s="449">
        <f t="shared" si="38"/>
        <v>0</v>
      </c>
      <c r="K391" s="451"/>
    </row>
    <row r="392" spans="1:11" s="500" customFormat="1" hidden="1">
      <c r="A392" s="451"/>
      <c r="B392" s="475"/>
      <c r="C392" s="489" t="str">
        <f>'Data information'!C609</f>
        <v xml:space="preserve"> - แผ่นเหล็กขนาด 250X350X20mm. Detail 3A</v>
      </c>
      <c r="D392" s="449"/>
      <c r="E392" s="450" t="str">
        <f>'Data information'!D609</f>
        <v>กก.</v>
      </c>
      <c r="F392" s="449">
        <f>'Data information'!E609</f>
        <v>28.44</v>
      </c>
      <c r="G392" s="449">
        <f t="shared" si="36"/>
        <v>0</v>
      </c>
      <c r="H392" s="449">
        <f>'Data information'!F609</f>
        <v>0</v>
      </c>
      <c r="I392" s="449">
        <f t="shared" si="37"/>
        <v>0</v>
      </c>
      <c r="J392" s="449">
        <f t="shared" si="38"/>
        <v>0</v>
      </c>
      <c r="K392" s="451"/>
    </row>
    <row r="393" spans="1:11" s="500" customFormat="1" hidden="1">
      <c r="A393" s="451"/>
      <c r="B393" s="475"/>
      <c r="C393" s="489" t="str">
        <f>'Data information'!C610</f>
        <v xml:space="preserve"> - Dowel 6-DB20 ยาว 0.40 ม. (DETAIL-1)</v>
      </c>
      <c r="D393" s="449"/>
      <c r="E393" s="450" t="str">
        <f>'Data information'!D610</f>
        <v>กก.</v>
      </c>
      <c r="F393" s="449">
        <f>'Data information'!E610</f>
        <v>20.18</v>
      </c>
      <c r="G393" s="449">
        <f t="shared" si="36"/>
        <v>0</v>
      </c>
      <c r="H393" s="449">
        <f>'Data information'!F610</f>
        <v>0</v>
      </c>
      <c r="I393" s="449">
        <f t="shared" si="37"/>
        <v>0</v>
      </c>
      <c r="J393" s="449">
        <f t="shared" si="38"/>
        <v>0</v>
      </c>
      <c r="K393" s="451"/>
    </row>
    <row r="394" spans="1:11" s="500" customFormat="1" hidden="1">
      <c r="A394" s="451"/>
      <c r="B394" s="475"/>
      <c r="C394" s="489" t="str">
        <f>'Data information'!C611</f>
        <v xml:space="preserve"> - Dowel 4-DB20 ยาว 0.40 ม.  (DETAIL-2)</v>
      </c>
      <c r="D394" s="449"/>
      <c r="E394" s="450" t="str">
        <f>'Data information'!D611</f>
        <v>กก.</v>
      </c>
      <c r="F394" s="449">
        <f>'Data information'!E611</f>
        <v>20.18</v>
      </c>
      <c r="G394" s="449">
        <f t="shared" si="36"/>
        <v>0</v>
      </c>
      <c r="H394" s="449">
        <f>'Data information'!F611</f>
        <v>0</v>
      </c>
      <c r="I394" s="449">
        <f t="shared" si="37"/>
        <v>0</v>
      </c>
      <c r="J394" s="449">
        <f t="shared" si="38"/>
        <v>0</v>
      </c>
      <c r="K394" s="451"/>
    </row>
    <row r="395" spans="1:11" s="500" customFormat="1" hidden="1">
      <c r="A395" s="451"/>
      <c r="B395" s="475"/>
      <c r="C395" s="489" t="str">
        <f>'Data information'!C612</f>
        <v xml:space="preserve"> - Dowel 8-DB16 ยาว 0.40 ม.  (DETAIL-3A)</v>
      </c>
      <c r="D395" s="449"/>
      <c r="E395" s="450" t="str">
        <f>'Data information'!D612</f>
        <v>กก.</v>
      </c>
      <c r="F395" s="449">
        <f>'Data information'!E612</f>
        <v>20.14</v>
      </c>
      <c r="G395" s="449">
        <f t="shared" si="36"/>
        <v>0</v>
      </c>
      <c r="H395" s="449">
        <f>'Data information'!F612</f>
        <v>0</v>
      </c>
      <c r="I395" s="449">
        <f t="shared" si="37"/>
        <v>0</v>
      </c>
      <c r="J395" s="449">
        <f t="shared" si="38"/>
        <v>0</v>
      </c>
      <c r="K395" s="451"/>
    </row>
    <row r="396" spans="1:11" s="500" customFormat="1" hidden="1">
      <c r="A396" s="451"/>
      <c r="B396" s="475"/>
      <c r="C396" s="489" t="str">
        <f>'Data information'!C613</f>
        <v xml:space="preserve"> - ค่าแรงเชื่อม ประกอบเหล็ก</v>
      </c>
      <c r="D396" s="449"/>
      <c r="E396" s="450" t="str">
        <f>'Data information'!D613</f>
        <v>กก.</v>
      </c>
      <c r="F396" s="449">
        <f>'Data information'!E613</f>
        <v>0</v>
      </c>
      <c r="G396" s="449">
        <f t="shared" si="36"/>
        <v>0</v>
      </c>
      <c r="H396" s="449">
        <f>'Data information'!F613</f>
        <v>10</v>
      </c>
      <c r="I396" s="449">
        <f t="shared" si="37"/>
        <v>0</v>
      </c>
      <c r="J396" s="449">
        <f t="shared" si="38"/>
        <v>0</v>
      </c>
      <c r="K396" s="451"/>
    </row>
    <row r="397" spans="1:11" s="500" customFormat="1" hidden="1">
      <c r="A397" s="451"/>
      <c r="B397" s="475"/>
      <c r="C397" s="489" t="str">
        <f>'Data information'!C614</f>
        <v xml:space="preserve"> - ทาสีกันสนิม</v>
      </c>
      <c r="D397" s="449"/>
      <c r="E397" s="450" t="str">
        <f>'Data information'!D614</f>
        <v>ตร.ม.</v>
      </c>
      <c r="F397" s="449">
        <f>'Data information'!E614</f>
        <v>22.42</v>
      </c>
      <c r="G397" s="449">
        <f t="shared" si="36"/>
        <v>0</v>
      </c>
      <c r="H397" s="449">
        <f>'Data information'!F614</f>
        <v>30</v>
      </c>
      <c r="I397" s="449">
        <f t="shared" si="37"/>
        <v>0</v>
      </c>
      <c r="J397" s="449">
        <f t="shared" si="38"/>
        <v>0</v>
      </c>
      <c r="K397" s="451"/>
    </row>
    <row r="398" spans="1:11" s="500" customFormat="1" hidden="1">
      <c r="A398" s="451"/>
      <c r="B398" s="475"/>
      <c r="C398" s="489" t="str">
        <f>'Data information'!C615</f>
        <v xml:space="preserve"> - ทาสีน้ำมัน</v>
      </c>
      <c r="D398" s="449"/>
      <c r="E398" s="450" t="str">
        <f>'Data information'!D615</f>
        <v>ตร.ม.</v>
      </c>
      <c r="F398" s="449">
        <f>'Data information'!E615</f>
        <v>66.12</v>
      </c>
      <c r="G398" s="449">
        <f t="shared" si="36"/>
        <v>0</v>
      </c>
      <c r="H398" s="449">
        <f>'Data information'!F615</f>
        <v>35</v>
      </c>
      <c r="I398" s="449">
        <f t="shared" si="37"/>
        <v>0</v>
      </c>
      <c r="J398" s="449">
        <f t="shared" si="38"/>
        <v>0</v>
      </c>
      <c r="K398" s="451"/>
    </row>
    <row r="399" spans="1:11" s="500" customFormat="1" hidden="1">
      <c r="A399" s="451"/>
      <c r="B399" s="475"/>
      <c r="C399" s="489" t="str">
        <f>'Data information'!C616</f>
        <v xml:space="preserve"> - งานราวเหล็ก ราวบันได ST.3</v>
      </c>
      <c r="D399" s="449"/>
      <c r="E399" s="450" t="str">
        <f>'Data information'!D616</f>
        <v>ม.</v>
      </c>
      <c r="F399" s="449">
        <f>'Data information'!E616</f>
        <v>303.774</v>
      </c>
      <c r="G399" s="449">
        <f t="shared" si="36"/>
        <v>0</v>
      </c>
      <c r="H399" s="449">
        <f>'Data information'!F616</f>
        <v>114</v>
      </c>
      <c r="I399" s="449">
        <f t="shared" si="37"/>
        <v>0</v>
      </c>
      <c r="J399" s="449">
        <f t="shared" si="38"/>
        <v>0</v>
      </c>
      <c r="K399" s="451"/>
    </row>
    <row r="400" spans="1:11" s="500" customFormat="1" hidden="1">
      <c r="A400" s="451"/>
      <c r="B400" s="475"/>
      <c r="C400" s="485" t="str">
        <f>'Data information'!C617</f>
        <v>งานบันได ST.3 อาคาร 5</v>
      </c>
      <c r="D400" s="449"/>
      <c r="E400" s="450"/>
      <c r="F400" s="449"/>
      <c r="G400" s="449"/>
      <c r="H400" s="449"/>
      <c r="I400" s="449"/>
      <c r="J400" s="449"/>
      <c r="K400" s="451"/>
    </row>
    <row r="401" spans="1:11" s="500" customFormat="1" hidden="1">
      <c r="A401" s="451"/>
      <c r="B401" s="475"/>
      <c r="C401" s="489" t="str">
        <f>'Data information'!C618</f>
        <v xml:space="preserve"> - คอนกรีตโครงสร้าง  fc'= 280 ksc. ทรงกระบอก</v>
      </c>
      <c r="D401" s="449"/>
      <c r="E401" s="450" t="str">
        <f>'Data information'!D618</f>
        <v>ลบ.ม.</v>
      </c>
      <c r="F401" s="449">
        <f>'Data information'!E618</f>
        <v>1971.96</v>
      </c>
      <c r="G401" s="449">
        <f t="shared" si="36"/>
        <v>0</v>
      </c>
      <c r="H401" s="449">
        <f>'Data information'!F618</f>
        <v>519</v>
      </c>
      <c r="I401" s="449">
        <f t="shared" si="37"/>
        <v>0</v>
      </c>
      <c r="J401" s="449">
        <f t="shared" si="38"/>
        <v>0</v>
      </c>
      <c r="K401" s="451"/>
    </row>
    <row r="402" spans="1:11" s="500" customFormat="1" hidden="1">
      <c r="A402" s="451"/>
      <c r="B402" s="475"/>
      <c r="C402" s="489" t="str">
        <f>'Data information'!C619</f>
        <v xml:space="preserve">  - ไม้แบบทั่วไป  50%</v>
      </c>
      <c r="D402" s="449"/>
      <c r="E402" s="450" t="str">
        <f>'Data information'!D619</f>
        <v>ตร.ม.</v>
      </c>
      <c r="F402" s="449">
        <f>'Data information'!E619</f>
        <v>300</v>
      </c>
      <c r="G402" s="449">
        <f t="shared" si="36"/>
        <v>0</v>
      </c>
      <c r="H402" s="449">
        <f>'Data information'!F619</f>
        <v>0</v>
      </c>
      <c r="I402" s="449">
        <f t="shared" si="37"/>
        <v>0</v>
      </c>
      <c r="J402" s="449">
        <f t="shared" si="38"/>
        <v>0</v>
      </c>
      <c r="K402" s="451"/>
    </row>
    <row r="403" spans="1:11" s="500" customFormat="1" hidden="1">
      <c r="A403" s="451"/>
      <c r="B403" s="475"/>
      <c r="C403" s="489" t="str">
        <f>'Data information'!C620</f>
        <v xml:space="preserve">  - ค่าแรงไม้แบบ</v>
      </c>
      <c r="D403" s="449"/>
      <c r="E403" s="450" t="str">
        <f>'Data information'!D620</f>
        <v>ตร.ม.</v>
      </c>
      <c r="F403" s="449">
        <f>'Data information'!E620</f>
        <v>0</v>
      </c>
      <c r="G403" s="449">
        <f t="shared" si="36"/>
        <v>0</v>
      </c>
      <c r="H403" s="449">
        <f>'Data information'!F620</f>
        <v>115</v>
      </c>
      <c r="I403" s="449">
        <f t="shared" si="37"/>
        <v>0</v>
      </c>
      <c r="J403" s="449">
        <f t="shared" si="38"/>
        <v>0</v>
      </c>
      <c r="K403" s="451"/>
    </row>
    <row r="404" spans="1:11" s="500" customFormat="1" hidden="1">
      <c r="A404" s="451"/>
      <c r="B404" s="475"/>
      <c r="C404" s="489" t="str">
        <f>'Data information'!C621</f>
        <v xml:space="preserve">  - ไม้คร่าวยึดแบบหล่อคอนกรีต </v>
      </c>
      <c r="D404" s="449"/>
      <c r="E404" s="450" t="str">
        <f>'Data information'!D621</f>
        <v>ตร.ม.</v>
      </c>
      <c r="F404" s="449">
        <f>'Data information'!E621</f>
        <v>300</v>
      </c>
      <c r="G404" s="449">
        <f t="shared" si="36"/>
        <v>0</v>
      </c>
      <c r="H404" s="449">
        <f>'Data information'!F621</f>
        <v>0</v>
      </c>
      <c r="I404" s="449">
        <f t="shared" si="37"/>
        <v>0</v>
      </c>
      <c r="J404" s="449">
        <f t="shared" si="38"/>
        <v>0</v>
      </c>
      <c r="K404" s="451"/>
    </row>
    <row r="405" spans="1:11" s="500" customFormat="1" hidden="1">
      <c r="A405" s="451"/>
      <c r="B405" s="475"/>
      <c r="C405" s="489" t="str">
        <f>'Data information'!C622</f>
        <v xml:space="preserve">  - ตะปู</v>
      </c>
      <c r="D405" s="449"/>
      <c r="E405" s="450" t="str">
        <f>'Data information'!D622</f>
        <v>กก.</v>
      </c>
      <c r="F405" s="449">
        <f>'Data information'!E622</f>
        <v>58.88</v>
      </c>
      <c r="G405" s="449">
        <f t="shared" si="36"/>
        <v>0</v>
      </c>
      <c r="H405" s="449">
        <f>'Data information'!F622</f>
        <v>0</v>
      </c>
      <c r="I405" s="449">
        <f t="shared" si="37"/>
        <v>0</v>
      </c>
      <c r="J405" s="449">
        <f t="shared" si="38"/>
        <v>0</v>
      </c>
      <c r="K405" s="451"/>
    </row>
    <row r="406" spans="1:11" s="500" customFormat="1" hidden="1">
      <c r="A406" s="451"/>
      <c r="B406" s="475"/>
      <c r="C406" s="489" t="str">
        <f>'Data information'!C623</f>
        <v xml:space="preserve">  - เหล็กเส้นกลมผิวเรียบ SR.24 RB9 มม.</v>
      </c>
      <c r="D406" s="449"/>
      <c r="E406" s="450" t="str">
        <f>'Data information'!D623</f>
        <v>กก.</v>
      </c>
      <c r="F406" s="449">
        <f>'Data information'!E623</f>
        <v>20.79</v>
      </c>
      <c r="G406" s="449">
        <f t="shared" si="36"/>
        <v>0</v>
      </c>
      <c r="H406" s="449">
        <f>'Data information'!F623</f>
        <v>4.4000000000000004</v>
      </c>
      <c r="I406" s="449">
        <f t="shared" si="37"/>
        <v>0</v>
      </c>
      <c r="J406" s="449">
        <f t="shared" si="38"/>
        <v>0</v>
      </c>
      <c r="K406" s="451"/>
    </row>
    <row r="407" spans="1:11" s="500" customFormat="1" hidden="1">
      <c r="A407" s="451"/>
      <c r="B407" s="475"/>
      <c r="C407" s="489" t="str">
        <f>'Data information'!C624</f>
        <v xml:space="preserve">  - เหล็กเส้นกลมผิวข้ออ้อย SD.40 DB12 มม.</v>
      </c>
      <c r="D407" s="449"/>
      <c r="E407" s="450" t="str">
        <f>'Data information'!D624</f>
        <v>กก.</v>
      </c>
      <c r="F407" s="449">
        <f>'Data information'!E624</f>
        <v>20.2</v>
      </c>
      <c r="G407" s="449">
        <f t="shared" si="36"/>
        <v>0</v>
      </c>
      <c r="H407" s="449">
        <f>'Data information'!F624</f>
        <v>3.6</v>
      </c>
      <c r="I407" s="449">
        <f t="shared" si="37"/>
        <v>0</v>
      </c>
      <c r="J407" s="449">
        <f t="shared" si="38"/>
        <v>0</v>
      </c>
      <c r="K407" s="451"/>
    </row>
    <row r="408" spans="1:11" s="500" customFormat="1" hidden="1">
      <c r="A408" s="451"/>
      <c r="B408" s="475"/>
      <c r="C408" s="489" t="str">
        <f>'Data information'!C625</f>
        <v xml:space="preserve"> - ลวดผูกเหล็ก</v>
      </c>
      <c r="D408" s="449"/>
      <c r="E408" s="450" t="str">
        <f>'Data information'!D625</f>
        <v>กก.</v>
      </c>
      <c r="F408" s="449">
        <f>'Data information'!E625</f>
        <v>34.42</v>
      </c>
      <c r="G408" s="449">
        <f t="shared" si="36"/>
        <v>0</v>
      </c>
      <c r="H408" s="449">
        <f>'Data information'!F625</f>
        <v>0</v>
      </c>
      <c r="I408" s="449">
        <f t="shared" si="37"/>
        <v>0</v>
      </c>
      <c r="J408" s="449">
        <f t="shared" si="38"/>
        <v>0</v>
      </c>
      <c r="K408" s="451"/>
    </row>
    <row r="409" spans="1:11" s="500" customFormat="1" hidden="1">
      <c r="A409" s="451"/>
      <c r="B409" s="475"/>
      <c r="C409" s="489" t="str">
        <f>'Data information'!C626</f>
        <v xml:space="preserve"> - กันลื่นเหล็กสี่เหลี่ยมตัน ขนาด 1x1 ซม.(จมูกบันได)</v>
      </c>
      <c r="D409" s="449"/>
      <c r="E409" s="450" t="str">
        <f>'Data information'!D626</f>
        <v>ม.</v>
      </c>
      <c r="F409" s="449">
        <f>'Data information'!E626</f>
        <v>30</v>
      </c>
      <c r="G409" s="449">
        <f t="shared" si="36"/>
        <v>0</v>
      </c>
      <c r="H409" s="449">
        <f>'Data information'!F626</f>
        <v>0</v>
      </c>
      <c r="I409" s="449">
        <f t="shared" si="37"/>
        <v>0</v>
      </c>
      <c r="J409" s="449">
        <f t="shared" si="38"/>
        <v>0</v>
      </c>
      <c r="K409" s="451"/>
    </row>
    <row r="410" spans="1:11" s="500" customFormat="1" hidden="1">
      <c r="A410" s="451"/>
      <c r="B410" s="475"/>
      <c r="C410" s="485" t="str">
        <f>'Data information'!C627</f>
        <v>งานบันได ST.4 อาคาร 2</v>
      </c>
      <c r="D410" s="449"/>
      <c r="E410" s="450"/>
      <c r="F410" s="449"/>
      <c r="G410" s="449"/>
      <c r="H410" s="449"/>
      <c r="I410" s="449"/>
      <c r="J410" s="449"/>
      <c r="K410" s="451"/>
    </row>
    <row r="411" spans="1:11" s="500" customFormat="1" hidden="1">
      <c r="A411" s="451"/>
      <c r="B411" s="475"/>
      <c r="C411" s="489" t="str">
        <f>'Data information'!C628</f>
        <v xml:space="preserve"> - H-390X300X10X16 mm.( แม่บันได )</v>
      </c>
      <c r="D411" s="449"/>
      <c r="E411" s="450" t="str">
        <f>'Data information'!D628</f>
        <v>กก.</v>
      </c>
      <c r="F411" s="449">
        <f>'Data information'!E628</f>
        <v>34.64</v>
      </c>
      <c r="G411" s="449">
        <f t="shared" si="36"/>
        <v>0</v>
      </c>
      <c r="H411" s="449">
        <f>'Data information'!F628</f>
        <v>0</v>
      </c>
      <c r="I411" s="449">
        <f t="shared" si="37"/>
        <v>0</v>
      </c>
      <c r="J411" s="449">
        <f t="shared" si="38"/>
        <v>0</v>
      </c>
      <c r="K411" s="451"/>
    </row>
    <row r="412" spans="1:11" s="500" customFormat="1" hidden="1">
      <c r="A412" s="451"/>
      <c r="B412" s="475"/>
      <c r="C412" s="489" t="str">
        <f>'Data information'!C629</f>
        <v xml:space="preserve"> - H-390X300X10X16 mm.</v>
      </c>
      <c r="D412" s="449"/>
      <c r="E412" s="450" t="str">
        <f>'Data information'!D629</f>
        <v>กก.</v>
      </c>
      <c r="F412" s="449">
        <f>'Data information'!E629</f>
        <v>34.64</v>
      </c>
      <c r="G412" s="449">
        <f t="shared" si="36"/>
        <v>0</v>
      </c>
      <c r="H412" s="449">
        <f>'Data information'!F629</f>
        <v>0</v>
      </c>
      <c r="I412" s="449">
        <f t="shared" si="37"/>
        <v>0</v>
      </c>
      <c r="J412" s="449">
        <f t="shared" si="38"/>
        <v>0</v>
      </c>
      <c r="K412" s="451"/>
    </row>
    <row r="413" spans="1:11" s="500" customFormat="1" hidden="1">
      <c r="A413" s="451"/>
      <c r="B413" s="475"/>
      <c r="C413" s="489" t="str">
        <f>'Data information'!C630</f>
        <v xml:space="preserve"> - แผ่นเหล็กเรียบดำหนา 6 มม. (ลูกตั้ง-ลูกนอน)</v>
      </c>
      <c r="D413" s="449"/>
      <c r="E413" s="450" t="str">
        <f>'Data information'!D630</f>
        <v>กก.</v>
      </c>
      <c r="F413" s="449">
        <f>'Data information'!E630</f>
        <v>25.12</v>
      </c>
      <c r="G413" s="449">
        <f t="shared" si="36"/>
        <v>0</v>
      </c>
      <c r="H413" s="449">
        <f>'Data information'!F630</f>
        <v>0</v>
      </c>
      <c r="I413" s="449">
        <f t="shared" si="37"/>
        <v>0</v>
      </c>
      <c r="J413" s="449">
        <f t="shared" si="38"/>
        <v>0</v>
      </c>
      <c r="K413" s="451"/>
    </row>
    <row r="414" spans="1:11" s="500" customFormat="1" hidden="1">
      <c r="A414" s="451"/>
      <c r="B414" s="475"/>
      <c r="C414" s="489" t="str">
        <f>'Data information'!C631</f>
        <v xml:space="preserve"> - แผ่นเหล็กขนาด 1000X400X25mm. </v>
      </c>
      <c r="D414" s="449"/>
      <c r="E414" s="450" t="str">
        <f>'Data information'!D631</f>
        <v>กก.</v>
      </c>
      <c r="F414" s="449">
        <f>'Data information'!E631</f>
        <v>28.44</v>
      </c>
      <c r="G414" s="449">
        <f t="shared" si="36"/>
        <v>0</v>
      </c>
      <c r="H414" s="449">
        <f>'Data information'!F631</f>
        <v>0</v>
      </c>
      <c r="I414" s="449">
        <f t="shared" si="37"/>
        <v>0</v>
      </c>
      <c r="J414" s="449">
        <f t="shared" si="38"/>
        <v>0</v>
      </c>
      <c r="K414" s="451"/>
    </row>
    <row r="415" spans="1:11" s="500" customFormat="1" hidden="1">
      <c r="A415" s="451"/>
      <c r="B415" s="475"/>
      <c r="C415" s="489" t="str">
        <f>'Data information'!C632</f>
        <v xml:space="preserve"> - แผ่นเหล็กขนาด 400X400X25mm. </v>
      </c>
      <c r="D415" s="449"/>
      <c r="E415" s="450" t="str">
        <f>'Data information'!D632</f>
        <v>กก.</v>
      </c>
      <c r="F415" s="449">
        <f>'Data information'!E632</f>
        <v>28.44</v>
      </c>
      <c r="G415" s="449">
        <f t="shared" si="36"/>
        <v>0</v>
      </c>
      <c r="H415" s="449">
        <f>'Data information'!F632</f>
        <v>0</v>
      </c>
      <c r="I415" s="449">
        <f t="shared" si="37"/>
        <v>0</v>
      </c>
      <c r="J415" s="449">
        <f t="shared" si="38"/>
        <v>0</v>
      </c>
      <c r="K415" s="451"/>
    </row>
    <row r="416" spans="1:11" s="500" customFormat="1" hidden="1">
      <c r="A416" s="451"/>
      <c r="B416" s="475"/>
      <c r="C416" s="489" t="str">
        <f>'Data information'!C633</f>
        <v xml:space="preserve"> - ค่าแรงเชื่อม ประกอบเหล็กโครงสร้าง</v>
      </c>
      <c r="D416" s="449"/>
      <c r="E416" s="450" t="str">
        <f>'Data information'!D633</f>
        <v>กก.</v>
      </c>
      <c r="F416" s="449">
        <f>'Data information'!E633</f>
        <v>0</v>
      </c>
      <c r="G416" s="449">
        <f t="shared" si="36"/>
        <v>0</v>
      </c>
      <c r="H416" s="449">
        <f>'Data information'!F633</f>
        <v>10</v>
      </c>
      <c r="I416" s="449">
        <f t="shared" si="37"/>
        <v>0</v>
      </c>
      <c r="J416" s="449">
        <f t="shared" si="38"/>
        <v>0</v>
      </c>
      <c r="K416" s="451"/>
    </row>
    <row r="417" spans="1:11" s="500" customFormat="1" hidden="1">
      <c r="A417" s="451"/>
      <c r="B417" s="475"/>
      <c r="C417" s="489" t="str">
        <f>'Data information'!C634</f>
        <v xml:space="preserve"> - Dowel DB25  (ฝังลึก 0.40 ม.)</v>
      </c>
      <c r="D417" s="449"/>
      <c r="E417" s="450" t="str">
        <f>'Data information'!D634</f>
        <v>กก.</v>
      </c>
      <c r="F417" s="449">
        <f>'Data information'!E634</f>
        <v>20.41</v>
      </c>
      <c r="G417" s="449">
        <f t="shared" si="36"/>
        <v>0</v>
      </c>
      <c r="H417" s="449">
        <f>'Data information'!F634</f>
        <v>0</v>
      </c>
      <c r="I417" s="449">
        <f t="shared" si="37"/>
        <v>0</v>
      </c>
      <c r="J417" s="449">
        <f t="shared" si="38"/>
        <v>0</v>
      </c>
      <c r="K417" s="451"/>
    </row>
    <row r="418" spans="1:11" s="500" customFormat="1" hidden="1">
      <c r="A418" s="451"/>
      <c r="B418" s="475"/>
      <c r="C418" s="489" t="str">
        <f>'Data information'!C635</f>
        <v xml:space="preserve"> - คอนกรีต ขัดมันเรียบ (ลูกนอนบันได)</v>
      </c>
      <c r="D418" s="449"/>
      <c r="E418" s="450" t="str">
        <f>'Data information'!D635</f>
        <v>ลบ.ม.</v>
      </c>
      <c r="F418" s="449">
        <f>'Data information'!E635</f>
        <v>1971.96</v>
      </c>
      <c r="G418" s="449">
        <f t="shared" si="36"/>
        <v>0</v>
      </c>
      <c r="H418" s="449">
        <f>'Data information'!F635</f>
        <v>519</v>
      </c>
      <c r="I418" s="449">
        <f t="shared" si="37"/>
        <v>0</v>
      </c>
      <c r="J418" s="449">
        <f t="shared" si="38"/>
        <v>0</v>
      </c>
      <c r="K418" s="451"/>
    </row>
    <row r="419" spans="1:11" s="500" customFormat="1" hidden="1">
      <c r="A419" s="451"/>
      <c r="B419" s="475"/>
      <c r="C419" s="489" t="str">
        <f>'Data information'!C636</f>
        <v xml:space="preserve"> - เหล็กเสริม RB 9 มม.</v>
      </c>
      <c r="D419" s="449"/>
      <c r="E419" s="450" t="str">
        <f>'Data information'!D636</f>
        <v>กก.</v>
      </c>
      <c r="F419" s="449">
        <f>'Data information'!E636</f>
        <v>20.79</v>
      </c>
      <c r="G419" s="449">
        <f t="shared" si="36"/>
        <v>0</v>
      </c>
      <c r="H419" s="449">
        <f>'Data information'!F636</f>
        <v>4.4000000000000004</v>
      </c>
      <c r="I419" s="449">
        <f t="shared" si="37"/>
        <v>0</v>
      </c>
      <c r="J419" s="449">
        <f t="shared" si="38"/>
        <v>0</v>
      </c>
      <c r="K419" s="451"/>
    </row>
    <row r="420" spans="1:11" s="500" customFormat="1" hidden="1">
      <c r="A420" s="451"/>
      <c r="B420" s="475"/>
      <c r="C420" s="489" t="str">
        <f>'Data information'!C637</f>
        <v xml:space="preserve"> - เหล็กเสริม DB 12 มม.</v>
      </c>
      <c r="D420" s="449"/>
      <c r="E420" s="450" t="str">
        <f>'Data information'!D637</f>
        <v>กก.</v>
      </c>
      <c r="F420" s="449">
        <f>'Data information'!E637</f>
        <v>20.2</v>
      </c>
      <c r="G420" s="449">
        <f t="shared" si="36"/>
        <v>0</v>
      </c>
      <c r="H420" s="449">
        <f>'Data information'!F637</f>
        <v>3.6</v>
      </c>
      <c r="I420" s="449">
        <f t="shared" si="37"/>
        <v>0</v>
      </c>
      <c r="J420" s="449">
        <f t="shared" si="38"/>
        <v>0</v>
      </c>
      <c r="K420" s="451"/>
    </row>
    <row r="421" spans="1:11" s="500" customFormat="1" hidden="1">
      <c r="A421" s="451"/>
      <c r="B421" s="475"/>
      <c r="C421" s="489" t="str">
        <f>'Data information'!C638</f>
        <v xml:space="preserve"> - ลวดผูกเหล็ก</v>
      </c>
      <c r="D421" s="449"/>
      <c r="E421" s="450" t="str">
        <f>'Data information'!D638</f>
        <v>กก.</v>
      </c>
      <c r="F421" s="449">
        <f>'Data information'!E638</f>
        <v>34.42</v>
      </c>
      <c r="G421" s="449">
        <f t="shared" si="36"/>
        <v>0</v>
      </c>
      <c r="H421" s="449">
        <f>'Data information'!F638</f>
        <v>0</v>
      </c>
      <c r="I421" s="449">
        <f t="shared" si="37"/>
        <v>0</v>
      </c>
      <c r="J421" s="449">
        <f t="shared" si="38"/>
        <v>0</v>
      </c>
      <c r="K421" s="451"/>
    </row>
    <row r="422" spans="1:11" s="500" customFormat="1" hidden="1">
      <c r="A422" s="451"/>
      <c r="B422" s="475"/>
      <c r="C422" s="489" t="str">
        <f>'Data information'!C639</f>
        <v xml:space="preserve"> - กันลื่นเหล็กสี่เหลี่ยมตัน ขนาด 1x1 ซม.(จมูกบันได)</v>
      </c>
      <c r="D422" s="449"/>
      <c r="E422" s="450" t="str">
        <f>'Data information'!D639</f>
        <v>ม.</v>
      </c>
      <c r="F422" s="449">
        <f>'Data information'!E639</f>
        <v>30</v>
      </c>
      <c r="G422" s="449">
        <f t="shared" si="36"/>
        <v>0</v>
      </c>
      <c r="H422" s="449">
        <f>'Data information'!F639</f>
        <v>0</v>
      </c>
      <c r="I422" s="449">
        <f t="shared" si="37"/>
        <v>0</v>
      </c>
      <c r="J422" s="449">
        <f t="shared" si="38"/>
        <v>0</v>
      </c>
      <c r="K422" s="451"/>
    </row>
    <row r="423" spans="1:11" s="500" customFormat="1" hidden="1">
      <c r="A423" s="451"/>
      <c r="B423" s="475"/>
      <c r="C423" s="489" t="str">
        <f>'Data information'!C640</f>
        <v xml:space="preserve"> - ทาสีกันสนิม</v>
      </c>
      <c r="D423" s="449"/>
      <c r="E423" s="450" t="str">
        <f>'Data information'!D640</f>
        <v>ตร.ม.</v>
      </c>
      <c r="F423" s="449">
        <f>'Data information'!E640</f>
        <v>22.42</v>
      </c>
      <c r="G423" s="449">
        <f t="shared" si="36"/>
        <v>0</v>
      </c>
      <c r="H423" s="449">
        <f>'Data information'!F640</f>
        <v>30</v>
      </c>
      <c r="I423" s="449">
        <f t="shared" si="37"/>
        <v>0</v>
      </c>
      <c r="J423" s="449">
        <f t="shared" si="38"/>
        <v>0</v>
      </c>
      <c r="K423" s="451"/>
    </row>
    <row r="424" spans="1:11" s="500" customFormat="1" hidden="1">
      <c r="A424" s="451"/>
      <c r="B424" s="475"/>
      <c r="C424" s="489" t="str">
        <f>'Data information'!C641</f>
        <v xml:space="preserve"> - ทาสีน้ำมัน</v>
      </c>
      <c r="D424" s="449"/>
      <c r="E424" s="450" t="str">
        <f>'Data information'!D641</f>
        <v>ตร.ม.</v>
      </c>
      <c r="F424" s="449">
        <f>'Data information'!E641</f>
        <v>66.12</v>
      </c>
      <c r="G424" s="449">
        <f t="shared" si="36"/>
        <v>0</v>
      </c>
      <c r="H424" s="449">
        <f>'Data information'!F641</f>
        <v>35</v>
      </c>
      <c r="I424" s="449">
        <f t="shared" si="37"/>
        <v>0</v>
      </c>
      <c r="J424" s="449">
        <f t="shared" si="38"/>
        <v>0</v>
      </c>
      <c r="K424" s="451"/>
    </row>
    <row r="425" spans="1:11" s="500" customFormat="1" hidden="1">
      <c r="A425" s="451"/>
      <c r="B425" s="475"/>
      <c r="C425" s="489" t="str">
        <f>'Data information'!C642</f>
        <v xml:space="preserve"> - งานราวเหล็ก ราวบันได</v>
      </c>
      <c r="D425" s="449"/>
      <c r="E425" s="450" t="str">
        <f>'Data information'!D642</f>
        <v>ม.</v>
      </c>
      <c r="F425" s="449">
        <f>'Data information'!E642</f>
        <v>1838.53</v>
      </c>
      <c r="G425" s="449">
        <f t="shared" si="36"/>
        <v>0</v>
      </c>
      <c r="H425" s="449">
        <f>'Data information'!F642</f>
        <v>560</v>
      </c>
      <c r="I425" s="449">
        <f t="shared" si="37"/>
        <v>0</v>
      </c>
      <c r="J425" s="449">
        <f t="shared" si="38"/>
        <v>0</v>
      </c>
      <c r="K425" s="451"/>
    </row>
    <row r="426" spans="1:11" s="500" customFormat="1" hidden="1">
      <c r="A426" s="451"/>
      <c r="B426" s="475"/>
      <c r="C426" s="485" t="str">
        <f>'Data information'!C643</f>
        <v>งานบันได ST.4 อาคาร 3</v>
      </c>
      <c r="D426" s="449"/>
      <c r="E426" s="450"/>
      <c r="F426" s="449"/>
      <c r="G426" s="449"/>
      <c r="H426" s="449"/>
      <c r="I426" s="449"/>
      <c r="J426" s="449"/>
      <c r="K426" s="451"/>
    </row>
    <row r="427" spans="1:11" s="500" customFormat="1" hidden="1">
      <c r="A427" s="451"/>
      <c r="B427" s="475"/>
      <c r="C427" s="489" t="str">
        <f>'Data information'!C644</f>
        <v xml:space="preserve"> - CX- H-200X200X8X12mm.</v>
      </c>
      <c r="D427" s="449"/>
      <c r="E427" s="450" t="str">
        <f>'Data information'!D644</f>
        <v>กก.</v>
      </c>
      <c r="F427" s="449">
        <f>'Data information'!E644</f>
        <v>33.409999999999997</v>
      </c>
      <c r="G427" s="449">
        <f t="shared" si="36"/>
        <v>0</v>
      </c>
      <c r="H427" s="449">
        <f>'Data information'!F644</f>
        <v>0</v>
      </c>
      <c r="I427" s="449">
        <f t="shared" si="37"/>
        <v>0</v>
      </c>
      <c r="J427" s="449">
        <f t="shared" si="38"/>
        <v>0</v>
      </c>
      <c r="K427" s="451"/>
    </row>
    <row r="428" spans="1:11" s="500" customFormat="1" hidden="1">
      <c r="A428" s="451"/>
      <c r="B428" s="475"/>
      <c r="C428" s="489" t="str">
        <f>'Data information'!C645</f>
        <v xml:space="preserve"> - แม่บันได H-200X200X8X12mm.</v>
      </c>
      <c r="D428" s="449"/>
      <c r="E428" s="450" t="str">
        <f>'Data information'!D645</f>
        <v>กก.</v>
      </c>
      <c r="F428" s="449">
        <f>'Data information'!E645</f>
        <v>33.409999999999997</v>
      </c>
      <c r="G428" s="449">
        <f t="shared" si="36"/>
        <v>0</v>
      </c>
      <c r="H428" s="449">
        <f>'Data information'!F645</f>
        <v>0</v>
      </c>
      <c r="I428" s="449">
        <f t="shared" si="37"/>
        <v>0</v>
      </c>
      <c r="J428" s="449">
        <f t="shared" si="38"/>
        <v>0</v>
      </c>
      <c r="K428" s="451"/>
    </row>
    <row r="429" spans="1:11" s="500" customFormat="1" hidden="1">
      <c r="A429" s="451"/>
      <c r="B429" s="475"/>
      <c r="C429" s="489" t="str">
        <f>'Data information'!C646</f>
        <v xml:space="preserve"> -  H-194X150X6X9mm.</v>
      </c>
      <c r="D429" s="449"/>
      <c r="E429" s="450" t="str">
        <f>'Data information'!D646</f>
        <v>กก.</v>
      </c>
      <c r="F429" s="449">
        <f>'Data information'!E646</f>
        <v>34.020000000000003</v>
      </c>
      <c r="G429" s="449">
        <f t="shared" ref="G429:G492" si="39">D429*F429</f>
        <v>0</v>
      </c>
      <c r="H429" s="449">
        <f>'Data information'!F646</f>
        <v>0</v>
      </c>
      <c r="I429" s="449">
        <f t="shared" ref="I429:I492" si="40">D429*H429</f>
        <v>0</v>
      </c>
      <c r="J429" s="449">
        <f t="shared" ref="J429:J492" si="41">G429+I429</f>
        <v>0</v>
      </c>
      <c r="K429" s="451"/>
    </row>
    <row r="430" spans="1:11" s="500" customFormat="1" hidden="1">
      <c r="A430" s="451"/>
      <c r="B430" s="475"/>
      <c r="C430" s="489" t="str">
        <f>'Data information'!C647</f>
        <v xml:space="preserve"> - C-CHANNELS 200X80X7.5X11.0mm.</v>
      </c>
      <c r="D430" s="449"/>
      <c r="E430" s="450" t="str">
        <f>'Data information'!D647</f>
        <v>กก.</v>
      </c>
      <c r="F430" s="449">
        <f>'Data information'!E647</f>
        <v>35.840000000000003</v>
      </c>
      <c r="G430" s="449">
        <f t="shared" si="39"/>
        <v>0</v>
      </c>
      <c r="H430" s="449">
        <f>'Data information'!F647</f>
        <v>0</v>
      </c>
      <c r="I430" s="449">
        <f t="shared" si="40"/>
        <v>0</v>
      </c>
      <c r="J430" s="449">
        <f t="shared" si="41"/>
        <v>0</v>
      </c>
      <c r="K430" s="451"/>
    </row>
    <row r="431" spans="1:11" s="500" customFormat="1" hidden="1">
      <c r="A431" s="451"/>
      <c r="B431" s="475"/>
      <c r="C431" s="489" t="str">
        <f>'Data information'!C648</f>
        <v xml:space="preserve"> - ลูกนอนบันไดแผ่นเหล็กลายตีนไก่  หนา 6 มม.พับ</v>
      </c>
      <c r="D431" s="449"/>
      <c r="E431" s="450" t="str">
        <f>'Data information'!D648</f>
        <v>กก.</v>
      </c>
      <c r="F431" s="449">
        <f>'Data information'!E648</f>
        <v>39.79</v>
      </c>
      <c r="G431" s="449">
        <f t="shared" si="39"/>
        <v>0</v>
      </c>
      <c r="H431" s="449">
        <f>'Data information'!F648</f>
        <v>0</v>
      </c>
      <c r="I431" s="449">
        <f t="shared" si="40"/>
        <v>0</v>
      </c>
      <c r="J431" s="449">
        <f t="shared" si="41"/>
        <v>0</v>
      </c>
      <c r="K431" s="451"/>
    </row>
    <row r="432" spans="1:11" s="500" customFormat="1" hidden="1">
      <c r="A432" s="451"/>
      <c r="B432" s="475"/>
      <c r="C432" s="489" t="str">
        <f>'Data information'!C649</f>
        <v xml:space="preserve"> - ชานพักบันไดแผ่นเหล็กลายตีนไก่  หนา 6 มม.</v>
      </c>
      <c r="D432" s="449"/>
      <c r="E432" s="450" t="str">
        <f>'Data information'!D649</f>
        <v>กก.</v>
      </c>
      <c r="F432" s="449">
        <f>'Data information'!E649</f>
        <v>39.79</v>
      </c>
      <c r="G432" s="449">
        <f t="shared" si="39"/>
        <v>0</v>
      </c>
      <c r="H432" s="449">
        <f>'Data information'!F649</f>
        <v>0</v>
      </c>
      <c r="I432" s="449">
        <f t="shared" si="40"/>
        <v>0</v>
      </c>
      <c r="J432" s="449">
        <f t="shared" si="41"/>
        <v>0</v>
      </c>
      <c r="K432" s="451"/>
    </row>
    <row r="433" spans="1:11" s="500" customFormat="1" hidden="1">
      <c r="A433" s="451"/>
      <c r="B433" s="475"/>
      <c r="C433" s="489" t="str">
        <f>'Data information'!C650</f>
        <v xml:space="preserve"> - L 50x50x3mm</v>
      </c>
      <c r="D433" s="449"/>
      <c r="E433" s="450" t="str">
        <f>'Data information'!D650</f>
        <v>กก.</v>
      </c>
      <c r="F433" s="449">
        <f>'Data information'!E650</f>
        <v>22.85</v>
      </c>
      <c r="G433" s="449">
        <f t="shared" si="39"/>
        <v>0</v>
      </c>
      <c r="H433" s="449">
        <f>'Data information'!F650</f>
        <v>0</v>
      </c>
      <c r="I433" s="449">
        <f t="shared" si="40"/>
        <v>0</v>
      </c>
      <c r="J433" s="449">
        <f t="shared" si="41"/>
        <v>0</v>
      </c>
      <c r="K433" s="451"/>
    </row>
    <row r="434" spans="1:11" s="500" customFormat="1" hidden="1">
      <c r="A434" s="451"/>
      <c r="B434" s="475"/>
      <c r="C434" s="489" t="str">
        <f>'Data information'!C651</f>
        <v xml:space="preserve"> - แผ่นเหล็กขนาด 250X400X20mm. </v>
      </c>
      <c r="D434" s="449"/>
      <c r="E434" s="450" t="str">
        <f>'Data information'!D651</f>
        <v>กก.</v>
      </c>
      <c r="F434" s="449">
        <f>'Data information'!E651</f>
        <v>28.692401372212689</v>
      </c>
      <c r="G434" s="449">
        <f t="shared" si="39"/>
        <v>0</v>
      </c>
      <c r="H434" s="449">
        <f>'Data information'!F651</f>
        <v>0</v>
      </c>
      <c r="I434" s="449">
        <f t="shared" si="40"/>
        <v>0</v>
      </c>
      <c r="J434" s="449">
        <f t="shared" si="41"/>
        <v>0</v>
      </c>
      <c r="K434" s="451"/>
    </row>
    <row r="435" spans="1:11" s="500" customFormat="1" hidden="1">
      <c r="A435" s="451"/>
      <c r="B435" s="475"/>
      <c r="C435" s="489" t="str">
        <f>'Data information'!C652</f>
        <v xml:space="preserve"> - แผ่นเหล็กขนาด 250X250X20mm. Detail ST-E</v>
      </c>
      <c r="D435" s="449"/>
      <c r="E435" s="450" t="str">
        <f>'Data information'!D652</f>
        <v>กก.</v>
      </c>
      <c r="F435" s="449">
        <f>'Data information'!E652</f>
        <v>28.692401372212689</v>
      </c>
      <c r="G435" s="449">
        <f t="shared" si="39"/>
        <v>0</v>
      </c>
      <c r="H435" s="449">
        <f>'Data information'!F652</f>
        <v>0</v>
      </c>
      <c r="I435" s="449">
        <f t="shared" si="40"/>
        <v>0</v>
      </c>
      <c r="J435" s="449">
        <f t="shared" si="41"/>
        <v>0</v>
      </c>
      <c r="K435" s="451"/>
    </row>
    <row r="436" spans="1:11" s="500" customFormat="1" hidden="1">
      <c r="A436" s="451"/>
      <c r="B436" s="475"/>
      <c r="C436" s="489" t="str">
        <f>'Data information'!C653</f>
        <v xml:space="preserve"> - แผ่นเหล็กขนาด 250X250X20mm. Detail 3A</v>
      </c>
      <c r="D436" s="449"/>
      <c r="E436" s="450" t="str">
        <f>'Data information'!D653</f>
        <v>กก.</v>
      </c>
      <c r="F436" s="449">
        <f>'Data information'!E653</f>
        <v>28.692401372212689</v>
      </c>
      <c r="G436" s="449">
        <f t="shared" si="39"/>
        <v>0</v>
      </c>
      <c r="H436" s="449">
        <f>'Data information'!F653</f>
        <v>0</v>
      </c>
      <c r="I436" s="449">
        <f t="shared" si="40"/>
        <v>0</v>
      </c>
      <c r="J436" s="449">
        <f t="shared" si="41"/>
        <v>0</v>
      </c>
      <c r="K436" s="451"/>
    </row>
    <row r="437" spans="1:11" s="500" customFormat="1" hidden="1">
      <c r="A437" s="451"/>
      <c r="B437" s="475"/>
      <c r="C437" s="489" t="str">
        <f>'Data information'!C654</f>
        <v xml:space="preserve"> - Dowel 6-DB20 ยาว 0.40 ม. (DETAIL-1)</v>
      </c>
      <c r="D437" s="449"/>
      <c r="E437" s="450" t="str">
        <f>'Data information'!D654</f>
        <v>กก.</v>
      </c>
      <c r="F437" s="449">
        <f>'Data information'!E654</f>
        <v>20.18</v>
      </c>
      <c r="G437" s="449">
        <f t="shared" si="39"/>
        <v>0</v>
      </c>
      <c r="H437" s="449">
        <f>'Data information'!F654</f>
        <v>0</v>
      </c>
      <c r="I437" s="449">
        <f t="shared" si="40"/>
        <v>0</v>
      </c>
      <c r="J437" s="449">
        <f t="shared" si="41"/>
        <v>0</v>
      </c>
      <c r="K437" s="451"/>
    </row>
    <row r="438" spans="1:11" s="500" customFormat="1" hidden="1">
      <c r="A438" s="451"/>
      <c r="B438" s="475"/>
      <c r="C438" s="489" t="str">
        <f>'Data information'!C655</f>
        <v xml:space="preserve"> - Dowel 4-DB20 ยาว 0.40 ม.  (DETAIL-2)</v>
      </c>
      <c r="D438" s="449"/>
      <c r="E438" s="450" t="str">
        <f>'Data information'!D655</f>
        <v>กก.</v>
      </c>
      <c r="F438" s="449">
        <f>'Data information'!E655</f>
        <v>20.18</v>
      </c>
      <c r="G438" s="449">
        <f t="shared" si="39"/>
        <v>0</v>
      </c>
      <c r="H438" s="449">
        <f>'Data information'!F655</f>
        <v>0</v>
      </c>
      <c r="I438" s="449">
        <f t="shared" si="40"/>
        <v>0</v>
      </c>
      <c r="J438" s="449">
        <f t="shared" si="41"/>
        <v>0</v>
      </c>
      <c r="K438" s="451"/>
    </row>
    <row r="439" spans="1:11" s="500" customFormat="1" hidden="1">
      <c r="A439" s="451"/>
      <c r="B439" s="475"/>
      <c r="C439" s="489" t="str">
        <f>'Data information'!C656</f>
        <v xml:space="preserve"> - Dowel 8-DB16 ยาว 0.40 ม.  (DETAIL-3A)</v>
      </c>
      <c r="D439" s="449"/>
      <c r="E439" s="450" t="str">
        <f>'Data information'!D656</f>
        <v>กก.</v>
      </c>
      <c r="F439" s="449">
        <f>'Data information'!E656</f>
        <v>20.14</v>
      </c>
      <c r="G439" s="449">
        <f t="shared" si="39"/>
        <v>0</v>
      </c>
      <c r="H439" s="449">
        <f>'Data information'!F656</f>
        <v>0</v>
      </c>
      <c r="I439" s="449">
        <f t="shared" si="40"/>
        <v>0</v>
      </c>
      <c r="J439" s="449">
        <f t="shared" si="41"/>
        <v>0</v>
      </c>
      <c r="K439" s="451"/>
    </row>
    <row r="440" spans="1:11" s="500" customFormat="1" hidden="1">
      <c r="A440" s="451"/>
      <c r="B440" s="475"/>
      <c r="C440" s="489" t="str">
        <f>'Data information'!C657</f>
        <v xml:space="preserve"> - ค่าแรงเชื่อม ประกอบเหล็ก</v>
      </c>
      <c r="D440" s="449"/>
      <c r="E440" s="450" t="str">
        <f>'Data information'!D657</f>
        <v>กก.</v>
      </c>
      <c r="F440" s="449">
        <f>'Data information'!E657</f>
        <v>0</v>
      </c>
      <c r="G440" s="449">
        <f t="shared" si="39"/>
        <v>0</v>
      </c>
      <c r="H440" s="449">
        <f>'Data information'!F657</f>
        <v>10</v>
      </c>
      <c r="I440" s="449">
        <f t="shared" si="40"/>
        <v>0</v>
      </c>
      <c r="J440" s="449">
        <f t="shared" si="41"/>
        <v>0</v>
      </c>
      <c r="K440" s="451"/>
    </row>
    <row r="441" spans="1:11" s="500" customFormat="1" hidden="1">
      <c r="A441" s="451"/>
      <c r="B441" s="475"/>
      <c r="C441" s="489" t="str">
        <f>'Data information'!C658</f>
        <v xml:space="preserve"> - ทาสีกันสนิม</v>
      </c>
      <c r="D441" s="449"/>
      <c r="E441" s="450" t="str">
        <f>'Data information'!D658</f>
        <v>ตร.ม.</v>
      </c>
      <c r="F441" s="449">
        <f>'Data information'!E658</f>
        <v>22.42</v>
      </c>
      <c r="G441" s="449">
        <f t="shared" si="39"/>
        <v>0</v>
      </c>
      <c r="H441" s="449">
        <f>'Data information'!F658</f>
        <v>30</v>
      </c>
      <c r="I441" s="449">
        <f t="shared" si="40"/>
        <v>0</v>
      </c>
      <c r="J441" s="449">
        <f t="shared" si="41"/>
        <v>0</v>
      </c>
      <c r="K441" s="451"/>
    </row>
    <row r="442" spans="1:11" s="500" customFormat="1" hidden="1">
      <c r="A442" s="451"/>
      <c r="B442" s="475"/>
      <c r="C442" s="489" t="str">
        <f>'Data information'!C659</f>
        <v xml:space="preserve"> - ทาสีน้ำมัน</v>
      </c>
      <c r="D442" s="449"/>
      <c r="E442" s="450" t="str">
        <f>'Data information'!D659</f>
        <v>ตร.ม.</v>
      </c>
      <c r="F442" s="449">
        <f>'Data information'!E659</f>
        <v>66.12</v>
      </c>
      <c r="G442" s="449">
        <f t="shared" si="39"/>
        <v>0</v>
      </c>
      <c r="H442" s="449">
        <f>'Data information'!F659</f>
        <v>35</v>
      </c>
      <c r="I442" s="449">
        <f t="shared" si="40"/>
        <v>0</v>
      </c>
      <c r="J442" s="449">
        <f t="shared" si="41"/>
        <v>0</v>
      </c>
      <c r="K442" s="451"/>
    </row>
    <row r="443" spans="1:11" s="500" customFormat="1" hidden="1">
      <c r="A443" s="451"/>
      <c r="B443" s="475"/>
      <c r="C443" s="489" t="str">
        <f>'Data information'!C660</f>
        <v xml:space="preserve"> - งานราวเหล็ก ราวบันได ST.4</v>
      </c>
      <c r="D443" s="449"/>
      <c r="E443" s="450" t="str">
        <f>'Data information'!D660</f>
        <v>ม.</v>
      </c>
      <c r="F443" s="449">
        <f>'Data information'!E660</f>
        <v>303.774</v>
      </c>
      <c r="G443" s="449">
        <f t="shared" si="39"/>
        <v>0</v>
      </c>
      <c r="H443" s="449">
        <f>'Data information'!F660</f>
        <v>114</v>
      </c>
      <c r="I443" s="449">
        <f t="shared" si="40"/>
        <v>0</v>
      </c>
      <c r="J443" s="449">
        <f t="shared" si="41"/>
        <v>0</v>
      </c>
      <c r="K443" s="451"/>
    </row>
    <row r="444" spans="1:11" s="500" customFormat="1" hidden="1">
      <c r="A444" s="451"/>
      <c r="B444" s="475"/>
      <c r="C444" s="485" t="str">
        <f>'Data information'!C661</f>
        <v>งานบันได ST.4 อาคาร 4,5</v>
      </c>
      <c r="D444" s="449"/>
      <c r="E444" s="450"/>
      <c r="F444" s="449"/>
      <c r="G444" s="449"/>
      <c r="H444" s="449"/>
      <c r="I444" s="449"/>
      <c r="J444" s="449"/>
      <c r="K444" s="451"/>
    </row>
    <row r="445" spans="1:11" s="500" customFormat="1" hidden="1">
      <c r="A445" s="451"/>
      <c r="B445" s="475"/>
      <c r="C445" s="489" t="str">
        <f>'Data information'!C662</f>
        <v xml:space="preserve"> - H-200X200X8X12mm. </v>
      </c>
      <c r="D445" s="449"/>
      <c r="E445" s="450" t="str">
        <f>'Data information'!D662</f>
        <v>กก.</v>
      </c>
      <c r="F445" s="449">
        <f>'Data information'!E662</f>
        <v>33.409999999999997</v>
      </c>
      <c r="G445" s="449">
        <f t="shared" si="39"/>
        <v>0</v>
      </c>
      <c r="H445" s="449">
        <f>'Data information'!F662</f>
        <v>0</v>
      </c>
      <c r="I445" s="449">
        <f t="shared" si="40"/>
        <v>0</v>
      </c>
      <c r="J445" s="449">
        <f t="shared" si="41"/>
        <v>0</v>
      </c>
      <c r="K445" s="451"/>
    </row>
    <row r="446" spans="1:11" s="500" customFormat="1" hidden="1">
      <c r="A446" s="451"/>
      <c r="B446" s="475"/>
      <c r="C446" s="489" t="str">
        <f>'Data information'!C663</f>
        <v xml:space="preserve"> - H-194X150X6X9mm.</v>
      </c>
      <c r="D446" s="449"/>
      <c r="E446" s="450" t="str">
        <f>'Data information'!D663</f>
        <v>กก.</v>
      </c>
      <c r="F446" s="449">
        <f>'Data information'!E663</f>
        <v>34.020000000000003</v>
      </c>
      <c r="G446" s="449">
        <f t="shared" si="39"/>
        <v>0</v>
      </c>
      <c r="H446" s="449">
        <f>'Data information'!F663</f>
        <v>0</v>
      </c>
      <c r="I446" s="449">
        <f t="shared" si="40"/>
        <v>0</v>
      </c>
      <c r="J446" s="449">
        <f t="shared" si="41"/>
        <v>0</v>
      </c>
      <c r="K446" s="451"/>
    </row>
    <row r="447" spans="1:11" s="500" customFormat="1" hidden="1">
      <c r="A447" s="451"/>
      <c r="B447" s="475"/>
      <c r="C447" s="489" t="str">
        <f>'Data information'!C664</f>
        <v xml:space="preserve"> - C-CHANNELS 200X80X7.5X11.0mm.</v>
      </c>
      <c r="D447" s="449"/>
      <c r="E447" s="450" t="str">
        <f>'Data information'!D664</f>
        <v>กก.</v>
      </c>
      <c r="F447" s="449">
        <f>'Data information'!E664</f>
        <v>35.840000000000003</v>
      </c>
      <c r="G447" s="449">
        <f t="shared" si="39"/>
        <v>0</v>
      </c>
      <c r="H447" s="449">
        <f>'Data information'!F664</f>
        <v>0</v>
      </c>
      <c r="I447" s="449">
        <f t="shared" si="40"/>
        <v>0</v>
      </c>
      <c r="J447" s="449">
        <f t="shared" si="41"/>
        <v>0</v>
      </c>
      <c r="K447" s="451"/>
    </row>
    <row r="448" spans="1:11" s="500" customFormat="1" hidden="1">
      <c r="A448" s="451"/>
      <c r="B448" s="475"/>
      <c r="C448" s="489" t="str">
        <f>'Data information'!C665</f>
        <v xml:space="preserve"> - L 50x50x3mm.</v>
      </c>
      <c r="D448" s="449"/>
      <c r="E448" s="450" t="str">
        <f>'Data information'!D665</f>
        <v>กก.</v>
      </c>
      <c r="F448" s="449">
        <f>'Data information'!E665</f>
        <v>22.85</v>
      </c>
      <c r="G448" s="449">
        <f t="shared" si="39"/>
        <v>0</v>
      </c>
      <c r="H448" s="449">
        <f>'Data information'!F665</f>
        <v>0</v>
      </c>
      <c r="I448" s="449">
        <f t="shared" si="40"/>
        <v>0</v>
      </c>
      <c r="J448" s="449">
        <f t="shared" si="41"/>
        <v>0</v>
      </c>
      <c r="K448" s="451"/>
    </row>
    <row r="449" spans="1:11" s="500" customFormat="1" hidden="1">
      <c r="A449" s="451"/>
      <c r="B449" s="475"/>
      <c r="C449" s="489" t="str">
        <f>'Data information'!C666</f>
        <v xml:space="preserve"> - ลูกนอนบันไดแผ่นเหล็กลายตีนไก่  หนา 6 มม.พับ</v>
      </c>
      <c r="D449" s="449"/>
      <c r="E449" s="450" t="str">
        <f>'Data information'!D666</f>
        <v>กก.</v>
      </c>
      <c r="F449" s="449">
        <f>'Data information'!E666</f>
        <v>39.79</v>
      </c>
      <c r="G449" s="449">
        <f t="shared" si="39"/>
        <v>0</v>
      </c>
      <c r="H449" s="449">
        <f>'Data information'!F666</f>
        <v>0</v>
      </c>
      <c r="I449" s="449">
        <f t="shared" si="40"/>
        <v>0</v>
      </c>
      <c r="J449" s="449">
        <f t="shared" si="41"/>
        <v>0</v>
      </c>
      <c r="K449" s="451"/>
    </row>
    <row r="450" spans="1:11" s="500" customFormat="1" hidden="1">
      <c r="A450" s="451"/>
      <c r="B450" s="475"/>
      <c r="C450" s="489" t="str">
        <f>'Data information'!C667</f>
        <v xml:space="preserve"> - แผ่นเหล็กขนาด 250X400X20mm. </v>
      </c>
      <c r="D450" s="449"/>
      <c r="E450" s="450" t="str">
        <f>'Data information'!D667</f>
        <v>กก.</v>
      </c>
      <c r="F450" s="449">
        <f>'Data information'!E667</f>
        <v>28.44</v>
      </c>
      <c r="G450" s="449">
        <f t="shared" si="39"/>
        <v>0</v>
      </c>
      <c r="H450" s="449">
        <f>'Data information'!F667</f>
        <v>0</v>
      </c>
      <c r="I450" s="449">
        <f t="shared" si="40"/>
        <v>0</v>
      </c>
      <c r="J450" s="449">
        <f t="shared" si="41"/>
        <v>0</v>
      </c>
      <c r="K450" s="451"/>
    </row>
    <row r="451" spans="1:11" s="500" customFormat="1" hidden="1">
      <c r="A451" s="451"/>
      <c r="B451" s="475"/>
      <c r="C451" s="489" t="str">
        <f>'Data information'!C668</f>
        <v xml:space="preserve"> - แผ่นเหล็กขนาด 250X250X20mm. </v>
      </c>
      <c r="D451" s="449"/>
      <c r="E451" s="450" t="str">
        <f>'Data information'!D668</f>
        <v>กก.</v>
      </c>
      <c r="F451" s="449">
        <f>'Data information'!E668</f>
        <v>28.44</v>
      </c>
      <c r="G451" s="449">
        <f t="shared" si="39"/>
        <v>0</v>
      </c>
      <c r="H451" s="449">
        <f>'Data information'!F668</f>
        <v>0</v>
      </c>
      <c r="I451" s="449">
        <f t="shared" si="40"/>
        <v>0</v>
      </c>
      <c r="J451" s="449">
        <f t="shared" si="41"/>
        <v>0</v>
      </c>
      <c r="K451" s="451"/>
    </row>
    <row r="452" spans="1:11" s="500" customFormat="1" hidden="1">
      <c r="A452" s="451"/>
      <c r="B452" s="475"/>
      <c r="C452" s="489" t="str">
        <f>'Data information'!C669</f>
        <v xml:space="preserve"> - แผ่นเหล็กขนาด 200X350X20mm. </v>
      </c>
      <c r="D452" s="449"/>
      <c r="E452" s="450" t="str">
        <f>'Data information'!D669</f>
        <v>กก.</v>
      </c>
      <c r="F452" s="449">
        <f>'Data information'!E669</f>
        <v>28.44</v>
      </c>
      <c r="G452" s="449">
        <f t="shared" si="39"/>
        <v>0</v>
      </c>
      <c r="H452" s="449">
        <f>'Data information'!F669</f>
        <v>0</v>
      </c>
      <c r="I452" s="449">
        <f t="shared" si="40"/>
        <v>0</v>
      </c>
      <c r="J452" s="449">
        <f t="shared" si="41"/>
        <v>0</v>
      </c>
      <c r="K452" s="451"/>
    </row>
    <row r="453" spans="1:11" s="500" customFormat="1" hidden="1">
      <c r="A453" s="451"/>
      <c r="B453" s="475"/>
      <c r="C453" s="489" t="str">
        <f>'Data information'!C670</f>
        <v xml:space="preserve"> - Dowel DB20 ยาว 0.40 ม. (DETAIL-1,2)</v>
      </c>
      <c r="D453" s="449"/>
      <c r="E453" s="450" t="str">
        <f>'Data information'!D670</f>
        <v>กก.</v>
      </c>
      <c r="F453" s="449">
        <f>'Data information'!E670</f>
        <v>20.18</v>
      </c>
      <c r="G453" s="449">
        <f t="shared" si="39"/>
        <v>0</v>
      </c>
      <c r="H453" s="449">
        <f>'Data information'!F670</f>
        <v>0</v>
      </c>
      <c r="I453" s="449">
        <f t="shared" si="40"/>
        <v>0</v>
      </c>
      <c r="J453" s="449">
        <f t="shared" si="41"/>
        <v>0</v>
      </c>
      <c r="K453" s="451"/>
    </row>
    <row r="454" spans="1:11" s="500" customFormat="1" hidden="1">
      <c r="A454" s="451"/>
      <c r="B454" s="475"/>
      <c r="C454" s="489" t="str">
        <f>'Data information'!C671</f>
        <v xml:space="preserve"> - Dowel DB16 ยาว 0.40 ม.  (DETAIL-3)</v>
      </c>
      <c r="D454" s="449"/>
      <c r="E454" s="450" t="str">
        <f>'Data information'!D671</f>
        <v>กก.</v>
      </c>
      <c r="F454" s="449">
        <f>'Data information'!E671</f>
        <v>20.14</v>
      </c>
      <c r="G454" s="449">
        <f t="shared" si="39"/>
        <v>0</v>
      </c>
      <c r="H454" s="449">
        <f>'Data information'!F671</f>
        <v>0</v>
      </c>
      <c r="I454" s="449">
        <f t="shared" si="40"/>
        <v>0</v>
      </c>
      <c r="J454" s="449">
        <f t="shared" si="41"/>
        <v>0</v>
      </c>
      <c r="K454" s="451"/>
    </row>
    <row r="455" spans="1:11" s="500" customFormat="1" hidden="1">
      <c r="A455" s="451"/>
      <c r="B455" s="475"/>
      <c r="C455" s="489" t="str">
        <f>'Data information'!C672</f>
        <v xml:space="preserve"> - ค่าแรงเชื่อม ประกอบเหล็กโครงสร้าง</v>
      </c>
      <c r="D455" s="449"/>
      <c r="E455" s="450" t="str">
        <f>'Data information'!D672</f>
        <v>กก.</v>
      </c>
      <c r="F455" s="449">
        <f>'Data information'!E672</f>
        <v>0</v>
      </c>
      <c r="G455" s="449">
        <f t="shared" si="39"/>
        <v>0</v>
      </c>
      <c r="H455" s="449">
        <f>'Data information'!F672</f>
        <v>10</v>
      </c>
      <c r="I455" s="449">
        <f t="shared" si="40"/>
        <v>0</v>
      </c>
      <c r="J455" s="449">
        <f t="shared" si="41"/>
        <v>0</v>
      </c>
      <c r="K455" s="451"/>
    </row>
    <row r="456" spans="1:11" s="500" customFormat="1" hidden="1">
      <c r="A456" s="451"/>
      <c r="B456" s="475"/>
      <c r="C456" s="489" t="str">
        <f>'Data information'!C673</f>
        <v xml:space="preserve"> - ทาสีกันสนิม</v>
      </c>
      <c r="D456" s="449"/>
      <c r="E456" s="450" t="str">
        <f>'Data information'!D673</f>
        <v>ตร.ม.</v>
      </c>
      <c r="F456" s="449">
        <f>'Data information'!E673</f>
        <v>22.42</v>
      </c>
      <c r="G456" s="449">
        <f t="shared" si="39"/>
        <v>0</v>
      </c>
      <c r="H456" s="449">
        <f>'Data information'!F673</f>
        <v>30</v>
      </c>
      <c r="I456" s="449">
        <f t="shared" si="40"/>
        <v>0</v>
      </c>
      <c r="J456" s="449">
        <f t="shared" si="41"/>
        <v>0</v>
      </c>
      <c r="K456" s="451"/>
    </row>
    <row r="457" spans="1:11" s="500" customFormat="1" hidden="1">
      <c r="A457" s="451"/>
      <c r="B457" s="475"/>
      <c r="C457" s="489" t="str">
        <f>'Data information'!C674</f>
        <v xml:space="preserve"> - ทาสีน้ำมัน</v>
      </c>
      <c r="D457" s="449"/>
      <c r="E457" s="450" t="str">
        <f>'Data information'!D674</f>
        <v>ตร.ม.</v>
      </c>
      <c r="F457" s="449">
        <f>'Data information'!E674</f>
        <v>66.12</v>
      </c>
      <c r="G457" s="449">
        <f t="shared" si="39"/>
        <v>0</v>
      </c>
      <c r="H457" s="449">
        <f>'Data information'!F674</f>
        <v>35</v>
      </c>
      <c r="I457" s="449">
        <f t="shared" si="40"/>
        <v>0</v>
      </c>
      <c r="J457" s="449">
        <f t="shared" si="41"/>
        <v>0</v>
      </c>
      <c r="K457" s="451"/>
    </row>
    <row r="458" spans="1:11" s="500" customFormat="1" hidden="1">
      <c r="A458" s="451"/>
      <c r="B458" s="475"/>
      <c r="C458" s="489" t="str">
        <f>'Data information'!C675</f>
        <v xml:space="preserve"> - งานราวเหล็ก ราวบันได ST.4</v>
      </c>
      <c r="D458" s="449"/>
      <c r="E458" s="450" t="str">
        <f>'Data information'!D675</f>
        <v>ม.</v>
      </c>
      <c r="F458" s="449">
        <f>'Data information'!E675</f>
        <v>303.774</v>
      </c>
      <c r="G458" s="449">
        <f t="shared" si="39"/>
        <v>0</v>
      </c>
      <c r="H458" s="449">
        <f>'Data information'!F675</f>
        <v>114</v>
      </c>
      <c r="I458" s="449">
        <f t="shared" si="40"/>
        <v>0</v>
      </c>
      <c r="J458" s="449">
        <f t="shared" si="41"/>
        <v>0</v>
      </c>
      <c r="K458" s="451"/>
    </row>
    <row r="459" spans="1:11" s="500" customFormat="1" hidden="1">
      <c r="A459" s="451"/>
      <c r="B459" s="475"/>
      <c r="C459" s="485" t="str">
        <f>'Data information'!C676</f>
        <v>งานบันได ST.4 อาคาร 7</v>
      </c>
      <c r="D459" s="449"/>
      <c r="E459" s="450"/>
      <c r="F459" s="449"/>
      <c r="G459" s="449"/>
      <c r="H459" s="449"/>
      <c r="I459" s="449"/>
      <c r="J459" s="449"/>
      <c r="K459" s="451"/>
    </row>
    <row r="460" spans="1:11" s="500" customFormat="1" hidden="1">
      <c r="A460" s="451"/>
      <c r="B460" s="475"/>
      <c r="C460" s="489" t="str">
        <f>'Data information'!C677</f>
        <v xml:space="preserve"> - คอนกรีตโครงสร้าง  fc'= 280 ksc. ทรงกระบอก</v>
      </c>
      <c r="D460" s="449"/>
      <c r="E460" s="450" t="str">
        <f>'Data information'!D677</f>
        <v>ลบ.ม.</v>
      </c>
      <c r="F460" s="449">
        <f>'Data information'!E677</f>
        <v>1971.96</v>
      </c>
      <c r="G460" s="449">
        <f t="shared" si="39"/>
        <v>0</v>
      </c>
      <c r="H460" s="449">
        <f>'Data information'!F677</f>
        <v>519</v>
      </c>
      <c r="I460" s="449">
        <f t="shared" si="40"/>
        <v>0</v>
      </c>
      <c r="J460" s="449">
        <f t="shared" si="41"/>
        <v>0</v>
      </c>
      <c r="K460" s="451"/>
    </row>
    <row r="461" spans="1:11" s="500" customFormat="1" hidden="1">
      <c r="A461" s="451"/>
      <c r="B461" s="475"/>
      <c r="C461" s="489" t="str">
        <f>'Data information'!C678</f>
        <v xml:space="preserve">  - ไม้แบบทั่วไป  50%</v>
      </c>
      <c r="D461" s="449"/>
      <c r="E461" s="450" t="str">
        <f>'Data information'!D678</f>
        <v>ตร.ม.</v>
      </c>
      <c r="F461" s="449">
        <f>'Data information'!E678</f>
        <v>300</v>
      </c>
      <c r="G461" s="449">
        <f t="shared" si="39"/>
        <v>0</v>
      </c>
      <c r="H461" s="449">
        <f>'Data information'!F678</f>
        <v>0</v>
      </c>
      <c r="I461" s="449">
        <f t="shared" si="40"/>
        <v>0</v>
      </c>
      <c r="J461" s="449">
        <f t="shared" si="41"/>
        <v>0</v>
      </c>
      <c r="K461" s="451"/>
    </row>
    <row r="462" spans="1:11" s="500" customFormat="1" hidden="1">
      <c r="A462" s="451"/>
      <c r="B462" s="475"/>
      <c r="C462" s="489" t="str">
        <f>'Data information'!C679</f>
        <v xml:space="preserve">  - ค่าแรงไม้แบบ</v>
      </c>
      <c r="D462" s="449"/>
      <c r="E462" s="450" t="str">
        <f>'Data information'!D679</f>
        <v>ตร.ม.</v>
      </c>
      <c r="F462" s="449">
        <f>'Data information'!E679</f>
        <v>0</v>
      </c>
      <c r="G462" s="449">
        <f t="shared" si="39"/>
        <v>0</v>
      </c>
      <c r="H462" s="449">
        <f>'Data information'!F679</f>
        <v>115</v>
      </c>
      <c r="I462" s="449">
        <f t="shared" si="40"/>
        <v>0</v>
      </c>
      <c r="J462" s="449">
        <f t="shared" si="41"/>
        <v>0</v>
      </c>
      <c r="K462" s="451"/>
    </row>
    <row r="463" spans="1:11" s="500" customFormat="1" hidden="1">
      <c r="A463" s="451"/>
      <c r="B463" s="475"/>
      <c r="C463" s="489" t="str">
        <f>'Data information'!C680</f>
        <v xml:space="preserve">  - ไม้คร่าวยึดแบบหล่อคอนกรีต </v>
      </c>
      <c r="D463" s="449"/>
      <c r="E463" s="450" t="str">
        <f>'Data information'!D680</f>
        <v>ตร.ม.</v>
      </c>
      <c r="F463" s="449">
        <f>'Data information'!E680</f>
        <v>300</v>
      </c>
      <c r="G463" s="449">
        <f t="shared" si="39"/>
        <v>0</v>
      </c>
      <c r="H463" s="449">
        <f>'Data information'!F680</f>
        <v>0</v>
      </c>
      <c r="I463" s="449">
        <f t="shared" si="40"/>
        <v>0</v>
      </c>
      <c r="J463" s="449">
        <f t="shared" si="41"/>
        <v>0</v>
      </c>
      <c r="K463" s="451"/>
    </row>
    <row r="464" spans="1:11" s="500" customFormat="1" hidden="1">
      <c r="A464" s="451"/>
      <c r="B464" s="475"/>
      <c r="C464" s="489" t="str">
        <f>'Data information'!C681</f>
        <v xml:space="preserve">  - ตะปู</v>
      </c>
      <c r="D464" s="449"/>
      <c r="E464" s="450" t="str">
        <f>'Data information'!D681</f>
        <v>กก.</v>
      </c>
      <c r="F464" s="449">
        <f>'Data information'!E681</f>
        <v>58.88</v>
      </c>
      <c r="G464" s="449">
        <f t="shared" si="39"/>
        <v>0</v>
      </c>
      <c r="H464" s="449">
        <f>'Data information'!F681</f>
        <v>0</v>
      </c>
      <c r="I464" s="449">
        <f t="shared" si="40"/>
        <v>0</v>
      </c>
      <c r="J464" s="449">
        <f t="shared" si="41"/>
        <v>0</v>
      </c>
      <c r="K464" s="451"/>
    </row>
    <row r="465" spans="1:11" s="500" customFormat="1" hidden="1">
      <c r="A465" s="451"/>
      <c r="B465" s="475"/>
      <c r="C465" s="489" t="str">
        <f>'Data information'!C682</f>
        <v xml:space="preserve">  - เหล็กเส้นกลมผิวเรียบ SR.24 RB9 มม.</v>
      </c>
      <c r="D465" s="449"/>
      <c r="E465" s="450" t="str">
        <f>'Data information'!D682</f>
        <v>กก.</v>
      </c>
      <c r="F465" s="449">
        <f>'Data information'!E682</f>
        <v>20.79</v>
      </c>
      <c r="G465" s="449">
        <f t="shared" si="39"/>
        <v>0</v>
      </c>
      <c r="H465" s="449">
        <f>'Data information'!F682</f>
        <v>4.4000000000000004</v>
      </c>
      <c r="I465" s="449">
        <f t="shared" si="40"/>
        <v>0</v>
      </c>
      <c r="J465" s="449">
        <f t="shared" si="41"/>
        <v>0</v>
      </c>
      <c r="K465" s="451"/>
    </row>
    <row r="466" spans="1:11" s="500" customFormat="1" hidden="1">
      <c r="A466" s="451"/>
      <c r="B466" s="475"/>
      <c r="C466" s="489" t="str">
        <f>'Data information'!C683</f>
        <v xml:space="preserve">  - เหล็กเส้นกลมผิวข้ออ้อย SD.40 DB12 มม.</v>
      </c>
      <c r="D466" s="449"/>
      <c r="E466" s="450" t="str">
        <f>'Data information'!D683</f>
        <v>กก.</v>
      </c>
      <c r="F466" s="449">
        <f>'Data information'!E683</f>
        <v>20.2</v>
      </c>
      <c r="G466" s="449">
        <f t="shared" si="39"/>
        <v>0</v>
      </c>
      <c r="H466" s="449">
        <f>'Data information'!F683</f>
        <v>3.6</v>
      </c>
      <c r="I466" s="449">
        <f t="shared" si="40"/>
        <v>0</v>
      </c>
      <c r="J466" s="449">
        <f t="shared" si="41"/>
        <v>0</v>
      </c>
      <c r="K466" s="451"/>
    </row>
    <row r="467" spans="1:11" s="500" customFormat="1" hidden="1">
      <c r="A467" s="451"/>
      <c r="B467" s="475"/>
      <c r="C467" s="489" t="str">
        <f>'Data information'!C684</f>
        <v xml:space="preserve"> - ลวดผูกเหล็ก</v>
      </c>
      <c r="D467" s="449"/>
      <c r="E467" s="450" t="str">
        <f>'Data information'!D684</f>
        <v>กก.</v>
      </c>
      <c r="F467" s="449">
        <f>'Data information'!E684</f>
        <v>34.42</v>
      </c>
      <c r="G467" s="449">
        <f t="shared" si="39"/>
        <v>0</v>
      </c>
      <c r="H467" s="449">
        <f>'Data information'!F684</f>
        <v>0</v>
      </c>
      <c r="I467" s="449">
        <f t="shared" si="40"/>
        <v>0</v>
      </c>
      <c r="J467" s="449">
        <f t="shared" si="41"/>
        <v>0</v>
      </c>
      <c r="K467" s="451"/>
    </row>
    <row r="468" spans="1:11" s="500" customFormat="1" hidden="1">
      <c r="A468" s="451"/>
      <c r="B468" s="475"/>
      <c r="C468" s="489" t="str">
        <f>'Data information'!C685</f>
        <v xml:space="preserve"> - กันลื่นเหล็กสี่เหลี่ยมตัน ขนาด 1x1 ซม.(จมูกบันได)</v>
      </c>
      <c r="D468" s="449"/>
      <c r="E468" s="450" t="str">
        <f>'Data information'!D685</f>
        <v>ม.</v>
      </c>
      <c r="F468" s="449">
        <f>'Data information'!E685</f>
        <v>30</v>
      </c>
      <c r="G468" s="449">
        <f t="shared" si="39"/>
        <v>0</v>
      </c>
      <c r="H468" s="449">
        <f>'Data information'!F685</f>
        <v>0</v>
      </c>
      <c r="I468" s="449">
        <f t="shared" si="40"/>
        <v>0</v>
      </c>
      <c r="J468" s="449">
        <f t="shared" si="41"/>
        <v>0</v>
      </c>
      <c r="K468" s="451"/>
    </row>
    <row r="469" spans="1:11" s="500" customFormat="1" hidden="1">
      <c r="A469" s="451"/>
      <c r="B469" s="475"/>
      <c r="C469" s="485" t="str">
        <f>'Data information'!C686</f>
        <v>งานบันได ST.4 -A อาคาร 1</v>
      </c>
      <c r="D469" s="449"/>
      <c r="E469" s="450">
        <f>'Data information'!D686</f>
        <v>0</v>
      </c>
      <c r="F469" s="449">
        <f>'Data information'!E686</f>
        <v>0</v>
      </c>
      <c r="G469" s="449">
        <f t="shared" si="39"/>
        <v>0</v>
      </c>
      <c r="H469" s="449">
        <f>'Data information'!F686</f>
        <v>0</v>
      </c>
      <c r="I469" s="449">
        <f t="shared" si="40"/>
        <v>0</v>
      </c>
      <c r="J469" s="449">
        <f t="shared" si="41"/>
        <v>0</v>
      </c>
      <c r="K469" s="451"/>
    </row>
    <row r="470" spans="1:11" s="500" customFormat="1" hidden="1">
      <c r="A470" s="451"/>
      <c r="B470" s="475"/>
      <c r="C470" s="489" t="str">
        <f>'Data information'!C687</f>
        <v xml:space="preserve"> - ท่อเหล็กอาบสังกะสี DIA. 2"</v>
      </c>
      <c r="D470" s="449"/>
      <c r="E470" s="450" t="str">
        <f>'Data information'!D687</f>
        <v>ม.</v>
      </c>
      <c r="F470" s="449">
        <f>'Data information'!E687</f>
        <v>140.18600000000001</v>
      </c>
      <c r="G470" s="449">
        <f t="shared" si="39"/>
        <v>0</v>
      </c>
      <c r="H470" s="449">
        <f>'Data information'!F687</f>
        <v>0</v>
      </c>
      <c r="I470" s="449">
        <f t="shared" si="40"/>
        <v>0</v>
      </c>
      <c r="J470" s="449">
        <f t="shared" si="41"/>
        <v>0</v>
      </c>
      <c r="K470" s="451"/>
    </row>
    <row r="471" spans="1:11" s="500" customFormat="1" hidden="1">
      <c r="A471" s="451"/>
      <c r="B471" s="475"/>
      <c r="C471" s="489" t="str">
        <f>'Data information'!C688</f>
        <v xml:space="preserve"> - ท่อเหล็กอาบสังกะสี DIA. 1 1/2"</v>
      </c>
      <c r="D471" s="449"/>
      <c r="E471" s="450" t="str">
        <f>'Data information'!D688</f>
        <v>ม.</v>
      </c>
      <c r="F471" s="449">
        <f>'Data information'!E688</f>
        <v>112.15</v>
      </c>
      <c r="G471" s="449">
        <f t="shared" si="39"/>
        <v>0</v>
      </c>
      <c r="H471" s="449">
        <f>'Data information'!F688</f>
        <v>0</v>
      </c>
      <c r="I471" s="449">
        <f t="shared" si="40"/>
        <v>0</v>
      </c>
      <c r="J471" s="449">
        <f t="shared" si="41"/>
        <v>0</v>
      </c>
      <c r="K471" s="451"/>
    </row>
    <row r="472" spans="1:11" s="500" customFormat="1" hidden="1">
      <c r="A472" s="451"/>
      <c r="B472" s="475"/>
      <c r="C472" s="489" t="str">
        <f>'Data information'!C689</f>
        <v xml:space="preserve"> - EXP.BOLT 6mm.-4</v>
      </c>
      <c r="D472" s="449"/>
      <c r="E472" s="450" t="str">
        <f>'Data information'!D689</f>
        <v>ตัว</v>
      </c>
      <c r="F472" s="449">
        <f>'Data information'!E689</f>
        <v>15</v>
      </c>
      <c r="G472" s="449">
        <f t="shared" si="39"/>
        <v>0</v>
      </c>
      <c r="H472" s="449">
        <f>'Data information'!F689</f>
        <v>0</v>
      </c>
      <c r="I472" s="449">
        <f t="shared" si="40"/>
        <v>0</v>
      </c>
      <c r="J472" s="449">
        <f t="shared" si="41"/>
        <v>0</v>
      </c>
      <c r="K472" s="451"/>
    </row>
    <row r="473" spans="1:11" s="500" customFormat="1" hidden="1">
      <c r="A473" s="451"/>
      <c r="B473" s="475"/>
      <c r="C473" s="489" t="str">
        <f>'Data information'!C690</f>
        <v xml:space="preserve"> - PL. DIA. 4"หนา9 มม.</v>
      </c>
      <c r="D473" s="449"/>
      <c r="E473" s="450" t="str">
        <f>'Data information'!D690</f>
        <v>กก.</v>
      </c>
      <c r="F473" s="449">
        <f>'Data information'!E690</f>
        <v>27.5</v>
      </c>
      <c r="G473" s="449">
        <f t="shared" si="39"/>
        <v>0</v>
      </c>
      <c r="H473" s="449">
        <f>'Data information'!F690</f>
        <v>0</v>
      </c>
      <c r="I473" s="449">
        <f t="shared" si="40"/>
        <v>0</v>
      </c>
      <c r="J473" s="449">
        <f t="shared" si="41"/>
        <v>0</v>
      </c>
      <c r="K473" s="451"/>
    </row>
    <row r="474" spans="1:11" s="500" customFormat="1" hidden="1">
      <c r="A474" s="451"/>
      <c r="B474" s="475"/>
      <c r="C474" s="485" t="str">
        <f>'Data information'!C691</f>
        <v>งานบันได ST.5 อาคาร 2 ,8</v>
      </c>
      <c r="D474" s="449"/>
      <c r="E474" s="450"/>
      <c r="F474" s="449"/>
      <c r="G474" s="449"/>
      <c r="H474" s="449"/>
      <c r="I474" s="449"/>
      <c r="J474" s="449"/>
      <c r="K474" s="451"/>
    </row>
    <row r="475" spans="1:11" s="500" customFormat="1" hidden="1">
      <c r="A475" s="451"/>
      <c r="B475" s="475"/>
      <c r="C475" s="489" t="str">
        <f>'Data information'!C692</f>
        <v xml:space="preserve"> - คอนกรีตโครงสร้าง  fc'= 280 ksc. ทรงกระบอก</v>
      </c>
      <c r="D475" s="449"/>
      <c r="E475" s="450" t="str">
        <f>'Data information'!D692</f>
        <v>ลบ.ม.</v>
      </c>
      <c r="F475" s="449">
        <f>'Data information'!E692</f>
        <v>1971.96</v>
      </c>
      <c r="G475" s="449">
        <f t="shared" si="39"/>
        <v>0</v>
      </c>
      <c r="H475" s="449">
        <f>'Data information'!F692</f>
        <v>519</v>
      </c>
      <c r="I475" s="449">
        <f t="shared" si="40"/>
        <v>0</v>
      </c>
      <c r="J475" s="449">
        <f t="shared" si="41"/>
        <v>0</v>
      </c>
      <c r="K475" s="451"/>
    </row>
    <row r="476" spans="1:11" s="500" customFormat="1" hidden="1">
      <c r="A476" s="451"/>
      <c r="B476" s="475"/>
      <c r="C476" s="489" t="str">
        <f>'Data information'!C693</f>
        <v xml:space="preserve">  - ไม้แบบทั่วไป  50%</v>
      </c>
      <c r="D476" s="449"/>
      <c r="E476" s="450" t="str">
        <f>'Data information'!D693</f>
        <v>ตร.ม.</v>
      </c>
      <c r="F476" s="449">
        <f>'Data information'!E693</f>
        <v>300</v>
      </c>
      <c r="G476" s="449">
        <f t="shared" si="39"/>
        <v>0</v>
      </c>
      <c r="H476" s="449">
        <f>'Data information'!F693</f>
        <v>0</v>
      </c>
      <c r="I476" s="449">
        <f t="shared" si="40"/>
        <v>0</v>
      </c>
      <c r="J476" s="449">
        <f t="shared" si="41"/>
        <v>0</v>
      </c>
      <c r="K476" s="451"/>
    </row>
    <row r="477" spans="1:11" s="500" customFormat="1" hidden="1">
      <c r="A477" s="451"/>
      <c r="B477" s="475"/>
      <c r="C477" s="489" t="str">
        <f>'Data information'!C694</f>
        <v xml:space="preserve">  - ค่าแรงไม้แบบ</v>
      </c>
      <c r="D477" s="449"/>
      <c r="E477" s="450" t="str">
        <f>'Data information'!D694</f>
        <v>ตร.ม.</v>
      </c>
      <c r="F477" s="449">
        <f>'Data information'!E694</f>
        <v>0</v>
      </c>
      <c r="G477" s="449">
        <f t="shared" si="39"/>
        <v>0</v>
      </c>
      <c r="H477" s="449">
        <f>'Data information'!F694</f>
        <v>115</v>
      </c>
      <c r="I477" s="449">
        <f t="shared" si="40"/>
        <v>0</v>
      </c>
      <c r="J477" s="449">
        <f t="shared" si="41"/>
        <v>0</v>
      </c>
      <c r="K477" s="451"/>
    </row>
    <row r="478" spans="1:11" s="500" customFormat="1" hidden="1">
      <c r="A478" s="451"/>
      <c r="B478" s="475"/>
      <c r="C478" s="489" t="str">
        <f>'Data information'!C695</f>
        <v xml:space="preserve">  - ไม้คร่าวยึดแบบหล่อคอนกรีต </v>
      </c>
      <c r="D478" s="449"/>
      <c r="E478" s="450" t="str">
        <f>'Data information'!D695</f>
        <v>ตร.ม.</v>
      </c>
      <c r="F478" s="449">
        <f>'Data information'!E695</f>
        <v>300</v>
      </c>
      <c r="G478" s="449">
        <f t="shared" si="39"/>
        <v>0</v>
      </c>
      <c r="H478" s="449">
        <f>'Data information'!F695</f>
        <v>0</v>
      </c>
      <c r="I478" s="449">
        <f t="shared" si="40"/>
        <v>0</v>
      </c>
      <c r="J478" s="449">
        <f t="shared" si="41"/>
        <v>0</v>
      </c>
      <c r="K478" s="451"/>
    </row>
    <row r="479" spans="1:11" s="500" customFormat="1" hidden="1">
      <c r="A479" s="451"/>
      <c r="B479" s="475"/>
      <c r="C479" s="489" t="str">
        <f>'Data information'!C696</f>
        <v xml:space="preserve">  - ตะปู</v>
      </c>
      <c r="D479" s="449"/>
      <c r="E479" s="450" t="str">
        <f>'Data information'!D696</f>
        <v>กก.</v>
      </c>
      <c r="F479" s="449">
        <f>'Data information'!E696</f>
        <v>58.88</v>
      </c>
      <c r="G479" s="449">
        <f t="shared" si="39"/>
        <v>0</v>
      </c>
      <c r="H479" s="449">
        <f>'Data information'!F696</f>
        <v>0</v>
      </c>
      <c r="I479" s="449">
        <f t="shared" si="40"/>
        <v>0</v>
      </c>
      <c r="J479" s="449">
        <f t="shared" si="41"/>
        <v>0</v>
      </c>
      <c r="K479" s="451"/>
    </row>
    <row r="480" spans="1:11" s="500" customFormat="1" hidden="1">
      <c r="A480" s="451"/>
      <c r="B480" s="475"/>
      <c r="C480" s="489" t="str">
        <f>'Data information'!C697</f>
        <v xml:space="preserve">  - เหล็กเส้นกลมผิวเรียบ SR.24 RB9 มม.</v>
      </c>
      <c r="D480" s="449"/>
      <c r="E480" s="450" t="str">
        <f>'Data information'!D697</f>
        <v>กก.</v>
      </c>
      <c r="F480" s="449">
        <f>'Data information'!E697</f>
        <v>20.79</v>
      </c>
      <c r="G480" s="449">
        <f t="shared" si="39"/>
        <v>0</v>
      </c>
      <c r="H480" s="449">
        <f>'Data information'!F697</f>
        <v>4.4000000000000004</v>
      </c>
      <c r="I480" s="449">
        <f t="shared" si="40"/>
        <v>0</v>
      </c>
      <c r="J480" s="449">
        <f t="shared" si="41"/>
        <v>0</v>
      </c>
      <c r="K480" s="451"/>
    </row>
    <row r="481" spans="1:11" s="500" customFormat="1" hidden="1">
      <c r="A481" s="451"/>
      <c r="B481" s="475"/>
      <c r="C481" s="489" t="str">
        <f>'Data information'!C698</f>
        <v xml:space="preserve">  - เหล็กเส้นกลมผิวข้ออ้อย SD.40 DB12 มม.</v>
      </c>
      <c r="D481" s="449"/>
      <c r="E481" s="450" t="str">
        <f>'Data information'!D698</f>
        <v>กก.</v>
      </c>
      <c r="F481" s="449">
        <f>'Data information'!E698</f>
        <v>20.2</v>
      </c>
      <c r="G481" s="449">
        <f t="shared" si="39"/>
        <v>0</v>
      </c>
      <c r="H481" s="449">
        <f>'Data information'!F698</f>
        <v>3.6</v>
      </c>
      <c r="I481" s="449">
        <f t="shared" si="40"/>
        <v>0</v>
      </c>
      <c r="J481" s="449">
        <f t="shared" si="41"/>
        <v>0</v>
      </c>
      <c r="K481" s="451"/>
    </row>
    <row r="482" spans="1:11" s="500" customFormat="1" hidden="1">
      <c r="A482" s="451"/>
      <c r="B482" s="475"/>
      <c r="C482" s="489" t="str">
        <f>'Data information'!C699</f>
        <v xml:space="preserve"> - ลวดผูกเหล็ก</v>
      </c>
      <c r="D482" s="449"/>
      <c r="E482" s="450" t="str">
        <f>'Data information'!D699</f>
        <v>กก.</v>
      </c>
      <c r="F482" s="449">
        <f>'Data information'!E699</f>
        <v>34.42</v>
      </c>
      <c r="G482" s="449">
        <f t="shared" si="39"/>
        <v>0</v>
      </c>
      <c r="H482" s="449">
        <f>'Data information'!F699</f>
        <v>0</v>
      </c>
      <c r="I482" s="449">
        <f t="shared" si="40"/>
        <v>0</v>
      </c>
      <c r="J482" s="449">
        <f t="shared" si="41"/>
        <v>0</v>
      </c>
      <c r="K482" s="451"/>
    </row>
    <row r="483" spans="1:11" s="500" customFormat="1" hidden="1">
      <c r="A483" s="451"/>
      <c r="B483" s="475"/>
      <c r="C483" s="489" t="str">
        <f>'Data information'!C700</f>
        <v xml:space="preserve"> - กันลื่นเหล็กสี่เหลี่ยมตัน ขนาด 1x1 ซม.(จมูกบันได)</v>
      </c>
      <c r="D483" s="449"/>
      <c r="E483" s="450" t="str">
        <f>'Data information'!D700</f>
        <v>ม.</v>
      </c>
      <c r="F483" s="449">
        <f>'Data information'!E700</f>
        <v>30</v>
      </c>
      <c r="G483" s="449">
        <f t="shared" si="39"/>
        <v>0</v>
      </c>
      <c r="H483" s="449">
        <f>'Data information'!F700</f>
        <v>0</v>
      </c>
      <c r="I483" s="449">
        <f t="shared" si="40"/>
        <v>0</v>
      </c>
      <c r="J483" s="449">
        <f t="shared" si="41"/>
        <v>0</v>
      </c>
      <c r="K483" s="451"/>
    </row>
    <row r="484" spans="1:11" s="500" customFormat="1" hidden="1">
      <c r="A484" s="451"/>
      <c r="B484" s="475"/>
      <c r="C484" s="485" t="str">
        <f>'Data information'!C701</f>
        <v>งานบันได ST.5 อาคาร 4</v>
      </c>
      <c r="D484" s="449"/>
      <c r="E484" s="450"/>
      <c r="F484" s="449"/>
      <c r="G484" s="449"/>
      <c r="H484" s="449"/>
      <c r="I484" s="449"/>
      <c r="J484" s="449"/>
      <c r="K484" s="451"/>
    </row>
    <row r="485" spans="1:11" s="500" customFormat="1" hidden="1">
      <c r="A485" s="451"/>
      <c r="B485" s="475"/>
      <c r="C485" s="489" t="str">
        <f>'Data information'!C702</f>
        <v xml:space="preserve"> - H-390X300X10X16 mm.( แม่บันได )</v>
      </c>
      <c r="D485" s="449"/>
      <c r="E485" s="450" t="str">
        <f>'Data information'!D702</f>
        <v>กก.</v>
      </c>
      <c r="F485" s="449">
        <f>'Data information'!E702</f>
        <v>34.64</v>
      </c>
      <c r="G485" s="449">
        <f t="shared" si="39"/>
        <v>0</v>
      </c>
      <c r="H485" s="449">
        <f>'Data information'!F702</f>
        <v>0</v>
      </c>
      <c r="I485" s="449">
        <f t="shared" si="40"/>
        <v>0</v>
      </c>
      <c r="J485" s="449">
        <f t="shared" si="41"/>
        <v>0</v>
      </c>
      <c r="K485" s="451"/>
    </row>
    <row r="486" spans="1:11" s="500" customFormat="1" hidden="1">
      <c r="A486" s="451"/>
      <c r="B486" s="475"/>
      <c r="C486" s="489" t="str">
        <f>'Data information'!C703</f>
        <v xml:space="preserve"> - แผ่นเหล็กเรียบดำหนา 6 มม. (ลูกตั้ง-ลูกนอน)</v>
      </c>
      <c r="D486" s="449"/>
      <c r="E486" s="450" t="str">
        <f>'Data information'!D703</f>
        <v>กก.</v>
      </c>
      <c r="F486" s="449">
        <f>'Data information'!E703</f>
        <v>25.12</v>
      </c>
      <c r="G486" s="449">
        <f t="shared" si="39"/>
        <v>0</v>
      </c>
      <c r="H486" s="449">
        <f>'Data information'!F703</f>
        <v>0</v>
      </c>
      <c r="I486" s="449">
        <f t="shared" si="40"/>
        <v>0</v>
      </c>
      <c r="J486" s="449">
        <f t="shared" si="41"/>
        <v>0</v>
      </c>
      <c r="K486" s="451"/>
    </row>
    <row r="487" spans="1:11" s="500" customFormat="1" hidden="1">
      <c r="A487" s="451"/>
      <c r="B487" s="475"/>
      <c r="C487" s="489" t="str">
        <f>'Data information'!C704</f>
        <v xml:space="preserve"> - แผ่นเหล็กขนาด 1000X400X25mm. </v>
      </c>
      <c r="D487" s="449"/>
      <c r="E487" s="450" t="str">
        <f>'Data information'!D704</f>
        <v>กก.</v>
      </c>
      <c r="F487" s="449">
        <f>'Data information'!E704</f>
        <v>28.44</v>
      </c>
      <c r="G487" s="449">
        <f t="shared" si="39"/>
        <v>0</v>
      </c>
      <c r="H487" s="449">
        <f>'Data information'!F704</f>
        <v>0</v>
      </c>
      <c r="I487" s="449">
        <f t="shared" si="40"/>
        <v>0</v>
      </c>
      <c r="J487" s="449">
        <f t="shared" si="41"/>
        <v>0</v>
      </c>
      <c r="K487" s="451"/>
    </row>
    <row r="488" spans="1:11" s="500" customFormat="1" hidden="1">
      <c r="A488" s="451"/>
      <c r="B488" s="475"/>
      <c r="C488" s="489" t="str">
        <f>'Data information'!C705</f>
        <v xml:space="preserve"> - แผ่นเหล็กขนาด 400X400X25mm. </v>
      </c>
      <c r="D488" s="449"/>
      <c r="E488" s="450" t="str">
        <f>'Data information'!D705</f>
        <v>กก.</v>
      </c>
      <c r="F488" s="449">
        <f>'Data information'!E705</f>
        <v>28.44</v>
      </c>
      <c r="G488" s="449">
        <f t="shared" si="39"/>
        <v>0</v>
      </c>
      <c r="H488" s="449">
        <f>'Data information'!F705</f>
        <v>0</v>
      </c>
      <c r="I488" s="449">
        <f t="shared" si="40"/>
        <v>0</v>
      </c>
      <c r="J488" s="449">
        <f t="shared" si="41"/>
        <v>0</v>
      </c>
      <c r="K488" s="451"/>
    </row>
    <row r="489" spans="1:11" s="500" customFormat="1" hidden="1">
      <c r="A489" s="451"/>
      <c r="B489" s="475"/>
      <c r="C489" s="489" t="str">
        <f>'Data information'!C706</f>
        <v xml:space="preserve"> - แผ่นเหล็กขนาด 200X350X25mm. </v>
      </c>
      <c r="D489" s="449"/>
      <c r="E489" s="450" t="str">
        <f>'Data information'!D706</f>
        <v>กก.</v>
      </c>
      <c r="F489" s="449">
        <f>'Data information'!E706</f>
        <v>28.44</v>
      </c>
      <c r="G489" s="449">
        <f t="shared" si="39"/>
        <v>0</v>
      </c>
      <c r="H489" s="449">
        <f>'Data information'!F706</f>
        <v>0</v>
      </c>
      <c r="I489" s="449">
        <f t="shared" si="40"/>
        <v>0</v>
      </c>
      <c r="J489" s="449">
        <f t="shared" si="41"/>
        <v>0</v>
      </c>
      <c r="K489" s="451"/>
    </row>
    <row r="490" spans="1:11" s="500" customFormat="1" hidden="1">
      <c r="A490" s="451"/>
      <c r="B490" s="475"/>
      <c r="C490" s="489" t="str">
        <f>'Data information'!C707</f>
        <v xml:space="preserve"> - Dowel DB25 ยาว 0.40 ม.</v>
      </c>
      <c r="D490" s="449"/>
      <c r="E490" s="450" t="str">
        <f>'Data information'!D707</f>
        <v>กก.</v>
      </c>
      <c r="F490" s="449">
        <f>'Data information'!E707</f>
        <v>20.41</v>
      </c>
      <c r="G490" s="449">
        <f t="shared" si="39"/>
        <v>0</v>
      </c>
      <c r="H490" s="449">
        <f>'Data information'!F707</f>
        <v>0</v>
      </c>
      <c r="I490" s="449">
        <f t="shared" si="40"/>
        <v>0</v>
      </c>
      <c r="J490" s="449">
        <f t="shared" si="41"/>
        <v>0</v>
      </c>
      <c r="K490" s="451"/>
    </row>
    <row r="491" spans="1:11" s="500" customFormat="1" hidden="1">
      <c r="A491" s="451"/>
      <c r="B491" s="475"/>
      <c r="C491" s="489" t="str">
        <f>'Data information'!C708</f>
        <v xml:space="preserve"> - Dowel DB16 ยาว 0.40 ม.  </v>
      </c>
      <c r="D491" s="449"/>
      <c r="E491" s="450" t="str">
        <f>'Data information'!D708</f>
        <v>กก.</v>
      </c>
      <c r="F491" s="449">
        <f>'Data information'!E708</f>
        <v>20.14</v>
      </c>
      <c r="G491" s="449">
        <f t="shared" si="39"/>
        <v>0</v>
      </c>
      <c r="H491" s="449">
        <f>'Data information'!F708</f>
        <v>0</v>
      </c>
      <c r="I491" s="449">
        <f t="shared" si="40"/>
        <v>0</v>
      </c>
      <c r="J491" s="449">
        <f t="shared" si="41"/>
        <v>0</v>
      </c>
      <c r="K491" s="451"/>
    </row>
    <row r="492" spans="1:11" s="500" customFormat="1" hidden="1">
      <c r="A492" s="451"/>
      <c r="B492" s="475"/>
      <c r="C492" s="489" t="str">
        <f>'Data information'!C709</f>
        <v xml:space="preserve"> - ค่าแรงเชื่อม ประกอบเหล็กโครงสร้าง</v>
      </c>
      <c r="D492" s="449"/>
      <c r="E492" s="450" t="str">
        <f>'Data information'!D709</f>
        <v>กก.</v>
      </c>
      <c r="F492" s="449">
        <f>'Data information'!E709</f>
        <v>0</v>
      </c>
      <c r="G492" s="449">
        <f t="shared" si="39"/>
        <v>0</v>
      </c>
      <c r="H492" s="449">
        <f>'Data information'!F709</f>
        <v>10</v>
      </c>
      <c r="I492" s="449">
        <f t="shared" si="40"/>
        <v>0</v>
      </c>
      <c r="J492" s="449">
        <f t="shared" si="41"/>
        <v>0</v>
      </c>
      <c r="K492" s="451"/>
    </row>
    <row r="493" spans="1:11" s="500" customFormat="1" hidden="1">
      <c r="A493" s="451"/>
      <c r="B493" s="475"/>
      <c r="C493" s="489" t="str">
        <f>'Data information'!C710</f>
        <v xml:space="preserve"> - คอนกรีต ขัดมันเรียบ (ลูกนอนบันได)</v>
      </c>
      <c r="D493" s="449"/>
      <c r="E493" s="450" t="str">
        <f>'Data information'!D710</f>
        <v>ลบ.ม.</v>
      </c>
      <c r="F493" s="449">
        <f>'Data information'!E710</f>
        <v>1971.96</v>
      </c>
      <c r="G493" s="449">
        <f t="shared" ref="G493:G525" si="42">D493*F493</f>
        <v>0</v>
      </c>
      <c r="H493" s="449">
        <f>'Data information'!F710</f>
        <v>519</v>
      </c>
      <c r="I493" s="449">
        <f t="shared" ref="I493:I525" si="43">D493*H493</f>
        <v>0</v>
      </c>
      <c r="J493" s="449">
        <f t="shared" ref="J493:J525" si="44">G493+I493</f>
        <v>0</v>
      </c>
      <c r="K493" s="451"/>
    </row>
    <row r="494" spans="1:11" s="500" customFormat="1" hidden="1">
      <c r="A494" s="451"/>
      <c r="B494" s="475"/>
      <c r="C494" s="489" t="str">
        <f>'Data information'!C711</f>
        <v xml:space="preserve"> - เหล็กเสริม RB 9 มม.</v>
      </c>
      <c r="D494" s="449"/>
      <c r="E494" s="450" t="str">
        <f>'Data information'!D711</f>
        <v>กก.</v>
      </c>
      <c r="F494" s="449">
        <f>'Data information'!E711</f>
        <v>20.79</v>
      </c>
      <c r="G494" s="449">
        <f t="shared" si="42"/>
        <v>0</v>
      </c>
      <c r="H494" s="449">
        <f>'Data information'!F711</f>
        <v>4.4000000000000004</v>
      </c>
      <c r="I494" s="449">
        <f t="shared" si="43"/>
        <v>0</v>
      </c>
      <c r="J494" s="449">
        <f t="shared" si="44"/>
        <v>0</v>
      </c>
      <c r="K494" s="451"/>
    </row>
    <row r="495" spans="1:11" s="500" customFormat="1" hidden="1">
      <c r="A495" s="451"/>
      <c r="B495" s="475"/>
      <c r="C495" s="489" t="str">
        <f>'Data information'!C712</f>
        <v xml:space="preserve"> - เหล็กเสริม DB 12 มม.</v>
      </c>
      <c r="D495" s="449"/>
      <c r="E495" s="450" t="str">
        <f>'Data information'!D712</f>
        <v>กก.</v>
      </c>
      <c r="F495" s="449">
        <f>'Data information'!E712</f>
        <v>20.2</v>
      </c>
      <c r="G495" s="449">
        <f t="shared" si="42"/>
        <v>0</v>
      </c>
      <c r="H495" s="449">
        <f>'Data information'!F712</f>
        <v>3.6</v>
      </c>
      <c r="I495" s="449">
        <f t="shared" si="43"/>
        <v>0</v>
      </c>
      <c r="J495" s="449">
        <f t="shared" si="44"/>
        <v>0</v>
      </c>
      <c r="K495" s="451"/>
    </row>
    <row r="496" spans="1:11" s="500" customFormat="1" hidden="1">
      <c r="A496" s="451"/>
      <c r="B496" s="475"/>
      <c r="C496" s="489" t="str">
        <f>'Data information'!C713</f>
        <v xml:space="preserve"> - เหล็กสี่เหลี่ยมตัน 1 x 1 ซม.(จมูกบันได)</v>
      </c>
      <c r="D496" s="449"/>
      <c r="E496" s="450" t="str">
        <f>'Data information'!D713</f>
        <v>ม.</v>
      </c>
      <c r="F496" s="449">
        <f>'Data information'!E713</f>
        <v>30</v>
      </c>
      <c r="G496" s="449">
        <f t="shared" si="42"/>
        <v>0</v>
      </c>
      <c r="H496" s="449">
        <f>'Data information'!F713</f>
        <v>0</v>
      </c>
      <c r="I496" s="449">
        <f t="shared" si="43"/>
        <v>0</v>
      </c>
      <c r="J496" s="449">
        <f t="shared" si="44"/>
        <v>0</v>
      </c>
      <c r="K496" s="451"/>
    </row>
    <row r="497" spans="1:11" s="500" customFormat="1" hidden="1">
      <c r="A497" s="451"/>
      <c r="B497" s="475"/>
      <c r="C497" s="489" t="str">
        <f>'Data information'!C714</f>
        <v xml:space="preserve"> - ลวดผูกเหล็ก</v>
      </c>
      <c r="D497" s="449"/>
      <c r="E497" s="450" t="str">
        <f>'Data information'!D714</f>
        <v>กก.</v>
      </c>
      <c r="F497" s="449">
        <f>'Data information'!E714</f>
        <v>34.42</v>
      </c>
      <c r="G497" s="449">
        <f t="shared" si="42"/>
        <v>0</v>
      </c>
      <c r="H497" s="449">
        <f>'Data information'!F714</f>
        <v>0</v>
      </c>
      <c r="I497" s="449">
        <f t="shared" si="43"/>
        <v>0</v>
      </c>
      <c r="J497" s="449">
        <f t="shared" si="44"/>
        <v>0</v>
      </c>
      <c r="K497" s="451"/>
    </row>
    <row r="498" spans="1:11" s="500" customFormat="1" hidden="1">
      <c r="A498" s="451"/>
      <c r="B498" s="475"/>
      <c r="C498" s="489" t="str">
        <f>'Data information'!C715</f>
        <v xml:space="preserve"> - ทาสีกันสนิม</v>
      </c>
      <c r="D498" s="449"/>
      <c r="E498" s="450" t="str">
        <f>'Data information'!D715</f>
        <v>ตร.ม.</v>
      </c>
      <c r="F498" s="449">
        <f>'Data information'!E715</f>
        <v>22.42</v>
      </c>
      <c r="G498" s="449">
        <f t="shared" si="42"/>
        <v>0</v>
      </c>
      <c r="H498" s="449">
        <f>'Data information'!F715</f>
        <v>30</v>
      </c>
      <c r="I498" s="449">
        <f t="shared" si="43"/>
        <v>0</v>
      </c>
      <c r="J498" s="449">
        <f t="shared" si="44"/>
        <v>0</v>
      </c>
      <c r="K498" s="451"/>
    </row>
    <row r="499" spans="1:11" s="500" customFormat="1" hidden="1">
      <c r="A499" s="451"/>
      <c r="B499" s="475"/>
      <c r="C499" s="489" t="str">
        <f>'Data information'!C716</f>
        <v xml:space="preserve"> - ทาสีน้ำมัน</v>
      </c>
      <c r="D499" s="449"/>
      <c r="E499" s="450" t="str">
        <f>'Data information'!D716</f>
        <v>ตร.ม.</v>
      </c>
      <c r="F499" s="449">
        <f>'Data information'!E716</f>
        <v>66.12</v>
      </c>
      <c r="G499" s="449">
        <f t="shared" si="42"/>
        <v>0</v>
      </c>
      <c r="H499" s="449">
        <f>'Data information'!F716</f>
        <v>35</v>
      </c>
      <c r="I499" s="449">
        <f t="shared" si="43"/>
        <v>0</v>
      </c>
      <c r="J499" s="449">
        <f t="shared" si="44"/>
        <v>0</v>
      </c>
      <c r="K499" s="451"/>
    </row>
    <row r="500" spans="1:11" s="500" customFormat="1" hidden="1">
      <c r="A500" s="451"/>
      <c r="B500" s="475"/>
      <c r="C500" s="489" t="str">
        <f>'Data information'!C717</f>
        <v xml:space="preserve"> - งานราวเหล็ก ราวบันได ST.5</v>
      </c>
      <c r="D500" s="449"/>
      <c r="E500" s="450" t="str">
        <f>'Data information'!D717</f>
        <v>ม.</v>
      </c>
      <c r="F500" s="449">
        <f>'Data information'!E717</f>
        <v>1838.53</v>
      </c>
      <c r="G500" s="449">
        <f t="shared" si="42"/>
        <v>0</v>
      </c>
      <c r="H500" s="449">
        <f>'Data information'!F717</f>
        <v>560</v>
      </c>
      <c r="I500" s="449">
        <f t="shared" si="43"/>
        <v>0</v>
      </c>
      <c r="J500" s="449">
        <f t="shared" si="44"/>
        <v>0</v>
      </c>
      <c r="K500" s="451"/>
    </row>
    <row r="501" spans="1:11" s="500" customFormat="1">
      <c r="A501" s="451"/>
      <c r="B501" s="475"/>
      <c r="C501" s="485" t="str">
        <f>'Data information'!C718</f>
        <v>งานบันได ST.2 ทางเชื่อม 5</v>
      </c>
      <c r="D501" s="449"/>
      <c r="E501" s="450"/>
      <c r="F501" s="449"/>
      <c r="G501" s="449"/>
      <c r="H501" s="449"/>
      <c r="I501" s="449"/>
      <c r="J501" s="449"/>
      <c r="K501" s="451"/>
    </row>
    <row r="502" spans="1:11" s="500" customFormat="1">
      <c r="A502" s="451"/>
      <c r="B502" s="475"/>
      <c r="C502" s="489" t="str">
        <f>'Data information'!C719</f>
        <v xml:space="preserve"> - H-300X150X6.5X9mm.( แม่บันได )</v>
      </c>
      <c r="D502" s="449"/>
      <c r="E502" s="450" t="str">
        <f>'Data information'!D719</f>
        <v>กก.</v>
      </c>
      <c r="F502" s="449">
        <f>'Data information'!E719</f>
        <v>35.549999999999997</v>
      </c>
      <c r="G502" s="449">
        <f t="shared" si="42"/>
        <v>0</v>
      </c>
      <c r="H502" s="449">
        <f>'Data information'!F719</f>
        <v>0</v>
      </c>
      <c r="I502" s="449">
        <f t="shared" si="43"/>
        <v>0</v>
      </c>
      <c r="J502" s="449">
        <f t="shared" si="44"/>
        <v>0</v>
      </c>
      <c r="K502" s="451"/>
    </row>
    <row r="503" spans="1:11" s="500" customFormat="1">
      <c r="A503" s="451"/>
      <c r="B503" s="475"/>
      <c r="C503" s="489" t="str">
        <f>'Data information'!C720</f>
        <v xml:space="preserve"> - H-200X200X8X12mm. (เสา)</v>
      </c>
      <c r="D503" s="449"/>
      <c r="E503" s="450" t="str">
        <f>'Data information'!D720</f>
        <v>กก.</v>
      </c>
      <c r="F503" s="449">
        <f>'Data information'!E720</f>
        <v>33.409999999999997</v>
      </c>
      <c r="G503" s="449">
        <f t="shared" si="42"/>
        <v>0</v>
      </c>
      <c r="H503" s="449">
        <f>'Data information'!F720</f>
        <v>0</v>
      </c>
      <c r="I503" s="449">
        <f t="shared" si="43"/>
        <v>0</v>
      </c>
      <c r="J503" s="449">
        <f t="shared" si="44"/>
        <v>0</v>
      </c>
      <c r="K503" s="451"/>
    </row>
    <row r="504" spans="1:11" s="500" customFormat="1">
      <c r="A504" s="451"/>
      <c r="B504" s="475"/>
      <c r="C504" s="489" t="str">
        <f>'Data information'!C721</f>
        <v xml:space="preserve"> - แผ่นเหล็กเรียบดำหนา 6 มม. (ลูกตั้ง-ลูกนอน)</v>
      </c>
      <c r="D504" s="449"/>
      <c r="E504" s="450" t="str">
        <f>'Data information'!D721</f>
        <v>กก.</v>
      </c>
      <c r="F504" s="449">
        <f>'Data information'!E721</f>
        <v>25.12</v>
      </c>
      <c r="G504" s="449">
        <f t="shared" si="42"/>
        <v>0</v>
      </c>
      <c r="H504" s="449">
        <f>'Data information'!F721</f>
        <v>0</v>
      </c>
      <c r="I504" s="449">
        <f t="shared" si="43"/>
        <v>0</v>
      </c>
      <c r="J504" s="449">
        <f t="shared" si="44"/>
        <v>0</v>
      </c>
      <c r="K504" s="451"/>
    </row>
    <row r="505" spans="1:11" s="500" customFormat="1">
      <c r="A505" s="451"/>
      <c r="B505" s="475"/>
      <c r="C505" s="489" t="str">
        <f>'Data information'!C722</f>
        <v xml:space="preserve"> - แผ่นเหล็กขนาด 600X400X20mm. </v>
      </c>
      <c r="D505" s="449"/>
      <c r="E505" s="450" t="str">
        <f>'Data information'!D722</f>
        <v>กก.</v>
      </c>
      <c r="F505" s="449">
        <f>'Data information'!E722</f>
        <v>28.44</v>
      </c>
      <c r="G505" s="449">
        <f t="shared" si="42"/>
        <v>0</v>
      </c>
      <c r="H505" s="449">
        <f>'Data information'!F722</f>
        <v>0</v>
      </c>
      <c r="I505" s="449">
        <f t="shared" si="43"/>
        <v>0</v>
      </c>
      <c r="J505" s="449">
        <f t="shared" si="44"/>
        <v>0</v>
      </c>
      <c r="K505" s="451"/>
    </row>
    <row r="506" spans="1:11" s="500" customFormat="1">
      <c r="A506" s="451"/>
      <c r="B506" s="475"/>
      <c r="C506" s="489" t="str">
        <f>'Data information'!C723</f>
        <v xml:space="preserve"> - แผ่นเหล็กขนาด 400X400X20mm. </v>
      </c>
      <c r="D506" s="449"/>
      <c r="E506" s="450" t="str">
        <f>'Data information'!D723</f>
        <v>กก.</v>
      </c>
      <c r="F506" s="449">
        <f>'Data information'!E723</f>
        <v>28.44</v>
      </c>
      <c r="G506" s="449">
        <f t="shared" si="42"/>
        <v>0</v>
      </c>
      <c r="H506" s="449">
        <f>'Data information'!F723</f>
        <v>0</v>
      </c>
      <c r="I506" s="449">
        <f t="shared" si="43"/>
        <v>0</v>
      </c>
      <c r="J506" s="449">
        <f t="shared" si="44"/>
        <v>0</v>
      </c>
      <c r="K506" s="451"/>
    </row>
    <row r="507" spans="1:11" s="500" customFormat="1">
      <c r="A507" s="451"/>
      <c r="B507" s="475"/>
      <c r="C507" s="489" t="str">
        <f>'Data information'!C724</f>
        <v xml:space="preserve"> - J-Bolt 20 mm.</v>
      </c>
      <c r="D507" s="449"/>
      <c r="E507" s="450" t="str">
        <f>'Data information'!D724</f>
        <v>ชุด</v>
      </c>
      <c r="F507" s="449">
        <f>'Data information'!E724</f>
        <v>150</v>
      </c>
      <c r="G507" s="449">
        <f t="shared" si="42"/>
        <v>0</v>
      </c>
      <c r="H507" s="449">
        <f>'Data information'!F724</f>
        <v>0</v>
      </c>
      <c r="I507" s="449">
        <f t="shared" si="43"/>
        <v>0</v>
      </c>
      <c r="J507" s="449">
        <f t="shared" si="44"/>
        <v>0</v>
      </c>
      <c r="K507" s="451"/>
    </row>
    <row r="508" spans="1:11" s="500" customFormat="1">
      <c r="A508" s="451"/>
      <c r="B508" s="475"/>
      <c r="C508" s="489" t="str">
        <f>'Data information'!C725</f>
        <v xml:space="preserve"> - Bolt M20</v>
      </c>
      <c r="D508" s="449"/>
      <c r="E508" s="450" t="str">
        <f>'Data information'!D725</f>
        <v>ชุด</v>
      </c>
      <c r="F508" s="449">
        <f>'Data information'!E725</f>
        <v>150</v>
      </c>
      <c r="G508" s="449">
        <f t="shared" si="42"/>
        <v>0</v>
      </c>
      <c r="H508" s="449">
        <f>'Data information'!F725</f>
        <v>0</v>
      </c>
      <c r="I508" s="449">
        <f t="shared" si="43"/>
        <v>0</v>
      </c>
      <c r="J508" s="449">
        <f t="shared" si="44"/>
        <v>0</v>
      </c>
      <c r="K508" s="451"/>
    </row>
    <row r="509" spans="1:11" s="500" customFormat="1">
      <c r="A509" s="451"/>
      <c r="B509" s="475"/>
      <c r="C509" s="489" t="str">
        <f>'Data information'!C726</f>
        <v xml:space="preserve"> - ค่าแรงเชื่อม ประกอบเหล็กโครงสร้าง</v>
      </c>
      <c r="D509" s="449"/>
      <c r="E509" s="450" t="str">
        <f>'Data information'!D726</f>
        <v>กก.</v>
      </c>
      <c r="F509" s="449">
        <f>'Data information'!E726</f>
        <v>0</v>
      </c>
      <c r="G509" s="449">
        <f t="shared" si="42"/>
        <v>0</v>
      </c>
      <c r="H509" s="449">
        <f>'Data information'!F726</f>
        <v>10</v>
      </c>
      <c r="I509" s="449">
        <f t="shared" si="43"/>
        <v>0</v>
      </c>
      <c r="J509" s="449">
        <f t="shared" si="44"/>
        <v>0</v>
      </c>
      <c r="K509" s="451"/>
    </row>
    <row r="510" spans="1:11" s="500" customFormat="1">
      <c r="A510" s="451"/>
      <c r="B510" s="475"/>
      <c r="C510" s="489" t="str">
        <f>'Data information'!C727</f>
        <v xml:space="preserve"> - ทาสีกันสนิม</v>
      </c>
      <c r="D510" s="449"/>
      <c r="E510" s="450" t="str">
        <f>'Data information'!D727</f>
        <v>ตร.ม.</v>
      </c>
      <c r="F510" s="449">
        <f>'Data information'!E727</f>
        <v>22.42</v>
      </c>
      <c r="G510" s="449">
        <f t="shared" si="42"/>
        <v>0</v>
      </c>
      <c r="H510" s="449">
        <f>'Data information'!F727</f>
        <v>30</v>
      </c>
      <c r="I510" s="449">
        <f t="shared" si="43"/>
        <v>0</v>
      </c>
      <c r="J510" s="449">
        <f t="shared" si="44"/>
        <v>0</v>
      </c>
      <c r="K510" s="451"/>
    </row>
    <row r="511" spans="1:11" s="500" customFormat="1">
      <c r="A511" s="451"/>
      <c r="B511" s="475"/>
      <c r="C511" s="489" t="str">
        <f>'Data information'!C728</f>
        <v xml:space="preserve"> - ทาสีน้ำมัน</v>
      </c>
      <c r="D511" s="449"/>
      <c r="E511" s="450" t="str">
        <f>'Data information'!D728</f>
        <v>ตร.ม.</v>
      </c>
      <c r="F511" s="449">
        <f>'Data information'!E728</f>
        <v>66.12</v>
      </c>
      <c r="G511" s="449">
        <f t="shared" si="42"/>
        <v>0</v>
      </c>
      <c r="H511" s="449">
        <f>'Data information'!F728</f>
        <v>35</v>
      </c>
      <c r="I511" s="449">
        <f t="shared" si="43"/>
        <v>0</v>
      </c>
      <c r="J511" s="449">
        <f t="shared" si="44"/>
        <v>0</v>
      </c>
      <c r="K511" s="451"/>
    </row>
    <row r="512" spans="1:11" s="500" customFormat="1">
      <c r="A512" s="451"/>
      <c r="B512" s="475"/>
      <c r="C512" s="489" t="str">
        <f>'Data information'!C729</f>
        <v xml:space="preserve"> -งานราวเหล็ก ราวบันได ST.2 (RL)</v>
      </c>
      <c r="D512" s="449"/>
      <c r="E512" s="450" t="str">
        <f>'Data information'!D729</f>
        <v>ม.</v>
      </c>
      <c r="F512" s="449">
        <f>'Data information'!E729</f>
        <v>502.06257075664615</v>
      </c>
      <c r="G512" s="449">
        <f t="shared" si="42"/>
        <v>0</v>
      </c>
      <c r="H512" s="449">
        <f>'Data information'!F729</f>
        <v>327.06717152351735</v>
      </c>
      <c r="I512" s="449">
        <f t="shared" si="43"/>
        <v>0</v>
      </c>
      <c r="J512" s="449">
        <f t="shared" si="44"/>
        <v>0</v>
      </c>
      <c r="K512" s="451"/>
    </row>
    <row r="513" spans="1:11" s="500" customFormat="1">
      <c r="A513" s="451"/>
      <c r="B513" s="475"/>
      <c r="C513" s="485" t="str">
        <f>'Data information'!C730</f>
        <v>งานลิฟท์ ทางเชื่อม 5</v>
      </c>
      <c r="D513" s="449"/>
      <c r="E513" s="450"/>
      <c r="F513" s="449"/>
      <c r="G513" s="449"/>
      <c r="H513" s="449"/>
      <c r="I513" s="449"/>
      <c r="J513" s="449"/>
      <c r="K513" s="451"/>
    </row>
    <row r="514" spans="1:11" s="500" customFormat="1">
      <c r="A514" s="451"/>
      <c r="B514" s="475"/>
      <c r="C514" s="489" t="str">
        <f>'Data information'!C731</f>
        <v xml:space="preserve"> - H-200x200x8x12 มม.</v>
      </c>
      <c r="D514" s="449"/>
      <c r="E514" s="450" t="str">
        <f>'Data information'!D731</f>
        <v>กก.</v>
      </c>
      <c r="F514" s="449">
        <f>'Data information'!E731</f>
        <v>33.409999999999997</v>
      </c>
      <c r="G514" s="449">
        <f t="shared" si="42"/>
        <v>0</v>
      </c>
      <c r="H514" s="449">
        <f>'Data information'!F731</f>
        <v>0</v>
      </c>
      <c r="I514" s="449">
        <f t="shared" si="43"/>
        <v>0</v>
      </c>
      <c r="J514" s="449">
        <f t="shared" si="44"/>
        <v>0</v>
      </c>
      <c r="K514" s="451"/>
    </row>
    <row r="515" spans="1:11" s="500" customFormat="1">
      <c r="A515" s="451"/>
      <c r="B515" s="475"/>
      <c r="C515" s="489" t="str">
        <f>'Data information'!C732</f>
        <v xml:space="preserve"> - H-194x150x6x9 มม.</v>
      </c>
      <c r="D515" s="449"/>
      <c r="E515" s="450" t="str">
        <f>'Data information'!D732</f>
        <v>กก.</v>
      </c>
      <c r="F515" s="449">
        <f>'Data information'!E732</f>
        <v>34.020000000000003</v>
      </c>
      <c r="G515" s="449">
        <f t="shared" si="42"/>
        <v>0</v>
      </c>
      <c r="H515" s="449">
        <f>'Data information'!F732</f>
        <v>0</v>
      </c>
      <c r="I515" s="449">
        <f t="shared" si="43"/>
        <v>0</v>
      </c>
      <c r="J515" s="449">
        <f t="shared" si="44"/>
        <v>0</v>
      </c>
      <c r="K515" s="451"/>
    </row>
    <row r="516" spans="1:11" s="500" customFormat="1">
      <c r="A516" s="451"/>
      <c r="B516" s="475"/>
      <c r="C516" s="489" t="str">
        <f>'Data information'!C733</f>
        <v xml:space="preserve"> - C-200x80x7.5x11 มม.</v>
      </c>
      <c r="D516" s="449"/>
      <c r="E516" s="450" t="str">
        <f>'Data information'!D733</f>
        <v>กก.</v>
      </c>
      <c r="F516" s="449">
        <f>'Data information'!E733</f>
        <v>33.409999999999997</v>
      </c>
      <c r="G516" s="449">
        <f t="shared" si="42"/>
        <v>0</v>
      </c>
      <c r="H516" s="449">
        <f>'Data information'!F733</f>
        <v>0</v>
      </c>
      <c r="I516" s="449">
        <f t="shared" si="43"/>
        <v>0</v>
      </c>
      <c r="J516" s="449">
        <f t="shared" si="44"/>
        <v>0</v>
      </c>
      <c r="K516" s="451"/>
    </row>
    <row r="517" spans="1:11" s="500" customFormat="1">
      <c r="A517" s="451"/>
      <c r="B517" s="475"/>
      <c r="C517" s="489" t="str">
        <f>'Data information'!C734</f>
        <v xml:space="preserve"> - แผ่นเหล็กขนาด 250X250X20mm. </v>
      </c>
      <c r="D517" s="449"/>
      <c r="E517" s="450" t="str">
        <f>'Data information'!D734</f>
        <v>กก.</v>
      </c>
      <c r="F517" s="449">
        <f>'Data information'!E734</f>
        <v>28.44</v>
      </c>
      <c r="G517" s="449">
        <f t="shared" si="42"/>
        <v>0</v>
      </c>
      <c r="H517" s="449">
        <f>'Data information'!F734</f>
        <v>0</v>
      </c>
      <c r="I517" s="449">
        <f t="shared" si="43"/>
        <v>0</v>
      </c>
      <c r="J517" s="449">
        <f t="shared" si="44"/>
        <v>0</v>
      </c>
      <c r="K517" s="451"/>
    </row>
    <row r="518" spans="1:11" s="500" customFormat="1">
      <c r="A518" s="451"/>
      <c r="B518" s="475"/>
      <c r="C518" s="489" t="str">
        <f>'Data information'!C735</f>
        <v xml:space="preserve"> - Dowel DB16 ยาว 0.40 ม.  </v>
      </c>
      <c r="D518" s="449"/>
      <c r="E518" s="450" t="str">
        <f>'Data information'!D735</f>
        <v>กก.</v>
      </c>
      <c r="F518" s="449">
        <f>'Data information'!E735</f>
        <v>20.14</v>
      </c>
      <c r="G518" s="449">
        <f t="shared" si="42"/>
        <v>0</v>
      </c>
      <c r="H518" s="449">
        <f>'Data information'!F735</f>
        <v>0</v>
      </c>
      <c r="I518" s="449">
        <f t="shared" si="43"/>
        <v>0</v>
      </c>
      <c r="J518" s="449">
        <f t="shared" si="44"/>
        <v>0</v>
      </c>
      <c r="K518" s="451"/>
    </row>
    <row r="519" spans="1:11" s="500" customFormat="1">
      <c r="A519" s="451"/>
      <c r="B519" s="475"/>
      <c r="C519" s="489" t="str">
        <f>'Data information'!C736</f>
        <v xml:space="preserve"> - ค่าแรงเชื่อม ประกอบเหล็กโครงสร้าง</v>
      </c>
      <c r="D519" s="449"/>
      <c r="E519" s="450" t="str">
        <f>'Data information'!D736</f>
        <v>กก.</v>
      </c>
      <c r="F519" s="449">
        <f>'Data information'!E736</f>
        <v>0</v>
      </c>
      <c r="G519" s="449">
        <f t="shared" si="42"/>
        <v>0</v>
      </c>
      <c r="H519" s="449">
        <f>'Data information'!F736</f>
        <v>10</v>
      </c>
      <c r="I519" s="449">
        <f t="shared" si="43"/>
        <v>0</v>
      </c>
      <c r="J519" s="449">
        <f t="shared" si="44"/>
        <v>0</v>
      </c>
      <c r="K519" s="451"/>
    </row>
    <row r="520" spans="1:11" s="500" customFormat="1">
      <c r="A520" s="451"/>
      <c r="B520" s="475"/>
      <c r="C520" s="489" t="str">
        <f>'Data information'!C737</f>
        <v xml:space="preserve"> - ทาสีกันสนิม</v>
      </c>
      <c r="D520" s="449"/>
      <c r="E520" s="450" t="str">
        <f>'Data information'!D737</f>
        <v>ตร.ม.</v>
      </c>
      <c r="F520" s="449">
        <f>'Data information'!E737</f>
        <v>22.42</v>
      </c>
      <c r="G520" s="449">
        <f t="shared" si="42"/>
        <v>0</v>
      </c>
      <c r="H520" s="449">
        <f>'Data information'!F737</f>
        <v>30</v>
      </c>
      <c r="I520" s="449">
        <f t="shared" si="43"/>
        <v>0</v>
      </c>
      <c r="J520" s="449">
        <f t="shared" si="44"/>
        <v>0</v>
      </c>
      <c r="K520" s="451"/>
    </row>
    <row r="521" spans="1:11" s="500" customFormat="1">
      <c r="A521" s="451"/>
      <c r="B521" s="475"/>
      <c r="C521" s="489" t="str">
        <f>'Data information'!C738</f>
        <v xml:space="preserve"> - ทาสีน้ำมัน</v>
      </c>
      <c r="D521" s="449"/>
      <c r="E521" s="450" t="str">
        <f>'Data information'!D738</f>
        <v>ตร.ม.</v>
      </c>
      <c r="F521" s="449">
        <f>'Data information'!E738</f>
        <v>66.12</v>
      </c>
      <c r="G521" s="449">
        <f t="shared" si="42"/>
        <v>0</v>
      </c>
      <c r="H521" s="449">
        <f>'Data information'!F738</f>
        <v>35</v>
      </c>
      <c r="I521" s="449">
        <f t="shared" si="43"/>
        <v>0</v>
      </c>
      <c r="J521" s="449">
        <f t="shared" si="44"/>
        <v>0</v>
      </c>
      <c r="K521" s="451"/>
    </row>
    <row r="522" spans="1:11" s="500" customFormat="1">
      <c r="A522" s="451"/>
      <c r="B522" s="475"/>
      <c r="C522" s="485" t="str">
        <f>'Data information'!C739</f>
        <v>ราวกันตก RL ทางเชื่อม</v>
      </c>
      <c r="D522" s="449"/>
      <c r="E522" s="450"/>
      <c r="F522" s="449"/>
      <c r="G522" s="449"/>
      <c r="H522" s="449"/>
      <c r="I522" s="449"/>
      <c r="J522" s="449"/>
      <c r="K522" s="451"/>
    </row>
    <row r="523" spans="1:11" s="500" customFormat="1">
      <c r="A523" s="451"/>
      <c r="B523" s="475"/>
      <c r="C523" s="489" t="str">
        <f>'Data information'!C740</f>
        <v xml:space="preserve"> - งานราวเหล็กกันตก </v>
      </c>
      <c r="D523" s="449"/>
      <c r="E523" s="450" t="str">
        <f>'Data information'!D740</f>
        <v>ม.</v>
      </c>
      <c r="F523" s="449">
        <f>'Data information'!E740</f>
        <v>502.06257075664615</v>
      </c>
      <c r="G523" s="449">
        <f t="shared" si="42"/>
        <v>0</v>
      </c>
      <c r="H523" s="449">
        <f>'Data information'!F740</f>
        <v>327.06717152351735</v>
      </c>
      <c r="I523" s="449">
        <f t="shared" si="43"/>
        <v>0</v>
      </c>
      <c r="J523" s="449">
        <f t="shared" si="44"/>
        <v>0</v>
      </c>
      <c r="K523" s="451"/>
    </row>
    <row r="524" spans="1:11" s="500" customFormat="1" hidden="1">
      <c r="A524" s="451"/>
      <c r="B524" s="475"/>
      <c r="C524" s="485" t="str">
        <f>'Data information'!C741</f>
        <v>ราวกันตก RL-2 ทางเชื่อม</v>
      </c>
      <c r="D524" s="449"/>
      <c r="E524" s="450"/>
      <c r="F524" s="449"/>
      <c r="G524" s="449"/>
      <c r="H524" s="449"/>
      <c r="I524" s="449"/>
      <c r="J524" s="449"/>
      <c r="K524" s="451"/>
    </row>
    <row r="525" spans="1:11" s="500" customFormat="1" hidden="1">
      <c r="A525" s="451"/>
      <c r="B525" s="475"/>
      <c r="C525" s="489" t="str">
        <f>'Data information'!C742</f>
        <v xml:space="preserve"> - งานราวเหล็กกันตก </v>
      </c>
      <c r="D525" s="449"/>
      <c r="E525" s="450" t="str">
        <f>'Data information'!D742</f>
        <v>ม.</v>
      </c>
      <c r="F525" s="449">
        <f>'Data information'!E742</f>
        <v>192.40384374999999</v>
      </c>
      <c r="G525" s="449">
        <f t="shared" si="42"/>
        <v>0</v>
      </c>
      <c r="H525" s="449">
        <f>'Data information'!F742</f>
        <v>80.226874999999993</v>
      </c>
      <c r="I525" s="449">
        <f t="shared" si="43"/>
        <v>0</v>
      </c>
      <c r="J525" s="449">
        <f t="shared" si="44"/>
        <v>0</v>
      </c>
      <c r="K525" s="451"/>
    </row>
    <row r="526" spans="1:11" s="500" customFormat="1" hidden="1">
      <c r="A526" s="480"/>
      <c r="B526" s="481"/>
      <c r="C526" s="485" t="str">
        <f>'Data information'!C743</f>
        <v>งานอื่นๆ</v>
      </c>
      <c r="D526" s="449"/>
      <c r="E526" s="458"/>
      <c r="F526" s="451"/>
      <c r="G526" s="451"/>
      <c r="H526" s="451"/>
      <c r="I526" s="451"/>
      <c r="J526" s="451"/>
      <c r="K526" s="451"/>
    </row>
    <row r="527" spans="1:11" s="500" customFormat="1" hidden="1">
      <c r="A527" s="451"/>
      <c r="B527" s="475"/>
      <c r="C527" s="485" t="str">
        <f>'Data information'!C744</f>
        <v>ผนัง 9</v>
      </c>
      <c r="D527" s="449"/>
      <c r="E527" s="450"/>
      <c r="F527" s="449"/>
      <c r="G527" s="449"/>
      <c r="H527" s="449"/>
      <c r="I527" s="449"/>
      <c r="J527" s="449"/>
      <c r="K527" s="469"/>
    </row>
    <row r="528" spans="1:11" s="500" customFormat="1" hidden="1">
      <c r="A528" s="451"/>
      <c r="B528" s="475"/>
      <c r="C528" s="489" t="str">
        <f>'Data information'!C745</f>
        <v xml:space="preserve"> - H-200x200x8x12 mm.</v>
      </c>
      <c r="D528" s="449"/>
      <c r="E528" s="450" t="str">
        <f>'Data information'!D745</f>
        <v>กก.</v>
      </c>
      <c r="F528" s="449">
        <f>'Data information'!E745</f>
        <v>33.409999999999997</v>
      </c>
      <c r="G528" s="449">
        <f t="shared" ref="G528:G544" si="45">D528*F528</f>
        <v>0</v>
      </c>
      <c r="H528" s="449">
        <f>'Data information'!F745</f>
        <v>0</v>
      </c>
      <c r="I528" s="449">
        <f t="shared" ref="I528:I544" si="46">D528*H528</f>
        <v>0</v>
      </c>
      <c r="J528" s="449">
        <f t="shared" ref="J528:J544" si="47">G528+I528</f>
        <v>0</v>
      </c>
      <c r="K528" s="451"/>
    </row>
    <row r="529" spans="1:11" s="500" customFormat="1" hidden="1">
      <c r="A529" s="451"/>
      <c r="B529" s="475"/>
      <c r="C529" s="489" t="str">
        <f>'Data information'!C746</f>
        <v xml:space="preserve"> - H-194x150x6x9 mm.</v>
      </c>
      <c r="D529" s="449"/>
      <c r="E529" s="450" t="str">
        <f>'Data information'!D746</f>
        <v>กก.</v>
      </c>
      <c r="F529" s="449">
        <f>'Data information'!E746</f>
        <v>34.020000000000003</v>
      </c>
      <c r="G529" s="449">
        <f t="shared" si="45"/>
        <v>0</v>
      </c>
      <c r="H529" s="449">
        <f>'Data information'!F746</f>
        <v>0</v>
      </c>
      <c r="I529" s="449">
        <f t="shared" si="46"/>
        <v>0</v>
      </c>
      <c r="J529" s="449">
        <f t="shared" si="47"/>
        <v>0</v>
      </c>
      <c r="K529" s="451"/>
    </row>
    <row r="530" spans="1:11" s="500" customFormat="1" hidden="1">
      <c r="A530" s="451"/>
      <c r="B530" s="475"/>
      <c r="C530" s="489" t="str">
        <f>'Data information'!C747</f>
        <v xml:space="preserve"> - H-100x100x6x8 mm.</v>
      </c>
      <c r="D530" s="449"/>
      <c r="E530" s="450" t="str">
        <f>'Data information'!D747</f>
        <v>กก.</v>
      </c>
      <c r="F530" s="449">
        <f>'Data information'!E747</f>
        <v>33.409999999999997</v>
      </c>
      <c r="G530" s="449">
        <f t="shared" si="45"/>
        <v>0</v>
      </c>
      <c r="H530" s="449">
        <f>'Data information'!F747</f>
        <v>0</v>
      </c>
      <c r="I530" s="449">
        <f t="shared" si="46"/>
        <v>0</v>
      </c>
      <c r="J530" s="449">
        <f t="shared" si="47"/>
        <v>0</v>
      </c>
      <c r="K530" s="451"/>
    </row>
    <row r="531" spans="1:11" s="500" customFormat="1" hidden="1">
      <c r="A531" s="451"/>
      <c r="B531" s="475"/>
      <c r="C531" s="489" t="str">
        <f>'Data information'!C748</f>
        <v xml:space="preserve"> - C-CHANNELS 300X90X10X15.5mm.</v>
      </c>
      <c r="D531" s="449"/>
      <c r="E531" s="450" t="str">
        <f>'Data information'!D748</f>
        <v>กก.</v>
      </c>
      <c r="F531" s="449">
        <f>'Data information'!E748</f>
        <v>38.93</v>
      </c>
      <c r="G531" s="449">
        <f t="shared" si="45"/>
        <v>0</v>
      </c>
      <c r="H531" s="449">
        <f>'Data information'!F748</f>
        <v>0</v>
      </c>
      <c r="I531" s="449">
        <f t="shared" si="46"/>
        <v>0</v>
      </c>
      <c r="J531" s="449">
        <f t="shared" si="47"/>
        <v>0</v>
      </c>
      <c r="K531" s="451"/>
    </row>
    <row r="532" spans="1:11" s="500" customFormat="1" hidden="1">
      <c r="A532" s="451"/>
      <c r="B532" s="475"/>
      <c r="C532" s="489" t="str">
        <f>'Data information'!C749</f>
        <v xml:space="preserve"> - เหล็กLG 100X100x3.2 mm. </v>
      </c>
      <c r="D532" s="449"/>
      <c r="E532" s="450" t="str">
        <f>'Data information'!D749</f>
        <v>กก.</v>
      </c>
      <c r="F532" s="449">
        <f>'Data information'!E749</f>
        <v>26.59</v>
      </c>
      <c r="G532" s="449">
        <f t="shared" si="45"/>
        <v>0</v>
      </c>
      <c r="H532" s="449">
        <f>'Data information'!F749</f>
        <v>0</v>
      </c>
      <c r="I532" s="449">
        <f t="shared" si="46"/>
        <v>0</v>
      </c>
      <c r="J532" s="449">
        <f t="shared" si="47"/>
        <v>0</v>
      </c>
      <c r="K532" s="451"/>
    </row>
    <row r="533" spans="1:11" s="500" customFormat="1" hidden="1">
      <c r="A533" s="451"/>
      <c r="B533" s="475"/>
      <c r="C533" s="489" t="str">
        <f>'Data information'!C750</f>
        <v xml:space="preserve"> - PL.300x300x12mm.</v>
      </c>
      <c r="D533" s="449"/>
      <c r="E533" s="450" t="str">
        <f>'Data information'!D750</f>
        <v>กก.</v>
      </c>
      <c r="F533" s="449">
        <f>'Data information'!E750</f>
        <v>25.12</v>
      </c>
      <c r="G533" s="449">
        <f t="shared" si="45"/>
        <v>0</v>
      </c>
      <c r="H533" s="449">
        <f>'Data information'!F750</f>
        <v>0</v>
      </c>
      <c r="I533" s="449">
        <f t="shared" si="46"/>
        <v>0</v>
      </c>
      <c r="J533" s="449">
        <f t="shared" si="47"/>
        <v>0</v>
      </c>
      <c r="K533" s="451"/>
    </row>
    <row r="534" spans="1:11" s="500" customFormat="1" hidden="1">
      <c r="A534" s="451"/>
      <c r="B534" s="475"/>
      <c r="C534" s="489" t="str">
        <f>'Data information'!C751</f>
        <v xml:space="preserve"> - Bolt M25 (ฝังลึก 0.50 ม.)</v>
      </c>
      <c r="D534" s="449"/>
      <c r="E534" s="450" t="str">
        <f>'Data information'!D751</f>
        <v>ชุด</v>
      </c>
      <c r="F534" s="449">
        <f>'Data information'!E751</f>
        <v>175</v>
      </c>
      <c r="G534" s="449">
        <f t="shared" si="45"/>
        <v>0</v>
      </c>
      <c r="H534" s="449">
        <f>'Data information'!F751</f>
        <v>0</v>
      </c>
      <c r="I534" s="449">
        <f t="shared" si="46"/>
        <v>0</v>
      </c>
      <c r="J534" s="449">
        <f t="shared" si="47"/>
        <v>0</v>
      </c>
      <c r="K534" s="451"/>
    </row>
    <row r="535" spans="1:11" s="500" customFormat="1" hidden="1">
      <c r="A535" s="451"/>
      <c r="B535" s="475"/>
      <c r="C535" s="489" t="str">
        <f>'Data information'!C752</f>
        <v xml:space="preserve"> - Bolt M20 (ฝังลึก 0.50 ม.)</v>
      </c>
      <c r="D535" s="449"/>
      <c r="E535" s="450" t="str">
        <f>'Data information'!D752</f>
        <v>ชุด</v>
      </c>
      <c r="F535" s="449">
        <f>'Data information'!E752</f>
        <v>150</v>
      </c>
      <c r="G535" s="449">
        <f t="shared" si="45"/>
        <v>0</v>
      </c>
      <c r="H535" s="449">
        <f>'Data information'!F752</f>
        <v>0</v>
      </c>
      <c r="I535" s="449">
        <f t="shared" si="46"/>
        <v>0</v>
      </c>
      <c r="J535" s="449">
        <f t="shared" si="47"/>
        <v>0</v>
      </c>
      <c r="K535" s="451"/>
    </row>
    <row r="536" spans="1:11" s="500" customFormat="1" hidden="1">
      <c r="A536" s="451"/>
      <c r="B536" s="475"/>
      <c r="C536" s="489" t="str">
        <f>'Data information'!C753</f>
        <v xml:space="preserve"> - Dowel 6-DB16 ยาว 0.40 m.</v>
      </c>
      <c r="D536" s="449"/>
      <c r="E536" s="450" t="str">
        <f>'Data information'!D753</f>
        <v>กก.</v>
      </c>
      <c r="F536" s="449">
        <f>'Data information'!E753</f>
        <v>20.14</v>
      </c>
      <c r="G536" s="449">
        <f t="shared" si="45"/>
        <v>0</v>
      </c>
      <c r="H536" s="449">
        <f>'Data information'!F753</f>
        <v>0</v>
      </c>
      <c r="I536" s="449">
        <f t="shared" si="46"/>
        <v>0</v>
      </c>
      <c r="J536" s="449">
        <f t="shared" si="47"/>
        <v>0</v>
      </c>
      <c r="K536" s="451"/>
    </row>
    <row r="537" spans="1:11" s="500" customFormat="1" hidden="1">
      <c r="A537" s="451"/>
      <c r="B537" s="475"/>
      <c r="C537" s="489" t="str">
        <f>'Data information'!C754</f>
        <v xml:space="preserve"> - Aluminium composite ใส้ในกันไฟ หนา 4 มม.</v>
      </c>
      <c r="D537" s="449"/>
      <c r="E537" s="450" t="str">
        <f>'Data information'!D754</f>
        <v>ตร.ม.</v>
      </c>
      <c r="F537" s="449">
        <f>'Data information'!E754</f>
        <v>1807.87</v>
      </c>
      <c r="G537" s="449">
        <f t="shared" si="45"/>
        <v>0</v>
      </c>
      <c r="H537" s="449">
        <f>'Data information'!F754</f>
        <v>0</v>
      </c>
      <c r="I537" s="449">
        <f t="shared" si="46"/>
        <v>0</v>
      </c>
      <c r="J537" s="449">
        <f t="shared" si="47"/>
        <v>0</v>
      </c>
      <c r="K537" s="451"/>
    </row>
    <row r="538" spans="1:11" s="500" customFormat="1" hidden="1">
      <c r="A538" s="451"/>
      <c r="B538" s="475"/>
      <c r="C538" s="489" t="str">
        <f>'Data information'!C755</f>
        <v xml:space="preserve"> - ค่าแรงเชื่อม</v>
      </c>
      <c r="D538" s="449"/>
      <c r="E538" s="450" t="str">
        <f>'Data information'!D755</f>
        <v>กก.</v>
      </c>
      <c r="F538" s="449">
        <f>'Data information'!E755</f>
        <v>0</v>
      </c>
      <c r="G538" s="449">
        <f t="shared" si="45"/>
        <v>0</v>
      </c>
      <c r="H538" s="449">
        <f>'Data information'!F755</f>
        <v>10</v>
      </c>
      <c r="I538" s="449">
        <f t="shared" si="46"/>
        <v>0</v>
      </c>
      <c r="J538" s="449">
        <f t="shared" si="47"/>
        <v>0</v>
      </c>
      <c r="K538" s="451"/>
    </row>
    <row r="539" spans="1:11" s="500" customFormat="1" hidden="1">
      <c r="A539" s="451"/>
      <c r="B539" s="475"/>
      <c r="C539" s="489" t="str">
        <f>'Data information'!C756</f>
        <v xml:space="preserve"> - ทาสีกันสนิม</v>
      </c>
      <c r="D539" s="449"/>
      <c r="E539" s="450" t="str">
        <f>'Data information'!D756</f>
        <v>ตร.ม.</v>
      </c>
      <c r="F539" s="449">
        <f>'Data information'!E756</f>
        <v>22.42</v>
      </c>
      <c r="G539" s="449">
        <f t="shared" si="45"/>
        <v>0</v>
      </c>
      <c r="H539" s="449">
        <f>'Data information'!F756</f>
        <v>30</v>
      </c>
      <c r="I539" s="449">
        <f t="shared" si="46"/>
        <v>0</v>
      </c>
      <c r="J539" s="449">
        <f t="shared" si="47"/>
        <v>0</v>
      </c>
      <c r="K539" s="451"/>
    </row>
    <row r="540" spans="1:11" s="500" customFormat="1" hidden="1">
      <c r="A540" s="451"/>
      <c r="B540" s="475"/>
      <c r="C540" s="489" t="str">
        <f>'Data information'!C757</f>
        <v xml:space="preserve"> - ทาสีน้ำมัน</v>
      </c>
      <c r="D540" s="449"/>
      <c r="E540" s="450" t="str">
        <f>'Data information'!D757</f>
        <v>ตร.ม.</v>
      </c>
      <c r="F540" s="449">
        <f>'Data information'!E757</f>
        <v>66.12</v>
      </c>
      <c r="G540" s="449">
        <f t="shared" si="45"/>
        <v>0</v>
      </c>
      <c r="H540" s="449">
        <f>'Data information'!F757</f>
        <v>35</v>
      </c>
      <c r="I540" s="449">
        <f t="shared" si="46"/>
        <v>0</v>
      </c>
      <c r="J540" s="449">
        <f t="shared" si="47"/>
        <v>0</v>
      </c>
      <c r="K540" s="451"/>
    </row>
    <row r="541" spans="1:11" s="500" customFormat="1" hidden="1">
      <c r="A541" s="451"/>
      <c r="B541" s="475"/>
      <c r="C541" s="485" t="str">
        <f>'Data information'!C758</f>
        <v xml:space="preserve"> - ราวกันตก RL 1อาคาร 1,3</v>
      </c>
      <c r="D541" s="449"/>
      <c r="E541" s="450"/>
      <c r="F541" s="449"/>
      <c r="G541" s="449"/>
      <c r="H541" s="449"/>
      <c r="I541" s="449"/>
      <c r="J541" s="449"/>
      <c r="K541" s="451"/>
    </row>
    <row r="542" spans="1:11" s="500" customFormat="1" hidden="1">
      <c r="A542" s="451"/>
      <c r="B542" s="475"/>
      <c r="C542" s="489" t="str">
        <f>'Data information'!C759</f>
        <v xml:space="preserve"> - งานราวเหล็กกันตก </v>
      </c>
      <c r="D542" s="449"/>
      <c r="E542" s="450" t="str">
        <f>'Data information'!D759</f>
        <v>ม.</v>
      </c>
      <c r="F542" s="449">
        <f>'Data information'!E759</f>
        <v>1065</v>
      </c>
      <c r="G542" s="449">
        <f t="shared" si="45"/>
        <v>0</v>
      </c>
      <c r="H542" s="449">
        <f>'Data information'!F759</f>
        <v>560</v>
      </c>
      <c r="I542" s="449">
        <f t="shared" si="46"/>
        <v>0</v>
      </c>
      <c r="J542" s="449">
        <f t="shared" si="47"/>
        <v>0</v>
      </c>
      <c r="K542" s="451"/>
    </row>
    <row r="543" spans="1:11" s="500" customFormat="1" hidden="1">
      <c r="A543" s="451"/>
      <c r="B543" s="475"/>
      <c r="C543" s="485" t="str">
        <f>'Data information'!C760</f>
        <v>ราวกันตก RL2 อาคาร3,4,5</v>
      </c>
      <c r="D543" s="449"/>
      <c r="E543" s="450"/>
      <c r="F543" s="449"/>
      <c r="G543" s="449"/>
      <c r="H543" s="449"/>
      <c r="I543" s="449"/>
      <c r="J543" s="449"/>
      <c r="K543" s="451"/>
    </row>
    <row r="544" spans="1:11" s="500" customFormat="1" hidden="1">
      <c r="A544" s="451"/>
      <c r="B544" s="475"/>
      <c r="C544" s="489" t="str">
        <f>'Data information'!C761</f>
        <v xml:space="preserve"> - งานราวเหล็กกันตก </v>
      </c>
      <c r="D544" s="449"/>
      <c r="E544" s="450" t="str">
        <f>'Data information'!D761</f>
        <v>ม.</v>
      </c>
      <c r="F544" s="449">
        <f>'Data information'!E761</f>
        <v>190</v>
      </c>
      <c r="G544" s="449">
        <f t="shared" si="45"/>
        <v>0</v>
      </c>
      <c r="H544" s="449">
        <f>'Data information'!F761</f>
        <v>114</v>
      </c>
      <c r="I544" s="449">
        <f t="shared" si="46"/>
        <v>0</v>
      </c>
      <c r="J544" s="449">
        <f t="shared" si="47"/>
        <v>0</v>
      </c>
      <c r="K544" s="451"/>
    </row>
    <row r="545" spans="1:11" s="500" customFormat="1" hidden="1">
      <c r="A545" s="451"/>
      <c r="B545" s="475"/>
      <c r="C545" s="485" t="str">
        <f>'Data information'!C762</f>
        <v>ราวกันตก RL3 อาคาร1</v>
      </c>
      <c r="D545" s="449"/>
      <c r="E545" s="450"/>
      <c r="F545" s="449"/>
      <c r="G545" s="449"/>
      <c r="H545" s="449"/>
      <c r="I545" s="449"/>
      <c r="J545" s="449"/>
      <c r="K545" s="451"/>
    </row>
    <row r="546" spans="1:11" s="500" customFormat="1" hidden="1">
      <c r="A546" s="451"/>
      <c r="B546" s="475"/>
      <c r="C546" s="489" t="str">
        <f>'Data information'!C763</f>
        <v xml:space="preserve"> - ราวระเบียงกระจกลามิเนตใส 6mm.+PVB 0.38mm.+6mm.ใส พร้อมวงกบอลูมิเนียม</v>
      </c>
      <c r="D546" s="449"/>
      <c r="E546" s="450" t="str">
        <f>'Data information'!D763</f>
        <v>ม.</v>
      </c>
      <c r="F546" s="449">
        <f>'Data information'!E763</f>
        <v>4131.8500000000004</v>
      </c>
      <c r="G546" s="449">
        <f t="shared" ref="G546:G562" si="48">D546*F546</f>
        <v>0</v>
      </c>
      <c r="H546" s="449">
        <f>'Data information'!F763</f>
        <v>0</v>
      </c>
      <c r="I546" s="449">
        <f t="shared" ref="I546:I562" si="49">D546*H546</f>
        <v>0</v>
      </c>
      <c r="J546" s="449">
        <f t="shared" ref="J546:J562" si="50">G546+I546</f>
        <v>0</v>
      </c>
      <c r="K546" s="451"/>
    </row>
    <row r="547" spans="1:11" s="500" customFormat="1" hidden="1">
      <c r="A547" s="451"/>
      <c r="B547" s="475"/>
      <c r="C547" s="489" t="str">
        <f>'Data information'!C764</f>
        <v xml:space="preserve"> - C-CHANNELS 300X90X10X15.5mm.</v>
      </c>
      <c r="D547" s="449"/>
      <c r="E547" s="450" t="str">
        <f>'Data information'!D764</f>
        <v>กก.</v>
      </c>
      <c r="F547" s="449">
        <f>'Data information'!E764</f>
        <v>38.93</v>
      </c>
      <c r="G547" s="449">
        <f t="shared" si="48"/>
        <v>0</v>
      </c>
      <c r="H547" s="449">
        <f>'Data information'!F764</f>
        <v>0</v>
      </c>
      <c r="I547" s="449">
        <f t="shared" si="49"/>
        <v>0</v>
      </c>
      <c r="J547" s="449">
        <f t="shared" si="50"/>
        <v>0</v>
      </c>
      <c r="K547" s="451"/>
    </row>
    <row r="548" spans="1:11" s="500" customFormat="1" hidden="1">
      <c r="A548" s="451"/>
      <c r="B548" s="475"/>
      <c r="C548" s="489" t="str">
        <f>'Data information'!C765</f>
        <v xml:space="preserve"> - ค่าแรงเชื่อม</v>
      </c>
      <c r="D548" s="449"/>
      <c r="E548" s="450" t="str">
        <f>'Data information'!D765</f>
        <v>กก.</v>
      </c>
      <c r="F548" s="449">
        <f>'Data information'!E765</f>
        <v>0</v>
      </c>
      <c r="G548" s="449">
        <f t="shared" si="48"/>
        <v>0</v>
      </c>
      <c r="H548" s="449">
        <f>'Data information'!F765</f>
        <v>10</v>
      </c>
      <c r="I548" s="449">
        <f t="shared" si="49"/>
        <v>0</v>
      </c>
      <c r="J548" s="449">
        <f t="shared" si="50"/>
        <v>0</v>
      </c>
      <c r="K548" s="451"/>
    </row>
    <row r="549" spans="1:11" s="500" customFormat="1" hidden="1">
      <c r="A549" s="451"/>
      <c r="B549" s="475"/>
      <c r="C549" s="489" t="str">
        <f>'Data information'!C766</f>
        <v xml:space="preserve"> - ทาสีกันสนิม</v>
      </c>
      <c r="D549" s="449"/>
      <c r="E549" s="450" t="str">
        <f>'Data information'!D766</f>
        <v>ตร.ม.</v>
      </c>
      <c r="F549" s="449">
        <f>'Data information'!E766</f>
        <v>35</v>
      </c>
      <c r="G549" s="449">
        <f t="shared" si="48"/>
        <v>0</v>
      </c>
      <c r="H549" s="449">
        <f>'Data information'!F766</f>
        <v>30</v>
      </c>
      <c r="I549" s="449">
        <f t="shared" si="49"/>
        <v>0</v>
      </c>
      <c r="J549" s="449">
        <f t="shared" si="50"/>
        <v>0</v>
      </c>
      <c r="K549" s="451"/>
    </row>
    <row r="550" spans="1:11" s="500" customFormat="1" hidden="1">
      <c r="A550" s="451"/>
      <c r="B550" s="475"/>
      <c r="C550" s="489" t="str">
        <f>'Data information'!C767</f>
        <v xml:space="preserve"> - ทาสีน้ำมัน</v>
      </c>
      <c r="D550" s="449"/>
      <c r="E550" s="450" t="str">
        <f>'Data information'!D767</f>
        <v>ตร.ม.</v>
      </c>
      <c r="F550" s="449">
        <f>'Data information'!E767</f>
        <v>45</v>
      </c>
      <c r="G550" s="449">
        <f t="shared" si="48"/>
        <v>0</v>
      </c>
      <c r="H550" s="449">
        <f>'Data information'!F767</f>
        <v>35</v>
      </c>
      <c r="I550" s="449">
        <f t="shared" si="49"/>
        <v>0</v>
      </c>
      <c r="J550" s="449">
        <f t="shared" si="50"/>
        <v>0</v>
      </c>
      <c r="K550" s="451"/>
    </row>
    <row r="551" spans="1:11" s="500" customFormat="1" hidden="1">
      <c r="A551" s="451"/>
      <c r="B551" s="475"/>
      <c r="C551" s="485" t="str">
        <f>'Data information'!C768</f>
        <v>ราวกันตก RL4 อาคาร1</v>
      </c>
      <c r="D551" s="449"/>
      <c r="E551" s="450"/>
      <c r="F551" s="449"/>
      <c r="G551" s="449"/>
      <c r="H551" s="449"/>
      <c r="I551" s="449"/>
      <c r="J551" s="449"/>
      <c r="K551" s="451"/>
    </row>
    <row r="552" spans="1:11" s="500" customFormat="1" hidden="1">
      <c r="A552" s="451"/>
      <c r="B552" s="475"/>
      <c r="C552" s="489" t="str">
        <f>'Data information'!C769</f>
        <v xml:space="preserve"> - งานราวเหล็กกันตก </v>
      </c>
      <c r="D552" s="449"/>
      <c r="E552" s="450" t="str">
        <f>'Data information'!D769</f>
        <v>ม.</v>
      </c>
      <c r="F552" s="449">
        <f>'Data information'!E769</f>
        <v>1178</v>
      </c>
      <c r="G552" s="449">
        <f t="shared" si="48"/>
        <v>0</v>
      </c>
      <c r="H552" s="449">
        <f>'Data information'!F769</f>
        <v>560</v>
      </c>
      <c r="I552" s="449">
        <f t="shared" si="49"/>
        <v>0</v>
      </c>
      <c r="J552" s="449">
        <f t="shared" si="50"/>
        <v>0</v>
      </c>
      <c r="K552" s="451"/>
    </row>
    <row r="553" spans="1:11" s="500" customFormat="1" hidden="1">
      <c r="A553" s="451"/>
      <c r="B553" s="475"/>
      <c r="C553" s="485" t="str">
        <f>'Data information'!C770</f>
        <v>งานเหล็กพับตกแต่งหน้าอาคาร</v>
      </c>
      <c r="D553" s="449"/>
      <c r="E553" s="450"/>
      <c r="F553" s="449"/>
      <c r="G553" s="449"/>
      <c r="H553" s="449"/>
      <c r="I553" s="449"/>
      <c r="J553" s="449"/>
      <c r="K553" s="451"/>
    </row>
    <row r="554" spans="1:11" s="500" customFormat="1" hidden="1">
      <c r="A554" s="451"/>
      <c r="B554" s="475"/>
      <c r="C554" s="489" t="str">
        <f>'Data information'!C771</f>
        <v xml:space="preserve"> - แผ่นเหล็กเรียบดำหนา 2 มม.พับรูตัวยูขนาด 300X100มม.</v>
      </c>
      <c r="D554" s="449"/>
      <c r="E554" s="450" t="str">
        <f>'Data information'!D771</f>
        <v>กก.</v>
      </c>
      <c r="F554" s="449">
        <f>'Data information'!E771</f>
        <v>24.43</v>
      </c>
      <c r="G554" s="449">
        <f t="shared" si="48"/>
        <v>0</v>
      </c>
      <c r="H554" s="449">
        <f>'Data information'!F771</f>
        <v>0</v>
      </c>
      <c r="I554" s="449">
        <f t="shared" si="49"/>
        <v>0</v>
      </c>
      <c r="J554" s="449">
        <f t="shared" si="50"/>
        <v>0</v>
      </c>
      <c r="K554" s="451"/>
    </row>
    <row r="555" spans="1:11" s="500" customFormat="1" hidden="1">
      <c r="A555" s="451"/>
      <c r="B555" s="475"/>
      <c r="C555" s="489" t="str">
        <f>'Data information'!C772</f>
        <v xml:space="preserve"> - ค่าแรงเชื่อม+พับ</v>
      </c>
      <c r="D555" s="449"/>
      <c r="E555" s="450" t="str">
        <f>'Data information'!D772</f>
        <v>กก.</v>
      </c>
      <c r="F555" s="449">
        <f>'Data information'!E772</f>
        <v>0</v>
      </c>
      <c r="G555" s="449">
        <f t="shared" si="48"/>
        <v>0</v>
      </c>
      <c r="H555" s="449">
        <f>'Data information'!F772</f>
        <v>10</v>
      </c>
      <c r="I555" s="449">
        <f t="shared" si="49"/>
        <v>0</v>
      </c>
      <c r="J555" s="449">
        <f t="shared" si="50"/>
        <v>0</v>
      </c>
      <c r="K555" s="451"/>
    </row>
    <row r="556" spans="1:11" s="500" customFormat="1" hidden="1">
      <c r="A556" s="451"/>
      <c r="B556" s="475"/>
      <c r="C556" s="489" t="str">
        <f>'Data information'!C773</f>
        <v xml:space="preserve"> - ทาสีกันสนิม</v>
      </c>
      <c r="D556" s="449"/>
      <c r="E556" s="450" t="str">
        <f>'Data information'!D773</f>
        <v>ตร.ม.</v>
      </c>
      <c r="F556" s="449">
        <f>'Data information'!E773</f>
        <v>22.42</v>
      </c>
      <c r="G556" s="449">
        <f t="shared" si="48"/>
        <v>0</v>
      </c>
      <c r="H556" s="449">
        <f>'Data information'!F773</f>
        <v>30</v>
      </c>
      <c r="I556" s="449">
        <f t="shared" si="49"/>
        <v>0</v>
      </c>
      <c r="J556" s="449">
        <f t="shared" si="50"/>
        <v>0</v>
      </c>
      <c r="K556" s="451"/>
    </row>
    <row r="557" spans="1:11" s="500" customFormat="1" hidden="1">
      <c r="A557" s="451"/>
      <c r="B557" s="475"/>
      <c r="C557" s="489" t="str">
        <f>'Data information'!C774</f>
        <v xml:space="preserve"> - ทาสีน้ำมัน</v>
      </c>
      <c r="D557" s="449"/>
      <c r="E557" s="450" t="str">
        <f>'Data information'!D774</f>
        <v>ตร.ม.</v>
      </c>
      <c r="F557" s="449">
        <f>'Data information'!E774</f>
        <v>66.12</v>
      </c>
      <c r="G557" s="449">
        <f t="shared" si="48"/>
        <v>0</v>
      </c>
      <c r="H557" s="449">
        <f>'Data information'!F774</f>
        <v>35</v>
      </c>
      <c r="I557" s="449">
        <f t="shared" si="49"/>
        <v>0</v>
      </c>
      <c r="J557" s="449">
        <f t="shared" si="50"/>
        <v>0</v>
      </c>
      <c r="K557" s="451"/>
    </row>
    <row r="558" spans="1:11" s="500" customFormat="1" hidden="1">
      <c r="A558" s="451"/>
      <c r="B558" s="475"/>
      <c r="C558" s="485" t="str">
        <f>'Data information'!C775</f>
        <v>หลังคาระแนงคลุมระเบียง (แบบขยาย SS1)</v>
      </c>
      <c r="D558" s="449"/>
      <c r="E558" s="450"/>
      <c r="F558" s="449"/>
      <c r="G558" s="449"/>
      <c r="H558" s="449"/>
      <c r="I558" s="449"/>
      <c r="J558" s="449"/>
      <c r="K558" s="469" t="s">
        <v>967</v>
      </c>
    </row>
    <row r="559" spans="1:11" s="500" customFormat="1" hidden="1">
      <c r="A559" s="451"/>
      <c r="B559" s="475"/>
      <c r="C559" s="489" t="str">
        <f>'Data information'!C776</f>
        <v xml:space="preserve"> - H-350x175x7x11 mm.</v>
      </c>
      <c r="D559" s="449"/>
      <c r="E559" s="450" t="str">
        <f>'Data information'!D776</f>
        <v>กก.</v>
      </c>
      <c r="F559" s="449">
        <f>'Data information'!E776</f>
        <v>33.409999999999997</v>
      </c>
      <c r="G559" s="449">
        <f t="shared" si="48"/>
        <v>0</v>
      </c>
      <c r="H559" s="449">
        <f>'Data information'!F776</f>
        <v>0</v>
      </c>
      <c r="I559" s="449">
        <f t="shared" si="49"/>
        <v>0</v>
      </c>
      <c r="J559" s="449">
        <f t="shared" si="50"/>
        <v>0</v>
      </c>
      <c r="K559" s="451"/>
    </row>
    <row r="560" spans="1:11" s="500" customFormat="1" hidden="1">
      <c r="A560" s="451"/>
      <c r="B560" s="475"/>
      <c r="C560" s="489" t="str">
        <f>'Data information'!C777</f>
        <v xml:space="preserve"> - C-CHANNELS 300X90X10X15.5mm.</v>
      </c>
      <c r="D560" s="449"/>
      <c r="E560" s="450" t="str">
        <f>'Data information'!D777</f>
        <v>กก.</v>
      </c>
      <c r="F560" s="449">
        <f>'Data information'!E777</f>
        <v>38.93</v>
      </c>
      <c r="G560" s="449">
        <f t="shared" si="48"/>
        <v>0</v>
      </c>
      <c r="H560" s="449">
        <f>'Data information'!F777</f>
        <v>0</v>
      </c>
      <c r="I560" s="449">
        <f t="shared" si="49"/>
        <v>0</v>
      </c>
      <c r="J560" s="449">
        <f t="shared" si="50"/>
        <v>0</v>
      </c>
      <c r="K560" s="451"/>
    </row>
    <row r="561" spans="1:11" s="500" customFormat="1" hidden="1">
      <c r="A561" s="451"/>
      <c r="B561" s="475"/>
      <c r="C561" s="489" t="str">
        <f>'Data information'!C778</f>
        <v xml:space="preserve"> - ระแนง อลูมิเนียมขนาด 6"</v>
      </c>
      <c r="D561" s="449"/>
      <c r="E561" s="450" t="str">
        <f>'Data information'!D778</f>
        <v>ม.</v>
      </c>
      <c r="F561" s="449">
        <f>'Data information'!E778</f>
        <v>378.35</v>
      </c>
      <c r="G561" s="449">
        <f t="shared" si="48"/>
        <v>0</v>
      </c>
      <c r="H561" s="449">
        <f>'Data information'!F778</f>
        <v>0</v>
      </c>
      <c r="I561" s="449">
        <f t="shared" si="49"/>
        <v>0</v>
      </c>
      <c r="J561" s="449">
        <f t="shared" si="50"/>
        <v>0</v>
      </c>
      <c r="K561" s="469"/>
    </row>
    <row r="562" spans="1:11" s="500" customFormat="1" hidden="1">
      <c r="A562" s="451"/>
      <c r="B562" s="475"/>
      <c r="C562" s="489" t="str">
        <f>'Data information'!C779</f>
        <v xml:space="preserve"> - ค่าแรงเชื่อม ประกอบเหล็กโครงสร้าง</v>
      </c>
      <c r="D562" s="449"/>
      <c r="E562" s="450" t="str">
        <f>'Data information'!D779</f>
        <v>กก.</v>
      </c>
      <c r="F562" s="449">
        <f>'Data information'!E779</f>
        <v>0</v>
      </c>
      <c r="G562" s="449">
        <f t="shared" si="48"/>
        <v>0</v>
      </c>
      <c r="H562" s="449">
        <f>'Data information'!F779</f>
        <v>10</v>
      </c>
      <c r="I562" s="449">
        <f t="shared" si="49"/>
        <v>0</v>
      </c>
      <c r="J562" s="449">
        <f t="shared" si="50"/>
        <v>0</v>
      </c>
      <c r="K562" s="451"/>
    </row>
    <row r="563" spans="1:11" s="500" customFormat="1" hidden="1">
      <c r="A563" s="451"/>
      <c r="B563" s="475"/>
      <c r="C563" s="489" t="str">
        <f>'Data information'!C780</f>
        <v xml:space="preserve"> - ทาสีกันสนิม</v>
      </c>
      <c r="D563" s="449"/>
      <c r="E563" s="450" t="str">
        <f>'Data information'!D780</f>
        <v>ตร.ม.</v>
      </c>
      <c r="F563" s="449">
        <f>'Data information'!E780</f>
        <v>22.42</v>
      </c>
      <c r="G563" s="449">
        <f>D563*F563</f>
        <v>0</v>
      </c>
      <c r="H563" s="449">
        <f>'Data information'!F780</f>
        <v>30</v>
      </c>
      <c r="I563" s="449">
        <f>D563*H563</f>
        <v>0</v>
      </c>
      <c r="J563" s="449">
        <f>G563+I563</f>
        <v>0</v>
      </c>
      <c r="K563" s="451"/>
    </row>
    <row r="564" spans="1:11" s="500" customFormat="1" hidden="1">
      <c r="A564" s="451"/>
      <c r="B564" s="475"/>
      <c r="C564" s="489" t="str">
        <f>'Data information'!C781</f>
        <v xml:space="preserve"> - ทาสีน้ำมัน</v>
      </c>
      <c r="D564" s="449"/>
      <c r="E564" s="450" t="str">
        <f>'Data information'!D781</f>
        <v>ตร.ม.</v>
      </c>
      <c r="F564" s="449">
        <f>'Data information'!E781</f>
        <v>66.12</v>
      </c>
      <c r="G564" s="449">
        <f t="shared" ref="G564:G573" si="51">D564*F564</f>
        <v>0</v>
      </c>
      <c r="H564" s="449">
        <f>'Data information'!F781</f>
        <v>35</v>
      </c>
      <c r="I564" s="449">
        <f t="shared" ref="I564:I573" si="52">D564*H564</f>
        <v>0</v>
      </c>
      <c r="J564" s="449">
        <f t="shared" ref="J564:J573" si="53">G564+I564</f>
        <v>0</v>
      </c>
      <c r="K564" s="451"/>
    </row>
    <row r="565" spans="1:11" s="500" customFormat="1" hidden="1">
      <c r="A565" s="451"/>
      <c r="B565" s="475"/>
      <c r="C565" s="485" t="str">
        <f>'Data information'!C782</f>
        <v>หลังคาคลุมทางเข้า (CAN0PY)</v>
      </c>
      <c r="D565" s="449"/>
      <c r="E565" s="450"/>
      <c r="F565" s="449"/>
      <c r="G565" s="449"/>
      <c r="H565" s="449"/>
      <c r="I565" s="449"/>
      <c r="J565" s="449"/>
      <c r="K565" s="451"/>
    </row>
    <row r="566" spans="1:11" s="500" customFormat="1" hidden="1">
      <c r="A566" s="451"/>
      <c r="B566" s="475"/>
      <c r="C566" s="489" t="str">
        <f>'Data information'!C783</f>
        <v xml:space="preserve"> - H-800x300x4x26 mm. 210 kg./m.</v>
      </c>
      <c r="D566" s="449"/>
      <c r="E566" s="450" t="str">
        <f>'Data information'!D783</f>
        <v>กก.</v>
      </c>
      <c r="F566" s="449">
        <f>'Data information'!E783</f>
        <v>35.35</v>
      </c>
      <c r="G566" s="449">
        <f t="shared" si="51"/>
        <v>0</v>
      </c>
      <c r="H566" s="449">
        <f>'Data information'!F783</f>
        <v>0</v>
      </c>
      <c r="I566" s="449">
        <f t="shared" si="52"/>
        <v>0</v>
      </c>
      <c r="J566" s="449">
        <f t="shared" si="53"/>
        <v>0</v>
      </c>
      <c r="K566" s="451"/>
    </row>
    <row r="567" spans="1:11" s="500" customFormat="1" hidden="1">
      <c r="A567" s="451"/>
      <c r="B567" s="475"/>
      <c r="C567" s="489" t="str">
        <f>'Data information'!C784</f>
        <v xml:space="preserve"> - H-400x200x8x13 mm.</v>
      </c>
      <c r="D567" s="449"/>
      <c r="E567" s="450" t="str">
        <f>'Data information'!D784</f>
        <v>กก.</v>
      </c>
      <c r="F567" s="449">
        <f>'Data information'!E784</f>
        <v>33.409999999999997</v>
      </c>
      <c r="G567" s="449">
        <f t="shared" si="51"/>
        <v>0</v>
      </c>
      <c r="H567" s="449">
        <f>'Data information'!F784</f>
        <v>0</v>
      </c>
      <c r="I567" s="449">
        <f t="shared" si="52"/>
        <v>0</v>
      </c>
      <c r="J567" s="449">
        <f t="shared" si="53"/>
        <v>0</v>
      </c>
      <c r="K567" s="451"/>
    </row>
    <row r="568" spans="1:11" s="500" customFormat="1" hidden="1">
      <c r="A568" s="451"/>
      <c r="B568" s="475"/>
      <c r="C568" s="489" t="str">
        <f>'Data information'!C785</f>
        <v xml:space="preserve"> - ระแนง อลูมิเนียมขนาด 6"</v>
      </c>
      <c r="D568" s="449"/>
      <c r="E568" s="450" t="str">
        <f>'Data information'!D785</f>
        <v>ม.</v>
      </c>
      <c r="F568" s="449">
        <f>'Data information'!E785</f>
        <v>378.35</v>
      </c>
      <c r="G568" s="449">
        <f t="shared" si="51"/>
        <v>0</v>
      </c>
      <c r="H568" s="449">
        <f>'Data information'!F785</f>
        <v>0</v>
      </c>
      <c r="I568" s="449">
        <f t="shared" si="52"/>
        <v>0</v>
      </c>
      <c r="J568" s="449">
        <f t="shared" si="53"/>
        <v>0</v>
      </c>
      <c r="K568" s="451"/>
    </row>
    <row r="569" spans="1:11" s="500" customFormat="1" hidden="1">
      <c r="A569" s="451"/>
      <c r="B569" s="475"/>
      <c r="C569" s="489" t="str">
        <f>'Data information'!C786</f>
        <v xml:space="preserve"> - หลังคากระจกลามิเนตสีเทา  เทมเปอร์ 6 มม.+PVB หนา0.38 มม.+กระจกใส 6 มม.</v>
      </c>
      <c r="D569" s="449"/>
      <c r="E569" s="450" t="str">
        <f>'Data information'!D786</f>
        <v>ตร.ม.</v>
      </c>
      <c r="F569" s="449">
        <f>'Data information'!E786</f>
        <v>1463.9</v>
      </c>
      <c r="G569" s="449">
        <f t="shared" si="51"/>
        <v>0</v>
      </c>
      <c r="H569" s="449">
        <f>'Data information'!F786</f>
        <v>0</v>
      </c>
      <c r="I569" s="449">
        <f t="shared" si="52"/>
        <v>0</v>
      </c>
      <c r="J569" s="449">
        <f t="shared" si="53"/>
        <v>0</v>
      </c>
      <c r="K569" s="451"/>
    </row>
    <row r="570" spans="1:11" s="500" customFormat="1" hidden="1">
      <c r="A570" s="451"/>
      <c r="B570" s="475"/>
      <c r="C570" s="489" t="str">
        <f>'Data information'!C787</f>
        <v xml:space="preserve"> - PL.500x300x20mm.</v>
      </c>
      <c r="D570" s="449"/>
      <c r="E570" s="450" t="str">
        <f>'Data information'!D787</f>
        <v>กก.</v>
      </c>
      <c r="F570" s="449">
        <f>'Data information'!E787</f>
        <v>28.44</v>
      </c>
      <c r="G570" s="449">
        <f t="shared" si="51"/>
        <v>0</v>
      </c>
      <c r="H570" s="449">
        <f>'Data information'!F787</f>
        <v>0</v>
      </c>
      <c r="I570" s="449">
        <f t="shared" si="52"/>
        <v>0</v>
      </c>
      <c r="J570" s="449">
        <f t="shared" si="53"/>
        <v>0</v>
      </c>
      <c r="K570" s="451"/>
    </row>
    <row r="571" spans="1:11" s="500" customFormat="1" hidden="1">
      <c r="A571" s="451"/>
      <c r="B571" s="475"/>
      <c r="C571" s="489" t="str">
        <f>'Data information'!C788</f>
        <v xml:space="preserve"> - Dowel DB16 (ฝังลึก 0.40 ม.)</v>
      </c>
      <c r="D571" s="449"/>
      <c r="E571" s="450" t="str">
        <f>'Data information'!D788</f>
        <v>กก.</v>
      </c>
      <c r="F571" s="449">
        <f>'Data information'!E788</f>
        <v>20.14</v>
      </c>
      <c r="G571" s="449">
        <f t="shared" si="51"/>
        <v>0</v>
      </c>
      <c r="H571" s="449">
        <f>'Data information'!F788</f>
        <v>0</v>
      </c>
      <c r="I571" s="449">
        <f t="shared" si="52"/>
        <v>0</v>
      </c>
      <c r="J571" s="449">
        <f t="shared" si="53"/>
        <v>0</v>
      </c>
      <c r="K571" s="451"/>
    </row>
    <row r="572" spans="1:11" s="500" customFormat="1" hidden="1">
      <c r="A572" s="451"/>
      <c r="B572" s="475"/>
      <c r="C572" s="489" t="str">
        <f>'Data information'!C789</f>
        <v xml:space="preserve"> - ค่าแรงเชื่อม ประกอบเหล็กโครงสร้าง</v>
      </c>
      <c r="D572" s="449"/>
      <c r="E572" s="450" t="str">
        <f>'Data information'!D789</f>
        <v>กก.</v>
      </c>
      <c r="F572" s="449">
        <f>'Data information'!E789</f>
        <v>0</v>
      </c>
      <c r="G572" s="449">
        <f t="shared" si="51"/>
        <v>0</v>
      </c>
      <c r="H572" s="449">
        <f>'Data information'!F789</f>
        <v>10</v>
      </c>
      <c r="I572" s="449">
        <f t="shared" si="52"/>
        <v>0</v>
      </c>
      <c r="J572" s="449">
        <f t="shared" si="53"/>
        <v>0</v>
      </c>
      <c r="K572" s="451"/>
    </row>
    <row r="573" spans="1:11" s="500" customFormat="1" hidden="1">
      <c r="A573" s="451"/>
      <c r="B573" s="475"/>
      <c r="C573" s="489" t="str">
        <f>'Data information'!C790</f>
        <v xml:space="preserve"> - ทาสีกันสนิม</v>
      </c>
      <c r="D573" s="449"/>
      <c r="E573" s="450" t="str">
        <f>'Data information'!D790</f>
        <v>ตร.ม.</v>
      </c>
      <c r="F573" s="449">
        <f>'Data information'!E790</f>
        <v>22.42</v>
      </c>
      <c r="G573" s="449">
        <f t="shared" si="51"/>
        <v>0</v>
      </c>
      <c r="H573" s="449">
        <f>'Data information'!F790</f>
        <v>30</v>
      </c>
      <c r="I573" s="449">
        <f t="shared" si="52"/>
        <v>0</v>
      </c>
      <c r="J573" s="449">
        <f t="shared" si="53"/>
        <v>0</v>
      </c>
      <c r="K573" s="451"/>
    </row>
    <row r="574" spans="1:11" s="500" customFormat="1" hidden="1">
      <c r="A574" s="451"/>
      <c r="B574" s="475"/>
      <c r="C574" s="489" t="str">
        <f>'Data information'!C791</f>
        <v xml:space="preserve"> - ทาสีน้ำมัน</v>
      </c>
      <c r="D574" s="449"/>
      <c r="E574" s="450" t="str">
        <f>'Data information'!D791</f>
        <v>ตร.ม.</v>
      </c>
      <c r="F574" s="449">
        <f>'Data information'!E791</f>
        <v>66.12</v>
      </c>
      <c r="G574" s="449">
        <f>D574*F574</f>
        <v>0</v>
      </c>
      <c r="H574" s="449">
        <f>'Data information'!F791</f>
        <v>35</v>
      </c>
      <c r="I574" s="449">
        <f>D574*H574</f>
        <v>0</v>
      </c>
      <c r="J574" s="449">
        <f>G574+I574</f>
        <v>0</v>
      </c>
      <c r="K574" s="451"/>
    </row>
    <row r="575" spans="1:11" s="500" customFormat="1" hidden="1">
      <c r="A575" s="451"/>
      <c r="B575" s="475"/>
      <c r="C575" s="485" t="str">
        <f>'Data information'!C792</f>
        <v>โครงสร้างพื้น ยกระดับห้องเรียนรวม</v>
      </c>
      <c r="D575" s="449"/>
      <c r="E575" s="450"/>
      <c r="F575" s="449"/>
      <c r="G575" s="449"/>
      <c r="H575" s="449"/>
      <c r="I575" s="449"/>
      <c r="J575" s="449"/>
      <c r="K575" s="469" t="s">
        <v>967</v>
      </c>
    </row>
    <row r="576" spans="1:11" s="500" customFormat="1" hidden="1">
      <c r="A576" s="451"/>
      <c r="B576" s="475"/>
      <c r="C576" s="489" t="str">
        <f>'Data information'!C793</f>
        <v xml:space="preserve"> - แผ่นวีว่าบอร์ดหนา 20 มม.</v>
      </c>
      <c r="D576" s="449"/>
      <c r="E576" s="450" t="str">
        <f>'Data information'!D793</f>
        <v>ตร.ม.</v>
      </c>
      <c r="F576" s="449">
        <f>'Data information'!E793</f>
        <v>271</v>
      </c>
      <c r="G576" s="449">
        <f t="shared" ref="G576:G585" si="54">D576*F576</f>
        <v>0</v>
      </c>
      <c r="H576" s="449">
        <f>'Data information'!F793</f>
        <v>15</v>
      </c>
      <c r="I576" s="449">
        <f t="shared" ref="I576:I585" si="55">D576*H576</f>
        <v>0</v>
      </c>
      <c r="J576" s="449">
        <f t="shared" ref="J576:J585" si="56">G576+I576</f>
        <v>0</v>
      </c>
      <c r="K576" s="451"/>
    </row>
    <row r="577" spans="1:11" s="500" customFormat="1" hidden="1">
      <c r="A577" s="451"/>
      <c r="B577" s="475"/>
      <c r="C577" s="489" t="str">
        <f>'Data information'!C794</f>
        <v xml:space="preserve"> - H-200x150x6x9 mm.</v>
      </c>
      <c r="D577" s="449"/>
      <c r="E577" s="450" t="str">
        <f>'Data information'!D794</f>
        <v>กก.</v>
      </c>
      <c r="F577" s="449">
        <f>'Data information'!E794</f>
        <v>33.46</v>
      </c>
      <c r="G577" s="449">
        <f t="shared" si="54"/>
        <v>0</v>
      </c>
      <c r="H577" s="449">
        <f>'Data information'!F794</f>
        <v>0</v>
      </c>
      <c r="I577" s="449">
        <f t="shared" si="55"/>
        <v>0</v>
      </c>
      <c r="J577" s="449">
        <f t="shared" si="56"/>
        <v>0</v>
      </c>
      <c r="K577" s="451"/>
    </row>
    <row r="578" spans="1:11" s="500" customFormat="1" hidden="1">
      <c r="A578" s="451"/>
      <c r="B578" s="475"/>
      <c r="C578" s="489" t="str">
        <f>'Data information'!C795</f>
        <v xml:space="preserve"> - H-150x150x7x10 mm.</v>
      </c>
      <c r="D578" s="449"/>
      <c r="E578" s="450" t="str">
        <f>'Data information'!D795</f>
        <v>กก.</v>
      </c>
      <c r="F578" s="449">
        <f>'Data information'!E795</f>
        <v>35.61</v>
      </c>
      <c r="G578" s="449">
        <f t="shared" si="54"/>
        <v>0</v>
      </c>
      <c r="H578" s="449">
        <f>'Data information'!F795</f>
        <v>0</v>
      </c>
      <c r="I578" s="449">
        <f t="shared" si="55"/>
        <v>0</v>
      </c>
      <c r="J578" s="449">
        <f t="shared" si="56"/>
        <v>0</v>
      </c>
      <c r="K578" s="451"/>
    </row>
    <row r="579" spans="1:11" s="500" customFormat="1" hidden="1">
      <c r="A579" s="451"/>
      <c r="B579" s="475"/>
      <c r="C579" s="489" t="str">
        <f>'Data information'!C796</f>
        <v xml:space="preserve"> - L-150x150x12 mm.</v>
      </c>
      <c r="D579" s="449"/>
      <c r="E579" s="450" t="str">
        <f>'Data information'!D796</f>
        <v>กก.</v>
      </c>
      <c r="F579" s="449">
        <f>'Data information'!E796</f>
        <v>37.42</v>
      </c>
      <c r="G579" s="449">
        <f t="shared" si="54"/>
        <v>0</v>
      </c>
      <c r="H579" s="449">
        <f>'Data information'!F796</f>
        <v>0</v>
      </c>
      <c r="I579" s="449">
        <f t="shared" si="55"/>
        <v>0</v>
      </c>
      <c r="J579" s="449">
        <f t="shared" si="56"/>
        <v>0</v>
      </c>
      <c r="K579" s="451"/>
    </row>
    <row r="580" spans="1:11" s="500" customFormat="1" hidden="1">
      <c r="A580" s="451"/>
      <c r="B580" s="475"/>
      <c r="C580" s="489" t="str">
        <f>'Data information'!C797</f>
        <v xml:space="preserve"> - C-125X50X20X2.3mm.</v>
      </c>
      <c r="D580" s="449"/>
      <c r="E580" s="450" t="str">
        <f>'Data information'!D797</f>
        <v>กก.</v>
      </c>
      <c r="F580" s="449">
        <f>'Data information'!E797</f>
        <v>27.3</v>
      </c>
      <c r="G580" s="449">
        <f t="shared" si="54"/>
        <v>0</v>
      </c>
      <c r="H580" s="449">
        <f>'Data information'!F797</f>
        <v>0</v>
      </c>
      <c r="I580" s="449">
        <f t="shared" si="55"/>
        <v>0</v>
      </c>
      <c r="J580" s="449">
        <f t="shared" si="56"/>
        <v>0</v>
      </c>
      <c r="K580" s="451"/>
    </row>
    <row r="581" spans="1:11" s="500" customFormat="1" hidden="1">
      <c r="A581" s="451"/>
      <c r="B581" s="475"/>
      <c r="C581" s="489" t="str">
        <f>'Data information'!C798</f>
        <v xml:space="preserve"> - C-75X45X15X2.3mm.</v>
      </c>
      <c r="D581" s="449"/>
      <c r="E581" s="450" t="str">
        <f>'Data information'!D798</f>
        <v>กก.</v>
      </c>
      <c r="F581" s="449">
        <f>'Data information'!E798</f>
        <v>27.3</v>
      </c>
      <c r="G581" s="449">
        <f t="shared" si="54"/>
        <v>0</v>
      </c>
      <c r="H581" s="449">
        <f>'Data information'!F798</f>
        <v>0</v>
      </c>
      <c r="I581" s="449">
        <f t="shared" si="55"/>
        <v>0</v>
      </c>
      <c r="J581" s="449">
        <f t="shared" si="56"/>
        <v>0</v>
      </c>
      <c r="K581" s="451"/>
    </row>
    <row r="582" spans="1:11" s="500" customFormat="1" hidden="1">
      <c r="A582" s="451"/>
      <c r="B582" s="475"/>
      <c r="C582" s="489" t="str">
        <f>'Data information'!C799</f>
        <v xml:space="preserve"> - PL.300X300X16mm.</v>
      </c>
      <c r="D582" s="449"/>
      <c r="E582" s="450" t="str">
        <f>'Data information'!D799</f>
        <v>กก.</v>
      </c>
      <c r="F582" s="449">
        <f>'Data information'!E799</f>
        <v>30.5</v>
      </c>
      <c r="G582" s="449">
        <f t="shared" si="54"/>
        <v>0</v>
      </c>
      <c r="H582" s="449">
        <f>'Data information'!F799</f>
        <v>0</v>
      </c>
      <c r="I582" s="449">
        <f t="shared" si="55"/>
        <v>0</v>
      </c>
      <c r="J582" s="449">
        <f t="shared" si="56"/>
        <v>0</v>
      </c>
      <c r="K582" s="451"/>
    </row>
    <row r="583" spans="1:11" s="500" customFormat="1" hidden="1">
      <c r="A583" s="451"/>
      <c r="B583" s="475"/>
      <c r="C583" s="489" t="str">
        <f>'Data information'!C800</f>
        <v xml:space="preserve"> - Dowel DB20 (ฝังลึก 0.40 ม.)</v>
      </c>
      <c r="D583" s="449"/>
      <c r="E583" s="450" t="str">
        <f>'Data information'!D800</f>
        <v>กก.</v>
      </c>
      <c r="F583" s="449">
        <f>'Data information'!E800</f>
        <v>20.18</v>
      </c>
      <c r="G583" s="449">
        <f t="shared" si="54"/>
        <v>0</v>
      </c>
      <c r="H583" s="449">
        <f>'Data information'!F800</f>
        <v>0</v>
      </c>
      <c r="I583" s="449">
        <f t="shared" si="55"/>
        <v>0</v>
      </c>
      <c r="J583" s="449">
        <f t="shared" si="56"/>
        <v>0</v>
      </c>
      <c r="K583" s="451"/>
    </row>
    <row r="584" spans="1:11" s="500" customFormat="1" hidden="1">
      <c r="A584" s="451"/>
      <c r="B584" s="475"/>
      <c r="C584" s="489" t="str">
        <f>'Data information'!C801</f>
        <v xml:space="preserve"> - ค่าแรงเชื่อม ประกอบเหล็กโครงสร้าง</v>
      </c>
      <c r="D584" s="449"/>
      <c r="E584" s="450" t="str">
        <f>'Data information'!D801</f>
        <v>กก.</v>
      </c>
      <c r="F584" s="449">
        <f>'Data information'!E801</f>
        <v>0</v>
      </c>
      <c r="G584" s="449">
        <f t="shared" si="54"/>
        <v>0</v>
      </c>
      <c r="H584" s="449">
        <f>'Data information'!F801</f>
        <v>10</v>
      </c>
      <c r="I584" s="449">
        <f t="shared" si="55"/>
        <v>0</v>
      </c>
      <c r="J584" s="449">
        <f t="shared" si="56"/>
        <v>0</v>
      </c>
      <c r="K584" s="451"/>
    </row>
    <row r="585" spans="1:11" s="500" customFormat="1" hidden="1">
      <c r="A585" s="451"/>
      <c r="B585" s="475"/>
      <c r="C585" s="489" t="str">
        <f>'Data information'!C802</f>
        <v xml:space="preserve"> - ทาสีกันสนิม</v>
      </c>
      <c r="D585" s="449"/>
      <c r="E585" s="450" t="str">
        <f>'Data information'!D802</f>
        <v>ตร.ม.</v>
      </c>
      <c r="F585" s="449">
        <f>'Data information'!E802</f>
        <v>22.42</v>
      </c>
      <c r="G585" s="449">
        <f t="shared" si="54"/>
        <v>0</v>
      </c>
      <c r="H585" s="449">
        <f>'Data information'!F802</f>
        <v>30</v>
      </c>
      <c r="I585" s="449">
        <f t="shared" si="55"/>
        <v>0</v>
      </c>
      <c r="J585" s="449">
        <f t="shared" si="56"/>
        <v>0</v>
      </c>
      <c r="K585" s="451"/>
    </row>
    <row r="586" spans="1:11" s="500" customFormat="1" hidden="1">
      <c r="A586" s="451"/>
      <c r="B586" s="475"/>
      <c r="C586" s="489" t="str">
        <f>'Data information'!C803</f>
        <v xml:space="preserve"> - ทาสีน้ำมัน</v>
      </c>
      <c r="D586" s="449"/>
      <c r="E586" s="450" t="str">
        <f>'Data information'!D803</f>
        <v>ตร.ม.</v>
      </c>
      <c r="F586" s="449">
        <f>'Data information'!E803</f>
        <v>66.12</v>
      </c>
      <c r="G586" s="449">
        <f>D586*F586</f>
        <v>0</v>
      </c>
      <c r="H586" s="449">
        <f>'Data information'!F803</f>
        <v>30</v>
      </c>
      <c r="I586" s="449">
        <f>D586*H586</f>
        <v>0</v>
      </c>
      <c r="J586" s="449">
        <f>G586+I586</f>
        <v>0</v>
      </c>
      <c r="K586" s="451"/>
    </row>
    <row r="587" spans="1:11" s="500" customFormat="1" hidden="1">
      <c r="A587" s="451"/>
      <c r="B587" s="475"/>
      <c r="C587" s="485" t="str">
        <f>'Data information'!C804</f>
        <v>ห้อง Pantry</v>
      </c>
      <c r="D587" s="449"/>
      <c r="E587" s="450"/>
      <c r="F587" s="449"/>
      <c r="G587" s="449"/>
      <c r="H587" s="449"/>
      <c r="I587" s="449"/>
      <c r="J587" s="449"/>
      <c r="K587" s="469" t="s">
        <v>967</v>
      </c>
    </row>
    <row r="588" spans="1:11" s="500" customFormat="1" hidden="1">
      <c r="A588" s="451"/>
      <c r="B588" s="475"/>
      <c r="C588" s="489" t="str">
        <f>'Data information'!C805</f>
        <v xml:space="preserve"> - เคาน์เตอร์ คสล. หนา 0.10 กว้าง 0.60 Top กระเบื้องพอร์แลน ห้อง Pantry</v>
      </c>
      <c r="D588" s="449"/>
      <c r="E588" s="450" t="str">
        <f>'Data information'!D805</f>
        <v>ม.</v>
      </c>
      <c r="F588" s="449">
        <f>'Data information'!E805</f>
        <v>980</v>
      </c>
      <c r="G588" s="449">
        <f>D588*F588</f>
        <v>0</v>
      </c>
      <c r="H588" s="449">
        <f>'Data information'!F805</f>
        <v>0</v>
      </c>
      <c r="I588" s="449">
        <f>D588*H588</f>
        <v>0</v>
      </c>
      <c r="J588" s="449">
        <f>G588+I588</f>
        <v>0</v>
      </c>
      <c r="K588" s="451"/>
    </row>
    <row r="589" spans="1:11" s="500" customFormat="1" hidden="1">
      <c r="A589" s="451"/>
      <c r="B589" s="475"/>
      <c r="C589" s="489" t="str">
        <f>'Data information'!C806</f>
        <v xml:space="preserve"> - อ่างล้างจานสำเร็จรูป ชนิด 1 หลุม ชนิดติดใต้เคาน์เตอร์</v>
      </c>
      <c r="D589" s="449"/>
      <c r="E589" s="450" t="str">
        <f>'Data information'!D806</f>
        <v>ชุด</v>
      </c>
      <c r="F589" s="449">
        <f>'Data information'!E806</f>
        <v>1500</v>
      </c>
      <c r="G589" s="449">
        <f>D589*F589</f>
        <v>0</v>
      </c>
      <c r="H589" s="449">
        <f>'Data information'!F806</f>
        <v>0</v>
      </c>
      <c r="I589" s="449">
        <f>D589*H589</f>
        <v>0</v>
      </c>
      <c r="J589" s="449">
        <f>G589+I589</f>
        <v>0</v>
      </c>
      <c r="K589" s="451"/>
    </row>
    <row r="590" spans="1:11" s="500" customFormat="1">
      <c r="A590" s="480"/>
      <c r="B590" s="481"/>
      <c r="C590" s="485" t="str">
        <f>'Data information'!C807</f>
        <v>งานทาสี</v>
      </c>
      <c r="D590" s="449"/>
      <c r="E590" s="458"/>
      <c r="F590" s="451"/>
      <c r="G590" s="451"/>
      <c r="H590" s="451"/>
      <c r="I590" s="451"/>
      <c r="J590" s="451"/>
      <c r="K590" s="451"/>
    </row>
    <row r="591" spans="1:11" s="500" customFormat="1">
      <c r="A591" s="451"/>
      <c r="B591" s="475"/>
      <c r="C591" s="489" t="str">
        <f>'Data information'!C808</f>
        <v xml:space="preserve"> - สีน้ำพลาสติกอคิลิค 100% ชนิดทาภายนอก</v>
      </c>
      <c r="D591" s="449"/>
      <c r="E591" s="450" t="str">
        <f>'Data information'!D808</f>
        <v>ตร.ม.</v>
      </c>
      <c r="F591" s="449">
        <f>'Data information'!E808</f>
        <v>64.84</v>
      </c>
      <c r="G591" s="449">
        <f>D591*F591</f>
        <v>0</v>
      </c>
      <c r="H591" s="449">
        <f>'Data information'!F808</f>
        <v>31</v>
      </c>
      <c r="I591" s="449">
        <f>D591*H591</f>
        <v>0</v>
      </c>
      <c r="J591" s="449">
        <f>G591+I591</f>
        <v>0</v>
      </c>
      <c r="K591" s="469"/>
    </row>
    <row r="592" spans="1:11" s="500" customFormat="1" hidden="1">
      <c r="A592" s="451"/>
      <c r="B592" s="475"/>
      <c r="C592" s="489" t="str">
        <f>'Data information'!C809</f>
        <v xml:space="preserve"> - สีน้ำพลาสติกอคิลิค 100% ชนิดทาภายใน</v>
      </c>
      <c r="D592" s="449"/>
      <c r="E592" s="450" t="str">
        <f>'Data information'!D809</f>
        <v>ตร.ม.</v>
      </c>
      <c r="F592" s="449">
        <f>'Data information'!E809</f>
        <v>50.05</v>
      </c>
      <c r="G592" s="449">
        <f>D592*F592</f>
        <v>0</v>
      </c>
      <c r="H592" s="449">
        <f>'Data information'!F809</f>
        <v>28</v>
      </c>
      <c r="I592" s="449">
        <f>D592*H592</f>
        <v>0</v>
      </c>
      <c r="J592" s="449">
        <f>G592+I592</f>
        <v>0</v>
      </c>
      <c r="K592" s="451"/>
    </row>
    <row r="593" spans="1:11" s="500" customFormat="1" hidden="1">
      <c r="A593" s="451"/>
      <c r="B593" s="475"/>
      <c r="C593" s="489" t="str">
        <f>'Data information'!C810</f>
        <v xml:space="preserve"> - สีน้ำพลาสติกอคิลิค 100% ชนิดทาภายนอกและภายใน</v>
      </c>
      <c r="D593" s="449"/>
      <c r="E593" s="450" t="str">
        <f>'Data information'!D810</f>
        <v>ตร.ม.</v>
      </c>
      <c r="F593" s="449">
        <f>'Data information'!E810</f>
        <v>50.05</v>
      </c>
      <c r="G593" s="449">
        <f>D593*F593</f>
        <v>0</v>
      </c>
      <c r="H593" s="449">
        <f>'Data information'!F810</f>
        <v>28</v>
      </c>
      <c r="I593" s="449">
        <f>D593*H593</f>
        <v>0</v>
      </c>
      <c r="J593" s="449">
        <f>G593+I593</f>
        <v>0</v>
      </c>
      <c r="K593" s="451"/>
    </row>
    <row r="594" spans="1:11" s="500" customFormat="1" hidden="1">
      <c r="A594" s="451"/>
      <c r="B594" s="475"/>
      <c r="C594" s="489" t="str">
        <f>'Data information'!C811</f>
        <v xml:space="preserve"> - สีน้ำพลาสติกอคิลิค 100% สำหรับฝ้าเพดาน</v>
      </c>
      <c r="D594" s="449"/>
      <c r="E594" s="450" t="str">
        <f>'Data information'!D811</f>
        <v>ตร.ม.</v>
      </c>
      <c r="F594" s="449">
        <f>'Data information'!E811</f>
        <v>50.05</v>
      </c>
      <c r="G594" s="449">
        <f>D594*F594</f>
        <v>0</v>
      </c>
      <c r="H594" s="449">
        <f>'Data information'!F811</f>
        <v>28</v>
      </c>
      <c r="I594" s="449">
        <f>D594*H594</f>
        <v>0</v>
      </c>
      <c r="J594" s="449">
        <f>G594+I594</f>
        <v>0</v>
      </c>
      <c r="K594" s="451"/>
    </row>
    <row r="595" spans="1:11" s="500" customFormat="1" hidden="1">
      <c r="A595" s="451"/>
      <c r="B595" s="475"/>
      <c r="C595" s="489" t="str">
        <f>'Data information'!C812</f>
        <v xml:space="preserve"> - น้ำยากันตะใคร่สูตรน้ำมัน</v>
      </c>
      <c r="D595" s="449"/>
      <c r="E595" s="450" t="str">
        <f>'Data information'!D812</f>
        <v>ตร.ม.</v>
      </c>
      <c r="F595" s="449">
        <f>'Data information'!E812</f>
        <v>10</v>
      </c>
      <c r="G595" s="449">
        <f>D595*F595</f>
        <v>0</v>
      </c>
      <c r="H595" s="449">
        <f>'Data information'!F812</f>
        <v>20</v>
      </c>
      <c r="I595" s="449">
        <f>D595*H595</f>
        <v>0</v>
      </c>
      <c r="J595" s="449">
        <f>G595+I595</f>
        <v>0</v>
      </c>
      <c r="K595" s="451"/>
    </row>
    <row r="596" spans="1:11" s="500" customFormat="1">
      <c r="A596" s="454"/>
      <c r="B596" s="477"/>
      <c r="C596" s="478"/>
      <c r="D596" s="452"/>
      <c r="E596" s="453"/>
      <c r="F596" s="452"/>
      <c r="G596" s="452"/>
      <c r="H596" s="452"/>
      <c r="I596" s="452"/>
      <c r="J596" s="452"/>
      <c r="K596" s="454"/>
    </row>
    <row r="597" spans="1:11" s="500" customFormat="1">
      <c r="A597" s="464"/>
      <c r="B597" s="703" t="str">
        <f>"รวม"&amp;B121</f>
        <v>รวมหมวดงานสถาปัตยกรรม</v>
      </c>
      <c r="C597" s="703"/>
      <c r="D597" s="462"/>
      <c r="E597" s="463"/>
      <c r="F597" s="462"/>
      <c r="G597" s="462">
        <f>SUM(G121:G596)</f>
        <v>0</v>
      </c>
      <c r="H597" s="462"/>
      <c r="I597" s="462">
        <f>SUM(I121:I596)</f>
        <v>0</v>
      </c>
      <c r="J597" s="462">
        <f>SUM(J121:J596)</f>
        <v>0</v>
      </c>
      <c r="K597" s="464"/>
    </row>
  </sheetData>
  <mergeCells count="15">
    <mergeCell ref="B28:C28"/>
    <mergeCell ref="B35:C35"/>
    <mergeCell ref="B120:C120"/>
    <mergeCell ref="B597:C597"/>
    <mergeCell ref="H7:I7"/>
    <mergeCell ref="F6:H6"/>
    <mergeCell ref="A1:K1"/>
    <mergeCell ref="K2:K5"/>
    <mergeCell ref="D5:F5"/>
    <mergeCell ref="A7:A8"/>
    <mergeCell ref="B7:C8"/>
    <mergeCell ref="D7:D8"/>
    <mergeCell ref="E7:E8"/>
    <mergeCell ref="F7:G7"/>
    <mergeCell ref="K7:K8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ปร.4.2.9 (5)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New,Regular"&amp;12อาคารทางเชื่อม&amp;R&amp;"TH Sarabun New,Regular"ทางเชื่อม  5</oddFooter>
  </headerFooter>
  <rowBreaks count="6" manualBreakCount="6">
    <brk id="28" max="16383" man="1"/>
    <brk id="35" max="10" man="1"/>
    <brk id="55" max="16383" man="1"/>
    <brk id="120" max="10" man="1"/>
    <brk id="500" max="10" man="1"/>
    <brk id="512" max="10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7"/>
  <sheetViews>
    <sheetView view="pageBreakPreview" zoomScaleNormal="100" zoomScaleSheetLayoutView="100" workbookViewId="0">
      <selection activeCell="D9" sqref="D9:D597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2 ค่างานก่อสร้างตัวอาคาร     "&amp;'6'!C22</f>
        <v>ส่วนที่ 2 ค่างานก่อสร้างตัวอาคาร     อาคารทางเชื่อม</v>
      </c>
      <c r="B2" s="95"/>
      <c r="C2" s="96"/>
      <c r="D2" s="250"/>
      <c r="E2" s="438"/>
      <c r="F2" s="439"/>
      <c r="G2" s="266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3"/>
      <c r="E3" s="523"/>
      <c r="F3" s="522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519"/>
      <c r="E4" s="520"/>
      <c r="F4" s="520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s="500" customFormat="1" ht="24.75" thickTop="1">
      <c r="A9" s="492">
        <v>9.6</v>
      </c>
      <c r="B9" s="493"/>
      <c r="C9" s="494" t="str">
        <f>'5.2.09'!B13&amp; 6</f>
        <v>อาคารทางเชื่อม6</v>
      </c>
      <c r="D9" s="495"/>
      <c r="E9" s="496"/>
      <c r="F9" s="495"/>
      <c r="G9" s="495"/>
      <c r="H9" s="495"/>
      <c r="I9" s="495"/>
      <c r="J9" s="495"/>
      <c r="K9" s="495"/>
    </row>
    <row r="10" spans="1:11" s="500" customFormat="1">
      <c r="A10" s="474" t="s">
        <v>1315</v>
      </c>
      <c r="B10" s="475" t="s">
        <v>23</v>
      </c>
      <c r="C10" s="476"/>
      <c r="D10" s="449"/>
      <c r="E10" s="450"/>
      <c r="F10" s="449"/>
      <c r="G10" s="449">
        <f>G35</f>
        <v>0</v>
      </c>
      <c r="H10" s="449"/>
      <c r="I10" s="449">
        <f>I35</f>
        <v>0</v>
      </c>
      <c r="J10" s="449">
        <f>G10+I10</f>
        <v>0</v>
      </c>
      <c r="K10" s="451"/>
    </row>
    <row r="11" spans="1:11" s="500" customFormat="1">
      <c r="A11" s="474" t="s">
        <v>1316</v>
      </c>
      <c r="B11" s="475" t="s">
        <v>47</v>
      </c>
      <c r="C11" s="476"/>
      <c r="D11" s="449"/>
      <c r="E11" s="450"/>
      <c r="F11" s="449"/>
      <c r="G11" s="449">
        <f>G120</f>
        <v>0</v>
      </c>
      <c r="H11" s="449"/>
      <c r="I11" s="449">
        <f>I120</f>
        <v>0</v>
      </c>
      <c r="J11" s="449">
        <f>G11+I11</f>
        <v>0</v>
      </c>
      <c r="K11" s="451"/>
    </row>
    <row r="12" spans="1:11" s="500" customFormat="1">
      <c r="A12" s="474" t="s">
        <v>1317</v>
      </c>
      <c r="B12" s="475" t="s">
        <v>8</v>
      </c>
      <c r="C12" s="476"/>
      <c r="D12" s="449"/>
      <c r="E12" s="450"/>
      <c r="F12" s="449"/>
      <c r="G12" s="449">
        <f>G597</f>
        <v>0</v>
      </c>
      <c r="H12" s="449"/>
      <c r="I12" s="449">
        <f>I597</f>
        <v>0</v>
      </c>
      <c r="J12" s="449">
        <f>G12+I12</f>
        <v>0</v>
      </c>
      <c r="K12" s="451"/>
    </row>
    <row r="13" spans="1:11" s="500" customFormat="1">
      <c r="A13" s="474"/>
      <c r="B13" s="475"/>
      <c r="C13" s="476"/>
      <c r="D13" s="449"/>
      <c r="E13" s="450"/>
      <c r="F13" s="449"/>
      <c r="G13" s="449"/>
      <c r="H13" s="449"/>
      <c r="I13" s="449"/>
      <c r="J13" s="449"/>
      <c r="K13" s="451"/>
    </row>
    <row r="14" spans="1:11" s="500" customFormat="1">
      <c r="A14" s="451"/>
      <c r="B14" s="475"/>
      <c r="C14" s="476"/>
      <c r="D14" s="449"/>
      <c r="E14" s="450"/>
      <c r="F14" s="449"/>
      <c r="G14" s="449"/>
      <c r="H14" s="449"/>
      <c r="I14" s="449"/>
      <c r="J14" s="449"/>
      <c r="K14" s="451"/>
    </row>
    <row r="15" spans="1:11" s="500" customFormat="1">
      <c r="A15" s="474"/>
      <c r="B15" s="475"/>
      <c r="C15" s="476"/>
      <c r="D15" s="449"/>
      <c r="E15" s="450"/>
      <c r="F15" s="449"/>
      <c r="G15" s="449"/>
      <c r="H15" s="449"/>
      <c r="I15" s="449"/>
      <c r="J15" s="449"/>
      <c r="K15" s="451"/>
    </row>
    <row r="16" spans="1:11" s="500" customFormat="1">
      <c r="A16" s="451"/>
      <c r="B16" s="475"/>
      <c r="C16" s="476"/>
      <c r="D16" s="449"/>
      <c r="E16" s="450"/>
      <c r="F16" s="449"/>
      <c r="G16" s="449"/>
      <c r="H16" s="449"/>
      <c r="I16" s="449"/>
      <c r="J16" s="449"/>
      <c r="K16" s="451"/>
    </row>
    <row r="17" spans="1:11" s="500" customFormat="1">
      <c r="A17" s="451"/>
      <c r="B17" s="475"/>
      <c r="C17" s="476"/>
      <c r="D17" s="449"/>
      <c r="E17" s="450"/>
      <c r="F17" s="449"/>
      <c r="G17" s="449"/>
      <c r="H17" s="449"/>
      <c r="I17" s="449"/>
      <c r="J17" s="449"/>
      <c r="K17" s="451"/>
    </row>
    <row r="18" spans="1:11" s="500" customFormat="1">
      <c r="A18" s="451"/>
      <c r="B18" s="475"/>
      <c r="C18" s="476"/>
      <c r="D18" s="449"/>
      <c r="E18" s="450"/>
      <c r="F18" s="449"/>
      <c r="G18" s="449"/>
      <c r="H18" s="449"/>
      <c r="I18" s="449"/>
      <c r="J18" s="449"/>
      <c r="K18" s="451"/>
    </row>
    <row r="19" spans="1:11" s="500" customFormat="1">
      <c r="A19" s="451"/>
      <c r="B19" s="475"/>
      <c r="C19" s="476"/>
      <c r="D19" s="449"/>
      <c r="E19" s="450"/>
      <c r="F19" s="449"/>
      <c r="G19" s="449"/>
      <c r="H19" s="449"/>
      <c r="I19" s="449"/>
      <c r="J19" s="449"/>
      <c r="K19" s="451"/>
    </row>
    <row r="20" spans="1:11" s="500" customFormat="1">
      <c r="A20" s="451"/>
      <c r="B20" s="475"/>
      <c r="C20" s="476"/>
      <c r="D20" s="449"/>
      <c r="E20" s="450"/>
      <c r="F20" s="449"/>
      <c r="G20" s="449"/>
      <c r="H20" s="449"/>
      <c r="I20" s="449"/>
      <c r="J20" s="449"/>
      <c r="K20" s="451"/>
    </row>
    <row r="21" spans="1:11" s="500" customFormat="1">
      <c r="A21" s="451"/>
      <c r="B21" s="475"/>
      <c r="C21" s="476"/>
      <c r="D21" s="449"/>
      <c r="E21" s="450"/>
      <c r="F21" s="449"/>
      <c r="G21" s="449"/>
      <c r="H21" s="449"/>
      <c r="I21" s="449"/>
      <c r="J21" s="449"/>
      <c r="K21" s="451"/>
    </row>
    <row r="22" spans="1:11" s="500" customFormat="1">
      <c r="A22" s="451"/>
      <c r="B22" s="475"/>
      <c r="C22" s="476"/>
      <c r="D22" s="449"/>
      <c r="E22" s="450"/>
      <c r="F22" s="449"/>
      <c r="G22" s="449"/>
      <c r="H22" s="449"/>
      <c r="I22" s="449"/>
      <c r="J22" s="449"/>
      <c r="K22" s="451"/>
    </row>
    <row r="23" spans="1:11" s="500" customFormat="1">
      <c r="A23" s="451"/>
      <c r="B23" s="475"/>
      <c r="C23" s="476"/>
      <c r="D23" s="449"/>
      <c r="E23" s="450"/>
      <c r="F23" s="449"/>
      <c r="G23" s="449"/>
      <c r="H23" s="449"/>
      <c r="I23" s="449"/>
      <c r="J23" s="449"/>
      <c r="K23" s="451"/>
    </row>
    <row r="24" spans="1:11" s="500" customFormat="1">
      <c r="A24" s="451"/>
      <c r="B24" s="475"/>
      <c r="C24" s="476"/>
      <c r="D24" s="449"/>
      <c r="E24" s="450"/>
      <c r="F24" s="449"/>
      <c r="G24" s="449"/>
      <c r="H24" s="449"/>
      <c r="I24" s="449"/>
      <c r="J24" s="449"/>
      <c r="K24" s="451"/>
    </row>
    <row r="25" spans="1:11" s="500" customFormat="1">
      <c r="A25" s="451"/>
      <c r="B25" s="475"/>
      <c r="C25" s="476"/>
      <c r="D25" s="449"/>
      <c r="E25" s="450"/>
      <c r="F25" s="449"/>
      <c r="G25" s="449"/>
      <c r="H25" s="449"/>
      <c r="I25" s="449"/>
      <c r="J25" s="449"/>
      <c r="K25" s="451"/>
    </row>
    <row r="26" spans="1:11" s="500" customFormat="1">
      <c r="A26" s="451"/>
      <c r="B26" s="475"/>
      <c r="C26" s="476"/>
      <c r="D26" s="449"/>
      <c r="E26" s="450"/>
      <c r="F26" s="449"/>
      <c r="G26" s="449"/>
      <c r="H26" s="449"/>
      <c r="I26" s="449"/>
      <c r="J26" s="449"/>
      <c r="K26" s="451"/>
    </row>
    <row r="27" spans="1:11" s="500" customFormat="1">
      <c r="A27" s="454"/>
      <c r="B27" s="477"/>
      <c r="C27" s="478"/>
      <c r="D27" s="452"/>
      <c r="E27" s="453"/>
      <c r="F27" s="452"/>
      <c r="G27" s="452"/>
      <c r="H27" s="452"/>
      <c r="I27" s="452"/>
      <c r="J27" s="452"/>
      <c r="K27" s="454"/>
    </row>
    <row r="28" spans="1:11" s="500" customFormat="1" ht="24.75" thickBot="1">
      <c r="A28" s="479"/>
      <c r="B28" s="702" t="str">
        <f>"รวม "&amp;C9</f>
        <v>รวม อาคารทางเชื่อม6</v>
      </c>
      <c r="C28" s="702"/>
      <c r="D28" s="455"/>
      <c r="E28" s="456"/>
      <c r="F28" s="455"/>
      <c r="G28" s="455">
        <f>SUM(G9:G27)</f>
        <v>0</v>
      </c>
      <c r="H28" s="455"/>
      <c r="I28" s="455">
        <f>SUM(I9:I27)</f>
        <v>0</v>
      </c>
      <c r="J28" s="455">
        <f>SUM(J9:J27)</f>
        <v>0</v>
      </c>
      <c r="K28" s="457"/>
    </row>
    <row r="29" spans="1:11" s="500" customFormat="1" ht="24.75" thickTop="1">
      <c r="A29" s="480" t="str">
        <f>A10</f>
        <v>9.6.1</v>
      </c>
      <c r="B29" s="481" t="str">
        <f>B10</f>
        <v>หมวดเตรียมงานวิศวกรรม</v>
      </c>
      <c r="C29" s="476"/>
      <c r="D29" s="451"/>
      <c r="E29" s="458"/>
      <c r="F29" s="451"/>
      <c r="G29" s="451"/>
      <c r="H29" s="451"/>
      <c r="I29" s="451"/>
      <c r="J29" s="451"/>
      <c r="K29" s="451"/>
    </row>
    <row r="30" spans="1:11" s="500" customFormat="1" hidden="1">
      <c r="A30" s="451"/>
      <c r="B30" s="475"/>
      <c r="C30" s="476" t="str">
        <f>'Data information'!C120</f>
        <v xml:space="preserve"> - งานทดสอบชั้นดิน Soil Boring Test</v>
      </c>
      <c r="D30" s="449"/>
      <c r="E30" s="450" t="str">
        <f>'Data information'!D120</f>
        <v>จุด</v>
      </c>
      <c r="F30" s="449">
        <f>'Data information'!E120</f>
        <v>0</v>
      </c>
      <c r="G30" s="449">
        <f>D30*F30</f>
        <v>0</v>
      </c>
      <c r="H30" s="449">
        <f>'Data information'!F120</f>
        <v>12500</v>
      </c>
      <c r="I30" s="449">
        <f>D30*H30</f>
        <v>0</v>
      </c>
      <c r="J30" s="449">
        <f>G30+I30</f>
        <v>0</v>
      </c>
      <c r="K30" s="449"/>
    </row>
    <row r="31" spans="1:11" s="500" customFormat="1">
      <c r="A31" s="451"/>
      <c r="B31" s="475"/>
      <c r="C31" s="476" t="str">
        <f>'Data information'!C121</f>
        <v xml:space="preserve"> - งานขุดดินฐานรากและถมคืน</v>
      </c>
      <c r="D31" s="449"/>
      <c r="E31" s="450" t="str">
        <f>'Data information'!D121</f>
        <v>ลบ.ม.</v>
      </c>
      <c r="F31" s="449">
        <f>'Data information'!E121</f>
        <v>0</v>
      </c>
      <c r="G31" s="449">
        <f>D31*F31</f>
        <v>0</v>
      </c>
      <c r="H31" s="449">
        <f>'Data information'!F121</f>
        <v>112</v>
      </c>
      <c r="I31" s="449">
        <f>D31*H31</f>
        <v>0</v>
      </c>
      <c r="J31" s="449">
        <f>G31+I31</f>
        <v>0</v>
      </c>
      <c r="K31" s="451"/>
    </row>
    <row r="32" spans="1:11" s="500" customFormat="1">
      <c r="A32" s="451"/>
      <c r="B32" s="475"/>
      <c r="C32" s="476" t="str">
        <f>'Data information'!C122</f>
        <v xml:space="preserve"> - งานทรายหยาบรองพื้น</v>
      </c>
      <c r="D32" s="449"/>
      <c r="E32" s="450" t="str">
        <f>'Data information'!D122</f>
        <v>ลบ.ม.</v>
      </c>
      <c r="F32" s="449">
        <f>'Data information'!E122</f>
        <v>514.02</v>
      </c>
      <c r="G32" s="449">
        <f>D32*F32</f>
        <v>0</v>
      </c>
      <c r="H32" s="449">
        <f>'Data information'!F122</f>
        <v>104</v>
      </c>
      <c r="I32" s="449">
        <f>D32*H32</f>
        <v>0</v>
      </c>
      <c r="J32" s="449">
        <f>G32+I32</f>
        <v>0</v>
      </c>
      <c r="K32" s="451"/>
    </row>
    <row r="33" spans="1:11" s="500" customFormat="1">
      <c r="A33" s="451"/>
      <c r="B33" s="475"/>
      <c r="C33" s="476" t="str">
        <f>'Data information'!C123</f>
        <v xml:space="preserve"> - งานคอนกรีตหยาบรองพื้น fc'=180 ksc.</v>
      </c>
      <c r="D33" s="449"/>
      <c r="E33" s="450" t="str">
        <f>'Data information'!D123</f>
        <v>ลบ.ม.</v>
      </c>
      <c r="F33" s="449">
        <f>'Data information'!E123</f>
        <v>1827.1</v>
      </c>
      <c r="G33" s="449">
        <f>D33*F33</f>
        <v>0</v>
      </c>
      <c r="H33" s="449">
        <f>'Data information'!F123</f>
        <v>327</v>
      </c>
      <c r="I33" s="449">
        <f>D33*H33</f>
        <v>0</v>
      </c>
      <c r="J33" s="449">
        <f>G33+I33</f>
        <v>0</v>
      </c>
      <c r="K33" s="451"/>
    </row>
    <row r="34" spans="1:11" s="500" customFormat="1">
      <c r="A34" s="460"/>
      <c r="B34" s="482"/>
      <c r="C34" s="483"/>
      <c r="D34" s="460"/>
      <c r="E34" s="461"/>
      <c r="F34" s="460"/>
      <c r="G34" s="460"/>
      <c r="H34" s="460"/>
      <c r="I34" s="460"/>
      <c r="J34" s="460"/>
      <c r="K34" s="460"/>
    </row>
    <row r="35" spans="1:11" s="500" customFormat="1">
      <c r="A35" s="464"/>
      <c r="B35" s="703" t="str">
        <f>"รวม"&amp;B29</f>
        <v>รวมหมวดเตรียมงานวิศวกรรม</v>
      </c>
      <c r="C35" s="703"/>
      <c r="D35" s="462"/>
      <c r="E35" s="463"/>
      <c r="F35" s="462"/>
      <c r="G35" s="462">
        <f>SUM(G29:G34)</f>
        <v>0</v>
      </c>
      <c r="H35" s="462"/>
      <c r="I35" s="462">
        <f>SUM(I29:I34)</f>
        <v>0</v>
      </c>
      <c r="J35" s="462">
        <f>SUM(J29:J34)</f>
        <v>0</v>
      </c>
      <c r="K35" s="464"/>
    </row>
    <row r="36" spans="1:11" s="500" customFormat="1">
      <c r="A36" s="480" t="str">
        <f>A11</f>
        <v>9.6.2</v>
      </c>
      <c r="B36" s="481" t="str">
        <f>B11</f>
        <v>หมวดงานวิศวกรรมโครงสร้าง</v>
      </c>
      <c r="C36" s="476"/>
      <c r="D36" s="451"/>
      <c r="E36" s="458"/>
      <c r="F36" s="451"/>
      <c r="G36" s="451"/>
      <c r="H36" s="451"/>
      <c r="I36" s="451"/>
      <c r="J36" s="451"/>
      <c r="K36" s="451"/>
    </row>
    <row r="37" spans="1:11" s="500" customFormat="1">
      <c r="A37" s="480"/>
      <c r="B37" s="481"/>
      <c r="C37" s="484" t="str">
        <f>'Data information'!C126</f>
        <v>งานโครงสร้างเสาเข็มเจาะ</v>
      </c>
      <c r="D37" s="451"/>
      <c r="E37" s="458"/>
      <c r="F37" s="451"/>
      <c r="G37" s="451"/>
      <c r="H37" s="451"/>
      <c r="I37" s="451"/>
      <c r="J37" s="451"/>
      <c r="K37" s="451"/>
    </row>
    <row r="38" spans="1:11" s="500" customFormat="1">
      <c r="A38" s="451"/>
      <c r="B38" s="475"/>
      <c r="C38" s="476" t="str">
        <f>'Data information'!C127</f>
        <v xml:space="preserve"> - งานเสาเข็มเจาะ Dia.0.35 x 6.00 ม.</v>
      </c>
      <c r="D38" s="449"/>
      <c r="E38" s="450" t="str">
        <f>'Data information'!D127</f>
        <v>ต้น</v>
      </c>
      <c r="F38" s="449">
        <f>'Data information'!E127</f>
        <v>6720</v>
      </c>
      <c r="G38" s="449">
        <f>D38*F38</f>
        <v>0</v>
      </c>
      <c r="H38" s="449">
        <f>'Data information'!F127</f>
        <v>0</v>
      </c>
      <c r="I38" s="449">
        <f>D38*H38</f>
        <v>0</v>
      </c>
      <c r="J38" s="449">
        <f>G38+I38</f>
        <v>0</v>
      </c>
      <c r="K38" s="449"/>
    </row>
    <row r="39" spans="1:11" s="500" customFormat="1" hidden="1">
      <c r="A39" s="451"/>
      <c r="B39" s="475"/>
      <c r="C39" s="476" t="str">
        <f>'Data information'!C128</f>
        <v xml:space="preserve"> - งานเสาเข็มเจาะ Dia.0.60 x 6.00 ม.</v>
      </c>
      <c r="D39" s="449"/>
      <c r="E39" s="450" t="str">
        <f>'Data information'!D128</f>
        <v>ต้น</v>
      </c>
      <c r="F39" s="449">
        <f>'Data information'!E128</f>
        <v>12240</v>
      </c>
      <c r="G39" s="449">
        <f t="shared" ref="G39:G46" si="0">D39*F39</f>
        <v>0</v>
      </c>
      <c r="H39" s="449">
        <f>'Data information'!F128</f>
        <v>0</v>
      </c>
      <c r="I39" s="449">
        <f t="shared" ref="I39:I46" si="1">D39*H39</f>
        <v>0</v>
      </c>
      <c r="J39" s="449">
        <f t="shared" ref="J39:J46" si="2">G39+I39</f>
        <v>0</v>
      </c>
      <c r="K39" s="451"/>
    </row>
    <row r="40" spans="1:11" s="500" customFormat="1">
      <c r="A40" s="451"/>
      <c r="B40" s="475"/>
      <c r="C40" s="476" t="str">
        <f>'Data information'!C129</f>
        <v xml:space="preserve"> - ค่าสกัดหัวเสาเข็มเจาะ  (Dia.0.35 m.)</v>
      </c>
      <c r="D40" s="449"/>
      <c r="E40" s="450" t="str">
        <f>'Data information'!D129</f>
        <v>ต้น</v>
      </c>
      <c r="F40" s="449">
        <f>'Data information'!E129</f>
        <v>0</v>
      </c>
      <c r="G40" s="449">
        <f t="shared" si="0"/>
        <v>0</v>
      </c>
      <c r="H40" s="449">
        <f>'Data information'!F129</f>
        <v>350</v>
      </c>
      <c r="I40" s="449">
        <f t="shared" si="1"/>
        <v>0</v>
      </c>
      <c r="J40" s="449">
        <f t="shared" si="2"/>
        <v>0</v>
      </c>
      <c r="K40" s="451"/>
    </row>
    <row r="41" spans="1:11" s="500" customFormat="1" hidden="1">
      <c r="A41" s="451"/>
      <c r="B41" s="475"/>
      <c r="C41" s="476" t="str">
        <f>'Data information'!C130</f>
        <v xml:space="preserve"> - ค่าสกัดหัวเสาเข็มเจาะ  (Dia.0.60 m.)</v>
      </c>
      <c r="D41" s="449"/>
      <c r="E41" s="450" t="str">
        <f>'Data information'!D130</f>
        <v>ต้น</v>
      </c>
      <c r="F41" s="449">
        <f>'Data information'!E130</f>
        <v>0</v>
      </c>
      <c r="G41" s="449">
        <f t="shared" si="0"/>
        <v>0</v>
      </c>
      <c r="H41" s="449">
        <f>'Data information'!F130</f>
        <v>600</v>
      </c>
      <c r="I41" s="449">
        <f t="shared" si="1"/>
        <v>0</v>
      </c>
      <c r="J41" s="449">
        <f t="shared" si="2"/>
        <v>0</v>
      </c>
      <c r="K41" s="451"/>
    </row>
    <row r="42" spans="1:11" s="500" customFormat="1">
      <c r="A42" s="451"/>
      <c r="B42" s="475"/>
      <c r="C42" s="484" t="str">
        <f>'Data information'!C131</f>
        <v>งานทดสอบการรับน้ำหนักเสาเข็ม</v>
      </c>
      <c r="D42" s="449"/>
      <c r="E42" s="450"/>
      <c r="F42" s="449"/>
      <c r="G42" s="449"/>
      <c r="H42" s="449"/>
      <c r="I42" s="449"/>
      <c r="J42" s="449"/>
      <c r="K42" s="451"/>
    </row>
    <row r="43" spans="1:11" s="500" customFormat="1" ht="48">
      <c r="A43" s="451"/>
      <c r="B43" s="475"/>
      <c r="C43" s="490" t="str">
        <f>'Data information'!C132</f>
        <v xml:space="preserve"> - งานทดสอบการรับน้ำหนักเสาเข็มโดยวิธี Dynamic Load Test  (Dia.0.35 m.=23 Ton)</v>
      </c>
      <c r="D43" s="449"/>
      <c r="E43" s="450" t="str">
        <f>'Data information'!D132</f>
        <v>ต้น</v>
      </c>
      <c r="F43" s="449">
        <f>'Data information'!E132</f>
        <v>0</v>
      </c>
      <c r="G43" s="449">
        <f t="shared" si="0"/>
        <v>0</v>
      </c>
      <c r="H43" s="449">
        <f>'Data information'!F132</f>
        <v>10000</v>
      </c>
      <c r="I43" s="449">
        <f t="shared" si="1"/>
        <v>0</v>
      </c>
      <c r="J43" s="449">
        <f t="shared" si="2"/>
        <v>0</v>
      </c>
      <c r="K43" s="451"/>
    </row>
    <row r="44" spans="1:11" s="500" customFormat="1" hidden="1">
      <c r="A44" s="451"/>
      <c r="B44" s="475"/>
      <c r="C44" s="476" t="str">
        <f>'Data information'!C133</f>
        <v xml:space="preserve"> - งานทดสอบการรับน้ำหนักเสาเข็มโดยวิธี Dynamic Load Test  (Dia.0.60 m.=54 Ton)</v>
      </c>
      <c r="D44" s="449"/>
      <c r="E44" s="450" t="str">
        <f>'Data information'!D133</f>
        <v>ต้น</v>
      </c>
      <c r="F44" s="449">
        <f>'Data information'!E133</f>
        <v>0</v>
      </c>
      <c r="G44" s="449">
        <f t="shared" si="0"/>
        <v>0</v>
      </c>
      <c r="H44" s="449">
        <f>'Data information'!F133</f>
        <v>10000</v>
      </c>
      <c r="I44" s="449">
        <f t="shared" si="1"/>
        <v>0</v>
      </c>
      <c r="J44" s="449">
        <f t="shared" si="2"/>
        <v>0</v>
      </c>
      <c r="K44" s="451"/>
    </row>
    <row r="45" spans="1:11" s="500" customFormat="1" hidden="1">
      <c r="A45" s="451"/>
      <c r="B45" s="475"/>
      <c r="C45" s="476" t="str">
        <f>'Data information'!C134</f>
        <v xml:space="preserve"> - งานทดสอบการรับน้ำหนักเสาเข็มโดยวิธี Static Load Test</v>
      </c>
      <c r="D45" s="449"/>
      <c r="E45" s="450">
        <f>'Data information'!D134</f>
        <v>0</v>
      </c>
      <c r="F45" s="449">
        <f>'Data information'!E134</f>
        <v>0</v>
      </c>
      <c r="G45" s="449">
        <f t="shared" si="0"/>
        <v>0</v>
      </c>
      <c r="H45" s="449">
        <f>'Data information'!F134</f>
        <v>0</v>
      </c>
      <c r="I45" s="449">
        <f t="shared" si="1"/>
        <v>0</v>
      </c>
      <c r="J45" s="449">
        <f t="shared" si="2"/>
        <v>0</v>
      </c>
      <c r="K45" s="451"/>
    </row>
    <row r="46" spans="1:11" s="500" customFormat="1">
      <c r="A46" s="451"/>
      <c r="B46" s="475"/>
      <c r="C46" s="476" t="str">
        <f>'Data information'!C135</f>
        <v xml:space="preserve"> - งานทดสอบความสมบูรณ์ของเสาเข็มโดยวิธี Seismic Test</v>
      </c>
      <c r="D46" s="449"/>
      <c r="E46" s="450" t="str">
        <f>'Data information'!D135</f>
        <v>ต้น</v>
      </c>
      <c r="F46" s="449">
        <f>'Data information'!E135</f>
        <v>0</v>
      </c>
      <c r="G46" s="449">
        <f t="shared" si="0"/>
        <v>0</v>
      </c>
      <c r="H46" s="449">
        <f>'Data information'!F135</f>
        <v>250</v>
      </c>
      <c r="I46" s="449">
        <f t="shared" si="1"/>
        <v>0</v>
      </c>
      <c r="J46" s="449">
        <f t="shared" si="2"/>
        <v>0</v>
      </c>
      <c r="K46" s="451"/>
    </row>
    <row r="47" spans="1:11" s="500" customFormat="1">
      <c r="A47" s="451"/>
      <c r="B47" s="475"/>
      <c r="C47" s="485" t="str">
        <f>'Data information'!C136</f>
        <v>งานคอนกรีตโครงสร้าง</v>
      </c>
      <c r="D47" s="449"/>
      <c r="E47" s="450"/>
      <c r="F47" s="449"/>
      <c r="G47" s="449"/>
      <c r="H47" s="449"/>
      <c r="I47" s="449"/>
      <c r="J47" s="449"/>
      <c r="K47" s="451"/>
    </row>
    <row r="48" spans="1:11" s="500" customFormat="1">
      <c r="A48" s="451"/>
      <c r="B48" s="475"/>
      <c r="C48" s="476" t="str">
        <f>'Data information'!C137</f>
        <v xml:space="preserve"> - คอนกรีตโครงสร้าง  fc'= 280 ksc. ทรงกระบอก</v>
      </c>
      <c r="D48" s="449"/>
      <c r="E48" s="450" t="str">
        <f>'Data information'!D137</f>
        <v>ลบ.ม.</v>
      </c>
      <c r="F48" s="449">
        <f>'Data information'!E137</f>
        <v>2046.73</v>
      </c>
      <c r="G48" s="449">
        <f t="shared" ref="G48:G65" si="3">D48*F48</f>
        <v>0</v>
      </c>
      <c r="H48" s="449">
        <f>'Data information'!F137</f>
        <v>519</v>
      </c>
      <c r="I48" s="449">
        <f t="shared" ref="I48:I65" si="4">D48*H48</f>
        <v>0</v>
      </c>
      <c r="J48" s="449">
        <f t="shared" ref="J48:J65" si="5">G48+I48</f>
        <v>0</v>
      </c>
      <c r="K48" s="451"/>
    </row>
    <row r="49" spans="1:11" s="500" customFormat="1" hidden="1">
      <c r="A49" s="451"/>
      <c r="B49" s="475"/>
      <c r="C49" s="476" t="str">
        <f>'Data information'!C138</f>
        <v xml:space="preserve"> - คอนกรีตโครงสร้าง  fc'=320 ksc. ทรงกระบอก</v>
      </c>
      <c r="D49" s="449"/>
      <c r="E49" s="450" t="str">
        <f>'Data information'!D138</f>
        <v>ลบ.ม.</v>
      </c>
      <c r="F49" s="449">
        <f>'Data information'!E138</f>
        <v>2149.5300000000002</v>
      </c>
      <c r="G49" s="449">
        <f t="shared" si="3"/>
        <v>0</v>
      </c>
      <c r="H49" s="449">
        <f>'Data information'!F138</f>
        <v>519</v>
      </c>
      <c r="I49" s="449">
        <f t="shared" si="4"/>
        <v>0</v>
      </c>
      <c r="J49" s="449">
        <f t="shared" si="5"/>
        <v>0</v>
      </c>
      <c r="K49" s="451"/>
    </row>
    <row r="50" spans="1:11" s="500" customFormat="1">
      <c r="A50" s="451"/>
      <c r="B50" s="475"/>
      <c r="C50" s="484" t="str">
        <f>'Data information'!C139</f>
        <v>งานแบบหล่อคอนกรีต</v>
      </c>
      <c r="D50" s="449"/>
      <c r="E50" s="450"/>
      <c r="F50" s="449"/>
      <c r="G50" s="449"/>
      <c r="H50" s="449"/>
      <c r="I50" s="449"/>
      <c r="J50" s="449"/>
      <c r="K50" s="451"/>
    </row>
    <row r="51" spans="1:11" s="500" customFormat="1">
      <c r="A51" s="451"/>
      <c r="B51" s="475"/>
      <c r="C51" s="476" t="str">
        <f>'Data information'!C140</f>
        <v xml:space="preserve"> - ไม้แบบทั่วไป  </v>
      </c>
      <c r="D51" s="449"/>
      <c r="E51" s="450" t="str">
        <f>'Data information'!D140</f>
        <v>ตร.ม.</v>
      </c>
      <c r="F51" s="449">
        <f>'Data information'!E140</f>
        <v>300</v>
      </c>
      <c r="G51" s="449">
        <f t="shared" si="3"/>
        <v>0</v>
      </c>
      <c r="H51" s="449">
        <f>'Data information'!F140</f>
        <v>0</v>
      </c>
      <c r="I51" s="449">
        <f t="shared" si="4"/>
        <v>0</v>
      </c>
      <c r="J51" s="449">
        <f t="shared" si="5"/>
        <v>0</v>
      </c>
      <c r="K51" s="451"/>
    </row>
    <row r="52" spans="1:11" s="500" customFormat="1">
      <c r="A52" s="451"/>
      <c r="B52" s="475"/>
      <c r="C52" s="476" t="str">
        <f>'Data information'!C141</f>
        <v xml:space="preserve"> - ค่าแรงไม้แบบ</v>
      </c>
      <c r="D52" s="449"/>
      <c r="E52" s="450" t="str">
        <f>'Data information'!D141</f>
        <v>ตร.ม.</v>
      </c>
      <c r="F52" s="449">
        <f>'Data information'!E141</f>
        <v>0</v>
      </c>
      <c r="G52" s="449">
        <f t="shared" si="3"/>
        <v>0</v>
      </c>
      <c r="H52" s="449">
        <f>'Data information'!F141</f>
        <v>121</v>
      </c>
      <c r="I52" s="449">
        <f t="shared" si="4"/>
        <v>0</v>
      </c>
      <c r="J52" s="449">
        <f t="shared" si="5"/>
        <v>0</v>
      </c>
      <c r="K52" s="451"/>
    </row>
    <row r="53" spans="1:11" s="500" customFormat="1">
      <c r="A53" s="451"/>
      <c r="B53" s="475"/>
      <c r="C53" s="476" t="str">
        <f>'Data information'!C142</f>
        <v xml:space="preserve"> - ไม้คร่าวยึดแบบหล่อคอนกรีต </v>
      </c>
      <c r="D53" s="449"/>
      <c r="E53" s="450" t="str">
        <f>'Data information'!D142</f>
        <v>ตร.ม.</v>
      </c>
      <c r="F53" s="449">
        <f>'Data information'!E142</f>
        <v>300</v>
      </c>
      <c r="G53" s="449">
        <f t="shared" si="3"/>
        <v>0</v>
      </c>
      <c r="H53" s="449">
        <f>'Data information'!F142</f>
        <v>0</v>
      </c>
      <c r="I53" s="449">
        <f t="shared" si="4"/>
        <v>0</v>
      </c>
      <c r="J53" s="449">
        <f t="shared" si="5"/>
        <v>0</v>
      </c>
      <c r="K53" s="451"/>
    </row>
    <row r="54" spans="1:11" s="500" customFormat="1" hidden="1">
      <c r="A54" s="451"/>
      <c r="B54" s="475"/>
      <c r="C54" s="476" t="str">
        <f>'Data information'!C143</f>
        <v xml:space="preserve"> - ไม้ค้ำยันแบบหล่อคอนกรีต </v>
      </c>
      <c r="D54" s="449"/>
      <c r="E54" s="450" t="str">
        <f>'Data information'!D143</f>
        <v>ต้น</v>
      </c>
      <c r="F54" s="449">
        <f>'Data information'!E143</f>
        <v>15</v>
      </c>
      <c r="G54" s="449">
        <f t="shared" si="3"/>
        <v>0</v>
      </c>
      <c r="H54" s="449">
        <f>'Data information'!F143</f>
        <v>0</v>
      </c>
      <c r="I54" s="449">
        <f t="shared" si="4"/>
        <v>0</v>
      </c>
      <c r="J54" s="449">
        <f t="shared" si="5"/>
        <v>0</v>
      </c>
      <c r="K54" s="451"/>
    </row>
    <row r="55" spans="1:11" s="500" customFormat="1">
      <c r="A55" s="451"/>
      <c r="B55" s="475"/>
      <c r="C55" s="476" t="str">
        <f>'Data information'!C144</f>
        <v xml:space="preserve"> - ตะปู</v>
      </c>
      <c r="D55" s="449"/>
      <c r="E55" s="450" t="str">
        <f>'Data information'!D144</f>
        <v>กก.</v>
      </c>
      <c r="F55" s="449">
        <f>'Data information'!E144</f>
        <v>58.88</v>
      </c>
      <c r="G55" s="449">
        <f t="shared" si="3"/>
        <v>0</v>
      </c>
      <c r="H55" s="449">
        <f>'Data information'!F144</f>
        <v>0</v>
      </c>
      <c r="I55" s="449">
        <f t="shared" si="4"/>
        <v>0</v>
      </c>
      <c r="J55" s="449">
        <f t="shared" si="5"/>
        <v>0</v>
      </c>
      <c r="K55" s="451"/>
    </row>
    <row r="56" spans="1:11" s="500" customFormat="1">
      <c r="A56" s="451"/>
      <c r="B56" s="475"/>
      <c r="C56" s="485" t="str">
        <f>'Data information'!C145</f>
        <v>งานเหล็กเสริมคอนกรีต</v>
      </c>
      <c r="D56" s="449"/>
      <c r="E56" s="450"/>
      <c r="F56" s="449"/>
      <c r="G56" s="449"/>
      <c r="H56" s="449"/>
      <c r="I56" s="449"/>
      <c r="J56" s="449"/>
      <c r="K56" s="451"/>
    </row>
    <row r="57" spans="1:11" s="500" customFormat="1">
      <c r="A57" s="451"/>
      <c r="B57" s="475"/>
      <c r="C57" s="476" t="str">
        <f>'Data information'!C146</f>
        <v xml:space="preserve"> - เหล็กเส้นกลมผิวเรียบ SR.24 RB6 มม.</v>
      </c>
      <c r="D57" s="449"/>
      <c r="E57" s="450" t="str">
        <f>'Data information'!D146</f>
        <v>กก.</v>
      </c>
      <c r="F57" s="449">
        <f>'Data information'!E146</f>
        <v>21.47</v>
      </c>
      <c r="G57" s="449">
        <f t="shared" si="3"/>
        <v>0</v>
      </c>
      <c r="H57" s="449">
        <f>'Data information'!F146</f>
        <v>4.4000000000000004</v>
      </c>
      <c r="I57" s="449">
        <f t="shared" si="4"/>
        <v>0</v>
      </c>
      <c r="J57" s="449">
        <f t="shared" si="5"/>
        <v>0</v>
      </c>
      <c r="K57" s="451"/>
    </row>
    <row r="58" spans="1:11" s="500" customFormat="1">
      <c r="A58" s="451"/>
      <c r="B58" s="475"/>
      <c r="C58" s="476" t="str">
        <f>'Data information'!C147</f>
        <v xml:space="preserve"> - เหล็กเส้นกลมผิวเรียบ SR.24 RB9 มม.</v>
      </c>
      <c r="D58" s="449"/>
      <c r="E58" s="450" t="str">
        <f>'Data information'!D147</f>
        <v>กก.</v>
      </c>
      <c r="F58" s="449">
        <f>'Data information'!E147</f>
        <v>20.79</v>
      </c>
      <c r="G58" s="449">
        <f t="shared" si="3"/>
        <v>0</v>
      </c>
      <c r="H58" s="449">
        <f>'Data information'!F147</f>
        <v>4.4000000000000004</v>
      </c>
      <c r="I58" s="449">
        <f t="shared" si="4"/>
        <v>0</v>
      </c>
      <c r="J58" s="449">
        <f t="shared" si="5"/>
        <v>0</v>
      </c>
      <c r="K58" s="451"/>
    </row>
    <row r="59" spans="1:11" s="500" customFormat="1">
      <c r="A59" s="451"/>
      <c r="B59" s="475"/>
      <c r="C59" s="476" t="str">
        <f>'Data information'!C148</f>
        <v xml:space="preserve"> - เหล็กเส้นกลมผิวข้ออ้อย SD.40 DB12 มม.</v>
      </c>
      <c r="D59" s="449"/>
      <c r="E59" s="450" t="str">
        <f>'Data information'!D148</f>
        <v>กก.</v>
      </c>
      <c r="F59" s="449">
        <f>'Data information'!E148</f>
        <v>20.2</v>
      </c>
      <c r="G59" s="449">
        <f t="shared" si="3"/>
        <v>0</v>
      </c>
      <c r="H59" s="449">
        <f>'Data information'!F148</f>
        <v>3.6</v>
      </c>
      <c r="I59" s="449">
        <f t="shared" si="4"/>
        <v>0</v>
      </c>
      <c r="J59" s="449">
        <f t="shared" si="5"/>
        <v>0</v>
      </c>
      <c r="K59" s="451"/>
    </row>
    <row r="60" spans="1:11" s="500" customFormat="1">
      <c r="A60" s="451"/>
      <c r="B60" s="475"/>
      <c r="C60" s="476" t="str">
        <f>'Data information'!C149</f>
        <v xml:space="preserve"> - เหล็กเส้นกลมผิวข้ออ้อย SD.40 DB16 มม.</v>
      </c>
      <c r="D60" s="449"/>
      <c r="E60" s="450" t="str">
        <f>'Data information'!D149</f>
        <v>กก.</v>
      </c>
      <c r="F60" s="449">
        <f>'Data information'!E149</f>
        <v>20.14</v>
      </c>
      <c r="G60" s="449">
        <f t="shared" si="3"/>
        <v>0</v>
      </c>
      <c r="H60" s="449">
        <f>'Data information'!F149</f>
        <v>3.6</v>
      </c>
      <c r="I60" s="449">
        <f t="shared" si="4"/>
        <v>0</v>
      </c>
      <c r="J60" s="449">
        <f t="shared" si="5"/>
        <v>0</v>
      </c>
      <c r="K60" s="451"/>
    </row>
    <row r="61" spans="1:11" s="500" customFormat="1">
      <c r="A61" s="451"/>
      <c r="B61" s="475"/>
      <c r="C61" s="476" t="str">
        <f>'Data information'!C150</f>
        <v xml:space="preserve"> - เหล็กเส้นกลมผิวข้ออ้อย SD.40 DB20 มม.</v>
      </c>
      <c r="D61" s="449"/>
      <c r="E61" s="450" t="str">
        <f>'Data information'!D150</f>
        <v>กก.</v>
      </c>
      <c r="F61" s="449">
        <f>'Data information'!E150</f>
        <v>20.18</v>
      </c>
      <c r="G61" s="449">
        <f t="shared" si="3"/>
        <v>0</v>
      </c>
      <c r="H61" s="449">
        <f>'Data information'!F150</f>
        <v>3.1</v>
      </c>
      <c r="I61" s="449">
        <f t="shared" si="4"/>
        <v>0</v>
      </c>
      <c r="J61" s="449">
        <f t="shared" si="5"/>
        <v>0</v>
      </c>
      <c r="K61" s="451"/>
    </row>
    <row r="62" spans="1:11" s="500" customFormat="1" hidden="1">
      <c r="A62" s="451"/>
      <c r="B62" s="475"/>
      <c r="C62" s="476" t="str">
        <f>'Data information'!C151</f>
        <v xml:space="preserve"> - เหล็กเส้นกลมผิวข้ออ้อย SD.40 DB25 มม.</v>
      </c>
      <c r="D62" s="449"/>
      <c r="E62" s="450" t="str">
        <f>'Data information'!D151</f>
        <v>กก.</v>
      </c>
      <c r="F62" s="449">
        <f>'Data information'!E151</f>
        <v>20.41</v>
      </c>
      <c r="G62" s="449">
        <f t="shared" si="3"/>
        <v>0</v>
      </c>
      <c r="H62" s="449">
        <f>'Data information'!F151</f>
        <v>3.1</v>
      </c>
      <c r="I62" s="449">
        <f t="shared" si="4"/>
        <v>0</v>
      </c>
      <c r="J62" s="449">
        <f t="shared" si="5"/>
        <v>0</v>
      </c>
      <c r="K62" s="451"/>
    </row>
    <row r="63" spans="1:11" s="500" customFormat="1" hidden="1">
      <c r="A63" s="451"/>
      <c r="B63" s="475"/>
      <c r="C63" s="476" t="str">
        <f>'Data information'!C152</f>
        <v xml:space="preserve"> - เหล็กเส้นกลมผิวข้ออ้อย SD.40 DB28 มม.</v>
      </c>
      <c r="D63" s="449"/>
      <c r="E63" s="450" t="str">
        <f>'Data information'!D152</f>
        <v>กก.</v>
      </c>
      <c r="F63" s="449">
        <f>'Data information'!E152</f>
        <v>20.41</v>
      </c>
      <c r="G63" s="449">
        <f t="shared" si="3"/>
        <v>0</v>
      </c>
      <c r="H63" s="449">
        <f>'Data information'!F152</f>
        <v>3.1</v>
      </c>
      <c r="I63" s="449">
        <f t="shared" si="4"/>
        <v>0</v>
      </c>
      <c r="J63" s="449">
        <f t="shared" si="5"/>
        <v>0</v>
      </c>
      <c r="K63" s="451"/>
    </row>
    <row r="64" spans="1:11" s="500" customFormat="1" hidden="1">
      <c r="A64" s="451"/>
      <c r="B64" s="475"/>
      <c r="C64" s="476" t="str">
        <f>'Data information'!C153</f>
        <v xml:space="preserve"> - เหล็กเส้นกลมผิวข้ออ้อย SD.40 DB32 มม.</v>
      </c>
      <c r="D64" s="449"/>
      <c r="E64" s="450" t="str">
        <f>'Data information'!D153</f>
        <v>กก.</v>
      </c>
      <c r="F64" s="449">
        <f>'Data information'!E153</f>
        <v>20.41</v>
      </c>
      <c r="G64" s="449">
        <f t="shared" si="3"/>
        <v>0</v>
      </c>
      <c r="H64" s="449">
        <f>'Data information'!F153</f>
        <v>3.1</v>
      </c>
      <c r="I64" s="449">
        <f t="shared" si="4"/>
        <v>0</v>
      </c>
      <c r="J64" s="449">
        <f t="shared" si="5"/>
        <v>0</v>
      </c>
      <c r="K64" s="451"/>
    </row>
    <row r="65" spans="1:11" s="500" customFormat="1">
      <c r="A65" s="451"/>
      <c r="B65" s="475"/>
      <c r="C65" s="476" t="str">
        <f>'Data information'!C154</f>
        <v xml:space="preserve"> - ลวดผูกเหล็ก</v>
      </c>
      <c r="D65" s="449"/>
      <c r="E65" s="450" t="str">
        <f>'Data information'!D154</f>
        <v>กก.</v>
      </c>
      <c r="F65" s="449">
        <f>'Data information'!E154</f>
        <v>34.42</v>
      </c>
      <c r="G65" s="449">
        <f t="shared" si="3"/>
        <v>0</v>
      </c>
      <c r="H65" s="449">
        <f>'Data information'!F154</f>
        <v>0</v>
      </c>
      <c r="I65" s="449">
        <f t="shared" si="4"/>
        <v>0</v>
      </c>
      <c r="J65" s="449">
        <f t="shared" si="5"/>
        <v>0</v>
      </c>
      <c r="K65" s="451"/>
    </row>
    <row r="66" spans="1:11" s="500" customFormat="1" hidden="1">
      <c r="A66" s="451"/>
      <c r="B66" s="475"/>
      <c r="C66" s="485" t="str">
        <f>'Data information'!C155</f>
        <v>งานโครงสร้างสำเร็จรูป ,โครงสร้างอื่นๆ</v>
      </c>
      <c r="D66" s="449"/>
      <c r="E66" s="450"/>
      <c r="F66" s="449"/>
      <c r="G66" s="449"/>
      <c r="H66" s="449"/>
      <c r="I66" s="449"/>
      <c r="J66" s="449"/>
      <c r="K66" s="451"/>
    </row>
    <row r="67" spans="1:11" s="500" customFormat="1" hidden="1">
      <c r="A67" s="451"/>
      <c r="B67" s="475"/>
      <c r="C67" s="476" t="str">
        <f>'Data information'!C156</f>
        <v xml:space="preserve"> - งานระบบพื้น Post - tension</v>
      </c>
      <c r="D67" s="449"/>
      <c r="E67" s="450" t="str">
        <f>'Data information'!D156</f>
        <v>ตร.ม.</v>
      </c>
      <c r="F67" s="449">
        <f>'Data information'!E156</f>
        <v>375</v>
      </c>
      <c r="G67" s="449">
        <f t="shared" ref="G67:G72" si="6">D67*F67</f>
        <v>0</v>
      </c>
      <c r="H67" s="449">
        <f>'Data information'!F156</f>
        <v>0</v>
      </c>
      <c r="I67" s="449">
        <f t="shared" ref="I67:I72" si="7">D67*H67</f>
        <v>0</v>
      </c>
      <c r="J67" s="449">
        <f t="shared" ref="J67:J72" si="8">G67+I67</f>
        <v>0</v>
      </c>
      <c r="K67" s="451"/>
    </row>
    <row r="68" spans="1:11" s="500" customFormat="1" hidden="1">
      <c r="A68" s="451"/>
      <c r="B68" s="475"/>
      <c r="C68" s="476" t="str">
        <f>'Data information'!C157</f>
        <v xml:space="preserve"> - พื้นสำเร็จรูปชนิดกลวง HC 200x1200 mm. LIVE LOAD 300 kg./sq.m.</v>
      </c>
      <c r="D68" s="449"/>
      <c r="E68" s="450" t="str">
        <f>'Data information'!D157</f>
        <v>ตร.ม.</v>
      </c>
      <c r="F68" s="449">
        <f>'Data information'!E157</f>
        <v>785</v>
      </c>
      <c r="G68" s="449">
        <f t="shared" si="6"/>
        <v>0</v>
      </c>
      <c r="H68" s="449">
        <f>'Data information'!F157</f>
        <v>60</v>
      </c>
      <c r="I68" s="449">
        <f t="shared" si="7"/>
        <v>0</v>
      </c>
      <c r="J68" s="449">
        <f t="shared" si="8"/>
        <v>0</v>
      </c>
      <c r="K68" s="451"/>
    </row>
    <row r="69" spans="1:11" s="500" customFormat="1" hidden="1">
      <c r="A69" s="451"/>
      <c r="B69" s="475"/>
      <c r="C69" s="476" t="str">
        <f>'Data information'!C158</f>
        <v xml:space="preserve"> - พื้นสำเร็จรูปชนิดกลวง HC 200x1200 mm. LIVE LOAD 400 kg./sq.m.</v>
      </c>
      <c r="D69" s="449"/>
      <c r="E69" s="450" t="str">
        <f>'Data information'!D158</f>
        <v>ตร.ม.</v>
      </c>
      <c r="F69" s="449">
        <f>'Data information'!E158</f>
        <v>785</v>
      </c>
      <c r="G69" s="449">
        <f t="shared" si="6"/>
        <v>0</v>
      </c>
      <c r="H69" s="449">
        <f>'Data information'!F158</f>
        <v>60</v>
      </c>
      <c r="I69" s="449">
        <f t="shared" si="7"/>
        <v>0</v>
      </c>
      <c r="J69" s="449">
        <f t="shared" si="8"/>
        <v>0</v>
      </c>
      <c r="K69" s="451"/>
    </row>
    <row r="70" spans="1:11" s="500" customFormat="1" hidden="1">
      <c r="A70" s="451"/>
      <c r="B70" s="475"/>
      <c r="C70" s="476" t="str">
        <f>'Data information'!C159</f>
        <v xml:space="preserve"> - Metal Steel Deck</v>
      </c>
      <c r="D70" s="449"/>
      <c r="E70" s="450" t="str">
        <f>'Data information'!D159</f>
        <v>ตร.ม.</v>
      </c>
      <c r="F70" s="449">
        <f>'Data information'!E159</f>
        <v>430.55</v>
      </c>
      <c r="G70" s="449">
        <f t="shared" si="6"/>
        <v>0</v>
      </c>
      <c r="H70" s="449">
        <f>'Data information'!F159</f>
        <v>60</v>
      </c>
      <c r="I70" s="449">
        <f t="shared" si="7"/>
        <v>0</v>
      </c>
      <c r="J70" s="449">
        <f t="shared" si="8"/>
        <v>0</v>
      </c>
      <c r="K70" s="451"/>
    </row>
    <row r="71" spans="1:11" s="500" customFormat="1" hidden="1">
      <c r="A71" s="460"/>
      <c r="B71" s="475"/>
      <c r="C71" s="476" t="str">
        <f>'Data information'!C160</f>
        <v xml:space="preserve"> - ROD Dia. 100 mm.</v>
      </c>
      <c r="D71" s="449"/>
      <c r="E71" s="450" t="str">
        <f>'Data information'!D160</f>
        <v>ม.</v>
      </c>
      <c r="F71" s="449">
        <f>'Data information'!E160</f>
        <v>300</v>
      </c>
      <c r="G71" s="449">
        <f t="shared" si="6"/>
        <v>0</v>
      </c>
      <c r="H71" s="449">
        <f>'Data information'!F160</f>
        <v>0</v>
      </c>
      <c r="I71" s="449">
        <f t="shared" si="7"/>
        <v>0</v>
      </c>
      <c r="J71" s="449">
        <f t="shared" si="8"/>
        <v>0</v>
      </c>
      <c r="K71" s="460"/>
    </row>
    <row r="72" spans="1:11" s="500" customFormat="1" hidden="1">
      <c r="A72" s="460"/>
      <c r="B72" s="475"/>
      <c r="C72" s="476" t="str">
        <f>'Data information'!C161</f>
        <v xml:space="preserve"> - เหล็ก Wire Mesh  Dia 4 มม.@ 0.20x0.20 ม. </v>
      </c>
      <c r="D72" s="449"/>
      <c r="E72" s="450" t="str">
        <f>'Data information'!D161</f>
        <v>ตร.ม.</v>
      </c>
      <c r="F72" s="449">
        <f>'Data information'!E161</f>
        <v>30.84</v>
      </c>
      <c r="G72" s="449">
        <f t="shared" si="6"/>
        <v>0</v>
      </c>
      <c r="H72" s="449">
        <f>'Data information'!F161</f>
        <v>5</v>
      </c>
      <c r="I72" s="449">
        <f t="shared" si="7"/>
        <v>0</v>
      </c>
      <c r="J72" s="449">
        <f t="shared" si="8"/>
        <v>0</v>
      </c>
      <c r="K72" s="460"/>
    </row>
    <row r="73" spans="1:11" s="500" customFormat="1">
      <c r="A73" s="460"/>
      <c r="B73" s="475"/>
      <c r="C73" s="483"/>
      <c r="D73" s="449"/>
      <c r="E73" s="466"/>
      <c r="F73" s="465"/>
      <c r="G73" s="465"/>
      <c r="H73" s="465"/>
      <c r="I73" s="465"/>
      <c r="J73" s="465"/>
      <c r="K73" s="460"/>
    </row>
    <row r="74" spans="1:11" s="500" customFormat="1">
      <c r="A74" s="451"/>
      <c r="B74" s="475"/>
      <c r="C74" s="486" t="s">
        <v>163</v>
      </c>
      <c r="D74" s="467"/>
      <c r="E74" s="468"/>
      <c r="F74" s="467"/>
      <c r="G74" s="467">
        <f>SUM(G37:G73)</f>
        <v>0</v>
      </c>
      <c r="H74" s="467"/>
      <c r="I74" s="467">
        <f>SUM(I37:I73)</f>
        <v>0</v>
      </c>
      <c r="J74" s="467">
        <f>SUM(J37:J73)</f>
        <v>0</v>
      </c>
      <c r="K74" s="451"/>
    </row>
    <row r="75" spans="1:11" s="500" customFormat="1" hidden="1">
      <c r="A75" s="460"/>
      <c r="B75" s="484" t="s">
        <v>965</v>
      </c>
      <c r="C75" s="476"/>
      <c r="D75" s="449"/>
      <c r="E75" s="450"/>
      <c r="F75" s="449"/>
      <c r="G75" s="449"/>
      <c r="H75" s="449"/>
      <c r="I75" s="449"/>
      <c r="J75" s="449"/>
      <c r="K75" s="460"/>
    </row>
    <row r="76" spans="1:11" s="500" customFormat="1" hidden="1">
      <c r="A76" s="460"/>
      <c r="B76" s="482"/>
      <c r="C76" s="476" t="str">
        <f>'Data information'!C163</f>
        <v xml:space="preserve"> - H-800x300x14x26 mm. 210 kg./m.</v>
      </c>
      <c r="D76" s="449"/>
      <c r="E76" s="450" t="str">
        <f>'Data information'!D163</f>
        <v>กก.</v>
      </c>
      <c r="F76" s="449">
        <f>'Data information'!E163</f>
        <v>35.35</v>
      </c>
      <c r="G76" s="449">
        <f t="shared" ref="G76:G116" si="9">D76*F76</f>
        <v>0</v>
      </c>
      <c r="H76" s="449">
        <f>'Data information'!F163</f>
        <v>0</v>
      </c>
      <c r="I76" s="449">
        <f t="shared" ref="I76:I116" si="10">D76*H76</f>
        <v>0</v>
      </c>
      <c r="J76" s="449">
        <f t="shared" ref="J76:J116" si="11">G76+I76</f>
        <v>0</v>
      </c>
      <c r="K76" s="460"/>
    </row>
    <row r="77" spans="1:11" s="500" customFormat="1" hidden="1">
      <c r="A77" s="460"/>
      <c r="B77" s="482"/>
      <c r="C77" s="476" t="str">
        <f>'Data information'!C164</f>
        <v xml:space="preserve"> - H-400x200x8x13 mm.</v>
      </c>
      <c r="D77" s="449"/>
      <c r="E77" s="450" t="str">
        <f>'Data information'!D164</f>
        <v>กก.</v>
      </c>
      <c r="F77" s="449">
        <f>'Data information'!E164</f>
        <v>33.409999999999997</v>
      </c>
      <c r="G77" s="449">
        <f t="shared" si="9"/>
        <v>0</v>
      </c>
      <c r="H77" s="449">
        <f>'Data information'!F164</f>
        <v>0</v>
      </c>
      <c r="I77" s="449">
        <f t="shared" si="10"/>
        <v>0</v>
      </c>
      <c r="J77" s="449">
        <f t="shared" si="11"/>
        <v>0</v>
      </c>
      <c r="K77" s="460"/>
    </row>
    <row r="78" spans="1:11" s="500" customFormat="1" hidden="1">
      <c r="A78" s="460"/>
      <c r="B78" s="482"/>
      <c r="C78" s="476" t="str">
        <f>'Data information'!C165</f>
        <v xml:space="preserve"> - H-350x175x7x11 mm.</v>
      </c>
      <c r="D78" s="449"/>
      <c r="E78" s="450" t="str">
        <f>'Data information'!D165</f>
        <v>กก.</v>
      </c>
      <c r="F78" s="449">
        <f>'Data information'!E165</f>
        <v>33.409999999999997</v>
      </c>
      <c r="G78" s="449">
        <f t="shared" si="9"/>
        <v>0</v>
      </c>
      <c r="H78" s="449">
        <f>'Data information'!F165</f>
        <v>0</v>
      </c>
      <c r="I78" s="449">
        <f t="shared" si="10"/>
        <v>0</v>
      </c>
      <c r="J78" s="449">
        <f t="shared" si="11"/>
        <v>0</v>
      </c>
      <c r="K78" s="460"/>
    </row>
    <row r="79" spans="1:11" s="500" customFormat="1" hidden="1">
      <c r="A79" s="460"/>
      <c r="B79" s="482"/>
      <c r="C79" s="476" t="str">
        <f>'Data information'!C166</f>
        <v xml:space="preserve"> - H-300x150x6.5x9 mm.</v>
      </c>
      <c r="D79" s="449"/>
      <c r="E79" s="450" t="str">
        <f>'Data information'!D166</f>
        <v>กก.</v>
      </c>
      <c r="F79" s="449">
        <f>'Data information'!E166</f>
        <v>35.549999999999997</v>
      </c>
      <c r="G79" s="449">
        <f t="shared" si="9"/>
        <v>0</v>
      </c>
      <c r="H79" s="449">
        <f>'Data information'!F166</f>
        <v>0</v>
      </c>
      <c r="I79" s="449">
        <f t="shared" si="10"/>
        <v>0</v>
      </c>
      <c r="J79" s="449">
        <f t="shared" si="11"/>
        <v>0</v>
      </c>
      <c r="K79" s="460"/>
    </row>
    <row r="80" spans="1:11" s="500" customFormat="1" hidden="1">
      <c r="A80" s="460"/>
      <c r="B80" s="482"/>
      <c r="C80" s="476" t="str">
        <f>'Data information'!C167</f>
        <v xml:space="preserve"> - H-200x200x8x12 mm.</v>
      </c>
      <c r="D80" s="449"/>
      <c r="E80" s="450" t="str">
        <f>'Data information'!D167</f>
        <v>กก.</v>
      </c>
      <c r="F80" s="449">
        <f>'Data information'!E167</f>
        <v>33.409999999999997</v>
      </c>
      <c r="G80" s="449">
        <f t="shared" si="9"/>
        <v>0</v>
      </c>
      <c r="H80" s="449">
        <f>'Data information'!F167</f>
        <v>0</v>
      </c>
      <c r="I80" s="449">
        <f t="shared" si="10"/>
        <v>0</v>
      </c>
      <c r="J80" s="449">
        <f t="shared" si="11"/>
        <v>0</v>
      </c>
      <c r="K80" s="460"/>
    </row>
    <row r="81" spans="1:11" s="500" customFormat="1" hidden="1">
      <c r="A81" s="460"/>
      <c r="B81" s="482"/>
      <c r="C81" s="476" t="str">
        <f>'Data information'!C168</f>
        <v xml:space="preserve"> - H-200x150x6x9 mm.</v>
      </c>
      <c r="D81" s="449"/>
      <c r="E81" s="450" t="str">
        <f>'Data information'!D168</f>
        <v>กก.</v>
      </c>
      <c r="F81" s="449">
        <f>'Data information'!E168</f>
        <v>34.020000000000003</v>
      </c>
      <c r="G81" s="449">
        <f t="shared" si="9"/>
        <v>0</v>
      </c>
      <c r="H81" s="449">
        <f>'Data information'!F168</f>
        <v>0</v>
      </c>
      <c r="I81" s="449">
        <f t="shared" si="10"/>
        <v>0</v>
      </c>
      <c r="J81" s="449">
        <f t="shared" si="11"/>
        <v>0</v>
      </c>
      <c r="K81" s="460"/>
    </row>
    <row r="82" spans="1:11" s="500" customFormat="1" hidden="1">
      <c r="A82" s="460"/>
      <c r="B82" s="482"/>
      <c r="C82" s="476" t="str">
        <f>'Data information'!C169</f>
        <v xml:space="preserve"> - H-194x150x6x9 mm.</v>
      </c>
      <c r="D82" s="449"/>
      <c r="E82" s="450" t="str">
        <f>'Data information'!D169</f>
        <v>กก.</v>
      </c>
      <c r="F82" s="449">
        <f>'Data information'!E169</f>
        <v>34.020000000000003</v>
      </c>
      <c r="G82" s="449">
        <f t="shared" si="9"/>
        <v>0</v>
      </c>
      <c r="H82" s="449">
        <f>'Data information'!F169</f>
        <v>0</v>
      </c>
      <c r="I82" s="449">
        <f t="shared" si="10"/>
        <v>0</v>
      </c>
      <c r="J82" s="449">
        <f t="shared" si="11"/>
        <v>0</v>
      </c>
      <c r="K82" s="460"/>
    </row>
    <row r="83" spans="1:11" s="500" customFormat="1" hidden="1">
      <c r="A83" s="460"/>
      <c r="B83" s="482"/>
      <c r="C83" s="476" t="str">
        <f>'Data information'!C170</f>
        <v xml:space="preserve"> - H-150x150x7x10 mm.</v>
      </c>
      <c r="D83" s="449"/>
      <c r="E83" s="450" t="str">
        <f>'Data information'!D170</f>
        <v>กก.</v>
      </c>
      <c r="F83" s="449">
        <f>'Data information'!E170</f>
        <v>33.409999999999997</v>
      </c>
      <c r="G83" s="449">
        <f t="shared" si="9"/>
        <v>0</v>
      </c>
      <c r="H83" s="449">
        <f>'Data information'!F170</f>
        <v>0</v>
      </c>
      <c r="I83" s="449">
        <f t="shared" si="10"/>
        <v>0</v>
      </c>
      <c r="J83" s="449">
        <f t="shared" si="11"/>
        <v>0</v>
      </c>
      <c r="K83" s="460"/>
    </row>
    <row r="84" spans="1:11" s="500" customFormat="1" hidden="1">
      <c r="A84" s="460"/>
      <c r="B84" s="482"/>
      <c r="C84" s="476" t="str">
        <f>'Data information'!C171</f>
        <v xml:space="preserve"> - H-148x100x6x9 mm.</v>
      </c>
      <c r="D84" s="449"/>
      <c r="E84" s="450" t="str">
        <f>'Data information'!D171</f>
        <v>กก.</v>
      </c>
      <c r="F84" s="449">
        <f>'Data information'!E171</f>
        <v>33.459000000000003</v>
      </c>
      <c r="G84" s="449">
        <f t="shared" si="9"/>
        <v>0</v>
      </c>
      <c r="H84" s="449">
        <f>'Data information'!F171</f>
        <v>0</v>
      </c>
      <c r="I84" s="449">
        <f t="shared" si="10"/>
        <v>0</v>
      </c>
      <c r="J84" s="449">
        <f t="shared" si="11"/>
        <v>0</v>
      </c>
      <c r="K84" s="460"/>
    </row>
    <row r="85" spans="1:11" s="500" customFormat="1" hidden="1">
      <c r="A85" s="460"/>
      <c r="B85" s="482"/>
      <c r="C85" s="476" t="str">
        <f>'Data information'!C172</f>
        <v xml:space="preserve"> - H-125x125x6.5x9 mm.</v>
      </c>
      <c r="D85" s="449"/>
      <c r="E85" s="450" t="str">
        <f>'Data information'!D172</f>
        <v>กก.</v>
      </c>
      <c r="F85" s="449">
        <f>'Data information'!E172</f>
        <v>33.409999999999997</v>
      </c>
      <c r="G85" s="449">
        <f t="shared" si="9"/>
        <v>0</v>
      </c>
      <c r="H85" s="449">
        <f>'Data information'!F172</f>
        <v>0</v>
      </c>
      <c r="I85" s="449">
        <f t="shared" si="10"/>
        <v>0</v>
      </c>
      <c r="J85" s="449">
        <f t="shared" si="11"/>
        <v>0</v>
      </c>
      <c r="K85" s="460"/>
    </row>
    <row r="86" spans="1:11" s="500" customFormat="1" hidden="1">
      <c r="A86" s="460"/>
      <c r="B86" s="482"/>
      <c r="C86" s="476" t="str">
        <f>'Data information'!C173</f>
        <v xml:space="preserve"> - H-100x100x6x8 mm.</v>
      </c>
      <c r="D86" s="449"/>
      <c r="E86" s="450" t="str">
        <f>'Data information'!D173</f>
        <v>กก.</v>
      </c>
      <c r="F86" s="449">
        <f>'Data information'!E173</f>
        <v>33.409999999999997</v>
      </c>
      <c r="G86" s="449">
        <f t="shared" si="9"/>
        <v>0</v>
      </c>
      <c r="H86" s="449">
        <f>'Data information'!F173</f>
        <v>0</v>
      </c>
      <c r="I86" s="449">
        <f t="shared" si="10"/>
        <v>0</v>
      </c>
      <c r="J86" s="449">
        <f t="shared" si="11"/>
        <v>0</v>
      </c>
      <c r="K86" s="460"/>
    </row>
    <row r="87" spans="1:11" s="500" customFormat="1" hidden="1">
      <c r="A87" s="460"/>
      <c r="B87" s="482"/>
      <c r="C87" s="476" t="str">
        <f>'Data information'!C174</f>
        <v xml:space="preserve"> - แปเหล็กรูปตัว Z ชุบกัลวาไนซ์ ขนาด 250x2.4 mm.</v>
      </c>
      <c r="D87" s="449"/>
      <c r="E87" s="450" t="str">
        <f>'Data information'!D174</f>
        <v>ม.</v>
      </c>
      <c r="F87" s="449">
        <f>'Data information'!E174</f>
        <v>366</v>
      </c>
      <c r="G87" s="449">
        <f t="shared" si="9"/>
        <v>0</v>
      </c>
      <c r="H87" s="449">
        <f>'Data information'!F174</f>
        <v>25</v>
      </c>
      <c r="I87" s="449">
        <f t="shared" si="10"/>
        <v>0</v>
      </c>
      <c r="J87" s="449">
        <f t="shared" si="11"/>
        <v>0</v>
      </c>
      <c r="K87" s="460"/>
    </row>
    <row r="88" spans="1:11" s="500" customFormat="1" hidden="1">
      <c r="A88" s="460"/>
      <c r="B88" s="482"/>
      <c r="C88" s="476" t="str">
        <f>'Data information'!C175</f>
        <v xml:space="preserve"> - O-216.3x4.5 mm.</v>
      </c>
      <c r="D88" s="449"/>
      <c r="E88" s="450" t="str">
        <f>'Data information'!D175</f>
        <v>กก.</v>
      </c>
      <c r="F88" s="449">
        <f>'Data information'!E175</f>
        <v>28.94</v>
      </c>
      <c r="G88" s="449">
        <f t="shared" si="9"/>
        <v>0</v>
      </c>
      <c r="H88" s="449">
        <f>'Data information'!F175</f>
        <v>0</v>
      </c>
      <c r="I88" s="449">
        <f t="shared" si="10"/>
        <v>0</v>
      </c>
      <c r="J88" s="449">
        <f t="shared" si="11"/>
        <v>0</v>
      </c>
      <c r="K88" s="460"/>
    </row>
    <row r="89" spans="1:11" s="500" customFormat="1" hidden="1">
      <c r="A89" s="460"/>
      <c r="B89" s="482"/>
      <c r="C89" s="476" t="str">
        <f>'Data information'!C176</f>
        <v xml:space="preserve"> - O-114.3x3.2 mm.</v>
      </c>
      <c r="D89" s="449"/>
      <c r="E89" s="450" t="str">
        <f>'Data information'!D176</f>
        <v>กก.</v>
      </c>
      <c r="F89" s="449">
        <f>'Data information'!E176</f>
        <v>26.34</v>
      </c>
      <c r="G89" s="449">
        <f t="shared" si="9"/>
        <v>0</v>
      </c>
      <c r="H89" s="449">
        <f>'Data information'!F176</f>
        <v>0</v>
      </c>
      <c r="I89" s="449">
        <f t="shared" si="10"/>
        <v>0</v>
      </c>
      <c r="J89" s="449">
        <f t="shared" si="11"/>
        <v>0</v>
      </c>
      <c r="K89" s="460"/>
    </row>
    <row r="90" spans="1:11" s="500" customFormat="1" hidden="1">
      <c r="A90" s="460"/>
      <c r="B90" s="482"/>
      <c r="C90" s="476" t="str">
        <f>'Data information'!C177</f>
        <v xml:space="preserve"> - O-76.3x3.2 mm.</v>
      </c>
      <c r="D90" s="449"/>
      <c r="E90" s="450" t="str">
        <f>'Data information'!D177</f>
        <v>กก.</v>
      </c>
      <c r="F90" s="449">
        <f>'Data information'!E177</f>
        <v>26.35</v>
      </c>
      <c r="G90" s="449">
        <f t="shared" si="9"/>
        <v>0</v>
      </c>
      <c r="H90" s="449">
        <f>'Data information'!F177</f>
        <v>0</v>
      </c>
      <c r="I90" s="449">
        <f t="shared" si="10"/>
        <v>0</v>
      </c>
      <c r="J90" s="449">
        <f t="shared" si="11"/>
        <v>0</v>
      </c>
      <c r="K90" s="460"/>
    </row>
    <row r="91" spans="1:11" s="500" customFormat="1" hidden="1">
      <c r="A91" s="460"/>
      <c r="B91" s="482"/>
      <c r="C91" s="476" t="str">
        <f>'Data information'!C178</f>
        <v xml:space="preserve"> - LG-100x100x3.2 mm.</v>
      </c>
      <c r="D91" s="449"/>
      <c r="E91" s="450" t="str">
        <f>'Data information'!D178</f>
        <v>กก.</v>
      </c>
      <c r="F91" s="449">
        <f>'Data information'!E178</f>
        <v>26.585000000000001</v>
      </c>
      <c r="G91" s="449">
        <f t="shared" si="9"/>
        <v>0</v>
      </c>
      <c r="H91" s="449">
        <f>'Data information'!F178</f>
        <v>0</v>
      </c>
      <c r="I91" s="449">
        <f t="shared" si="10"/>
        <v>0</v>
      </c>
      <c r="J91" s="449">
        <f t="shared" si="11"/>
        <v>0</v>
      </c>
      <c r="K91" s="460"/>
    </row>
    <row r="92" spans="1:11" s="500" customFormat="1" hidden="1">
      <c r="A92" s="460"/>
      <c r="B92" s="482"/>
      <c r="C92" s="476" t="str">
        <f>'Data information'!C179</f>
        <v xml:space="preserve"> - LG-100x50x3.2 mm.</v>
      </c>
      <c r="D92" s="449"/>
      <c r="E92" s="450" t="str">
        <f>'Data information'!D179</f>
        <v>กก.</v>
      </c>
      <c r="F92" s="449">
        <f>'Data information'!E179</f>
        <v>26.55</v>
      </c>
      <c r="G92" s="449">
        <f t="shared" si="9"/>
        <v>0</v>
      </c>
      <c r="H92" s="449">
        <f>'Data information'!F179</f>
        <v>0</v>
      </c>
      <c r="I92" s="449">
        <f t="shared" si="10"/>
        <v>0</v>
      </c>
      <c r="J92" s="449">
        <f t="shared" si="11"/>
        <v>0</v>
      </c>
      <c r="K92" s="460"/>
    </row>
    <row r="93" spans="1:11" s="500" customFormat="1" hidden="1">
      <c r="A93" s="460"/>
      <c r="B93" s="482"/>
      <c r="C93" s="476" t="str">
        <f>'Data information'!C180</f>
        <v xml:space="preserve"> - PL.400x400x25mm.</v>
      </c>
      <c r="D93" s="449"/>
      <c r="E93" s="450" t="str">
        <f>'Data information'!D180</f>
        <v>กก.</v>
      </c>
      <c r="F93" s="449">
        <f>'Data information'!E180</f>
        <v>28.44</v>
      </c>
      <c r="G93" s="449">
        <f t="shared" si="9"/>
        <v>0</v>
      </c>
      <c r="H93" s="449">
        <f>'Data information'!F180</f>
        <v>0</v>
      </c>
      <c r="I93" s="449">
        <f t="shared" si="10"/>
        <v>0</v>
      </c>
      <c r="J93" s="449">
        <f t="shared" si="11"/>
        <v>0</v>
      </c>
      <c r="K93" s="460"/>
    </row>
    <row r="94" spans="1:11" s="500" customFormat="1" hidden="1">
      <c r="A94" s="460"/>
      <c r="B94" s="482"/>
      <c r="C94" s="476" t="str">
        <f>'Data information'!C181</f>
        <v xml:space="preserve"> - PL.500x300x20mm.</v>
      </c>
      <c r="D94" s="449"/>
      <c r="E94" s="450" t="str">
        <f>'Data information'!D181</f>
        <v>กก.</v>
      </c>
      <c r="F94" s="449">
        <f>'Data information'!E181</f>
        <v>28.44</v>
      </c>
      <c r="G94" s="449">
        <f t="shared" si="9"/>
        <v>0</v>
      </c>
      <c r="H94" s="449">
        <f>'Data information'!F181</f>
        <v>0</v>
      </c>
      <c r="I94" s="449">
        <f t="shared" si="10"/>
        <v>0</v>
      </c>
      <c r="J94" s="449">
        <f t="shared" si="11"/>
        <v>0</v>
      </c>
      <c r="K94" s="460"/>
    </row>
    <row r="95" spans="1:11" s="500" customFormat="1" hidden="1">
      <c r="A95" s="460"/>
      <c r="B95" s="482"/>
      <c r="C95" s="476" t="str">
        <f>'Data information'!C182</f>
        <v xml:space="preserve"> - PL.450x350x20mm.</v>
      </c>
      <c r="D95" s="449"/>
      <c r="E95" s="450" t="str">
        <f>'Data information'!D182</f>
        <v>กก.</v>
      </c>
      <c r="F95" s="449">
        <f>'Data information'!E182</f>
        <v>28.44</v>
      </c>
      <c r="G95" s="449">
        <f t="shared" si="9"/>
        <v>0</v>
      </c>
      <c r="H95" s="449">
        <f>'Data information'!F182</f>
        <v>0</v>
      </c>
      <c r="I95" s="449">
        <f t="shared" si="10"/>
        <v>0</v>
      </c>
      <c r="J95" s="449">
        <f t="shared" si="11"/>
        <v>0</v>
      </c>
      <c r="K95" s="460"/>
    </row>
    <row r="96" spans="1:11" s="500" customFormat="1" hidden="1">
      <c r="A96" s="460"/>
      <c r="B96" s="482"/>
      <c r="C96" s="476" t="str">
        <f>'Data information'!C183</f>
        <v xml:space="preserve"> - PL.400x300x20mm.</v>
      </c>
      <c r="D96" s="449"/>
      <c r="E96" s="450" t="str">
        <f>'Data information'!D183</f>
        <v>กก.</v>
      </c>
      <c r="F96" s="449">
        <f>'Data information'!E183</f>
        <v>28.44</v>
      </c>
      <c r="G96" s="449">
        <f t="shared" si="9"/>
        <v>0</v>
      </c>
      <c r="H96" s="449">
        <f>'Data information'!F183</f>
        <v>0</v>
      </c>
      <c r="I96" s="449">
        <f t="shared" si="10"/>
        <v>0</v>
      </c>
      <c r="J96" s="449">
        <f t="shared" si="11"/>
        <v>0</v>
      </c>
      <c r="K96" s="460"/>
    </row>
    <row r="97" spans="1:11" s="500" customFormat="1" hidden="1">
      <c r="A97" s="460"/>
      <c r="B97" s="482"/>
      <c r="C97" s="476" t="str">
        <f>'Data information'!C184</f>
        <v xml:space="preserve"> - PL.350x200x20mm.</v>
      </c>
      <c r="D97" s="449"/>
      <c r="E97" s="450" t="str">
        <f>'Data information'!D184</f>
        <v>กก.</v>
      </c>
      <c r="F97" s="449">
        <f>'Data information'!E184</f>
        <v>28.44</v>
      </c>
      <c r="G97" s="449">
        <f t="shared" si="9"/>
        <v>0</v>
      </c>
      <c r="H97" s="449">
        <f>'Data information'!F184</f>
        <v>0</v>
      </c>
      <c r="I97" s="449">
        <f t="shared" si="10"/>
        <v>0</v>
      </c>
      <c r="J97" s="449">
        <f t="shared" si="11"/>
        <v>0</v>
      </c>
      <c r="K97" s="460"/>
    </row>
    <row r="98" spans="1:11" s="500" customFormat="1" hidden="1">
      <c r="A98" s="460"/>
      <c r="B98" s="482"/>
      <c r="C98" s="476" t="str">
        <f>'Data information'!C185</f>
        <v xml:space="preserve"> - PL.300x300x20mm.</v>
      </c>
      <c r="D98" s="449"/>
      <c r="E98" s="450" t="str">
        <f>'Data information'!D185</f>
        <v>กก.</v>
      </c>
      <c r="F98" s="449">
        <f>'Data information'!E185</f>
        <v>28.44</v>
      </c>
      <c r="G98" s="449">
        <f t="shared" si="9"/>
        <v>0</v>
      </c>
      <c r="H98" s="449">
        <f>'Data information'!F185</f>
        <v>0</v>
      </c>
      <c r="I98" s="449">
        <f t="shared" si="10"/>
        <v>0</v>
      </c>
      <c r="J98" s="449">
        <f t="shared" si="11"/>
        <v>0</v>
      </c>
      <c r="K98" s="460"/>
    </row>
    <row r="99" spans="1:11" s="500" customFormat="1" hidden="1">
      <c r="A99" s="460"/>
      <c r="B99" s="482"/>
      <c r="C99" s="476" t="str">
        <f>'Data information'!C186</f>
        <v xml:space="preserve"> - PL 250x250x20 mm.</v>
      </c>
      <c r="D99" s="449"/>
      <c r="E99" s="450" t="str">
        <f>'Data information'!D186</f>
        <v>กก.</v>
      </c>
      <c r="F99" s="449">
        <f>'Data information'!E186</f>
        <v>28.44</v>
      </c>
      <c r="G99" s="449">
        <f t="shared" si="9"/>
        <v>0</v>
      </c>
      <c r="H99" s="449">
        <f>'Data information'!F186</f>
        <v>0</v>
      </c>
      <c r="I99" s="449">
        <f t="shared" si="10"/>
        <v>0</v>
      </c>
      <c r="J99" s="449">
        <f t="shared" si="11"/>
        <v>0</v>
      </c>
      <c r="K99" s="460"/>
    </row>
    <row r="100" spans="1:11" s="500" customFormat="1" hidden="1">
      <c r="A100" s="460"/>
      <c r="B100" s="482"/>
      <c r="C100" s="476" t="str">
        <f>'Data information'!C187</f>
        <v xml:space="preserve"> - PL 250x250x16 mm.</v>
      </c>
      <c r="D100" s="449"/>
      <c r="E100" s="450" t="str">
        <f>'Data information'!D187</f>
        <v>กก.</v>
      </c>
      <c r="F100" s="449">
        <f>'Data information'!E187</f>
        <v>28.44</v>
      </c>
      <c r="G100" s="449">
        <f t="shared" si="9"/>
        <v>0</v>
      </c>
      <c r="H100" s="449">
        <f>'Data information'!F187</f>
        <v>0</v>
      </c>
      <c r="I100" s="449">
        <f t="shared" si="10"/>
        <v>0</v>
      </c>
      <c r="J100" s="449">
        <f t="shared" si="11"/>
        <v>0</v>
      </c>
      <c r="K100" s="460"/>
    </row>
    <row r="101" spans="1:11" s="500" customFormat="1" hidden="1">
      <c r="A101" s="460"/>
      <c r="B101" s="482"/>
      <c r="C101" s="476" t="str">
        <f>'Data information'!C188</f>
        <v xml:space="preserve"> - PL 200x200x16 mm.</v>
      </c>
      <c r="D101" s="449"/>
      <c r="E101" s="450" t="str">
        <f>'Data information'!D188</f>
        <v>กก.</v>
      </c>
      <c r="F101" s="449">
        <f>'Data information'!E188</f>
        <v>28.44</v>
      </c>
      <c r="G101" s="449">
        <f t="shared" si="9"/>
        <v>0</v>
      </c>
      <c r="H101" s="449">
        <f>'Data information'!F188</f>
        <v>0</v>
      </c>
      <c r="I101" s="449">
        <f t="shared" si="10"/>
        <v>0</v>
      </c>
      <c r="J101" s="449">
        <f t="shared" si="11"/>
        <v>0</v>
      </c>
      <c r="K101" s="460"/>
    </row>
    <row r="102" spans="1:11" s="500" customFormat="1" hidden="1">
      <c r="A102" s="460"/>
      <c r="B102" s="482"/>
      <c r="C102" s="476" t="str">
        <f>'Data information'!C189</f>
        <v xml:space="preserve"> - PL.300x300x12mm.</v>
      </c>
      <c r="D102" s="449"/>
      <c r="E102" s="450" t="str">
        <f>'Data information'!D189</f>
        <v>กก.</v>
      </c>
      <c r="F102" s="449">
        <f>'Data information'!E189</f>
        <v>25.12</v>
      </c>
      <c r="G102" s="449">
        <f t="shared" si="9"/>
        <v>0</v>
      </c>
      <c r="H102" s="449">
        <f>'Data information'!F189</f>
        <v>0</v>
      </c>
      <c r="I102" s="449">
        <f t="shared" si="10"/>
        <v>0</v>
      </c>
      <c r="J102" s="449">
        <f t="shared" si="11"/>
        <v>0</v>
      </c>
      <c r="K102" s="460"/>
    </row>
    <row r="103" spans="1:11" s="500" customFormat="1" hidden="1">
      <c r="A103" s="460"/>
      <c r="B103" s="482"/>
      <c r="C103" s="476" t="str">
        <f>'Data information'!C190</f>
        <v xml:space="preserve"> - PL 200x200x12 mm.</v>
      </c>
      <c r="D103" s="449"/>
      <c r="E103" s="450" t="str">
        <f>'Data information'!D190</f>
        <v>กก.</v>
      </c>
      <c r="F103" s="449">
        <f>'Data information'!E190</f>
        <v>25.12</v>
      </c>
      <c r="G103" s="449">
        <f t="shared" si="9"/>
        <v>0</v>
      </c>
      <c r="H103" s="449">
        <f>'Data information'!F190</f>
        <v>0</v>
      </c>
      <c r="I103" s="449">
        <f t="shared" si="10"/>
        <v>0</v>
      </c>
      <c r="J103" s="449">
        <f t="shared" si="11"/>
        <v>0</v>
      </c>
      <c r="K103" s="460"/>
    </row>
    <row r="104" spans="1:11" s="500" customFormat="1" hidden="1">
      <c r="A104" s="460"/>
      <c r="B104" s="482"/>
      <c r="C104" s="476" t="str">
        <f>'Data information'!C191</f>
        <v xml:space="preserve"> - PL 200x200x9 mm.</v>
      </c>
      <c r="D104" s="449"/>
      <c r="E104" s="450" t="str">
        <f>'Data information'!D191</f>
        <v>กก.</v>
      </c>
      <c r="F104" s="449">
        <f>'Data information'!E191</f>
        <v>25.12</v>
      </c>
      <c r="G104" s="449">
        <f t="shared" si="9"/>
        <v>0</v>
      </c>
      <c r="H104" s="449">
        <f>'Data information'!F191</f>
        <v>0</v>
      </c>
      <c r="I104" s="449">
        <f t="shared" si="10"/>
        <v>0</v>
      </c>
      <c r="J104" s="449">
        <f t="shared" si="11"/>
        <v>0</v>
      </c>
      <c r="K104" s="460"/>
    </row>
    <row r="105" spans="1:11" s="500" customFormat="1" hidden="1">
      <c r="A105" s="460"/>
      <c r="B105" s="482"/>
      <c r="C105" s="476" t="str">
        <f>'Data information'!C192</f>
        <v xml:space="preserve"> - PL 6 mm.</v>
      </c>
      <c r="D105" s="449"/>
      <c r="E105" s="450" t="str">
        <f>'Data information'!D192</f>
        <v>กก.</v>
      </c>
      <c r="F105" s="449">
        <f>'Data information'!E192</f>
        <v>25.12</v>
      </c>
      <c r="G105" s="449">
        <f t="shared" si="9"/>
        <v>0</v>
      </c>
      <c r="H105" s="449">
        <f>'Data information'!F192</f>
        <v>0</v>
      </c>
      <c r="I105" s="449">
        <f t="shared" si="10"/>
        <v>0</v>
      </c>
      <c r="J105" s="449">
        <f t="shared" si="11"/>
        <v>0</v>
      </c>
      <c r="K105" s="460"/>
    </row>
    <row r="106" spans="1:11" s="500" customFormat="1" hidden="1">
      <c r="A106" s="460"/>
      <c r="B106" s="482"/>
      <c r="C106" s="476" t="str">
        <f>'Data information'!C193</f>
        <v xml:space="preserve"> - Bolt M16 (ฝังลึก 0.40 ม.)</v>
      </c>
      <c r="D106" s="449"/>
      <c r="E106" s="450" t="str">
        <f>'Data information'!D193</f>
        <v>ชุด</v>
      </c>
      <c r="F106" s="449">
        <f>'Data information'!E193</f>
        <v>160</v>
      </c>
      <c r="G106" s="449">
        <f t="shared" si="9"/>
        <v>0</v>
      </c>
      <c r="H106" s="449">
        <f>'Data information'!F193</f>
        <v>0</v>
      </c>
      <c r="I106" s="449">
        <f t="shared" si="10"/>
        <v>0</v>
      </c>
      <c r="J106" s="449">
        <f t="shared" si="11"/>
        <v>0</v>
      </c>
      <c r="K106" s="460"/>
    </row>
    <row r="107" spans="1:11" s="500" customFormat="1" hidden="1">
      <c r="A107" s="460"/>
      <c r="B107" s="482"/>
      <c r="C107" s="476" t="str">
        <f>'Data information'!C194</f>
        <v xml:space="preserve"> - Bolt M20 (ฝังลึก 0.40 ม.)</v>
      </c>
      <c r="D107" s="449"/>
      <c r="E107" s="450" t="str">
        <f>'Data information'!D194</f>
        <v>ชุด</v>
      </c>
      <c r="F107" s="449">
        <f>'Data information'!E194</f>
        <v>150</v>
      </c>
      <c r="G107" s="449">
        <f t="shared" si="9"/>
        <v>0</v>
      </c>
      <c r="H107" s="449">
        <f>'Data information'!F194</f>
        <v>0</v>
      </c>
      <c r="I107" s="449">
        <f t="shared" si="10"/>
        <v>0</v>
      </c>
      <c r="J107" s="449">
        <f t="shared" si="11"/>
        <v>0</v>
      </c>
      <c r="K107" s="460"/>
    </row>
    <row r="108" spans="1:11" s="500" customFormat="1" hidden="1">
      <c r="A108" s="460"/>
      <c r="B108" s="482"/>
      <c r="C108" s="476" t="str">
        <f>'Data information'!C195</f>
        <v xml:space="preserve"> - Bolt M25 (ฝังลึก 0.50 ม.)</v>
      </c>
      <c r="D108" s="449"/>
      <c r="E108" s="450" t="str">
        <f>'Data information'!D195</f>
        <v>ชุด</v>
      </c>
      <c r="F108" s="449">
        <f>'Data information'!E195</f>
        <v>175</v>
      </c>
      <c r="G108" s="449">
        <f t="shared" si="9"/>
        <v>0</v>
      </c>
      <c r="H108" s="449">
        <f>'Data information'!F195</f>
        <v>0</v>
      </c>
      <c r="I108" s="449">
        <f t="shared" si="10"/>
        <v>0</v>
      </c>
      <c r="J108" s="449">
        <f t="shared" si="11"/>
        <v>0</v>
      </c>
      <c r="K108" s="460"/>
    </row>
    <row r="109" spans="1:11" s="500" customFormat="1" hidden="1">
      <c r="A109" s="460"/>
      <c r="B109" s="482"/>
      <c r="C109" s="476" t="str">
        <f>'Data information'!C196</f>
        <v xml:space="preserve"> - Dowel DB12 (ฝังลึก 0.30 ม.)</v>
      </c>
      <c r="D109" s="449"/>
      <c r="E109" s="450" t="str">
        <f>'Data information'!D196</f>
        <v>กก.</v>
      </c>
      <c r="F109" s="449">
        <f>'Data information'!E196</f>
        <v>20.2</v>
      </c>
      <c r="G109" s="449">
        <f t="shared" si="9"/>
        <v>0</v>
      </c>
      <c r="H109" s="449">
        <f>'Data information'!F196</f>
        <v>0</v>
      </c>
      <c r="I109" s="449">
        <f t="shared" si="10"/>
        <v>0</v>
      </c>
      <c r="J109" s="449">
        <f t="shared" si="11"/>
        <v>0</v>
      </c>
      <c r="K109" s="460"/>
    </row>
    <row r="110" spans="1:11" s="500" customFormat="1" hidden="1">
      <c r="A110" s="460"/>
      <c r="B110" s="482"/>
      <c r="C110" s="476" t="str">
        <f>'Data information'!C197</f>
        <v xml:space="preserve"> - Dowel DB12 (ฝังลึก 0.40 ม.)</v>
      </c>
      <c r="D110" s="449"/>
      <c r="E110" s="450" t="str">
        <f>'Data information'!D197</f>
        <v>กก.</v>
      </c>
      <c r="F110" s="449">
        <f>'Data information'!E197</f>
        <v>20.2</v>
      </c>
      <c r="G110" s="449">
        <f t="shared" si="9"/>
        <v>0</v>
      </c>
      <c r="H110" s="449">
        <f>'Data information'!F197</f>
        <v>0</v>
      </c>
      <c r="I110" s="449">
        <f t="shared" si="10"/>
        <v>0</v>
      </c>
      <c r="J110" s="449">
        <f t="shared" si="11"/>
        <v>0</v>
      </c>
      <c r="K110" s="460"/>
    </row>
    <row r="111" spans="1:11" s="500" customFormat="1" hidden="1">
      <c r="A111" s="460"/>
      <c r="B111" s="482"/>
      <c r="C111" s="476" t="str">
        <f>'Data information'!C198</f>
        <v xml:space="preserve"> - Dowel DB16 (ฝังลึก 0.40 ม.)</v>
      </c>
      <c r="D111" s="449"/>
      <c r="E111" s="450" t="str">
        <f>'Data information'!D198</f>
        <v>กก.</v>
      </c>
      <c r="F111" s="449">
        <f>'Data information'!E198</f>
        <v>20.14</v>
      </c>
      <c r="G111" s="449">
        <f t="shared" si="9"/>
        <v>0</v>
      </c>
      <c r="H111" s="449">
        <f>'Data information'!F198</f>
        <v>0</v>
      </c>
      <c r="I111" s="449">
        <f t="shared" si="10"/>
        <v>0</v>
      </c>
      <c r="J111" s="449">
        <f t="shared" si="11"/>
        <v>0</v>
      </c>
      <c r="K111" s="460"/>
    </row>
    <row r="112" spans="1:11" s="500" customFormat="1" hidden="1">
      <c r="A112" s="460"/>
      <c r="B112" s="482"/>
      <c r="C112" s="476" t="str">
        <f>'Data information'!C199</f>
        <v xml:space="preserve"> - Dowel DB20 (ฝังลึก 0.40 ม.)</v>
      </c>
      <c r="D112" s="449"/>
      <c r="E112" s="450" t="str">
        <f>'Data information'!D199</f>
        <v>กก.</v>
      </c>
      <c r="F112" s="449">
        <f>'Data information'!E199</f>
        <v>20.18</v>
      </c>
      <c r="G112" s="449">
        <f t="shared" si="9"/>
        <v>0</v>
      </c>
      <c r="H112" s="449">
        <f>'Data information'!F199</f>
        <v>0</v>
      </c>
      <c r="I112" s="449">
        <f t="shared" si="10"/>
        <v>0</v>
      </c>
      <c r="J112" s="449">
        <f t="shared" si="11"/>
        <v>0</v>
      </c>
      <c r="K112" s="460"/>
    </row>
    <row r="113" spans="1:11" s="500" customFormat="1" hidden="1">
      <c r="A113" s="460"/>
      <c r="B113" s="482"/>
      <c r="C113" s="476" t="str">
        <f>'Data information'!C200</f>
        <v xml:space="preserve"> - Dowel DB25 (ฝังลึก 0.40 ม.)</v>
      </c>
      <c r="D113" s="449"/>
      <c r="E113" s="450" t="str">
        <f>'Data information'!D200</f>
        <v>กก.</v>
      </c>
      <c r="F113" s="449">
        <f>'Data information'!E200</f>
        <v>20.41</v>
      </c>
      <c r="G113" s="449">
        <f t="shared" si="9"/>
        <v>0</v>
      </c>
      <c r="H113" s="449">
        <f>'Data information'!F200</f>
        <v>0</v>
      </c>
      <c r="I113" s="449">
        <f t="shared" si="10"/>
        <v>0</v>
      </c>
      <c r="J113" s="449">
        <f t="shared" si="11"/>
        <v>0</v>
      </c>
      <c r="K113" s="460"/>
    </row>
    <row r="114" spans="1:11" s="500" customFormat="1" hidden="1">
      <c r="A114" s="460"/>
      <c r="B114" s="482"/>
      <c r="C114" s="476" t="str">
        <f>'Data information'!C201</f>
        <v xml:space="preserve"> - ค่าแรงเชื่อม ประกอบเหล็กโครงสร้าง</v>
      </c>
      <c r="D114" s="449"/>
      <c r="E114" s="450" t="str">
        <f>'Data information'!D201</f>
        <v>กก.</v>
      </c>
      <c r="F114" s="449">
        <f>'Data information'!E201</f>
        <v>0</v>
      </c>
      <c r="G114" s="449">
        <f t="shared" si="9"/>
        <v>0</v>
      </c>
      <c r="H114" s="449">
        <f>'Data information'!F201</f>
        <v>10</v>
      </c>
      <c r="I114" s="449">
        <f t="shared" si="10"/>
        <v>0</v>
      </c>
      <c r="J114" s="449">
        <f t="shared" si="11"/>
        <v>0</v>
      </c>
      <c r="K114" s="460"/>
    </row>
    <row r="115" spans="1:11" s="500" customFormat="1" hidden="1">
      <c r="A115" s="460"/>
      <c r="B115" s="482"/>
      <c r="C115" s="476" t="str">
        <f>'Data information'!C202</f>
        <v xml:space="preserve"> - ทาสีกันสนิม</v>
      </c>
      <c r="D115" s="449"/>
      <c r="E115" s="450" t="str">
        <f>'Data information'!D202</f>
        <v>ตร.ม.</v>
      </c>
      <c r="F115" s="449">
        <f>'Data information'!E202</f>
        <v>22.42</v>
      </c>
      <c r="G115" s="449">
        <f t="shared" si="9"/>
        <v>0</v>
      </c>
      <c r="H115" s="449">
        <f>'Data information'!F202</f>
        <v>30</v>
      </c>
      <c r="I115" s="449">
        <f t="shared" si="10"/>
        <v>0</v>
      </c>
      <c r="J115" s="449">
        <f t="shared" si="11"/>
        <v>0</v>
      </c>
      <c r="K115" s="460"/>
    </row>
    <row r="116" spans="1:11" s="500" customFormat="1" hidden="1">
      <c r="A116" s="460"/>
      <c r="B116" s="482"/>
      <c r="C116" s="476" t="str">
        <f>'Data information'!C203</f>
        <v xml:space="preserve"> - ทาสีน้ำมัน</v>
      </c>
      <c r="D116" s="449"/>
      <c r="E116" s="450" t="str">
        <f>'Data information'!D203</f>
        <v>ตร.ม.</v>
      </c>
      <c r="F116" s="449">
        <f>'Data information'!E203</f>
        <v>66.12</v>
      </c>
      <c r="G116" s="449">
        <f t="shared" si="9"/>
        <v>0</v>
      </c>
      <c r="H116" s="449">
        <f>'Data information'!F203</f>
        <v>35</v>
      </c>
      <c r="I116" s="449">
        <f t="shared" si="10"/>
        <v>0</v>
      </c>
      <c r="J116" s="449">
        <f t="shared" si="11"/>
        <v>0</v>
      </c>
      <c r="K116" s="460"/>
    </row>
    <row r="117" spans="1:11" s="500" customFormat="1" hidden="1">
      <c r="A117" s="460"/>
      <c r="B117" s="482"/>
      <c r="C117" s="476"/>
      <c r="D117" s="449"/>
      <c r="E117" s="450"/>
      <c r="F117" s="449"/>
      <c r="G117" s="449"/>
      <c r="H117" s="449"/>
      <c r="I117" s="449"/>
      <c r="J117" s="449"/>
      <c r="K117" s="460"/>
    </row>
    <row r="118" spans="1:11" s="500" customFormat="1" hidden="1">
      <c r="A118" s="451"/>
      <c r="B118" s="475"/>
      <c r="C118" s="486" t="s">
        <v>163</v>
      </c>
      <c r="D118" s="467"/>
      <c r="E118" s="468"/>
      <c r="F118" s="467"/>
      <c r="G118" s="467">
        <f>SUM(G75:G117)</f>
        <v>0</v>
      </c>
      <c r="H118" s="467"/>
      <c r="I118" s="467">
        <f>SUM(I75:I117)</f>
        <v>0</v>
      </c>
      <c r="J118" s="467">
        <f>SUM(J75:J117)</f>
        <v>0</v>
      </c>
      <c r="K118" s="451"/>
    </row>
    <row r="119" spans="1:11" s="500" customFormat="1">
      <c r="A119" s="460"/>
      <c r="B119" s="482"/>
      <c r="C119" s="483"/>
      <c r="D119" s="460"/>
      <c r="E119" s="461"/>
      <c r="F119" s="460"/>
      <c r="G119" s="460"/>
      <c r="H119" s="460"/>
      <c r="I119" s="460"/>
      <c r="J119" s="460"/>
      <c r="K119" s="460"/>
    </row>
    <row r="120" spans="1:11" s="500" customFormat="1">
      <c r="A120" s="464"/>
      <c r="B120" s="703" t="str">
        <f>"รวม"&amp;B36</f>
        <v>รวมหมวดงานวิศวกรรมโครงสร้าง</v>
      </c>
      <c r="C120" s="703"/>
      <c r="D120" s="462"/>
      <c r="E120" s="463"/>
      <c r="F120" s="462"/>
      <c r="G120" s="462">
        <f>G74+G118</f>
        <v>0</v>
      </c>
      <c r="H120" s="462"/>
      <c r="I120" s="462">
        <f>I74+I118</f>
        <v>0</v>
      </c>
      <c r="J120" s="462">
        <f>J74+J118</f>
        <v>0</v>
      </c>
      <c r="K120" s="464"/>
    </row>
    <row r="121" spans="1:11" s="500" customFormat="1">
      <c r="A121" s="480" t="str">
        <f>A12</f>
        <v>9.6.3</v>
      </c>
      <c r="B121" s="481" t="str">
        <f>B12</f>
        <v>หมวดงานสถาปัตยกรรม</v>
      </c>
      <c r="C121" s="476"/>
      <c r="D121" s="451"/>
      <c r="E121" s="458"/>
      <c r="F121" s="451"/>
      <c r="G121" s="451"/>
      <c r="H121" s="451"/>
      <c r="I121" s="451"/>
      <c r="J121" s="451"/>
      <c r="K121" s="451"/>
    </row>
    <row r="122" spans="1:11" s="500" customFormat="1" hidden="1">
      <c r="A122" s="480"/>
      <c r="B122" s="481"/>
      <c r="C122" s="485" t="str">
        <f>'Data information'!C205</f>
        <v>งานวัสดุมุงหลังคา</v>
      </c>
      <c r="D122" s="451"/>
      <c r="E122" s="458"/>
      <c r="F122" s="451"/>
      <c r="G122" s="451"/>
      <c r="H122" s="451"/>
      <c r="I122" s="451"/>
      <c r="J122" s="451"/>
      <c r="K122" s="451"/>
    </row>
    <row r="123" spans="1:11" s="500" customFormat="1" hidden="1">
      <c r="A123" s="451"/>
      <c r="B123" s="475"/>
      <c r="C123" s="476" t="str">
        <f>'Data information'!C206</f>
        <v xml:space="preserve"> - หลังคา METALSHEET+โฟม หนา 5 ซม.พร้อม Flashing ครอบปิด อุปกรณ์การติดตั้ง</v>
      </c>
      <c r="D123" s="449"/>
      <c r="E123" s="450" t="str">
        <f>'Data information'!D206</f>
        <v>ตร.ม.</v>
      </c>
      <c r="F123" s="449">
        <f>'Data information'!E206</f>
        <v>970</v>
      </c>
      <c r="G123" s="449">
        <f>D123*F123</f>
        <v>0</v>
      </c>
      <c r="H123" s="449">
        <f>'Data information'!F206</f>
        <v>70</v>
      </c>
      <c r="I123" s="449">
        <f>D123*H123</f>
        <v>0</v>
      </c>
      <c r="J123" s="449">
        <f>G123+I123</f>
        <v>0</v>
      </c>
      <c r="K123" s="469" t="s">
        <v>967</v>
      </c>
    </row>
    <row r="124" spans="1:11" s="500" customFormat="1" hidden="1">
      <c r="A124" s="460"/>
      <c r="B124" s="482"/>
      <c r="C124" s="476" t="str">
        <f>'Data information'!C207</f>
        <v xml:space="preserve"> - หลังคาอะครีลิคชนิดแผ่นเรียบโปร่งแสงกันความร้อน ขนาด 1.380X4.00 ม. หนา 6 มม.</v>
      </c>
      <c r="D124" s="449"/>
      <c r="E124" s="450" t="str">
        <f>'Data information'!D207</f>
        <v>ตร.ม.</v>
      </c>
      <c r="F124" s="449">
        <f>'Data information'!E207</f>
        <v>997.5</v>
      </c>
      <c r="G124" s="449">
        <f>D124*F124</f>
        <v>0</v>
      </c>
      <c r="H124" s="449">
        <f>'Data information'!F207</f>
        <v>0</v>
      </c>
      <c r="I124" s="449">
        <f>D124*H124</f>
        <v>0</v>
      </c>
      <c r="J124" s="449">
        <f>G124+I124</f>
        <v>0</v>
      </c>
      <c r="K124" s="460"/>
    </row>
    <row r="125" spans="1:11" s="500" customFormat="1" hidden="1">
      <c r="A125" s="460"/>
      <c r="B125" s="482"/>
      <c r="C125" s="476" t="str">
        <f>'Data information'!C208</f>
        <v xml:space="preserve"> - รางน้ำฝน คสล. ผิวภายในรางขัดมันเรียบผสมน้ำยากันซึม </v>
      </c>
      <c r="D125" s="449"/>
      <c r="E125" s="450" t="str">
        <f>'Data information'!D208</f>
        <v>ม.</v>
      </c>
      <c r="F125" s="449">
        <f>'Data information'!E208</f>
        <v>1560</v>
      </c>
      <c r="G125" s="449">
        <f>D125*F125</f>
        <v>0</v>
      </c>
      <c r="H125" s="449">
        <f>'Data information'!F208</f>
        <v>300</v>
      </c>
      <c r="I125" s="449">
        <f>D125*H125</f>
        <v>0</v>
      </c>
      <c r="J125" s="449">
        <f>G125+I125</f>
        <v>0</v>
      </c>
      <c r="K125" s="460"/>
    </row>
    <row r="126" spans="1:11" s="500" customFormat="1" hidden="1">
      <c r="A126" s="480"/>
      <c r="B126" s="481"/>
      <c r="C126" s="485" t="str">
        <f>'Data information'!C209</f>
        <v>งานฝ้าเพดาน</v>
      </c>
      <c r="D126" s="449"/>
      <c r="E126" s="458"/>
      <c r="F126" s="451"/>
      <c r="G126" s="451"/>
      <c r="H126" s="451"/>
      <c r="I126" s="451"/>
      <c r="J126" s="451"/>
      <c r="K126" s="451"/>
    </row>
    <row r="127" spans="1:11" s="500" customFormat="1" hidden="1">
      <c r="A127" s="451"/>
      <c r="B127" s="475"/>
      <c r="C127" s="476" t="str">
        <f>'Data information'!C210</f>
        <v xml:space="preserve"> - C1-ฝ้าเพดานแต่งเรียบ ท้องพื้นคอนกรีตโครงสร้าง </v>
      </c>
      <c r="D127" s="449"/>
      <c r="E127" s="450" t="str">
        <f>'Data information'!D210</f>
        <v>ตร.ม.</v>
      </c>
      <c r="F127" s="449">
        <f>'Data information'!E210</f>
        <v>24</v>
      </c>
      <c r="G127" s="449">
        <f>D127*F127</f>
        <v>0</v>
      </c>
      <c r="H127" s="449">
        <f>'Data information'!F210</f>
        <v>30</v>
      </c>
      <c r="I127" s="449">
        <f>D127*H127</f>
        <v>0</v>
      </c>
      <c r="J127" s="449">
        <f>G127+I127</f>
        <v>0</v>
      </c>
      <c r="K127" s="469"/>
    </row>
    <row r="128" spans="1:11" s="500" customFormat="1" hidden="1">
      <c r="A128" s="460"/>
      <c r="B128" s="482"/>
      <c r="C128" s="476" t="str">
        <f>'Data information'!C211</f>
        <v xml:space="preserve"> - C2-ฝ้าเพดานยิบซั่มบอร์ดชนิดขอบลาดหนา 9 มม.โครงเคร่า ซีไลน์เหล็กอาบสังกะสี  @0.60 ม.# </v>
      </c>
      <c r="D128" s="449"/>
      <c r="E128" s="450" t="str">
        <f>'Data information'!D211</f>
        <v>ตร.ม.</v>
      </c>
      <c r="F128" s="449">
        <f>'Data information'!E211</f>
        <v>186.33</v>
      </c>
      <c r="G128" s="449">
        <f>D128*F128</f>
        <v>0</v>
      </c>
      <c r="H128" s="449">
        <f>'Data information'!F211</f>
        <v>75</v>
      </c>
      <c r="I128" s="449">
        <f>D128*H128</f>
        <v>0</v>
      </c>
      <c r="J128" s="449">
        <f>G128+I128</f>
        <v>0</v>
      </c>
      <c r="K128" s="460"/>
    </row>
    <row r="129" spans="1:11" s="500" customFormat="1" hidden="1">
      <c r="A129" s="460"/>
      <c r="B129" s="482"/>
      <c r="C129" s="476" t="str">
        <f>'Data information'!C212</f>
        <v xml:space="preserve"> - C3-ฝ้าเพดานยิบซั่มบอร์ดชนิดทนชื้นขอบลาดหนา 9 มม.โครงเคร่า ซีไลน์เหล็กอาบสังกะสี  @0.60 ม.# </v>
      </c>
      <c r="D129" s="449"/>
      <c r="E129" s="450" t="str">
        <f>'Data information'!D212</f>
        <v>ตร.ม.</v>
      </c>
      <c r="F129" s="449">
        <f>'Data information'!E212</f>
        <v>212.5</v>
      </c>
      <c r="G129" s="449">
        <f>D129*F129</f>
        <v>0</v>
      </c>
      <c r="H129" s="449">
        <f>'Data information'!F212</f>
        <v>75</v>
      </c>
      <c r="I129" s="449">
        <f>D129*H129</f>
        <v>0</v>
      </c>
      <c r="J129" s="449">
        <f>G129+I129</f>
        <v>0</v>
      </c>
      <c r="K129" s="460"/>
    </row>
    <row r="130" spans="1:11" s="500" customFormat="1" hidden="1">
      <c r="A130" s="460"/>
      <c r="B130" s="482"/>
      <c r="C130" s="476" t="str">
        <f>'Data information'!C213</f>
        <v xml:space="preserve"> - C4-ฝ้าเพดานยิบซั่มบอร์ด ซับเสียงหนา 12 มม. โครงเคร่า ที-บาร์สีขาว @ 0.60 ม.# </v>
      </c>
      <c r="D130" s="449"/>
      <c r="E130" s="450" t="str">
        <f>'Data information'!D213</f>
        <v>ตร.ม.</v>
      </c>
      <c r="F130" s="449">
        <f>'Data information'!E213</f>
        <v>357.55</v>
      </c>
      <c r="G130" s="449">
        <f>D130*F130</f>
        <v>0</v>
      </c>
      <c r="H130" s="449">
        <f>'Data information'!F213</f>
        <v>52</v>
      </c>
      <c r="I130" s="449">
        <f>D130*H130</f>
        <v>0</v>
      </c>
      <c r="J130" s="449">
        <f>G130+I130</f>
        <v>0</v>
      </c>
      <c r="K130" s="460"/>
    </row>
    <row r="131" spans="1:11" s="500" customFormat="1" hidden="1">
      <c r="A131" s="460"/>
      <c r="B131" s="482"/>
      <c r="C131" s="476" t="str">
        <f>'Data information'!C214</f>
        <v xml:space="preserve"> - C5-ฝ้าเพดานยิบซั่มบอร์ดชนิดขอบลาดหนา 9 มม.โครงเคร่า ซีไลน์เหล็กอาบสังกะสี  @0.60 ม.# </v>
      </c>
      <c r="D131" s="449"/>
      <c r="E131" s="450" t="str">
        <f>'Data information'!D214</f>
        <v>ตร.ม.</v>
      </c>
      <c r="F131" s="449">
        <f>'Data information'!E214</f>
        <v>186.33</v>
      </c>
      <c r="G131" s="449">
        <f>D131*F131</f>
        <v>0</v>
      </c>
      <c r="H131" s="449">
        <f>'Data information'!F214</f>
        <v>75</v>
      </c>
      <c r="I131" s="449">
        <f>D131*H131</f>
        <v>0</v>
      </c>
      <c r="J131" s="449">
        <f>G131+I131</f>
        <v>0</v>
      </c>
      <c r="K131" s="469" t="s">
        <v>967</v>
      </c>
    </row>
    <row r="132" spans="1:11" s="500" customFormat="1">
      <c r="A132" s="480"/>
      <c r="B132" s="481"/>
      <c r="C132" s="485" t="str">
        <f>'Data information'!C215</f>
        <v>งานผนัง</v>
      </c>
      <c r="D132" s="449"/>
      <c r="E132" s="458"/>
      <c r="F132" s="451"/>
      <c r="G132" s="451"/>
      <c r="H132" s="451"/>
      <c r="I132" s="451"/>
      <c r="J132" s="451"/>
      <c r="K132" s="451"/>
    </row>
    <row r="133" spans="1:11" s="500" customFormat="1" hidden="1">
      <c r="A133" s="451"/>
      <c r="B133" s="475"/>
      <c r="C133" s="476" t="str">
        <f>'Data information'!C216</f>
        <v xml:space="preserve"> - ผ1-ผ4-ผนังก่อคอนกรีตบล็อคขนาด 0.15X0.30ม.หนา 7 ซม.</v>
      </c>
      <c r="D133" s="449"/>
      <c r="E133" s="450" t="str">
        <f>'Data information'!D216</f>
        <v>ตร.ม.</v>
      </c>
      <c r="F133" s="449">
        <f>'Data information'!E216</f>
        <v>202.34</v>
      </c>
      <c r="G133" s="449">
        <f>D133*F133</f>
        <v>0</v>
      </c>
      <c r="H133" s="449">
        <f>'Data information'!F216</f>
        <v>56</v>
      </c>
      <c r="I133" s="449">
        <f>D133*H133</f>
        <v>0</v>
      </c>
      <c r="J133" s="449">
        <f>G133+I133</f>
        <v>0</v>
      </c>
      <c r="K133" s="469" t="s">
        <v>967</v>
      </c>
    </row>
    <row r="134" spans="1:11" s="500" customFormat="1" hidden="1">
      <c r="A134" s="460"/>
      <c r="B134" s="482"/>
      <c r="C134" s="476" t="str">
        <f>'Data information'!C217</f>
        <v xml:space="preserve"> - งานผนังผิวฉาบปูนเรียบ</v>
      </c>
      <c r="D134" s="449"/>
      <c r="E134" s="450" t="str">
        <f>'Data information'!D217</f>
        <v>ตร.ม.</v>
      </c>
      <c r="F134" s="449">
        <f>'Data information'!E217</f>
        <v>75.22</v>
      </c>
      <c r="G134" s="449">
        <f t="shared" ref="G134:G144" si="12">D134*F134</f>
        <v>0</v>
      </c>
      <c r="H134" s="449">
        <f>'Data information'!F217</f>
        <v>87</v>
      </c>
      <c r="I134" s="449">
        <f t="shared" ref="I134:I144" si="13">D134*H134</f>
        <v>0</v>
      </c>
      <c r="J134" s="449">
        <f t="shared" ref="J134:J144" si="14">G134+I134</f>
        <v>0</v>
      </c>
      <c r="K134" s="469" t="s">
        <v>967</v>
      </c>
    </row>
    <row r="135" spans="1:11" s="500" customFormat="1" hidden="1">
      <c r="A135" s="460"/>
      <c r="B135" s="482"/>
      <c r="C135" s="476" t="str">
        <f>'Data information'!C218</f>
        <v xml:space="preserve"> - ผ5-ผนังผิวฉาบปูน กรุกระเบื้องเกรซพอซเลนขนาด 0.30X0.60 ม.</v>
      </c>
      <c r="D135" s="449"/>
      <c r="E135" s="450" t="str">
        <f>'Data information'!D218</f>
        <v>ตร.ม.</v>
      </c>
      <c r="F135" s="449">
        <f>'Data information'!E218</f>
        <v>370</v>
      </c>
      <c r="G135" s="449">
        <f t="shared" si="12"/>
        <v>0</v>
      </c>
      <c r="H135" s="449">
        <f>'Data information'!F218</f>
        <v>189</v>
      </c>
      <c r="I135" s="449">
        <f t="shared" si="13"/>
        <v>0</v>
      </c>
      <c r="J135" s="449">
        <f t="shared" si="14"/>
        <v>0</v>
      </c>
      <c r="K135" s="460"/>
    </row>
    <row r="136" spans="1:11" s="500" customFormat="1">
      <c r="A136" s="460"/>
      <c r="B136" s="482"/>
      <c r="C136" s="476" t="str">
        <f>'Data information'!C219</f>
        <v xml:space="preserve"> - ผ6-ผนังคอนกรีตโครงสร้าง ฉาบปูนเรียบ</v>
      </c>
      <c r="D136" s="449"/>
      <c r="E136" s="450" t="str">
        <f>'Data information'!D219</f>
        <v>ตร.ม.</v>
      </c>
      <c r="F136" s="449">
        <f>'Data information'!E219</f>
        <v>75.22</v>
      </c>
      <c r="G136" s="449">
        <f t="shared" si="12"/>
        <v>0</v>
      </c>
      <c r="H136" s="449">
        <f>'Data information'!F219</f>
        <v>105</v>
      </c>
      <c r="I136" s="449">
        <f t="shared" si="13"/>
        <v>0</v>
      </c>
      <c r="J136" s="449">
        <f t="shared" si="14"/>
        <v>0</v>
      </c>
      <c r="K136" s="460"/>
    </row>
    <row r="137" spans="1:11" s="500" customFormat="1" hidden="1">
      <c r="A137" s="460"/>
      <c r="B137" s="482"/>
      <c r="C137" s="476" t="str">
        <f>'Data information'!C220</f>
        <v xml:space="preserve"> - ผ7-ผนังคอนกรีตโครงสร้างเปลือยผิวเคลือบด้วยน้ำยากันตะไคร่สูตรน้ำมัน</v>
      </c>
      <c r="D137" s="449"/>
      <c r="E137" s="450" t="str">
        <f>'Data information'!D220</f>
        <v>ตร.ม.</v>
      </c>
      <c r="F137" s="449">
        <f>'Data information'!E220</f>
        <v>35</v>
      </c>
      <c r="G137" s="449">
        <f t="shared" si="12"/>
        <v>0</v>
      </c>
      <c r="H137" s="449">
        <f>'Data information'!F220</f>
        <v>30</v>
      </c>
      <c r="I137" s="449">
        <f t="shared" si="13"/>
        <v>0</v>
      </c>
      <c r="J137" s="449">
        <f t="shared" si="14"/>
        <v>0</v>
      </c>
      <c r="K137" s="460"/>
    </row>
    <row r="138" spans="1:11" s="500" customFormat="1" hidden="1">
      <c r="A138" s="460"/>
      <c r="B138" s="482"/>
      <c r="C138" s="476" t="str">
        <f>'Data information'!C221</f>
        <v xml:space="preserve"> - ผ8-ผนังกรุแผ่นเมทัลชีท ลายไม้หน้ากว้าง 8" โครงเคร่าซีไลน์อาบสังกะสี (หน้าลิฟต์)</v>
      </c>
      <c r="D138" s="449"/>
      <c r="E138" s="450" t="str">
        <f>'Data information'!D221</f>
        <v>ตร.ม.</v>
      </c>
      <c r="F138" s="449">
        <f>'Data information'!E221</f>
        <v>500</v>
      </c>
      <c r="G138" s="449">
        <f t="shared" si="12"/>
        <v>0</v>
      </c>
      <c r="H138" s="449">
        <f>'Data information'!F221</f>
        <v>0</v>
      </c>
      <c r="I138" s="449">
        <f t="shared" si="13"/>
        <v>0</v>
      </c>
      <c r="J138" s="449">
        <f t="shared" si="14"/>
        <v>0</v>
      </c>
      <c r="K138" s="460"/>
    </row>
    <row r="139" spans="1:11" s="500" customFormat="1" hidden="1">
      <c r="A139" s="460"/>
      <c r="B139" s="482"/>
      <c r="C139" s="476" t="str">
        <f>'Data information'!C222</f>
        <v xml:space="preserve"> - ผ9-ผนังกรุแผ่นอลูมิเนี่ยม คอมโพสิทชนิดใส้กลางทนไฟ สีเทา</v>
      </c>
      <c r="D139" s="449"/>
      <c r="E139" s="450" t="str">
        <f>'Data information'!D222</f>
        <v>ตร.ม.</v>
      </c>
      <c r="F139" s="449">
        <f>'Data information'!E222</f>
        <v>0</v>
      </c>
      <c r="G139" s="449">
        <f t="shared" si="12"/>
        <v>0</v>
      </c>
      <c r="H139" s="449">
        <f>'Data information'!F222</f>
        <v>0</v>
      </c>
      <c r="I139" s="449">
        <f t="shared" si="13"/>
        <v>0</v>
      </c>
      <c r="J139" s="449">
        <f t="shared" si="14"/>
        <v>0</v>
      </c>
      <c r="K139" s="460"/>
    </row>
    <row r="140" spans="1:11" s="500" customFormat="1" hidden="1">
      <c r="A140" s="460"/>
      <c r="B140" s="482"/>
      <c r="C140" s="476" t="str">
        <f>'Data information'!C223</f>
        <v xml:space="preserve"> - ผ10-ผนังระแนงเหล็กกล่องชุปกาวาไนซ์ขนาด 75X40X2.3mm.@ 0.11 ม.ทาสีดำ</v>
      </c>
      <c r="D140" s="449"/>
      <c r="E140" s="450" t="str">
        <f>'Data information'!D223</f>
        <v>ตร.ม.</v>
      </c>
      <c r="F140" s="449">
        <f>'Data information'!E223</f>
        <v>1270</v>
      </c>
      <c r="G140" s="449">
        <f t="shared" si="12"/>
        <v>0</v>
      </c>
      <c r="H140" s="449">
        <f>'Data information'!F223</f>
        <v>320</v>
      </c>
      <c r="I140" s="449">
        <f t="shared" si="13"/>
        <v>0</v>
      </c>
      <c r="J140" s="449">
        <f t="shared" si="14"/>
        <v>0</v>
      </c>
      <c r="K140" s="460"/>
    </row>
    <row r="141" spans="1:11" s="500" customFormat="1" hidden="1">
      <c r="A141" s="460"/>
      <c r="B141" s="482"/>
      <c r="C141" s="476" t="str">
        <f>'Data information'!C224</f>
        <v xml:space="preserve"> - ผ11-ผนังห้องน้ำสำเร็จรูปความหนา 25 มม.ผิวผนังเป็นไฮเพรสเซอร์ลามิเนทลายไม้บริเวณส่วนหน้าห้องน้ำและประตู</v>
      </c>
      <c r="D141" s="449"/>
      <c r="E141" s="450" t="str">
        <f>'Data information'!D224</f>
        <v>ชุด</v>
      </c>
      <c r="F141" s="449">
        <f>'Data information'!E224</f>
        <v>0</v>
      </c>
      <c r="G141" s="449">
        <f t="shared" si="12"/>
        <v>0</v>
      </c>
      <c r="H141" s="449">
        <f>'Data information'!F224</f>
        <v>0</v>
      </c>
      <c r="I141" s="449">
        <f t="shared" si="13"/>
        <v>0</v>
      </c>
      <c r="J141" s="449">
        <f t="shared" si="14"/>
        <v>0</v>
      </c>
      <c r="K141" s="460"/>
    </row>
    <row r="142" spans="1:11" s="500" customFormat="1" hidden="1">
      <c r="A142" s="460"/>
      <c r="B142" s="482"/>
      <c r="C142" s="476" t="str">
        <f>'Data information'!C225</f>
        <v xml:space="preserve"> - ผ12-ผนังกระจกลามิเนตใส (กระจกใส 6 มม.+PVB 0.76 มม.+กระจกใส 6 มม.) กรอบอลูมิเนี่ยม</v>
      </c>
      <c r="D142" s="449"/>
      <c r="E142" s="450" t="str">
        <f>'Data information'!D225</f>
        <v>ตร.ม.</v>
      </c>
      <c r="F142" s="449">
        <f>'Data information'!E225</f>
        <v>2500</v>
      </c>
      <c r="G142" s="449">
        <f t="shared" si="12"/>
        <v>0</v>
      </c>
      <c r="H142" s="449">
        <f>'Data information'!F225</f>
        <v>0</v>
      </c>
      <c r="I142" s="449">
        <f t="shared" si="13"/>
        <v>0</v>
      </c>
      <c r="J142" s="449">
        <f t="shared" si="14"/>
        <v>0</v>
      </c>
      <c r="K142" s="460"/>
    </row>
    <row r="143" spans="1:11" s="500" customFormat="1" hidden="1">
      <c r="A143" s="460"/>
      <c r="B143" s="482"/>
      <c r="C143" s="476" t="str">
        <f>'Data information'!C226</f>
        <v xml:space="preserve"> - ผ13-ผนังกระจกใส ความหนากระจก 6 มม.กรอบอลูมิเนี่ยม</v>
      </c>
      <c r="D143" s="449"/>
      <c r="E143" s="450" t="str">
        <f>'Data information'!D226</f>
        <v>ตร.ม.</v>
      </c>
      <c r="F143" s="449">
        <f>'Data information'!E226</f>
        <v>1700</v>
      </c>
      <c r="G143" s="449">
        <f t="shared" si="12"/>
        <v>0</v>
      </c>
      <c r="H143" s="449">
        <f>'Data information'!F226</f>
        <v>0</v>
      </c>
      <c r="I143" s="449">
        <f t="shared" si="13"/>
        <v>0</v>
      </c>
      <c r="J143" s="449">
        <f t="shared" si="14"/>
        <v>0</v>
      </c>
      <c r="K143" s="460"/>
    </row>
    <row r="144" spans="1:11" s="500" customFormat="1" hidden="1">
      <c r="A144" s="460"/>
      <c r="B144" s="482"/>
      <c r="C144" s="476" t="str">
        <f>'Data information'!C227</f>
        <v xml:space="preserve"> - ผ14.ผนังกระจกเงา ความหนากระจก 6 มม.</v>
      </c>
      <c r="D144" s="449"/>
      <c r="E144" s="450" t="str">
        <f>'Data information'!D227</f>
        <v>ตร.ม.</v>
      </c>
      <c r="F144" s="449">
        <f>'Data information'!E227</f>
        <v>444</v>
      </c>
      <c r="G144" s="449">
        <f t="shared" si="12"/>
        <v>0</v>
      </c>
      <c r="H144" s="449">
        <f>'Data information'!F227</f>
        <v>99</v>
      </c>
      <c r="I144" s="449">
        <f t="shared" si="13"/>
        <v>0</v>
      </c>
      <c r="J144" s="449">
        <f t="shared" si="14"/>
        <v>0</v>
      </c>
      <c r="K144" s="460"/>
    </row>
    <row r="145" spans="1:11" s="500" customFormat="1">
      <c r="A145" s="480"/>
      <c r="B145" s="481"/>
      <c r="C145" s="485" t="str">
        <f>'Data information'!C228</f>
        <v>งานวัสดุผิวพื้น</v>
      </c>
      <c r="D145" s="449"/>
      <c r="E145" s="458"/>
      <c r="F145" s="451"/>
      <c r="G145" s="451"/>
      <c r="H145" s="451"/>
      <c r="I145" s="451"/>
      <c r="J145" s="451"/>
      <c r="K145" s="451"/>
    </row>
    <row r="146" spans="1:11" s="500" customFormat="1" hidden="1">
      <c r="A146" s="451"/>
      <c r="B146" s="475"/>
      <c r="C146" s="476" t="str">
        <f>'Data information'!C229</f>
        <v xml:space="preserve"> - F0-พื้นผิวขัดมันเรียบผสมผงขัดหน้าแข็ง ( FLOOR HARDENER )</v>
      </c>
      <c r="D146" s="449"/>
      <c r="E146" s="450" t="str">
        <f>'Data information'!D229</f>
        <v>ตร.ม.</v>
      </c>
      <c r="F146" s="449">
        <f>'Data information'!E229</f>
        <v>32.25</v>
      </c>
      <c r="G146" s="449">
        <f>D146*F146</f>
        <v>0</v>
      </c>
      <c r="H146" s="449">
        <f>'Data information'!F229</f>
        <v>40</v>
      </c>
      <c r="I146" s="449">
        <f>D146*H146</f>
        <v>0</v>
      </c>
      <c r="J146" s="449">
        <f>G146+I146</f>
        <v>0</v>
      </c>
      <c r="K146" s="469"/>
    </row>
    <row r="147" spans="1:11" s="500" customFormat="1" hidden="1">
      <c r="A147" s="460"/>
      <c r="B147" s="482"/>
      <c r="C147" s="476" t="str">
        <f>'Data information'!C230</f>
        <v xml:space="preserve"> - F1-พื้นปูกระเบื้อง เกรซพอซเลนขนาด 0.60X1.20 ม.</v>
      </c>
      <c r="D147" s="449"/>
      <c r="E147" s="450" t="str">
        <f>'Data information'!D230</f>
        <v>ตร.ม.</v>
      </c>
      <c r="F147" s="449">
        <f>'Data information'!E230</f>
        <v>32.25</v>
      </c>
      <c r="G147" s="449">
        <f t="shared" ref="G147:G156" si="15">D147*F147</f>
        <v>0</v>
      </c>
      <c r="H147" s="449">
        <f>'Data information'!F230</f>
        <v>40</v>
      </c>
      <c r="I147" s="449">
        <f t="shared" ref="I147:I156" si="16">D147*H147</f>
        <v>0</v>
      </c>
      <c r="J147" s="449">
        <f t="shared" ref="J147:J156" si="17">G147+I147</f>
        <v>0</v>
      </c>
      <c r="K147" s="469" t="s">
        <v>967</v>
      </c>
    </row>
    <row r="148" spans="1:11" s="500" customFormat="1" hidden="1">
      <c r="A148" s="460"/>
      <c r="B148" s="482"/>
      <c r="C148" s="476" t="str">
        <f>'Data information'!C231</f>
        <v xml:space="preserve"> - F2-พื้นปูกระเบื้อง เกรซพอซเลนขนาด 0.60X0.60 ม.</v>
      </c>
      <c r="D148" s="449"/>
      <c r="E148" s="450" t="str">
        <f>'Data information'!D231</f>
        <v>ตร.ม.</v>
      </c>
      <c r="F148" s="449">
        <f>'Data information'!E231</f>
        <v>32.25</v>
      </c>
      <c r="G148" s="449">
        <f t="shared" si="15"/>
        <v>0</v>
      </c>
      <c r="H148" s="449">
        <f>'Data information'!F231</f>
        <v>40</v>
      </c>
      <c r="I148" s="449">
        <f t="shared" si="16"/>
        <v>0</v>
      </c>
      <c r="J148" s="449">
        <f t="shared" si="17"/>
        <v>0</v>
      </c>
      <c r="K148" s="469" t="s">
        <v>967</v>
      </c>
    </row>
    <row r="149" spans="1:11" s="500" customFormat="1" hidden="1">
      <c r="A149" s="460"/>
      <c r="B149" s="482"/>
      <c r="C149" s="476" t="str">
        <f>'Data information'!C232</f>
        <v xml:space="preserve"> - F3-พื้นปูกระเบื้อง เกรซพอซเลนขนาด 0.30X0.60 ม. (ชนิดไม่ลื่น)</v>
      </c>
      <c r="D149" s="449"/>
      <c r="E149" s="450" t="str">
        <f>'Data information'!D232</f>
        <v>ตร.ม.</v>
      </c>
      <c r="F149" s="449">
        <f>'Data information'!E232</f>
        <v>398</v>
      </c>
      <c r="G149" s="449">
        <f t="shared" si="15"/>
        <v>0</v>
      </c>
      <c r="H149" s="449">
        <f>'Data information'!F232</f>
        <v>222</v>
      </c>
      <c r="I149" s="449">
        <f t="shared" si="16"/>
        <v>0</v>
      </c>
      <c r="J149" s="449">
        <f t="shared" si="17"/>
        <v>0</v>
      </c>
      <c r="K149" s="460"/>
    </row>
    <row r="150" spans="1:11" s="500" customFormat="1" hidden="1">
      <c r="A150" s="460"/>
      <c r="B150" s="482"/>
      <c r="C150" s="476" t="str">
        <f>'Data information'!C233</f>
        <v xml:space="preserve"> - F4-พื้นปูกระเบื้อง เกรซพอซเลนขนาด 0.20X1.20 ม.</v>
      </c>
      <c r="D150" s="449"/>
      <c r="E150" s="450" t="str">
        <f>'Data information'!D233</f>
        <v>ตร.ม.</v>
      </c>
      <c r="F150" s="449">
        <f>'Data information'!E233</f>
        <v>50</v>
      </c>
      <c r="G150" s="449">
        <f t="shared" si="15"/>
        <v>0</v>
      </c>
      <c r="H150" s="449">
        <f>'Data information'!F233</f>
        <v>87</v>
      </c>
      <c r="I150" s="449">
        <f t="shared" si="16"/>
        <v>0</v>
      </c>
      <c r="J150" s="449">
        <f t="shared" si="17"/>
        <v>0</v>
      </c>
      <c r="K150" s="469" t="s">
        <v>967</v>
      </c>
    </row>
    <row r="151" spans="1:11" s="500" customFormat="1" hidden="1">
      <c r="A151" s="460"/>
      <c r="B151" s="482"/>
      <c r="C151" s="476" t="str">
        <f>'Data information'!C234</f>
        <v xml:space="preserve"> - F5-พื้นปูกระเบื้องยางลายไม้ชนิดคลิ๊กล๊อคความหนาไม่น้อยกว่า 4 มม.</v>
      </c>
      <c r="D151" s="449"/>
      <c r="E151" s="450" t="str">
        <f>'Data information'!D234</f>
        <v>ตร.ม.</v>
      </c>
      <c r="F151" s="449">
        <f>'Data information'!E234</f>
        <v>382.25</v>
      </c>
      <c r="G151" s="449">
        <f t="shared" si="15"/>
        <v>0</v>
      </c>
      <c r="H151" s="449">
        <f>'Data information'!F234</f>
        <v>40</v>
      </c>
      <c r="I151" s="449">
        <f t="shared" si="16"/>
        <v>0</v>
      </c>
      <c r="J151" s="449">
        <f t="shared" si="17"/>
        <v>0</v>
      </c>
      <c r="K151" s="469" t="s">
        <v>967</v>
      </c>
    </row>
    <row r="152" spans="1:11" s="500" customFormat="1">
      <c r="A152" s="460"/>
      <c r="B152" s="482"/>
      <c r="C152" s="476" t="str">
        <f>'Data information'!C235</f>
        <v xml:space="preserve"> - F6-พื้นคอนกรีตทำผิวพิมพ์ลายสีเทาดำ (STAMPED CONCRETE)</v>
      </c>
      <c r="D152" s="449"/>
      <c r="E152" s="450" t="str">
        <f>'Data information'!D235</f>
        <v>ตร.ม.</v>
      </c>
      <c r="F152" s="449">
        <f>'Data information'!E235</f>
        <v>32.25</v>
      </c>
      <c r="G152" s="449">
        <f t="shared" si="15"/>
        <v>0</v>
      </c>
      <c r="H152" s="449">
        <f>'Data information'!F235</f>
        <v>40</v>
      </c>
      <c r="I152" s="449">
        <f t="shared" si="16"/>
        <v>0</v>
      </c>
      <c r="J152" s="449">
        <f t="shared" si="17"/>
        <v>0</v>
      </c>
      <c r="K152" s="469" t="s">
        <v>967</v>
      </c>
    </row>
    <row r="153" spans="1:11" s="500" customFormat="1" hidden="1">
      <c r="A153" s="460"/>
      <c r="B153" s="482"/>
      <c r="C153" s="476" t="str">
        <f>'Data information'!C236</f>
        <v xml:space="preserve"> - F7-พื้นปูพรม(ไนล่อน) สีเทา</v>
      </c>
      <c r="D153" s="449"/>
      <c r="E153" s="450" t="str">
        <f>'Data information'!D236</f>
        <v>ตร.ม.</v>
      </c>
      <c r="F153" s="449">
        <f>'Data information'!E236</f>
        <v>32.25</v>
      </c>
      <c r="G153" s="449">
        <f t="shared" si="15"/>
        <v>0</v>
      </c>
      <c r="H153" s="449">
        <f>'Data information'!F236</f>
        <v>40</v>
      </c>
      <c r="I153" s="449">
        <f t="shared" si="16"/>
        <v>0</v>
      </c>
      <c r="J153" s="449">
        <f t="shared" si="17"/>
        <v>0</v>
      </c>
      <c r="K153" s="469" t="s">
        <v>967</v>
      </c>
    </row>
    <row r="154" spans="1:11" s="500" customFormat="1" hidden="1">
      <c r="A154" s="460"/>
      <c r="B154" s="482"/>
      <c r="C154" s="476" t="str">
        <f>'Data information'!C237</f>
        <v xml:space="preserve"> - F8-</v>
      </c>
      <c r="D154" s="449"/>
      <c r="E154" s="450" t="str">
        <f>'Data information'!D237</f>
        <v>ตร.ม.</v>
      </c>
      <c r="F154" s="449">
        <f>'Data information'!E237</f>
        <v>0</v>
      </c>
      <c r="G154" s="449">
        <f t="shared" si="15"/>
        <v>0</v>
      </c>
      <c r="H154" s="449">
        <f>'Data information'!F237</f>
        <v>0</v>
      </c>
      <c r="I154" s="449">
        <f t="shared" si="16"/>
        <v>0</v>
      </c>
      <c r="J154" s="449">
        <f t="shared" si="17"/>
        <v>0</v>
      </c>
      <c r="K154" s="460"/>
    </row>
    <row r="155" spans="1:11" s="500" customFormat="1" hidden="1">
      <c r="A155" s="460"/>
      <c r="B155" s="482"/>
      <c r="C155" s="476" t="str">
        <f>'Data information'!C238</f>
        <v xml:space="preserve"> - F9-</v>
      </c>
      <c r="D155" s="449"/>
      <c r="E155" s="450" t="str">
        <f>'Data information'!D238</f>
        <v>ตร.ม.</v>
      </c>
      <c r="F155" s="449">
        <f>'Data information'!E238</f>
        <v>0</v>
      </c>
      <c r="G155" s="449">
        <f t="shared" si="15"/>
        <v>0</v>
      </c>
      <c r="H155" s="449">
        <f>'Data information'!F238</f>
        <v>0</v>
      </c>
      <c r="I155" s="449">
        <f t="shared" si="16"/>
        <v>0</v>
      </c>
      <c r="J155" s="449">
        <f t="shared" si="17"/>
        <v>0</v>
      </c>
      <c r="K155" s="460"/>
    </row>
    <row r="156" spans="1:11" s="500" customFormat="1" hidden="1">
      <c r="A156" s="460"/>
      <c r="B156" s="482"/>
      <c r="C156" s="476" t="str">
        <f>'Data information'!C239</f>
        <v xml:space="preserve"> - F10-พื้นคอนกรีตขัดมันเรียบผสมน้ำยากันซึม ทาทับด้วยวัสดุกันซึมชนิดผสมพียู</v>
      </c>
      <c r="D156" s="449"/>
      <c r="E156" s="450" t="str">
        <f>'Data information'!D239</f>
        <v>ตร.ม.</v>
      </c>
      <c r="F156" s="449">
        <f>'Data information'!E239</f>
        <v>50</v>
      </c>
      <c r="G156" s="449">
        <f t="shared" si="15"/>
        <v>0</v>
      </c>
      <c r="H156" s="449">
        <f>'Data information'!F239</f>
        <v>87</v>
      </c>
      <c r="I156" s="449">
        <f t="shared" si="16"/>
        <v>0</v>
      </c>
      <c r="J156" s="449">
        <f t="shared" si="17"/>
        <v>0</v>
      </c>
      <c r="K156" s="469"/>
    </row>
    <row r="157" spans="1:11" s="500" customFormat="1" hidden="1">
      <c r="A157" s="480"/>
      <c r="B157" s="481"/>
      <c r="C157" s="485" t="str">
        <f>'Data information'!C240</f>
        <v>งานประตู-หน้าต่าง</v>
      </c>
      <c r="D157" s="449"/>
      <c r="E157" s="458"/>
      <c r="F157" s="451"/>
      <c r="G157" s="451"/>
      <c r="H157" s="451"/>
      <c r="I157" s="451"/>
      <c r="J157" s="451"/>
      <c r="K157" s="451"/>
    </row>
    <row r="158" spans="1:11" s="500" customFormat="1" hidden="1">
      <c r="A158" s="451"/>
      <c r="B158" s="475"/>
      <c r="C158" s="485" t="str">
        <f>'Data information'!C375</f>
        <v>อาคาร 8</v>
      </c>
      <c r="D158" s="449"/>
      <c r="E158" s="450"/>
      <c r="F158" s="449"/>
      <c r="G158" s="449"/>
      <c r="H158" s="449"/>
      <c r="I158" s="449"/>
      <c r="J158" s="449"/>
      <c r="K158" s="469"/>
    </row>
    <row r="159" spans="1:11" s="500" customFormat="1" hidden="1">
      <c r="A159" s="460"/>
      <c r="B159" s="482"/>
      <c r="C159" s="489" t="str">
        <f>'Data information'!C376</f>
        <v xml:space="preserve"> - D1-ประตูบานเปิดคู่</v>
      </c>
      <c r="D159" s="449"/>
      <c r="E159" s="450" t="str">
        <f>'Data information'!D376</f>
        <v>ชุด</v>
      </c>
      <c r="F159" s="449">
        <f>'Data information'!E376</f>
        <v>27245.9</v>
      </c>
      <c r="G159" s="449">
        <f t="shared" ref="G159:G180" si="18">D159*F159</f>
        <v>0</v>
      </c>
      <c r="H159" s="449">
        <f>'Data information'!F376</f>
        <v>0</v>
      </c>
      <c r="I159" s="449">
        <f t="shared" ref="I159:I180" si="19">D159*H159</f>
        <v>0</v>
      </c>
      <c r="J159" s="449">
        <f t="shared" ref="J159:J180" si="20">G159+I159</f>
        <v>0</v>
      </c>
      <c r="K159" s="460"/>
    </row>
    <row r="160" spans="1:11" s="500" customFormat="1" hidden="1">
      <c r="A160" s="460"/>
      <c r="B160" s="482"/>
      <c r="C160" s="489" t="str">
        <f>'Data information'!C377</f>
        <v xml:space="preserve"> - D2-ประตูบานเปิดคู่</v>
      </c>
      <c r="D160" s="449"/>
      <c r="E160" s="450" t="str">
        <f>'Data information'!D377</f>
        <v>ชุด</v>
      </c>
      <c r="F160" s="449">
        <f>'Data information'!E377</f>
        <v>25245.000000000004</v>
      </c>
      <c r="G160" s="449">
        <f t="shared" si="18"/>
        <v>0</v>
      </c>
      <c r="H160" s="449">
        <f>'Data information'!F377</f>
        <v>0</v>
      </c>
      <c r="I160" s="449">
        <f t="shared" si="19"/>
        <v>0</v>
      </c>
      <c r="J160" s="449">
        <f t="shared" si="20"/>
        <v>0</v>
      </c>
      <c r="K160" s="460"/>
    </row>
    <row r="161" spans="1:11" s="500" customFormat="1" hidden="1">
      <c r="A161" s="460"/>
      <c r="B161" s="482"/>
      <c r="C161" s="489" t="str">
        <f>'Data information'!C378</f>
        <v xml:space="preserve"> - D3-ประตูบานเปิดเดี่ยว ประตูกันไฟ</v>
      </c>
      <c r="D161" s="449"/>
      <c r="E161" s="450" t="str">
        <f>'Data information'!D378</f>
        <v>ชุด</v>
      </c>
      <c r="F161" s="449">
        <f>'Data information'!E378</f>
        <v>16980</v>
      </c>
      <c r="G161" s="449">
        <f t="shared" si="18"/>
        <v>0</v>
      </c>
      <c r="H161" s="449">
        <f>'Data information'!F378</f>
        <v>1000</v>
      </c>
      <c r="I161" s="449">
        <f t="shared" si="19"/>
        <v>0</v>
      </c>
      <c r="J161" s="449">
        <f t="shared" si="20"/>
        <v>0</v>
      </c>
      <c r="K161" s="460"/>
    </row>
    <row r="162" spans="1:11" s="500" customFormat="1" hidden="1">
      <c r="A162" s="460"/>
      <c r="B162" s="482"/>
      <c r="C162" s="489" t="str">
        <f>'Data information'!C379</f>
        <v xml:space="preserve"> - D4-ประตูบานเปิดเดี่ยว</v>
      </c>
      <c r="D162" s="449"/>
      <c r="E162" s="450" t="str">
        <f>'Data information'!D379</f>
        <v>ชุด</v>
      </c>
      <c r="F162" s="449">
        <f>'Data information'!E379</f>
        <v>13090.000000000002</v>
      </c>
      <c r="G162" s="449">
        <f t="shared" si="18"/>
        <v>0</v>
      </c>
      <c r="H162" s="449">
        <f>'Data information'!F379</f>
        <v>0</v>
      </c>
      <c r="I162" s="449">
        <f t="shared" si="19"/>
        <v>0</v>
      </c>
      <c r="J162" s="449">
        <f t="shared" si="20"/>
        <v>0</v>
      </c>
      <c r="K162" s="460"/>
    </row>
    <row r="163" spans="1:11" s="500" customFormat="1" hidden="1">
      <c r="A163" s="460"/>
      <c r="B163" s="482"/>
      <c r="C163" s="489" t="str">
        <f>'Data information'!C380</f>
        <v xml:space="preserve"> - D5-ประตูบานเปิดเดี่ยว</v>
      </c>
      <c r="D163" s="449"/>
      <c r="E163" s="450" t="str">
        <f>'Data information'!D380</f>
        <v>ชุด</v>
      </c>
      <c r="F163" s="449">
        <f>'Data information'!E380</f>
        <v>4428</v>
      </c>
      <c r="G163" s="449">
        <f t="shared" si="18"/>
        <v>0</v>
      </c>
      <c r="H163" s="449">
        <f>'Data information'!F380</f>
        <v>180</v>
      </c>
      <c r="I163" s="449">
        <f t="shared" si="19"/>
        <v>0</v>
      </c>
      <c r="J163" s="449">
        <f t="shared" si="20"/>
        <v>0</v>
      </c>
      <c r="K163" s="460"/>
    </row>
    <row r="164" spans="1:11" s="500" customFormat="1" hidden="1">
      <c r="A164" s="460"/>
      <c r="B164" s="482"/>
      <c r="C164" s="489" t="str">
        <f>'Data information'!C381</f>
        <v xml:space="preserve"> - D6-ประตูบานเลื่อนเดี่ยว</v>
      </c>
      <c r="D164" s="449"/>
      <c r="E164" s="450" t="str">
        <f>'Data information'!D381</f>
        <v>ชุด</v>
      </c>
      <c r="F164" s="449">
        <f>'Data information'!E381</f>
        <v>5280</v>
      </c>
      <c r="G164" s="449">
        <f t="shared" si="18"/>
        <v>0</v>
      </c>
      <c r="H164" s="449">
        <f>'Data information'!F381</f>
        <v>240</v>
      </c>
      <c r="I164" s="449">
        <f t="shared" si="19"/>
        <v>0</v>
      </c>
      <c r="J164" s="449">
        <f t="shared" si="20"/>
        <v>0</v>
      </c>
      <c r="K164" s="460"/>
    </row>
    <row r="165" spans="1:11" s="500" customFormat="1" hidden="1">
      <c r="A165" s="460"/>
      <c r="B165" s="482"/>
      <c r="C165" s="489" t="str">
        <f>'Data information'!C382</f>
        <v xml:space="preserve"> - D7-ประตูบานเฟี้ยมกันเสียง</v>
      </c>
      <c r="D165" s="449"/>
      <c r="E165" s="450" t="str">
        <f>'Data information'!D382</f>
        <v>ชุด</v>
      </c>
      <c r="F165" s="449">
        <f>'Data information'!E382</f>
        <v>0</v>
      </c>
      <c r="G165" s="449">
        <f t="shared" si="18"/>
        <v>0</v>
      </c>
      <c r="H165" s="449">
        <f>'Data information'!F382</f>
        <v>0</v>
      </c>
      <c r="I165" s="449">
        <f t="shared" si="19"/>
        <v>0</v>
      </c>
      <c r="J165" s="449">
        <f t="shared" si="20"/>
        <v>0</v>
      </c>
      <c r="K165" s="460"/>
    </row>
    <row r="166" spans="1:11" s="500" customFormat="1" hidden="1">
      <c r="A166" s="460"/>
      <c r="B166" s="482"/>
      <c r="C166" s="489" t="str">
        <f>'Data information'!C383</f>
        <v xml:space="preserve"> - Ds-ประตูบานเปิดเดี่ยว</v>
      </c>
      <c r="D166" s="449"/>
      <c r="E166" s="450" t="str">
        <f>'Data information'!D383</f>
        <v>ชุด</v>
      </c>
      <c r="F166" s="449">
        <f>'Data information'!E383</f>
        <v>1650</v>
      </c>
      <c r="G166" s="449">
        <f t="shared" si="18"/>
        <v>0</v>
      </c>
      <c r="H166" s="449">
        <f>'Data information'!F383</f>
        <v>0</v>
      </c>
      <c r="I166" s="449">
        <f t="shared" si="19"/>
        <v>0</v>
      </c>
      <c r="J166" s="449">
        <f t="shared" si="20"/>
        <v>0</v>
      </c>
      <c r="K166" s="460"/>
    </row>
    <row r="167" spans="1:11" s="500" customFormat="1" hidden="1">
      <c r="A167" s="460"/>
      <c r="B167" s="482"/>
      <c r="C167" s="489" t="str">
        <f>'Data information'!C384</f>
        <v xml:space="preserve"> - W1-หน้าต่างบานเปิดเดี่ยว+ช่องแสงติดตาย (รวมกันสาดเหล็กแผ่นเรียบ)</v>
      </c>
      <c r="D167" s="449"/>
      <c r="E167" s="450" t="str">
        <f>'Data information'!D384</f>
        <v>ชุด</v>
      </c>
      <c r="F167" s="449">
        <f>'Data information'!E384</f>
        <v>12062.199999999999</v>
      </c>
      <c r="G167" s="449">
        <f t="shared" si="18"/>
        <v>0</v>
      </c>
      <c r="H167" s="449">
        <f>'Data information'!F384</f>
        <v>0</v>
      </c>
      <c r="I167" s="449">
        <f t="shared" si="19"/>
        <v>0</v>
      </c>
      <c r="J167" s="449">
        <f t="shared" si="20"/>
        <v>0</v>
      </c>
      <c r="K167" s="460"/>
    </row>
    <row r="168" spans="1:11" s="500" customFormat="1" hidden="1">
      <c r="A168" s="460"/>
      <c r="B168" s="482"/>
      <c r="C168" s="489" t="str">
        <f>'Data information'!C385</f>
        <v xml:space="preserve"> - W1A-หน้าต่างบานเปิดเดี่ยว+ช่องแสงติดตาย</v>
      </c>
      <c r="D168" s="449"/>
      <c r="E168" s="450" t="str">
        <f>'Data information'!D385</f>
        <v>ชุด</v>
      </c>
      <c r="F168" s="449">
        <f>'Data information'!E385</f>
        <v>8653</v>
      </c>
      <c r="G168" s="449">
        <f t="shared" si="18"/>
        <v>0</v>
      </c>
      <c r="H168" s="449">
        <f>'Data information'!F385</f>
        <v>0</v>
      </c>
      <c r="I168" s="449">
        <f t="shared" si="19"/>
        <v>0</v>
      </c>
      <c r="J168" s="449">
        <f t="shared" si="20"/>
        <v>0</v>
      </c>
      <c r="K168" s="460"/>
    </row>
    <row r="169" spans="1:11" s="500" customFormat="1" hidden="1">
      <c r="A169" s="460"/>
      <c r="B169" s="482"/>
      <c r="C169" s="489" t="str">
        <f>'Data information'!C386</f>
        <v xml:space="preserve"> - W2-หน้าต่างบานเลื่อนสลับ+ช่องแสงติดตาย (รวมกันสาดเหล็กแผ่นเรียบ)</v>
      </c>
      <c r="D169" s="449"/>
      <c r="E169" s="450" t="str">
        <f>'Data information'!D386</f>
        <v>ชุด</v>
      </c>
      <c r="F169" s="449">
        <f>'Data information'!E386</f>
        <v>17862.5</v>
      </c>
      <c r="G169" s="449">
        <f t="shared" si="18"/>
        <v>0</v>
      </c>
      <c r="H169" s="449">
        <f>'Data information'!F386</f>
        <v>0</v>
      </c>
      <c r="I169" s="449">
        <f t="shared" si="19"/>
        <v>0</v>
      </c>
      <c r="J169" s="449">
        <f t="shared" si="20"/>
        <v>0</v>
      </c>
      <c r="K169" s="460"/>
    </row>
    <row r="170" spans="1:11" s="500" customFormat="1" hidden="1">
      <c r="A170" s="460"/>
      <c r="B170" s="482"/>
      <c r="C170" s="489" t="str">
        <f>'Data information'!C387</f>
        <v xml:space="preserve"> - W2A-หน้าต่างบานเลื่อนสลับ+ช่องแสงติดตาย</v>
      </c>
      <c r="D170" s="449"/>
      <c r="E170" s="450" t="str">
        <f>'Data information'!D387</f>
        <v>ชุด</v>
      </c>
      <c r="F170" s="449">
        <f>'Data information'!E387</f>
        <v>15053.499999999998</v>
      </c>
      <c r="G170" s="449">
        <f t="shared" si="18"/>
        <v>0</v>
      </c>
      <c r="H170" s="449">
        <f>'Data information'!F387</f>
        <v>0</v>
      </c>
      <c r="I170" s="449">
        <f t="shared" si="19"/>
        <v>0</v>
      </c>
      <c r="J170" s="449">
        <f t="shared" si="20"/>
        <v>0</v>
      </c>
      <c r="K170" s="460"/>
    </row>
    <row r="171" spans="1:11" s="500" customFormat="1" hidden="1">
      <c r="A171" s="460"/>
      <c r="B171" s="482"/>
      <c r="C171" s="489" t="str">
        <f>'Data information'!C388</f>
        <v xml:space="preserve"> - W2B-หน้าต่างบานเลื่อนสลับ+ช่องแสงติดตาย</v>
      </c>
      <c r="D171" s="449"/>
      <c r="E171" s="450" t="str">
        <f>'Data information'!D388</f>
        <v>ชุด</v>
      </c>
      <c r="F171" s="449">
        <f>'Data information'!E388</f>
        <v>15688.874999999998</v>
      </c>
      <c r="G171" s="449">
        <f t="shared" si="18"/>
        <v>0</v>
      </c>
      <c r="H171" s="449">
        <f>'Data information'!F388</f>
        <v>0</v>
      </c>
      <c r="I171" s="449">
        <f t="shared" si="19"/>
        <v>0</v>
      </c>
      <c r="J171" s="449">
        <f t="shared" si="20"/>
        <v>0</v>
      </c>
      <c r="K171" s="460"/>
    </row>
    <row r="172" spans="1:11" s="500" customFormat="1" hidden="1">
      <c r="A172" s="460"/>
      <c r="B172" s="482"/>
      <c r="C172" s="489" t="str">
        <f>'Data information'!C389</f>
        <v xml:space="preserve"> - W3-หน้าต่างบานเลื่อนสลับ+ช่องแสงติดตาย</v>
      </c>
      <c r="D172" s="449"/>
      <c r="E172" s="450" t="str">
        <f>'Data information'!D389</f>
        <v>ชุด</v>
      </c>
      <c r="F172" s="449">
        <f>'Data information'!E389</f>
        <v>12120.999999999998</v>
      </c>
      <c r="G172" s="449">
        <f t="shared" si="18"/>
        <v>0</v>
      </c>
      <c r="H172" s="449">
        <f>'Data information'!F389</f>
        <v>0</v>
      </c>
      <c r="I172" s="449">
        <f t="shared" si="19"/>
        <v>0</v>
      </c>
      <c r="J172" s="449">
        <f t="shared" si="20"/>
        <v>0</v>
      </c>
      <c r="K172" s="460"/>
    </row>
    <row r="173" spans="1:11" s="500" customFormat="1" hidden="1">
      <c r="A173" s="460"/>
      <c r="B173" s="482"/>
      <c r="C173" s="489" t="str">
        <f>'Data information'!C390</f>
        <v xml:space="preserve"> - W3A-หน้าต่างบานเลื่อนสลับ+ช่องแสงติดตาย</v>
      </c>
      <c r="D173" s="449"/>
      <c r="E173" s="450" t="str">
        <f>'Data information'!D390</f>
        <v>ชุด</v>
      </c>
      <c r="F173" s="449">
        <f>'Data information'!E390</f>
        <v>12277.4</v>
      </c>
      <c r="G173" s="449">
        <f t="shared" si="18"/>
        <v>0</v>
      </c>
      <c r="H173" s="449">
        <f>'Data information'!F390</f>
        <v>0</v>
      </c>
      <c r="I173" s="449">
        <f t="shared" si="19"/>
        <v>0</v>
      </c>
      <c r="J173" s="449">
        <f t="shared" si="20"/>
        <v>0</v>
      </c>
      <c r="K173" s="460"/>
    </row>
    <row r="174" spans="1:11" s="500" customFormat="1" hidden="1">
      <c r="A174" s="460"/>
      <c r="B174" s="482"/>
      <c r="C174" s="489" t="str">
        <f>'Data information'!C391</f>
        <v xml:space="preserve"> - W4-หน้าต่างบานเลื่อนสลับ</v>
      </c>
      <c r="D174" s="449"/>
      <c r="E174" s="450" t="str">
        <f>'Data information'!D391</f>
        <v>ชุด</v>
      </c>
      <c r="F174" s="449">
        <f>'Data information'!E391</f>
        <v>4606.2349999999997</v>
      </c>
      <c r="G174" s="449">
        <f t="shared" si="18"/>
        <v>0</v>
      </c>
      <c r="H174" s="449">
        <f>'Data information'!F391</f>
        <v>0</v>
      </c>
      <c r="I174" s="449">
        <f t="shared" si="19"/>
        <v>0</v>
      </c>
      <c r="J174" s="449">
        <f t="shared" si="20"/>
        <v>0</v>
      </c>
      <c r="K174" s="460"/>
    </row>
    <row r="175" spans="1:11" s="500" customFormat="1" hidden="1">
      <c r="A175" s="460"/>
      <c r="B175" s="482"/>
      <c r="C175" s="489" t="str">
        <f>'Data information'!C392</f>
        <v xml:space="preserve"> - W5-หน้าต่างบานเลื่อนสลับ</v>
      </c>
      <c r="D175" s="449"/>
      <c r="E175" s="450" t="str">
        <f>'Data information'!D392</f>
        <v>ชุด</v>
      </c>
      <c r="F175" s="449">
        <f>'Data information'!E392</f>
        <v>6744.7499999999991</v>
      </c>
      <c r="G175" s="449">
        <f t="shared" si="18"/>
        <v>0</v>
      </c>
      <c r="H175" s="449">
        <f>'Data information'!F392</f>
        <v>0</v>
      </c>
      <c r="I175" s="449">
        <f t="shared" si="19"/>
        <v>0</v>
      </c>
      <c r="J175" s="449">
        <f t="shared" si="20"/>
        <v>0</v>
      </c>
      <c r="K175" s="460"/>
    </row>
    <row r="176" spans="1:11" s="500" customFormat="1" hidden="1">
      <c r="A176" s="460"/>
      <c r="B176" s="482"/>
      <c r="C176" s="489" t="str">
        <f>'Data information'!C393</f>
        <v xml:space="preserve"> - W6-หน้าต่างบานเกล็ดระบายอากาศ</v>
      </c>
      <c r="D176" s="449"/>
      <c r="E176" s="450" t="str">
        <f>'Data information'!D393</f>
        <v>ชุด</v>
      </c>
      <c r="F176" s="449">
        <f>'Data information'!E393</f>
        <v>4594.25</v>
      </c>
      <c r="G176" s="449">
        <f t="shared" si="18"/>
        <v>0</v>
      </c>
      <c r="H176" s="449">
        <f>'Data information'!F393</f>
        <v>0</v>
      </c>
      <c r="I176" s="449">
        <f t="shared" si="19"/>
        <v>0</v>
      </c>
      <c r="J176" s="449">
        <f t="shared" si="20"/>
        <v>0</v>
      </c>
      <c r="K176" s="460"/>
    </row>
    <row r="177" spans="1:11" s="500" customFormat="1" hidden="1">
      <c r="A177" s="460"/>
      <c r="B177" s="482"/>
      <c r="C177" s="489" t="str">
        <f>'Data information'!C394</f>
        <v xml:space="preserve"> - W6A-หน้าต่างบานเกล็ดระบายอากาศ</v>
      </c>
      <c r="D177" s="449"/>
      <c r="E177" s="450" t="str">
        <f>'Data information'!D394</f>
        <v>ชุด</v>
      </c>
      <c r="F177" s="449">
        <f>'Data information'!E394</f>
        <v>4056.6249999999995</v>
      </c>
      <c r="G177" s="449">
        <f t="shared" si="18"/>
        <v>0</v>
      </c>
      <c r="H177" s="449">
        <f>'Data information'!F394</f>
        <v>0</v>
      </c>
      <c r="I177" s="449">
        <f t="shared" si="19"/>
        <v>0</v>
      </c>
      <c r="J177" s="449">
        <f t="shared" si="20"/>
        <v>0</v>
      </c>
      <c r="K177" s="460"/>
    </row>
    <row r="178" spans="1:11" s="500" customFormat="1" hidden="1">
      <c r="A178" s="460"/>
      <c r="B178" s="482"/>
      <c r="C178" s="489" t="str">
        <f>'Data information'!C395</f>
        <v xml:space="preserve"> - W7-หน้าต่างบานเลื่อนคู่</v>
      </c>
      <c r="D178" s="449"/>
      <c r="E178" s="450" t="str">
        <f>'Data information'!D395</f>
        <v>ชุด</v>
      </c>
      <c r="F178" s="449">
        <f>'Data information'!E395</f>
        <v>7233.4999999999991</v>
      </c>
      <c r="G178" s="449">
        <f t="shared" si="18"/>
        <v>0</v>
      </c>
      <c r="H178" s="449">
        <f>'Data information'!F395</f>
        <v>0</v>
      </c>
      <c r="I178" s="449">
        <f t="shared" si="19"/>
        <v>0</v>
      </c>
      <c r="J178" s="449">
        <f t="shared" si="20"/>
        <v>0</v>
      </c>
      <c r="K178" s="460"/>
    </row>
    <row r="179" spans="1:11" s="500" customFormat="1" hidden="1">
      <c r="A179" s="460"/>
      <c r="B179" s="482"/>
      <c r="C179" s="489" t="str">
        <f>'Data information'!C396</f>
        <v xml:space="preserve"> - W8-หน้าต่างช่องแสงติดตาย</v>
      </c>
      <c r="D179" s="449"/>
      <c r="E179" s="450" t="str">
        <f>'Data information'!D396</f>
        <v>ชุด</v>
      </c>
      <c r="F179" s="449">
        <f>'Data information'!E396</f>
        <v>11290.125</v>
      </c>
      <c r="G179" s="449">
        <f t="shared" si="18"/>
        <v>0</v>
      </c>
      <c r="H179" s="449">
        <f>'Data information'!F396</f>
        <v>0</v>
      </c>
      <c r="I179" s="449">
        <f t="shared" si="19"/>
        <v>0</v>
      </c>
      <c r="J179" s="449">
        <f t="shared" si="20"/>
        <v>0</v>
      </c>
      <c r="K179" s="460"/>
    </row>
    <row r="180" spans="1:11" s="500" customFormat="1" hidden="1">
      <c r="A180" s="460"/>
      <c r="B180" s="482"/>
      <c r="C180" s="489" t="str">
        <f>'Data information'!C397</f>
        <v xml:space="preserve"> - W8A-หน้าต่างช่องแสงติดตาย</v>
      </c>
      <c r="D180" s="449"/>
      <c r="E180" s="450" t="str">
        <f>'Data information'!D397</f>
        <v>ชุด</v>
      </c>
      <c r="F180" s="449">
        <f>'Data information'!E397</f>
        <v>6431.95</v>
      </c>
      <c r="G180" s="449">
        <f t="shared" si="18"/>
        <v>0</v>
      </c>
      <c r="H180" s="449">
        <f>'Data information'!F397</f>
        <v>0</v>
      </c>
      <c r="I180" s="449">
        <f t="shared" si="19"/>
        <v>0</v>
      </c>
      <c r="J180" s="449">
        <f t="shared" si="20"/>
        <v>0</v>
      </c>
      <c r="K180" s="460"/>
    </row>
    <row r="181" spans="1:11" s="500" customFormat="1" hidden="1">
      <c r="A181" s="480"/>
      <c r="B181" s="481"/>
      <c r="C181" s="485" t="str">
        <f>'Data information'!C398</f>
        <v>งานสุขภัณฑ์</v>
      </c>
      <c r="D181" s="449"/>
      <c r="E181" s="458"/>
      <c r="F181" s="451"/>
      <c r="G181" s="451"/>
      <c r="H181" s="451"/>
      <c r="I181" s="451"/>
      <c r="J181" s="451"/>
      <c r="K181" s="451"/>
    </row>
    <row r="182" spans="1:11" s="500" customFormat="1" hidden="1">
      <c r="A182" s="451"/>
      <c r="B182" s="475"/>
      <c r="C182" s="489" t="str">
        <f>'Data information'!C399</f>
        <v xml:space="preserve"> - โถส้วมแบบนั่งราบ ชนิดชักโครก พร้อมอุปกรณ์ครบชุด  </v>
      </c>
      <c r="D182" s="449"/>
      <c r="E182" s="450" t="str">
        <f>'Data information'!D399</f>
        <v>ชุด</v>
      </c>
      <c r="F182" s="449">
        <f>'Data information'!E399</f>
        <v>3129.3</v>
      </c>
      <c r="G182" s="449">
        <f>D182*F182</f>
        <v>0</v>
      </c>
      <c r="H182" s="449">
        <f>'Data information'!F399</f>
        <v>450</v>
      </c>
      <c r="I182" s="449">
        <f>D182*H182</f>
        <v>0</v>
      </c>
      <c r="J182" s="449">
        <f>G182+I182</f>
        <v>0</v>
      </c>
      <c r="K182" s="469" t="s">
        <v>967</v>
      </c>
    </row>
    <row r="183" spans="1:11" s="500" customFormat="1" hidden="1">
      <c r="A183" s="460"/>
      <c r="B183" s="482"/>
      <c r="C183" s="489" t="str">
        <f>'Data information'!C400</f>
        <v xml:space="preserve"> - อ่างล้างหน้า ชนิดฝังใต้เคาน์เตอร์ พร้อมอุปกรณ์ครบชุด  </v>
      </c>
      <c r="D183" s="449"/>
      <c r="E183" s="450" t="str">
        <f>'Data information'!D400</f>
        <v>ชุด</v>
      </c>
      <c r="F183" s="449">
        <f>'Data information'!E400</f>
        <v>1762.9</v>
      </c>
      <c r="G183" s="449">
        <f t="shared" ref="G183:G195" si="21">D183*F183</f>
        <v>0</v>
      </c>
      <c r="H183" s="449">
        <f>'Data information'!F400</f>
        <v>450</v>
      </c>
      <c r="I183" s="449">
        <f t="shared" ref="I183:I195" si="22">D183*H183</f>
        <v>0</v>
      </c>
      <c r="J183" s="449">
        <f t="shared" ref="J183:J195" si="23">G183+I183</f>
        <v>0</v>
      </c>
      <c r="K183" s="460"/>
    </row>
    <row r="184" spans="1:11" s="500" customFormat="1" hidden="1">
      <c r="A184" s="460"/>
      <c r="B184" s="482"/>
      <c r="C184" s="489" t="str">
        <f>'Data information'!C401</f>
        <v xml:space="preserve"> - อ่างล้างหน้า ชนิดวางเคาน์เตอร์ พร้อมอุปกรณ์ครบชุด</v>
      </c>
      <c r="D184" s="449"/>
      <c r="E184" s="450" t="str">
        <f>'Data information'!D401</f>
        <v>ชุด</v>
      </c>
      <c r="F184" s="449">
        <f>'Data information'!E401</f>
        <v>1762.9</v>
      </c>
      <c r="G184" s="449">
        <f t="shared" si="21"/>
        <v>0</v>
      </c>
      <c r="H184" s="449">
        <f>'Data information'!F401</f>
        <v>450</v>
      </c>
      <c r="I184" s="449">
        <f t="shared" si="22"/>
        <v>0</v>
      </c>
      <c r="J184" s="449">
        <f t="shared" si="23"/>
        <v>0</v>
      </c>
      <c r="K184" s="460"/>
    </row>
    <row r="185" spans="1:11" s="500" customFormat="1" hidden="1">
      <c r="A185" s="460"/>
      <c r="B185" s="482"/>
      <c r="C185" s="489" t="str">
        <f>'Data information'!C402</f>
        <v xml:space="preserve"> - อ่างล้างหน้า ชนิดวางเคาน์เตอร์ พร้อมอุปกรณ์ครบชุด </v>
      </c>
      <c r="D185" s="449"/>
      <c r="E185" s="450" t="str">
        <f>'Data information'!D402</f>
        <v>ชุด</v>
      </c>
      <c r="F185" s="449">
        <f>'Data information'!E402</f>
        <v>1762.9</v>
      </c>
      <c r="G185" s="449">
        <f t="shared" si="21"/>
        <v>0</v>
      </c>
      <c r="H185" s="449">
        <f>'Data information'!F402</f>
        <v>450</v>
      </c>
      <c r="I185" s="449">
        <f t="shared" si="22"/>
        <v>0</v>
      </c>
      <c r="J185" s="449">
        <f t="shared" si="23"/>
        <v>0</v>
      </c>
      <c r="K185" s="460"/>
    </row>
    <row r="186" spans="1:11" s="500" customFormat="1" hidden="1">
      <c r="A186" s="460"/>
      <c r="B186" s="482"/>
      <c r="C186" s="489" t="str">
        <f>'Data information'!C403</f>
        <v xml:space="preserve"> - อ่างล้างหน้า แบบขาตั้งลอย พร้อมอุปกรณ์ครบชุด  ห้องผู้พิการ</v>
      </c>
      <c r="D186" s="449"/>
      <c r="E186" s="450" t="str">
        <f>'Data information'!D403</f>
        <v>ชุด</v>
      </c>
      <c r="F186" s="449">
        <f>'Data information'!E403</f>
        <v>3312.5</v>
      </c>
      <c r="G186" s="449">
        <f t="shared" si="21"/>
        <v>0</v>
      </c>
      <c r="H186" s="449">
        <f>'Data information'!F403</f>
        <v>450</v>
      </c>
      <c r="I186" s="449">
        <f t="shared" si="22"/>
        <v>0</v>
      </c>
      <c r="J186" s="449">
        <f t="shared" si="23"/>
        <v>0</v>
      </c>
      <c r="K186" s="460"/>
    </row>
    <row r="187" spans="1:11" s="500" customFormat="1" hidden="1">
      <c r="A187" s="460"/>
      <c r="B187" s="482"/>
      <c r="C187" s="489" t="str">
        <f>'Data information'!C404</f>
        <v xml:space="preserve"> - ก๊อกน้ำเย็นอ่างล้างหน้า</v>
      </c>
      <c r="D187" s="449"/>
      <c r="E187" s="450" t="str">
        <f>'Data information'!D404</f>
        <v>ชุด</v>
      </c>
      <c r="F187" s="449">
        <f>'Data information'!E404</f>
        <v>860.1</v>
      </c>
      <c r="G187" s="449">
        <f t="shared" si="21"/>
        <v>0</v>
      </c>
      <c r="H187" s="449">
        <f>'Data information'!F404</f>
        <v>0</v>
      </c>
      <c r="I187" s="449">
        <f t="shared" si="22"/>
        <v>0</v>
      </c>
      <c r="J187" s="449">
        <f t="shared" si="23"/>
        <v>0</v>
      </c>
      <c r="K187" s="460"/>
    </row>
    <row r="188" spans="1:11" s="500" customFormat="1" hidden="1">
      <c r="A188" s="460"/>
      <c r="B188" s="482"/>
      <c r="C188" s="489" t="str">
        <f>'Data information'!C405</f>
        <v xml:space="preserve"> - ก๊อกน้ำเย็นอ่างล้างหน้า</v>
      </c>
      <c r="D188" s="449"/>
      <c r="E188" s="450" t="str">
        <f>'Data information'!D405</f>
        <v>ชุด</v>
      </c>
      <c r="F188" s="449">
        <f>'Data information'!E405</f>
        <v>860.1</v>
      </c>
      <c r="G188" s="449">
        <f t="shared" si="21"/>
        <v>0</v>
      </c>
      <c r="H188" s="449">
        <f>'Data information'!F405</f>
        <v>0</v>
      </c>
      <c r="I188" s="449">
        <f t="shared" si="22"/>
        <v>0</v>
      </c>
      <c r="J188" s="449">
        <f t="shared" si="23"/>
        <v>0</v>
      </c>
      <c r="K188" s="460"/>
    </row>
    <row r="189" spans="1:11" s="500" customFormat="1" hidden="1">
      <c r="A189" s="460"/>
      <c r="B189" s="482"/>
      <c r="C189" s="489" t="str">
        <f>'Data information'!C406</f>
        <v xml:space="preserve"> - ก๊อกน้ำเย็นอ่างล้างหน้า</v>
      </c>
      <c r="D189" s="449"/>
      <c r="E189" s="450" t="str">
        <f>'Data information'!D406</f>
        <v>ชุด</v>
      </c>
      <c r="F189" s="449">
        <f>'Data information'!E406</f>
        <v>860.1</v>
      </c>
      <c r="G189" s="449">
        <f t="shared" si="21"/>
        <v>0</v>
      </c>
      <c r="H189" s="449">
        <f>'Data information'!F406</f>
        <v>0</v>
      </c>
      <c r="I189" s="449">
        <f t="shared" si="22"/>
        <v>0</v>
      </c>
      <c r="J189" s="449">
        <f t="shared" si="23"/>
        <v>0</v>
      </c>
      <c r="K189" s="460"/>
    </row>
    <row r="190" spans="1:11" s="500" customFormat="1" hidden="1">
      <c r="A190" s="460"/>
      <c r="B190" s="482"/>
      <c r="C190" s="489" t="str">
        <f>'Data information'!C407</f>
        <v xml:space="preserve"> - โถปัสสาวะ  พร้อมอุปกรณ์ครบชุด  </v>
      </c>
      <c r="D190" s="449"/>
      <c r="E190" s="450" t="str">
        <f>'Data information'!D407</f>
        <v>ชุด</v>
      </c>
      <c r="F190" s="449">
        <f>'Data information'!E407</f>
        <v>2348.5</v>
      </c>
      <c r="G190" s="449">
        <f t="shared" si="21"/>
        <v>0</v>
      </c>
      <c r="H190" s="449">
        <f>'Data information'!F407</f>
        <v>450</v>
      </c>
      <c r="I190" s="449">
        <f t="shared" si="22"/>
        <v>0</v>
      </c>
      <c r="J190" s="449">
        <f t="shared" si="23"/>
        <v>0</v>
      </c>
      <c r="K190" s="469" t="s">
        <v>967</v>
      </c>
    </row>
    <row r="191" spans="1:11" s="500" customFormat="1" hidden="1">
      <c r="A191" s="460"/>
      <c r="B191" s="482"/>
      <c r="C191" s="489" t="str">
        <f>'Data information'!C408</f>
        <v xml:space="preserve"> - สายชำระ</v>
      </c>
      <c r="D191" s="449"/>
      <c r="E191" s="450" t="str">
        <f>'Data information'!D408</f>
        <v>ชุด</v>
      </c>
      <c r="F191" s="449">
        <f>'Data information'!E408</f>
        <v>488</v>
      </c>
      <c r="G191" s="449">
        <f t="shared" si="21"/>
        <v>0</v>
      </c>
      <c r="H191" s="449">
        <f>'Data information'!F408</f>
        <v>35</v>
      </c>
      <c r="I191" s="449">
        <f t="shared" si="22"/>
        <v>0</v>
      </c>
      <c r="J191" s="449">
        <f t="shared" si="23"/>
        <v>0</v>
      </c>
      <c r="K191" s="460"/>
    </row>
    <row r="192" spans="1:11" s="500" customFormat="1" hidden="1">
      <c r="A192" s="460"/>
      <c r="B192" s="482"/>
      <c r="C192" s="489" t="str">
        <f>'Data information'!C409</f>
        <v xml:space="preserve"> - ตะแกรงดักกลิ่น ขนาด  2 นิ้ว</v>
      </c>
      <c r="D192" s="449"/>
      <c r="E192" s="450" t="str">
        <f>'Data information'!D409</f>
        <v>ชุด</v>
      </c>
      <c r="F192" s="449">
        <f>'Data information'!E409</f>
        <v>353.8</v>
      </c>
      <c r="G192" s="449">
        <f t="shared" si="21"/>
        <v>0</v>
      </c>
      <c r="H192" s="449">
        <f>'Data information'!F409</f>
        <v>0</v>
      </c>
      <c r="I192" s="449">
        <f t="shared" si="22"/>
        <v>0</v>
      </c>
      <c r="J192" s="449">
        <f t="shared" si="23"/>
        <v>0</v>
      </c>
      <c r="K192" s="460"/>
    </row>
    <row r="193" spans="1:11" s="500" customFormat="1" hidden="1">
      <c r="A193" s="460"/>
      <c r="B193" s="482"/>
      <c r="C193" s="489" t="str">
        <f>'Data information'!C410</f>
        <v xml:space="preserve"> - ก๊อกน้ำล้างพื้น  ***ติดใต้ชาวเวอร์ +0.45 ม.</v>
      </c>
      <c r="D193" s="449"/>
      <c r="E193" s="450" t="str">
        <f>'Data information'!D410</f>
        <v>ชุด</v>
      </c>
      <c r="F193" s="449">
        <f>'Data information'!E410</f>
        <v>292.8</v>
      </c>
      <c r="G193" s="449">
        <f t="shared" si="21"/>
        <v>0</v>
      </c>
      <c r="H193" s="449">
        <f>'Data information'!F410</f>
        <v>25</v>
      </c>
      <c r="I193" s="449">
        <f t="shared" si="22"/>
        <v>0</v>
      </c>
      <c r="J193" s="449">
        <f t="shared" si="23"/>
        <v>0</v>
      </c>
      <c r="K193" s="460"/>
    </row>
    <row r="194" spans="1:11" s="500" customFormat="1" hidden="1">
      <c r="A194" s="460"/>
      <c r="B194" s="482"/>
      <c r="C194" s="489" t="str">
        <f>'Data information'!C411</f>
        <v xml:space="preserve"> - ที่ใส่กระดาษชำระสำเร็จรูป JRT</v>
      </c>
      <c r="D194" s="449"/>
      <c r="E194" s="450" t="str">
        <f>'Data information'!D411</f>
        <v>ชุด</v>
      </c>
      <c r="F194" s="449">
        <f>'Data information'!E411</f>
        <v>0</v>
      </c>
      <c r="G194" s="449">
        <f t="shared" si="21"/>
        <v>0</v>
      </c>
      <c r="H194" s="449">
        <f>'Data information'!F411</f>
        <v>0</v>
      </c>
      <c r="I194" s="449">
        <f t="shared" si="22"/>
        <v>0</v>
      </c>
      <c r="J194" s="449">
        <f t="shared" si="23"/>
        <v>0</v>
      </c>
      <c r="K194" s="469" t="s">
        <v>967</v>
      </c>
    </row>
    <row r="195" spans="1:11" s="500" customFormat="1" hidden="1">
      <c r="A195" s="460"/>
      <c r="B195" s="482"/>
      <c r="C195" s="489" t="str">
        <f>'Data information'!C412</f>
        <v xml:space="preserve"> - ราวจับสแตนเลส (ราวทรงตัวอ่างล้างหน้า+ราวทรงตัวขวา+ราวทรงตัวซ้าย)</v>
      </c>
      <c r="D195" s="449"/>
      <c r="E195" s="450" t="str">
        <f>'Data information'!D412</f>
        <v>ชุด</v>
      </c>
      <c r="F195" s="449">
        <f>'Data information'!E412</f>
        <v>12419.6</v>
      </c>
      <c r="G195" s="449">
        <f t="shared" si="21"/>
        <v>0</v>
      </c>
      <c r="H195" s="449">
        <f>'Data information'!F412</f>
        <v>105</v>
      </c>
      <c r="I195" s="449">
        <f t="shared" si="22"/>
        <v>0</v>
      </c>
      <c r="J195" s="449">
        <f t="shared" si="23"/>
        <v>0</v>
      </c>
      <c r="K195" s="460"/>
    </row>
    <row r="196" spans="1:11" s="500" customFormat="1" hidden="1">
      <c r="A196" s="460"/>
      <c r="B196" s="482"/>
      <c r="C196" s="489" t="str">
        <f>'Data information'!C413</f>
        <v xml:space="preserve"> - ฝักบัวสายอ่อนพร้อมก๊อกยืนอาบวาวล์ลอย</v>
      </c>
      <c r="D196" s="449"/>
      <c r="E196" s="450" t="str">
        <f>'Data information'!D413</f>
        <v>ชุด</v>
      </c>
      <c r="F196" s="449">
        <f>'Data information'!E413</f>
        <v>2907.5</v>
      </c>
      <c r="G196" s="449">
        <f>D196*F196</f>
        <v>0</v>
      </c>
      <c r="H196" s="449">
        <f>'Data information'!F413</f>
        <v>70</v>
      </c>
      <c r="I196" s="449">
        <f>D196*H196</f>
        <v>0</v>
      </c>
      <c r="J196" s="449">
        <f>G196+I196</f>
        <v>0</v>
      </c>
      <c r="K196" s="460"/>
    </row>
    <row r="197" spans="1:11" s="500" customFormat="1" hidden="1">
      <c r="A197" s="460"/>
      <c r="B197" s="482"/>
      <c r="C197" s="489" t="str">
        <f>'Data information'!C414</f>
        <v xml:space="preserve"> - กระจกเงา ขนาด 5.00x1.00 ม.</v>
      </c>
      <c r="D197" s="449"/>
      <c r="E197" s="450" t="str">
        <f>'Data information'!D414</f>
        <v>ชุด</v>
      </c>
      <c r="F197" s="449">
        <f>'Data information'!E414</f>
        <v>2220</v>
      </c>
      <c r="G197" s="449">
        <f t="shared" ref="G197:G219" si="24">D197*F197</f>
        <v>0</v>
      </c>
      <c r="H197" s="449">
        <f>'Data information'!F414</f>
        <v>495</v>
      </c>
      <c r="I197" s="449">
        <f t="shared" ref="I197:I219" si="25">D197*H197</f>
        <v>0</v>
      </c>
      <c r="J197" s="449">
        <f t="shared" ref="J197:J219" si="26">G197+I197</f>
        <v>0</v>
      </c>
      <c r="K197" s="460"/>
    </row>
    <row r="198" spans="1:11" s="500" customFormat="1" hidden="1">
      <c r="A198" s="460"/>
      <c r="B198" s="482"/>
      <c r="C198" s="489" t="str">
        <f>'Data information'!C415</f>
        <v xml:space="preserve"> - กระจกเงา ขนาด 3.90x1.00 ม.</v>
      </c>
      <c r="D198" s="449"/>
      <c r="E198" s="450" t="str">
        <f>'Data information'!D415</f>
        <v>ชุด</v>
      </c>
      <c r="F198" s="449">
        <f>'Data information'!E415</f>
        <v>1730</v>
      </c>
      <c r="G198" s="449">
        <f t="shared" si="24"/>
        <v>0</v>
      </c>
      <c r="H198" s="449">
        <f>'Data information'!F415</f>
        <v>386</v>
      </c>
      <c r="I198" s="449">
        <f t="shared" si="25"/>
        <v>0</v>
      </c>
      <c r="J198" s="449">
        <f t="shared" si="26"/>
        <v>0</v>
      </c>
      <c r="K198" s="460"/>
    </row>
    <row r="199" spans="1:11" s="500" customFormat="1" hidden="1">
      <c r="A199" s="460"/>
      <c r="B199" s="482"/>
      <c r="C199" s="489" t="str">
        <f>'Data information'!C416</f>
        <v xml:space="preserve"> - กระจกเงา ขนาด 3.70x1.00 ม.</v>
      </c>
      <c r="D199" s="449"/>
      <c r="E199" s="450" t="str">
        <f>'Data information'!D416</f>
        <v>ชุด</v>
      </c>
      <c r="F199" s="449">
        <f>'Data information'!E416</f>
        <v>1640</v>
      </c>
      <c r="G199" s="449">
        <f t="shared" si="24"/>
        <v>0</v>
      </c>
      <c r="H199" s="449">
        <f>'Data information'!F416</f>
        <v>366</v>
      </c>
      <c r="I199" s="449">
        <f t="shared" si="25"/>
        <v>0</v>
      </c>
      <c r="J199" s="449">
        <f t="shared" si="26"/>
        <v>0</v>
      </c>
      <c r="K199" s="460"/>
    </row>
    <row r="200" spans="1:11" s="500" customFormat="1" hidden="1">
      <c r="A200" s="460"/>
      <c r="B200" s="482"/>
      <c r="C200" s="489" t="str">
        <f>'Data information'!C417</f>
        <v xml:space="preserve"> - กระจกเงา ขนาด 3.65x1.00 ม.</v>
      </c>
      <c r="D200" s="449"/>
      <c r="E200" s="450" t="str">
        <f>'Data information'!D417</f>
        <v>ชุด</v>
      </c>
      <c r="F200" s="449">
        <f>'Data information'!E417</f>
        <v>1620</v>
      </c>
      <c r="G200" s="449">
        <f t="shared" si="24"/>
        <v>0</v>
      </c>
      <c r="H200" s="449">
        <f>'Data information'!F417</f>
        <v>361</v>
      </c>
      <c r="I200" s="449">
        <f t="shared" si="25"/>
        <v>0</v>
      </c>
      <c r="J200" s="449">
        <f t="shared" si="26"/>
        <v>0</v>
      </c>
      <c r="K200" s="460"/>
    </row>
    <row r="201" spans="1:11" s="500" customFormat="1" hidden="1">
      <c r="A201" s="460"/>
      <c r="B201" s="482"/>
      <c r="C201" s="489" t="str">
        <f>'Data information'!C418</f>
        <v xml:space="preserve"> - กระจกเงา ขนาด 3.50x1.00 ม.</v>
      </c>
      <c r="D201" s="449"/>
      <c r="E201" s="450" t="str">
        <f>'Data information'!D418</f>
        <v>ชุด</v>
      </c>
      <c r="F201" s="449">
        <f>'Data information'!E418</f>
        <v>1550</v>
      </c>
      <c r="G201" s="449">
        <f t="shared" si="24"/>
        <v>0</v>
      </c>
      <c r="H201" s="449">
        <f>'Data information'!F418</f>
        <v>346</v>
      </c>
      <c r="I201" s="449">
        <f t="shared" si="25"/>
        <v>0</v>
      </c>
      <c r="J201" s="449">
        <f t="shared" si="26"/>
        <v>0</v>
      </c>
      <c r="K201" s="460"/>
    </row>
    <row r="202" spans="1:11" s="500" customFormat="1" hidden="1">
      <c r="A202" s="460"/>
      <c r="B202" s="482"/>
      <c r="C202" s="489" t="str">
        <f>'Data information'!C419</f>
        <v xml:space="preserve"> - กระจกเงา ขนาด 3.35x1.00 ม.</v>
      </c>
      <c r="D202" s="449"/>
      <c r="E202" s="450" t="str">
        <f>'Data information'!D419</f>
        <v>ชุด</v>
      </c>
      <c r="F202" s="449">
        <f>'Data information'!E419</f>
        <v>1490</v>
      </c>
      <c r="G202" s="449">
        <f t="shared" si="24"/>
        <v>0</v>
      </c>
      <c r="H202" s="449">
        <f>'Data information'!F419</f>
        <v>331</v>
      </c>
      <c r="I202" s="449">
        <f t="shared" si="25"/>
        <v>0</v>
      </c>
      <c r="J202" s="449">
        <f t="shared" si="26"/>
        <v>0</v>
      </c>
      <c r="K202" s="460"/>
    </row>
    <row r="203" spans="1:11" s="500" customFormat="1" hidden="1">
      <c r="A203" s="460"/>
      <c r="B203" s="482"/>
      <c r="C203" s="489" t="str">
        <f>'Data information'!C420</f>
        <v xml:space="preserve"> - กระจกเงา ขนาด 3.30x1.00 ม.</v>
      </c>
      <c r="D203" s="449"/>
      <c r="E203" s="450" t="str">
        <f>'Data information'!D420</f>
        <v>ชุด</v>
      </c>
      <c r="F203" s="449">
        <f>'Data information'!E420</f>
        <v>1470</v>
      </c>
      <c r="G203" s="449">
        <f t="shared" si="24"/>
        <v>0</v>
      </c>
      <c r="H203" s="449">
        <f>'Data information'!F420</f>
        <v>326</v>
      </c>
      <c r="I203" s="449">
        <f t="shared" si="25"/>
        <v>0</v>
      </c>
      <c r="J203" s="449">
        <f t="shared" si="26"/>
        <v>0</v>
      </c>
      <c r="K203" s="460"/>
    </row>
    <row r="204" spans="1:11" s="500" customFormat="1" hidden="1">
      <c r="A204" s="460"/>
      <c r="B204" s="482"/>
      <c r="C204" s="489" t="str">
        <f>'Data information'!C421</f>
        <v xml:space="preserve"> - กระจกเงา ขนาด 3.25x1.00 ม.</v>
      </c>
      <c r="D204" s="449"/>
      <c r="E204" s="450" t="str">
        <f>'Data information'!D421</f>
        <v>ชุด</v>
      </c>
      <c r="F204" s="449">
        <f>'Data information'!E421</f>
        <v>1440</v>
      </c>
      <c r="G204" s="449">
        <f t="shared" si="24"/>
        <v>0</v>
      </c>
      <c r="H204" s="449">
        <f>'Data information'!F421</f>
        <v>321</v>
      </c>
      <c r="I204" s="449">
        <f t="shared" si="25"/>
        <v>0</v>
      </c>
      <c r="J204" s="449">
        <f t="shared" si="26"/>
        <v>0</v>
      </c>
      <c r="K204" s="460"/>
    </row>
    <row r="205" spans="1:11" s="500" customFormat="1" hidden="1">
      <c r="A205" s="460"/>
      <c r="B205" s="482"/>
      <c r="C205" s="489" t="str">
        <f>'Data information'!C422</f>
        <v xml:space="preserve"> - กระจกเงา ขนาด 3.20x1.00 ม.</v>
      </c>
      <c r="D205" s="449"/>
      <c r="E205" s="450" t="str">
        <f>'Data information'!D422</f>
        <v>ชุด</v>
      </c>
      <c r="F205" s="449">
        <f>'Data information'!E422</f>
        <v>1420</v>
      </c>
      <c r="G205" s="449">
        <f t="shared" si="24"/>
        <v>0</v>
      </c>
      <c r="H205" s="449">
        <f>'Data information'!F422</f>
        <v>316</v>
      </c>
      <c r="I205" s="449">
        <f t="shared" si="25"/>
        <v>0</v>
      </c>
      <c r="J205" s="449">
        <f t="shared" si="26"/>
        <v>0</v>
      </c>
      <c r="K205" s="460"/>
    </row>
    <row r="206" spans="1:11" s="500" customFormat="1" hidden="1">
      <c r="A206" s="460"/>
      <c r="B206" s="482"/>
      <c r="C206" s="489" t="str">
        <f>'Data information'!C423</f>
        <v xml:space="preserve"> - กระจกเงา ขนาด 3.15x1.00 ม.</v>
      </c>
      <c r="D206" s="449"/>
      <c r="E206" s="450" t="str">
        <f>'Data information'!D423</f>
        <v>ชุด</v>
      </c>
      <c r="F206" s="449">
        <f>'Data information'!E423</f>
        <v>1400</v>
      </c>
      <c r="G206" s="449">
        <f t="shared" si="24"/>
        <v>0</v>
      </c>
      <c r="H206" s="449">
        <f>'Data information'!F423</f>
        <v>311</v>
      </c>
      <c r="I206" s="449">
        <f t="shared" si="25"/>
        <v>0</v>
      </c>
      <c r="J206" s="449">
        <f t="shared" si="26"/>
        <v>0</v>
      </c>
      <c r="K206" s="460"/>
    </row>
    <row r="207" spans="1:11" s="500" customFormat="1" hidden="1">
      <c r="A207" s="460"/>
      <c r="B207" s="482"/>
      <c r="C207" s="489" t="str">
        <f>'Data information'!C424</f>
        <v xml:space="preserve"> - กระจกเงา ขนาด 3.10x1.00 ม.</v>
      </c>
      <c r="D207" s="449"/>
      <c r="E207" s="450" t="str">
        <f>'Data information'!D424</f>
        <v>ชุด</v>
      </c>
      <c r="F207" s="449">
        <f>'Data information'!E424</f>
        <v>1380</v>
      </c>
      <c r="G207" s="449">
        <f t="shared" si="24"/>
        <v>0</v>
      </c>
      <c r="H207" s="449">
        <f>'Data information'!F424</f>
        <v>306</v>
      </c>
      <c r="I207" s="449">
        <f t="shared" si="25"/>
        <v>0</v>
      </c>
      <c r="J207" s="449">
        <f t="shared" si="26"/>
        <v>0</v>
      </c>
      <c r="K207" s="460"/>
    </row>
    <row r="208" spans="1:11" s="500" customFormat="1" hidden="1">
      <c r="A208" s="460"/>
      <c r="B208" s="482"/>
      <c r="C208" s="489" t="str">
        <f>'Data information'!C425</f>
        <v xml:space="preserve"> - กระจกเงา ขนาด 3.00x1.00 ม.</v>
      </c>
      <c r="D208" s="449"/>
      <c r="E208" s="450" t="str">
        <f>'Data information'!D425</f>
        <v>ชุด</v>
      </c>
      <c r="F208" s="449">
        <f>'Data information'!E425</f>
        <v>1330</v>
      </c>
      <c r="G208" s="449">
        <f t="shared" si="24"/>
        <v>0</v>
      </c>
      <c r="H208" s="449">
        <f>'Data information'!F425</f>
        <v>297</v>
      </c>
      <c r="I208" s="449">
        <f t="shared" si="25"/>
        <v>0</v>
      </c>
      <c r="J208" s="449">
        <f t="shared" si="26"/>
        <v>0</v>
      </c>
      <c r="K208" s="460"/>
    </row>
    <row r="209" spans="1:11" s="500" customFormat="1" hidden="1">
      <c r="A209" s="460"/>
      <c r="B209" s="482"/>
      <c r="C209" s="489" t="str">
        <f>'Data information'!C426</f>
        <v xml:space="preserve"> - กระจกเงา ขนาด 2.90x1.00 ม.</v>
      </c>
      <c r="D209" s="449"/>
      <c r="E209" s="450" t="str">
        <f>'Data information'!D426</f>
        <v>ชุด</v>
      </c>
      <c r="F209" s="449">
        <f>'Data information'!E426</f>
        <v>1290</v>
      </c>
      <c r="G209" s="449">
        <f t="shared" si="24"/>
        <v>0</v>
      </c>
      <c r="H209" s="449">
        <f>'Data information'!F426</f>
        <v>287</v>
      </c>
      <c r="I209" s="449">
        <f t="shared" si="25"/>
        <v>0</v>
      </c>
      <c r="J209" s="449">
        <f t="shared" si="26"/>
        <v>0</v>
      </c>
      <c r="K209" s="460"/>
    </row>
    <row r="210" spans="1:11" s="500" customFormat="1" hidden="1">
      <c r="A210" s="460"/>
      <c r="B210" s="482"/>
      <c r="C210" s="489" t="str">
        <f>'Data information'!C427</f>
        <v xml:space="preserve"> - กระจกเงา ขนาด 2.20x1.00 ม.</v>
      </c>
      <c r="D210" s="449"/>
      <c r="E210" s="450" t="str">
        <f>'Data information'!D427</f>
        <v>ชุด</v>
      </c>
      <c r="F210" s="449">
        <f>'Data information'!E427</f>
        <v>980</v>
      </c>
      <c r="G210" s="449">
        <f t="shared" si="24"/>
        <v>0</v>
      </c>
      <c r="H210" s="449">
        <f>'Data information'!F427</f>
        <v>217</v>
      </c>
      <c r="I210" s="449">
        <f t="shared" si="25"/>
        <v>0</v>
      </c>
      <c r="J210" s="449">
        <f t="shared" si="26"/>
        <v>0</v>
      </c>
      <c r="K210" s="460"/>
    </row>
    <row r="211" spans="1:11" s="500" customFormat="1" hidden="1">
      <c r="A211" s="460"/>
      <c r="B211" s="482"/>
      <c r="C211" s="489" t="str">
        <f>'Data information'!C428</f>
        <v xml:space="preserve"> - กระจกเงา ขนาด 1.90x1.00 ม.</v>
      </c>
      <c r="D211" s="449"/>
      <c r="E211" s="450" t="str">
        <f>'Data information'!D428</f>
        <v>ชุด</v>
      </c>
      <c r="F211" s="449">
        <f>'Data information'!E428</f>
        <v>840</v>
      </c>
      <c r="G211" s="449">
        <f t="shared" si="24"/>
        <v>0</v>
      </c>
      <c r="H211" s="449">
        <f>'Data information'!F428</f>
        <v>188</v>
      </c>
      <c r="I211" s="449">
        <f t="shared" si="25"/>
        <v>0</v>
      </c>
      <c r="J211" s="449">
        <f t="shared" si="26"/>
        <v>0</v>
      </c>
      <c r="K211" s="460"/>
    </row>
    <row r="212" spans="1:11" s="500" customFormat="1" hidden="1">
      <c r="A212" s="460"/>
      <c r="B212" s="482"/>
      <c r="C212" s="489" t="str">
        <f>'Data information'!C429</f>
        <v xml:space="preserve"> - กระจกเงา ขนาด 1.60x1.00 ม.</v>
      </c>
      <c r="D212" s="449"/>
      <c r="E212" s="450" t="str">
        <f>'Data information'!D429</f>
        <v>ชุด</v>
      </c>
      <c r="F212" s="449">
        <f>'Data information'!E429</f>
        <v>710</v>
      </c>
      <c r="G212" s="449">
        <f t="shared" si="24"/>
        <v>0</v>
      </c>
      <c r="H212" s="449">
        <f>'Data information'!F429</f>
        <v>158</v>
      </c>
      <c r="I212" s="449">
        <f t="shared" si="25"/>
        <v>0</v>
      </c>
      <c r="J212" s="449">
        <f t="shared" si="26"/>
        <v>0</v>
      </c>
      <c r="K212" s="460"/>
    </row>
    <row r="213" spans="1:11" s="500" customFormat="1" hidden="1">
      <c r="A213" s="460"/>
      <c r="B213" s="482"/>
      <c r="C213" s="489" t="str">
        <f>'Data information'!C430</f>
        <v xml:space="preserve"> - กระจกเงา ขนาด 1.00x1.00 ม.</v>
      </c>
      <c r="D213" s="449"/>
      <c r="E213" s="450" t="str">
        <f>'Data information'!D430</f>
        <v>ชุด</v>
      </c>
      <c r="F213" s="449">
        <f>'Data information'!E430</f>
        <v>440</v>
      </c>
      <c r="G213" s="449">
        <f t="shared" si="24"/>
        <v>0</v>
      </c>
      <c r="H213" s="449">
        <f>'Data information'!F430</f>
        <v>99</v>
      </c>
      <c r="I213" s="449">
        <f t="shared" si="25"/>
        <v>0</v>
      </c>
      <c r="J213" s="449">
        <f t="shared" si="26"/>
        <v>0</v>
      </c>
      <c r="K213" s="460"/>
    </row>
    <row r="214" spans="1:11" s="500" customFormat="1" hidden="1">
      <c r="A214" s="460"/>
      <c r="B214" s="482"/>
      <c r="C214" s="489" t="str">
        <f>'Data information'!C431</f>
        <v xml:space="preserve"> - กระจกเงา ขนาด 0.60x1.00 ม.</v>
      </c>
      <c r="D214" s="449"/>
      <c r="E214" s="450" t="str">
        <f>'Data information'!D431</f>
        <v>ชุด</v>
      </c>
      <c r="F214" s="449">
        <f>'Data information'!E431</f>
        <v>270</v>
      </c>
      <c r="G214" s="449">
        <f t="shared" si="24"/>
        <v>0</v>
      </c>
      <c r="H214" s="449">
        <f>'Data information'!F431</f>
        <v>59</v>
      </c>
      <c r="I214" s="449">
        <f t="shared" si="25"/>
        <v>0</v>
      </c>
      <c r="J214" s="449">
        <f t="shared" si="26"/>
        <v>0</v>
      </c>
      <c r="K214" s="460"/>
    </row>
    <row r="215" spans="1:11" s="500" customFormat="1" hidden="1">
      <c r="A215" s="460"/>
      <c r="B215" s="482"/>
      <c r="C215" s="489" t="str">
        <f>'Data information'!C432</f>
        <v xml:space="preserve"> - ผ11 ผนังห้องน้ำสำเร็จรูป แบบเต็มห้อง</v>
      </c>
      <c r="D215" s="449"/>
      <c r="E215" s="450" t="str">
        <f>'Data information'!D432</f>
        <v>ชุด</v>
      </c>
      <c r="F215" s="449">
        <f>'Data information'!E432</f>
        <v>10700</v>
      </c>
      <c r="G215" s="449">
        <f t="shared" si="24"/>
        <v>0</v>
      </c>
      <c r="H215" s="449">
        <f>'Data information'!F432</f>
        <v>800</v>
      </c>
      <c r="I215" s="449">
        <f t="shared" si="25"/>
        <v>0</v>
      </c>
      <c r="J215" s="449">
        <f t="shared" si="26"/>
        <v>0</v>
      </c>
      <c r="K215" s="460"/>
    </row>
    <row r="216" spans="1:11" s="500" customFormat="1" hidden="1">
      <c r="A216" s="460"/>
      <c r="B216" s="482"/>
      <c r="C216" s="489" t="str">
        <f>'Data information'!C433</f>
        <v xml:space="preserve"> - ผ11 ผนังห้องน้ำสำเร็จรูป แบบครึ่งห้อง</v>
      </c>
      <c r="D216" s="449"/>
      <c r="E216" s="450" t="str">
        <f>'Data information'!D433</f>
        <v>ชุด</v>
      </c>
      <c r="F216" s="449">
        <f>'Data information'!E433</f>
        <v>9800</v>
      </c>
      <c r="G216" s="449">
        <f t="shared" si="24"/>
        <v>0</v>
      </c>
      <c r="H216" s="449">
        <f>'Data information'!F433</f>
        <v>650</v>
      </c>
      <c r="I216" s="449">
        <f t="shared" si="25"/>
        <v>0</v>
      </c>
      <c r="J216" s="449">
        <f t="shared" si="26"/>
        <v>0</v>
      </c>
      <c r="K216" s="460"/>
    </row>
    <row r="217" spans="1:11" s="500" customFormat="1" hidden="1">
      <c r="A217" s="460"/>
      <c r="B217" s="482"/>
      <c r="C217" s="489" t="str">
        <f>'Data information'!C434</f>
        <v xml:space="preserve"> - TOP ปูหินแกรนิตดำจีน กว้าง 0.10 ม. โถปัสสาวะ</v>
      </c>
      <c r="D217" s="449"/>
      <c r="E217" s="450" t="str">
        <f>'Data information'!D434</f>
        <v>ม.</v>
      </c>
      <c r="F217" s="449">
        <f>'Data information'!E434</f>
        <v>0</v>
      </c>
      <c r="G217" s="449">
        <f t="shared" si="24"/>
        <v>0</v>
      </c>
      <c r="H217" s="449">
        <f>'Data information'!F434</f>
        <v>0</v>
      </c>
      <c r="I217" s="449">
        <f t="shared" si="25"/>
        <v>0</v>
      </c>
      <c r="J217" s="449">
        <f t="shared" si="26"/>
        <v>0</v>
      </c>
      <c r="K217" s="469" t="s">
        <v>967</v>
      </c>
    </row>
    <row r="218" spans="1:11" s="500" customFormat="1" hidden="1">
      <c r="A218" s="460"/>
      <c r="B218" s="482"/>
      <c r="C218" s="489" t="str">
        <f>'Data information'!C435</f>
        <v xml:space="preserve"> - TOP ปูหินแกรนิตดำจีน กว้าง 0.15 ม. โถส้วม</v>
      </c>
      <c r="D218" s="449"/>
      <c r="E218" s="450" t="str">
        <f>'Data information'!D435</f>
        <v>ม.</v>
      </c>
      <c r="F218" s="449">
        <f>'Data information'!E435</f>
        <v>0</v>
      </c>
      <c r="G218" s="449">
        <f t="shared" si="24"/>
        <v>0</v>
      </c>
      <c r="H218" s="449">
        <f>'Data information'!F435</f>
        <v>0</v>
      </c>
      <c r="I218" s="449">
        <f t="shared" si="25"/>
        <v>0</v>
      </c>
      <c r="J218" s="449">
        <f t="shared" si="26"/>
        <v>0</v>
      </c>
      <c r="K218" s="469" t="s">
        <v>967</v>
      </c>
    </row>
    <row r="219" spans="1:11" s="500" customFormat="1" hidden="1">
      <c r="A219" s="460"/>
      <c r="B219" s="482"/>
      <c r="C219" s="489" t="str">
        <f>'Data information'!C436</f>
        <v xml:space="preserve"> - เคาน์เตอร์ อ่างล้างหน้า กว้าง 0.60 ม.อ่างล้างหน้า</v>
      </c>
      <c r="D219" s="449"/>
      <c r="E219" s="450" t="str">
        <f>'Data information'!D436</f>
        <v>ม.</v>
      </c>
      <c r="F219" s="449">
        <f>'Data information'!E436</f>
        <v>1440</v>
      </c>
      <c r="G219" s="449">
        <f t="shared" si="24"/>
        <v>0</v>
      </c>
      <c r="H219" s="449">
        <f>'Data information'!F436</f>
        <v>175</v>
      </c>
      <c r="I219" s="449">
        <f t="shared" si="25"/>
        <v>0</v>
      </c>
      <c r="J219" s="449">
        <f t="shared" si="26"/>
        <v>0</v>
      </c>
      <c r="K219" s="460"/>
    </row>
    <row r="220" spans="1:11" s="500" customFormat="1" hidden="1">
      <c r="A220" s="480"/>
      <c r="B220" s="481"/>
      <c r="C220" s="485" t="str">
        <f>'Data information'!C437</f>
        <v>งานบันได</v>
      </c>
      <c r="D220" s="451"/>
      <c r="E220" s="458"/>
      <c r="F220" s="451"/>
      <c r="G220" s="451"/>
      <c r="H220" s="451"/>
      <c r="I220" s="451"/>
      <c r="J220" s="451"/>
      <c r="K220" s="451"/>
    </row>
    <row r="221" spans="1:11" s="500" customFormat="1" hidden="1">
      <c r="A221" s="451"/>
      <c r="B221" s="475"/>
      <c r="C221" s="485" t="str">
        <f>'Data information'!C438</f>
        <v>งานบันได ST.1-A อาคาร 1</v>
      </c>
      <c r="D221" s="449"/>
      <c r="E221" s="450"/>
      <c r="F221" s="449"/>
      <c r="G221" s="449"/>
      <c r="H221" s="449"/>
      <c r="I221" s="449"/>
      <c r="J221" s="449"/>
      <c r="K221" s="469"/>
    </row>
    <row r="222" spans="1:11" s="500" customFormat="1" hidden="1">
      <c r="A222" s="460"/>
      <c r="B222" s="482"/>
      <c r="C222" s="489" t="str">
        <f>'Data information'!C439</f>
        <v xml:space="preserve"> - H-390X300X10X16 mm.( แม่บันได )</v>
      </c>
      <c r="D222" s="449"/>
      <c r="E222" s="450" t="str">
        <f>'Data information'!D439</f>
        <v>กก.</v>
      </c>
      <c r="F222" s="449">
        <f>'Data information'!E439</f>
        <v>34.64</v>
      </c>
      <c r="G222" s="449">
        <f t="shared" ref="G222:G235" si="27">D222*F222</f>
        <v>0</v>
      </c>
      <c r="H222" s="449">
        <f>'Data information'!F439</f>
        <v>0</v>
      </c>
      <c r="I222" s="449">
        <f t="shared" ref="I222:I235" si="28">D222*H222</f>
        <v>0</v>
      </c>
      <c r="J222" s="449">
        <f t="shared" ref="J222:J235" si="29">G222+I222</f>
        <v>0</v>
      </c>
      <c r="K222" s="460"/>
    </row>
    <row r="223" spans="1:11" s="500" customFormat="1" hidden="1">
      <c r="A223" s="460"/>
      <c r="B223" s="482"/>
      <c r="C223" s="489" t="str">
        <f>'Data information'!C440</f>
        <v xml:space="preserve"> - แผ่นเหล็กเรียบดำหนา 6 มม. (ลูกตั้ง-ลูกนอน)</v>
      </c>
      <c r="D223" s="449"/>
      <c r="E223" s="450" t="str">
        <f>'Data information'!D440</f>
        <v>กก.</v>
      </c>
      <c r="F223" s="449">
        <f>'Data information'!E440</f>
        <v>25.12</v>
      </c>
      <c r="G223" s="449">
        <f t="shared" si="27"/>
        <v>0</v>
      </c>
      <c r="H223" s="449">
        <f>'Data information'!F440</f>
        <v>0</v>
      </c>
      <c r="I223" s="449">
        <f t="shared" si="28"/>
        <v>0</v>
      </c>
      <c r="J223" s="449">
        <f t="shared" si="29"/>
        <v>0</v>
      </c>
      <c r="K223" s="460"/>
    </row>
    <row r="224" spans="1:11" s="500" customFormat="1" hidden="1">
      <c r="A224" s="460"/>
      <c r="B224" s="482"/>
      <c r="C224" s="489" t="str">
        <f>'Data information'!C441</f>
        <v xml:space="preserve"> - แผ่นเหล็กขนาด 1000X400X25mm. </v>
      </c>
      <c r="D224" s="449"/>
      <c r="E224" s="450" t="str">
        <f>'Data information'!D441</f>
        <v>กก.</v>
      </c>
      <c r="F224" s="449">
        <f>'Data information'!E441</f>
        <v>28.44</v>
      </c>
      <c r="G224" s="449">
        <f t="shared" si="27"/>
        <v>0</v>
      </c>
      <c r="H224" s="449">
        <f>'Data information'!F441</f>
        <v>0</v>
      </c>
      <c r="I224" s="449">
        <f t="shared" si="28"/>
        <v>0</v>
      </c>
      <c r="J224" s="449">
        <f t="shared" si="29"/>
        <v>0</v>
      </c>
      <c r="K224" s="460"/>
    </row>
    <row r="225" spans="1:11" s="500" customFormat="1" hidden="1">
      <c r="A225" s="460"/>
      <c r="B225" s="482"/>
      <c r="C225" s="489" t="str">
        <f>'Data information'!C442</f>
        <v xml:space="preserve"> - แผ่นเหล็กขนาด 400X400X25mm. </v>
      </c>
      <c r="D225" s="449"/>
      <c r="E225" s="450" t="str">
        <f>'Data information'!D442</f>
        <v>กก.</v>
      </c>
      <c r="F225" s="449">
        <f>'Data information'!E442</f>
        <v>28.44</v>
      </c>
      <c r="G225" s="449">
        <f t="shared" si="27"/>
        <v>0</v>
      </c>
      <c r="H225" s="449">
        <f>'Data information'!F442</f>
        <v>0</v>
      </c>
      <c r="I225" s="449">
        <f t="shared" si="28"/>
        <v>0</v>
      </c>
      <c r="J225" s="449">
        <f t="shared" si="29"/>
        <v>0</v>
      </c>
      <c r="K225" s="460"/>
    </row>
    <row r="226" spans="1:11" s="500" customFormat="1" hidden="1">
      <c r="A226" s="460"/>
      <c r="B226" s="482"/>
      <c r="C226" s="489" t="str">
        <f>'Data information'!C443</f>
        <v xml:space="preserve"> - ค่าแรงเชื่อม ประกอบเหล็กโครงสร้าง</v>
      </c>
      <c r="D226" s="449"/>
      <c r="E226" s="450" t="str">
        <f>'Data information'!D443</f>
        <v>กก.</v>
      </c>
      <c r="F226" s="449">
        <f>'Data information'!E443</f>
        <v>0</v>
      </c>
      <c r="G226" s="449">
        <f t="shared" si="27"/>
        <v>0</v>
      </c>
      <c r="H226" s="449">
        <f>'Data information'!F443</f>
        <v>10</v>
      </c>
      <c r="I226" s="449">
        <f t="shared" si="28"/>
        <v>0</v>
      </c>
      <c r="J226" s="449">
        <f t="shared" si="29"/>
        <v>0</v>
      </c>
      <c r="K226" s="460"/>
    </row>
    <row r="227" spans="1:11" s="500" customFormat="1" hidden="1">
      <c r="A227" s="460"/>
      <c r="B227" s="482"/>
      <c r="C227" s="489" t="str">
        <f>'Data information'!C444</f>
        <v xml:space="preserve"> - Dowel DB25 </v>
      </c>
      <c r="D227" s="449"/>
      <c r="E227" s="450" t="str">
        <f>'Data information'!D444</f>
        <v>กก.</v>
      </c>
      <c r="F227" s="449">
        <f>'Data information'!E444</f>
        <v>20.41</v>
      </c>
      <c r="G227" s="449">
        <f t="shared" si="27"/>
        <v>0</v>
      </c>
      <c r="H227" s="449">
        <f>'Data information'!F444</f>
        <v>0</v>
      </c>
      <c r="I227" s="449">
        <f t="shared" si="28"/>
        <v>0</v>
      </c>
      <c r="J227" s="449">
        <f t="shared" si="29"/>
        <v>0</v>
      </c>
      <c r="K227" s="460"/>
    </row>
    <row r="228" spans="1:11" s="500" customFormat="1" hidden="1">
      <c r="A228" s="460"/>
      <c r="B228" s="482"/>
      <c r="C228" s="489" t="str">
        <f>'Data information'!C445</f>
        <v xml:space="preserve"> - คอนกรีต ขัดมันเรียบ (ลูกนอนบันได)</v>
      </c>
      <c r="D228" s="449"/>
      <c r="E228" s="450" t="str">
        <f>'Data information'!D445</f>
        <v>ลบ.ม.</v>
      </c>
      <c r="F228" s="449">
        <f>'Data information'!E445</f>
        <v>1971.96</v>
      </c>
      <c r="G228" s="449">
        <f t="shared" si="27"/>
        <v>0</v>
      </c>
      <c r="H228" s="449">
        <f>'Data information'!F445</f>
        <v>519</v>
      </c>
      <c r="I228" s="449">
        <f t="shared" si="28"/>
        <v>0</v>
      </c>
      <c r="J228" s="449">
        <f t="shared" si="29"/>
        <v>0</v>
      </c>
      <c r="K228" s="460"/>
    </row>
    <row r="229" spans="1:11" s="500" customFormat="1" hidden="1">
      <c r="A229" s="460"/>
      <c r="B229" s="482"/>
      <c r="C229" s="489" t="str">
        <f>'Data information'!C446</f>
        <v xml:space="preserve"> - เหล็กเสริม RB 9 มม.</v>
      </c>
      <c r="D229" s="449"/>
      <c r="E229" s="450" t="str">
        <f>'Data information'!D446</f>
        <v>กก.</v>
      </c>
      <c r="F229" s="449">
        <f>'Data information'!E446</f>
        <v>20.79</v>
      </c>
      <c r="G229" s="449">
        <f t="shared" si="27"/>
        <v>0</v>
      </c>
      <c r="H229" s="449">
        <f>'Data information'!F446</f>
        <v>4.4000000000000004</v>
      </c>
      <c r="I229" s="449">
        <f t="shared" si="28"/>
        <v>0</v>
      </c>
      <c r="J229" s="449">
        <f t="shared" si="29"/>
        <v>0</v>
      </c>
      <c r="K229" s="460"/>
    </row>
    <row r="230" spans="1:11" s="500" customFormat="1" hidden="1">
      <c r="A230" s="460"/>
      <c r="B230" s="482"/>
      <c r="C230" s="489" t="str">
        <f>'Data information'!C447</f>
        <v xml:space="preserve"> - เหล็กเสริม DB 12 มม.</v>
      </c>
      <c r="D230" s="449"/>
      <c r="E230" s="450" t="str">
        <f>'Data information'!D447</f>
        <v>กก.</v>
      </c>
      <c r="F230" s="449">
        <f>'Data information'!E447</f>
        <v>20.2</v>
      </c>
      <c r="G230" s="449">
        <f t="shared" si="27"/>
        <v>0</v>
      </c>
      <c r="H230" s="449">
        <f>'Data information'!F447</f>
        <v>3.6</v>
      </c>
      <c r="I230" s="449">
        <f t="shared" si="28"/>
        <v>0</v>
      </c>
      <c r="J230" s="449">
        <f t="shared" si="29"/>
        <v>0</v>
      </c>
      <c r="K230" s="460"/>
    </row>
    <row r="231" spans="1:11" s="500" customFormat="1" hidden="1">
      <c r="A231" s="460"/>
      <c r="B231" s="482"/>
      <c r="C231" s="489" t="str">
        <f>'Data information'!C448</f>
        <v xml:space="preserve"> - ลวดผูกเหล็ก</v>
      </c>
      <c r="D231" s="449"/>
      <c r="E231" s="450" t="str">
        <f>'Data information'!D448</f>
        <v>กก.</v>
      </c>
      <c r="F231" s="449">
        <f>'Data information'!E448</f>
        <v>34.42</v>
      </c>
      <c r="G231" s="449">
        <f t="shared" si="27"/>
        <v>0</v>
      </c>
      <c r="H231" s="449">
        <f>'Data information'!F448</f>
        <v>0</v>
      </c>
      <c r="I231" s="449">
        <f t="shared" si="28"/>
        <v>0</v>
      </c>
      <c r="J231" s="449">
        <f t="shared" si="29"/>
        <v>0</v>
      </c>
      <c r="K231" s="460"/>
    </row>
    <row r="232" spans="1:11" s="500" customFormat="1" hidden="1">
      <c r="A232" s="460"/>
      <c r="B232" s="482"/>
      <c r="C232" s="489" t="str">
        <f>'Data information'!C449</f>
        <v xml:space="preserve"> - เหล็กสี่เหลี่ยมตัน 1 x 1 ซม.(จมูกบันได)</v>
      </c>
      <c r="D232" s="449"/>
      <c r="E232" s="450" t="str">
        <f>'Data information'!D449</f>
        <v>ม.</v>
      </c>
      <c r="F232" s="449">
        <f>'Data information'!E449</f>
        <v>30</v>
      </c>
      <c r="G232" s="449">
        <f t="shared" si="27"/>
        <v>0</v>
      </c>
      <c r="H232" s="449">
        <f>'Data information'!F449</f>
        <v>0</v>
      </c>
      <c r="I232" s="449">
        <f t="shared" si="28"/>
        <v>0</v>
      </c>
      <c r="J232" s="449">
        <f t="shared" si="29"/>
        <v>0</v>
      </c>
      <c r="K232" s="460"/>
    </row>
    <row r="233" spans="1:11" s="500" customFormat="1" hidden="1">
      <c r="A233" s="460"/>
      <c r="B233" s="482"/>
      <c r="C233" s="489" t="str">
        <f>'Data information'!C450</f>
        <v xml:space="preserve"> - ทาสีกันสนิม</v>
      </c>
      <c r="D233" s="449"/>
      <c r="E233" s="450" t="str">
        <f>'Data information'!D450</f>
        <v>ตร.ม.</v>
      </c>
      <c r="F233" s="449">
        <f>'Data information'!E450</f>
        <v>22.42</v>
      </c>
      <c r="G233" s="449">
        <f t="shared" si="27"/>
        <v>0</v>
      </c>
      <c r="H233" s="449">
        <f>'Data information'!F450</f>
        <v>30</v>
      </c>
      <c r="I233" s="449">
        <f t="shared" si="28"/>
        <v>0</v>
      </c>
      <c r="J233" s="449">
        <f t="shared" si="29"/>
        <v>0</v>
      </c>
      <c r="K233" s="460"/>
    </row>
    <row r="234" spans="1:11" s="500" customFormat="1" hidden="1">
      <c r="A234" s="460"/>
      <c r="B234" s="482"/>
      <c r="C234" s="489" t="str">
        <f>'Data information'!C451</f>
        <v xml:space="preserve"> - ทาสีน้ำมัน</v>
      </c>
      <c r="D234" s="449"/>
      <c r="E234" s="450" t="str">
        <f>'Data information'!D451</f>
        <v>ตร.ม.</v>
      </c>
      <c r="F234" s="449">
        <f>'Data information'!E451</f>
        <v>66.12</v>
      </c>
      <c r="G234" s="449">
        <f t="shared" si="27"/>
        <v>0</v>
      </c>
      <c r="H234" s="449">
        <f>'Data information'!F451</f>
        <v>35</v>
      </c>
      <c r="I234" s="449">
        <f t="shared" si="28"/>
        <v>0</v>
      </c>
      <c r="J234" s="449">
        <f t="shared" si="29"/>
        <v>0</v>
      </c>
      <c r="K234" s="460"/>
    </row>
    <row r="235" spans="1:11" s="500" customFormat="1" hidden="1">
      <c r="A235" s="460"/>
      <c r="B235" s="482"/>
      <c r="C235" s="489" t="str">
        <f>'Data information'!C452</f>
        <v xml:space="preserve"> - งานราวเหล็ก ราวบันได ST.1</v>
      </c>
      <c r="D235" s="449"/>
      <c r="E235" s="450" t="str">
        <f>'Data information'!D452</f>
        <v>ม.</v>
      </c>
      <c r="F235" s="449">
        <f>'Data information'!E452</f>
        <v>1838.53</v>
      </c>
      <c r="G235" s="449">
        <f t="shared" si="27"/>
        <v>0</v>
      </c>
      <c r="H235" s="449">
        <f>'Data information'!F452</f>
        <v>560</v>
      </c>
      <c r="I235" s="449">
        <f t="shared" si="28"/>
        <v>0</v>
      </c>
      <c r="J235" s="449">
        <f t="shared" si="29"/>
        <v>0</v>
      </c>
      <c r="K235" s="460"/>
    </row>
    <row r="236" spans="1:11" s="500" customFormat="1" hidden="1">
      <c r="A236" s="460"/>
      <c r="B236" s="482"/>
      <c r="C236" s="485" t="str">
        <f>'Data information'!C453</f>
        <v>งานบันได ST.1 อาคาร 1,2,3,4,5,6,7,ราว8</v>
      </c>
      <c r="D236" s="449"/>
      <c r="E236" s="450"/>
      <c r="F236" s="449"/>
      <c r="G236" s="449"/>
      <c r="H236" s="449"/>
      <c r="I236" s="449"/>
      <c r="J236" s="449"/>
      <c r="K236" s="460"/>
    </row>
    <row r="237" spans="1:11" s="500" customFormat="1" hidden="1">
      <c r="A237" s="460"/>
      <c r="B237" s="482"/>
      <c r="C237" s="489" t="str">
        <f>'Data information'!C454</f>
        <v xml:space="preserve"> - H-390X300X10X16 mm.( แม่บันได )</v>
      </c>
      <c r="D237" s="449"/>
      <c r="E237" s="450" t="str">
        <f>'Data information'!D454</f>
        <v>กก.</v>
      </c>
      <c r="F237" s="449">
        <f>'Data information'!E454</f>
        <v>34.64</v>
      </c>
      <c r="G237" s="449">
        <f t="shared" ref="G237:G300" si="30">D237*F237</f>
        <v>0</v>
      </c>
      <c r="H237" s="449">
        <f>'Data information'!F454</f>
        <v>0</v>
      </c>
      <c r="I237" s="449">
        <f t="shared" ref="I237:I300" si="31">D237*H237</f>
        <v>0</v>
      </c>
      <c r="J237" s="449">
        <f t="shared" ref="J237:J300" si="32">G237+I237</f>
        <v>0</v>
      </c>
      <c r="K237" s="460"/>
    </row>
    <row r="238" spans="1:11" s="500" customFormat="1" hidden="1">
      <c r="A238" s="460"/>
      <c r="B238" s="482"/>
      <c r="C238" s="489" t="str">
        <f>'Data information'!C455</f>
        <v xml:space="preserve"> - แผ่นเหล็กเรียบดำหนา 6 มม. (ลูกตั้ง-ลูกนอน)</v>
      </c>
      <c r="D238" s="449"/>
      <c r="E238" s="450" t="str">
        <f>'Data information'!D455</f>
        <v>กก.</v>
      </c>
      <c r="F238" s="449">
        <f>'Data information'!E455</f>
        <v>25.12</v>
      </c>
      <c r="G238" s="449">
        <f t="shared" si="30"/>
        <v>0</v>
      </c>
      <c r="H238" s="449">
        <f>'Data information'!F455</f>
        <v>0</v>
      </c>
      <c r="I238" s="449">
        <f t="shared" si="31"/>
        <v>0</v>
      </c>
      <c r="J238" s="449">
        <f t="shared" si="32"/>
        <v>0</v>
      </c>
      <c r="K238" s="460"/>
    </row>
    <row r="239" spans="1:11" s="500" customFormat="1" hidden="1">
      <c r="A239" s="460"/>
      <c r="B239" s="482"/>
      <c r="C239" s="489" t="str">
        <f>'Data information'!C456</f>
        <v xml:space="preserve"> - แผ่นเหล็กขนาด 1000X400X25mm. </v>
      </c>
      <c r="D239" s="449"/>
      <c r="E239" s="450" t="str">
        <f>'Data information'!D456</f>
        <v>กก.</v>
      </c>
      <c r="F239" s="449">
        <f>'Data information'!E456</f>
        <v>28.44</v>
      </c>
      <c r="G239" s="449">
        <f t="shared" si="30"/>
        <v>0</v>
      </c>
      <c r="H239" s="449">
        <f>'Data information'!F456</f>
        <v>0</v>
      </c>
      <c r="I239" s="449">
        <f t="shared" si="31"/>
        <v>0</v>
      </c>
      <c r="J239" s="449">
        <f t="shared" si="32"/>
        <v>0</v>
      </c>
      <c r="K239" s="460"/>
    </row>
    <row r="240" spans="1:11" s="500" customFormat="1" hidden="1">
      <c r="A240" s="460"/>
      <c r="B240" s="482"/>
      <c r="C240" s="489" t="str">
        <f>'Data information'!C457</f>
        <v xml:space="preserve"> - แผ่นเหล็กขนาด 400X400X25mm. </v>
      </c>
      <c r="D240" s="449"/>
      <c r="E240" s="450" t="str">
        <f>'Data information'!D457</f>
        <v>กก.</v>
      </c>
      <c r="F240" s="449">
        <f>'Data information'!E457</f>
        <v>28.44</v>
      </c>
      <c r="G240" s="449">
        <f t="shared" si="30"/>
        <v>0</v>
      </c>
      <c r="H240" s="449">
        <f>'Data information'!F457</f>
        <v>0</v>
      </c>
      <c r="I240" s="449">
        <f t="shared" si="31"/>
        <v>0</v>
      </c>
      <c r="J240" s="449">
        <f t="shared" si="32"/>
        <v>0</v>
      </c>
      <c r="K240" s="460"/>
    </row>
    <row r="241" spans="1:11" s="500" customFormat="1" hidden="1">
      <c r="A241" s="460"/>
      <c r="B241" s="482"/>
      <c r="C241" s="489" t="str">
        <f>'Data information'!C458</f>
        <v xml:space="preserve"> - ค่าแรงเชื่อม ประกอบเหล็กโครงสร้าง</v>
      </c>
      <c r="D241" s="449"/>
      <c r="E241" s="450" t="str">
        <f>'Data information'!D458</f>
        <v>กก.</v>
      </c>
      <c r="F241" s="449">
        <f>'Data information'!E458</f>
        <v>0</v>
      </c>
      <c r="G241" s="449">
        <f t="shared" si="30"/>
        <v>0</v>
      </c>
      <c r="H241" s="449">
        <f>'Data information'!F458</f>
        <v>10</v>
      </c>
      <c r="I241" s="449">
        <f t="shared" si="31"/>
        <v>0</v>
      </c>
      <c r="J241" s="449">
        <f t="shared" si="32"/>
        <v>0</v>
      </c>
      <c r="K241" s="460"/>
    </row>
    <row r="242" spans="1:11" s="500" customFormat="1" hidden="1">
      <c r="A242" s="460"/>
      <c r="B242" s="482"/>
      <c r="C242" s="489" t="str">
        <f>'Data information'!C459</f>
        <v xml:space="preserve"> - Dowel DB25 </v>
      </c>
      <c r="D242" s="449"/>
      <c r="E242" s="450" t="str">
        <f>'Data information'!D459</f>
        <v>กก.</v>
      </c>
      <c r="F242" s="449">
        <f>'Data information'!E459</f>
        <v>20.41</v>
      </c>
      <c r="G242" s="449">
        <f t="shared" si="30"/>
        <v>0</v>
      </c>
      <c r="H242" s="449">
        <f>'Data information'!F459</f>
        <v>0</v>
      </c>
      <c r="I242" s="449">
        <f t="shared" si="31"/>
        <v>0</v>
      </c>
      <c r="J242" s="449">
        <f t="shared" si="32"/>
        <v>0</v>
      </c>
      <c r="K242" s="460"/>
    </row>
    <row r="243" spans="1:11" s="500" customFormat="1" hidden="1">
      <c r="A243" s="460"/>
      <c r="B243" s="482"/>
      <c r="C243" s="489" t="str">
        <f>'Data information'!C460</f>
        <v xml:space="preserve"> - คอนกรีต ขัดมันเรียบ (ลูกนอนบันได)</v>
      </c>
      <c r="D243" s="449"/>
      <c r="E243" s="450" t="str">
        <f>'Data information'!D460</f>
        <v>ลบ.ม.</v>
      </c>
      <c r="F243" s="449">
        <f>'Data information'!E460</f>
        <v>1971.96</v>
      </c>
      <c r="G243" s="449">
        <f t="shared" si="30"/>
        <v>0</v>
      </c>
      <c r="H243" s="449">
        <f>'Data information'!F460</f>
        <v>519</v>
      </c>
      <c r="I243" s="449">
        <f t="shared" si="31"/>
        <v>0</v>
      </c>
      <c r="J243" s="449">
        <f t="shared" si="32"/>
        <v>0</v>
      </c>
      <c r="K243" s="460"/>
    </row>
    <row r="244" spans="1:11" s="500" customFormat="1" hidden="1">
      <c r="A244" s="460"/>
      <c r="B244" s="482"/>
      <c r="C244" s="489" t="str">
        <f>'Data information'!C461</f>
        <v xml:space="preserve"> - เหล็กเสริม RB 9 มม.</v>
      </c>
      <c r="D244" s="449"/>
      <c r="E244" s="450" t="str">
        <f>'Data information'!D461</f>
        <v>กก.</v>
      </c>
      <c r="F244" s="449">
        <f>'Data information'!E461</f>
        <v>20.79</v>
      </c>
      <c r="G244" s="449">
        <f t="shared" si="30"/>
        <v>0</v>
      </c>
      <c r="H244" s="449">
        <f>'Data information'!F461</f>
        <v>4.4000000000000004</v>
      </c>
      <c r="I244" s="449">
        <f t="shared" si="31"/>
        <v>0</v>
      </c>
      <c r="J244" s="449">
        <f t="shared" si="32"/>
        <v>0</v>
      </c>
      <c r="K244" s="460"/>
    </row>
    <row r="245" spans="1:11" s="500" customFormat="1" hidden="1">
      <c r="A245" s="460"/>
      <c r="B245" s="482"/>
      <c r="C245" s="489" t="str">
        <f>'Data information'!C462</f>
        <v xml:space="preserve"> - เหล็กเสริม DB 12 มม.</v>
      </c>
      <c r="D245" s="449"/>
      <c r="E245" s="450" t="str">
        <f>'Data information'!D462</f>
        <v>กก.</v>
      </c>
      <c r="F245" s="449">
        <f>'Data information'!E462</f>
        <v>20.2</v>
      </c>
      <c r="G245" s="449">
        <f t="shared" si="30"/>
        <v>0</v>
      </c>
      <c r="H245" s="449">
        <f>'Data information'!F462</f>
        <v>3.6</v>
      </c>
      <c r="I245" s="449">
        <f t="shared" si="31"/>
        <v>0</v>
      </c>
      <c r="J245" s="449">
        <f t="shared" si="32"/>
        <v>0</v>
      </c>
      <c r="K245" s="460"/>
    </row>
    <row r="246" spans="1:11" s="500" customFormat="1" hidden="1">
      <c r="A246" s="460"/>
      <c r="B246" s="482"/>
      <c r="C246" s="489" t="str">
        <f>'Data information'!C463</f>
        <v xml:space="preserve"> - ลวดผูกเหล็ก</v>
      </c>
      <c r="D246" s="449"/>
      <c r="E246" s="450" t="str">
        <f>'Data information'!D463</f>
        <v>กก.</v>
      </c>
      <c r="F246" s="449">
        <f>'Data information'!E463</f>
        <v>34.42</v>
      </c>
      <c r="G246" s="449">
        <f t="shared" si="30"/>
        <v>0</v>
      </c>
      <c r="H246" s="449">
        <f>'Data information'!F463</f>
        <v>0</v>
      </c>
      <c r="I246" s="449">
        <f t="shared" si="31"/>
        <v>0</v>
      </c>
      <c r="J246" s="449">
        <f t="shared" si="32"/>
        <v>0</v>
      </c>
      <c r="K246" s="460"/>
    </row>
    <row r="247" spans="1:11" s="500" customFormat="1" hidden="1">
      <c r="A247" s="460"/>
      <c r="B247" s="482"/>
      <c r="C247" s="489" t="str">
        <f>'Data information'!C464</f>
        <v xml:space="preserve"> - เหล็กสี่เหลี่ยมตัน 1 x 1 ซม.(จมูกบันได)</v>
      </c>
      <c r="D247" s="449"/>
      <c r="E247" s="450" t="str">
        <f>'Data information'!D464</f>
        <v>ม.</v>
      </c>
      <c r="F247" s="449">
        <f>'Data information'!E464</f>
        <v>30</v>
      </c>
      <c r="G247" s="449">
        <f t="shared" si="30"/>
        <v>0</v>
      </c>
      <c r="H247" s="449">
        <f>'Data information'!F464</f>
        <v>0</v>
      </c>
      <c r="I247" s="449">
        <f t="shared" si="31"/>
        <v>0</v>
      </c>
      <c r="J247" s="449">
        <f t="shared" si="32"/>
        <v>0</v>
      </c>
      <c r="K247" s="460"/>
    </row>
    <row r="248" spans="1:11" s="500" customFormat="1" hidden="1">
      <c r="A248" s="460"/>
      <c r="B248" s="482"/>
      <c r="C248" s="489" t="str">
        <f>'Data information'!C465</f>
        <v xml:space="preserve"> - ทาสีกันสนิม</v>
      </c>
      <c r="D248" s="449"/>
      <c r="E248" s="450" t="str">
        <f>'Data information'!D465</f>
        <v>ตร.ม.</v>
      </c>
      <c r="F248" s="449">
        <f>'Data information'!E465</f>
        <v>22.42</v>
      </c>
      <c r="G248" s="449">
        <f t="shared" si="30"/>
        <v>0</v>
      </c>
      <c r="H248" s="449">
        <f>'Data information'!F465</f>
        <v>30</v>
      </c>
      <c r="I248" s="449">
        <f t="shared" si="31"/>
        <v>0</v>
      </c>
      <c r="J248" s="449">
        <f t="shared" si="32"/>
        <v>0</v>
      </c>
      <c r="K248" s="460"/>
    </row>
    <row r="249" spans="1:11" s="500" customFormat="1" hidden="1">
      <c r="A249" s="460"/>
      <c r="B249" s="482"/>
      <c r="C249" s="489" t="str">
        <f>'Data information'!C466</f>
        <v xml:space="preserve"> - ทาสีน้ำมัน</v>
      </c>
      <c r="D249" s="449"/>
      <c r="E249" s="450" t="str">
        <f>'Data information'!D466</f>
        <v>ตร.ม.</v>
      </c>
      <c r="F249" s="449">
        <f>'Data information'!E466</f>
        <v>66.12</v>
      </c>
      <c r="G249" s="449">
        <f t="shared" si="30"/>
        <v>0</v>
      </c>
      <c r="H249" s="449">
        <f>'Data information'!F466</f>
        <v>35</v>
      </c>
      <c r="I249" s="449">
        <f t="shared" si="31"/>
        <v>0</v>
      </c>
      <c r="J249" s="449">
        <f t="shared" si="32"/>
        <v>0</v>
      </c>
      <c r="K249" s="460"/>
    </row>
    <row r="250" spans="1:11" s="500" customFormat="1" hidden="1">
      <c r="A250" s="460"/>
      <c r="B250" s="482"/>
      <c r="C250" s="489" t="str">
        <f>'Data information'!C467</f>
        <v xml:space="preserve"> - งานราวเหล็ก ราวบันได ST.1</v>
      </c>
      <c r="D250" s="449"/>
      <c r="E250" s="450" t="str">
        <f>'Data information'!D467</f>
        <v>ม.</v>
      </c>
      <c r="F250" s="449">
        <f>'Data information'!E467</f>
        <v>1838.53</v>
      </c>
      <c r="G250" s="449">
        <f t="shared" si="30"/>
        <v>0</v>
      </c>
      <c r="H250" s="449">
        <f>'Data information'!F467</f>
        <v>560</v>
      </c>
      <c r="I250" s="449">
        <f t="shared" si="31"/>
        <v>0</v>
      </c>
      <c r="J250" s="449">
        <f t="shared" si="32"/>
        <v>0</v>
      </c>
      <c r="K250" s="460"/>
    </row>
    <row r="251" spans="1:11" s="500" customFormat="1" hidden="1">
      <c r="A251" s="460"/>
      <c r="B251" s="482"/>
      <c r="C251" s="485" t="str">
        <f>'Data information'!C468</f>
        <v>งานบันได ST.2 อาคาร 3,8</v>
      </c>
      <c r="D251" s="449"/>
      <c r="E251" s="450"/>
      <c r="F251" s="449"/>
      <c r="G251" s="449"/>
      <c r="H251" s="449"/>
      <c r="I251" s="449"/>
      <c r="J251" s="449"/>
      <c r="K251" s="460"/>
    </row>
    <row r="252" spans="1:11" s="500" customFormat="1" hidden="1">
      <c r="A252" s="460"/>
      <c r="B252" s="482"/>
      <c r="C252" s="489" t="str">
        <f>'Data information'!C469</f>
        <v xml:space="preserve"> - H-390X300X10X16 mm.( แม่บันได )</v>
      </c>
      <c r="D252" s="449"/>
      <c r="E252" s="450" t="str">
        <f>'Data information'!D469</f>
        <v>กก.</v>
      </c>
      <c r="F252" s="449">
        <f>'Data information'!E469</f>
        <v>34.64</v>
      </c>
      <c r="G252" s="449">
        <f t="shared" si="30"/>
        <v>0</v>
      </c>
      <c r="H252" s="449">
        <f>'Data information'!F469</f>
        <v>0</v>
      </c>
      <c r="I252" s="449">
        <f t="shared" si="31"/>
        <v>0</v>
      </c>
      <c r="J252" s="449">
        <f t="shared" si="32"/>
        <v>0</v>
      </c>
      <c r="K252" s="460"/>
    </row>
    <row r="253" spans="1:11" s="500" customFormat="1" hidden="1">
      <c r="A253" s="460"/>
      <c r="B253" s="482"/>
      <c r="C253" s="489" t="str">
        <f>'Data information'!C470</f>
        <v xml:space="preserve"> - แผ่นเหล็กเรียบดำหนา 6 มม. (ลูกตั้ง-ลูกนอน)</v>
      </c>
      <c r="D253" s="449"/>
      <c r="E253" s="450" t="str">
        <f>'Data information'!D470</f>
        <v>กก.</v>
      </c>
      <c r="F253" s="449">
        <f>'Data information'!E470</f>
        <v>25.12</v>
      </c>
      <c r="G253" s="449">
        <f t="shared" si="30"/>
        <v>0</v>
      </c>
      <c r="H253" s="449">
        <f>'Data information'!F470</f>
        <v>0</v>
      </c>
      <c r="I253" s="449">
        <f t="shared" si="31"/>
        <v>0</v>
      </c>
      <c r="J253" s="449">
        <f t="shared" si="32"/>
        <v>0</v>
      </c>
      <c r="K253" s="460"/>
    </row>
    <row r="254" spans="1:11" s="500" customFormat="1" hidden="1">
      <c r="A254" s="460"/>
      <c r="B254" s="482"/>
      <c r="C254" s="489" t="str">
        <f>'Data information'!C471</f>
        <v xml:space="preserve"> - แผ่นเหล็กขนาด 1000X400X25mm. </v>
      </c>
      <c r="D254" s="449"/>
      <c r="E254" s="450" t="str">
        <f>'Data information'!D471</f>
        <v>กก.</v>
      </c>
      <c r="F254" s="449">
        <f>'Data information'!E471</f>
        <v>28.44</v>
      </c>
      <c r="G254" s="449">
        <f t="shared" si="30"/>
        <v>0</v>
      </c>
      <c r="H254" s="449">
        <f>'Data information'!F471</f>
        <v>0</v>
      </c>
      <c r="I254" s="449">
        <f t="shared" si="31"/>
        <v>0</v>
      </c>
      <c r="J254" s="449">
        <f t="shared" si="32"/>
        <v>0</v>
      </c>
      <c r="K254" s="460"/>
    </row>
    <row r="255" spans="1:11" s="500" customFormat="1" hidden="1">
      <c r="A255" s="460"/>
      <c r="B255" s="482"/>
      <c r="C255" s="489" t="str">
        <f>'Data information'!C472</f>
        <v xml:space="preserve"> - แผ่นเหล็กขนาด 400X400X25mm. </v>
      </c>
      <c r="D255" s="449"/>
      <c r="E255" s="450" t="str">
        <f>'Data information'!D472</f>
        <v>กก.</v>
      </c>
      <c r="F255" s="449">
        <f>'Data information'!E472</f>
        <v>28.44</v>
      </c>
      <c r="G255" s="449">
        <f t="shared" si="30"/>
        <v>0</v>
      </c>
      <c r="H255" s="449">
        <f>'Data information'!F472</f>
        <v>0</v>
      </c>
      <c r="I255" s="449">
        <f t="shared" si="31"/>
        <v>0</v>
      </c>
      <c r="J255" s="449">
        <f t="shared" si="32"/>
        <v>0</v>
      </c>
      <c r="K255" s="460"/>
    </row>
    <row r="256" spans="1:11" s="500" customFormat="1" hidden="1">
      <c r="A256" s="460"/>
      <c r="B256" s="482"/>
      <c r="C256" s="489" t="str">
        <f>'Data information'!C473</f>
        <v xml:space="preserve"> - ค่าแรงเชื่อม ประกอบเหล็กโครงสร้าง</v>
      </c>
      <c r="D256" s="449"/>
      <c r="E256" s="450" t="str">
        <f>'Data information'!D473</f>
        <v>กก.</v>
      </c>
      <c r="F256" s="449">
        <f>'Data information'!E473</f>
        <v>0</v>
      </c>
      <c r="G256" s="449">
        <f t="shared" si="30"/>
        <v>0</v>
      </c>
      <c r="H256" s="449">
        <f>'Data information'!F473</f>
        <v>10</v>
      </c>
      <c r="I256" s="449">
        <f t="shared" si="31"/>
        <v>0</v>
      </c>
      <c r="J256" s="449">
        <f t="shared" si="32"/>
        <v>0</v>
      </c>
      <c r="K256" s="460"/>
    </row>
    <row r="257" spans="1:11" s="500" customFormat="1" hidden="1">
      <c r="A257" s="460"/>
      <c r="B257" s="482"/>
      <c r="C257" s="489" t="str">
        <f>'Data information'!C474</f>
        <v xml:space="preserve"> - Dowel DB25 </v>
      </c>
      <c r="D257" s="449"/>
      <c r="E257" s="450" t="str">
        <f>'Data information'!D474</f>
        <v>กก.</v>
      </c>
      <c r="F257" s="449">
        <f>'Data information'!E474</f>
        <v>20.41</v>
      </c>
      <c r="G257" s="449">
        <f t="shared" si="30"/>
        <v>0</v>
      </c>
      <c r="H257" s="449">
        <f>'Data information'!F474</f>
        <v>0</v>
      </c>
      <c r="I257" s="449">
        <f t="shared" si="31"/>
        <v>0</v>
      </c>
      <c r="J257" s="449">
        <f t="shared" si="32"/>
        <v>0</v>
      </c>
      <c r="K257" s="460"/>
    </row>
    <row r="258" spans="1:11" s="500" customFormat="1" hidden="1">
      <c r="A258" s="460"/>
      <c r="B258" s="482"/>
      <c r="C258" s="489" t="str">
        <f>'Data information'!C475</f>
        <v xml:space="preserve"> - คอนกรีต ขัดมันเรียบ (ลูกนอนบันได)</v>
      </c>
      <c r="D258" s="449"/>
      <c r="E258" s="450" t="str">
        <f>'Data information'!D475</f>
        <v>ลบ.ม.</v>
      </c>
      <c r="F258" s="449">
        <f>'Data information'!E475</f>
        <v>1971.96</v>
      </c>
      <c r="G258" s="449">
        <f t="shared" si="30"/>
        <v>0</v>
      </c>
      <c r="H258" s="449">
        <f>'Data information'!F475</f>
        <v>519</v>
      </c>
      <c r="I258" s="449">
        <f t="shared" si="31"/>
        <v>0</v>
      </c>
      <c r="J258" s="449">
        <f t="shared" si="32"/>
        <v>0</v>
      </c>
      <c r="K258" s="460"/>
    </row>
    <row r="259" spans="1:11" s="500" customFormat="1" hidden="1">
      <c r="A259" s="460"/>
      <c r="B259" s="482"/>
      <c r="C259" s="489" t="str">
        <f>'Data information'!C476</f>
        <v xml:space="preserve"> - เหล็กเสริม RB 9 มม.</v>
      </c>
      <c r="D259" s="449"/>
      <c r="E259" s="450" t="str">
        <f>'Data information'!D476</f>
        <v>กก.</v>
      </c>
      <c r="F259" s="449">
        <f>'Data information'!E476</f>
        <v>20.79</v>
      </c>
      <c r="G259" s="449">
        <f t="shared" si="30"/>
        <v>0</v>
      </c>
      <c r="H259" s="449">
        <f>'Data information'!F476</f>
        <v>4.4000000000000004</v>
      </c>
      <c r="I259" s="449">
        <f t="shared" si="31"/>
        <v>0</v>
      </c>
      <c r="J259" s="449">
        <f t="shared" si="32"/>
        <v>0</v>
      </c>
      <c r="K259" s="460"/>
    </row>
    <row r="260" spans="1:11" s="500" customFormat="1" hidden="1">
      <c r="A260" s="460"/>
      <c r="B260" s="482"/>
      <c r="C260" s="489" t="str">
        <f>'Data information'!C477</f>
        <v xml:space="preserve"> - เหล็กเสริม DB 12 มม.</v>
      </c>
      <c r="D260" s="449"/>
      <c r="E260" s="450" t="str">
        <f>'Data information'!D477</f>
        <v>กก.</v>
      </c>
      <c r="F260" s="449">
        <f>'Data information'!E477</f>
        <v>20.2</v>
      </c>
      <c r="G260" s="449">
        <f t="shared" si="30"/>
        <v>0</v>
      </c>
      <c r="H260" s="449">
        <f>'Data information'!F477</f>
        <v>3.6</v>
      </c>
      <c r="I260" s="449">
        <f t="shared" si="31"/>
        <v>0</v>
      </c>
      <c r="J260" s="449">
        <f t="shared" si="32"/>
        <v>0</v>
      </c>
      <c r="K260" s="460"/>
    </row>
    <row r="261" spans="1:11" s="500" customFormat="1" hidden="1">
      <c r="A261" s="460"/>
      <c r="B261" s="482"/>
      <c r="C261" s="489" t="str">
        <f>'Data information'!C478</f>
        <v xml:space="preserve"> - ลวดผูกเหล็ก</v>
      </c>
      <c r="D261" s="449"/>
      <c r="E261" s="450" t="str">
        <f>'Data information'!D478</f>
        <v>กก.</v>
      </c>
      <c r="F261" s="449">
        <f>'Data information'!E478</f>
        <v>34.42</v>
      </c>
      <c r="G261" s="449">
        <f t="shared" si="30"/>
        <v>0</v>
      </c>
      <c r="H261" s="449">
        <f>'Data information'!F478</f>
        <v>0</v>
      </c>
      <c r="I261" s="449">
        <f t="shared" si="31"/>
        <v>0</v>
      </c>
      <c r="J261" s="449">
        <f t="shared" si="32"/>
        <v>0</v>
      </c>
      <c r="K261" s="460"/>
    </row>
    <row r="262" spans="1:11" s="500" customFormat="1" hidden="1">
      <c r="A262" s="460"/>
      <c r="B262" s="482"/>
      <c r="C262" s="489" t="str">
        <f>'Data information'!C479</f>
        <v xml:space="preserve"> - เหล็กสี่เหลี่ยมตัน 1 x 1 ซม.(จมูกบันได)</v>
      </c>
      <c r="D262" s="449"/>
      <c r="E262" s="450" t="str">
        <f>'Data information'!D479</f>
        <v>ม.</v>
      </c>
      <c r="F262" s="449">
        <f>'Data information'!E479</f>
        <v>30</v>
      </c>
      <c r="G262" s="449">
        <f t="shared" si="30"/>
        <v>0</v>
      </c>
      <c r="H262" s="449">
        <f>'Data information'!F479</f>
        <v>0</v>
      </c>
      <c r="I262" s="449">
        <f t="shared" si="31"/>
        <v>0</v>
      </c>
      <c r="J262" s="449">
        <f t="shared" si="32"/>
        <v>0</v>
      </c>
      <c r="K262" s="460"/>
    </row>
    <row r="263" spans="1:11" s="500" customFormat="1" hidden="1">
      <c r="A263" s="460"/>
      <c r="B263" s="482"/>
      <c r="C263" s="489" t="str">
        <f>'Data information'!C480</f>
        <v xml:space="preserve"> - ทาสีกันสนิม</v>
      </c>
      <c r="D263" s="449"/>
      <c r="E263" s="450" t="str">
        <f>'Data information'!D480</f>
        <v>ตร.ม.</v>
      </c>
      <c r="F263" s="449">
        <f>'Data information'!E480</f>
        <v>22.42</v>
      </c>
      <c r="G263" s="449">
        <f t="shared" si="30"/>
        <v>0</v>
      </c>
      <c r="H263" s="449">
        <f>'Data information'!F480</f>
        <v>30</v>
      </c>
      <c r="I263" s="449">
        <f t="shared" si="31"/>
        <v>0</v>
      </c>
      <c r="J263" s="449">
        <f t="shared" si="32"/>
        <v>0</v>
      </c>
      <c r="K263" s="460"/>
    </row>
    <row r="264" spans="1:11" s="500" customFormat="1" hidden="1">
      <c r="A264" s="460"/>
      <c r="B264" s="482"/>
      <c r="C264" s="489" t="str">
        <f>'Data information'!C481</f>
        <v xml:space="preserve"> - ทาสีน้ำมัน</v>
      </c>
      <c r="D264" s="449"/>
      <c r="E264" s="450" t="str">
        <f>'Data information'!D481</f>
        <v>ตร.ม.</v>
      </c>
      <c r="F264" s="449">
        <f>'Data information'!E481</f>
        <v>66.12</v>
      </c>
      <c r="G264" s="449">
        <f t="shared" si="30"/>
        <v>0</v>
      </c>
      <c r="H264" s="449">
        <f>'Data information'!F481</f>
        <v>35</v>
      </c>
      <c r="I264" s="449">
        <f t="shared" si="31"/>
        <v>0</v>
      </c>
      <c r="J264" s="449">
        <f t="shared" si="32"/>
        <v>0</v>
      </c>
      <c r="K264" s="460"/>
    </row>
    <row r="265" spans="1:11" s="500" customFormat="1" hidden="1">
      <c r="A265" s="460"/>
      <c r="B265" s="482"/>
      <c r="C265" s="489" t="str">
        <f>'Data information'!C482</f>
        <v xml:space="preserve"> - งานราวเหล็ก ราวบันได ST.2</v>
      </c>
      <c r="D265" s="449"/>
      <c r="E265" s="450" t="str">
        <f>'Data information'!D482</f>
        <v>ม.</v>
      </c>
      <c r="F265" s="449">
        <f>'Data information'!E482</f>
        <v>1838.53</v>
      </c>
      <c r="G265" s="449">
        <f t="shared" si="30"/>
        <v>0</v>
      </c>
      <c r="H265" s="449">
        <f>'Data information'!F482</f>
        <v>560</v>
      </c>
      <c r="I265" s="449">
        <f t="shared" si="31"/>
        <v>0</v>
      </c>
      <c r="J265" s="449">
        <f t="shared" si="32"/>
        <v>0</v>
      </c>
      <c r="K265" s="460"/>
    </row>
    <row r="266" spans="1:11" s="500" customFormat="1" hidden="1">
      <c r="A266" s="460"/>
      <c r="B266" s="482"/>
      <c r="C266" s="485" t="str">
        <f>'Data information'!C483</f>
        <v>งานบันได ST.2 อาคาร 5</v>
      </c>
      <c r="D266" s="449"/>
      <c r="E266" s="450"/>
      <c r="F266" s="449"/>
      <c r="G266" s="449"/>
      <c r="H266" s="449"/>
      <c r="I266" s="449"/>
      <c r="J266" s="449"/>
      <c r="K266" s="460"/>
    </row>
    <row r="267" spans="1:11" s="500" customFormat="1" hidden="1">
      <c r="A267" s="460"/>
      <c r="B267" s="482"/>
      <c r="C267" s="489" t="str">
        <f>'Data information'!C484</f>
        <v xml:space="preserve"> - คอนกรีตโครงสร้าง  fc'= 280 ksc. ทรงกระบอก</v>
      </c>
      <c r="D267" s="449"/>
      <c r="E267" s="450" t="str">
        <f>'Data information'!D484</f>
        <v>ลบ.ม.</v>
      </c>
      <c r="F267" s="449">
        <f>'Data information'!E484</f>
        <v>1971.96</v>
      </c>
      <c r="G267" s="449">
        <f t="shared" si="30"/>
        <v>0</v>
      </c>
      <c r="H267" s="449">
        <f>'Data information'!F484</f>
        <v>519</v>
      </c>
      <c r="I267" s="449">
        <f t="shared" si="31"/>
        <v>0</v>
      </c>
      <c r="J267" s="449">
        <f t="shared" si="32"/>
        <v>0</v>
      </c>
      <c r="K267" s="460"/>
    </row>
    <row r="268" spans="1:11" s="500" customFormat="1" hidden="1">
      <c r="A268" s="460"/>
      <c r="B268" s="482"/>
      <c r="C268" s="489" t="str">
        <f>'Data information'!C485</f>
        <v xml:space="preserve">  - ไม้แบบทั่วไป  50%</v>
      </c>
      <c r="D268" s="449"/>
      <c r="E268" s="450" t="str">
        <f>'Data information'!D485</f>
        <v>ตร.ม.</v>
      </c>
      <c r="F268" s="449">
        <f>'Data information'!E485</f>
        <v>300</v>
      </c>
      <c r="G268" s="449">
        <f t="shared" si="30"/>
        <v>0</v>
      </c>
      <c r="H268" s="449">
        <f>'Data information'!F485</f>
        <v>0</v>
      </c>
      <c r="I268" s="449">
        <f t="shared" si="31"/>
        <v>0</v>
      </c>
      <c r="J268" s="449">
        <f t="shared" si="32"/>
        <v>0</v>
      </c>
      <c r="K268" s="460"/>
    </row>
    <row r="269" spans="1:11" s="500" customFormat="1" hidden="1">
      <c r="A269" s="460"/>
      <c r="B269" s="482"/>
      <c r="C269" s="489" t="str">
        <f>'Data information'!C486</f>
        <v xml:space="preserve">  - ค่าแรงไม้แบบ</v>
      </c>
      <c r="D269" s="449"/>
      <c r="E269" s="450" t="str">
        <f>'Data information'!D486</f>
        <v>ตร.ม.</v>
      </c>
      <c r="F269" s="449">
        <f>'Data information'!E486</f>
        <v>0</v>
      </c>
      <c r="G269" s="449">
        <f t="shared" si="30"/>
        <v>0</v>
      </c>
      <c r="H269" s="449">
        <f>'Data information'!F486</f>
        <v>115</v>
      </c>
      <c r="I269" s="449">
        <f t="shared" si="31"/>
        <v>0</v>
      </c>
      <c r="J269" s="449">
        <f t="shared" si="32"/>
        <v>0</v>
      </c>
      <c r="K269" s="460"/>
    </row>
    <row r="270" spans="1:11" s="500" customFormat="1" hidden="1">
      <c r="A270" s="460"/>
      <c r="B270" s="482"/>
      <c r="C270" s="489" t="str">
        <f>'Data information'!C487</f>
        <v xml:space="preserve">  - ไม้คร่าวยึดแบบหล่อคอนกรีต </v>
      </c>
      <c r="D270" s="449"/>
      <c r="E270" s="450" t="str">
        <f>'Data information'!D487</f>
        <v>ตร.ม.</v>
      </c>
      <c r="F270" s="449">
        <f>'Data information'!E487</f>
        <v>300</v>
      </c>
      <c r="G270" s="449">
        <f t="shared" si="30"/>
        <v>0</v>
      </c>
      <c r="H270" s="449">
        <f>'Data information'!F487</f>
        <v>0</v>
      </c>
      <c r="I270" s="449">
        <f t="shared" si="31"/>
        <v>0</v>
      </c>
      <c r="J270" s="449">
        <f t="shared" si="32"/>
        <v>0</v>
      </c>
      <c r="K270" s="460"/>
    </row>
    <row r="271" spans="1:11" s="500" customFormat="1" hidden="1">
      <c r="A271" s="460"/>
      <c r="B271" s="482"/>
      <c r="C271" s="489" t="str">
        <f>'Data information'!C488</f>
        <v xml:space="preserve">  - ตะปู</v>
      </c>
      <c r="D271" s="449"/>
      <c r="E271" s="450" t="str">
        <f>'Data information'!D488</f>
        <v>กก.</v>
      </c>
      <c r="F271" s="449">
        <f>'Data information'!E488</f>
        <v>58.88</v>
      </c>
      <c r="G271" s="449">
        <f t="shared" si="30"/>
        <v>0</v>
      </c>
      <c r="H271" s="449">
        <f>'Data information'!F488</f>
        <v>0</v>
      </c>
      <c r="I271" s="449">
        <f t="shared" si="31"/>
        <v>0</v>
      </c>
      <c r="J271" s="449">
        <f t="shared" si="32"/>
        <v>0</v>
      </c>
      <c r="K271" s="460"/>
    </row>
    <row r="272" spans="1:11" s="500" customFormat="1" hidden="1">
      <c r="A272" s="460"/>
      <c r="B272" s="482"/>
      <c r="C272" s="489" t="str">
        <f>'Data information'!C489</f>
        <v xml:space="preserve">  - เหล็กเส้นกลมผิวเรียบ SR.24 RB9 มม.</v>
      </c>
      <c r="D272" s="449"/>
      <c r="E272" s="450" t="str">
        <f>'Data information'!D489</f>
        <v>กก.</v>
      </c>
      <c r="F272" s="449">
        <f>'Data information'!E489</f>
        <v>20.79</v>
      </c>
      <c r="G272" s="449">
        <f t="shared" si="30"/>
        <v>0</v>
      </c>
      <c r="H272" s="449">
        <f>'Data information'!F489</f>
        <v>4.4000000000000004</v>
      </c>
      <c r="I272" s="449">
        <f t="shared" si="31"/>
        <v>0</v>
      </c>
      <c r="J272" s="449">
        <f t="shared" si="32"/>
        <v>0</v>
      </c>
      <c r="K272" s="460"/>
    </row>
    <row r="273" spans="1:11" s="500" customFormat="1" hidden="1">
      <c r="A273" s="460"/>
      <c r="B273" s="482"/>
      <c r="C273" s="489" t="str">
        <f>'Data information'!C490</f>
        <v xml:space="preserve">  - เหล็กเส้นกลมผิวข้ออ้อย SD.40 DB12 มม.</v>
      </c>
      <c r="D273" s="449"/>
      <c r="E273" s="450" t="str">
        <f>'Data information'!D490</f>
        <v>กก.</v>
      </c>
      <c r="F273" s="449">
        <f>'Data information'!E490</f>
        <v>20.2</v>
      </c>
      <c r="G273" s="449">
        <f t="shared" si="30"/>
        <v>0</v>
      </c>
      <c r="H273" s="449">
        <f>'Data information'!F490</f>
        <v>3.6</v>
      </c>
      <c r="I273" s="449">
        <f t="shared" si="31"/>
        <v>0</v>
      </c>
      <c r="J273" s="449">
        <f t="shared" si="32"/>
        <v>0</v>
      </c>
      <c r="K273" s="460"/>
    </row>
    <row r="274" spans="1:11" s="500" customFormat="1" hidden="1">
      <c r="A274" s="460"/>
      <c r="B274" s="482"/>
      <c r="C274" s="489" t="str">
        <f>'Data information'!C491</f>
        <v xml:space="preserve"> - ลวดผูกเหล็ก</v>
      </c>
      <c r="D274" s="449"/>
      <c r="E274" s="450" t="str">
        <f>'Data information'!D491</f>
        <v>กก.</v>
      </c>
      <c r="F274" s="449">
        <f>'Data information'!E491</f>
        <v>34.42</v>
      </c>
      <c r="G274" s="449">
        <f t="shared" si="30"/>
        <v>0</v>
      </c>
      <c r="H274" s="449">
        <f>'Data information'!F491</f>
        <v>0</v>
      </c>
      <c r="I274" s="449">
        <f t="shared" si="31"/>
        <v>0</v>
      </c>
      <c r="J274" s="449">
        <f t="shared" si="32"/>
        <v>0</v>
      </c>
      <c r="K274" s="460"/>
    </row>
    <row r="275" spans="1:11" s="500" customFormat="1" hidden="1">
      <c r="A275" s="460"/>
      <c r="B275" s="482"/>
      <c r="C275" s="489" t="str">
        <f>'Data information'!C492</f>
        <v xml:space="preserve"> - กันลื่นเหล็กสี่เหลี่ยมตัน ขนาด 1x1 ซม.(จมูกบันได)</v>
      </c>
      <c r="D275" s="449"/>
      <c r="E275" s="450" t="str">
        <f>'Data information'!D492</f>
        <v>กก.</v>
      </c>
      <c r="F275" s="449">
        <f>'Data information'!E492</f>
        <v>30</v>
      </c>
      <c r="G275" s="449">
        <f t="shared" si="30"/>
        <v>0</v>
      </c>
      <c r="H275" s="449">
        <f>'Data information'!F492</f>
        <v>0</v>
      </c>
      <c r="I275" s="449">
        <f t="shared" si="31"/>
        <v>0</v>
      </c>
      <c r="J275" s="449">
        <f t="shared" si="32"/>
        <v>0</v>
      </c>
      <c r="K275" s="460"/>
    </row>
    <row r="276" spans="1:11" s="500" customFormat="1" hidden="1">
      <c r="A276" s="460"/>
      <c r="B276" s="482"/>
      <c r="C276" s="489" t="str">
        <f>'Data information'!C493</f>
        <v xml:space="preserve"> - งานราวเหล็ก ราวบันได ST2</v>
      </c>
      <c r="D276" s="449"/>
      <c r="E276" s="450" t="str">
        <f>'Data information'!D493</f>
        <v>ม.</v>
      </c>
      <c r="F276" s="449">
        <f>'Data information'!E493</f>
        <v>303.774</v>
      </c>
      <c r="G276" s="449">
        <f t="shared" si="30"/>
        <v>0</v>
      </c>
      <c r="H276" s="449">
        <f>'Data information'!F493</f>
        <v>114</v>
      </c>
      <c r="I276" s="449">
        <f t="shared" si="31"/>
        <v>0</v>
      </c>
      <c r="J276" s="449">
        <f t="shared" si="32"/>
        <v>0</v>
      </c>
      <c r="K276" s="460"/>
    </row>
    <row r="277" spans="1:11" s="500" customFormat="1" hidden="1">
      <c r="A277" s="460"/>
      <c r="B277" s="482"/>
      <c r="C277" s="485" t="str">
        <f>'Data information'!C494</f>
        <v>งานบันได ST.2-1 อาคาร1,2, 6,7</v>
      </c>
      <c r="D277" s="449"/>
      <c r="E277" s="450"/>
      <c r="F277" s="449"/>
      <c r="G277" s="449"/>
      <c r="H277" s="449"/>
      <c r="I277" s="449"/>
      <c r="J277" s="449"/>
      <c r="K277" s="460"/>
    </row>
    <row r="278" spans="1:11" s="500" customFormat="1" hidden="1">
      <c r="A278" s="460"/>
      <c r="B278" s="482"/>
      <c r="C278" s="489" t="str">
        <f>'Data information'!C495</f>
        <v xml:space="preserve"> -  H-200X200X8X12mm. </v>
      </c>
      <c r="D278" s="449"/>
      <c r="E278" s="450" t="str">
        <f>'Data information'!D495</f>
        <v>กก.</v>
      </c>
      <c r="F278" s="449">
        <f>'Data information'!E495</f>
        <v>33.409999999999997</v>
      </c>
      <c r="G278" s="449">
        <f t="shared" si="30"/>
        <v>0</v>
      </c>
      <c r="H278" s="449">
        <f>'Data information'!F495</f>
        <v>0</v>
      </c>
      <c r="I278" s="449">
        <f t="shared" si="31"/>
        <v>0</v>
      </c>
      <c r="J278" s="449">
        <f t="shared" si="32"/>
        <v>0</v>
      </c>
      <c r="K278" s="460"/>
    </row>
    <row r="279" spans="1:11" s="500" customFormat="1" hidden="1">
      <c r="A279" s="460"/>
      <c r="B279" s="482"/>
      <c r="C279" s="489" t="str">
        <f>'Data information'!C496</f>
        <v xml:space="preserve">  - H-194X150X6X9mm.</v>
      </c>
      <c r="D279" s="449"/>
      <c r="E279" s="450" t="str">
        <f>'Data information'!D496</f>
        <v>กก.</v>
      </c>
      <c r="F279" s="449">
        <f>'Data information'!E496</f>
        <v>34.020000000000003</v>
      </c>
      <c r="G279" s="449">
        <f t="shared" si="30"/>
        <v>0</v>
      </c>
      <c r="H279" s="449">
        <f>'Data information'!F496</f>
        <v>0</v>
      </c>
      <c r="I279" s="449">
        <f t="shared" si="31"/>
        <v>0</v>
      </c>
      <c r="J279" s="449">
        <f t="shared" si="32"/>
        <v>0</v>
      </c>
      <c r="K279" s="460"/>
    </row>
    <row r="280" spans="1:11" s="500" customFormat="1" hidden="1">
      <c r="A280" s="460"/>
      <c r="B280" s="482"/>
      <c r="C280" s="489" t="str">
        <f>'Data information'!C497</f>
        <v xml:space="preserve"> - C-CHANNELS 200X80X7.5X11.0mm.</v>
      </c>
      <c r="D280" s="449"/>
      <c r="E280" s="450" t="str">
        <f>'Data information'!D497</f>
        <v>กก.</v>
      </c>
      <c r="F280" s="449">
        <f>'Data information'!E497</f>
        <v>35.840000000000003</v>
      </c>
      <c r="G280" s="449">
        <f t="shared" si="30"/>
        <v>0</v>
      </c>
      <c r="H280" s="449">
        <f>'Data information'!F497</f>
        <v>0</v>
      </c>
      <c r="I280" s="449">
        <f t="shared" si="31"/>
        <v>0</v>
      </c>
      <c r="J280" s="449">
        <f t="shared" si="32"/>
        <v>0</v>
      </c>
      <c r="K280" s="460"/>
    </row>
    <row r="281" spans="1:11" s="500" customFormat="1" hidden="1">
      <c r="A281" s="460"/>
      <c r="B281" s="482"/>
      <c r="C281" s="489" t="str">
        <f>'Data information'!C498</f>
        <v xml:space="preserve"> - แผ่นเหล็กลายตีนไก่  หนา 6 มม.พับ (ลูกนอนบันได)</v>
      </c>
      <c r="D281" s="449"/>
      <c r="E281" s="450" t="str">
        <f>'Data information'!D498</f>
        <v>กก.</v>
      </c>
      <c r="F281" s="449">
        <f>'Data information'!E498</f>
        <v>39.79</v>
      </c>
      <c r="G281" s="449">
        <f t="shared" si="30"/>
        <v>0</v>
      </c>
      <c r="H281" s="449">
        <f>'Data information'!F498</f>
        <v>0</v>
      </c>
      <c r="I281" s="449">
        <f t="shared" si="31"/>
        <v>0</v>
      </c>
      <c r="J281" s="449">
        <f t="shared" si="32"/>
        <v>0</v>
      </c>
      <c r="K281" s="460"/>
    </row>
    <row r="282" spans="1:11" s="500" customFormat="1" hidden="1">
      <c r="A282" s="460"/>
      <c r="B282" s="482"/>
      <c r="C282" s="489" t="str">
        <f>'Data information'!C499</f>
        <v xml:space="preserve"> - แผ่นเหล็กขนาด 250X400X20mm. </v>
      </c>
      <c r="D282" s="449"/>
      <c r="E282" s="450" t="str">
        <f>'Data information'!D499</f>
        <v>กก.</v>
      </c>
      <c r="F282" s="449">
        <f>'Data information'!E499</f>
        <v>28.692401372212689</v>
      </c>
      <c r="G282" s="449">
        <f t="shared" si="30"/>
        <v>0</v>
      </c>
      <c r="H282" s="449">
        <f>'Data information'!F499</f>
        <v>0</v>
      </c>
      <c r="I282" s="449">
        <f t="shared" si="31"/>
        <v>0</v>
      </c>
      <c r="J282" s="449">
        <f t="shared" si="32"/>
        <v>0</v>
      </c>
      <c r="K282" s="460"/>
    </row>
    <row r="283" spans="1:11" s="500" customFormat="1" hidden="1">
      <c r="A283" s="460"/>
      <c r="B283" s="482"/>
      <c r="C283" s="489" t="str">
        <f>'Data information'!C500</f>
        <v xml:space="preserve"> - แผ่นเหล็กขนาด 250X250X20mm. </v>
      </c>
      <c r="D283" s="449"/>
      <c r="E283" s="450" t="str">
        <f>'Data information'!D500</f>
        <v>กก.</v>
      </c>
      <c r="F283" s="449">
        <f>'Data information'!E500</f>
        <v>28.692401372212689</v>
      </c>
      <c r="G283" s="449">
        <f t="shared" si="30"/>
        <v>0</v>
      </c>
      <c r="H283" s="449">
        <f>'Data information'!F500</f>
        <v>0</v>
      </c>
      <c r="I283" s="449">
        <f t="shared" si="31"/>
        <v>0</v>
      </c>
      <c r="J283" s="449">
        <f t="shared" si="32"/>
        <v>0</v>
      </c>
      <c r="K283" s="460"/>
    </row>
    <row r="284" spans="1:11" s="500" customFormat="1" hidden="1">
      <c r="A284" s="460"/>
      <c r="B284" s="482"/>
      <c r="C284" s="489" t="str">
        <f>'Data information'!C501</f>
        <v xml:space="preserve"> - แผ่นเหล็กขนาด 200X350X20mm. </v>
      </c>
      <c r="D284" s="449"/>
      <c r="E284" s="450" t="str">
        <f>'Data information'!D501</f>
        <v>กก.</v>
      </c>
      <c r="F284" s="449">
        <f>'Data information'!E501</f>
        <v>28.692401372212689</v>
      </c>
      <c r="G284" s="449">
        <f t="shared" si="30"/>
        <v>0</v>
      </c>
      <c r="H284" s="449">
        <f>'Data information'!F501</f>
        <v>0</v>
      </c>
      <c r="I284" s="449">
        <f t="shared" si="31"/>
        <v>0</v>
      </c>
      <c r="J284" s="449">
        <f t="shared" si="32"/>
        <v>0</v>
      </c>
      <c r="K284" s="460"/>
    </row>
    <row r="285" spans="1:11" s="500" customFormat="1" hidden="1">
      <c r="A285" s="460"/>
      <c r="B285" s="482"/>
      <c r="C285" s="489" t="str">
        <f>'Data information'!C502</f>
        <v xml:space="preserve"> - Dowel DB20 ยาว 0.40 ม. (DETAIL-1)</v>
      </c>
      <c r="D285" s="449"/>
      <c r="E285" s="450" t="str">
        <f>'Data information'!D502</f>
        <v>กก.</v>
      </c>
      <c r="F285" s="449">
        <f>'Data information'!E502</f>
        <v>20.18</v>
      </c>
      <c r="G285" s="449">
        <f t="shared" si="30"/>
        <v>0</v>
      </c>
      <c r="H285" s="449">
        <f>'Data information'!F502</f>
        <v>0</v>
      </c>
      <c r="I285" s="449">
        <f t="shared" si="31"/>
        <v>0</v>
      </c>
      <c r="J285" s="449">
        <f t="shared" si="32"/>
        <v>0</v>
      </c>
      <c r="K285" s="460"/>
    </row>
    <row r="286" spans="1:11" s="500" customFormat="1" hidden="1">
      <c r="A286" s="460"/>
      <c r="B286" s="482"/>
      <c r="C286" s="489" t="str">
        <f>'Data information'!C503</f>
        <v xml:space="preserve"> - Dowel DB20 ยาว 0.40 ม.  (DETAIL-2)</v>
      </c>
      <c r="D286" s="449"/>
      <c r="E286" s="450" t="str">
        <f>'Data information'!D503</f>
        <v>กก.</v>
      </c>
      <c r="F286" s="449">
        <f>'Data information'!E503</f>
        <v>20.18</v>
      </c>
      <c r="G286" s="449">
        <f t="shared" si="30"/>
        <v>0</v>
      </c>
      <c r="H286" s="449">
        <f>'Data information'!F503</f>
        <v>0</v>
      </c>
      <c r="I286" s="449">
        <f t="shared" si="31"/>
        <v>0</v>
      </c>
      <c r="J286" s="449">
        <f t="shared" si="32"/>
        <v>0</v>
      </c>
      <c r="K286" s="460"/>
    </row>
    <row r="287" spans="1:11" s="500" customFormat="1" hidden="1">
      <c r="A287" s="460"/>
      <c r="B287" s="482"/>
      <c r="C287" s="489" t="str">
        <f>'Data information'!C504</f>
        <v xml:space="preserve"> - Dowel DB16 ยาว 0.40 ม.  (DETAIL-3)</v>
      </c>
      <c r="D287" s="449"/>
      <c r="E287" s="450" t="str">
        <f>'Data information'!D504</f>
        <v>กก.</v>
      </c>
      <c r="F287" s="449">
        <f>'Data information'!E504</f>
        <v>20.14</v>
      </c>
      <c r="G287" s="449">
        <f t="shared" si="30"/>
        <v>0</v>
      </c>
      <c r="H287" s="449">
        <f>'Data information'!F504</f>
        <v>0</v>
      </c>
      <c r="I287" s="449">
        <f t="shared" si="31"/>
        <v>0</v>
      </c>
      <c r="J287" s="449">
        <f t="shared" si="32"/>
        <v>0</v>
      </c>
      <c r="K287" s="460"/>
    </row>
    <row r="288" spans="1:11" s="500" customFormat="1" hidden="1">
      <c r="A288" s="460"/>
      <c r="B288" s="482"/>
      <c r="C288" s="489" t="str">
        <f>'Data information'!C505</f>
        <v xml:space="preserve"> - ค่าแรงเชื่อม ประกอบเหล็กโครงสร้าง</v>
      </c>
      <c r="D288" s="449"/>
      <c r="E288" s="450" t="str">
        <f>'Data information'!D505</f>
        <v>กก.</v>
      </c>
      <c r="F288" s="449">
        <f>'Data information'!E505</f>
        <v>0</v>
      </c>
      <c r="G288" s="449">
        <f t="shared" si="30"/>
        <v>0</v>
      </c>
      <c r="H288" s="449">
        <f>'Data information'!F505</f>
        <v>10</v>
      </c>
      <c r="I288" s="449">
        <f t="shared" si="31"/>
        <v>0</v>
      </c>
      <c r="J288" s="449">
        <f t="shared" si="32"/>
        <v>0</v>
      </c>
      <c r="K288" s="460"/>
    </row>
    <row r="289" spans="1:11" s="500" customFormat="1" hidden="1">
      <c r="A289" s="460"/>
      <c r="B289" s="482"/>
      <c r="C289" s="489" t="str">
        <f>'Data information'!C506</f>
        <v xml:space="preserve"> - ทาสีกันสนิม</v>
      </c>
      <c r="D289" s="449"/>
      <c r="E289" s="450" t="str">
        <f>'Data information'!D506</f>
        <v>ตร.ม.</v>
      </c>
      <c r="F289" s="449">
        <f>'Data information'!E506</f>
        <v>22.42</v>
      </c>
      <c r="G289" s="449">
        <f t="shared" si="30"/>
        <v>0</v>
      </c>
      <c r="H289" s="449">
        <f>'Data information'!F506</f>
        <v>30</v>
      </c>
      <c r="I289" s="449">
        <f t="shared" si="31"/>
        <v>0</v>
      </c>
      <c r="J289" s="449">
        <f t="shared" si="32"/>
        <v>0</v>
      </c>
      <c r="K289" s="460"/>
    </row>
    <row r="290" spans="1:11" s="500" customFormat="1" hidden="1">
      <c r="A290" s="460"/>
      <c r="B290" s="482"/>
      <c r="C290" s="489" t="str">
        <f>'Data information'!C507</f>
        <v xml:space="preserve"> - ทาสีน้ำมัน</v>
      </c>
      <c r="D290" s="449"/>
      <c r="E290" s="450" t="str">
        <f>'Data information'!D507</f>
        <v>ตร.ม.</v>
      </c>
      <c r="F290" s="449">
        <f>'Data information'!E507</f>
        <v>66.12</v>
      </c>
      <c r="G290" s="449">
        <f t="shared" si="30"/>
        <v>0</v>
      </c>
      <c r="H290" s="449">
        <f>'Data information'!F507</f>
        <v>35</v>
      </c>
      <c r="I290" s="449">
        <f t="shared" si="31"/>
        <v>0</v>
      </c>
      <c r="J290" s="449">
        <f t="shared" si="32"/>
        <v>0</v>
      </c>
      <c r="K290" s="460"/>
    </row>
    <row r="291" spans="1:11" s="500" customFormat="1" hidden="1">
      <c r="A291" s="460"/>
      <c r="B291" s="482"/>
      <c r="C291" s="489" t="str">
        <f>'Data information'!C508</f>
        <v xml:space="preserve"> - งานราวเหล็ก ราวบันได ST.2-1</v>
      </c>
      <c r="D291" s="449"/>
      <c r="E291" s="450" t="str">
        <f>'Data information'!D508</f>
        <v>ม.</v>
      </c>
      <c r="F291" s="449">
        <f>'Data information'!E508</f>
        <v>303.774</v>
      </c>
      <c r="G291" s="449">
        <f t="shared" si="30"/>
        <v>0</v>
      </c>
      <c r="H291" s="449">
        <f>'Data information'!F508</f>
        <v>114</v>
      </c>
      <c r="I291" s="449">
        <f t="shared" si="31"/>
        <v>0</v>
      </c>
      <c r="J291" s="449">
        <f t="shared" si="32"/>
        <v>0</v>
      </c>
      <c r="K291" s="460"/>
    </row>
    <row r="292" spans="1:11" s="500" customFormat="1" hidden="1">
      <c r="A292" s="460"/>
      <c r="B292" s="482"/>
      <c r="C292" s="485" t="str">
        <f>'Data information'!C509</f>
        <v>งานบันได ST.2-1 อาคาร 4</v>
      </c>
      <c r="D292" s="449"/>
      <c r="E292" s="450"/>
      <c r="F292" s="449"/>
      <c r="G292" s="449"/>
      <c r="H292" s="449"/>
      <c r="I292" s="449"/>
      <c r="J292" s="449"/>
      <c r="K292" s="460"/>
    </row>
    <row r="293" spans="1:11" s="500" customFormat="1" hidden="1">
      <c r="A293" s="460"/>
      <c r="B293" s="482"/>
      <c r="C293" s="489" t="str">
        <f>'Data information'!C510</f>
        <v xml:space="preserve"> - H-390X300X10X16 mm.( แม่บันได )</v>
      </c>
      <c r="D293" s="449"/>
      <c r="E293" s="450" t="str">
        <f>'Data information'!D510</f>
        <v>กก.</v>
      </c>
      <c r="F293" s="449">
        <f>'Data information'!E510</f>
        <v>34.64</v>
      </c>
      <c r="G293" s="449">
        <f t="shared" si="30"/>
        <v>0</v>
      </c>
      <c r="H293" s="449">
        <f>'Data information'!F510</f>
        <v>0</v>
      </c>
      <c r="I293" s="449">
        <f t="shared" si="31"/>
        <v>0</v>
      </c>
      <c r="J293" s="449">
        <f t="shared" si="32"/>
        <v>0</v>
      </c>
      <c r="K293" s="460"/>
    </row>
    <row r="294" spans="1:11" s="500" customFormat="1" hidden="1">
      <c r="A294" s="460"/>
      <c r="B294" s="482"/>
      <c r="C294" s="489" t="str">
        <f>'Data information'!C511</f>
        <v xml:space="preserve"> - แผ่นเหล็กเรียบดำหนา 6 มม. (ลูกตั้ง-ลูกนอน)</v>
      </c>
      <c r="D294" s="449"/>
      <c r="E294" s="450" t="str">
        <f>'Data information'!D511</f>
        <v>กก.</v>
      </c>
      <c r="F294" s="449">
        <f>'Data information'!E511</f>
        <v>25.12</v>
      </c>
      <c r="G294" s="449">
        <f t="shared" si="30"/>
        <v>0</v>
      </c>
      <c r="H294" s="449">
        <f>'Data information'!F511</f>
        <v>0</v>
      </c>
      <c r="I294" s="449">
        <f t="shared" si="31"/>
        <v>0</v>
      </c>
      <c r="J294" s="449">
        <f t="shared" si="32"/>
        <v>0</v>
      </c>
      <c r="K294" s="460"/>
    </row>
    <row r="295" spans="1:11" s="500" customFormat="1" hidden="1">
      <c r="A295" s="460"/>
      <c r="B295" s="482"/>
      <c r="C295" s="489" t="str">
        <f>'Data information'!C512</f>
        <v xml:space="preserve"> - แผ่นเหล็กขนาด 1000X400X25mm. </v>
      </c>
      <c r="D295" s="449"/>
      <c r="E295" s="450" t="str">
        <f>'Data information'!D512</f>
        <v>กก.</v>
      </c>
      <c r="F295" s="449">
        <f>'Data information'!E512</f>
        <v>28.44</v>
      </c>
      <c r="G295" s="449">
        <f t="shared" si="30"/>
        <v>0</v>
      </c>
      <c r="H295" s="449">
        <f>'Data information'!F512</f>
        <v>0</v>
      </c>
      <c r="I295" s="449">
        <f t="shared" si="31"/>
        <v>0</v>
      </c>
      <c r="J295" s="449">
        <f t="shared" si="32"/>
        <v>0</v>
      </c>
      <c r="K295" s="460"/>
    </row>
    <row r="296" spans="1:11" s="500" customFormat="1" hidden="1">
      <c r="A296" s="460"/>
      <c r="B296" s="482"/>
      <c r="C296" s="489" t="str">
        <f>'Data information'!C513</f>
        <v xml:space="preserve"> - แผ่นเหล็กขนาด 400X400X25mm. </v>
      </c>
      <c r="D296" s="449"/>
      <c r="E296" s="450" t="str">
        <f>'Data information'!D513</f>
        <v>กก.</v>
      </c>
      <c r="F296" s="449">
        <f>'Data information'!E513</f>
        <v>28.44</v>
      </c>
      <c r="G296" s="449">
        <f t="shared" si="30"/>
        <v>0</v>
      </c>
      <c r="H296" s="449">
        <f>'Data information'!F513</f>
        <v>0</v>
      </c>
      <c r="I296" s="449">
        <f t="shared" si="31"/>
        <v>0</v>
      </c>
      <c r="J296" s="449">
        <f t="shared" si="32"/>
        <v>0</v>
      </c>
      <c r="K296" s="460"/>
    </row>
    <row r="297" spans="1:11" s="500" customFormat="1" hidden="1">
      <c r="A297" s="460"/>
      <c r="B297" s="482"/>
      <c r="C297" s="489" t="str">
        <f>'Data information'!C514</f>
        <v xml:space="preserve"> - ค่าแรงเชื่อม ประกอบเหล็กโครงสร้าง</v>
      </c>
      <c r="D297" s="449"/>
      <c r="E297" s="450" t="str">
        <f>'Data information'!D514</f>
        <v>กก.</v>
      </c>
      <c r="F297" s="449">
        <f>'Data information'!E514</f>
        <v>0</v>
      </c>
      <c r="G297" s="449">
        <f t="shared" si="30"/>
        <v>0</v>
      </c>
      <c r="H297" s="449">
        <f>'Data information'!F514</f>
        <v>10</v>
      </c>
      <c r="I297" s="449">
        <f t="shared" si="31"/>
        <v>0</v>
      </c>
      <c r="J297" s="449">
        <f t="shared" si="32"/>
        <v>0</v>
      </c>
      <c r="K297" s="460"/>
    </row>
    <row r="298" spans="1:11" s="500" customFormat="1" hidden="1">
      <c r="A298" s="460"/>
      <c r="B298" s="482"/>
      <c r="C298" s="489" t="str">
        <f>'Data information'!C515</f>
        <v xml:space="preserve"> - Dowel DB25 </v>
      </c>
      <c r="D298" s="449"/>
      <c r="E298" s="450" t="str">
        <f>'Data information'!D515</f>
        <v>กก.</v>
      </c>
      <c r="F298" s="449">
        <f>'Data information'!E515</f>
        <v>20.41</v>
      </c>
      <c r="G298" s="449">
        <f t="shared" si="30"/>
        <v>0</v>
      </c>
      <c r="H298" s="449">
        <f>'Data information'!F515</f>
        <v>0</v>
      </c>
      <c r="I298" s="449">
        <f t="shared" si="31"/>
        <v>0</v>
      </c>
      <c r="J298" s="449">
        <f t="shared" si="32"/>
        <v>0</v>
      </c>
      <c r="K298" s="460"/>
    </row>
    <row r="299" spans="1:11" s="500" customFormat="1" hidden="1">
      <c r="A299" s="460"/>
      <c r="B299" s="482"/>
      <c r="C299" s="489" t="str">
        <f>'Data information'!C516</f>
        <v xml:space="preserve"> - คอนกรีต ขัดมันเรียบ (ลูกนอนบันได)</v>
      </c>
      <c r="D299" s="449"/>
      <c r="E299" s="450" t="str">
        <f>'Data information'!D516</f>
        <v>ลบ.ม.</v>
      </c>
      <c r="F299" s="449">
        <f>'Data information'!E516</f>
        <v>1971.96</v>
      </c>
      <c r="G299" s="449">
        <f t="shared" si="30"/>
        <v>0</v>
      </c>
      <c r="H299" s="449">
        <f>'Data information'!F516</f>
        <v>519</v>
      </c>
      <c r="I299" s="449">
        <f t="shared" si="31"/>
        <v>0</v>
      </c>
      <c r="J299" s="449">
        <f t="shared" si="32"/>
        <v>0</v>
      </c>
      <c r="K299" s="460"/>
    </row>
    <row r="300" spans="1:11" s="500" customFormat="1" hidden="1">
      <c r="A300" s="460"/>
      <c r="B300" s="482"/>
      <c r="C300" s="489" t="str">
        <f>'Data information'!C517</f>
        <v xml:space="preserve"> - เหล็กเสริม RB 9 มม.</v>
      </c>
      <c r="D300" s="449"/>
      <c r="E300" s="450" t="str">
        <f>'Data information'!D517</f>
        <v>กก.</v>
      </c>
      <c r="F300" s="449">
        <f>'Data information'!E517</f>
        <v>20.79</v>
      </c>
      <c r="G300" s="449">
        <f t="shared" si="30"/>
        <v>0</v>
      </c>
      <c r="H300" s="449">
        <f>'Data information'!F517</f>
        <v>4.4000000000000004</v>
      </c>
      <c r="I300" s="449">
        <f t="shared" si="31"/>
        <v>0</v>
      </c>
      <c r="J300" s="449">
        <f t="shared" si="32"/>
        <v>0</v>
      </c>
      <c r="K300" s="460"/>
    </row>
    <row r="301" spans="1:11" s="500" customFormat="1" hidden="1">
      <c r="A301" s="460"/>
      <c r="B301" s="482"/>
      <c r="C301" s="489" t="str">
        <f>'Data information'!C518</f>
        <v xml:space="preserve"> - เหล็กเสริม DB 12 มม.</v>
      </c>
      <c r="D301" s="449"/>
      <c r="E301" s="450" t="str">
        <f>'Data information'!D518</f>
        <v>กก.</v>
      </c>
      <c r="F301" s="449">
        <f>'Data information'!E518</f>
        <v>20.2</v>
      </c>
      <c r="G301" s="449">
        <f t="shared" ref="G301:G364" si="33">D301*F301</f>
        <v>0</v>
      </c>
      <c r="H301" s="449">
        <f>'Data information'!F518</f>
        <v>3.6</v>
      </c>
      <c r="I301" s="449">
        <f t="shared" ref="I301:I364" si="34">D301*H301</f>
        <v>0</v>
      </c>
      <c r="J301" s="449">
        <f t="shared" ref="J301:J364" si="35">G301+I301</f>
        <v>0</v>
      </c>
      <c r="K301" s="460"/>
    </row>
    <row r="302" spans="1:11" s="500" customFormat="1" hidden="1">
      <c r="A302" s="460"/>
      <c r="B302" s="482"/>
      <c r="C302" s="489" t="str">
        <f>'Data information'!C519</f>
        <v xml:space="preserve"> - ลวดผูกเหล็ก</v>
      </c>
      <c r="D302" s="449"/>
      <c r="E302" s="450" t="str">
        <f>'Data information'!D519</f>
        <v>กก.</v>
      </c>
      <c r="F302" s="449">
        <f>'Data information'!E519</f>
        <v>34.42</v>
      </c>
      <c r="G302" s="449">
        <f t="shared" si="33"/>
        <v>0</v>
      </c>
      <c r="H302" s="449">
        <f>'Data information'!F519</f>
        <v>0</v>
      </c>
      <c r="I302" s="449">
        <f t="shared" si="34"/>
        <v>0</v>
      </c>
      <c r="J302" s="449">
        <f t="shared" si="35"/>
        <v>0</v>
      </c>
      <c r="K302" s="460"/>
    </row>
    <row r="303" spans="1:11" s="500" customFormat="1" hidden="1">
      <c r="A303" s="460"/>
      <c r="B303" s="482"/>
      <c r="C303" s="489" t="str">
        <f>'Data information'!C520</f>
        <v xml:space="preserve"> - เหล็กสี่เหลี่ยมตัน 1 x 1 ซม.(จมูกบันได)</v>
      </c>
      <c r="D303" s="449"/>
      <c r="E303" s="450" t="str">
        <f>'Data information'!D520</f>
        <v>ม.</v>
      </c>
      <c r="F303" s="449">
        <f>'Data information'!E520</f>
        <v>30</v>
      </c>
      <c r="G303" s="449">
        <f t="shared" si="33"/>
        <v>0</v>
      </c>
      <c r="H303" s="449">
        <f>'Data information'!F520</f>
        <v>0</v>
      </c>
      <c r="I303" s="449">
        <f t="shared" si="34"/>
        <v>0</v>
      </c>
      <c r="J303" s="449">
        <f t="shared" si="35"/>
        <v>0</v>
      </c>
      <c r="K303" s="460"/>
    </row>
    <row r="304" spans="1:11" s="500" customFormat="1" hidden="1">
      <c r="A304" s="460"/>
      <c r="B304" s="482"/>
      <c r="C304" s="489" t="str">
        <f>'Data information'!C521</f>
        <v xml:space="preserve"> - ทาสีกันสนิม</v>
      </c>
      <c r="D304" s="449"/>
      <c r="E304" s="450" t="str">
        <f>'Data information'!D521</f>
        <v>ตร.ม.</v>
      </c>
      <c r="F304" s="449">
        <f>'Data information'!E521</f>
        <v>22.42</v>
      </c>
      <c r="G304" s="449">
        <f t="shared" si="33"/>
        <v>0</v>
      </c>
      <c r="H304" s="449">
        <f>'Data information'!F521</f>
        <v>30</v>
      </c>
      <c r="I304" s="449">
        <f t="shared" si="34"/>
        <v>0</v>
      </c>
      <c r="J304" s="449">
        <f t="shared" si="35"/>
        <v>0</v>
      </c>
      <c r="K304" s="460"/>
    </row>
    <row r="305" spans="1:11" s="500" customFormat="1" hidden="1">
      <c r="A305" s="460"/>
      <c r="B305" s="482"/>
      <c r="C305" s="489" t="str">
        <f>'Data information'!C522</f>
        <v xml:space="preserve"> - ทาสีน้ำมัน</v>
      </c>
      <c r="D305" s="449"/>
      <c r="E305" s="450" t="str">
        <f>'Data information'!D522</f>
        <v>ตร.ม.</v>
      </c>
      <c r="F305" s="449">
        <f>'Data information'!E522</f>
        <v>66.12</v>
      </c>
      <c r="G305" s="449">
        <f t="shared" si="33"/>
        <v>0</v>
      </c>
      <c r="H305" s="449">
        <f>'Data information'!F522</f>
        <v>35</v>
      </c>
      <c r="I305" s="449">
        <f t="shared" si="34"/>
        <v>0</v>
      </c>
      <c r="J305" s="449">
        <f t="shared" si="35"/>
        <v>0</v>
      </c>
      <c r="K305" s="460"/>
    </row>
    <row r="306" spans="1:11" s="500" customFormat="1" hidden="1">
      <c r="A306" s="460"/>
      <c r="B306" s="482"/>
      <c r="C306" s="489" t="str">
        <f>'Data information'!C523</f>
        <v xml:space="preserve"> - งานราวเหล็ก ราวบันได ST.2-1</v>
      </c>
      <c r="D306" s="449"/>
      <c r="E306" s="450" t="str">
        <f>'Data information'!D523</f>
        <v>ม.</v>
      </c>
      <c r="F306" s="449">
        <f>'Data information'!E523</f>
        <v>1838.53</v>
      </c>
      <c r="G306" s="449">
        <f t="shared" si="33"/>
        <v>0</v>
      </c>
      <c r="H306" s="449">
        <f>'Data information'!F523</f>
        <v>560</v>
      </c>
      <c r="I306" s="449">
        <f t="shared" si="34"/>
        <v>0</v>
      </c>
      <c r="J306" s="449">
        <f t="shared" si="35"/>
        <v>0</v>
      </c>
      <c r="K306" s="460"/>
    </row>
    <row r="307" spans="1:11" s="500" customFormat="1" hidden="1">
      <c r="A307" s="460"/>
      <c r="B307" s="482"/>
      <c r="C307" s="485" t="str">
        <f>'Data information'!C524</f>
        <v>งานบันได ST.2-2 อาคาร 1,6</v>
      </c>
      <c r="D307" s="449"/>
      <c r="E307" s="450"/>
      <c r="F307" s="449"/>
      <c r="G307" s="449"/>
      <c r="H307" s="449"/>
      <c r="I307" s="449"/>
      <c r="J307" s="449"/>
      <c r="K307" s="460"/>
    </row>
    <row r="308" spans="1:11" s="500" customFormat="1" hidden="1">
      <c r="A308" s="460"/>
      <c r="B308" s="482"/>
      <c r="C308" s="489" t="str">
        <f>'Data information'!C525</f>
        <v xml:space="preserve"> - H-200X200X8X12mm. </v>
      </c>
      <c r="D308" s="449"/>
      <c r="E308" s="450" t="str">
        <f>'Data information'!D525</f>
        <v>กก.</v>
      </c>
      <c r="F308" s="449">
        <f>'Data information'!E525</f>
        <v>33.409999999999997</v>
      </c>
      <c r="G308" s="449">
        <f t="shared" si="33"/>
        <v>0</v>
      </c>
      <c r="H308" s="449">
        <f>'Data information'!F525</f>
        <v>0</v>
      </c>
      <c r="I308" s="449">
        <f t="shared" si="34"/>
        <v>0</v>
      </c>
      <c r="J308" s="449">
        <f t="shared" si="35"/>
        <v>0</v>
      </c>
      <c r="K308" s="460"/>
    </row>
    <row r="309" spans="1:11" s="500" customFormat="1" hidden="1">
      <c r="A309" s="460"/>
      <c r="B309" s="482"/>
      <c r="C309" s="489" t="str">
        <f>'Data information'!C526</f>
        <v xml:space="preserve"> - H-194X150X6X9mm.</v>
      </c>
      <c r="D309" s="449"/>
      <c r="E309" s="450" t="str">
        <f>'Data information'!D526</f>
        <v>กก.</v>
      </c>
      <c r="F309" s="449">
        <f>'Data information'!E526</f>
        <v>34.020000000000003</v>
      </c>
      <c r="G309" s="449">
        <f t="shared" si="33"/>
        <v>0</v>
      </c>
      <c r="H309" s="449">
        <f>'Data information'!F526</f>
        <v>0</v>
      </c>
      <c r="I309" s="449">
        <f t="shared" si="34"/>
        <v>0</v>
      </c>
      <c r="J309" s="449">
        <f t="shared" si="35"/>
        <v>0</v>
      </c>
      <c r="K309" s="460"/>
    </row>
    <row r="310" spans="1:11" s="500" customFormat="1" hidden="1">
      <c r="A310" s="460"/>
      <c r="B310" s="482"/>
      <c r="C310" s="489" t="str">
        <f>'Data information'!C527</f>
        <v xml:space="preserve"> - C-CHANNELS 200X80X7.5X11.0mm.</v>
      </c>
      <c r="D310" s="449"/>
      <c r="E310" s="450" t="str">
        <f>'Data information'!D527</f>
        <v>กก.</v>
      </c>
      <c r="F310" s="449">
        <f>'Data information'!E527</f>
        <v>35.840000000000003</v>
      </c>
      <c r="G310" s="449">
        <f t="shared" si="33"/>
        <v>0</v>
      </c>
      <c r="H310" s="449">
        <f>'Data information'!F527</f>
        <v>0</v>
      </c>
      <c r="I310" s="449">
        <f t="shared" si="34"/>
        <v>0</v>
      </c>
      <c r="J310" s="449">
        <f t="shared" si="35"/>
        <v>0</v>
      </c>
      <c r="K310" s="460"/>
    </row>
    <row r="311" spans="1:11" s="500" customFormat="1" hidden="1">
      <c r="A311" s="460"/>
      <c r="B311" s="482"/>
      <c r="C311" s="489" t="str">
        <f>'Data information'!C528</f>
        <v xml:space="preserve"> - ลูกนอนบันไดแผ่นเหล็กลายตีนไก่  หนา 6 มม.พับ</v>
      </c>
      <c r="D311" s="449"/>
      <c r="E311" s="450" t="str">
        <f>'Data information'!D528</f>
        <v>กก.</v>
      </c>
      <c r="F311" s="449">
        <f>'Data information'!E528</f>
        <v>39.79</v>
      </c>
      <c r="G311" s="449">
        <f t="shared" si="33"/>
        <v>0</v>
      </c>
      <c r="H311" s="449">
        <f>'Data information'!F528</f>
        <v>0</v>
      </c>
      <c r="I311" s="449">
        <f t="shared" si="34"/>
        <v>0</v>
      </c>
      <c r="J311" s="449">
        <f t="shared" si="35"/>
        <v>0</v>
      </c>
      <c r="K311" s="460"/>
    </row>
    <row r="312" spans="1:11" s="500" customFormat="1" hidden="1">
      <c r="A312" s="460"/>
      <c r="B312" s="482"/>
      <c r="C312" s="489" t="str">
        <f>'Data information'!C529</f>
        <v xml:space="preserve"> - แผ่นเหล็กขนาด 250X400X20mm. </v>
      </c>
      <c r="D312" s="449"/>
      <c r="E312" s="450" t="str">
        <f>'Data information'!D529</f>
        <v>กก.</v>
      </c>
      <c r="F312" s="449">
        <f>'Data information'!E529</f>
        <v>28.44</v>
      </c>
      <c r="G312" s="449">
        <f t="shared" si="33"/>
        <v>0</v>
      </c>
      <c r="H312" s="449">
        <f>'Data information'!F529</f>
        <v>0</v>
      </c>
      <c r="I312" s="449">
        <f t="shared" si="34"/>
        <v>0</v>
      </c>
      <c r="J312" s="449">
        <f t="shared" si="35"/>
        <v>0</v>
      </c>
      <c r="K312" s="460"/>
    </row>
    <row r="313" spans="1:11" s="500" customFormat="1" hidden="1">
      <c r="A313" s="460"/>
      <c r="B313" s="482"/>
      <c r="C313" s="489" t="str">
        <f>'Data information'!C530</f>
        <v xml:space="preserve"> - แผ่นเหล็กขนาด 250X250X20mm. </v>
      </c>
      <c r="D313" s="449"/>
      <c r="E313" s="450" t="str">
        <f>'Data information'!D530</f>
        <v>กก.</v>
      </c>
      <c r="F313" s="449">
        <f>'Data information'!E530</f>
        <v>28.44</v>
      </c>
      <c r="G313" s="449">
        <f t="shared" si="33"/>
        <v>0</v>
      </c>
      <c r="H313" s="449">
        <f>'Data information'!F530</f>
        <v>0</v>
      </c>
      <c r="I313" s="449">
        <f t="shared" si="34"/>
        <v>0</v>
      </c>
      <c r="J313" s="449">
        <f t="shared" si="35"/>
        <v>0</v>
      </c>
      <c r="K313" s="460"/>
    </row>
    <row r="314" spans="1:11" s="500" customFormat="1" hidden="1">
      <c r="A314" s="460"/>
      <c r="B314" s="482"/>
      <c r="C314" s="489" t="str">
        <f>'Data information'!C531</f>
        <v xml:space="preserve"> - แผ่นเหล็กขนาด 200X350X20mm. </v>
      </c>
      <c r="D314" s="449"/>
      <c r="E314" s="450" t="str">
        <f>'Data information'!D531</f>
        <v>กก.</v>
      </c>
      <c r="F314" s="449">
        <f>'Data information'!E531</f>
        <v>28.44</v>
      </c>
      <c r="G314" s="449">
        <f t="shared" si="33"/>
        <v>0</v>
      </c>
      <c r="H314" s="449">
        <f>'Data information'!F531</f>
        <v>0</v>
      </c>
      <c r="I314" s="449">
        <f t="shared" si="34"/>
        <v>0</v>
      </c>
      <c r="J314" s="449">
        <f t="shared" si="35"/>
        <v>0</v>
      </c>
      <c r="K314" s="460"/>
    </row>
    <row r="315" spans="1:11" s="500" customFormat="1" hidden="1">
      <c r="A315" s="460"/>
      <c r="B315" s="482"/>
      <c r="C315" s="489" t="str">
        <f>'Data information'!C532</f>
        <v xml:space="preserve"> - Dowel DB20 ยาว 0.40 ม. (DETAIL-1)</v>
      </c>
      <c r="D315" s="449"/>
      <c r="E315" s="450" t="str">
        <f>'Data information'!D532</f>
        <v>กก.</v>
      </c>
      <c r="F315" s="449">
        <f>'Data information'!E532</f>
        <v>20.18</v>
      </c>
      <c r="G315" s="449">
        <f t="shared" si="33"/>
        <v>0</v>
      </c>
      <c r="H315" s="449">
        <f>'Data information'!F532</f>
        <v>0</v>
      </c>
      <c r="I315" s="449">
        <f t="shared" si="34"/>
        <v>0</v>
      </c>
      <c r="J315" s="449">
        <f t="shared" si="35"/>
        <v>0</v>
      </c>
      <c r="K315" s="460"/>
    </row>
    <row r="316" spans="1:11" s="500" customFormat="1" hidden="1">
      <c r="A316" s="460"/>
      <c r="B316" s="482"/>
      <c r="C316" s="489" t="str">
        <f>'Data information'!C533</f>
        <v xml:space="preserve"> - Dowel DB20 ยาว 0.40 ม.  (DETAIL-2)</v>
      </c>
      <c r="D316" s="449"/>
      <c r="E316" s="450" t="str">
        <f>'Data information'!D533</f>
        <v>กก.</v>
      </c>
      <c r="F316" s="449">
        <f>'Data information'!E533</f>
        <v>20.18</v>
      </c>
      <c r="G316" s="449">
        <f t="shared" si="33"/>
        <v>0</v>
      </c>
      <c r="H316" s="449">
        <f>'Data information'!F533</f>
        <v>0</v>
      </c>
      <c r="I316" s="449">
        <f t="shared" si="34"/>
        <v>0</v>
      </c>
      <c r="J316" s="449">
        <f t="shared" si="35"/>
        <v>0</v>
      </c>
      <c r="K316" s="460"/>
    </row>
    <row r="317" spans="1:11" s="500" customFormat="1" hidden="1">
      <c r="A317" s="460"/>
      <c r="B317" s="482"/>
      <c r="C317" s="489" t="str">
        <f>'Data information'!C534</f>
        <v xml:space="preserve"> - Dowel DB16 ยาว 0.40 ม.  (DETAIL-3)</v>
      </c>
      <c r="D317" s="449"/>
      <c r="E317" s="450" t="str">
        <f>'Data information'!D534</f>
        <v>กก.</v>
      </c>
      <c r="F317" s="449">
        <f>'Data information'!E534</f>
        <v>20.14</v>
      </c>
      <c r="G317" s="449">
        <f t="shared" si="33"/>
        <v>0</v>
      </c>
      <c r="H317" s="449">
        <f>'Data information'!F534</f>
        <v>0</v>
      </c>
      <c r="I317" s="449">
        <f t="shared" si="34"/>
        <v>0</v>
      </c>
      <c r="J317" s="449">
        <f t="shared" si="35"/>
        <v>0</v>
      </c>
      <c r="K317" s="460"/>
    </row>
    <row r="318" spans="1:11" s="500" customFormat="1" hidden="1">
      <c r="A318" s="460"/>
      <c r="B318" s="482"/>
      <c r="C318" s="489" t="str">
        <f>'Data information'!C535</f>
        <v xml:space="preserve"> - ค่าแรงเชื่อม ประกอบเหล็กโครงสร้าง</v>
      </c>
      <c r="D318" s="449"/>
      <c r="E318" s="450" t="str">
        <f>'Data information'!D535</f>
        <v>กก.</v>
      </c>
      <c r="F318" s="449">
        <f>'Data information'!E535</f>
        <v>0</v>
      </c>
      <c r="G318" s="449">
        <f t="shared" si="33"/>
        <v>0</v>
      </c>
      <c r="H318" s="449">
        <f>'Data information'!F535</f>
        <v>10</v>
      </c>
      <c r="I318" s="449">
        <f t="shared" si="34"/>
        <v>0</v>
      </c>
      <c r="J318" s="449">
        <f t="shared" si="35"/>
        <v>0</v>
      </c>
      <c r="K318" s="460"/>
    </row>
    <row r="319" spans="1:11" s="500" customFormat="1" hidden="1">
      <c r="A319" s="460"/>
      <c r="B319" s="482"/>
      <c r="C319" s="489" t="str">
        <f>'Data information'!C536</f>
        <v xml:space="preserve"> - ทาสีกันสนิม</v>
      </c>
      <c r="D319" s="449"/>
      <c r="E319" s="450" t="str">
        <f>'Data information'!D536</f>
        <v>ตร.ม.</v>
      </c>
      <c r="F319" s="449">
        <f>'Data information'!E536</f>
        <v>22.42</v>
      </c>
      <c r="G319" s="449">
        <f t="shared" si="33"/>
        <v>0</v>
      </c>
      <c r="H319" s="449">
        <f>'Data information'!F536</f>
        <v>30</v>
      </c>
      <c r="I319" s="449">
        <f t="shared" si="34"/>
        <v>0</v>
      </c>
      <c r="J319" s="449">
        <f t="shared" si="35"/>
        <v>0</v>
      </c>
      <c r="K319" s="460"/>
    </row>
    <row r="320" spans="1:11" s="500" customFormat="1" hidden="1">
      <c r="A320" s="460"/>
      <c r="B320" s="482"/>
      <c r="C320" s="489" t="str">
        <f>'Data information'!C537</f>
        <v xml:space="preserve"> - ทาสีน้ำมัน</v>
      </c>
      <c r="D320" s="449"/>
      <c r="E320" s="450" t="str">
        <f>'Data information'!D537</f>
        <v>ตร.ม.</v>
      </c>
      <c r="F320" s="449">
        <f>'Data information'!E537</f>
        <v>66.12</v>
      </c>
      <c r="G320" s="449">
        <f t="shared" si="33"/>
        <v>0</v>
      </c>
      <c r="H320" s="449">
        <f>'Data information'!F537</f>
        <v>35</v>
      </c>
      <c r="I320" s="449">
        <f t="shared" si="34"/>
        <v>0</v>
      </c>
      <c r="J320" s="449">
        <f t="shared" si="35"/>
        <v>0</v>
      </c>
      <c r="K320" s="460"/>
    </row>
    <row r="321" spans="1:11" s="500" customFormat="1" hidden="1">
      <c r="A321" s="460"/>
      <c r="B321" s="482"/>
      <c r="C321" s="489" t="str">
        <f>'Data information'!C538</f>
        <v xml:space="preserve"> - งานราวเหล็ก ราวบันได ST.2-2</v>
      </c>
      <c r="D321" s="449"/>
      <c r="E321" s="450" t="str">
        <f>'Data information'!D538</f>
        <v>ม.</v>
      </c>
      <c r="F321" s="449">
        <f>'Data information'!E538</f>
        <v>303.774</v>
      </c>
      <c r="G321" s="449">
        <f t="shared" si="33"/>
        <v>0</v>
      </c>
      <c r="H321" s="449">
        <f>'Data information'!F538</f>
        <v>114</v>
      </c>
      <c r="I321" s="449">
        <f t="shared" si="34"/>
        <v>0</v>
      </c>
      <c r="J321" s="449">
        <f t="shared" si="35"/>
        <v>0</v>
      </c>
      <c r="K321" s="460"/>
    </row>
    <row r="322" spans="1:11" s="500" customFormat="1" hidden="1">
      <c r="A322" s="460"/>
      <c r="B322" s="482"/>
      <c r="C322" s="485" t="str">
        <f>'Data information'!C539</f>
        <v>งานบันได ST.2-2 อาคาร 4</v>
      </c>
      <c r="D322" s="449"/>
      <c r="E322" s="450"/>
      <c r="F322" s="449"/>
      <c r="G322" s="449"/>
      <c r="H322" s="449"/>
      <c r="I322" s="449"/>
      <c r="J322" s="449"/>
      <c r="K322" s="460"/>
    </row>
    <row r="323" spans="1:11" s="500" customFormat="1" hidden="1">
      <c r="A323" s="460"/>
      <c r="B323" s="482"/>
      <c r="C323" s="489" t="str">
        <f>'Data information'!C540</f>
        <v xml:space="preserve"> - H-390X300X10X16 mm.( แม่บันได )</v>
      </c>
      <c r="D323" s="449"/>
      <c r="E323" s="450" t="str">
        <f>'Data information'!D540</f>
        <v>กก.</v>
      </c>
      <c r="F323" s="449">
        <f>'Data information'!E540</f>
        <v>34.64</v>
      </c>
      <c r="G323" s="449">
        <f t="shared" si="33"/>
        <v>0</v>
      </c>
      <c r="H323" s="449">
        <f>'Data information'!F540</f>
        <v>0</v>
      </c>
      <c r="I323" s="449">
        <f t="shared" si="34"/>
        <v>0</v>
      </c>
      <c r="J323" s="449">
        <f t="shared" si="35"/>
        <v>0</v>
      </c>
      <c r="K323" s="460"/>
    </row>
    <row r="324" spans="1:11" s="500" customFormat="1" hidden="1">
      <c r="A324" s="460"/>
      <c r="B324" s="482"/>
      <c r="C324" s="489" t="str">
        <f>'Data information'!C541</f>
        <v xml:space="preserve"> - แผ่นเหล็กเรียบดำหนา 6 มม. (ลูกตั้ง-ลูกนอน)</v>
      </c>
      <c r="D324" s="449"/>
      <c r="E324" s="450" t="str">
        <f>'Data information'!D541</f>
        <v>กก.</v>
      </c>
      <c r="F324" s="449">
        <f>'Data information'!E541</f>
        <v>25.12</v>
      </c>
      <c r="G324" s="449">
        <f t="shared" si="33"/>
        <v>0</v>
      </c>
      <c r="H324" s="449">
        <f>'Data information'!F541</f>
        <v>0</v>
      </c>
      <c r="I324" s="449">
        <f t="shared" si="34"/>
        <v>0</v>
      </c>
      <c r="J324" s="449">
        <f t="shared" si="35"/>
        <v>0</v>
      </c>
      <c r="K324" s="460"/>
    </row>
    <row r="325" spans="1:11" s="500" customFormat="1" hidden="1">
      <c r="A325" s="460"/>
      <c r="B325" s="482"/>
      <c r="C325" s="489" t="str">
        <f>'Data information'!C542</f>
        <v xml:space="preserve"> - แผ่นเหล็กขนาด 1000X400X25mm. </v>
      </c>
      <c r="D325" s="449"/>
      <c r="E325" s="450" t="str">
        <f>'Data information'!D542</f>
        <v>กก.</v>
      </c>
      <c r="F325" s="449">
        <f>'Data information'!E542</f>
        <v>28.44</v>
      </c>
      <c r="G325" s="449">
        <f t="shared" si="33"/>
        <v>0</v>
      </c>
      <c r="H325" s="449">
        <f>'Data information'!F542</f>
        <v>0</v>
      </c>
      <c r="I325" s="449">
        <f t="shared" si="34"/>
        <v>0</v>
      </c>
      <c r="J325" s="449">
        <f t="shared" si="35"/>
        <v>0</v>
      </c>
      <c r="K325" s="460"/>
    </row>
    <row r="326" spans="1:11" s="500" customFormat="1" hidden="1">
      <c r="A326" s="460"/>
      <c r="B326" s="482"/>
      <c r="C326" s="489" t="str">
        <f>'Data information'!C543</f>
        <v xml:space="preserve"> - แผ่นเหล็กขนาด 400X400X25mm. </v>
      </c>
      <c r="D326" s="449"/>
      <c r="E326" s="450" t="str">
        <f>'Data information'!D543</f>
        <v>กก.</v>
      </c>
      <c r="F326" s="449">
        <f>'Data information'!E543</f>
        <v>28.44</v>
      </c>
      <c r="G326" s="449">
        <f t="shared" si="33"/>
        <v>0</v>
      </c>
      <c r="H326" s="449">
        <f>'Data information'!F543</f>
        <v>0</v>
      </c>
      <c r="I326" s="449">
        <f t="shared" si="34"/>
        <v>0</v>
      </c>
      <c r="J326" s="449">
        <f t="shared" si="35"/>
        <v>0</v>
      </c>
      <c r="K326" s="460"/>
    </row>
    <row r="327" spans="1:11" s="500" customFormat="1" hidden="1">
      <c r="A327" s="460"/>
      <c r="B327" s="482"/>
      <c r="C327" s="489" t="str">
        <f>'Data information'!C544</f>
        <v xml:space="preserve"> - ค่าแรงเชื่อม ประกอบเหล็กโครงสร้าง</v>
      </c>
      <c r="D327" s="449"/>
      <c r="E327" s="450" t="str">
        <f>'Data information'!D544</f>
        <v>กก.</v>
      </c>
      <c r="F327" s="449">
        <f>'Data information'!E544</f>
        <v>0</v>
      </c>
      <c r="G327" s="449">
        <f t="shared" si="33"/>
        <v>0</v>
      </c>
      <c r="H327" s="449">
        <f>'Data information'!F544</f>
        <v>10</v>
      </c>
      <c r="I327" s="449">
        <f t="shared" si="34"/>
        <v>0</v>
      </c>
      <c r="J327" s="449">
        <f t="shared" si="35"/>
        <v>0</v>
      </c>
      <c r="K327" s="460"/>
    </row>
    <row r="328" spans="1:11" s="500" customFormat="1" hidden="1">
      <c r="A328" s="460"/>
      <c r="B328" s="482"/>
      <c r="C328" s="489" t="str">
        <f>'Data information'!C545</f>
        <v xml:space="preserve"> - Dowel DB25 </v>
      </c>
      <c r="D328" s="449"/>
      <c r="E328" s="450" t="str">
        <f>'Data information'!D545</f>
        <v>กก.</v>
      </c>
      <c r="F328" s="449">
        <f>'Data information'!E545</f>
        <v>20.41</v>
      </c>
      <c r="G328" s="449">
        <f t="shared" si="33"/>
        <v>0</v>
      </c>
      <c r="H328" s="449">
        <f>'Data information'!F545</f>
        <v>0</v>
      </c>
      <c r="I328" s="449">
        <f t="shared" si="34"/>
        <v>0</v>
      </c>
      <c r="J328" s="449">
        <f t="shared" si="35"/>
        <v>0</v>
      </c>
      <c r="K328" s="460"/>
    </row>
    <row r="329" spans="1:11" s="500" customFormat="1" hidden="1">
      <c r="A329" s="460"/>
      <c r="B329" s="482"/>
      <c r="C329" s="489" t="str">
        <f>'Data information'!C546</f>
        <v xml:space="preserve"> - คอนกรีต ขัดมันเรียบ (ลูกนอนบันได)</v>
      </c>
      <c r="D329" s="449"/>
      <c r="E329" s="450" t="str">
        <f>'Data information'!D546</f>
        <v>ลบ.ม.</v>
      </c>
      <c r="F329" s="449">
        <f>'Data information'!E546</f>
        <v>1971.96</v>
      </c>
      <c r="G329" s="449">
        <f t="shared" si="33"/>
        <v>0</v>
      </c>
      <c r="H329" s="449">
        <f>'Data information'!F546</f>
        <v>519</v>
      </c>
      <c r="I329" s="449">
        <f t="shared" si="34"/>
        <v>0</v>
      </c>
      <c r="J329" s="449">
        <f t="shared" si="35"/>
        <v>0</v>
      </c>
      <c r="K329" s="460"/>
    </row>
    <row r="330" spans="1:11" s="500" customFormat="1" hidden="1">
      <c r="A330" s="460"/>
      <c r="B330" s="482"/>
      <c r="C330" s="489" t="str">
        <f>'Data information'!C547</f>
        <v xml:space="preserve"> - เหล็กเสริม RB 9 มม.</v>
      </c>
      <c r="D330" s="449"/>
      <c r="E330" s="450" t="str">
        <f>'Data information'!D547</f>
        <v>กก.</v>
      </c>
      <c r="F330" s="449">
        <f>'Data information'!E547</f>
        <v>20.79</v>
      </c>
      <c r="G330" s="449">
        <f t="shared" si="33"/>
        <v>0</v>
      </c>
      <c r="H330" s="449">
        <f>'Data information'!F547</f>
        <v>4.4000000000000004</v>
      </c>
      <c r="I330" s="449">
        <f t="shared" si="34"/>
        <v>0</v>
      </c>
      <c r="J330" s="449">
        <f t="shared" si="35"/>
        <v>0</v>
      </c>
      <c r="K330" s="460"/>
    </row>
    <row r="331" spans="1:11" s="500" customFormat="1" hidden="1">
      <c r="A331" s="460"/>
      <c r="B331" s="482"/>
      <c r="C331" s="489" t="str">
        <f>'Data information'!C548</f>
        <v xml:space="preserve"> - เหล็กเสริม DB 12 มม.</v>
      </c>
      <c r="D331" s="449"/>
      <c r="E331" s="450" t="str">
        <f>'Data information'!D548</f>
        <v>กก.</v>
      </c>
      <c r="F331" s="449">
        <f>'Data information'!E548</f>
        <v>20.2</v>
      </c>
      <c r="G331" s="449">
        <f t="shared" si="33"/>
        <v>0</v>
      </c>
      <c r="H331" s="449">
        <f>'Data information'!F548</f>
        <v>3.6</v>
      </c>
      <c r="I331" s="449">
        <f t="shared" si="34"/>
        <v>0</v>
      </c>
      <c r="J331" s="449">
        <f t="shared" si="35"/>
        <v>0</v>
      </c>
      <c r="K331" s="460"/>
    </row>
    <row r="332" spans="1:11" s="500" customFormat="1" hidden="1">
      <c r="A332" s="460"/>
      <c r="B332" s="482"/>
      <c r="C332" s="489" t="str">
        <f>'Data information'!C549</f>
        <v xml:space="preserve"> - ลวดผูกเหล็ก</v>
      </c>
      <c r="D332" s="449"/>
      <c r="E332" s="450" t="str">
        <f>'Data information'!D549</f>
        <v>กก.</v>
      </c>
      <c r="F332" s="449">
        <f>'Data information'!E549</f>
        <v>34.42</v>
      </c>
      <c r="G332" s="449">
        <f t="shared" si="33"/>
        <v>0</v>
      </c>
      <c r="H332" s="449">
        <f>'Data information'!F549</f>
        <v>0</v>
      </c>
      <c r="I332" s="449">
        <f t="shared" si="34"/>
        <v>0</v>
      </c>
      <c r="J332" s="449">
        <f t="shared" si="35"/>
        <v>0</v>
      </c>
      <c r="K332" s="460"/>
    </row>
    <row r="333" spans="1:11" s="500" customFormat="1" hidden="1">
      <c r="A333" s="460"/>
      <c r="B333" s="482"/>
      <c r="C333" s="489" t="str">
        <f>'Data information'!C550</f>
        <v xml:space="preserve"> - เหล็กสี่เหลี่ยมตัน 1 x 1 ซม.(จมูกบันได)</v>
      </c>
      <c r="D333" s="449"/>
      <c r="E333" s="450" t="str">
        <f>'Data information'!D550</f>
        <v>ม.</v>
      </c>
      <c r="F333" s="449">
        <f>'Data information'!E550</f>
        <v>30</v>
      </c>
      <c r="G333" s="449">
        <f t="shared" si="33"/>
        <v>0</v>
      </c>
      <c r="H333" s="449">
        <f>'Data information'!F550</f>
        <v>0</v>
      </c>
      <c r="I333" s="449">
        <f t="shared" si="34"/>
        <v>0</v>
      </c>
      <c r="J333" s="449">
        <f t="shared" si="35"/>
        <v>0</v>
      </c>
      <c r="K333" s="460"/>
    </row>
    <row r="334" spans="1:11" s="500" customFormat="1" hidden="1">
      <c r="A334" s="460"/>
      <c r="B334" s="482"/>
      <c r="C334" s="489" t="str">
        <f>'Data information'!C551</f>
        <v xml:space="preserve"> - ทาสีกันสนิม</v>
      </c>
      <c r="D334" s="449"/>
      <c r="E334" s="450" t="str">
        <f>'Data information'!D551</f>
        <v>ตร.ม.</v>
      </c>
      <c r="F334" s="449">
        <f>'Data information'!E551</f>
        <v>22.42</v>
      </c>
      <c r="G334" s="449">
        <f t="shared" si="33"/>
        <v>0</v>
      </c>
      <c r="H334" s="449">
        <f>'Data information'!F551</f>
        <v>30</v>
      </c>
      <c r="I334" s="449">
        <f t="shared" si="34"/>
        <v>0</v>
      </c>
      <c r="J334" s="449">
        <f t="shared" si="35"/>
        <v>0</v>
      </c>
      <c r="K334" s="460"/>
    </row>
    <row r="335" spans="1:11" s="500" customFormat="1" hidden="1">
      <c r="A335" s="460"/>
      <c r="B335" s="482"/>
      <c r="C335" s="489" t="str">
        <f>'Data information'!C552</f>
        <v xml:space="preserve"> - ทาสีน้ำมัน</v>
      </c>
      <c r="D335" s="449"/>
      <c r="E335" s="450" t="str">
        <f>'Data information'!D552</f>
        <v>ตร.ม.</v>
      </c>
      <c r="F335" s="449">
        <f>'Data information'!E552</f>
        <v>66.12</v>
      </c>
      <c r="G335" s="449">
        <f t="shared" si="33"/>
        <v>0</v>
      </c>
      <c r="H335" s="449">
        <f>'Data information'!F552</f>
        <v>35</v>
      </c>
      <c r="I335" s="449">
        <f t="shared" si="34"/>
        <v>0</v>
      </c>
      <c r="J335" s="449">
        <f t="shared" si="35"/>
        <v>0</v>
      </c>
      <c r="K335" s="460"/>
    </row>
    <row r="336" spans="1:11" s="500" customFormat="1" hidden="1">
      <c r="A336" s="460"/>
      <c r="B336" s="482"/>
      <c r="C336" s="489" t="str">
        <f>'Data information'!C553</f>
        <v xml:space="preserve"> - งานราวเหล็ก ราวบันได ST.2-2</v>
      </c>
      <c r="D336" s="449"/>
      <c r="E336" s="450" t="str">
        <f>'Data information'!D553</f>
        <v>ม.</v>
      </c>
      <c r="F336" s="449">
        <f>'Data information'!E553</f>
        <v>1838.53</v>
      </c>
      <c r="G336" s="449">
        <f t="shared" si="33"/>
        <v>0</v>
      </c>
      <c r="H336" s="449">
        <f>'Data information'!F553</f>
        <v>560</v>
      </c>
      <c r="I336" s="449">
        <f t="shared" si="34"/>
        <v>0</v>
      </c>
      <c r="J336" s="449">
        <f t="shared" si="35"/>
        <v>0</v>
      </c>
      <c r="K336" s="460"/>
    </row>
    <row r="337" spans="1:11" s="500" customFormat="1" hidden="1">
      <c r="A337" s="460"/>
      <c r="B337" s="482"/>
      <c r="C337" s="485" t="str">
        <f>'Data information'!C554</f>
        <v>งานบันได ST.2-3 อาคาร 1</v>
      </c>
      <c r="D337" s="449"/>
      <c r="E337" s="450"/>
      <c r="F337" s="449"/>
      <c r="G337" s="449"/>
      <c r="H337" s="449"/>
      <c r="I337" s="449"/>
      <c r="J337" s="449"/>
      <c r="K337" s="460"/>
    </row>
    <row r="338" spans="1:11" s="500" customFormat="1" hidden="1">
      <c r="A338" s="460"/>
      <c r="B338" s="482"/>
      <c r="C338" s="489" t="str">
        <f>'Data information'!C555</f>
        <v xml:space="preserve"> - H-200X200X8X12mm. </v>
      </c>
      <c r="D338" s="449"/>
      <c r="E338" s="450" t="str">
        <f>'Data information'!D555</f>
        <v>กก.</v>
      </c>
      <c r="F338" s="449">
        <f>'Data information'!E555</f>
        <v>33.409999999999997</v>
      </c>
      <c r="G338" s="449">
        <f t="shared" si="33"/>
        <v>0</v>
      </c>
      <c r="H338" s="449">
        <f>'Data information'!F555</f>
        <v>0</v>
      </c>
      <c r="I338" s="449">
        <f t="shared" si="34"/>
        <v>0</v>
      </c>
      <c r="J338" s="449">
        <f t="shared" si="35"/>
        <v>0</v>
      </c>
      <c r="K338" s="460"/>
    </row>
    <row r="339" spans="1:11" s="500" customFormat="1" hidden="1">
      <c r="A339" s="460"/>
      <c r="B339" s="482"/>
      <c r="C339" s="489" t="str">
        <f>'Data information'!C556</f>
        <v xml:space="preserve"> - H-194X150X6X9mm.</v>
      </c>
      <c r="D339" s="449"/>
      <c r="E339" s="450" t="str">
        <f>'Data information'!D556</f>
        <v>กก.</v>
      </c>
      <c r="F339" s="449">
        <f>'Data information'!E556</f>
        <v>34.020000000000003</v>
      </c>
      <c r="G339" s="449">
        <f t="shared" si="33"/>
        <v>0</v>
      </c>
      <c r="H339" s="449">
        <f>'Data information'!F556</f>
        <v>0</v>
      </c>
      <c r="I339" s="449">
        <f t="shared" si="34"/>
        <v>0</v>
      </c>
      <c r="J339" s="449">
        <f t="shared" si="35"/>
        <v>0</v>
      </c>
      <c r="K339" s="460"/>
    </row>
    <row r="340" spans="1:11" s="500" customFormat="1" hidden="1">
      <c r="A340" s="460"/>
      <c r="B340" s="482"/>
      <c r="C340" s="489" t="str">
        <f>'Data information'!C557</f>
        <v xml:space="preserve"> - C-CHANNELS 200X80X7.5X11.0mm.</v>
      </c>
      <c r="D340" s="449"/>
      <c r="E340" s="450" t="str">
        <f>'Data information'!D557</f>
        <v>กก.</v>
      </c>
      <c r="F340" s="449">
        <f>'Data information'!E557</f>
        <v>35.840000000000003</v>
      </c>
      <c r="G340" s="449">
        <f t="shared" si="33"/>
        <v>0</v>
      </c>
      <c r="H340" s="449">
        <f>'Data information'!F557</f>
        <v>0</v>
      </c>
      <c r="I340" s="449">
        <f t="shared" si="34"/>
        <v>0</v>
      </c>
      <c r="J340" s="449">
        <f t="shared" si="35"/>
        <v>0</v>
      </c>
      <c r="K340" s="460"/>
    </row>
    <row r="341" spans="1:11" s="500" customFormat="1" hidden="1">
      <c r="A341" s="460"/>
      <c r="B341" s="482"/>
      <c r="C341" s="489" t="str">
        <f>'Data information'!C558</f>
        <v xml:space="preserve"> - ลูกนอนบันไดแผ่นเหล็กลายตีนไก่  หนา 6 มม.พับ</v>
      </c>
      <c r="D341" s="449"/>
      <c r="E341" s="450" t="str">
        <f>'Data information'!D558</f>
        <v>กก.</v>
      </c>
      <c r="F341" s="449">
        <f>'Data information'!E558</f>
        <v>39.79</v>
      </c>
      <c r="G341" s="449">
        <f t="shared" si="33"/>
        <v>0</v>
      </c>
      <c r="H341" s="449">
        <f>'Data information'!F558</f>
        <v>0</v>
      </c>
      <c r="I341" s="449">
        <f t="shared" si="34"/>
        <v>0</v>
      </c>
      <c r="J341" s="449">
        <f t="shared" si="35"/>
        <v>0</v>
      </c>
      <c r="K341" s="460"/>
    </row>
    <row r="342" spans="1:11" s="500" customFormat="1" hidden="1">
      <c r="A342" s="460"/>
      <c r="B342" s="482"/>
      <c r="C342" s="489" t="str">
        <f>'Data information'!C559</f>
        <v xml:space="preserve"> - แผ่นเหล็กขนาด 250X400X20mm. </v>
      </c>
      <c r="D342" s="449"/>
      <c r="E342" s="450" t="str">
        <f>'Data information'!D559</f>
        <v>กก.</v>
      </c>
      <c r="F342" s="449">
        <f>'Data information'!E559</f>
        <v>28.44</v>
      </c>
      <c r="G342" s="449">
        <f t="shared" si="33"/>
        <v>0</v>
      </c>
      <c r="H342" s="449">
        <f>'Data information'!F559</f>
        <v>0</v>
      </c>
      <c r="I342" s="449">
        <f t="shared" si="34"/>
        <v>0</v>
      </c>
      <c r="J342" s="449">
        <f t="shared" si="35"/>
        <v>0</v>
      </c>
      <c r="K342" s="460"/>
    </row>
    <row r="343" spans="1:11" s="500" customFormat="1" hidden="1">
      <c r="A343" s="460"/>
      <c r="B343" s="482"/>
      <c r="C343" s="489" t="str">
        <f>'Data information'!C560</f>
        <v xml:space="preserve"> - แผ่นเหล็กขนาด 250X250X20mm. </v>
      </c>
      <c r="D343" s="449"/>
      <c r="E343" s="450" t="str">
        <f>'Data information'!D560</f>
        <v>กก.</v>
      </c>
      <c r="F343" s="449">
        <f>'Data information'!E560</f>
        <v>28.44</v>
      </c>
      <c r="G343" s="449">
        <f t="shared" si="33"/>
        <v>0</v>
      </c>
      <c r="H343" s="449">
        <f>'Data information'!F560</f>
        <v>0</v>
      </c>
      <c r="I343" s="449">
        <f t="shared" si="34"/>
        <v>0</v>
      </c>
      <c r="J343" s="449">
        <f t="shared" si="35"/>
        <v>0</v>
      </c>
      <c r="K343" s="460"/>
    </row>
    <row r="344" spans="1:11" s="500" customFormat="1" hidden="1">
      <c r="A344" s="460"/>
      <c r="B344" s="482"/>
      <c r="C344" s="489" t="str">
        <f>'Data information'!C561</f>
        <v xml:space="preserve"> - แผ่นเหล็กขนาด 200X350X20mm. </v>
      </c>
      <c r="D344" s="449"/>
      <c r="E344" s="450" t="str">
        <f>'Data information'!D561</f>
        <v>กก.</v>
      </c>
      <c r="F344" s="449">
        <f>'Data information'!E561</f>
        <v>28.44</v>
      </c>
      <c r="G344" s="449">
        <f t="shared" si="33"/>
        <v>0</v>
      </c>
      <c r="H344" s="449">
        <f>'Data information'!F561</f>
        <v>0</v>
      </c>
      <c r="I344" s="449">
        <f t="shared" si="34"/>
        <v>0</v>
      </c>
      <c r="J344" s="449">
        <f t="shared" si="35"/>
        <v>0</v>
      </c>
      <c r="K344" s="460"/>
    </row>
    <row r="345" spans="1:11" s="500" customFormat="1" hidden="1">
      <c r="A345" s="460"/>
      <c r="B345" s="482"/>
      <c r="C345" s="489" t="str">
        <f>'Data information'!C562</f>
        <v xml:space="preserve"> - Dowel DB20 ยาว 0.40 ม. (DETAIL-1)</v>
      </c>
      <c r="D345" s="449"/>
      <c r="E345" s="450" t="str">
        <f>'Data information'!D562</f>
        <v>กก.</v>
      </c>
      <c r="F345" s="449">
        <f>'Data information'!E562</f>
        <v>20.18</v>
      </c>
      <c r="G345" s="449">
        <f t="shared" si="33"/>
        <v>0</v>
      </c>
      <c r="H345" s="449">
        <f>'Data information'!F562</f>
        <v>0</v>
      </c>
      <c r="I345" s="449">
        <f t="shared" si="34"/>
        <v>0</v>
      </c>
      <c r="J345" s="449">
        <f t="shared" si="35"/>
        <v>0</v>
      </c>
      <c r="K345" s="460"/>
    </row>
    <row r="346" spans="1:11" s="500" customFormat="1" hidden="1">
      <c r="A346" s="460"/>
      <c r="B346" s="482"/>
      <c r="C346" s="489" t="str">
        <f>'Data information'!C563</f>
        <v xml:space="preserve"> - Dowel DB20 ยาว 0.40 ม.  (DETAIL-2)</v>
      </c>
      <c r="D346" s="449"/>
      <c r="E346" s="450" t="str">
        <f>'Data information'!D563</f>
        <v>กก.</v>
      </c>
      <c r="F346" s="449">
        <f>'Data information'!E563</f>
        <v>20.18</v>
      </c>
      <c r="G346" s="449">
        <f t="shared" si="33"/>
        <v>0</v>
      </c>
      <c r="H346" s="449">
        <f>'Data information'!F563</f>
        <v>0</v>
      </c>
      <c r="I346" s="449">
        <f t="shared" si="34"/>
        <v>0</v>
      </c>
      <c r="J346" s="449">
        <f t="shared" si="35"/>
        <v>0</v>
      </c>
      <c r="K346" s="460"/>
    </row>
    <row r="347" spans="1:11" s="500" customFormat="1" hidden="1">
      <c r="A347" s="460"/>
      <c r="B347" s="482"/>
      <c r="C347" s="489" t="str">
        <f>'Data information'!C564</f>
        <v xml:space="preserve"> - Dowel DB16 ยาว 0.40 ม.  (DETAIL-3)</v>
      </c>
      <c r="D347" s="449"/>
      <c r="E347" s="450" t="str">
        <f>'Data information'!D564</f>
        <v>กก.</v>
      </c>
      <c r="F347" s="449">
        <f>'Data information'!E564</f>
        <v>20.14</v>
      </c>
      <c r="G347" s="449">
        <f t="shared" si="33"/>
        <v>0</v>
      </c>
      <c r="H347" s="449">
        <f>'Data information'!F564</f>
        <v>0</v>
      </c>
      <c r="I347" s="449">
        <f t="shared" si="34"/>
        <v>0</v>
      </c>
      <c r="J347" s="449">
        <f t="shared" si="35"/>
        <v>0</v>
      </c>
      <c r="K347" s="460"/>
    </row>
    <row r="348" spans="1:11" s="500" customFormat="1" hidden="1">
      <c r="A348" s="460"/>
      <c r="B348" s="482"/>
      <c r="C348" s="489" t="str">
        <f>'Data information'!C565</f>
        <v xml:space="preserve"> - ค่าแรงเชื่อม ประกอบเหล็กโครงสร้าง</v>
      </c>
      <c r="D348" s="449"/>
      <c r="E348" s="450" t="str">
        <f>'Data information'!D565</f>
        <v>กก.</v>
      </c>
      <c r="F348" s="449">
        <f>'Data information'!E565</f>
        <v>0</v>
      </c>
      <c r="G348" s="449">
        <f t="shared" si="33"/>
        <v>0</v>
      </c>
      <c r="H348" s="449">
        <f>'Data information'!F565</f>
        <v>10</v>
      </c>
      <c r="I348" s="449">
        <f t="shared" si="34"/>
        <v>0</v>
      </c>
      <c r="J348" s="449">
        <f t="shared" si="35"/>
        <v>0</v>
      </c>
      <c r="K348" s="460"/>
    </row>
    <row r="349" spans="1:11" s="500" customFormat="1" hidden="1">
      <c r="A349" s="460"/>
      <c r="B349" s="482"/>
      <c r="C349" s="489" t="str">
        <f>'Data information'!C566</f>
        <v xml:space="preserve"> - ทาสีกันสนิม</v>
      </c>
      <c r="D349" s="449"/>
      <c r="E349" s="450" t="str">
        <f>'Data information'!D566</f>
        <v>ตร.ม.</v>
      </c>
      <c r="F349" s="449">
        <f>'Data information'!E566</f>
        <v>22.42</v>
      </c>
      <c r="G349" s="449">
        <f t="shared" si="33"/>
        <v>0</v>
      </c>
      <c r="H349" s="449">
        <f>'Data information'!F566</f>
        <v>30</v>
      </c>
      <c r="I349" s="449">
        <f t="shared" si="34"/>
        <v>0</v>
      </c>
      <c r="J349" s="449">
        <f t="shared" si="35"/>
        <v>0</v>
      </c>
      <c r="K349" s="460"/>
    </row>
    <row r="350" spans="1:11" s="500" customFormat="1" hidden="1">
      <c r="A350" s="460"/>
      <c r="B350" s="482"/>
      <c r="C350" s="489" t="str">
        <f>'Data information'!C567</f>
        <v xml:space="preserve"> - ทาสีน้ำมัน</v>
      </c>
      <c r="D350" s="449"/>
      <c r="E350" s="450" t="str">
        <f>'Data information'!D567</f>
        <v>ตร.ม.</v>
      </c>
      <c r="F350" s="449">
        <f>'Data information'!E567</f>
        <v>66.12</v>
      </c>
      <c r="G350" s="449">
        <f t="shared" si="33"/>
        <v>0</v>
      </c>
      <c r="H350" s="449">
        <f>'Data information'!F567</f>
        <v>35</v>
      </c>
      <c r="I350" s="449">
        <f t="shared" si="34"/>
        <v>0</v>
      </c>
      <c r="J350" s="449">
        <f t="shared" si="35"/>
        <v>0</v>
      </c>
      <c r="K350" s="460"/>
    </row>
    <row r="351" spans="1:11" s="500" customFormat="1" hidden="1">
      <c r="A351" s="460"/>
      <c r="B351" s="482"/>
      <c r="C351" s="489" t="str">
        <f>'Data information'!C568</f>
        <v xml:space="preserve"> - งานราวเหล็ก ราวบันได ST.2-3</v>
      </c>
      <c r="D351" s="449"/>
      <c r="E351" s="450" t="str">
        <f>'Data information'!D568</f>
        <v>ม.</v>
      </c>
      <c r="F351" s="449">
        <f>'Data information'!E568</f>
        <v>303.774</v>
      </c>
      <c r="G351" s="449">
        <f t="shared" si="33"/>
        <v>0</v>
      </c>
      <c r="H351" s="449">
        <f>'Data information'!F568</f>
        <v>114</v>
      </c>
      <c r="I351" s="449">
        <f t="shared" si="34"/>
        <v>0</v>
      </c>
      <c r="J351" s="449">
        <f t="shared" si="35"/>
        <v>0</v>
      </c>
      <c r="K351" s="460"/>
    </row>
    <row r="352" spans="1:11" s="500" customFormat="1" hidden="1">
      <c r="A352" s="460"/>
      <c r="B352" s="482"/>
      <c r="C352" s="485" t="str">
        <f>'Data information'!C569</f>
        <v>งานบันได ST.2-4 อาคาร 1</v>
      </c>
      <c r="D352" s="449"/>
      <c r="E352" s="450">
        <f>'Data information'!D569</f>
        <v>0</v>
      </c>
      <c r="F352" s="449">
        <f>'Data information'!E569</f>
        <v>0</v>
      </c>
      <c r="G352" s="449">
        <f t="shared" si="33"/>
        <v>0</v>
      </c>
      <c r="H352" s="449">
        <f>'Data information'!F569</f>
        <v>0</v>
      </c>
      <c r="I352" s="449">
        <f t="shared" si="34"/>
        <v>0</v>
      </c>
      <c r="J352" s="449">
        <f t="shared" si="35"/>
        <v>0</v>
      </c>
      <c r="K352" s="460"/>
    </row>
    <row r="353" spans="1:11" s="500" customFormat="1" hidden="1">
      <c r="A353" s="460"/>
      <c r="B353" s="482"/>
      <c r="C353" s="489" t="str">
        <f>'Data information'!C570</f>
        <v xml:space="preserve"> - H-200X200X8X12mm. </v>
      </c>
      <c r="D353" s="449"/>
      <c r="E353" s="450" t="str">
        <f>'Data information'!D570</f>
        <v>กก.</v>
      </c>
      <c r="F353" s="449">
        <f>'Data information'!E570</f>
        <v>33.409999999999997</v>
      </c>
      <c r="G353" s="449">
        <f t="shared" si="33"/>
        <v>0</v>
      </c>
      <c r="H353" s="449">
        <f>'Data information'!F570</f>
        <v>0</v>
      </c>
      <c r="I353" s="449">
        <f t="shared" si="34"/>
        <v>0</v>
      </c>
      <c r="J353" s="449">
        <f t="shared" si="35"/>
        <v>0</v>
      </c>
      <c r="K353" s="460"/>
    </row>
    <row r="354" spans="1:11" s="500" customFormat="1" hidden="1">
      <c r="A354" s="460"/>
      <c r="B354" s="482"/>
      <c r="C354" s="489" t="str">
        <f>'Data information'!C571</f>
        <v xml:space="preserve"> - H-194X150X6X9mm.</v>
      </c>
      <c r="D354" s="449"/>
      <c r="E354" s="450" t="str">
        <f>'Data information'!D571</f>
        <v>กก.</v>
      </c>
      <c r="F354" s="449">
        <f>'Data information'!E571</f>
        <v>34.020000000000003</v>
      </c>
      <c r="G354" s="449">
        <f t="shared" si="33"/>
        <v>0</v>
      </c>
      <c r="H354" s="449">
        <f>'Data information'!F571</f>
        <v>0</v>
      </c>
      <c r="I354" s="449">
        <f t="shared" si="34"/>
        <v>0</v>
      </c>
      <c r="J354" s="449">
        <f t="shared" si="35"/>
        <v>0</v>
      </c>
      <c r="K354" s="460"/>
    </row>
    <row r="355" spans="1:11" s="500" customFormat="1" hidden="1">
      <c r="A355" s="460"/>
      <c r="B355" s="482"/>
      <c r="C355" s="489" t="str">
        <f>'Data information'!C572</f>
        <v xml:space="preserve"> - C-CHANNELS 200X80X7.5X11.0mm.</v>
      </c>
      <c r="D355" s="449"/>
      <c r="E355" s="450" t="str">
        <f>'Data information'!D572</f>
        <v>กก.</v>
      </c>
      <c r="F355" s="449">
        <f>'Data information'!E572</f>
        <v>35.840000000000003</v>
      </c>
      <c r="G355" s="449">
        <f t="shared" si="33"/>
        <v>0</v>
      </c>
      <c r="H355" s="449">
        <f>'Data information'!F572</f>
        <v>0</v>
      </c>
      <c r="I355" s="449">
        <f t="shared" si="34"/>
        <v>0</v>
      </c>
      <c r="J355" s="449">
        <f t="shared" si="35"/>
        <v>0</v>
      </c>
      <c r="K355" s="460"/>
    </row>
    <row r="356" spans="1:11" s="500" customFormat="1" hidden="1">
      <c r="A356" s="460"/>
      <c r="B356" s="482"/>
      <c r="C356" s="489" t="str">
        <f>'Data information'!C573</f>
        <v xml:space="preserve"> - ลูกนอนบันไดแผ่นเหล็กลายตีนไก่  หนา 6 มม.พับ</v>
      </c>
      <c r="D356" s="449"/>
      <c r="E356" s="450" t="str">
        <f>'Data information'!D573</f>
        <v>กก.</v>
      </c>
      <c r="F356" s="449">
        <f>'Data information'!E573</f>
        <v>39.79</v>
      </c>
      <c r="G356" s="449">
        <f t="shared" si="33"/>
        <v>0</v>
      </c>
      <c r="H356" s="449">
        <f>'Data information'!F573</f>
        <v>0</v>
      </c>
      <c r="I356" s="449">
        <f t="shared" si="34"/>
        <v>0</v>
      </c>
      <c r="J356" s="449">
        <f t="shared" si="35"/>
        <v>0</v>
      </c>
      <c r="K356" s="460"/>
    </row>
    <row r="357" spans="1:11" s="500" customFormat="1" hidden="1">
      <c r="A357" s="460"/>
      <c r="B357" s="482"/>
      <c r="C357" s="489" t="str">
        <f>'Data information'!C574</f>
        <v xml:space="preserve"> - แผ่นเหล็กขนาด 250X400X20mm. </v>
      </c>
      <c r="D357" s="449"/>
      <c r="E357" s="450" t="str">
        <f>'Data information'!D574</f>
        <v>กก.</v>
      </c>
      <c r="F357" s="449">
        <f>'Data information'!E574</f>
        <v>28.44</v>
      </c>
      <c r="G357" s="449">
        <f t="shared" si="33"/>
        <v>0</v>
      </c>
      <c r="H357" s="449">
        <f>'Data information'!F574</f>
        <v>0</v>
      </c>
      <c r="I357" s="449">
        <f t="shared" si="34"/>
        <v>0</v>
      </c>
      <c r="J357" s="449">
        <f t="shared" si="35"/>
        <v>0</v>
      </c>
      <c r="K357" s="460"/>
    </row>
    <row r="358" spans="1:11" s="500" customFormat="1" hidden="1">
      <c r="A358" s="460"/>
      <c r="B358" s="482"/>
      <c r="C358" s="489" t="str">
        <f>'Data information'!C575</f>
        <v xml:space="preserve"> - แผ่นเหล็กขนาด 250X250X20mm. </v>
      </c>
      <c r="D358" s="449"/>
      <c r="E358" s="450" t="str">
        <f>'Data information'!D575</f>
        <v>กก.</v>
      </c>
      <c r="F358" s="449">
        <f>'Data information'!E575</f>
        <v>28.44</v>
      </c>
      <c r="G358" s="449">
        <f t="shared" si="33"/>
        <v>0</v>
      </c>
      <c r="H358" s="449">
        <f>'Data information'!F575</f>
        <v>0</v>
      </c>
      <c r="I358" s="449">
        <f t="shared" si="34"/>
        <v>0</v>
      </c>
      <c r="J358" s="449">
        <f t="shared" si="35"/>
        <v>0</v>
      </c>
      <c r="K358" s="460"/>
    </row>
    <row r="359" spans="1:11" s="500" customFormat="1" hidden="1">
      <c r="A359" s="460"/>
      <c r="B359" s="482"/>
      <c r="C359" s="489" t="str">
        <f>'Data information'!C576</f>
        <v xml:space="preserve"> - แผ่นเหล็กขนาด 200X350X20mm. </v>
      </c>
      <c r="D359" s="449"/>
      <c r="E359" s="450" t="str">
        <f>'Data information'!D576</f>
        <v>กก.</v>
      </c>
      <c r="F359" s="449">
        <f>'Data information'!E576</f>
        <v>28.44</v>
      </c>
      <c r="G359" s="449">
        <f t="shared" si="33"/>
        <v>0</v>
      </c>
      <c r="H359" s="449">
        <f>'Data information'!F576</f>
        <v>0</v>
      </c>
      <c r="I359" s="449">
        <f t="shared" si="34"/>
        <v>0</v>
      </c>
      <c r="J359" s="449">
        <f t="shared" si="35"/>
        <v>0</v>
      </c>
      <c r="K359" s="460"/>
    </row>
    <row r="360" spans="1:11" s="500" customFormat="1" hidden="1">
      <c r="A360" s="460"/>
      <c r="B360" s="482"/>
      <c r="C360" s="489" t="str">
        <f>'Data information'!C577</f>
        <v xml:space="preserve"> - Dowel DB20 ยาว 0.40 ม. (DETAIL-1)</v>
      </c>
      <c r="D360" s="449"/>
      <c r="E360" s="450" t="str">
        <f>'Data information'!D577</f>
        <v>กก.</v>
      </c>
      <c r="F360" s="449">
        <f>'Data information'!E577</f>
        <v>20.18</v>
      </c>
      <c r="G360" s="449">
        <f t="shared" si="33"/>
        <v>0</v>
      </c>
      <c r="H360" s="449">
        <f>'Data information'!F577</f>
        <v>0</v>
      </c>
      <c r="I360" s="449">
        <f t="shared" si="34"/>
        <v>0</v>
      </c>
      <c r="J360" s="449">
        <f t="shared" si="35"/>
        <v>0</v>
      </c>
      <c r="K360" s="460"/>
    </row>
    <row r="361" spans="1:11" s="500" customFormat="1" hidden="1">
      <c r="A361" s="460"/>
      <c r="B361" s="482"/>
      <c r="C361" s="489" t="str">
        <f>'Data information'!C578</f>
        <v xml:space="preserve"> - Dowel DB20 ยาว 0.40 ม.  (DETAIL-2)</v>
      </c>
      <c r="D361" s="449"/>
      <c r="E361" s="450" t="str">
        <f>'Data information'!D578</f>
        <v>กก.</v>
      </c>
      <c r="F361" s="449">
        <f>'Data information'!E578</f>
        <v>20.18</v>
      </c>
      <c r="G361" s="449">
        <f t="shared" si="33"/>
        <v>0</v>
      </c>
      <c r="H361" s="449">
        <f>'Data information'!F578</f>
        <v>0</v>
      </c>
      <c r="I361" s="449">
        <f t="shared" si="34"/>
        <v>0</v>
      </c>
      <c r="J361" s="449">
        <f t="shared" si="35"/>
        <v>0</v>
      </c>
      <c r="K361" s="460"/>
    </row>
    <row r="362" spans="1:11" s="500" customFormat="1" hidden="1">
      <c r="A362" s="460"/>
      <c r="B362" s="482"/>
      <c r="C362" s="489" t="str">
        <f>'Data information'!C579</f>
        <v xml:space="preserve"> - Dowel DB16 ยาว 0.40 ม.  (DETAIL-3)</v>
      </c>
      <c r="D362" s="449"/>
      <c r="E362" s="450" t="str">
        <f>'Data information'!D579</f>
        <v>กก.</v>
      </c>
      <c r="F362" s="449">
        <f>'Data information'!E579</f>
        <v>20.14</v>
      </c>
      <c r="G362" s="449">
        <f t="shared" si="33"/>
        <v>0</v>
      </c>
      <c r="H362" s="449">
        <f>'Data information'!F579</f>
        <v>0</v>
      </c>
      <c r="I362" s="449">
        <f t="shared" si="34"/>
        <v>0</v>
      </c>
      <c r="J362" s="449">
        <f t="shared" si="35"/>
        <v>0</v>
      </c>
      <c r="K362" s="460"/>
    </row>
    <row r="363" spans="1:11" s="500" customFormat="1" hidden="1">
      <c r="A363" s="460"/>
      <c r="B363" s="482"/>
      <c r="C363" s="489" t="str">
        <f>'Data information'!C580</f>
        <v xml:space="preserve"> - ค่าแรงเชื่อม ประกอบเหล็กโครงสร้าง</v>
      </c>
      <c r="D363" s="449"/>
      <c r="E363" s="450" t="str">
        <f>'Data information'!D580</f>
        <v>กก.</v>
      </c>
      <c r="F363" s="449">
        <f>'Data information'!E580</f>
        <v>0</v>
      </c>
      <c r="G363" s="449">
        <f t="shared" si="33"/>
        <v>0</v>
      </c>
      <c r="H363" s="449">
        <f>'Data information'!F580</f>
        <v>10</v>
      </c>
      <c r="I363" s="449">
        <f t="shared" si="34"/>
        <v>0</v>
      </c>
      <c r="J363" s="449">
        <f t="shared" si="35"/>
        <v>0</v>
      </c>
      <c r="K363" s="460"/>
    </row>
    <row r="364" spans="1:11" s="500" customFormat="1" hidden="1">
      <c r="A364" s="460"/>
      <c r="B364" s="482"/>
      <c r="C364" s="489" t="str">
        <f>'Data information'!C581</f>
        <v xml:space="preserve"> - ทาสีกันสนิม</v>
      </c>
      <c r="D364" s="449"/>
      <c r="E364" s="450" t="str">
        <f>'Data information'!D581</f>
        <v>ตร.ม.</v>
      </c>
      <c r="F364" s="449">
        <f>'Data information'!E581</f>
        <v>22.42</v>
      </c>
      <c r="G364" s="449">
        <f t="shared" si="33"/>
        <v>0</v>
      </c>
      <c r="H364" s="449">
        <f>'Data information'!F581</f>
        <v>30</v>
      </c>
      <c r="I364" s="449">
        <f t="shared" si="34"/>
        <v>0</v>
      </c>
      <c r="J364" s="449">
        <f t="shared" si="35"/>
        <v>0</v>
      </c>
      <c r="K364" s="460"/>
    </row>
    <row r="365" spans="1:11" s="500" customFormat="1" hidden="1">
      <c r="A365" s="460"/>
      <c r="B365" s="482"/>
      <c r="C365" s="489" t="str">
        <f>'Data information'!C582</f>
        <v xml:space="preserve"> - ทาสีน้ำมัน</v>
      </c>
      <c r="D365" s="449"/>
      <c r="E365" s="450" t="str">
        <f>'Data information'!D582</f>
        <v>ตร.ม.</v>
      </c>
      <c r="F365" s="449">
        <f>'Data information'!E582</f>
        <v>66.12</v>
      </c>
      <c r="G365" s="449">
        <f t="shared" ref="G365:G428" si="36">D365*F365</f>
        <v>0</v>
      </c>
      <c r="H365" s="449">
        <f>'Data information'!F582</f>
        <v>35</v>
      </c>
      <c r="I365" s="449">
        <f t="shared" ref="I365:I428" si="37">D365*H365</f>
        <v>0</v>
      </c>
      <c r="J365" s="449">
        <f t="shared" ref="J365:J428" si="38">G365+I365</f>
        <v>0</v>
      </c>
      <c r="K365" s="460"/>
    </row>
    <row r="366" spans="1:11" s="500" customFormat="1" hidden="1">
      <c r="A366" s="460"/>
      <c r="B366" s="482"/>
      <c r="C366" s="489" t="str">
        <f>'Data information'!C583</f>
        <v xml:space="preserve"> - งานราวเหล็ก ราวบันได ST.2-4</v>
      </c>
      <c r="D366" s="449"/>
      <c r="E366" s="450" t="str">
        <f>'Data information'!D583</f>
        <v>ม.</v>
      </c>
      <c r="F366" s="449">
        <f>'Data information'!E583</f>
        <v>303.774</v>
      </c>
      <c r="G366" s="449">
        <f t="shared" si="36"/>
        <v>0</v>
      </c>
      <c r="H366" s="449">
        <f>'Data information'!F583</f>
        <v>114</v>
      </c>
      <c r="I366" s="449">
        <f t="shared" si="37"/>
        <v>0</v>
      </c>
      <c r="J366" s="449">
        <f t="shared" si="38"/>
        <v>0</v>
      </c>
      <c r="K366" s="460"/>
    </row>
    <row r="367" spans="1:11" s="500" customFormat="1" hidden="1">
      <c r="A367" s="460"/>
      <c r="B367" s="482"/>
      <c r="C367" s="485" t="str">
        <f>'Data information'!C584</f>
        <v>งานบันได ST.3 อาคาร 2,4,8</v>
      </c>
      <c r="D367" s="449"/>
      <c r="E367" s="450"/>
      <c r="F367" s="449"/>
      <c r="G367" s="449"/>
      <c r="H367" s="449"/>
      <c r="I367" s="449"/>
      <c r="J367" s="449"/>
      <c r="K367" s="460"/>
    </row>
    <row r="368" spans="1:11" s="500" customFormat="1" hidden="1">
      <c r="A368" s="460"/>
      <c r="B368" s="482"/>
      <c r="C368" s="489" t="str">
        <f>'Data information'!C585</f>
        <v xml:space="preserve"> - H-200X200X8X12mm. </v>
      </c>
      <c r="D368" s="449"/>
      <c r="E368" s="450" t="str">
        <f>'Data information'!D585</f>
        <v>กก.</v>
      </c>
      <c r="F368" s="449">
        <f>'Data information'!E585</f>
        <v>33.409999999999997</v>
      </c>
      <c r="G368" s="449">
        <f t="shared" si="36"/>
        <v>0</v>
      </c>
      <c r="H368" s="449">
        <f>'Data information'!F585</f>
        <v>0</v>
      </c>
      <c r="I368" s="449">
        <f t="shared" si="37"/>
        <v>0</v>
      </c>
      <c r="J368" s="449">
        <f t="shared" si="38"/>
        <v>0</v>
      </c>
      <c r="K368" s="460"/>
    </row>
    <row r="369" spans="1:11" s="500" customFormat="1" hidden="1">
      <c r="A369" s="460"/>
      <c r="B369" s="482"/>
      <c r="C369" s="489" t="str">
        <f>'Data information'!C586</f>
        <v xml:space="preserve"> - H-194X150X6X9mm.</v>
      </c>
      <c r="D369" s="449"/>
      <c r="E369" s="450" t="str">
        <f>'Data information'!D586</f>
        <v>กก.</v>
      </c>
      <c r="F369" s="449">
        <f>'Data information'!E586</f>
        <v>34.020000000000003</v>
      </c>
      <c r="G369" s="449">
        <f t="shared" si="36"/>
        <v>0</v>
      </c>
      <c r="H369" s="449">
        <f>'Data information'!F586</f>
        <v>0</v>
      </c>
      <c r="I369" s="449">
        <f t="shared" si="37"/>
        <v>0</v>
      </c>
      <c r="J369" s="449">
        <f t="shared" si="38"/>
        <v>0</v>
      </c>
      <c r="K369" s="460"/>
    </row>
    <row r="370" spans="1:11" s="500" customFormat="1" hidden="1">
      <c r="A370" s="460"/>
      <c r="B370" s="482"/>
      <c r="C370" s="489" t="str">
        <f>'Data information'!C587</f>
        <v xml:space="preserve"> - C-CHANNELS 200X80X7.5X11.0mm.</v>
      </c>
      <c r="D370" s="449"/>
      <c r="E370" s="450" t="str">
        <f>'Data information'!D587</f>
        <v>กก.</v>
      </c>
      <c r="F370" s="449">
        <f>'Data information'!E587</f>
        <v>35.840000000000003</v>
      </c>
      <c r="G370" s="449">
        <f t="shared" si="36"/>
        <v>0</v>
      </c>
      <c r="H370" s="449">
        <f>'Data information'!F587</f>
        <v>0</v>
      </c>
      <c r="I370" s="449">
        <f t="shared" si="37"/>
        <v>0</v>
      </c>
      <c r="J370" s="449">
        <f t="shared" si="38"/>
        <v>0</v>
      </c>
      <c r="K370" s="460"/>
    </row>
    <row r="371" spans="1:11" s="500" customFormat="1" hidden="1">
      <c r="A371" s="460"/>
      <c r="B371" s="482"/>
      <c r="C371" s="489" t="str">
        <f>'Data information'!C588</f>
        <v xml:space="preserve"> - L-50x50x3mm.</v>
      </c>
      <c r="D371" s="449"/>
      <c r="E371" s="450" t="str">
        <f>'Data information'!D588</f>
        <v>กก.</v>
      </c>
      <c r="F371" s="449">
        <f>'Data information'!E588</f>
        <v>22.85</v>
      </c>
      <c r="G371" s="449">
        <f t="shared" si="36"/>
        <v>0</v>
      </c>
      <c r="H371" s="449">
        <f>'Data information'!F588</f>
        <v>0</v>
      </c>
      <c r="I371" s="449">
        <f t="shared" si="37"/>
        <v>0</v>
      </c>
      <c r="J371" s="449">
        <f t="shared" si="38"/>
        <v>0</v>
      </c>
      <c r="K371" s="460"/>
    </row>
    <row r="372" spans="1:11" s="500" customFormat="1" hidden="1">
      <c r="A372" s="460"/>
      <c r="B372" s="482"/>
      <c r="C372" s="489" t="str">
        <f>'Data information'!C589</f>
        <v xml:space="preserve"> - ลูกนอนบันไดแผ่นเหล็กลายตีนไก่  หนา 6 มม.พับ</v>
      </c>
      <c r="D372" s="449"/>
      <c r="E372" s="450" t="str">
        <f>'Data information'!D589</f>
        <v>กก.</v>
      </c>
      <c r="F372" s="449">
        <f>'Data information'!E589</f>
        <v>39.79</v>
      </c>
      <c r="G372" s="449">
        <f t="shared" si="36"/>
        <v>0</v>
      </c>
      <c r="H372" s="449">
        <f>'Data information'!F589</f>
        <v>0</v>
      </c>
      <c r="I372" s="449">
        <f t="shared" si="37"/>
        <v>0</v>
      </c>
      <c r="J372" s="449">
        <f t="shared" si="38"/>
        <v>0</v>
      </c>
      <c r="K372" s="460"/>
    </row>
    <row r="373" spans="1:11" s="500" customFormat="1" hidden="1">
      <c r="A373" s="460"/>
      <c r="B373" s="482"/>
      <c r="C373" s="489" t="str">
        <f>'Data information'!C590</f>
        <v xml:space="preserve"> - แผ่นเหล็กขนาด 250X400X20mm. </v>
      </c>
      <c r="D373" s="449"/>
      <c r="E373" s="450" t="str">
        <f>'Data information'!D590</f>
        <v>กก.</v>
      </c>
      <c r="F373" s="449">
        <f>'Data information'!E590</f>
        <v>28.44</v>
      </c>
      <c r="G373" s="449">
        <f t="shared" si="36"/>
        <v>0</v>
      </c>
      <c r="H373" s="449">
        <f>'Data information'!F590</f>
        <v>0</v>
      </c>
      <c r="I373" s="449">
        <f t="shared" si="37"/>
        <v>0</v>
      </c>
      <c r="J373" s="449">
        <f t="shared" si="38"/>
        <v>0</v>
      </c>
      <c r="K373" s="460"/>
    </row>
    <row r="374" spans="1:11" s="500" customFormat="1" hidden="1">
      <c r="A374" s="460"/>
      <c r="B374" s="482"/>
      <c r="C374" s="489" t="str">
        <f>'Data information'!C591</f>
        <v xml:space="preserve"> - แผ่นเหล็กขนาด 250X250X20mm. </v>
      </c>
      <c r="D374" s="449"/>
      <c r="E374" s="450" t="str">
        <f>'Data information'!D591</f>
        <v>กก.</v>
      </c>
      <c r="F374" s="449">
        <f>'Data information'!E591</f>
        <v>28.44</v>
      </c>
      <c r="G374" s="449">
        <f t="shared" si="36"/>
        <v>0</v>
      </c>
      <c r="H374" s="449">
        <f>'Data information'!F591</f>
        <v>0</v>
      </c>
      <c r="I374" s="449">
        <f t="shared" si="37"/>
        <v>0</v>
      </c>
      <c r="J374" s="449">
        <f t="shared" si="38"/>
        <v>0</v>
      </c>
      <c r="K374" s="460"/>
    </row>
    <row r="375" spans="1:11" s="500" customFormat="1" hidden="1">
      <c r="A375" s="460"/>
      <c r="B375" s="482"/>
      <c r="C375" s="489" t="str">
        <f>'Data information'!C592</f>
        <v xml:space="preserve"> - แผ่นเหล็กขนาด 200X350X20mm. </v>
      </c>
      <c r="D375" s="449"/>
      <c r="E375" s="450" t="str">
        <f>'Data information'!D592</f>
        <v>กก.</v>
      </c>
      <c r="F375" s="449">
        <f>'Data information'!E592</f>
        <v>28.44</v>
      </c>
      <c r="G375" s="449">
        <f t="shared" si="36"/>
        <v>0</v>
      </c>
      <c r="H375" s="449">
        <f>'Data information'!F592</f>
        <v>0</v>
      </c>
      <c r="I375" s="449">
        <f t="shared" si="37"/>
        <v>0</v>
      </c>
      <c r="J375" s="449">
        <f t="shared" si="38"/>
        <v>0</v>
      </c>
      <c r="K375" s="460"/>
    </row>
    <row r="376" spans="1:11" s="500" customFormat="1" hidden="1">
      <c r="A376" s="460"/>
      <c r="B376" s="482"/>
      <c r="C376" s="489" t="str">
        <f>'Data information'!C593</f>
        <v xml:space="preserve"> - Dowel DB20 ยาว 0.40 ม. (DETAIL-1,2)</v>
      </c>
      <c r="D376" s="449"/>
      <c r="E376" s="450" t="str">
        <f>'Data information'!D593</f>
        <v>กก.</v>
      </c>
      <c r="F376" s="449">
        <f>'Data information'!E593</f>
        <v>20.18</v>
      </c>
      <c r="G376" s="449">
        <f t="shared" si="36"/>
        <v>0</v>
      </c>
      <c r="H376" s="449">
        <f>'Data information'!F593</f>
        <v>0</v>
      </c>
      <c r="I376" s="449">
        <f t="shared" si="37"/>
        <v>0</v>
      </c>
      <c r="J376" s="449">
        <f t="shared" si="38"/>
        <v>0</v>
      </c>
      <c r="K376" s="460"/>
    </row>
    <row r="377" spans="1:11" s="500" customFormat="1" hidden="1">
      <c r="A377" s="460"/>
      <c r="B377" s="482"/>
      <c r="C377" s="489" t="str">
        <f>'Data information'!C594</f>
        <v xml:space="preserve"> - Dowel DB16 ยาว 0.40 ม.  (DETAIL-3)</v>
      </c>
      <c r="D377" s="449"/>
      <c r="E377" s="450" t="str">
        <f>'Data information'!D594</f>
        <v>กก.</v>
      </c>
      <c r="F377" s="449">
        <f>'Data information'!E594</f>
        <v>20.14</v>
      </c>
      <c r="G377" s="449">
        <f t="shared" si="36"/>
        <v>0</v>
      </c>
      <c r="H377" s="449">
        <f>'Data information'!F594</f>
        <v>0</v>
      </c>
      <c r="I377" s="449">
        <f t="shared" si="37"/>
        <v>0</v>
      </c>
      <c r="J377" s="449">
        <f t="shared" si="38"/>
        <v>0</v>
      </c>
      <c r="K377" s="460"/>
    </row>
    <row r="378" spans="1:11" s="500" customFormat="1" hidden="1">
      <c r="A378" s="460"/>
      <c r="B378" s="482"/>
      <c r="C378" s="489" t="str">
        <f>'Data information'!C595</f>
        <v xml:space="preserve"> - ค่าแรงเชื่อม ประกอบเหล็กโครงสร้าง</v>
      </c>
      <c r="D378" s="449"/>
      <c r="E378" s="450" t="str">
        <f>'Data information'!D595</f>
        <v>กก.</v>
      </c>
      <c r="F378" s="449">
        <f>'Data information'!E595</f>
        <v>0</v>
      </c>
      <c r="G378" s="449">
        <f t="shared" si="36"/>
        <v>0</v>
      </c>
      <c r="H378" s="449">
        <f>'Data information'!F595</f>
        <v>10</v>
      </c>
      <c r="I378" s="449">
        <f t="shared" si="37"/>
        <v>0</v>
      </c>
      <c r="J378" s="449">
        <f t="shared" si="38"/>
        <v>0</v>
      </c>
      <c r="K378" s="460"/>
    </row>
    <row r="379" spans="1:11" s="500" customFormat="1" hidden="1">
      <c r="A379" s="460"/>
      <c r="B379" s="482"/>
      <c r="C379" s="489" t="str">
        <f>'Data information'!C596</f>
        <v xml:space="preserve"> - ทาสีกันสนิม</v>
      </c>
      <c r="D379" s="449"/>
      <c r="E379" s="450" t="str">
        <f>'Data information'!D596</f>
        <v>ตร.ม.</v>
      </c>
      <c r="F379" s="449">
        <f>'Data information'!E596</f>
        <v>22.42</v>
      </c>
      <c r="G379" s="449">
        <f t="shared" si="36"/>
        <v>0</v>
      </c>
      <c r="H379" s="449">
        <f>'Data information'!F596</f>
        <v>30</v>
      </c>
      <c r="I379" s="449">
        <f t="shared" si="37"/>
        <v>0</v>
      </c>
      <c r="J379" s="449">
        <f t="shared" si="38"/>
        <v>0</v>
      </c>
      <c r="K379" s="460"/>
    </row>
    <row r="380" spans="1:11" s="500" customFormat="1" hidden="1">
      <c r="A380" s="460"/>
      <c r="B380" s="482"/>
      <c r="C380" s="489" t="str">
        <f>'Data information'!C597</f>
        <v xml:space="preserve"> - ทาสีน้ำมัน</v>
      </c>
      <c r="D380" s="449"/>
      <c r="E380" s="450" t="str">
        <f>'Data information'!D597</f>
        <v>ตร.ม.</v>
      </c>
      <c r="F380" s="449">
        <f>'Data information'!E597</f>
        <v>66.12</v>
      </c>
      <c r="G380" s="449">
        <f t="shared" si="36"/>
        <v>0</v>
      </c>
      <c r="H380" s="449">
        <f>'Data information'!F597</f>
        <v>35</v>
      </c>
      <c r="I380" s="449">
        <f t="shared" si="37"/>
        <v>0</v>
      </c>
      <c r="J380" s="449">
        <f t="shared" si="38"/>
        <v>0</v>
      </c>
      <c r="K380" s="460"/>
    </row>
    <row r="381" spans="1:11" s="500" customFormat="1" hidden="1">
      <c r="A381" s="460"/>
      <c r="B381" s="482"/>
      <c r="C381" s="489" t="str">
        <f>'Data information'!C598</f>
        <v xml:space="preserve"> - งานราวเหล็ก ราวบันได ST.3</v>
      </c>
      <c r="D381" s="449"/>
      <c r="E381" s="450" t="str">
        <f>'Data information'!D598</f>
        <v>ม.</v>
      </c>
      <c r="F381" s="449">
        <f>'Data information'!E598</f>
        <v>303.774</v>
      </c>
      <c r="G381" s="449">
        <f t="shared" si="36"/>
        <v>0</v>
      </c>
      <c r="H381" s="449">
        <f>'Data information'!F598</f>
        <v>114</v>
      </c>
      <c r="I381" s="449">
        <f t="shared" si="37"/>
        <v>0</v>
      </c>
      <c r="J381" s="449">
        <f t="shared" si="38"/>
        <v>0</v>
      </c>
      <c r="K381" s="460"/>
    </row>
    <row r="382" spans="1:11" s="500" customFormat="1" hidden="1">
      <c r="A382" s="460"/>
      <c r="B382" s="482"/>
      <c r="C382" s="485" t="str">
        <f>'Data information'!C599</f>
        <v>งานบันได ST.3 อาคาร 3</v>
      </c>
      <c r="D382" s="449"/>
      <c r="E382" s="450"/>
      <c r="F382" s="449"/>
      <c r="G382" s="449"/>
      <c r="H382" s="449"/>
      <c r="I382" s="449"/>
      <c r="J382" s="449"/>
      <c r="K382" s="460"/>
    </row>
    <row r="383" spans="1:11" s="500" customFormat="1" hidden="1">
      <c r="A383" s="460"/>
      <c r="B383" s="482"/>
      <c r="C383" s="489" t="str">
        <f>'Data information'!C600</f>
        <v xml:space="preserve"> - CX- H-200X200X8X12mm.</v>
      </c>
      <c r="D383" s="449"/>
      <c r="E383" s="450" t="str">
        <f>'Data information'!D600</f>
        <v>กก.</v>
      </c>
      <c r="F383" s="449">
        <f>'Data information'!E600</f>
        <v>33.409999999999997</v>
      </c>
      <c r="G383" s="449">
        <f t="shared" si="36"/>
        <v>0</v>
      </c>
      <c r="H383" s="449">
        <f>'Data information'!F600</f>
        <v>0</v>
      </c>
      <c r="I383" s="449">
        <f t="shared" si="37"/>
        <v>0</v>
      </c>
      <c r="J383" s="449">
        <f t="shared" si="38"/>
        <v>0</v>
      </c>
      <c r="K383" s="460"/>
    </row>
    <row r="384" spans="1:11" s="500" customFormat="1" hidden="1">
      <c r="A384" s="460"/>
      <c r="B384" s="482"/>
      <c r="C384" s="489" t="str">
        <f>'Data information'!C601</f>
        <v xml:space="preserve"> - แม่บันได H-200X200X8X12mm.</v>
      </c>
      <c r="D384" s="449"/>
      <c r="E384" s="450" t="str">
        <f>'Data information'!D601</f>
        <v>กก.</v>
      </c>
      <c r="F384" s="449">
        <f>'Data information'!E601</f>
        <v>33.409999999999997</v>
      </c>
      <c r="G384" s="449">
        <f t="shared" si="36"/>
        <v>0</v>
      </c>
      <c r="H384" s="449">
        <f>'Data information'!F601</f>
        <v>0</v>
      </c>
      <c r="I384" s="449">
        <f t="shared" si="37"/>
        <v>0</v>
      </c>
      <c r="J384" s="449">
        <f t="shared" si="38"/>
        <v>0</v>
      </c>
      <c r="K384" s="460"/>
    </row>
    <row r="385" spans="1:11" s="500" customFormat="1" hidden="1">
      <c r="A385" s="460"/>
      <c r="B385" s="482"/>
      <c r="C385" s="489" t="str">
        <f>'Data information'!C602</f>
        <v xml:space="preserve"> - H-194X150X6X9mm.</v>
      </c>
      <c r="D385" s="449"/>
      <c r="E385" s="450" t="str">
        <f>'Data information'!D602</f>
        <v>กก.</v>
      </c>
      <c r="F385" s="449">
        <f>'Data information'!E602</f>
        <v>34.020000000000003</v>
      </c>
      <c r="G385" s="449">
        <f t="shared" si="36"/>
        <v>0</v>
      </c>
      <c r="H385" s="449">
        <f>'Data information'!F602</f>
        <v>0</v>
      </c>
      <c r="I385" s="449">
        <f t="shared" si="37"/>
        <v>0</v>
      </c>
      <c r="J385" s="449">
        <f t="shared" si="38"/>
        <v>0</v>
      </c>
      <c r="K385" s="460"/>
    </row>
    <row r="386" spans="1:11" s="500" customFormat="1" hidden="1">
      <c r="A386" s="460"/>
      <c r="B386" s="482"/>
      <c r="C386" s="489" t="str">
        <f>'Data information'!C603</f>
        <v xml:space="preserve"> - C-CHANNELS 200X80X7.5X11.0mm.</v>
      </c>
      <c r="D386" s="449"/>
      <c r="E386" s="450" t="str">
        <f>'Data information'!D603</f>
        <v>กก.</v>
      </c>
      <c r="F386" s="449">
        <f>'Data information'!E603</f>
        <v>35.840000000000003</v>
      </c>
      <c r="G386" s="449">
        <f t="shared" si="36"/>
        <v>0</v>
      </c>
      <c r="H386" s="449">
        <f>'Data information'!F603</f>
        <v>0</v>
      </c>
      <c r="I386" s="449">
        <f t="shared" si="37"/>
        <v>0</v>
      </c>
      <c r="J386" s="449">
        <f t="shared" si="38"/>
        <v>0</v>
      </c>
      <c r="K386" s="460"/>
    </row>
    <row r="387" spans="1:11" s="500" customFormat="1" hidden="1">
      <c r="A387" s="460"/>
      <c r="B387" s="482"/>
      <c r="C387" s="489" t="str">
        <f>'Data information'!C604</f>
        <v xml:space="preserve"> - ลูกนอนบันไดแผ่นเหล็กลายตีนไก่  หนา 6 มม.พับ</v>
      </c>
      <c r="D387" s="449"/>
      <c r="E387" s="450" t="str">
        <f>'Data information'!D604</f>
        <v>กก.</v>
      </c>
      <c r="F387" s="449">
        <f>'Data information'!E604</f>
        <v>39.79</v>
      </c>
      <c r="G387" s="449">
        <f t="shared" si="36"/>
        <v>0</v>
      </c>
      <c r="H387" s="449">
        <f>'Data information'!F604</f>
        <v>0</v>
      </c>
      <c r="I387" s="449">
        <f t="shared" si="37"/>
        <v>0</v>
      </c>
      <c r="J387" s="449">
        <f t="shared" si="38"/>
        <v>0</v>
      </c>
      <c r="K387" s="460"/>
    </row>
    <row r="388" spans="1:11" s="500" customFormat="1" hidden="1">
      <c r="A388" s="460"/>
      <c r="B388" s="482"/>
      <c r="C388" s="489" t="str">
        <f>'Data information'!C605</f>
        <v xml:space="preserve"> - ชานพักบันไดแผ่นเหล็กลายตีนไก่  หนา 6 มม.</v>
      </c>
      <c r="D388" s="449"/>
      <c r="E388" s="450" t="str">
        <f>'Data information'!D605</f>
        <v>กก.</v>
      </c>
      <c r="F388" s="449">
        <f>'Data information'!E605</f>
        <v>39.79</v>
      </c>
      <c r="G388" s="449">
        <f t="shared" si="36"/>
        <v>0</v>
      </c>
      <c r="H388" s="449">
        <f>'Data information'!F605</f>
        <v>0</v>
      </c>
      <c r="I388" s="449">
        <f t="shared" si="37"/>
        <v>0</v>
      </c>
      <c r="J388" s="449">
        <f t="shared" si="38"/>
        <v>0</v>
      </c>
      <c r="K388" s="460"/>
    </row>
    <row r="389" spans="1:11" s="500" customFormat="1" hidden="1">
      <c r="A389" s="460"/>
      <c r="B389" s="482"/>
      <c r="C389" s="489" t="str">
        <f>'Data information'!C606</f>
        <v xml:space="preserve"> - L 50x50x3mm </v>
      </c>
      <c r="D389" s="449"/>
      <c r="E389" s="450" t="str">
        <f>'Data information'!D606</f>
        <v>กก.</v>
      </c>
      <c r="F389" s="449">
        <f>'Data information'!E606</f>
        <v>22.85</v>
      </c>
      <c r="G389" s="449">
        <f t="shared" si="36"/>
        <v>0</v>
      </c>
      <c r="H389" s="449">
        <f>'Data information'!F606</f>
        <v>0</v>
      </c>
      <c r="I389" s="449">
        <f t="shared" si="37"/>
        <v>0</v>
      </c>
      <c r="J389" s="449">
        <f t="shared" si="38"/>
        <v>0</v>
      </c>
      <c r="K389" s="460"/>
    </row>
    <row r="390" spans="1:11" s="500" customFormat="1" hidden="1">
      <c r="A390" s="460"/>
      <c r="B390" s="482"/>
      <c r="C390" s="489" t="str">
        <f>'Data information'!C607</f>
        <v xml:space="preserve"> - แผ่นเหล็กขนาด 250X400X20mm. </v>
      </c>
      <c r="D390" s="449"/>
      <c r="E390" s="450" t="str">
        <f>'Data information'!D607</f>
        <v>กก.</v>
      </c>
      <c r="F390" s="449">
        <f>'Data information'!E607</f>
        <v>28.44</v>
      </c>
      <c r="G390" s="449">
        <f t="shared" si="36"/>
        <v>0</v>
      </c>
      <c r="H390" s="449">
        <f>'Data information'!F607</f>
        <v>0</v>
      </c>
      <c r="I390" s="449">
        <f t="shared" si="37"/>
        <v>0</v>
      </c>
      <c r="J390" s="449">
        <f t="shared" si="38"/>
        <v>0</v>
      </c>
      <c r="K390" s="460"/>
    </row>
    <row r="391" spans="1:11" s="500" customFormat="1" hidden="1">
      <c r="A391" s="460"/>
      <c r="B391" s="482"/>
      <c r="C391" s="489" t="str">
        <f>'Data information'!C608</f>
        <v xml:space="preserve"> - แผ่นเหล็กขนาด 250X250X20mm. Detail ST-E</v>
      </c>
      <c r="D391" s="449"/>
      <c r="E391" s="450" t="str">
        <f>'Data information'!D608</f>
        <v>กก.</v>
      </c>
      <c r="F391" s="449">
        <f>'Data information'!E608</f>
        <v>28.44</v>
      </c>
      <c r="G391" s="449">
        <f t="shared" si="36"/>
        <v>0</v>
      </c>
      <c r="H391" s="449">
        <f>'Data information'!F608</f>
        <v>0</v>
      </c>
      <c r="I391" s="449">
        <f t="shared" si="37"/>
        <v>0</v>
      </c>
      <c r="J391" s="449">
        <f t="shared" si="38"/>
        <v>0</v>
      </c>
      <c r="K391" s="460"/>
    </row>
    <row r="392" spans="1:11" s="500" customFormat="1" hidden="1">
      <c r="A392" s="460"/>
      <c r="B392" s="482"/>
      <c r="C392" s="489" t="str">
        <f>'Data information'!C609</f>
        <v xml:space="preserve"> - แผ่นเหล็กขนาด 250X350X20mm. Detail 3A</v>
      </c>
      <c r="D392" s="449"/>
      <c r="E392" s="450" t="str">
        <f>'Data information'!D609</f>
        <v>กก.</v>
      </c>
      <c r="F392" s="449">
        <f>'Data information'!E609</f>
        <v>28.44</v>
      </c>
      <c r="G392" s="449">
        <f t="shared" si="36"/>
        <v>0</v>
      </c>
      <c r="H392" s="449">
        <f>'Data information'!F609</f>
        <v>0</v>
      </c>
      <c r="I392" s="449">
        <f t="shared" si="37"/>
        <v>0</v>
      </c>
      <c r="J392" s="449">
        <f t="shared" si="38"/>
        <v>0</v>
      </c>
      <c r="K392" s="460"/>
    </row>
    <row r="393" spans="1:11" s="500" customFormat="1" hidden="1">
      <c r="A393" s="460"/>
      <c r="B393" s="482"/>
      <c r="C393" s="489" t="str">
        <f>'Data information'!C610</f>
        <v xml:space="preserve"> - Dowel 6-DB20 ยาว 0.40 ม. (DETAIL-1)</v>
      </c>
      <c r="D393" s="449"/>
      <c r="E393" s="450" t="str">
        <f>'Data information'!D610</f>
        <v>กก.</v>
      </c>
      <c r="F393" s="449">
        <f>'Data information'!E610</f>
        <v>20.18</v>
      </c>
      <c r="G393" s="449">
        <f t="shared" si="36"/>
        <v>0</v>
      </c>
      <c r="H393" s="449">
        <f>'Data information'!F610</f>
        <v>0</v>
      </c>
      <c r="I393" s="449">
        <f t="shared" si="37"/>
        <v>0</v>
      </c>
      <c r="J393" s="449">
        <f t="shared" si="38"/>
        <v>0</v>
      </c>
      <c r="K393" s="460"/>
    </row>
    <row r="394" spans="1:11" s="500" customFormat="1" hidden="1">
      <c r="A394" s="460"/>
      <c r="B394" s="482"/>
      <c r="C394" s="489" t="str">
        <f>'Data information'!C611</f>
        <v xml:space="preserve"> - Dowel 4-DB20 ยาว 0.40 ม.  (DETAIL-2)</v>
      </c>
      <c r="D394" s="449"/>
      <c r="E394" s="450" t="str">
        <f>'Data information'!D611</f>
        <v>กก.</v>
      </c>
      <c r="F394" s="449">
        <f>'Data information'!E611</f>
        <v>20.18</v>
      </c>
      <c r="G394" s="449">
        <f t="shared" si="36"/>
        <v>0</v>
      </c>
      <c r="H394" s="449">
        <f>'Data information'!F611</f>
        <v>0</v>
      </c>
      <c r="I394" s="449">
        <f t="shared" si="37"/>
        <v>0</v>
      </c>
      <c r="J394" s="449">
        <f t="shared" si="38"/>
        <v>0</v>
      </c>
      <c r="K394" s="460"/>
    </row>
    <row r="395" spans="1:11" s="500" customFormat="1" hidden="1">
      <c r="A395" s="460"/>
      <c r="B395" s="482"/>
      <c r="C395" s="489" t="str">
        <f>'Data information'!C612</f>
        <v xml:space="preserve"> - Dowel 8-DB16 ยาว 0.40 ม.  (DETAIL-3A)</v>
      </c>
      <c r="D395" s="449"/>
      <c r="E395" s="450" t="str">
        <f>'Data information'!D612</f>
        <v>กก.</v>
      </c>
      <c r="F395" s="449">
        <f>'Data information'!E612</f>
        <v>20.14</v>
      </c>
      <c r="G395" s="449">
        <f t="shared" si="36"/>
        <v>0</v>
      </c>
      <c r="H395" s="449">
        <f>'Data information'!F612</f>
        <v>0</v>
      </c>
      <c r="I395" s="449">
        <f t="shared" si="37"/>
        <v>0</v>
      </c>
      <c r="J395" s="449">
        <f t="shared" si="38"/>
        <v>0</v>
      </c>
      <c r="K395" s="460"/>
    </row>
    <row r="396" spans="1:11" s="500" customFormat="1" hidden="1">
      <c r="A396" s="460"/>
      <c r="B396" s="482"/>
      <c r="C396" s="489" t="str">
        <f>'Data information'!C613</f>
        <v xml:space="preserve"> - ค่าแรงเชื่อม ประกอบเหล็ก</v>
      </c>
      <c r="D396" s="449"/>
      <c r="E396" s="450" t="str">
        <f>'Data information'!D613</f>
        <v>กก.</v>
      </c>
      <c r="F396" s="449">
        <f>'Data information'!E613</f>
        <v>0</v>
      </c>
      <c r="G396" s="449">
        <f t="shared" si="36"/>
        <v>0</v>
      </c>
      <c r="H396" s="449">
        <f>'Data information'!F613</f>
        <v>10</v>
      </c>
      <c r="I396" s="449">
        <f t="shared" si="37"/>
        <v>0</v>
      </c>
      <c r="J396" s="449">
        <f t="shared" si="38"/>
        <v>0</v>
      </c>
      <c r="K396" s="460"/>
    </row>
    <row r="397" spans="1:11" s="500" customFormat="1" hidden="1">
      <c r="A397" s="460"/>
      <c r="B397" s="482"/>
      <c r="C397" s="489" t="str">
        <f>'Data information'!C614</f>
        <v xml:space="preserve"> - ทาสีกันสนิม</v>
      </c>
      <c r="D397" s="449"/>
      <c r="E397" s="450" t="str">
        <f>'Data information'!D614</f>
        <v>ตร.ม.</v>
      </c>
      <c r="F397" s="449">
        <f>'Data information'!E614</f>
        <v>22.42</v>
      </c>
      <c r="G397" s="449">
        <f t="shared" si="36"/>
        <v>0</v>
      </c>
      <c r="H397" s="449">
        <f>'Data information'!F614</f>
        <v>30</v>
      </c>
      <c r="I397" s="449">
        <f t="shared" si="37"/>
        <v>0</v>
      </c>
      <c r="J397" s="449">
        <f t="shared" si="38"/>
        <v>0</v>
      </c>
      <c r="K397" s="460"/>
    </row>
    <row r="398" spans="1:11" s="500" customFormat="1" hidden="1">
      <c r="A398" s="460"/>
      <c r="B398" s="482"/>
      <c r="C398" s="489" t="str">
        <f>'Data information'!C615</f>
        <v xml:space="preserve"> - ทาสีน้ำมัน</v>
      </c>
      <c r="D398" s="449"/>
      <c r="E398" s="450" t="str">
        <f>'Data information'!D615</f>
        <v>ตร.ม.</v>
      </c>
      <c r="F398" s="449">
        <f>'Data information'!E615</f>
        <v>66.12</v>
      </c>
      <c r="G398" s="449">
        <f t="shared" si="36"/>
        <v>0</v>
      </c>
      <c r="H398" s="449">
        <f>'Data information'!F615</f>
        <v>35</v>
      </c>
      <c r="I398" s="449">
        <f t="shared" si="37"/>
        <v>0</v>
      </c>
      <c r="J398" s="449">
        <f t="shared" si="38"/>
        <v>0</v>
      </c>
      <c r="K398" s="460"/>
    </row>
    <row r="399" spans="1:11" s="500" customFormat="1" hidden="1">
      <c r="A399" s="460"/>
      <c r="B399" s="482"/>
      <c r="C399" s="489" t="str">
        <f>'Data information'!C616</f>
        <v xml:space="preserve"> - งานราวเหล็ก ราวบันได ST.3</v>
      </c>
      <c r="D399" s="449"/>
      <c r="E399" s="450" t="str">
        <f>'Data information'!D616</f>
        <v>ม.</v>
      </c>
      <c r="F399" s="449">
        <f>'Data information'!E616</f>
        <v>303.774</v>
      </c>
      <c r="G399" s="449">
        <f t="shared" si="36"/>
        <v>0</v>
      </c>
      <c r="H399" s="449">
        <f>'Data information'!F616</f>
        <v>114</v>
      </c>
      <c r="I399" s="449">
        <f t="shared" si="37"/>
        <v>0</v>
      </c>
      <c r="J399" s="449">
        <f t="shared" si="38"/>
        <v>0</v>
      </c>
      <c r="K399" s="460"/>
    </row>
    <row r="400" spans="1:11" s="500" customFormat="1" hidden="1">
      <c r="A400" s="460"/>
      <c r="B400" s="482"/>
      <c r="C400" s="485" t="str">
        <f>'Data information'!C617</f>
        <v>งานบันได ST.3 อาคาร 5</v>
      </c>
      <c r="D400" s="449"/>
      <c r="E400" s="450"/>
      <c r="F400" s="449"/>
      <c r="G400" s="449"/>
      <c r="H400" s="449"/>
      <c r="I400" s="449"/>
      <c r="J400" s="449"/>
      <c r="K400" s="460"/>
    </row>
    <row r="401" spans="1:11" s="500" customFormat="1" hidden="1">
      <c r="A401" s="460"/>
      <c r="B401" s="482"/>
      <c r="C401" s="489" t="str">
        <f>'Data information'!C618</f>
        <v xml:space="preserve"> - คอนกรีตโครงสร้าง  fc'= 280 ksc. ทรงกระบอก</v>
      </c>
      <c r="D401" s="449"/>
      <c r="E401" s="450" t="str">
        <f>'Data information'!D618</f>
        <v>ลบ.ม.</v>
      </c>
      <c r="F401" s="449">
        <f>'Data information'!E618</f>
        <v>1971.96</v>
      </c>
      <c r="G401" s="449">
        <f t="shared" si="36"/>
        <v>0</v>
      </c>
      <c r="H401" s="449">
        <f>'Data information'!F618</f>
        <v>519</v>
      </c>
      <c r="I401" s="449">
        <f t="shared" si="37"/>
        <v>0</v>
      </c>
      <c r="J401" s="449">
        <f t="shared" si="38"/>
        <v>0</v>
      </c>
      <c r="K401" s="460"/>
    </row>
    <row r="402" spans="1:11" s="500" customFormat="1" hidden="1">
      <c r="A402" s="460"/>
      <c r="B402" s="482"/>
      <c r="C402" s="489" t="str">
        <f>'Data information'!C619</f>
        <v xml:space="preserve">  - ไม้แบบทั่วไป  50%</v>
      </c>
      <c r="D402" s="449"/>
      <c r="E402" s="450" t="str">
        <f>'Data information'!D619</f>
        <v>ตร.ม.</v>
      </c>
      <c r="F402" s="449">
        <f>'Data information'!E619</f>
        <v>300</v>
      </c>
      <c r="G402" s="449">
        <f t="shared" si="36"/>
        <v>0</v>
      </c>
      <c r="H402" s="449">
        <f>'Data information'!F619</f>
        <v>0</v>
      </c>
      <c r="I402" s="449">
        <f t="shared" si="37"/>
        <v>0</v>
      </c>
      <c r="J402" s="449">
        <f t="shared" si="38"/>
        <v>0</v>
      </c>
      <c r="K402" s="460"/>
    </row>
    <row r="403" spans="1:11" s="500" customFormat="1" hidden="1">
      <c r="A403" s="460"/>
      <c r="B403" s="482"/>
      <c r="C403" s="489" t="str">
        <f>'Data information'!C620</f>
        <v xml:space="preserve">  - ค่าแรงไม้แบบ</v>
      </c>
      <c r="D403" s="449"/>
      <c r="E403" s="450" t="str">
        <f>'Data information'!D620</f>
        <v>ตร.ม.</v>
      </c>
      <c r="F403" s="449">
        <f>'Data information'!E620</f>
        <v>0</v>
      </c>
      <c r="G403" s="449">
        <f t="shared" si="36"/>
        <v>0</v>
      </c>
      <c r="H403" s="449">
        <f>'Data information'!F620</f>
        <v>115</v>
      </c>
      <c r="I403" s="449">
        <f t="shared" si="37"/>
        <v>0</v>
      </c>
      <c r="J403" s="449">
        <f t="shared" si="38"/>
        <v>0</v>
      </c>
      <c r="K403" s="460"/>
    </row>
    <row r="404" spans="1:11" s="500" customFormat="1" hidden="1">
      <c r="A404" s="460"/>
      <c r="B404" s="482"/>
      <c r="C404" s="489" t="str">
        <f>'Data information'!C621</f>
        <v xml:space="preserve">  - ไม้คร่าวยึดแบบหล่อคอนกรีต </v>
      </c>
      <c r="D404" s="449"/>
      <c r="E404" s="450" t="str">
        <f>'Data information'!D621</f>
        <v>ตร.ม.</v>
      </c>
      <c r="F404" s="449">
        <f>'Data information'!E621</f>
        <v>300</v>
      </c>
      <c r="G404" s="449">
        <f t="shared" si="36"/>
        <v>0</v>
      </c>
      <c r="H404" s="449">
        <f>'Data information'!F621</f>
        <v>0</v>
      </c>
      <c r="I404" s="449">
        <f t="shared" si="37"/>
        <v>0</v>
      </c>
      <c r="J404" s="449">
        <f t="shared" si="38"/>
        <v>0</v>
      </c>
      <c r="K404" s="460"/>
    </row>
    <row r="405" spans="1:11" s="500" customFormat="1" hidden="1">
      <c r="A405" s="460"/>
      <c r="B405" s="482"/>
      <c r="C405" s="489" t="str">
        <f>'Data information'!C622</f>
        <v xml:space="preserve">  - ตะปู</v>
      </c>
      <c r="D405" s="449"/>
      <c r="E405" s="450" t="str">
        <f>'Data information'!D622</f>
        <v>กก.</v>
      </c>
      <c r="F405" s="449">
        <f>'Data information'!E622</f>
        <v>58.88</v>
      </c>
      <c r="G405" s="449">
        <f t="shared" si="36"/>
        <v>0</v>
      </c>
      <c r="H405" s="449">
        <f>'Data information'!F622</f>
        <v>0</v>
      </c>
      <c r="I405" s="449">
        <f t="shared" si="37"/>
        <v>0</v>
      </c>
      <c r="J405" s="449">
        <f t="shared" si="38"/>
        <v>0</v>
      </c>
      <c r="K405" s="460"/>
    </row>
    <row r="406" spans="1:11" s="500" customFormat="1" hidden="1">
      <c r="A406" s="460"/>
      <c r="B406" s="482"/>
      <c r="C406" s="489" t="str">
        <f>'Data information'!C623</f>
        <v xml:space="preserve">  - เหล็กเส้นกลมผิวเรียบ SR.24 RB9 มม.</v>
      </c>
      <c r="D406" s="449"/>
      <c r="E406" s="450" t="str">
        <f>'Data information'!D623</f>
        <v>กก.</v>
      </c>
      <c r="F406" s="449">
        <f>'Data information'!E623</f>
        <v>20.79</v>
      </c>
      <c r="G406" s="449">
        <f t="shared" si="36"/>
        <v>0</v>
      </c>
      <c r="H406" s="449">
        <f>'Data information'!F623</f>
        <v>4.4000000000000004</v>
      </c>
      <c r="I406" s="449">
        <f t="shared" si="37"/>
        <v>0</v>
      </c>
      <c r="J406" s="449">
        <f t="shared" si="38"/>
        <v>0</v>
      </c>
      <c r="K406" s="460"/>
    </row>
    <row r="407" spans="1:11" s="500" customFormat="1" hidden="1">
      <c r="A407" s="460"/>
      <c r="B407" s="482"/>
      <c r="C407" s="489" t="str">
        <f>'Data information'!C624</f>
        <v xml:space="preserve">  - เหล็กเส้นกลมผิวข้ออ้อย SD.40 DB12 มม.</v>
      </c>
      <c r="D407" s="449"/>
      <c r="E407" s="450" t="str">
        <f>'Data information'!D624</f>
        <v>กก.</v>
      </c>
      <c r="F407" s="449">
        <f>'Data information'!E624</f>
        <v>20.2</v>
      </c>
      <c r="G407" s="449">
        <f t="shared" si="36"/>
        <v>0</v>
      </c>
      <c r="H407" s="449">
        <f>'Data information'!F624</f>
        <v>3.6</v>
      </c>
      <c r="I407" s="449">
        <f t="shared" si="37"/>
        <v>0</v>
      </c>
      <c r="J407" s="449">
        <f t="shared" si="38"/>
        <v>0</v>
      </c>
      <c r="K407" s="460"/>
    </row>
    <row r="408" spans="1:11" s="500" customFormat="1" hidden="1">
      <c r="A408" s="460"/>
      <c r="B408" s="482"/>
      <c r="C408" s="489" t="str">
        <f>'Data information'!C625</f>
        <v xml:space="preserve"> - ลวดผูกเหล็ก</v>
      </c>
      <c r="D408" s="449"/>
      <c r="E408" s="450" t="str">
        <f>'Data information'!D625</f>
        <v>กก.</v>
      </c>
      <c r="F408" s="449">
        <f>'Data information'!E625</f>
        <v>34.42</v>
      </c>
      <c r="G408" s="449">
        <f t="shared" si="36"/>
        <v>0</v>
      </c>
      <c r="H408" s="449">
        <f>'Data information'!F625</f>
        <v>0</v>
      </c>
      <c r="I408" s="449">
        <f t="shared" si="37"/>
        <v>0</v>
      </c>
      <c r="J408" s="449">
        <f t="shared" si="38"/>
        <v>0</v>
      </c>
      <c r="K408" s="460"/>
    </row>
    <row r="409" spans="1:11" s="500" customFormat="1" hidden="1">
      <c r="A409" s="460"/>
      <c r="B409" s="482"/>
      <c r="C409" s="489" t="str">
        <f>'Data information'!C626</f>
        <v xml:space="preserve"> - กันลื่นเหล็กสี่เหลี่ยมตัน ขนาด 1x1 ซม.(จมูกบันได)</v>
      </c>
      <c r="D409" s="449"/>
      <c r="E409" s="450" t="str">
        <f>'Data information'!D626</f>
        <v>ม.</v>
      </c>
      <c r="F409" s="449">
        <f>'Data information'!E626</f>
        <v>30</v>
      </c>
      <c r="G409" s="449">
        <f t="shared" si="36"/>
        <v>0</v>
      </c>
      <c r="H409" s="449">
        <f>'Data information'!F626</f>
        <v>0</v>
      </c>
      <c r="I409" s="449">
        <f t="shared" si="37"/>
        <v>0</v>
      </c>
      <c r="J409" s="449">
        <f t="shared" si="38"/>
        <v>0</v>
      </c>
      <c r="K409" s="460"/>
    </row>
    <row r="410" spans="1:11" s="500" customFormat="1" hidden="1">
      <c r="A410" s="460"/>
      <c r="B410" s="482"/>
      <c r="C410" s="485" t="str">
        <f>'Data information'!C627</f>
        <v>งานบันได ST.4 อาคาร 2</v>
      </c>
      <c r="D410" s="449"/>
      <c r="E410" s="450"/>
      <c r="F410" s="449"/>
      <c r="G410" s="449"/>
      <c r="H410" s="449"/>
      <c r="I410" s="449"/>
      <c r="J410" s="449"/>
      <c r="K410" s="460"/>
    </row>
    <row r="411" spans="1:11" s="500" customFormat="1" hidden="1">
      <c r="A411" s="460"/>
      <c r="B411" s="482"/>
      <c r="C411" s="489" t="str">
        <f>'Data information'!C628</f>
        <v xml:space="preserve"> - H-390X300X10X16 mm.( แม่บันได )</v>
      </c>
      <c r="D411" s="449"/>
      <c r="E411" s="450" t="str">
        <f>'Data information'!D628</f>
        <v>กก.</v>
      </c>
      <c r="F411" s="449">
        <f>'Data information'!E628</f>
        <v>34.64</v>
      </c>
      <c r="G411" s="449">
        <f t="shared" si="36"/>
        <v>0</v>
      </c>
      <c r="H411" s="449">
        <f>'Data information'!F628</f>
        <v>0</v>
      </c>
      <c r="I411" s="449">
        <f t="shared" si="37"/>
        <v>0</v>
      </c>
      <c r="J411" s="449">
        <f t="shared" si="38"/>
        <v>0</v>
      </c>
      <c r="K411" s="460"/>
    </row>
    <row r="412" spans="1:11" s="500" customFormat="1" hidden="1">
      <c r="A412" s="460"/>
      <c r="B412" s="482"/>
      <c r="C412" s="489" t="str">
        <f>'Data information'!C629</f>
        <v xml:space="preserve"> - H-390X300X10X16 mm.</v>
      </c>
      <c r="D412" s="449"/>
      <c r="E412" s="450" t="str">
        <f>'Data information'!D629</f>
        <v>กก.</v>
      </c>
      <c r="F412" s="449">
        <f>'Data information'!E629</f>
        <v>34.64</v>
      </c>
      <c r="G412" s="449">
        <f t="shared" si="36"/>
        <v>0</v>
      </c>
      <c r="H412" s="449">
        <f>'Data information'!F629</f>
        <v>0</v>
      </c>
      <c r="I412" s="449">
        <f t="shared" si="37"/>
        <v>0</v>
      </c>
      <c r="J412" s="449">
        <f t="shared" si="38"/>
        <v>0</v>
      </c>
      <c r="K412" s="460"/>
    </row>
    <row r="413" spans="1:11" s="500" customFormat="1" hidden="1">
      <c r="A413" s="460"/>
      <c r="B413" s="482"/>
      <c r="C413" s="489" t="str">
        <f>'Data information'!C630</f>
        <v xml:space="preserve"> - แผ่นเหล็กเรียบดำหนา 6 มม. (ลูกตั้ง-ลูกนอน)</v>
      </c>
      <c r="D413" s="449"/>
      <c r="E413" s="450" t="str">
        <f>'Data information'!D630</f>
        <v>กก.</v>
      </c>
      <c r="F413" s="449">
        <f>'Data information'!E630</f>
        <v>25.12</v>
      </c>
      <c r="G413" s="449">
        <f t="shared" si="36"/>
        <v>0</v>
      </c>
      <c r="H413" s="449">
        <f>'Data information'!F630</f>
        <v>0</v>
      </c>
      <c r="I413" s="449">
        <f t="shared" si="37"/>
        <v>0</v>
      </c>
      <c r="J413" s="449">
        <f t="shared" si="38"/>
        <v>0</v>
      </c>
      <c r="K413" s="460"/>
    </row>
    <row r="414" spans="1:11" s="500" customFormat="1" hidden="1">
      <c r="A414" s="460"/>
      <c r="B414" s="482"/>
      <c r="C414" s="489" t="str">
        <f>'Data information'!C631</f>
        <v xml:space="preserve"> - แผ่นเหล็กขนาด 1000X400X25mm. </v>
      </c>
      <c r="D414" s="449"/>
      <c r="E414" s="450" t="str">
        <f>'Data information'!D631</f>
        <v>กก.</v>
      </c>
      <c r="F414" s="449">
        <f>'Data information'!E631</f>
        <v>28.44</v>
      </c>
      <c r="G414" s="449">
        <f t="shared" si="36"/>
        <v>0</v>
      </c>
      <c r="H414" s="449">
        <f>'Data information'!F631</f>
        <v>0</v>
      </c>
      <c r="I414" s="449">
        <f t="shared" si="37"/>
        <v>0</v>
      </c>
      <c r="J414" s="449">
        <f t="shared" si="38"/>
        <v>0</v>
      </c>
      <c r="K414" s="460"/>
    </row>
    <row r="415" spans="1:11" s="500" customFormat="1" hidden="1">
      <c r="A415" s="460"/>
      <c r="B415" s="482"/>
      <c r="C415" s="489" t="str">
        <f>'Data information'!C632</f>
        <v xml:space="preserve"> - แผ่นเหล็กขนาด 400X400X25mm. </v>
      </c>
      <c r="D415" s="449"/>
      <c r="E415" s="450" t="str">
        <f>'Data information'!D632</f>
        <v>กก.</v>
      </c>
      <c r="F415" s="449">
        <f>'Data information'!E632</f>
        <v>28.44</v>
      </c>
      <c r="G415" s="449">
        <f t="shared" si="36"/>
        <v>0</v>
      </c>
      <c r="H415" s="449">
        <f>'Data information'!F632</f>
        <v>0</v>
      </c>
      <c r="I415" s="449">
        <f t="shared" si="37"/>
        <v>0</v>
      </c>
      <c r="J415" s="449">
        <f t="shared" si="38"/>
        <v>0</v>
      </c>
      <c r="K415" s="460"/>
    </row>
    <row r="416" spans="1:11" s="500" customFormat="1" hidden="1">
      <c r="A416" s="460"/>
      <c r="B416" s="482"/>
      <c r="C416" s="489" t="str">
        <f>'Data information'!C633</f>
        <v xml:space="preserve"> - ค่าแรงเชื่อม ประกอบเหล็กโครงสร้าง</v>
      </c>
      <c r="D416" s="449"/>
      <c r="E416" s="450" t="str">
        <f>'Data information'!D633</f>
        <v>กก.</v>
      </c>
      <c r="F416" s="449">
        <f>'Data information'!E633</f>
        <v>0</v>
      </c>
      <c r="G416" s="449">
        <f t="shared" si="36"/>
        <v>0</v>
      </c>
      <c r="H416" s="449">
        <f>'Data information'!F633</f>
        <v>10</v>
      </c>
      <c r="I416" s="449">
        <f t="shared" si="37"/>
        <v>0</v>
      </c>
      <c r="J416" s="449">
        <f t="shared" si="38"/>
        <v>0</v>
      </c>
      <c r="K416" s="460"/>
    </row>
    <row r="417" spans="1:11" s="500" customFormat="1" hidden="1">
      <c r="A417" s="460"/>
      <c r="B417" s="482"/>
      <c r="C417" s="489" t="str">
        <f>'Data information'!C634</f>
        <v xml:space="preserve"> - Dowel DB25  (ฝังลึก 0.40 ม.)</v>
      </c>
      <c r="D417" s="449"/>
      <c r="E417" s="450" t="str">
        <f>'Data information'!D634</f>
        <v>กก.</v>
      </c>
      <c r="F417" s="449">
        <f>'Data information'!E634</f>
        <v>20.41</v>
      </c>
      <c r="G417" s="449">
        <f t="shared" si="36"/>
        <v>0</v>
      </c>
      <c r="H417" s="449">
        <f>'Data information'!F634</f>
        <v>0</v>
      </c>
      <c r="I417" s="449">
        <f t="shared" si="37"/>
        <v>0</v>
      </c>
      <c r="J417" s="449">
        <f t="shared" si="38"/>
        <v>0</v>
      </c>
      <c r="K417" s="460"/>
    </row>
    <row r="418" spans="1:11" s="500" customFormat="1" hidden="1">
      <c r="A418" s="460"/>
      <c r="B418" s="482"/>
      <c r="C418" s="489" t="str">
        <f>'Data information'!C635</f>
        <v xml:space="preserve"> - คอนกรีต ขัดมันเรียบ (ลูกนอนบันได)</v>
      </c>
      <c r="D418" s="449"/>
      <c r="E418" s="450" t="str">
        <f>'Data information'!D635</f>
        <v>ลบ.ม.</v>
      </c>
      <c r="F418" s="449">
        <f>'Data information'!E635</f>
        <v>1971.96</v>
      </c>
      <c r="G418" s="449">
        <f t="shared" si="36"/>
        <v>0</v>
      </c>
      <c r="H418" s="449">
        <f>'Data information'!F635</f>
        <v>519</v>
      </c>
      <c r="I418" s="449">
        <f t="shared" si="37"/>
        <v>0</v>
      </c>
      <c r="J418" s="449">
        <f t="shared" si="38"/>
        <v>0</v>
      </c>
      <c r="K418" s="460"/>
    </row>
    <row r="419" spans="1:11" s="500" customFormat="1" hidden="1">
      <c r="A419" s="460"/>
      <c r="B419" s="482"/>
      <c r="C419" s="489" t="str">
        <f>'Data information'!C636</f>
        <v xml:space="preserve"> - เหล็กเสริม RB 9 มม.</v>
      </c>
      <c r="D419" s="449"/>
      <c r="E419" s="450" t="str">
        <f>'Data information'!D636</f>
        <v>กก.</v>
      </c>
      <c r="F419" s="449">
        <f>'Data information'!E636</f>
        <v>20.79</v>
      </c>
      <c r="G419" s="449">
        <f t="shared" si="36"/>
        <v>0</v>
      </c>
      <c r="H419" s="449">
        <f>'Data information'!F636</f>
        <v>4.4000000000000004</v>
      </c>
      <c r="I419" s="449">
        <f t="shared" si="37"/>
        <v>0</v>
      </c>
      <c r="J419" s="449">
        <f t="shared" si="38"/>
        <v>0</v>
      </c>
      <c r="K419" s="460"/>
    </row>
    <row r="420" spans="1:11" s="500" customFormat="1" hidden="1">
      <c r="A420" s="460"/>
      <c r="B420" s="482"/>
      <c r="C420" s="489" t="str">
        <f>'Data information'!C637</f>
        <v xml:space="preserve"> - เหล็กเสริม DB 12 มม.</v>
      </c>
      <c r="D420" s="449"/>
      <c r="E420" s="450" t="str">
        <f>'Data information'!D637</f>
        <v>กก.</v>
      </c>
      <c r="F420" s="449">
        <f>'Data information'!E637</f>
        <v>20.2</v>
      </c>
      <c r="G420" s="449">
        <f t="shared" si="36"/>
        <v>0</v>
      </c>
      <c r="H420" s="449">
        <f>'Data information'!F637</f>
        <v>3.6</v>
      </c>
      <c r="I420" s="449">
        <f t="shared" si="37"/>
        <v>0</v>
      </c>
      <c r="J420" s="449">
        <f t="shared" si="38"/>
        <v>0</v>
      </c>
      <c r="K420" s="460"/>
    </row>
    <row r="421" spans="1:11" s="500" customFormat="1" hidden="1">
      <c r="A421" s="460"/>
      <c r="B421" s="482"/>
      <c r="C421" s="489" t="str">
        <f>'Data information'!C638</f>
        <v xml:space="preserve"> - ลวดผูกเหล็ก</v>
      </c>
      <c r="D421" s="449"/>
      <c r="E421" s="450" t="str">
        <f>'Data information'!D638</f>
        <v>กก.</v>
      </c>
      <c r="F421" s="449">
        <f>'Data information'!E638</f>
        <v>34.42</v>
      </c>
      <c r="G421" s="449">
        <f t="shared" si="36"/>
        <v>0</v>
      </c>
      <c r="H421" s="449">
        <f>'Data information'!F638</f>
        <v>0</v>
      </c>
      <c r="I421" s="449">
        <f t="shared" si="37"/>
        <v>0</v>
      </c>
      <c r="J421" s="449">
        <f t="shared" si="38"/>
        <v>0</v>
      </c>
      <c r="K421" s="460"/>
    </row>
    <row r="422" spans="1:11" s="500" customFormat="1" hidden="1">
      <c r="A422" s="460"/>
      <c r="B422" s="482"/>
      <c r="C422" s="489" t="str">
        <f>'Data information'!C639</f>
        <v xml:space="preserve"> - กันลื่นเหล็กสี่เหลี่ยมตัน ขนาด 1x1 ซม.(จมูกบันได)</v>
      </c>
      <c r="D422" s="449"/>
      <c r="E422" s="450" t="str">
        <f>'Data information'!D639</f>
        <v>ม.</v>
      </c>
      <c r="F422" s="449">
        <f>'Data information'!E639</f>
        <v>30</v>
      </c>
      <c r="G422" s="449">
        <f t="shared" si="36"/>
        <v>0</v>
      </c>
      <c r="H422" s="449">
        <f>'Data information'!F639</f>
        <v>0</v>
      </c>
      <c r="I422" s="449">
        <f t="shared" si="37"/>
        <v>0</v>
      </c>
      <c r="J422" s="449">
        <f t="shared" si="38"/>
        <v>0</v>
      </c>
      <c r="K422" s="460"/>
    </row>
    <row r="423" spans="1:11" s="500" customFormat="1" hidden="1">
      <c r="A423" s="460"/>
      <c r="B423" s="482"/>
      <c r="C423" s="489" t="str">
        <f>'Data information'!C640</f>
        <v xml:space="preserve"> - ทาสีกันสนิม</v>
      </c>
      <c r="D423" s="449"/>
      <c r="E423" s="450" t="str">
        <f>'Data information'!D640</f>
        <v>ตร.ม.</v>
      </c>
      <c r="F423" s="449">
        <f>'Data information'!E640</f>
        <v>22.42</v>
      </c>
      <c r="G423" s="449">
        <f t="shared" si="36"/>
        <v>0</v>
      </c>
      <c r="H423" s="449">
        <f>'Data information'!F640</f>
        <v>30</v>
      </c>
      <c r="I423" s="449">
        <f t="shared" si="37"/>
        <v>0</v>
      </c>
      <c r="J423" s="449">
        <f t="shared" si="38"/>
        <v>0</v>
      </c>
      <c r="K423" s="460"/>
    </row>
    <row r="424" spans="1:11" s="500" customFormat="1" hidden="1">
      <c r="A424" s="460"/>
      <c r="B424" s="482"/>
      <c r="C424" s="489" t="str">
        <f>'Data information'!C641</f>
        <v xml:space="preserve"> - ทาสีน้ำมัน</v>
      </c>
      <c r="D424" s="449"/>
      <c r="E424" s="450" t="str">
        <f>'Data information'!D641</f>
        <v>ตร.ม.</v>
      </c>
      <c r="F424" s="449">
        <f>'Data information'!E641</f>
        <v>66.12</v>
      </c>
      <c r="G424" s="449">
        <f t="shared" si="36"/>
        <v>0</v>
      </c>
      <c r="H424" s="449">
        <f>'Data information'!F641</f>
        <v>35</v>
      </c>
      <c r="I424" s="449">
        <f t="shared" si="37"/>
        <v>0</v>
      </c>
      <c r="J424" s="449">
        <f t="shared" si="38"/>
        <v>0</v>
      </c>
      <c r="K424" s="460"/>
    </row>
    <row r="425" spans="1:11" s="500" customFormat="1" hidden="1">
      <c r="A425" s="460"/>
      <c r="B425" s="482"/>
      <c r="C425" s="489" t="str">
        <f>'Data information'!C642</f>
        <v xml:space="preserve"> - งานราวเหล็ก ราวบันได</v>
      </c>
      <c r="D425" s="449"/>
      <c r="E425" s="450" t="str">
        <f>'Data information'!D642</f>
        <v>ม.</v>
      </c>
      <c r="F425" s="449">
        <f>'Data information'!E642</f>
        <v>1838.53</v>
      </c>
      <c r="G425" s="449">
        <f t="shared" si="36"/>
        <v>0</v>
      </c>
      <c r="H425" s="449">
        <f>'Data information'!F642</f>
        <v>560</v>
      </c>
      <c r="I425" s="449">
        <f t="shared" si="37"/>
        <v>0</v>
      </c>
      <c r="J425" s="449">
        <f t="shared" si="38"/>
        <v>0</v>
      </c>
      <c r="K425" s="460"/>
    </row>
    <row r="426" spans="1:11" s="500" customFormat="1" hidden="1">
      <c r="A426" s="460"/>
      <c r="B426" s="482"/>
      <c r="C426" s="485" t="str">
        <f>'Data information'!C643</f>
        <v>งานบันได ST.4 อาคาร 3</v>
      </c>
      <c r="D426" s="449"/>
      <c r="E426" s="450"/>
      <c r="F426" s="449"/>
      <c r="G426" s="449"/>
      <c r="H426" s="449"/>
      <c r="I426" s="449"/>
      <c r="J426" s="449"/>
      <c r="K426" s="460"/>
    </row>
    <row r="427" spans="1:11" s="500" customFormat="1" hidden="1">
      <c r="A427" s="460"/>
      <c r="B427" s="482"/>
      <c r="C427" s="489" t="str">
        <f>'Data information'!C644</f>
        <v xml:space="preserve"> - CX- H-200X200X8X12mm.</v>
      </c>
      <c r="D427" s="449"/>
      <c r="E427" s="450" t="str">
        <f>'Data information'!D644</f>
        <v>กก.</v>
      </c>
      <c r="F427" s="449">
        <f>'Data information'!E644</f>
        <v>33.409999999999997</v>
      </c>
      <c r="G427" s="449">
        <f t="shared" si="36"/>
        <v>0</v>
      </c>
      <c r="H427" s="449">
        <f>'Data information'!F644</f>
        <v>0</v>
      </c>
      <c r="I427" s="449">
        <f t="shared" si="37"/>
        <v>0</v>
      </c>
      <c r="J427" s="449">
        <f t="shared" si="38"/>
        <v>0</v>
      </c>
      <c r="K427" s="460"/>
    </row>
    <row r="428" spans="1:11" s="500" customFormat="1" hidden="1">
      <c r="A428" s="460"/>
      <c r="B428" s="482"/>
      <c r="C428" s="489" t="str">
        <f>'Data information'!C645</f>
        <v xml:space="preserve"> - แม่บันได H-200X200X8X12mm.</v>
      </c>
      <c r="D428" s="449"/>
      <c r="E428" s="450" t="str">
        <f>'Data information'!D645</f>
        <v>กก.</v>
      </c>
      <c r="F428" s="449">
        <f>'Data information'!E645</f>
        <v>33.409999999999997</v>
      </c>
      <c r="G428" s="449">
        <f t="shared" si="36"/>
        <v>0</v>
      </c>
      <c r="H428" s="449">
        <f>'Data information'!F645</f>
        <v>0</v>
      </c>
      <c r="I428" s="449">
        <f t="shared" si="37"/>
        <v>0</v>
      </c>
      <c r="J428" s="449">
        <f t="shared" si="38"/>
        <v>0</v>
      </c>
      <c r="K428" s="460"/>
    </row>
    <row r="429" spans="1:11" s="500" customFormat="1" hidden="1">
      <c r="A429" s="460"/>
      <c r="B429" s="482"/>
      <c r="C429" s="489" t="str">
        <f>'Data information'!C646</f>
        <v xml:space="preserve"> -  H-194X150X6X9mm.</v>
      </c>
      <c r="D429" s="449"/>
      <c r="E429" s="450" t="str">
        <f>'Data information'!D646</f>
        <v>กก.</v>
      </c>
      <c r="F429" s="449">
        <f>'Data information'!E646</f>
        <v>34.020000000000003</v>
      </c>
      <c r="G429" s="449">
        <f t="shared" ref="G429:G492" si="39">D429*F429</f>
        <v>0</v>
      </c>
      <c r="H429" s="449">
        <f>'Data information'!F646</f>
        <v>0</v>
      </c>
      <c r="I429" s="449">
        <f t="shared" ref="I429:I492" si="40">D429*H429</f>
        <v>0</v>
      </c>
      <c r="J429" s="449">
        <f t="shared" ref="J429:J492" si="41">G429+I429</f>
        <v>0</v>
      </c>
      <c r="K429" s="460"/>
    </row>
    <row r="430" spans="1:11" s="500" customFormat="1" hidden="1">
      <c r="A430" s="460"/>
      <c r="B430" s="482"/>
      <c r="C430" s="489" t="str">
        <f>'Data information'!C647</f>
        <v xml:space="preserve"> - C-CHANNELS 200X80X7.5X11.0mm.</v>
      </c>
      <c r="D430" s="449"/>
      <c r="E430" s="450" t="str">
        <f>'Data information'!D647</f>
        <v>กก.</v>
      </c>
      <c r="F430" s="449">
        <f>'Data information'!E647</f>
        <v>35.840000000000003</v>
      </c>
      <c r="G430" s="449">
        <f t="shared" si="39"/>
        <v>0</v>
      </c>
      <c r="H430" s="449">
        <f>'Data information'!F647</f>
        <v>0</v>
      </c>
      <c r="I430" s="449">
        <f t="shared" si="40"/>
        <v>0</v>
      </c>
      <c r="J430" s="449">
        <f t="shared" si="41"/>
        <v>0</v>
      </c>
      <c r="K430" s="460"/>
    </row>
    <row r="431" spans="1:11" s="500" customFormat="1" hidden="1">
      <c r="A431" s="460"/>
      <c r="B431" s="482"/>
      <c r="C431" s="489" t="str">
        <f>'Data information'!C648</f>
        <v xml:space="preserve"> - ลูกนอนบันไดแผ่นเหล็กลายตีนไก่  หนา 6 มม.พับ</v>
      </c>
      <c r="D431" s="449"/>
      <c r="E431" s="450" t="str">
        <f>'Data information'!D648</f>
        <v>กก.</v>
      </c>
      <c r="F431" s="449">
        <f>'Data information'!E648</f>
        <v>39.79</v>
      </c>
      <c r="G431" s="449">
        <f t="shared" si="39"/>
        <v>0</v>
      </c>
      <c r="H431" s="449">
        <f>'Data information'!F648</f>
        <v>0</v>
      </c>
      <c r="I431" s="449">
        <f t="shared" si="40"/>
        <v>0</v>
      </c>
      <c r="J431" s="449">
        <f t="shared" si="41"/>
        <v>0</v>
      </c>
      <c r="K431" s="460"/>
    </row>
    <row r="432" spans="1:11" s="500" customFormat="1" hidden="1">
      <c r="A432" s="460"/>
      <c r="B432" s="482"/>
      <c r="C432" s="489" t="str">
        <f>'Data information'!C649</f>
        <v xml:space="preserve"> - ชานพักบันไดแผ่นเหล็กลายตีนไก่  หนา 6 มม.</v>
      </c>
      <c r="D432" s="449"/>
      <c r="E432" s="450" t="str">
        <f>'Data information'!D649</f>
        <v>กก.</v>
      </c>
      <c r="F432" s="449">
        <f>'Data information'!E649</f>
        <v>39.79</v>
      </c>
      <c r="G432" s="449">
        <f t="shared" si="39"/>
        <v>0</v>
      </c>
      <c r="H432" s="449">
        <f>'Data information'!F649</f>
        <v>0</v>
      </c>
      <c r="I432" s="449">
        <f t="shared" si="40"/>
        <v>0</v>
      </c>
      <c r="J432" s="449">
        <f t="shared" si="41"/>
        <v>0</v>
      </c>
      <c r="K432" s="460"/>
    </row>
    <row r="433" spans="1:11" s="500" customFormat="1" hidden="1">
      <c r="A433" s="460"/>
      <c r="B433" s="482"/>
      <c r="C433" s="489" t="str">
        <f>'Data information'!C650</f>
        <v xml:space="preserve"> - L 50x50x3mm</v>
      </c>
      <c r="D433" s="449"/>
      <c r="E433" s="450" t="str">
        <f>'Data information'!D650</f>
        <v>กก.</v>
      </c>
      <c r="F433" s="449">
        <f>'Data information'!E650</f>
        <v>22.85</v>
      </c>
      <c r="G433" s="449">
        <f t="shared" si="39"/>
        <v>0</v>
      </c>
      <c r="H433" s="449">
        <f>'Data information'!F650</f>
        <v>0</v>
      </c>
      <c r="I433" s="449">
        <f t="shared" si="40"/>
        <v>0</v>
      </c>
      <c r="J433" s="449">
        <f t="shared" si="41"/>
        <v>0</v>
      </c>
      <c r="K433" s="460"/>
    </row>
    <row r="434" spans="1:11" s="500" customFormat="1" hidden="1">
      <c r="A434" s="460"/>
      <c r="B434" s="482"/>
      <c r="C434" s="489" t="str">
        <f>'Data information'!C651</f>
        <v xml:space="preserve"> - แผ่นเหล็กขนาด 250X400X20mm. </v>
      </c>
      <c r="D434" s="449"/>
      <c r="E434" s="450" t="str">
        <f>'Data information'!D651</f>
        <v>กก.</v>
      </c>
      <c r="F434" s="449">
        <f>'Data information'!E651</f>
        <v>28.692401372212689</v>
      </c>
      <c r="G434" s="449">
        <f t="shared" si="39"/>
        <v>0</v>
      </c>
      <c r="H434" s="449">
        <f>'Data information'!F651</f>
        <v>0</v>
      </c>
      <c r="I434" s="449">
        <f t="shared" si="40"/>
        <v>0</v>
      </c>
      <c r="J434" s="449">
        <f t="shared" si="41"/>
        <v>0</v>
      </c>
      <c r="K434" s="460"/>
    </row>
    <row r="435" spans="1:11" s="500" customFormat="1" hidden="1">
      <c r="A435" s="460"/>
      <c r="B435" s="482"/>
      <c r="C435" s="489" t="str">
        <f>'Data information'!C652</f>
        <v xml:space="preserve"> - แผ่นเหล็กขนาด 250X250X20mm. Detail ST-E</v>
      </c>
      <c r="D435" s="449"/>
      <c r="E435" s="450" t="str">
        <f>'Data information'!D652</f>
        <v>กก.</v>
      </c>
      <c r="F435" s="449">
        <f>'Data information'!E652</f>
        <v>28.692401372212689</v>
      </c>
      <c r="G435" s="449">
        <f t="shared" si="39"/>
        <v>0</v>
      </c>
      <c r="H435" s="449">
        <f>'Data information'!F652</f>
        <v>0</v>
      </c>
      <c r="I435" s="449">
        <f t="shared" si="40"/>
        <v>0</v>
      </c>
      <c r="J435" s="449">
        <f t="shared" si="41"/>
        <v>0</v>
      </c>
      <c r="K435" s="460"/>
    </row>
    <row r="436" spans="1:11" s="500" customFormat="1" hidden="1">
      <c r="A436" s="460"/>
      <c r="B436" s="482"/>
      <c r="C436" s="489" t="str">
        <f>'Data information'!C653</f>
        <v xml:space="preserve"> - แผ่นเหล็กขนาด 250X250X20mm. Detail 3A</v>
      </c>
      <c r="D436" s="449"/>
      <c r="E436" s="450" t="str">
        <f>'Data information'!D653</f>
        <v>กก.</v>
      </c>
      <c r="F436" s="449">
        <f>'Data information'!E653</f>
        <v>28.692401372212689</v>
      </c>
      <c r="G436" s="449">
        <f t="shared" si="39"/>
        <v>0</v>
      </c>
      <c r="H436" s="449">
        <f>'Data information'!F653</f>
        <v>0</v>
      </c>
      <c r="I436" s="449">
        <f t="shared" si="40"/>
        <v>0</v>
      </c>
      <c r="J436" s="449">
        <f t="shared" si="41"/>
        <v>0</v>
      </c>
      <c r="K436" s="460"/>
    </row>
    <row r="437" spans="1:11" s="500" customFormat="1" hidden="1">
      <c r="A437" s="460"/>
      <c r="B437" s="482"/>
      <c r="C437" s="489" t="str">
        <f>'Data information'!C654</f>
        <v xml:space="preserve"> - Dowel 6-DB20 ยาว 0.40 ม. (DETAIL-1)</v>
      </c>
      <c r="D437" s="449"/>
      <c r="E437" s="450" t="str">
        <f>'Data information'!D654</f>
        <v>กก.</v>
      </c>
      <c r="F437" s="449">
        <f>'Data information'!E654</f>
        <v>20.18</v>
      </c>
      <c r="G437" s="449">
        <f t="shared" si="39"/>
        <v>0</v>
      </c>
      <c r="H437" s="449">
        <f>'Data information'!F654</f>
        <v>0</v>
      </c>
      <c r="I437" s="449">
        <f t="shared" si="40"/>
        <v>0</v>
      </c>
      <c r="J437" s="449">
        <f t="shared" si="41"/>
        <v>0</v>
      </c>
      <c r="K437" s="460"/>
    </row>
    <row r="438" spans="1:11" s="500" customFormat="1" hidden="1">
      <c r="A438" s="460"/>
      <c r="B438" s="482"/>
      <c r="C438" s="489" t="str">
        <f>'Data information'!C655</f>
        <v xml:space="preserve"> - Dowel 4-DB20 ยาว 0.40 ม.  (DETAIL-2)</v>
      </c>
      <c r="D438" s="449"/>
      <c r="E438" s="450" t="str">
        <f>'Data information'!D655</f>
        <v>กก.</v>
      </c>
      <c r="F438" s="449">
        <f>'Data information'!E655</f>
        <v>20.18</v>
      </c>
      <c r="G438" s="449">
        <f t="shared" si="39"/>
        <v>0</v>
      </c>
      <c r="H438" s="449">
        <f>'Data information'!F655</f>
        <v>0</v>
      </c>
      <c r="I438" s="449">
        <f t="shared" si="40"/>
        <v>0</v>
      </c>
      <c r="J438" s="449">
        <f t="shared" si="41"/>
        <v>0</v>
      </c>
      <c r="K438" s="460"/>
    </row>
    <row r="439" spans="1:11" s="500" customFormat="1" hidden="1">
      <c r="A439" s="460"/>
      <c r="B439" s="482"/>
      <c r="C439" s="489" t="str">
        <f>'Data information'!C656</f>
        <v xml:space="preserve"> - Dowel 8-DB16 ยาว 0.40 ม.  (DETAIL-3A)</v>
      </c>
      <c r="D439" s="449"/>
      <c r="E439" s="450" t="str">
        <f>'Data information'!D656</f>
        <v>กก.</v>
      </c>
      <c r="F439" s="449">
        <f>'Data information'!E656</f>
        <v>20.14</v>
      </c>
      <c r="G439" s="449">
        <f t="shared" si="39"/>
        <v>0</v>
      </c>
      <c r="H439" s="449">
        <f>'Data information'!F656</f>
        <v>0</v>
      </c>
      <c r="I439" s="449">
        <f t="shared" si="40"/>
        <v>0</v>
      </c>
      <c r="J439" s="449">
        <f t="shared" si="41"/>
        <v>0</v>
      </c>
      <c r="K439" s="460"/>
    </row>
    <row r="440" spans="1:11" s="500" customFormat="1" hidden="1">
      <c r="A440" s="460"/>
      <c r="B440" s="482"/>
      <c r="C440" s="489" t="str">
        <f>'Data information'!C657</f>
        <v xml:space="preserve"> - ค่าแรงเชื่อม ประกอบเหล็ก</v>
      </c>
      <c r="D440" s="449"/>
      <c r="E440" s="450" t="str">
        <f>'Data information'!D657</f>
        <v>กก.</v>
      </c>
      <c r="F440" s="449">
        <f>'Data information'!E657</f>
        <v>0</v>
      </c>
      <c r="G440" s="449">
        <f t="shared" si="39"/>
        <v>0</v>
      </c>
      <c r="H440" s="449">
        <f>'Data information'!F657</f>
        <v>10</v>
      </c>
      <c r="I440" s="449">
        <f t="shared" si="40"/>
        <v>0</v>
      </c>
      <c r="J440" s="449">
        <f t="shared" si="41"/>
        <v>0</v>
      </c>
      <c r="K440" s="460"/>
    </row>
    <row r="441" spans="1:11" s="500" customFormat="1" hidden="1">
      <c r="A441" s="460"/>
      <c r="B441" s="482"/>
      <c r="C441" s="489" t="str">
        <f>'Data information'!C658</f>
        <v xml:space="preserve"> - ทาสีกันสนิม</v>
      </c>
      <c r="D441" s="449"/>
      <c r="E441" s="450" t="str">
        <f>'Data information'!D658</f>
        <v>ตร.ม.</v>
      </c>
      <c r="F441" s="449">
        <f>'Data information'!E658</f>
        <v>22.42</v>
      </c>
      <c r="G441" s="449">
        <f t="shared" si="39"/>
        <v>0</v>
      </c>
      <c r="H441" s="449">
        <f>'Data information'!F658</f>
        <v>30</v>
      </c>
      <c r="I441" s="449">
        <f t="shared" si="40"/>
        <v>0</v>
      </c>
      <c r="J441" s="449">
        <f t="shared" si="41"/>
        <v>0</v>
      </c>
      <c r="K441" s="460"/>
    </row>
    <row r="442" spans="1:11" s="500" customFormat="1" hidden="1">
      <c r="A442" s="460"/>
      <c r="B442" s="482"/>
      <c r="C442" s="489" t="str">
        <f>'Data information'!C659</f>
        <v xml:space="preserve"> - ทาสีน้ำมัน</v>
      </c>
      <c r="D442" s="449"/>
      <c r="E442" s="450" t="str">
        <f>'Data information'!D659</f>
        <v>ตร.ม.</v>
      </c>
      <c r="F442" s="449">
        <f>'Data information'!E659</f>
        <v>66.12</v>
      </c>
      <c r="G442" s="449">
        <f t="shared" si="39"/>
        <v>0</v>
      </c>
      <c r="H442" s="449">
        <f>'Data information'!F659</f>
        <v>35</v>
      </c>
      <c r="I442" s="449">
        <f t="shared" si="40"/>
        <v>0</v>
      </c>
      <c r="J442" s="449">
        <f t="shared" si="41"/>
        <v>0</v>
      </c>
      <c r="K442" s="460"/>
    </row>
    <row r="443" spans="1:11" s="500" customFormat="1" hidden="1">
      <c r="A443" s="460"/>
      <c r="B443" s="482"/>
      <c r="C443" s="489" t="str">
        <f>'Data information'!C660</f>
        <v xml:space="preserve"> - งานราวเหล็ก ราวบันได ST.4</v>
      </c>
      <c r="D443" s="449"/>
      <c r="E443" s="450" t="str">
        <f>'Data information'!D660</f>
        <v>ม.</v>
      </c>
      <c r="F443" s="449">
        <f>'Data information'!E660</f>
        <v>303.774</v>
      </c>
      <c r="G443" s="449">
        <f t="shared" si="39"/>
        <v>0</v>
      </c>
      <c r="H443" s="449">
        <f>'Data information'!F660</f>
        <v>114</v>
      </c>
      <c r="I443" s="449">
        <f t="shared" si="40"/>
        <v>0</v>
      </c>
      <c r="J443" s="449">
        <f t="shared" si="41"/>
        <v>0</v>
      </c>
      <c r="K443" s="460"/>
    </row>
    <row r="444" spans="1:11" s="500" customFormat="1" hidden="1">
      <c r="A444" s="460"/>
      <c r="B444" s="482"/>
      <c r="C444" s="485" t="str">
        <f>'Data information'!C661</f>
        <v>งานบันได ST.4 อาคาร 4,5</v>
      </c>
      <c r="D444" s="449"/>
      <c r="E444" s="450"/>
      <c r="F444" s="449"/>
      <c r="G444" s="449"/>
      <c r="H444" s="449"/>
      <c r="I444" s="449"/>
      <c r="J444" s="449"/>
      <c r="K444" s="460"/>
    </row>
    <row r="445" spans="1:11" s="500" customFormat="1" hidden="1">
      <c r="A445" s="460"/>
      <c r="B445" s="482"/>
      <c r="C445" s="489" t="str">
        <f>'Data information'!C662</f>
        <v xml:space="preserve"> - H-200X200X8X12mm. </v>
      </c>
      <c r="D445" s="449"/>
      <c r="E445" s="450" t="str">
        <f>'Data information'!D662</f>
        <v>กก.</v>
      </c>
      <c r="F445" s="449">
        <f>'Data information'!E662</f>
        <v>33.409999999999997</v>
      </c>
      <c r="G445" s="449">
        <f t="shared" si="39"/>
        <v>0</v>
      </c>
      <c r="H445" s="449">
        <f>'Data information'!F662</f>
        <v>0</v>
      </c>
      <c r="I445" s="449">
        <f t="shared" si="40"/>
        <v>0</v>
      </c>
      <c r="J445" s="449">
        <f t="shared" si="41"/>
        <v>0</v>
      </c>
      <c r="K445" s="460"/>
    </row>
    <row r="446" spans="1:11" s="500" customFormat="1" hidden="1">
      <c r="A446" s="460"/>
      <c r="B446" s="482"/>
      <c r="C446" s="489" t="str">
        <f>'Data information'!C663</f>
        <v xml:space="preserve"> - H-194X150X6X9mm.</v>
      </c>
      <c r="D446" s="449"/>
      <c r="E446" s="450" t="str">
        <f>'Data information'!D663</f>
        <v>กก.</v>
      </c>
      <c r="F446" s="449">
        <f>'Data information'!E663</f>
        <v>34.020000000000003</v>
      </c>
      <c r="G446" s="449">
        <f t="shared" si="39"/>
        <v>0</v>
      </c>
      <c r="H446" s="449">
        <f>'Data information'!F663</f>
        <v>0</v>
      </c>
      <c r="I446" s="449">
        <f t="shared" si="40"/>
        <v>0</v>
      </c>
      <c r="J446" s="449">
        <f t="shared" si="41"/>
        <v>0</v>
      </c>
      <c r="K446" s="460"/>
    </row>
    <row r="447" spans="1:11" s="500" customFormat="1" hidden="1">
      <c r="A447" s="460"/>
      <c r="B447" s="482"/>
      <c r="C447" s="489" t="str">
        <f>'Data information'!C664</f>
        <v xml:space="preserve"> - C-CHANNELS 200X80X7.5X11.0mm.</v>
      </c>
      <c r="D447" s="449"/>
      <c r="E447" s="450" t="str">
        <f>'Data information'!D664</f>
        <v>กก.</v>
      </c>
      <c r="F447" s="449">
        <f>'Data information'!E664</f>
        <v>35.840000000000003</v>
      </c>
      <c r="G447" s="449">
        <f t="shared" si="39"/>
        <v>0</v>
      </c>
      <c r="H447" s="449">
        <f>'Data information'!F664</f>
        <v>0</v>
      </c>
      <c r="I447" s="449">
        <f t="shared" si="40"/>
        <v>0</v>
      </c>
      <c r="J447" s="449">
        <f t="shared" si="41"/>
        <v>0</v>
      </c>
      <c r="K447" s="460"/>
    </row>
    <row r="448" spans="1:11" s="500" customFormat="1" hidden="1">
      <c r="A448" s="460"/>
      <c r="B448" s="482"/>
      <c r="C448" s="489" t="str">
        <f>'Data information'!C665</f>
        <v xml:space="preserve"> - L 50x50x3mm.</v>
      </c>
      <c r="D448" s="449"/>
      <c r="E448" s="450" t="str">
        <f>'Data information'!D665</f>
        <v>กก.</v>
      </c>
      <c r="F448" s="449">
        <f>'Data information'!E665</f>
        <v>22.85</v>
      </c>
      <c r="G448" s="449">
        <f t="shared" si="39"/>
        <v>0</v>
      </c>
      <c r="H448" s="449">
        <f>'Data information'!F665</f>
        <v>0</v>
      </c>
      <c r="I448" s="449">
        <f t="shared" si="40"/>
        <v>0</v>
      </c>
      <c r="J448" s="449">
        <f t="shared" si="41"/>
        <v>0</v>
      </c>
      <c r="K448" s="460"/>
    </row>
    <row r="449" spans="1:11" s="500" customFormat="1" hidden="1">
      <c r="A449" s="460"/>
      <c r="B449" s="482"/>
      <c r="C449" s="489" t="str">
        <f>'Data information'!C666</f>
        <v xml:space="preserve"> - ลูกนอนบันไดแผ่นเหล็กลายตีนไก่  หนา 6 มม.พับ</v>
      </c>
      <c r="D449" s="449"/>
      <c r="E449" s="450" t="str">
        <f>'Data information'!D666</f>
        <v>กก.</v>
      </c>
      <c r="F449" s="449">
        <f>'Data information'!E666</f>
        <v>39.79</v>
      </c>
      <c r="G449" s="449">
        <f t="shared" si="39"/>
        <v>0</v>
      </c>
      <c r="H449" s="449">
        <f>'Data information'!F666</f>
        <v>0</v>
      </c>
      <c r="I449" s="449">
        <f t="shared" si="40"/>
        <v>0</v>
      </c>
      <c r="J449" s="449">
        <f t="shared" si="41"/>
        <v>0</v>
      </c>
      <c r="K449" s="460"/>
    </row>
    <row r="450" spans="1:11" s="500" customFormat="1" hidden="1">
      <c r="A450" s="460"/>
      <c r="B450" s="482"/>
      <c r="C450" s="489" t="str">
        <f>'Data information'!C667</f>
        <v xml:space="preserve"> - แผ่นเหล็กขนาด 250X400X20mm. </v>
      </c>
      <c r="D450" s="449"/>
      <c r="E450" s="450" t="str">
        <f>'Data information'!D667</f>
        <v>กก.</v>
      </c>
      <c r="F450" s="449">
        <f>'Data information'!E667</f>
        <v>28.44</v>
      </c>
      <c r="G450" s="449">
        <f t="shared" si="39"/>
        <v>0</v>
      </c>
      <c r="H450" s="449">
        <f>'Data information'!F667</f>
        <v>0</v>
      </c>
      <c r="I450" s="449">
        <f t="shared" si="40"/>
        <v>0</v>
      </c>
      <c r="J450" s="449">
        <f t="shared" si="41"/>
        <v>0</v>
      </c>
      <c r="K450" s="460"/>
    </row>
    <row r="451" spans="1:11" s="500" customFormat="1" hidden="1">
      <c r="A451" s="460"/>
      <c r="B451" s="482"/>
      <c r="C451" s="489" t="str">
        <f>'Data information'!C668</f>
        <v xml:space="preserve"> - แผ่นเหล็กขนาด 250X250X20mm. </v>
      </c>
      <c r="D451" s="449"/>
      <c r="E451" s="450" t="str">
        <f>'Data information'!D668</f>
        <v>กก.</v>
      </c>
      <c r="F451" s="449">
        <f>'Data information'!E668</f>
        <v>28.44</v>
      </c>
      <c r="G451" s="449">
        <f t="shared" si="39"/>
        <v>0</v>
      </c>
      <c r="H451" s="449">
        <f>'Data information'!F668</f>
        <v>0</v>
      </c>
      <c r="I451" s="449">
        <f t="shared" si="40"/>
        <v>0</v>
      </c>
      <c r="J451" s="449">
        <f t="shared" si="41"/>
        <v>0</v>
      </c>
      <c r="K451" s="460"/>
    </row>
    <row r="452" spans="1:11" s="500" customFormat="1" hidden="1">
      <c r="A452" s="460"/>
      <c r="B452" s="482"/>
      <c r="C452" s="489" t="str">
        <f>'Data information'!C669</f>
        <v xml:space="preserve"> - แผ่นเหล็กขนาด 200X350X20mm. </v>
      </c>
      <c r="D452" s="449"/>
      <c r="E452" s="450" t="str">
        <f>'Data information'!D669</f>
        <v>กก.</v>
      </c>
      <c r="F452" s="449">
        <f>'Data information'!E669</f>
        <v>28.44</v>
      </c>
      <c r="G452" s="449">
        <f t="shared" si="39"/>
        <v>0</v>
      </c>
      <c r="H452" s="449">
        <f>'Data information'!F669</f>
        <v>0</v>
      </c>
      <c r="I452" s="449">
        <f t="shared" si="40"/>
        <v>0</v>
      </c>
      <c r="J452" s="449">
        <f t="shared" si="41"/>
        <v>0</v>
      </c>
      <c r="K452" s="460"/>
    </row>
    <row r="453" spans="1:11" s="500" customFormat="1" hidden="1">
      <c r="A453" s="460"/>
      <c r="B453" s="482"/>
      <c r="C453" s="489" t="str">
        <f>'Data information'!C670</f>
        <v xml:space="preserve"> - Dowel DB20 ยาว 0.40 ม. (DETAIL-1,2)</v>
      </c>
      <c r="D453" s="449"/>
      <c r="E453" s="450" t="str">
        <f>'Data information'!D670</f>
        <v>กก.</v>
      </c>
      <c r="F453" s="449">
        <f>'Data information'!E670</f>
        <v>20.18</v>
      </c>
      <c r="G453" s="449">
        <f t="shared" si="39"/>
        <v>0</v>
      </c>
      <c r="H453" s="449">
        <f>'Data information'!F670</f>
        <v>0</v>
      </c>
      <c r="I453" s="449">
        <f t="shared" si="40"/>
        <v>0</v>
      </c>
      <c r="J453" s="449">
        <f t="shared" si="41"/>
        <v>0</v>
      </c>
      <c r="K453" s="460"/>
    </row>
    <row r="454" spans="1:11" s="500" customFormat="1" hidden="1">
      <c r="A454" s="460"/>
      <c r="B454" s="482"/>
      <c r="C454" s="489" t="str">
        <f>'Data information'!C671</f>
        <v xml:space="preserve"> - Dowel DB16 ยาว 0.40 ม.  (DETAIL-3)</v>
      </c>
      <c r="D454" s="449"/>
      <c r="E454" s="450" t="str">
        <f>'Data information'!D671</f>
        <v>กก.</v>
      </c>
      <c r="F454" s="449">
        <f>'Data information'!E671</f>
        <v>20.14</v>
      </c>
      <c r="G454" s="449">
        <f t="shared" si="39"/>
        <v>0</v>
      </c>
      <c r="H454" s="449">
        <f>'Data information'!F671</f>
        <v>0</v>
      </c>
      <c r="I454" s="449">
        <f t="shared" si="40"/>
        <v>0</v>
      </c>
      <c r="J454" s="449">
        <f t="shared" si="41"/>
        <v>0</v>
      </c>
      <c r="K454" s="460"/>
    </row>
    <row r="455" spans="1:11" s="500" customFormat="1" hidden="1">
      <c r="A455" s="460"/>
      <c r="B455" s="482"/>
      <c r="C455" s="489" t="str">
        <f>'Data information'!C672</f>
        <v xml:space="preserve"> - ค่าแรงเชื่อม ประกอบเหล็กโครงสร้าง</v>
      </c>
      <c r="D455" s="449"/>
      <c r="E455" s="450" t="str">
        <f>'Data information'!D672</f>
        <v>กก.</v>
      </c>
      <c r="F455" s="449">
        <f>'Data information'!E672</f>
        <v>0</v>
      </c>
      <c r="G455" s="449">
        <f t="shared" si="39"/>
        <v>0</v>
      </c>
      <c r="H455" s="449">
        <f>'Data information'!F672</f>
        <v>10</v>
      </c>
      <c r="I455" s="449">
        <f t="shared" si="40"/>
        <v>0</v>
      </c>
      <c r="J455" s="449">
        <f t="shared" si="41"/>
        <v>0</v>
      </c>
      <c r="K455" s="460"/>
    </row>
    <row r="456" spans="1:11" s="500" customFormat="1" hidden="1">
      <c r="A456" s="460"/>
      <c r="B456" s="482"/>
      <c r="C456" s="489" t="str">
        <f>'Data information'!C673</f>
        <v xml:space="preserve"> - ทาสีกันสนิม</v>
      </c>
      <c r="D456" s="449"/>
      <c r="E456" s="450" t="str">
        <f>'Data information'!D673</f>
        <v>ตร.ม.</v>
      </c>
      <c r="F456" s="449">
        <f>'Data information'!E673</f>
        <v>22.42</v>
      </c>
      <c r="G456" s="449">
        <f t="shared" si="39"/>
        <v>0</v>
      </c>
      <c r="H456" s="449">
        <f>'Data information'!F673</f>
        <v>30</v>
      </c>
      <c r="I456" s="449">
        <f t="shared" si="40"/>
        <v>0</v>
      </c>
      <c r="J456" s="449">
        <f t="shared" si="41"/>
        <v>0</v>
      </c>
      <c r="K456" s="460"/>
    </row>
    <row r="457" spans="1:11" s="500" customFormat="1" hidden="1">
      <c r="A457" s="460"/>
      <c r="B457" s="482"/>
      <c r="C457" s="489" t="str">
        <f>'Data information'!C674</f>
        <v xml:space="preserve"> - ทาสีน้ำมัน</v>
      </c>
      <c r="D457" s="449"/>
      <c r="E457" s="450" t="str">
        <f>'Data information'!D674</f>
        <v>ตร.ม.</v>
      </c>
      <c r="F457" s="449">
        <f>'Data information'!E674</f>
        <v>66.12</v>
      </c>
      <c r="G457" s="449">
        <f t="shared" si="39"/>
        <v>0</v>
      </c>
      <c r="H457" s="449">
        <f>'Data information'!F674</f>
        <v>35</v>
      </c>
      <c r="I457" s="449">
        <f t="shared" si="40"/>
        <v>0</v>
      </c>
      <c r="J457" s="449">
        <f t="shared" si="41"/>
        <v>0</v>
      </c>
      <c r="K457" s="460"/>
    </row>
    <row r="458" spans="1:11" s="500" customFormat="1" hidden="1">
      <c r="A458" s="460"/>
      <c r="B458" s="482"/>
      <c r="C458" s="489" t="str">
        <f>'Data information'!C675</f>
        <v xml:space="preserve"> - งานราวเหล็ก ราวบันได ST.4</v>
      </c>
      <c r="D458" s="449"/>
      <c r="E458" s="450" t="str">
        <f>'Data information'!D675</f>
        <v>ม.</v>
      </c>
      <c r="F458" s="449">
        <f>'Data information'!E675</f>
        <v>303.774</v>
      </c>
      <c r="G458" s="449">
        <f t="shared" si="39"/>
        <v>0</v>
      </c>
      <c r="H458" s="449">
        <f>'Data information'!F675</f>
        <v>114</v>
      </c>
      <c r="I458" s="449">
        <f t="shared" si="40"/>
        <v>0</v>
      </c>
      <c r="J458" s="449">
        <f t="shared" si="41"/>
        <v>0</v>
      </c>
      <c r="K458" s="460"/>
    </row>
    <row r="459" spans="1:11" s="500" customFormat="1" hidden="1">
      <c r="A459" s="460"/>
      <c r="B459" s="482"/>
      <c r="C459" s="485" t="str">
        <f>'Data information'!C676</f>
        <v>งานบันได ST.4 อาคาร 7</v>
      </c>
      <c r="D459" s="449"/>
      <c r="E459" s="450"/>
      <c r="F459" s="449"/>
      <c r="G459" s="449"/>
      <c r="H459" s="449"/>
      <c r="I459" s="449"/>
      <c r="J459" s="449"/>
      <c r="K459" s="460"/>
    </row>
    <row r="460" spans="1:11" s="500" customFormat="1" hidden="1">
      <c r="A460" s="460"/>
      <c r="B460" s="482"/>
      <c r="C460" s="489" t="str">
        <f>'Data information'!C677</f>
        <v xml:space="preserve"> - คอนกรีตโครงสร้าง  fc'= 280 ksc. ทรงกระบอก</v>
      </c>
      <c r="D460" s="449"/>
      <c r="E460" s="450" t="str">
        <f>'Data information'!D677</f>
        <v>ลบ.ม.</v>
      </c>
      <c r="F460" s="449">
        <f>'Data information'!E677</f>
        <v>1971.96</v>
      </c>
      <c r="G460" s="449">
        <f t="shared" si="39"/>
        <v>0</v>
      </c>
      <c r="H460" s="449">
        <f>'Data information'!F677</f>
        <v>519</v>
      </c>
      <c r="I460" s="449">
        <f t="shared" si="40"/>
        <v>0</v>
      </c>
      <c r="J460" s="449">
        <f t="shared" si="41"/>
        <v>0</v>
      </c>
      <c r="K460" s="460"/>
    </row>
    <row r="461" spans="1:11" s="500" customFormat="1" hidden="1">
      <c r="A461" s="460"/>
      <c r="B461" s="482"/>
      <c r="C461" s="489" t="str">
        <f>'Data information'!C678</f>
        <v xml:space="preserve">  - ไม้แบบทั่วไป  50%</v>
      </c>
      <c r="D461" s="449"/>
      <c r="E461" s="450" t="str">
        <f>'Data information'!D678</f>
        <v>ตร.ม.</v>
      </c>
      <c r="F461" s="449">
        <f>'Data information'!E678</f>
        <v>300</v>
      </c>
      <c r="G461" s="449">
        <f t="shared" si="39"/>
        <v>0</v>
      </c>
      <c r="H461" s="449">
        <f>'Data information'!F678</f>
        <v>0</v>
      </c>
      <c r="I461" s="449">
        <f t="shared" si="40"/>
        <v>0</v>
      </c>
      <c r="J461" s="449">
        <f t="shared" si="41"/>
        <v>0</v>
      </c>
      <c r="K461" s="460"/>
    </row>
    <row r="462" spans="1:11" s="500" customFormat="1" hidden="1">
      <c r="A462" s="460"/>
      <c r="B462" s="482"/>
      <c r="C462" s="489" t="str">
        <f>'Data information'!C679</f>
        <v xml:space="preserve">  - ค่าแรงไม้แบบ</v>
      </c>
      <c r="D462" s="449"/>
      <c r="E462" s="450" t="str">
        <f>'Data information'!D679</f>
        <v>ตร.ม.</v>
      </c>
      <c r="F462" s="449">
        <f>'Data information'!E679</f>
        <v>0</v>
      </c>
      <c r="G462" s="449">
        <f t="shared" si="39"/>
        <v>0</v>
      </c>
      <c r="H462" s="449">
        <f>'Data information'!F679</f>
        <v>115</v>
      </c>
      <c r="I462" s="449">
        <f t="shared" si="40"/>
        <v>0</v>
      </c>
      <c r="J462" s="449">
        <f t="shared" si="41"/>
        <v>0</v>
      </c>
      <c r="K462" s="460"/>
    </row>
    <row r="463" spans="1:11" s="500" customFormat="1" hidden="1">
      <c r="A463" s="460"/>
      <c r="B463" s="482"/>
      <c r="C463" s="489" t="str">
        <f>'Data information'!C680</f>
        <v xml:space="preserve">  - ไม้คร่าวยึดแบบหล่อคอนกรีต </v>
      </c>
      <c r="D463" s="449"/>
      <c r="E463" s="450" t="str">
        <f>'Data information'!D680</f>
        <v>ตร.ม.</v>
      </c>
      <c r="F463" s="449">
        <f>'Data information'!E680</f>
        <v>300</v>
      </c>
      <c r="G463" s="449">
        <f t="shared" si="39"/>
        <v>0</v>
      </c>
      <c r="H463" s="449">
        <f>'Data information'!F680</f>
        <v>0</v>
      </c>
      <c r="I463" s="449">
        <f t="shared" si="40"/>
        <v>0</v>
      </c>
      <c r="J463" s="449">
        <f t="shared" si="41"/>
        <v>0</v>
      </c>
      <c r="K463" s="460"/>
    </row>
    <row r="464" spans="1:11" s="500" customFormat="1" hidden="1">
      <c r="A464" s="460"/>
      <c r="B464" s="482"/>
      <c r="C464" s="489" t="str">
        <f>'Data information'!C681</f>
        <v xml:space="preserve">  - ตะปู</v>
      </c>
      <c r="D464" s="449"/>
      <c r="E464" s="450" t="str">
        <f>'Data information'!D681</f>
        <v>กก.</v>
      </c>
      <c r="F464" s="449">
        <f>'Data information'!E681</f>
        <v>58.88</v>
      </c>
      <c r="G464" s="449">
        <f t="shared" si="39"/>
        <v>0</v>
      </c>
      <c r="H464" s="449">
        <f>'Data information'!F681</f>
        <v>0</v>
      </c>
      <c r="I464" s="449">
        <f t="shared" si="40"/>
        <v>0</v>
      </c>
      <c r="J464" s="449">
        <f t="shared" si="41"/>
        <v>0</v>
      </c>
      <c r="K464" s="460"/>
    </row>
    <row r="465" spans="1:11" s="500" customFormat="1" hidden="1">
      <c r="A465" s="460"/>
      <c r="B465" s="482"/>
      <c r="C465" s="489" t="str">
        <f>'Data information'!C682</f>
        <v xml:space="preserve">  - เหล็กเส้นกลมผิวเรียบ SR.24 RB9 มม.</v>
      </c>
      <c r="D465" s="449"/>
      <c r="E465" s="450" t="str">
        <f>'Data information'!D682</f>
        <v>กก.</v>
      </c>
      <c r="F465" s="449">
        <f>'Data information'!E682</f>
        <v>20.79</v>
      </c>
      <c r="G465" s="449">
        <f t="shared" si="39"/>
        <v>0</v>
      </c>
      <c r="H465" s="449">
        <f>'Data information'!F682</f>
        <v>4.4000000000000004</v>
      </c>
      <c r="I465" s="449">
        <f t="shared" si="40"/>
        <v>0</v>
      </c>
      <c r="J465" s="449">
        <f t="shared" si="41"/>
        <v>0</v>
      </c>
      <c r="K465" s="460"/>
    </row>
    <row r="466" spans="1:11" s="500" customFormat="1" hidden="1">
      <c r="A466" s="460"/>
      <c r="B466" s="482"/>
      <c r="C466" s="489" t="str">
        <f>'Data information'!C683</f>
        <v xml:space="preserve">  - เหล็กเส้นกลมผิวข้ออ้อย SD.40 DB12 มม.</v>
      </c>
      <c r="D466" s="449"/>
      <c r="E466" s="450" t="str">
        <f>'Data information'!D683</f>
        <v>กก.</v>
      </c>
      <c r="F466" s="449">
        <f>'Data information'!E683</f>
        <v>20.2</v>
      </c>
      <c r="G466" s="449">
        <f t="shared" si="39"/>
        <v>0</v>
      </c>
      <c r="H466" s="449">
        <f>'Data information'!F683</f>
        <v>3.6</v>
      </c>
      <c r="I466" s="449">
        <f t="shared" si="40"/>
        <v>0</v>
      </c>
      <c r="J466" s="449">
        <f t="shared" si="41"/>
        <v>0</v>
      </c>
      <c r="K466" s="460"/>
    </row>
    <row r="467" spans="1:11" s="500" customFormat="1" hidden="1">
      <c r="A467" s="460"/>
      <c r="B467" s="482"/>
      <c r="C467" s="489" t="str">
        <f>'Data information'!C684</f>
        <v xml:space="preserve"> - ลวดผูกเหล็ก</v>
      </c>
      <c r="D467" s="449"/>
      <c r="E467" s="450" t="str">
        <f>'Data information'!D684</f>
        <v>กก.</v>
      </c>
      <c r="F467" s="449">
        <f>'Data information'!E684</f>
        <v>34.42</v>
      </c>
      <c r="G467" s="449">
        <f t="shared" si="39"/>
        <v>0</v>
      </c>
      <c r="H467" s="449">
        <f>'Data information'!F684</f>
        <v>0</v>
      </c>
      <c r="I467" s="449">
        <f t="shared" si="40"/>
        <v>0</v>
      </c>
      <c r="J467" s="449">
        <f t="shared" si="41"/>
        <v>0</v>
      </c>
      <c r="K467" s="460"/>
    </row>
    <row r="468" spans="1:11" s="500" customFormat="1" hidden="1">
      <c r="A468" s="460"/>
      <c r="B468" s="482"/>
      <c r="C468" s="489" t="str">
        <f>'Data information'!C685</f>
        <v xml:space="preserve"> - กันลื่นเหล็กสี่เหลี่ยมตัน ขนาด 1x1 ซม.(จมูกบันได)</v>
      </c>
      <c r="D468" s="449"/>
      <c r="E468" s="450" t="str">
        <f>'Data information'!D685</f>
        <v>ม.</v>
      </c>
      <c r="F468" s="449">
        <f>'Data information'!E685</f>
        <v>30</v>
      </c>
      <c r="G468" s="449">
        <f t="shared" si="39"/>
        <v>0</v>
      </c>
      <c r="H468" s="449">
        <f>'Data information'!F685</f>
        <v>0</v>
      </c>
      <c r="I468" s="449">
        <f t="shared" si="40"/>
        <v>0</v>
      </c>
      <c r="J468" s="449">
        <f t="shared" si="41"/>
        <v>0</v>
      </c>
      <c r="K468" s="460"/>
    </row>
    <row r="469" spans="1:11" s="500" customFormat="1" hidden="1">
      <c r="A469" s="460"/>
      <c r="B469" s="482"/>
      <c r="C469" s="485" t="str">
        <f>'Data information'!C686</f>
        <v>งานบันได ST.4 -A อาคาร 1</v>
      </c>
      <c r="D469" s="449"/>
      <c r="E469" s="450">
        <f>'Data information'!D686</f>
        <v>0</v>
      </c>
      <c r="F469" s="449">
        <f>'Data information'!E686</f>
        <v>0</v>
      </c>
      <c r="G469" s="449">
        <f t="shared" si="39"/>
        <v>0</v>
      </c>
      <c r="H469" s="449">
        <f>'Data information'!F686</f>
        <v>0</v>
      </c>
      <c r="I469" s="449">
        <f t="shared" si="40"/>
        <v>0</v>
      </c>
      <c r="J469" s="449">
        <f t="shared" si="41"/>
        <v>0</v>
      </c>
      <c r="K469" s="460"/>
    </row>
    <row r="470" spans="1:11" s="500" customFormat="1" hidden="1">
      <c r="A470" s="460"/>
      <c r="B470" s="482"/>
      <c r="C470" s="489" t="str">
        <f>'Data information'!C687</f>
        <v xml:space="preserve"> - ท่อเหล็กอาบสังกะสี DIA. 2"</v>
      </c>
      <c r="D470" s="449"/>
      <c r="E470" s="450" t="str">
        <f>'Data information'!D687</f>
        <v>ม.</v>
      </c>
      <c r="F470" s="449">
        <f>'Data information'!E687</f>
        <v>140.18600000000001</v>
      </c>
      <c r="G470" s="449">
        <f t="shared" si="39"/>
        <v>0</v>
      </c>
      <c r="H470" s="449">
        <f>'Data information'!F687</f>
        <v>0</v>
      </c>
      <c r="I470" s="449">
        <f t="shared" si="40"/>
        <v>0</v>
      </c>
      <c r="J470" s="449">
        <f t="shared" si="41"/>
        <v>0</v>
      </c>
      <c r="K470" s="460"/>
    </row>
    <row r="471" spans="1:11" s="500" customFormat="1" hidden="1">
      <c r="A471" s="460"/>
      <c r="B471" s="482"/>
      <c r="C471" s="489" t="str">
        <f>'Data information'!C688</f>
        <v xml:space="preserve"> - ท่อเหล็กอาบสังกะสี DIA. 1 1/2"</v>
      </c>
      <c r="D471" s="449"/>
      <c r="E471" s="450" t="str">
        <f>'Data information'!D688</f>
        <v>ม.</v>
      </c>
      <c r="F471" s="449">
        <f>'Data information'!E688</f>
        <v>112.15</v>
      </c>
      <c r="G471" s="449">
        <f t="shared" si="39"/>
        <v>0</v>
      </c>
      <c r="H471" s="449">
        <f>'Data information'!F688</f>
        <v>0</v>
      </c>
      <c r="I471" s="449">
        <f t="shared" si="40"/>
        <v>0</v>
      </c>
      <c r="J471" s="449">
        <f t="shared" si="41"/>
        <v>0</v>
      </c>
      <c r="K471" s="460"/>
    </row>
    <row r="472" spans="1:11" s="500" customFormat="1" hidden="1">
      <c r="A472" s="460"/>
      <c r="B472" s="482"/>
      <c r="C472" s="489" t="str">
        <f>'Data information'!C689</f>
        <v xml:space="preserve"> - EXP.BOLT 6mm.-4</v>
      </c>
      <c r="D472" s="449"/>
      <c r="E472" s="450" t="str">
        <f>'Data information'!D689</f>
        <v>ตัว</v>
      </c>
      <c r="F472" s="449">
        <f>'Data information'!E689</f>
        <v>15</v>
      </c>
      <c r="G472" s="449">
        <f t="shared" si="39"/>
        <v>0</v>
      </c>
      <c r="H472" s="449">
        <f>'Data information'!F689</f>
        <v>0</v>
      </c>
      <c r="I472" s="449">
        <f t="shared" si="40"/>
        <v>0</v>
      </c>
      <c r="J472" s="449">
        <f t="shared" si="41"/>
        <v>0</v>
      </c>
      <c r="K472" s="460"/>
    </row>
    <row r="473" spans="1:11" s="500" customFormat="1" hidden="1">
      <c r="A473" s="460"/>
      <c r="B473" s="482"/>
      <c r="C473" s="489" t="str">
        <f>'Data information'!C690</f>
        <v xml:space="preserve"> - PL. DIA. 4"หนา9 มม.</v>
      </c>
      <c r="D473" s="449"/>
      <c r="E473" s="450" t="str">
        <f>'Data information'!D690</f>
        <v>กก.</v>
      </c>
      <c r="F473" s="449">
        <f>'Data information'!E690</f>
        <v>27.5</v>
      </c>
      <c r="G473" s="449">
        <f t="shared" si="39"/>
        <v>0</v>
      </c>
      <c r="H473" s="449">
        <f>'Data information'!F690</f>
        <v>0</v>
      </c>
      <c r="I473" s="449">
        <f t="shared" si="40"/>
        <v>0</v>
      </c>
      <c r="J473" s="449">
        <f t="shared" si="41"/>
        <v>0</v>
      </c>
      <c r="K473" s="460"/>
    </row>
    <row r="474" spans="1:11" s="500" customFormat="1" hidden="1">
      <c r="A474" s="460"/>
      <c r="B474" s="482"/>
      <c r="C474" s="485" t="str">
        <f>'Data information'!C691</f>
        <v>งานบันได ST.5 อาคาร 2 ,8</v>
      </c>
      <c r="D474" s="449"/>
      <c r="E474" s="450"/>
      <c r="F474" s="449"/>
      <c r="G474" s="449"/>
      <c r="H474" s="449"/>
      <c r="I474" s="449"/>
      <c r="J474" s="449"/>
      <c r="K474" s="460"/>
    </row>
    <row r="475" spans="1:11" s="500" customFormat="1" hidden="1">
      <c r="A475" s="460"/>
      <c r="B475" s="482"/>
      <c r="C475" s="489" t="str">
        <f>'Data information'!C692</f>
        <v xml:space="preserve"> - คอนกรีตโครงสร้าง  fc'= 280 ksc. ทรงกระบอก</v>
      </c>
      <c r="D475" s="449"/>
      <c r="E475" s="450" t="str">
        <f>'Data information'!D692</f>
        <v>ลบ.ม.</v>
      </c>
      <c r="F475" s="449">
        <f>'Data information'!E692</f>
        <v>1971.96</v>
      </c>
      <c r="G475" s="449">
        <f t="shared" si="39"/>
        <v>0</v>
      </c>
      <c r="H475" s="449">
        <f>'Data information'!F692</f>
        <v>519</v>
      </c>
      <c r="I475" s="449">
        <f t="shared" si="40"/>
        <v>0</v>
      </c>
      <c r="J475" s="449">
        <f t="shared" si="41"/>
        <v>0</v>
      </c>
      <c r="K475" s="460"/>
    </row>
    <row r="476" spans="1:11" s="500" customFormat="1" hidden="1">
      <c r="A476" s="460"/>
      <c r="B476" s="482"/>
      <c r="C476" s="489" t="str">
        <f>'Data information'!C693</f>
        <v xml:space="preserve">  - ไม้แบบทั่วไป  50%</v>
      </c>
      <c r="D476" s="449"/>
      <c r="E476" s="450" t="str">
        <f>'Data information'!D693</f>
        <v>ตร.ม.</v>
      </c>
      <c r="F476" s="449">
        <f>'Data information'!E693</f>
        <v>300</v>
      </c>
      <c r="G476" s="449">
        <f t="shared" si="39"/>
        <v>0</v>
      </c>
      <c r="H476" s="449">
        <f>'Data information'!F693</f>
        <v>0</v>
      </c>
      <c r="I476" s="449">
        <f t="shared" si="40"/>
        <v>0</v>
      </c>
      <c r="J476" s="449">
        <f t="shared" si="41"/>
        <v>0</v>
      </c>
      <c r="K476" s="460"/>
    </row>
    <row r="477" spans="1:11" s="500" customFormat="1" hidden="1">
      <c r="A477" s="460"/>
      <c r="B477" s="482"/>
      <c r="C477" s="489" t="str">
        <f>'Data information'!C694</f>
        <v xml:space="preserve">  - ค่าแรงไม้แบบ</v>
      </c>
      <c r="D477" s="449"/>
      <c r="E477" s="450" t="str">
        <f>'Data information'!D694</f>
        <v>ตร.ม.</v>
      </c>
      <c r="F477" s="449">
        <f>'Data information'!E694</f>
        <v>0</v>
      </c>
      <c r="G477" s="449">
        <f t="shared" si="39"/>
        <v>0</v>
      </c>
      <c r="H477" s="449">
        <f>'Data information'!F694</f>
        <v>115</v>
      </c>
      <c r="I477" s="449">
        <f t="shared" si="40"/>
        <v>0</v>
      </c>
      <c r="J477" s="449">
        <f t="shared" si="41"/>
        <v>0</v>
      </c>
      <c r="K477" s="460"/>
    </row>
    <row r="478" spans="1:11" s="500" customFormat="1" hidden="1">
      <c r="A478" s="460"/>
      <c r="B478" s="482"/>
      <c r="C478" s="489" t="str">
        <f>'Data information'!C695</f>
        <v xml:space="preserve">  - ไม้คร่าวยึดแบบหล่อคอนกรีต </v>
      </c>
      <c r="D478" s="449"/>
      <c r="E478" s="450" t="str">
        <f>'Data information'!D695</f>
        <v>ตร.ม.</v>
      </c>
      <c r="F478" s="449">
        <f>'Data information'!E695</f>
        <v>300</v>
      </c>
      <c r="G478" s="449">
        <f t="shared" si="39"/>
        <v>0</v>
      </c>
      <c r="H478" s="449">
        <f>'Data information'!F695</f>
        <v>0</v>
      </c>
      <c r="I478" s="449">
        <f t="shared" si="40"/>
        <v>0</v>
      </c>
      <c r="J478" s="449">
        <f t="shared" si="41"/>
        <v>0</v>
      </c>
      <c r="K478" s="460"/>
    </row>
    <row r="479" spans="1:11" s="500" customFormat="1" hidden="1">
      <c r="A479" s="460"/>
      <c r="B479" s="482"/>
      <c r="C479" s="489" t="str">
        <f>'Data information'!C696</f>
        <v xml:space="preserve">  - ตะปู</v>
      </c>
      <c r="D479" s="449"/>
      <c r="E479" s="450" t="str">
        <f>'Data information'!D696</f>
        <v>กก.</v>
      </c>
      <c r="F479" s="449">
        <f>'Data information'!E696</f>
        <v>58.88</v>
      </c>
      <c r="G479" s="449">
        <f t="shared" si="39"/>
        <v>0</v>
      </c>
      <c r="H479" s="449">
        <f>'Data information'!F696</f>
        <v>0</v>
      </c>
      <c r="I479" s="449">
        <f t="shared" si="40"/>
        <v>0</v>
      </c>
      <c r="J479" s="449">
        <f t="shared" si="41"/>
        <v>0</v>
      </c>
      <c r="K479" s="460"/>
    </row>
    <row r="480" spans="1:11" s="500" customFormat="1" hidden="1">
      <c r="A480" s="460"/>
      <c r="B480" s="482"/>
      <c r="C480" s="489" t="str">
        <f>'Data information'!C697</f>
        <v xml:space="preserve">  - เหล็กเส้นกลมผิวเรียบ SR.24 RB9 มม.</v>
      </c>
      <c r="D480" s="449"/>
      <c r="E480" s="450" t="str">
        <f>'Data information'!D697</f>
        <v>กก.</v>
      </c>
      <c r="F480" s="449">
        <f>'Data information'!E697</f>
        <v>20.79</v>
      </c>
      <c r="G480" s="449">
        <f t="shared" si="39"/>
        <v>0</v>
      </c>
      <c r="H480" s="449">
        <f>'Data information'!F697</f>
        <v>4.4000000000000004</v>
      </c>
      <c r="I480" s="449">
        <f t="shared" si="40"/>
        <v>0</v>
      </c>
      <c r="J480" s="449">
        <f t="shared" si="41"/>
        <v>0</v>
      </c>
      <c r="K480" s="460"/>
    </row>
    <row r="481" spans="1:11" s="500" customFormat="1" hidden="1">
      <c r="A481" s="460"/>
      <c r="B481" s="482"/>
      <c r="C481" s="489" t="str">
        <f>'Data information'!C698</f>
        <v xml:space="preserve">  - เหล็กเส้นกลมผิวข้ออ้อย SD.40 DB12 มม.</v>
      </c>
      <c r="D481" s="449"/>
      <c r="E481" s="450" t="str">
        <f>'Data information'!D698</f>
        <v>กก.</v>
      </c>
      <c r="F481" s="449">
        <f>'Data information'!E698</f>
        <v>20.2</v>
      </c>
      <c r="G481" s="449">
        <f t="shared" si="39"/>
        <v>0</v>
      </c>
      <c r="H481" s="449">
        <f>'Data information'!F698</f>
        <v>3.6</v>
      </c>
      <c r="I481" s="449">
        <f t="shared" si="40"/>
        <v>0</v>
      </c>
      <c r="J481" s="449">
        <f t="shared" si="41"/>
        <v>0</v>
      </c>
      <c r="K481" s="460"/>
    </row>
    <row r="482" spans="1:11" s="500" customFormat="1" hidden="1">
      <c r="A482" s="460"/>
      <c r="B482" s="482"/>
      <c r="C482" s="489" t="str">
        <f>'Data information'!C699</f>
        <v xml:space="preserve"> - ลวดผูกเหล็ก</v>
      </c>
      <c r="D482" s="449"/>
      <c r="E482" s="450" t="str">
        <f>'Data information'!D699</f>
        <v>กก.</v>
      </c>
      <c r="F482" s="449">
        <f>'Data information'!E699</f>
        <v>34.42</v>
      </c>
      <c r="G482" s="449">
        <f t="shared" si="39"/>
        <v>0</v>
      </c>
      <c r="H482" s="449">
        <f>'Data information'!F699</f>
        <v>0</v>
      </c>
      <c r="I482" s="449">
        <f t="shared" si="40"/>
        <v>0</v>
      </c>
      <c r="J482" s="449">
        <f t="shared" si="41"/>
        <v>0</v>
      </c>
      <c r="K482" s="460"/>
    </row>
    <row r="483" spans="1:11" s="500" customFormat="1" hidden="1">
      <c r="A483" s="460"/>
      <c r="B483" s="482"/>
      <c r="C483" s="489" t="str">
        <f>'Data information'!C700</f>
        <v xml:space="preserve"> - กันลื่นเหล็กสี่เหลี่ยมตัน ขนาด 1x1 ซม.(จมูกบันได)</v>
      </c>
      <c r="D483" s="449"/>
      <c r="E483" s="450" t="str">
        <f>'Data information'!D700</f>
        <v>ม.</v>
      </c>
      <c r="F483" s="449">
        <f>'Data information'!E700</f>
        <v>30</v>
      </c>
      <c r="G483" s="449">
        <f t="shared" si="39"/>
        <v>0</v>
      </c>
      <c r="H483" s="449">
        <f>'Data information'!F700</f>
        <v>0</v>
      </c>
      <c r="I483" s="449">
        <f t="shared" si="40"/>
        <v>0</v>
      </c>
      <c r="J483" s="449">
        <f t="shared" si="41"/>
        <v>0</v>
      </c>
      <c r="K483" s="460"/>
    </row>
    <row r="484" spans="1:11" s="500" customFormat="1" hidden="1">
      <c r="A484" s="460"/>
      <c r="B484" s="482"/>
      <c r="C484" s="485" t="str">
        <f>'Data information'!C701</f>
        <v>งานบันได ST.5 อาคาร 4</v>
      </c>
      <c r="D484" s="449"/>
      <c r="E484" s="450"/>
      <c r="F484" s="449"/>
      <c r="G484" s="449"/>
      <c r="H484" s="449"/>
      <c r="I484" s="449"/>
      <c r="J484" s="449"/>
      <c r="K484" s="460"/>
    </row>
    <row r="485" spans="1:11" s="500" customFormat="1" hidden="1">
      <c r="A485" s="460"/>
      <c r="B485" s="482"/>
      <c r="C485" s="489" t="str">
        <f>'Data information'!C702</f>
        <v xml:space="preserve"> - H-390X300X10X16 mm.( แม่บันได )</v>
      </c>
      <c r="D485" s="449"/>
      <c r="E485" s="450" t="str">
        <f>'Data information'!D702</f>
        <v>กก.</v>
      </c>
      <c r="F485" s="449">
        <f>'Data information'!E702</f>
        <v>34.64</v>
      </c>
      <c r="G485" s="449">
        <f t="shared" si="39"/>
        <v>0</v>
      </c>
      <c r="H485" s="449">
        <f>'Data information'!F702</f>
        <v>0</v>
      </c>
      <c r="I485" s="449">
        <f t="shared" si="40"/>
        <v>0</v>
      </c>
      <c r="J485" s="449">
        <f t="shared" si="41"/>
        <v>0</v>
      </c>
      <c r="K485" s="460"/>
    </row>
    <row r="486" spans="1:11" s="500" customFormat="1" hidden="1">
      <c r="A486" s="460"/>
      <c r="B486" s="482"/>
      <c r="C486" s="489" t="str">
        <f>'Data information'!C703</f>
        <v xml:space="preserve"> - แผ่นเหล็กเรียบดำหนา 6 มม. (ลูกตั้ง-ลูกนอน)</v>
      </c>
      <c r="D486" s="449"/>
      <c r="E486" s="450" t="str">
        <f>'Data information'!D703</f>
        <v>กก.</v>
      </c>
      <c r="F486" s="449">
        <f>'Data information'!E703</f>
        <v>25.12</v>
      </c>
      <c r="G486" s="449">
        <f t="shared" si="39"/>
        <v>0</v>
      </c>
      <c r="H486" s="449">
        <f>'Data information'!F703</f>
        <v>0</v>
      </c>
      <c r="I486" s="449">
        <f t="shared" si="40"/>
        <v>0</v>
      </c>
      <c r="J486" s="449">
        <f t="shared" si="41"/>
        <v>0</v>
      </c>
      <c r="K486" s="460"/>
    </row>
    <row r="487" spans="1:11" s="500" customFormat="1" hidden="1">
      <c r="A487" s="460"/>
      <c r="B487" s="482"/>
      <c r="C487" s="489" t="str">
        <f>'Data information'!C704</f>
        <v xml:space="preserve"> - แผ่นเหล็กขนาด 1000X400X25mm. </v>
      </c>
      <c r="D487" s="449"/>
      <c r="E487" s="450" t="str">
        <f>'Data information'!D704</f>
        <v>กก.</v>
      </c>
      <c r="F487" s="449">
        <f>'Data information'!E704</f>
        <v>28.44</v>
      </c>
      <c r="G487" s="449">
        <f t="shared" si="39"/>
        <v>0</v>
      </c>
      <c r="H487" s="449">
        <f>'Data information'!F704</f>
        <v>0</v>
      </c>
      <c r="I487" s="449">
        <f t="shared" si="40"/>
        <v>0</v>
      </c>
      <c r="J487" s="449">
        <f t="shared" si="41"/>
        <v>0</v>
      </c>
      <c r="K487" s="460"/>
    </row>
    <row r="488" spans="1:11" s="500" customFormat="1" hidden="1">
      <c r="A488" s="460"/>
      <c r="B488" s="482"/>
      <c r="C488" s="489" t="str">
        <f>'Data information'!C705</f>
        <v xml:space="preserve"> - แผ่นเหล็กขนาด 400X400X25mm. </v>
      </c>
      <c r="D488" s="449"/>
      <c r="E488" s="450" t="str">
        <f>'Data information'!D705</f>
        <v>กก.</v>
      </c>
      <c r="F488" s="449">
        <f>'Data information'!E705</f>
        <v>28.44</v>
      </c>
      <c r="G488" s="449">
        <f t="shared" si="39"/>
        <v>0</v>
      </c>
      <c r="H488" s="449">
        <f>'Data information'!F705</f>
        <v>0</v>
      </c>
      <c r="I488" s="449">
        <f t="shared" si="40"/>
        <v>0</v>
      </c>
      <c r="J488" s="449">
        <f t="shared" si="41"/>
        <v>0</v>
      </c>
      <c r="K488" s="460"/>
    </row>
    <row r="489" spans="1:11" s="500" customFormat="1" hidden="1">
      <c r="A489" s="460"/>
      <c r="B489" s="482"/>
      <c r="C489" s="489" t="str">
        <f>'Data information'!C706</f>
        <v xml:space="preserve"> - แผ่นเหล็กขนาด 200X350X25mm. </v>
      </c>
      <c r="D489" s="449"/>
      <c r="E489" s="450" t="str">
        <f>'Data information'!D706</f>
        <v>กก.</v>
      </c>
      <c r="F489" s="449">
        <f>'Data information'!E706</f>
        <v>28.44</v>
      </c>
      <c r="G489" s="449">
        <f t="shared" si="39"/>
        <v>0</v>
      </c>
      <c r="H489" s="449">
        <f>'Data information'!F706</f>
        <v>0</v>
      </c>
      <c r="I489" s="449">
        <f t="shared" si="40"/>
        <v>0</v>
      </c>
      <c r="J489" s="449">
        <f t="shared" si="41"/>
        <v>0</v>
      </c>
      <c r="K489" s="460"/>
    </row>
    <row r="490" spans="1:11" s="500" customFormat="1" hidden="1">
      <c r="A490" s="460"/>
      <c r="B490" s="482"/>
      <c r="C490" s="489" t="str">
        <f>'Data information'!C707</f>
        <v xml:space="preserve"> - Dowel DB25 ยาว 0.40 ม.</v>
      </c>
      <c r="D490" s="449"/>
      <c r="E490" s="450" t="str">
        <f>'Data information'!D707</f>
        <v>กก.</v>
      </c>
      <c r="F490" s="449">
        <f>'Data information'!E707</f>
        <v>20.41</v>
      </c>
      <c r="G490" s="449">
        <f t="shared" si="39"/>
        <v>0</v>
      </c>
      <c r="H490" s="449">
        <f>'Data information'!F707</f>
        <v>0</v>
      </c>
      <c r="I490" s="449">
        <f t="shared" si="40"/>
        <v>0</v>
      </c>
      <c r="J490" s="449">
        <f t="shared" si="41"/>
        <v>0</v>
      </c>
      <c r="K490" s="460"/>
    </row>
    <row r="491" spans="1:11" s="500" customFormat="1" hidden="1">
      <c r="A491" s="460"/>
      <c r="B491" s="482"/>
      <c r="C491" s="489" t="str">
        <f>'Data information'!C708</f>
        <v xml:space="preserve"> - Dowel DB16 ยาว 0.40 ม.  </v>
      </c>
      <c r="D491" s="449"/>
      <c r="E491" s="450" t="str">
        <f>'Data information'!D708</f>
        <v>กก.</v>
      </c>
      <c r="F491" s="449">
        <f>'Data information'!E708</f>
        <v>20.14</v>
      </c>
      <c r="G491" s="449">
        <f t="shared" si="39"/>
        <v>0</v>
      </c>
      <c r="H491" s="449">
        <f>'Data information'!F708</f>
        <v>0</v>
      </c>
      <c r="I491" s="449">
        <f t="shared" si="40"/>
        <v>0</v>
      </c>
      <c r="J491" s="449">
        <f t="shared" si="41"/>
        <v>0</v>
      </c>
      <c r="K491" s="460"/>
    </row>
    <row r="492" spans="1:11" s="500" customFormat="1" hidden="1">
      <c r="A492" s="460"/>
      <c r="B492" s="482"/>
      <c r="C492" s="489" t="str">
        <f>'Data information'!C709</f>
        <v xml:space="preserve"> - ค่าแรงเชื่อม ประกอบเหล็กโครงสร้าง</v>
      </c>
      <c r="D492" s="449"/>
      <c r="E492" s="450" t="str">
        <f>'Data information'!D709</f>
        <v>กก.</v>
      </c>
      <c r="F492" s="449">
        <f>'Data information'!E709</f>
        <v>0</v>
      </c>
      <c r="G492" s="449">
        <f t="shared" si="39"/>
        <v>0</v>
      </c>
      <c r="H492" s="449">
        <f>'Data information'!F709</f>
        <v>10</v>
      </c>
      <c r="I492" s="449">
        <f t="shared" si="40"/>
        <v>0</v>
      </c>
      <c r="J492" s="449">
        <f t="shared" si="41"/>
        <v>0</v>
      </c>
      <c r="K492" s="460"/>
    </row>
    <row r="493" spans="1:11" s="500" customFormat="1" hidden="1">
      <c r="A493" s="460"/>
      <c r="B493" s="482"/>
      <c r="C493" s="489" t="str">
        <f>'Data information'!C710</f>
        <v xml:space="preserve"> - คอนกรีต ขัดมันเรียบ (ลูกนอนบันได)</v>
      </c>
      <c r="D493" s="449"/>
      <c r="E493" s="450" t="str">
        <f>'Data information'!D710</f>
        <v>ลบ.ม.</v>
      </c>
      <c r="F493" s="449">
        <f>'Data information'!E710</f>
        <v>1971.96</v>
      </c>
      <c r="G493" s="449">
        <f t="shared" ref="G493:G525" si="42">D493*F493</f>
        <v>0</v>
      </c>
      <c r="H493" s="449">
        <f>'Data information'!F710</f>
        <v>519</v>
      </c>
      <c r="I493" s="449">
        <f t="shared" ref="I493:I525" si="43">D493*H493</f>
        <v>0</v>
      </c>
      <c r="J493" s="449">
        <f t="shared" ref="J493:J525" si="44">G493+I493</f>
        <v>0</v>
      </c>
      <c r="K493" s="460"/>
    </row>
    <row r="494" spans="1:11" s="500" customFormat="1" hidden="1">
      <c r="A494" s="460"/>
      <c r="B494" s="482"/>
      <c r="C494" s="489" t="str">
        <f>'Data information'!C711</f>
        <v xml:space="preserve"> - เหล็กเสริม RB 9 มม.</v>
      </c>
      <c r="D494" s="449"/>
      <c r="E494" s="450" t="str">
        <f>'Data information'!D711</f>
        <v>กก.</v>
      </c>
      <c r="F494" s="449">
        <f>'Data information'!E711</f>
        <v>20.79</v>
      </c>
      <c r="G494" s="449">
        <f t="shared" si="42"/>
        <v>0</v>
      </c>
      <c r="H494" s="449">
        <f>'Data information'!F711</f>
        <v>4.4000000000000004</v>
      </c>
      <c r="I494" s="449">
        <f t="shared" si="43"/>
        <v>0</v>
      </c>
      <c r="J494" s="449">
        <f t="shared" si="44"/>
        <v>0</v>
      </c>
      <c r="K494" s="460"/>
    </row>
    <row r="495" spans="1:11" s="500" customFormat="1" hidden="1">
      <c r="A495" s="460"/>
      <c r="B495" s="482"/>
      <c r="C495" s="489" t="str">
        <f>'Data information'!C712</f>
        <v xml:space="preserve"> - เหล็กเสริม DB 12 มม.</v>
      </c>
      <c r="D495" s="449"/>
      <c r="E495" s="450" t="str">
        <f>'Data information'!D712</f>
        <v>กก.</v>
      </c>
      <c r="F495" s="449">
        <f>'Data information'!E712</f>
        <v>20.2</v>
      </c>
      <c r="G495" s="449">
        <f t="shared" si="42"/>
        <v>0</v>
      </c>
      <c r="H495" s="449">
        <f>'Data information'!F712</f>
        <v>3.6</v>
      </c>
      <c r="I495" s="449">
        <f t="shared" si="43"/>
        <v>0</v>
      </c>
      <c r="J495" s="449">
        <f t="shared" si="44"/>
        <v>0</v>
      </c>
      <c r="K495" s="460"/>
    </row>
    <row r="496" spans="1:11" s="500" customFormat="1" hidden="1">
      <c r="A496" s="460"/>
      <c r="B496" s="482"/>
      <c r="C496" s="489" t="str">
        <f>'Data information'!C713</f>
        <v xml:space="preserve"> - เหล็กสี่เหลี่ยมตัน 1 x 1 ซม.(จมูกบันได)</v>
      </c>
      <c r="D496" s="449"/>
      <c r="E496" s="450" t="str">
        <f>'Data information'!D713</f>
        <v>ม.</v>
      </c>
      <c r="F496" s="449">
        <f>'Data information'!E713</f>
        <v>30</v>
      </c>
      <c r="G496" s="449">
        <f t="shared" si="42"/>
        <v>0</v>
      </c>
      <c r="H496" s="449">
        <f>'Data information'!F713</f>
        <v>0</v>
      </c>
      <c r="I496" s="449">
        <f t="shared" si="43"/>
        <v>0</v>
      </c>
      <c r="J496" s="449">
        <f t="shared" si="44"/>
        <v>0</v>
      </c>
      <c r="K496" s="460"/>
    </row>
    <row r="497" spans="1:11" s="500" customFormat="1" hidden="1">
      <c r="A497" s="460"/>
      <c r="B497" s="482"/>
      <c r="C497" s="489" t="str">
        <f>'Data information'!C714</f>
        <v xml:space="preserve"> - ลวดผูกเหล็ก</v>
      </c>
      <c r="D497" s="449"/>
      <c r="E497" s="450" t="str">
        <f>'Data information'!D714</f>
        <v>กก.</v>
      </c>
      <c r="F497" s="449">
        <f>'Data information'!E714</f>
        <v>34.42</v>
      </c>
      <c r="G497" s="449">
        <f t="shared" si="42"/>
        <v>0</v>
      </c>
      <c r="H497" s="449">
        <f>'Data information'!F714</f>
        <v>0</v>
      </c>
      <c r="I497" s="449">
        <f t="shared" si="43"/>
        <v>0</v>
      </c>
      <c r="J497" s="449">
        <f t="shared" si="44"/>
        <v>0</v>
      </c>
      <c r="K497" s="460"/>
    </row>
    <row r="498" spans="1:11" s="500" customFormat="1" hidden="1">
      <c r="A498" s="460"/>
      <c r="B498" s="482"/>
      <c r="C498" s="489" t="str">
        <f>'Data information'!C715</f>
        <v xml:space="preserve"> - ทาสีกันสนิม</v>
      </c>
      <c r="D498" s="449"/>
      <c r="E498" s="450" t="str">
        <f>'Data information'!D715</f>
        <v>ตร.ม.</v>
      </c>
      <c r="F498" s="449">
        <f>'Data information'!E715</f>
        <v>22.42</v>
      </c>
      <c r="G498" s="449">
        <f t="shared" si="42"/>
        <v>0</v>
      </c>
      <c r="H498" s="449">
        <f>'Data information'!F715</f>
        <v>30</v>
      </c>
      <c r="I498" s="449">
        <f t="shared" si="43"/>
        <v>0</v>
      </c>
      <c r="J498" s="449">
        <f t="shared" si="44"/>
        <v>0</v>
      </c>
      <c r="K498" s="460"/>
    </row>
    <row r="499" spans="1:11" s="500" customFormat="1" hidden="1">
      <c r="A499" s="460"/>
      <c r="B499" s="482"/>
      <c r="C499" s="489" t="str">
        <f>'Data information'!C716</f>
        <v xml:space="preserve"> - ทาสีน้ำมัน</v>
      </c>
      <c r="D499" s="449"/>
      <c r="E499" s="450" t="str">
        <f>'Data information'!D716</f>
        <v>ตร.ม.</v>
      </c>
      <c r="F499" s="449">
        <f>'Data information'!E716</f>
        <v>66.12</v>
      </c>
      <c r="G499" s="449">
        <f t="shared" si="42"/>
        <v>0</v>
      </c>
      <c r="H499" s="449">
        <f>'Data information'!F716</f>
        <v>35</v>
      </c>
      <c r="I499" s="449">
        <f t="shared" si="43"/>
        <v>0</v>
      </c>
      <c r="J499" s="449">
        <f t="shared" si="44"/>
        <v>0</v>
      </c>
      <c r="K499" s="460"/>
    </row>
    <row r="500" spans="1:11" s="500" customFormat="1" hidden="1">
      <c r="A500" s="460"/>
      <c r="B500" s="482"/>
      <c r="C500" s="489" t="str">
        <f>'Data information'!C717</f>
        <v xml:space="preserve"> - งานราวเหล็ก ราวบันได ST.5</v>
      </c>
      <c r="D500" s="449"/>
      <c r="E500" s="450" t="str">
        <f>'Data information'!D717</f>
        <v>ม.</v>
      </c>
      <c r="F500" s="449">
        <f>'Data information'!E717</f>
        <v>1838.53</v>
      </c>
      <c r="G500" s="449">
        <f t="shared" si="42"/>
        <v>0</v>
      </c>
      <c r="H500" s="449">
        <f>'Data information'!F717</f>
        <v>560</v>
      </c>
      <c r="I500" s="449">
        <f t="shared" si="43"/>
        <v>0</v>
      </c>
      <c r="J500" s="449">
        <f t="shared" si="44"/>
        <v>0</v>
      </c>
      <c r="K500" s="460"/>
    </row>
    <row r="501" spans="1:11" s="500" customFormat="1" hidden="1">
      <c r="A501" s="460"/>
      <c r="B501" s="482"/>
      <c r="C501" s="485" t="str">
        <f>'Data information'!C718</f>
        <v>งานบันได ST.2 ทางเชื่อม 5</v>
      </c>
      <c r="D501" s="449"/>
      <c r="E501" s="450"/>
      <c r="F501" s="449"/>
      <c r="G501" s="449"/>
      <c r="H501" s="449"/>
      <c r="I501" s="449"/>
      <c r="J501" s="449"/>
      <c r="K501" s="460"/>
    </row>
    <row r="502" spans="1:11" s="500" customFormat="1" hidden="1">
      <c r="A502" s="460"/>
      <c r="B502" s="482"/>
      <c r="C502" s="489" t="str">
        <f>'Data information'!C719</f>
        <v xml:space="preserve"> - H-300X150X6.5X9mm.( แม่บันได )</v>
      </c>
      <c r="D502" s="449"/>
      <c r="E502" s="450" t="str">
        <f>'Data information'!D719</f>
        <v>กก.</v>
      </c>
      <c r="F502" s="449">
        <f>'Data information'!E719</f>
        <v>35.549999999999997</v>
      </c>
      <c r="G502" s="449">
        <f t="shared" si="42"/>
        <v>0</v>
      </c>
      <c r="H502" s="449">
        <f>'Data information'!F719</f>
        <v>0</v>
      </c>
      <c r="I502" s="449">
        <f t="shared" si="43"/>
        <v>0</v>
      </c>
      <c r="J502" s="449">
        <f t="shared" si="44"/>
        <v>0</v>
      </c>
      <c r="K502" s="460"/>
    </row>
    <row r="503" spans="1:11" s="500" customFormat="1" hidden="1">
      <c r="A503" s="460"/>
      <c r="B503" s="482"/>
      <c r="C503" s="489" t="str">
        <f>'Data information'!C720</f>
        <v xml:space="preserve"> - H-200X200X8X12mm. (เสา)</v>
      </c>
      <c r="D503" s="449"/>
      <c r="E503" s="450" t="str">
        <f>'Data information'!D720</f>
        <v>กก.</v>
      </c>
      <c r="F503" s="449">
        <f>'Data information'!E720</f>
        <v>33.409999999999997</v>
      </c>
      <c r="G503" s="449">
        <f t="shared" si="42"/>
        <v>0</v>
      </c>
      <c r="H503" s="449">
        <f>'Data information'!F720</f>
        <v>0</v>
      </c>
      <c r="I503" s="449">
        <f t="shared" si="43"/>
        <v>0</v>
      </c>
      <c r="J503" s="449">
        <f t="shared" si="44"/>
        <v>0</v>
      </c>
      <c r="K503" s="460"/>
    </row>
    <row r="504" spans="1:11" s="500" customFormat="1" hidden="1">
      <c r="A504" s="460"/>
      <c r="B504" s="482"/>
      <c r="C504" s="489" t="str">
        <f>'Data information'!C721</f>
        <v xml:space="preserve"> - แผ่นเหล็กเรียบดำหนา 6 มม. (ลูกตั้ง-ลูกนอน)</v>
      </c>
      <c r="D504" s="449"/>
      <c r="E504" s="450" t="str">
        <f>'Data information'!D721</f>
        <v>กก.</v>
      </c>
      <c r="F504" s="449">
        <f>'Data information'!E721</f>
        <v>25.12</v>
      </c>
      <c r="G504" s="449">
        <f t="shared" si="42"/>
        <v>0</v>
      </c>
      <c r="H504" s="449">
        <f>'Data information'!F721</f>
        <v>0</v>
      </c>
      <c r="I504" s="449">
        <f t="shared" si="43"/>
        <v>0</v>
      </c>
      <c r="J504" s="449">
        <f t="shared" si="44"/>
        <v>0</v>
      </c>
      <c r="K504" s="460"/>
    </row>
    <row r="505" spans="1:11" s="500" customFormat="1" hidden="1">
      <c r="A505" s="460"/>
      <c r="B505" s="482"/>
      <c r="C505" s="489" t="str">
        <f>'Data information'!C722</f>
        <v xml:space="preserve"> - แผ่นเหล็กขนาด 600X400X20mm. </v>
      </c>
      <c r="D505" s="449"/>
      <c r="E505" s="450" t="str">
        <f>'Data information'!D722</f>
        <v>กก.</v>
      </c>
      <c r="F505" s="449">
        <f>'Data information'!E722</f>
        <v>28.44</v>
      </c>
      <c r="G505" s="449">
        <f t="shared" si="42"/>
        <v>0</v>
      </c>
      <c r="H505" s="449">
        <f>'Data information'!F722</f>
        <v>0</v>
      </c>
      <c r="I505" s="449">
        <f t="shared" si="43"/>
        <v>0</v>
      </c>
      <c r="J505" s="449">
        <f t="shared" si="44"/>
        <v>0</v>
      </c>
      <c r="K505" s="460"/>
    </row>
    <row r="506" spans="1:11" s="500" customFormat="1" hidden="1">
      <c r="A506" s="460"/>
      <c r="B506" s="482"/>
      <c r="C506" s="489" t="str">
        <f>'Data information'!C723</f>
        <v xml:space="preserve"> - แผ่นเหล็กขนาด 400X400X20mm. </v>
      </c>
      <c r="D506" s="449"/>
      <c r="E506" s="450" t="str">
        <f>'Data information'!D723</f>
        <v>กก.</v>
      </c>
      <c r="F506" s="449">
        <f>'Data information'!E723</f>
        <v>28.44</v>
      </c>
      <c r="G506" s="449">
        <f t="shared" si="42"/>
        <v>0</v>
      </c>
      <c r="H506" s="449">
        <f>'Data information'!F723</f>
        <v>0</v>
      </c>
      <c r="I506" s="449">
        <f t="shared" si="43"/>
        <v>0</v>
      </c>
      <c r="J506" s="449">
        <f t="shared" si="44"/>
        <v>0</v>
      </c>
      <c r="K506" s="460"/>
    </row>
    <row r="507" spans="1:11" s="500" customFormat="1" hidden="1">
      <c r="A507" s="460"/>
      <c r="B507" s="482"/>
      <c r="C507" s="489" t="str">
        <f>'Data information'!C724</f>
        <v xml:space="preserve"> - J-Bolt 20 mm.</v>
      </c>
      <c r="D507" s="449"/>
      <c r="E507" s="450" t="str">
        <f>'Data information'!D724</f>
        <v>ชุด</v>
      </c>
      <c r="F507" s="449">
        <f>'Data information'!E724</f>
        <v>150</v>
      </c>
      <c r="G507" s="449">
        <f t="shared" si="42"/>
        <v>0</v>
      </c>
      <c r="H507" s="449">
        <f>'Data information'!F724</f>
        <v>0</v>
      </c>
      <c r="I507" s="449">
        <f t="shared" si="43"/>
        <v>0</v>
      </c>
      <c r="J507" s="449">
        <f t="shared" si="44"/>
        <v>0</v>
      </c>
      <c r="K507" s="460"/>
    </row>
    <row r="508" spans="1:11" s="500" customFormat="1" hidden="1">
      <c r="A508" s="460"/>
      <c r="B508" s="482"/>
      <c r="C508" s="489" t="str">
        <f>'Data information'!C725</f>
        <v xml:space="preserve"> - Bolt M20</v>
      </c>
      <c r="D508" s="449"/>
      <c r="E508" s="450" t="str">
        <f>'Data information'!D725</f>
        <v>ชุด</v>
      </c>
      <c r="F508" s="449">
        <f>'Data information'!E725</f>
        <v>150</v>
      </c>
      <c r="G508" s="449">
        <f t="shared" si="42"/>
        <v>0</v>
      </c>
      <c r="H508" s="449">
        <f>'Data information'!F725</f>
        <v>0</v>
      </c>
      <c r="I508" s="449">
        <f t="shared" si="43"/>
        <v>0</v>
      </c>
      <c r="J508" s="449">
        <f t="shared" si="44"/>
        <v>0</v>
      </c>
      <c r="K508" s="460"/>
    </row>
    <row r="509" spans="1:11" s="500" customFormat="1" hidden="1">
      <c r="A509" s="460"/>
      <c r="B509" s="482"/>
      <c r="C509" s="489" t="str">
        <f>'Data information'!C726</f>
        <v xml:space="preserve"> - ค่าแรงเชื่อม ประกอบเหล็กโครงสร้าง</v>
      </c>
      <c r="D509" s="449"/>
      <c r="E509" s="450" t="str">
        <f>'Data information'!D726</f>
        <v>กก.</v>
      </c>
      <c r="F509" s="449">
        <f>'Data information'!E726</f>
        <v>0</v>
      </c>
      <c r="G509" s="449">
        <f t="shared" si="42"/>
        <v>0</v>
      </c>
      <c r="H509" s="449">
        <f>'Data information'!F726</f>
        <v>10</v>
      </c>
      <c r="I509" s="449">
        <f t="shared" si="43"/>
        <v>0</v>
      </c>
      <c r="J509" s="449">
        <f t="shared" si="44"/>
        <v>0</v>
      </c>
      <c r="K509" s="460"/>
    </row>
    <row r="510" spans="1:11" s="500" customFormat="1" hidden="1">
      <c r="A510" s="460"/>
      <c r="B510" s="482"/>
      <c r="C510" s="489" t="str">
        <f>'Data information'!C727</f>
        <v xml:space="preserve"> - ทาสีกันสนิม</v>
      </c>
      <c r="D510" s="449"/>
      <c r="E510" s="450" t="str">
        <f>'Data information'!D727</f>
        <v>ตร.ม.</v>
      </c>
      <c r="F510" s="449">
        <f>'Data information'!E727</f>
        <v>22.42</v>
      </c>
      <c r="G510" s="449">
        <f t="shared" si="42"/>
        <v>0</v>
      </c>
      <c r="H510" s="449">
        <f>'Data information'!F727</f>
        <v>30</v>
      </c>
      <c r="I510" s="449">
        <f t="shared" si="43"/>
        <v>0</v>
      </c>
      <c r="J510" s="449">
        <f t="shared" si="44"/>
        <v>0</v>
      </c>
      <c r="K510" s="460"/>
    </row>
    <row r="511" spans="1:11" s="500" customFormat="1" hidden="1">
      <c r="A511" s="460"/>
      <c r="B511" s="482"/>
      <c r="C511" s="489" t="str">
        <f>'Data information'!C728</f>
        <v xml:space="preserve"> - ทาสีน้ำมัน</v>
      </c>
      <c r="D511" s="449"/>
      <c r="E511" s="450" t="str">
        <f>'Data information'!D728</f>
        <v>ตร.ม.</v>
      </c>
      <c r="F511" s="449">
        <f>'Data information'!E728</f>
        <v>66.12</v>
      </c>
      <c r="G511" s="449">
        <f t="shared" si="42"/>
        <v>0</v>
      </c>
      <c r="H511" s="449">
        <f>'Data information'!F728</f>
        <v>35</v>
      </c>
      <c r="I511" s="449">
        <f t="shared" si="43"/>
        <v>0</v>
      </c>
      <c r="J511" s="449">
        <f t="shared" si="44"/>
        <v>0</v>
      </c>
      <c r="K511" s="460"/>
    </row>
    <row r="512" spans="1:11" s="500" customFormat="1" hidden="1">
      <c r="A512" s="460"/>
      <c r="B512" s="482"/>
      <c r="C512" s="489" t="str">
        <f>'Data information'!C729</f>
        <v xml:space="preserve"> -งานราวเหล็ก ราวบันได ST.2 (RL)</v>
      </c>
      <c r="D512" s="449"/>
      <c r="E512" s="450" t="str">
        <f>'Data information'!D729</f>
        <v>ม.</v>
      </c>
      <c r="F512" s="449">
        <f>'Data information'!E729</f>
        <v>502.06257075664615</v>
      </c>
      <c r="G512" s="449">
        <f t="shared" si="42"/>
        <v>0</v>
      </c>
      <c r="H512" s="449">
        <f>'Data information'!F729</f>
        <v>327.06717152351735</v>
      </c>
      <c r="I512" s="449">
        <f t="shared" si="43"/>
        <v>0</v>
      </c>
      <c r="J512" s="449">
        <f t="shared" si="44"/>
        <v>0</v>
      </c>
      <c r="K512" s="460"/>
    </row>
    <row r="513" spans="1:11" s="500" customFormat="1" hidden="1">
      <c r="A513" s="460"/>
      <c r="B513" s="482"/>
      <c r="C513" s="485" t="str">
        <f>'Data information'!C730</f>
        <v>งานลิฟท์ ทางเชื่อม 5</v>
      </c>
      <c r="D513" s="449"/>
      <c r="E513" s="450"/>
      <c r="F513" s="449"/>
      <c r="G513" s="449"/>
      <c r="H513" s="449"/>
      <c r="I513" s="449"/>
      <c r="J513" s="449"/>
      <c r="K513" s="460"/>
    </row>
    <row r="514" spans="1:11" s="500" customFormat="1" hidden="1">
      <c r="A514" s="460"/>
      <c r="B514" s="482"/>
      <c r="C514" s="489" t="str">
        <f>'Data information'!C731</f>
        <v xml:space="preserve"> - H-200x200x8x12 มม.</v>
      </c>
      <c r="D514" s="449"/>
      <c r="E514" s="450" t="str">
        <f>'Data information'!D731</f>
        <v>กก.</v>
      </c>
      <c r="F514" s="449">
        <f>'Data information'!E731</f>
        <v>33.409999999999997</v>
      </c>
      <c r="G514" s="449">
        <f t="shared" si="42"/>
        <v>0</v>
      </c>
      <c r="H514" s="449">
        <f>'Data information'!F731</f>
        <v>0</v>
      </c>
      <c r="I514" s="449">
        <f t="shared" si="43"/>
        <v>0</v>
      </c>
      <c r="J514" s="449">
        <f t="shared" si="44"/>
        <v>0</v>
      </c>
      <c r="K514" s="460"/>
    </row>
    <row r="515" spans="1:11" s="500" customFormat="1" hidden="1">
      <c r="A515" s="460"/>
      <c r="B515" s="482"/>
      <c r="C515" s="489" t="str">
        <f>'Data information'!C732</f>
        <v xml:space="preserve"> - H-194x150x6x9 มม.</v>
      </c>
      <c r="D515" s="449"/>
      <c r="E515" s="450" t="str">
        <f>'Data information'!D732</f>
        <v>กก.</v>
      </c>
      <c r="F515" s="449">
        <f>'Data information'!E732</f>
        <v>34.020000000000003</v>
      </c>
      <c r="G515" s="449">
        <f t="shared" si="42"/>
        <v>0</v>
      </c>
      <c r="H515" s="449">
        <f>'Data information'!F732</f>
        <v>0</v>
      </c>
      <c r="I515" s="449">
        <f t="shared" si="43"/>
        <v>0</v>
      </c>
      <c r="J515" s="449">
        <f t="shared" si="44"/>
        <v>0</v>
      </c>
      <c r="K515" s="460"/>
    </row>
    <row r="516" spans="1:11" s="500" customFormat="1" hidden="1">
      <c r="A516" s="460"/>
      <c r="B516" s="482"/>
      <c r="C516" s="489" t="str">
        <f>'Data information'!C733</f>
        <v xml:space="preserve"> - C-200x80x7.5x11 มม.</v>
      </c>
      <c r="D516" s="449"/>
      <c r="E516" s="450" t="str">
        <f>'Data information'!D733</f>
        <v>กก.</v>
      </c>
      <c r="F516" s="449">
        <f>'Data information'!E733</f>
        <v>33.409999999999997</v>
      </c>
      <c r="G516" s="449">
        <f t="shared" si="42"/>
        <v>0</v>
      </c>
      <c r="H516" s="449">
        <f>'Data information'!F733</f>
        <v>0</v>
      </c>
      <c r="I516" s="449">
        <f t="shared" si="43"/>
        <v>0</v>
      </c>
      <c r="J516" s="449">
        <f t="shared" si="44"/>
        <v>0</v>
      </c>
      <c r="K516" s="460"/>
    </row>
    <row r="517" spans="1:11" s="500" customFormat="1" hidden="1">
      <c r="A517" s="460"/>
      <c r="B517" s="482"/>
      <c r="C517" s="489" t="str">
        <f>'Data information'!C734</f>
        <v xml:space="preserve"> - แผ่นเหล็กขนาด 250X250X20mm. </v>
      </c>
      <c r="D517" s="449"/>
      <c r="E517" s="450" t="str">
        <f>'Data information'!D734</f>
        <v>กก.</v>
      </c>
      <c r="F517" s="449">
        <f>'Data information'!E734</f>
        <v>28.44</v>
      </c>
      <c r="G517" s="449">
        <f t="shared" si="42"/>
        <v>0</v>
      </c>
      <c r="H517" s="449">
        <f>'Data information'!F734</f>
        <v>0</v>
      </c>
      <c r="I517" s="449">
        <f t="shared" si="43"/>
        <v>0</v>
      </c>
      <c r="J517" s="449">
        <f t="shared" si="44"/>
        <v>0</v>
      </c>
      <c r="K517" s="460"/>
    </row>
    <row r="518" spans="1:11" s="500" customFormat="1" hidden="1">
      <c r="A518" s="460"/>
      <c r="B518" s="482"/>
      <c r="C518" s="489" t="str">
        <f>'Data information'!C735</f>
        <v xml:space="preserve"> - Dowel DB16 ยาว 0.40 ม.  </v>
      </c>
      <c r="D518" s="449"/>
      <c r="E518" s="450" t="str">
        <f>'Data information'!D735</f>
        <v>กก.</v>
      </c>
      <c r="F518" s="449">
        <f>'Data information'!E735</f>
        <v>20.14</v>
      </c>
      <c r="G518" s="449">
        <f t="shared" si="42"/>
        <v>0</v>
      </c>
      <c r="H518" s="449">
        <f>'Data information'!F735</f>
        <v>0</v>
      </c>
      <c r="I518" s="449">
        <f t="shared" si="43"/>
        <v>0</v>
      </c>
      <c r="J518" s="449">
        <f t="shared" si="44"/>
        <v>0</v>
      </c>
      <c r="K518" s="460"/>
    </row>
    <row r="519" spans="1:11" s="500" customFormat="1" hidden="1">
      <c r="A519" s="460"/>
      <c r="B519" s="482"/>
      <c r="C519" s="489" t="str">
        <f>'Data information'!C736</f>
        <v xml:space="preserve"> - ค่าแรงเชื่อม ประกอบเหล็กโครงสร้าง</v>
      </c>
      <c r="D519" s="449"/>
      <c r="E519" s="450" t="str">
        <f>'Data information'!D736</f>
        <v>กก.</v>
      </c>
      <c r="F519" s="449">
        <f>'Data information'!E736</f>
        <v>0</v>
      </c>
      <c r="G519" s="449">
        <f t="shared" si="42"/>
        <v>0</v>
      </c>
      <c r="H519" s="449">
        <f>'Data information'!F736</f>
        <v>10</v>
      </c>
      <c r="I519" s="449">
        <f t="shared" si="43"/>
        <v>0</v>
      </c>
      <c r="J519" s="449">
        <f t="shared" si="44"/>
        <v>0</v>
      </c>
      <c r="K519" s="460"/>
    </row>
    <row r="520" spans="1:11" s="500" customFormat="1" hidden="1">
      <c r="A520" s="460"/>
      <c r="B520" s="482"/>
      <c r="C520" s="489" t="str">
        <f>'Data information'!C737</f>
        <v xml:space="preserve"> - ทาสีกันสนิม</v>
      </c>
      <c r="D520" s="449"/>
      <c r="E520" s="450" t="str">
        <f>'Data information'!D737</f>
        <v>ตร.ม.</v>
      </c>
      <c r="F520" s="449">
        <f>'Data information'!E737</f>
        <v>22.42</v>
      </c>
      <c r="G520" s="449">
        <f t="shared" si="42"/>
        <v>0</v>
      </c>
      <c r="H520" s="449">
        <f>'Data information'!F737</f>
        <v>30</v>
      </c>
      <c r="I520" s="449">
        <f t="shared" si="43"/>
        <v>0</v>
      </c>
      <c r="J520" s="449">
        <f t="shared" si="44"/>
        <v>0</v>
      </c>
      <c r="K520" s="460"/>
    </row>
    <row r="521" spans="1:11" s="500" customFormat="1" hidden="1">
      <c r="A521" s="460"/>
      <c r="B521" s="482"/>
      <c r="C521" s="489" t="str">
        <f>'Data information'!C738</f>
        <v xml:space="preserve"> - ทาสีน้ำมัน</v>
      </c>
      <c r="D521" s="449"/>
      <c r="E521" s="450" t="str">
        <f>'Data information'!D738</f>
        <v>ตร.ม.</v>
      </c>
      <c r="F521" s="449">
        <f>'Data information'!E738</f>
        <v>66.12</v>
      </c>
      <c r="G521" s="449">
        <f t="shared" si="42"/>
        <v>0</v>
      </c>
      <c r="H521" s="449">
        <f>'Data information'!F738</f>
        <v>35</v>
      </c>
      <c r="I521" s="449">
        <f t="shared" si="43"/>
        <v>0</v>
      </c>
      <c r="J521" s="449">
        <f t="shared" si="44"/>
        <v>0</v>
      </c>
      <c r="K521" s="460"/>
    </row>
    <row r="522" spans="1:11" s="500" customFormat="1">
      <c r="A522" s="460"/>
      <c r="B522" s="482"/>
      <c r="C522" s="485" t="str">
        <f>'Data information'!C739</f>
        <v>ราวกันตก RL ทางเชื่อม</v>
      </c>
      <c r="D522" s="449"/>
      <c r="E522" s="450"/>
      <c r="F522" s="449"/>
      <c r="G522" s="449"/>
      <c r="H522" s="449"/>
      <c r="I522" s="449"/>
      <c r="J522" s="449"/>
      <c r="K522" s="460"/>
    </row>
    <row r="523" spans="1:11" s="500" customFormat="1">
      <c r="A523" s="460"/>
      <c r="B523" s="482"/>
      <c r="C523" s="489" t="str">
        <f>'Data information'!C740</f>
        <v xml:space="preserve"> - งานราวเหล็กกันตก </v>
      </c>
      <c r="D523" s="449"/>
      <c r="E523" s="450" t="str">
        <f>'Data information'!D740</f>
        <v>ม.</v>
      </c>
      <c r="F523" s="449">
        <f>'Data information'!E740</f>
        <v>502.06257075664615</v>
      </c>
      <c r="G523" s="449">
        <f t="shared" si="42"/>
        <v>0</v>
      </c>
      <c r="H523" s="449">
        <f>'Data information'!F740</f>
        <v>327.06717152351735</v>
      </c>
      <c r="I523" s="449">
        <f t="shared" si="43"/>
        <v>0</v>
      </c>
      <c r="J523" s="449">
        <f t="shared" si="44"/>
        <v>0</v>
      </c>
      <c r="K523" s="460"/>
    </row>
    <row r="524" spans="1:11" s="500" customFormat="1" hidden="1">
      <c r="A524" s="460"/>
      <c r="B524" s="482"/>
      <c r="C524" s="485" t="str">
        <f>'Data information'!C741</f>
        <v>ราวกันตก RL-2 ทางเชื่อม</v>
      </c>
      <c r="D524" s="449"/>
      <c r="E524" s="450"/>
      <c r="F524" s="449"/>
      <c r="G524" s="449"/>
      <c r="H524" s="449"/>
      <c r="I524" s="449"/>
      <c r="J524" s="449"/>
      <c r="K524" s="460"/>
    </row>
    <row r="525" spans="1:11" s="500" customFormat="1" hidden="1">
      <c r="A525" s="460"/>
      <c r="B525" s="482"/>
      <c r="C525" s="489" t="str">
        <f>'Data information'!C742</f>
        <v xml:space="preserve"> - งานราวเหล็กกันตก </v>
      </c>
      <c r="D525" s="449"/>
      <c r="E525" s="450" t="str">
        <f>'Data information'!D742</f>
        <v>ม.</v>
      </c>
      <c r="F525" s="449">
        <f>'Data information'!E742</f>
        <v>192.40384374999999</v>
      </c>
      <c r="G525" s="449">
        <f t="shared" si="42"/>
        <v>0</v>
      </c>
      <c r="H525" s="449">
        <f>'Data information'!F742</f>
        <v>80.226874999999993</v>
      </c>
      <c r="I525" s="449">
        <f t="shared" si="43"/>
        <v>0</v>
      </c>
      <c r="J525" s="449">
        <f t="shared" si="44"/>
        <v>0</v>
      </c>
      <c r="K525" s="460"/>
    </row>
    <row r="526" spans="1:11" s="500" customFormat="1" hidden="1">
      <c r="A526" s="480"/>
      <c r="B526" s="481"/>
      <c r="C526" s="485" t="str">
        <f>'Data information'!C743</f>
        <v>งานอื่นๆ</v>
      </c>
      <c r="D526" s="449"/>
      <c r="E526" s="458"/>
      <c r="F526" s="451"/>
      <c r="G526" s="451"/>
      <c r="H526" s="451"/>
      <c r="I526" s="451"/>
      <c r="J526" s="451"/>
      <c r="K526" s="451"/>
    </row>
    <row r="527" spans="1:11" s="500" customFormat="1" hidden="1">
      <c r="A527" s="451"/>
      <c r="B527" s="475"/>
      <c r="C527" s="485" t="str">
        <f>'Data information'!C744</f>
        <v>ผนัง 9</v>
      </c>
      <c r="D527" s="449"/>
      <c r="E527" s="450"/>
      <c r="F527" s="449"/>
      <c r="G527" s="449"/>
      <c r="H527" s="449"/>
      <c r="I527" s="449"/>
      <c r="J527" s="449"/>
      <c r="K527" s="469"/>
    </row>
    <row r="528" spans="1:11" s="500" customFormat="1" hidden="1">
      <c r="A528" s="460"/>
      <c r="B528" s="482"/>
      <c r="C528" s="489" t="str">
        <f>'Data information'!C745</f>
        <v xml:space="preserve"> - H-200x200x8x12 mm.</v>
      </c>
      <c r="D528" s="449"/>
      <c r="E528" s="450" t="str">
        <f>'Data information'!D745</f>
        <v>กก.</v>
      </c>
      <c r="F528" s="449">
        <f>'Data information'!E745</f>
        <v>33.409999999999997</v>
      </c>
      <c r="G528" s="449">
        <f t="shared" ref="G528:G544" si="45">D528*F528</f>
        <v>0</v>
      </c>
      <c r="H528" s="449">
        <f>'Data information'!F745</f>
        <v>0</v>
      </c>
      <c r="I528" s="449">
        <f t="shared" ref="I528:I544" si="46">D528*H528</f>
        <v>0</v>
      </c>
      <c r="J528" s="449">
        <f t="shared" ref="J528:J544" si="47">G528+I528</f>
        <v>0</v>
      </c>
      <c r="K528" s="460"/>
    </row>
    <row r="529" spans="1:11" s="500" customFormat="1" hidden="1">
      <c r="A529" s="460"/>
      <c r="B529" s="482"/>
      <c r="C529" s="489" t="str">
        <f>'Data information'!C746</f>
        <v xml:space="preserve"> - H-194x150x6x9 mm.</v>
      </c>
      <c r="D529" s="449"/>
      <c r="E529" s="450" t="str">
        <f>'Data information'!D746</f>
        <v>กก.</v>
      </c>
      <c r="F529" s="449">
        <f>'Data information'!E746</f>
        <v>34.020000000000003</v>
      </c>
      <c r="G529" s="449">
        <f t="shared" si="45"/>
        <v>0</v>
      </c>
      <c r="H529" s="449">
        <f>'Data information'!F746</f>
        <v>0</v>
      </c>
      <c r="I529" s="449">
        <f t="shared" si="46"/>
        <v>0</v>
      </c>
      <c r="J529" s="449">
        <f t="shared" si="47"/>
        <v>0</v>
      </c>
      <c r="K529" s="460"/>
    </row>
    <row r="530" spans="1:11" s="500" customFormat="1" hidden="1">
      <c r="A530" s="460"/>
      <c r="B530" s="482"/>
      <c r="C530" s="489" t="str">
        <f>'Data information'!C747</f>
        <v xml:space="preserve"> - H-100x100x6x8 mm.</v>
      </c>
      <c r="D530" s="449"/>
      <c r="E530" s="450" t="str">
        <f>'Data information'!D747</f>
        <v>กก.</v>
      </c>
      <c r="F530" s="449">
        <f>'Data information'!E747</f>
        <v>33.409999999999997</v>
      </c>
      <c r="G530" s="449">
        <f t="shared" si="45"/>
        <v>0</v>
      </c>
      <c r="H530" s="449">
        <f>'Data information'!F747</f>
        <v>0</v>
      </c>
      <c r="I530" s="449">
        <f t="shared" si="46"/>
        <v>0</v>
      </c>
      <c r="J530" s="449">
        <f t="shared" si="47"/>
        <v>0</v>
      </c>
      <c r="K530" s="460"/>
    </row>
    <row r="531" spans="1:11" s="500" customFormat="1" hidden="1">
      <c r="A531" s="460"/>
      <c r="B531" s="482"/>
      <c r="C531" s="489" t="str">
        <f>'Data information'!C748</f>
        <v xml:space="preserve"> - C-CHANNELS 300X90X10X15.5mm.</v>
      </c>
      <c r="D531" s="449"/>
      <c r="E531" s="450" t="str">
        <f>'Data information'!D748</f>
        <v>กก.</v>
      </c>
      <c r="F531" s="449">
        <f>'Data information'!E748</f>
        <v>38.93</v>
      </c>
      <c r="G531" s="449">
        <f t="shared" si="45"/>
        <v>0</v>
      </c>
      <c r="H531" s="449">
        <f>'Data information'!F748</f>
        <v>0</v>
      </c>
      <c r="I531" s="449">
        <f t="shared" si="46"/>
        <v>0</v>
      </c>
      <c r="J531" s="449">
        <f t="shared" si="47"/>
        <v>0</v>
      </c>
      <c r="K531" s="460"/>
    </row>
    <row r="532" spans="1:11" s="500" customFormat="1" hidden="1">
      <c r="A532" s="460"/>
      <c r="B532" s="482"/>
      <c r="C532" s="489" t="str">
        <f>'Data information'!C749</f>
        <v xml:space="preserve"> - เหล็กLG 100X100x3.2 mm. </v>
      </c>
      <c r="D532" s="449"/>
      <c r="E532" s="450" t="str">
        <f>'Data information'!D749</f>
        <v>กก.</v>
      </c>
      <c r="F532" s="449">
        <f>'Data information'!E749</f>
        <v>26.59</v>
      </c>
      <c r="G532" s="449">
        <f t="shared" si="45"/>
        <v>0</v>
      </c>
      <c r="H532" s="449">
        <f>'Data information'!F749</f>
        <v>0</v>
      </c>
      <c r="I532" s="449">
        <f t="shared" si="46"/>
        <v>0</v>
      </c>
      <c r="J532" s="449">
        <f t="shared" si="47"/>
        <v>0</v>
      </c>
      <c r="K532" s="460"/>
    </row>
    <row r="533" spans="1:11" s="500" customFormat="1" hidden="1">
      <c r="A533" s="460"/>
      <c r="B533" s="482"/>
      <c r="C533" s="489" t="str">
        <f>'Data information'!C750</f>
        <v xml:space="preserve"> - PL.300x300x12mm.</v>
      </c>
      <c r="D533" s="449"/>
      <c r="E533" s="450" t="str">
        <f>'Data information'!D750</f>
        <v>กก.</v>
      </c>
      <c r="F533" s="449">
        <f>'Data information'!E750</f>
        <v>25.12</v>
      </c>
      <c r="G533" s="449">
        <f t="shared" si="45"/>
        <v>0</v>
      </c>
      <c r="H533" s="449">
        <f>'Data information'!F750</f>
        <v>0</v>
      </c>
      <c r="I533" s="449">
        <f t="shared" si="46"/>
        <v>0</v>
      </c>
      <c r="J533" s="449">
        <f t="shared" si="47"/>
        <v>0</v>
      </c>
      <c r="K533" s="460"/>
    </row>
    <row r="534" spans="1:11" s="500" customFormat="1" hidden="1">
      <c r="A534" s="460"/>
      <c r="B534" s="482"/>
      <c r="C534" s="489" t="str">
        <f>'Data information'!C751</f>
        <v xml:space="preserve"> - Bolt M25 (ฝังลึก 0.50 ม.)</v>
      </c>
      <c r="D534" s="449"/>
      <c r="E534" s="450" t="str">
        <f>'Data information'!D751</f>
        <v>ชุด</v>
      </c>
      <c r="F534" s="449">
        <f>'Data information'!E751</f>
        <v>175</v>
      </c>
      <c r="G534" s="449">
        <f t="shared" si="45"/>
        <v>0</v>
      </c>
      <c r="H534" s="449">
        <f>'Data information'!F751</f>
        <v>0</v>
      </c>
      <c r="I534" s="449">
        <f t="shared" si="46"/>
        <v>0</v>
      </c>
      <c r="J534" s="449">
        <f t="shared" si="47"/>
        <v>0</v>
      </c>
      <c r="K534" s="460"/>
    </row>
    <row r="535" spans="1:11" s="500" customFormat="1" hidden="1">
      <c r="A535" s="460"/>
      <c r="B535" s="482"/>
      <c r="C535" s="489" t="str">
        <f>'Data information'!C752</f>
        <v xml:space="preserve"> - Bolt M20 (ฝังลึก 0.50 ม.)</v>
      </c>
      <c r="D535" s="449"/>
      <c r="E535" s="450" t="str">
        <f>'Data information'!D752</f>
        <v>ชุด</v>
      </c>
      <c r="F535" s="449">
        <f>'Data information'!E752</f>
        <v>150</v>
      </c>
      <c r="G535" s="449">
        <f t="shared" si="45"/>
        <v>0</v>
      </c>
      <c r="H535" s="449">
        <f>'Data information'!F752</f>
        <v>0</v>
      </c>
      <c r="I535" s="449">
        <f t="shared" si="46"/>
        <v>0</v>
      </c>
      <c r="J535" s="449">
        <f t="shared" si="47"/>
        <v>0</v>
      </c>
      <c r="K535" s="460"/>
    </row>
    <row r="536" spans="1:11" s="500" customFormat="1" hidden="1">
      <c r="A536" s="460"/>
      <c r="B536" s="482"/>
      <c r="C536" s="489" t="str">
        <f>'Data information'!C753</f>
        <v xml:space="preserve"> - Dowel 6-DB16 ยาว 0.40 m.</v>
      </c>
      <c r="D536" s="449"/>
      <c r="E536" s="450" t="str">
        <f>'Data information'!D753</f>
        <v>กก.</v>
      </c>
      <c r="F536" s="449">
        <f>'Data information'!E753</f>
        <v>20.14</v>
      </c>
      <c r="G536" s="449">
        <f t="shared" si="45"/>
        <v>0</v>
      </c>
      <c r="H536" s="449">
        <f>'Data information'!F753</f>
        <v>0</v>
      </c>
      <c r="I536" s="449">
        <f t="shared" si="46"/>
        <v>0</v>
      </c>
      <c r="J536" s="449">
        <f t="shared" si="47"/>
        <v>0</v>
      </c>
      <c r="K536" s="460"/>
    </row>
    <row r="537" spans="1:11" s="500" customFormat="1" hidden="1">
      <c r="A537" s="460"/>
      <c r="B537" s="482"/>
      <c r="C537" s="489" t="str">
        <f>'Data information'!C754</f>
        <v xml:space="preserve"> - Aluminium composite ใส้ในกันไฟ หนา 4 มม.</v>
      </c>
      <c r="D537" s="449"/>
      <c r="E537" s="450" t="str">
        <f>'Data information'!D754</f>
        <v>ตร.ม.</v>
      </c>
      <c r="F537" s="449">
        <f>'Data information'!E754</f>
        <v>1807.87</v>
      </c>
      <c r="G537" s="449">
        <f t="shared" si="45"/>
        <v>0</v>
      </c>
      <c r="H537" s="449">
        <f>'Data information'!F754</f>
        <v>0</v>
      </c>
      <c r="I537" s="449">
        <f t="shared" si="46"/>
        <v>0</v>
      </c>
      <c r="J537" s="449">
        <f t="shared" si="47"/>
        <v>0</v>
      </c>
      <c r="K537" s="460"/>
    </row>
    <row r="538" spans="1:11" s="500" customFormat="1" hidden="1">
      <c r="A538" s="460"/>
      <c r="B538" s="482"/>
      <c r="C538" s="489" t="str">
        <f>'Data information'!C755</f>
        <v xml:space="preserve"> - ค่าแรงเชื่อม</v>
      </c>
      <c r="D538" s="449"/>
      <c r="E538" s="450" t="str">
        <f>'Data information'!D755</f>
        <v>กก.</v>
      </c>
      <c r="F538" s="449">
        <f>'Data information'!E755</f>
        <v>0</v>
      </c>
      <c r="G538" s="449">
        <f t="shared" si="45"/>
        <v>0</v>
      </c>
      <c r="H538" s="449">
        <f>'Data information'!F755</f>
        <v>10</v>
      </c>
      <c r="I538" s="449">
        <f t="shared" si="46"/>
        <v>0</v>
      </c>
      <c r="J538" s="449">
        <f t="shared" si="47"/>
        <v>0</v>
      </c>
      <c r="K538" s="460"/>
    </row>
    <row r="539" spans="1:11" s="500" customFormat="1" hidden="1">
      <c r="A539" s="460"/>
      <c r="B539" s="482"/>
      <c r="C539" s="489" t="str">
        <f>'Data information'!C756</f>
        <v xml:space="preserve"> - ทาสีกันสนิม</v>
      </c>
      <c r="D539" s="449"/>
      <c r="E539" s="450" t="str">
        <f>'Data information'!D756</f>
        <v>ตร.ม.</v>
      </c>
      <c r="F539" s="449">
        <f>'Data information'!E756</f>
        <v>22.42</v>
      </c>
      <c r="G539" s="449">
        <f t="shared" si="45"/>
        <v>0</v>
      </c>
      <c r="H539" s="449">
        <f>'Data information'!F756</f>
        <v>30</v>
      </c>
      <c r="I539" s="449">
        <f t="shared" si="46"/>
        <v>0</v>
      </c>
      <c r="J539" s="449">
        <f t="shared" si="47"/>
        <v>0</v>
      </c>
      <c r="K539" s="460"/>
    </row>
    <row r="540" spans="1:11" s="500" customFormat="1" hidden="1">
      <c r="A540" s="460"/>
      <c r="B540" s="482"/>
      <c r="C540" s="489" t="str">
        <f>'Data information'!C757</f>
        <v xml:space="preserve"> - ทาสีน้ำมัน</v>
      </c>
      <c r="D540" s="449"/>
      <c r="E540" s="450" t="str">
        <f>'Data information'!D757</f>
        <v>ตร.ม.</v>
      </c>
      <c r="F540" s="449">
        <f>'Data information'!E757</f>
        <v>66.12</v>
      </c>
      <c r="G540" s="449">
        <f t="shared" si="45"/>
        <v>0</v>
      </c>
      <c r="H540" s="449">
        <f>'Data information'!F757</f>
        <v>35</v>
      </c>
      <c r="I540" s="449">
        <f t="shared" si="46"/>
        <v>0</v>
      </c>
      <c r="J540" s="449">
        <f t="shared" si="47"/>
        <v>0</v>
      </c>
      <c r="K540" s="460"/>
    </row>
    <row r="541" spans="1:11" s="500" customFormat="1" hidden="1">
      <c r="A541" s="460"/>
      <c r="B541" s="482"/>
      <c r="C541" s="485" t="str">
        <f>'Data information'!C758</f>
        <v xml:space="preserve"> - ราวกันตก RL 1อาคาร 1,3</v>
      </c>
      <c r="D541" s="449"/>
      <c r="E541" s="450"/>
      <c r="F541" s="449"/>
      <c r="G541" s="449"/>
      <c r="H541" s="449"/>
      <c r="I541" s="449"/>
      <c r="J541" s="449"/>
      <c r="K541" s="460"/>
    </row>
    <row r="542" spans="1:11" s="500" customFormat="1" hidden="1">
      <c r="A542" s="460"/>
      <c r="B542" s="482"/>
      <c r="C542" s="489" t="str">
        <f>'Data information'!C759</f>
        <v xml:space="preserve"> - งานราวเหล็กกันตก </v>
      </c>
      <c r="D542" s="449"/>
      <c r="E542" s="450" t="str">
        <f>'Data information'!D759</f>
        <v>ม.</v>
      </c>
      <c r="F542" s="449">
        <f>'Data information'!E759</f>
        <v>1065</v>
      </c>
      <c r="G542" s="449">
        <f t="shared" si="45"/>
        <v>0</v>
      </c>
      <c r="H542" s="449">
        <f>'Data information'!F759</f>
        <v>560</v>
      </c>
      <c r="I542" s="449">
        <f t="shared" si="46"/>
        <v>0</v>
      </c>
      <c r="J542" s="449">
        <f t="shared" si="47"/>
        <v>0</v>
      </c>
      <c r="K542" s="460"/>
    </row>
    <row r="543" spans="1:11" s="500" customFormat="1" hidden="1">
      <c r="A543" s="460"/>
      <c r="B543" s="482"/>
      <c r="C543" s="485" t="str">
        <f>'Data information'!C760</f>
        <v>ราวกันตก RL2 อาคาร3,4,5</v>
      </c>
      <c r="D543" s="449"/>
      <c r="E543" s="450"/>
      <c r="F543" s="449"/>
      <c r="G543" s="449"/>
      <c r="H543" s="449"/>
      <c r="I543" s="449"/>
      <c r="J543" s="449"/>
      <c r="K543" s="460"/>
    </row>
    <row r="544" spans="1:11" s="500" customFormat="1" hidden="1">
      <c r="A544" s="460"/>
      <c r="B544" s="482"/>
      <c r="C544" s="489" t="str">
        <f>'Data information'!C761</f>
        <v xml:space="preserve"> - งานราวเหล็กกันตก </v>
      </c>
      <c r="D544" s="449"/>
      <c r="E544" s="450" t="str">
        <f>'Data information'!D761</f>
        <v>ม.</v>
      </c>
      <c r="F544" s="449">
        <f>'Data information'!E761</f>
        <v>190</v>
      </c>
      <c r="G544" s="449">
        <f t="shared" si="45"/>
        <v>0</v>
      </c>
      <c r="H544" s="449">
        <f>'Data information'!F761</f>
        <v>114</v>
      </c>
      <c r="I544" s="449">
        <f t="shared" si="46"/>
        <v>0</v>
      </c>
      <c r="J544" s="449">
        <f t="shared" si="47"/>
        <v>0</v>
      </c>
      <c r="K544" s="460"/>
    </row>
    <row r="545" spans="1:11" s="500" customFormat="1" hidden="1">
      <c r="A545" s="460"/>
      <c r="B545" s="482"/>
      <c r="C545" s="485" t="str">
        <f>'Data information'!C762</f>
        <v>ราวกันตก RL3 อาคาร1</v>
      </c>
      <c r="D545" s="449"/>
      <c r="E545" s="450"/>
      <c r="F545" s="449"/>
      <c r="G545" s="449"/>
      <c r="H545" s="449"/>
      <c r="I545" s="449"/>
      <c r="J545" s="449"/>
      <c r="K545" s="460"/>
    </row>
    <row r="546" spans="1:11" s="500" customFormat="1" hidden="1">
      <c r="A546" s="460"/>
      <c r="B546" s="482"/>
      <c r="C546" s="489" t="str">
        <f>'Data information'!C763</f>
        <v xml:space="preserve"> - ราวระเบียงกระจกลามิเนตใส 6mm.+PVB 0.38mm.+6mm.ใส พร้อมวงกบอลูมิเนียม</v>
      </c>
      <c r="D546" s="449"/>
      <c r="E546" s="450" t="str">
        <f>'Data information'!D763</f>
        <v>ม.</v>
      </c>
      <c r="F546" s="449">
        <f>'Data information'!E763</f>
        <v>4131.8500000000004</v>
      </c>
      <c r="G546" s="449">
        <f t="shared" ref="G546:G562" si="48">D546*F546</f>
        <v>0</v>
      </c>
      <c r="H546" s="449">
        <f>'Data information'!F763</f>
        <v>0</v>
      </c>
      <c r="I546" s="449">
        <f t="shared" ref="I546:I562" si="49">D546*H546</f>
        <v>0</v>
      </c>
      <c r="J546" s="449">
        <f t="shared" ref="J546:J562" si="50">G546+I546</f>
        <v>0</v>
      </c>
      <c r="K546" s="460"/>
    </row>
    <row r="547" spans="1:11" s="500" customFormat="1" hidden="1">
      <c r="A547" s="460"/>
      <c r="B547" s="482"/>
      <c r="C547" s="489" t="str">
        <f>'Data information'!C764</f>
        <v xml:space="preserve"> - C-CHANNELS 300X90X10X15.5mm.</v>
      </c>
      <c r="D547" s="449"/>
      <c r="E547" s="450" t="str">
        <f>'Data information'!D764</f>
        <v>กก.</v>
      </c>
      <c r="F547" s="449">
        <f>'Data information'!E764</f>
        <v>38.93</v>
      </c>
      <c r="G547" s="449">
        <f t="shared" si="48"/>
        <v>0</v>
      </c>
      <c r="H547" s="449">
        <f>'Data information'!F764</f>
        <v>0</v>
      </c>
      <c r="I547" s="449">
        <f t="shared" si="49"/>
        <v>0</v>
      </c>
      <c r="J547" s="449">
        <f t="shared" si="50"/>
        <v>0</v>
      </c>
      <c r="K547" s="460"/>
    </row>
    <row r="548" spans="1:11" s="500" customFormat="1" hidden="1">
      <c r="A548" s="460"/>
      <c r="B548" s="482"/>
      <c r="C548" s="489" t="str">
        <f>'Data information'!C765</f>
        <v xml:space="preserve"> - ค่าแรงเชื่อม</v>
      </c>
      <c r="D548" s="449"/>
      <c r="E548" s="450" t="str">
        <f>'Data information'!D765</f>
        <v>กก.</v>
      </c>
      <c r="F548" s="449">
        <f>'Data information'!E765</f>
        <v>0</v>
      </c>
      <c r="G548" s="449">
        <f t="shared" si="48"/>
        <v>0</v>
      </c>
      <c r="H548" s="449">
        <f>'Data information'!F765</f>
        <v>10</v>
      </c>
      <c r="I548" s="449">
        <f t="shared" si="49"/>
        <v>0</v>
      </c>
      <c r="J548" s="449">
        <f t="shared" si="50"/>
        <v>0</v>
      </c>
      <c r="K548" s="460"/>
    </row>
    <row r="549" spans="1:11" s="500" customFormat="1" hidden="1">
      <c r="A549" s="460"/>
      <c r="B549" s="482"/>
      <c r="C549" s="489" t="str">
        <f>'Data information'!C766</f>
        <v xml:space="preserve"> - ทาสีกันสนิม</v>
      </c>
      <c r="D549" s="449"/>
      <c r="E549" s="450" t="str">
        <f>'Data information'!D766</f>
        <v>ตร.ม.</v>
      </c>
      <c r="F549" s="449">
        <f>'Data information'!E766</f>
        <v>35</v>
      </c>
      <c r="G549" s="449">
        <f t="shared" si="48"/>
        <v>0</v>
      </c>
      <c r="H549" s="449">
        <f>'Data information'!F766</f>
        <v>30</v>
      </c>
      <c r="I549" s="449">
        <f t="shared" si="49"/>
        <v>0</v>
      </c>
      <c r="J549" s="449">
        <f t="shared" si="50"/>
        <v>0</v>
      </c>
      <c r="K549" s="460"/>
    </row>
    <row r="550" spans="1:11" s="500" customFormat="1" hidden="1">
      <c r="A550" s="460"/>
      <c r="B550" s="482"/>
      <c r="C550" s="489" t="str">
        <f>'Data information'!C767</f>
        <v xml:space="preserve"> - ทาสีน้ำมัน</v>
      </c>
      <c r="D550" s="449"/>
      <c r="E550" s="450" t="str">
        <f>'Data information'!D767</f>
        <v>ตร.ม.</v>
      </c>
      <c r="F550" s="449">
        <f>'Data information'!E767</f>
        <v>45</v>
      </c>
      <c r="G550" s="449">
        <f t="shared" si="48"/>
        <v>0</v>
      </c>
      <c r="H550" s="449">
        <f>'Data information'!F767</f>
        <v>35</v>
      </c>
      <c r="I550" s="449">
        <f t="shared" si="49"/>
        <v>0</v>
      </c>
      <c r="J550" s="449">
        <f t="shared" si="50"/>
        <v>0</v>
      </c>
      <c r="K550" s="460"/>
    </row>
    <row r="551" spans="1:11" s="500" customFormat="1" hidden="1">
      <c r="A551" s="460"/>
      <c r="B551" s="482"/>
      <c r="C551" s="485" t="str">
        <f>'Data information'!C768</f>
        <v>ราวกันตก RL4 อาคาร1</v>
      </c>
      <c r="D551" s="449"/>
      <c r="E551" s="450"/>
      <c r="F551" s="449"/>
      <c r="G551" s="449"/>
      <c r="H551" s="449"/>
      <c r="I551" s="449"/>
      <c r="J551" s="449"/>
      <c r="K551" s="460"/>
    </row>
    <row r="552" spans="1:11" s="500" customFormat="1" hidden="1">
      <c r="A552" s="460"/>
      <c r="B552" s="482"/>
      <c r="C552" s="489" t="str">
        <f>'Data information'!C769</f>
        <v xml:space="preserve"> - งานราวเหล็กกันตก </v>
      </c>
      <c r="D552" s="449"/>
      <c r="E552" s="450" t="str">
        <f>'Data information'!D769</f>
        <v>ม.</v>
      </c>
      <c r="F552" s="449">
        <f>'Data information'!E769</f>
        <v>1178</v>
      </c>
      <c r="G552" s="449">
        <f t="shared" si="48"/>
        <v>0</v>
      </c>
      <c r="H552" s="449">
        <f>'Data information'!F769</f>
        <v>560</v>
      </c>
      <c r="I552" s="449">
        <f t="shared" si="49"/>
        <v>0</v>
      </c>
      <c r="J552" s="449">
        <f t="shared" si="50"/>
        <v>0</v>
      </c>
      <c r="K552" s="460"/>
    </row>
    <row r="553" spans="1:11" s="500" customFormat="1" hidden="1">
      <c r="A553" s="460"/>
      <c r="B553" s="482"/>
      <c r="C553" s="485" t="str">
        <f>'Data information'!C770</f>
        <v>งานเหล็กพับตกแต่งหน้าอาคาร</v>
      </c>
      <c r="D553" s="449"/>
      <c r="E553" s="450"/>
      <c r="F553" s="449"/>
      <c r="G553" s="449"/>
      <c r="H553" s="449"/>
      <c r="I553" s="449"/>
      <c r="J553" s="449"/>
      <c r="K553" s="460"/>
    </row>
    <row r="554" spans="1:11" s="500" customFormat="1" hidden="1">
      <c r="A554" s="460"/>
      <c r="B554" s="482"/>
      <c r="C554" s="489" t="str">
        <f>'Data information'!C771</f>
        <v xml:space="preserve"> - แผ่นเหล็กเรียบดำหนา 2 มม.พับรูตัวยูขนาด 300X100มม.</v>
      </c>
      <c r="D554" s="449"/>
      <c r="E554" s="450" t="str">
        <f>'Data information'!D771</f>
        <v>กก.</v>
      </c>
      <c r="F554" s="449">
        <f>'Data information'!E771</f>
        <v>24.43</v>
      </c>
      <c r="G554" s="449">
        <f t="shared" si="48"/>
        <v>0</v>
      </c>
      <c r="H554" s="449">
        <f>'Data information'!F771</f>
        <v>0</v>
      </c>
      <c r="I554" s="449">
        <f t="shared" si="49"/>
        <v>0</v>
      </c>
      <c r="J554" s="449">
        <f t="shared" si="50"/>
        <v>0</v>
      </c>
      <c r="K554" s="460"/>
    </row>
    <row r="555" spans="1:11" s="500" customFormat="1" hidden="1">
      <c r="A555" s="460"/>
      <c r="B555" s="482"/>
      <c r="C555" s="489" t="str">
        <f>'Data information'!C772</f>
        <v xml:space="preserve"> - ค่าแรงเชื่อม+พับ</v>
      </c>
      <c r="D555" s="449"/>
      <c r="E555" s="450" t="str">
        <f>'Data information'!D772</f>
        <v>กก.</v>
      </c>
      <c r="F555" s="449">
        <f>'Data information'!E772</f>
        <v>0</v>
      </c>
      <c r="G555" s="449">
        <f t="shared" si="48"/>
        <v>0</v>
      </c>
      <c r="H555" s="449">
        <f>'Data information'!F772</f>
        <v>10</v>
      </c>
      <c r="I555" s="449">
        <f t="shared" si="49"/>
        <v>0</v>
      </c>
      <c r="J555" s="449">
        <f t="shared" si="50"/>
        <v>0</v>
      </c>
      <c r="K555" s="460"/>
    </row>
    <row r="556" spans="1:11" s="500" customFormat="1" hidden="1">
      <c r="A556" s="460"/>
      <c r="B556" s="482"/>
      <c r="C556" s="489" t="str">
        <f>'Data information'!C773</f>
        <v xml:space="preserve"> - ทาสีกันสนิม</v>
      </c>
      <c r="D556" s="449"/>
      <c r="E556" s="450" t="str">
        <f>'Data information'!D773</f>
        <v>ตร.ม.</v>
      </c>
      <c r="F556" s="449">
        <f>'Data information'!E773</f>
        <v>22.42</v>
      </c>
      <c r="G556" s="449">
        <f t="shared" si="48"/>
        <v>0</v>
      </c>
      <c r="H556" s="449">
        <f>'Data information'!F773</f>
        <v>30</v>
      </c>
      <c r="I556" s="449">
        <f t="shared" si="49"/>
        <v>0</v>
      </c>
      <c r="J556" s="449">
        <f t="shared" si="50"/>
        <v>0</v>
      </c>
      <c r="K556" s="460"/>
    </row>
    <row r="557" spans="1:11" s="500" customFormat="1" hidden="1">
      <c r="A557" s="460"/>
      <c r="B557" s="482"/>
      <c r="C557" s="489" t="str">
        <f>'Data information'!C774</f>
        <v xml:space="preserve"> - ทาสีน้ำมัน</v>
      </c>
      <c r="D557" s="449"/>
      <c r="E557" s="450" t="str">
        <f>'Data information'!D774</f>
        <v>ตร.ม.</v>
      </c>
      <c r="F557" s="449">
        <f>'Data information'!E774</f>
        <v>66.12</v>
      </c>
      <c r="G557" s="449">
        <f t="shared" si="48"/>
        <v>0</v>
      </c>
      <c r="H557" s="449">
        <f>'Data information'!F774</f>
        <v>35</v>
      </c>
      <c r="I557" s="449">
        <f t="shared" si="49"/>
        <v>0</v>
      </c>
      <c r="J557" s="449">
        <f t="shared" si="50"/>
        <v>0</v>
      </c>
      <c r="K557" s="460"/>
    </row>
    <row r="558" spans="1:11" s="500" customFormat="1" hidden="1">
      <c r="A558" s="460"/>
      <c r="B558" s="482"/>
      <c r="C558" s="485" t="str">
        <f>'Data information'!C775</f>
        <v>หลังคาระแนงคลุมระเบียง (แบบขยาย SS1)</v>
      </c>
      <c r="D558" s="449"/>
      <c r="E558" s="450"/>
      <c r="F558" s="449"/>
      <c r="G558" s="449"/>
      <c r="H558" s="449"/>
      <c r="I558" s="449"/>
      <c r="J558" s="449"/>
      <c r="K558" s="469" t="s">
        <v>967</v>
      </c>
    </row>
    <row r="559" spans="1:11" s="500" customFormat="1" hidden="1">
      <c r="A559" s="460"/>
      <c r="B559" s="482"/>
      <c r="C559" s="489" t="str">
        <f>'Data information'!C776</f>
        <v xml:space="preserve"> - H-350x175x7x11 mm.</v>
      </c>
      <c r="D559" s="449"/>
      <c r="E559" s="450" t="str">
        <f>'Data information'!D776</f>
        <v>กก.</v>
      </c>
      <c r="F559" s="449">
        <f>'Data information'!E776</f>
        <v>33.409999999999997</v>
      </c>
      <c r="G559" s="449">
        <f t="shared" si="48"/>
        <v>0</v>
      </c>
      <c r="H559" s="449">
        <f>'Data information'!F776</f>
        <v>0</v>
      </c>
      <c r="I559" s="449">
        <f t="shared" si="49"/>
        <v>0</v>
      </c>
      <c r="J559" s="449">
        <f t="shared" si="50"/>
        <v>0</v>
      </c>
      <c r="K559" s="460"/>
    </row>
    <row r="560" spans="1:11" s="500" customFormat="1" hidden="1">
      <c r="A560" s="460"/>
      <c r="B560" s="482"/>
      <c r="C560" s="489" t="str">
        <f>'Data information'!C777</f>
        <v xml:space="preserve"> - C-CHANNELS 300X90X10X15.5mm.</v>
      </c>
      <c r="D560" s="449"/>
      <c r="E560" s="450" t="str">
        <f>'Data information'!D777</f>
        <v>กก.</v>
      </c>
      <c r="F560" s="449">
        <f>'Data information'!E777</f>
        <v>38.93</v>
      </c>
      <c r="G560" s="449">
        <f t="shared" si="48"/>
        <v>0</v>
      </c>
      <c r="H560" s="449">
        <f>'Data information'!F777</f>
        <v>0</v>
      </c>
      <c r="I560" s="449">
        <f t="shared" si="49"/>
        <v>0</v>
      </c>
      <c r="J560" s="449">
        <f t="shared" si="50"/>
        <v>0</v>
      </c>
      <c r="K560" s="460"/>
    </row>
    <row r="561" spans="1:11" s="500" customFormat="1" hidden="1">
      <c r="A561" s="460"/>
      <c r="B561" s="482"/>
      <c r="C561" s="489" t="str">
        <f>'Data information'!C778</f>
        <v xml:space="preserve"> - ระแนง อลูมิเนียมขนาด 6"</v>
      </c>
      <c r="D561" s="449"/>
      <c r="E561" s="450" t="str">
        <f>'Data information'!D778</f>
        <v>ม.</v>
      </c>
      <c r="F561" s="449">
        <f>'Data information'!E778</f>
        <v>378.35</v>
      </c>
      <c r="G561" s="449">
        <f t="shared" si="48"/>
        <v>0</v>
      </c>
      <c r="H561" s="449">
        <f>'Data information'!F778</f>
        <v>0</v>
      </c>
      <c r="I561" s="449">
        <f t="shared" si="49"/>
        <v>0</v>
      </c>
      <c r="J561" s="449">
        <f t="shared" si="50"/>
        <v>0</v>
      </c>
      <c r="K561" s="469"/>
    </row>
    <row r="562" spans="1:11" s="500" customFormat="1" hidden="1">
      <c r="A562" s="460"/>
      <c r="B562" s="482"/>
      <c r="C562" s="489" t="str">
        <f>'Data information'!C779</f>
        <v xml:space="preserve"> - ค่าแรงเชื่อม ประกอบเหล็กโครงสร้าง</v>
      </c>
      <c r="D562" s="449"/>
      <c r="E562" s="450" t="str">
        <f>'Data information'!D779</f>
        <v>กก.</v>
      </c>
      <c r="F562" s="449">
        <f>'Data information'!E779</f>
        <v>0</v>
      </c>
      <c r="G562" s="449">
        <f t="shared" si="48"/>
        <v>0</v>
      </c>
      <c r="H562" s="449">
        <f>'Data information'!F779</f>
        <v>10</v>
      </c>
      <c r="I562" s="449">
        <f t="shared" si="49"/>
        <v>0</v>
      </c>
      <c r="J562" s="449">
        <f t="shared" si="50"/>
        <v>0</v>
      </c>
      <c r="K562" s="460"/>
    </row>
    <row r="563" spans="1:11" s="500" customFormat="1" hidden="1">
      <c r="A563" s="460"/>
      <c r="B563" s="482"/>
      <c r="C563" s="489" t="str">
        <f>'Data information'!C780</f>
        <v xml:space="preserve"> - ทาสีกันสนิม</v>
      </c>
      <c r="D563" s="449"/>
      <c r="E563" s="450" t="str">
        <f>'Data information'!D780</f>
        <v>ตร.ม.</v>
      </c>
      <c r="F563" s="449">
        <f>'Data information'!E780</f>
        <v>22.42</v>
      </c>
      <c r="G563" s="449">
        <f>D563*F563</f>
        <v>0</v>
      </c>
      <c r="H563" s="449">
        <f>'Data information'!F780</f>
        <v>30</v>
      </c>
      <c r="I563" s="449">
        <f>D563*H563</f>
        <v>0</v>
      </c>
      <c r="J563" s="449">
        <f>G563+I563</f>
        <v>0</v>
      </c>
      <c r="K563" s="460"/>
    </row>
    <row r="564" spans="1:11" s="500" customFormat="1" hidden="1">
      <c r="A564" s="460"/>
      <c r="B564" s="482"/>
      <c r="C564" s="489" t="str">
        <f>'Data information'!C781</f>
        <v xml:space="preserve"> - ทาสีน้ำมัน</v>
      </c>
      <c r="D564" s="449"/>
      <c r="E564" s="450" t="str">
        <f>'Data information'!D781</f>
        <v>ตร.ม.</v>
      </c>
      <c r="F564" s="449">
        <f>'Data information'!E781</f>
        <v>66.12</v>
      </c>
      <c r="G564" s="449">
        <f t="shared" ref="G564:G573" si="51">D564*F564</f>
        <v>0</v>
      </c>
      <c r="H564" s="449">
        <f>'Data information'!F781</f>
        <v>35</v>
      </c>
      <c r="I564" s="449">
        <f t="shared" ref="I564:I573" si="52">D564*H564</f>
        <v>0</v>
      </c>
      <c r="J564" s="449">
        <f t="shared" ref="J564:J573" si="53">G564+I564</f>
        <v>0</v>
      </c>
      <c r="K564" s="460"/>
    </row>
    <row r="565" spans="1:11" s="500" customFormat="1" hidden="1">
      <c r="A565" s="460"/>
      <c r="B565" s="482"/>
      <c r="C565" s="485" t="str">
        <f>'Data information'!C782</f>
        <v>หลังคาคลุมทางเข้า (CAN0PY)</v>
      </c>
      <c r="D565" s="449"/>
      <c r="E565" s="450"/>
      <c r="F565" s="449"/>
      <c r="G565" s="449"/>
      <c r="H565" s="449"/>
      <c r="I565" s="449"/>
      <c r="J565" s="449"/>
      <c r="K565" s="460"/>
    </row>
    <row r="566" spans="1:11" s="500" customFormat="1" hidden="1">
      <c r="A566" s="460"/>
      <c r="B566" s="482"/>
      <c r="C566" s="489" t="str">
        <f>'Data information'!C783</f>
        <v xml:space="preserve"> - H-800x300x4x26 mm. 210 kg./m.</v>
      </c>
      <c r="D566" s="449"/>
      <c r="E566" s="450" t="str">
        <f>'Data information'!D783</f>
        <v>กก.</v>
      </c>
      <c r="F566" s="449">
        <f>'Data information'!E783</f>
        <v>35.35</v>
      </c>
      <c r="G566" s="449">
        <f t="shared" si="51"/>
        <v>0</v>
      </c>
      <c r="H566" s="449">
        <f>'Data information'!F783</f>
        <v>0</v>
      </c>
      <c r="I566" s="449">
        <f t="shared" si="52"/>
        <v>0</v>
      </c>
      <c r="J566" s="449">
        <f t="shared" si="53"/>
        <v>0</v>
      </c>
      <c r="K566" s="460"/>
    </row>
    <row r="567" spans="1:11" s="500" customFormat="1" hidden="1">
      <c r="A567" s="460"/>
      <c r="B567" s="482"/>
      <c r="C567" s="489" t="str">
        <f>'Data information'!C784</f>
        <v xml:space="preserve"> - H-400x200x8x13 mm.</v>
      </c>
      <c r="D567" s="449"/>
      <c r="E567" s="450" t="str">
        <f>'Data information'!D784</f>
        <v>กก.</v>
      </c>
      <c r="F567" s="449">
        <f>'Data information'!E784</f>
        <v>33.409999999999997</v>
      </c>
      <c r="G567" s="449">
        <f t="shared" si="51"/>
        <v>0</v>
      </c>
      <c r="H567" s="449">
        <f>'Data information'!F784</f>
        <v>0</v>
      </c>
      <c r="I567" s="449">
        <f t="shared" si="52"/>
        <v>0</v>
      </c>
      <c r="J567" s="449">
        <f t="shared" si="53"/>
        <v>0</v>
      </c>
      <c r="K567" s="460"/>
    </row>
    <row r="568" spans="1:11" s="500" customFormat="1" hidden="1">
      <c r="A568" s="460"/>
      <c r="B568" s="482"/>
      <c r="C568" s="489" t="str">
        <f>'Data information'!C785</f>
        <v xml:space="preserve"> - ระแนง อลูมิเนียมขนาด 6"</v>
      </c>
      <c r="D568" s="449"/>
      <c r="E568" s="450" t="str">
        <f>'Data information'!D785</f>
        <v>ม.</v>
      </c>
      <c r="F568" s="449">
        <f>'Data information'!E785</f>
        <v>378.35</v>
      </c>
      <c r="G568" s="449">
        <f t="shared" si="51"/>
        <v>0</v>
      </c>
      <c r="H568" s="449">
        <f>'Data information'!F785</f>
        <v>0</v>
      </c>
      <c r="I568" s="449">
        <f t="shared" si="52"/>
        <v>0</v>
      </c>
      <c r="J568" s="449">
        <f t="shared" si="53"/>
        <v>0</v>
      </c>
      <c r="K568" s="460"/>
    </row>
    <row r="569" spans="1:11" s="500" customFormat="1" hidden="1">
      <c r="A569" s="460"/>
      <c r="B569" s="482"/>
      <c r="C569" s="489" t="str">
        <f>'Data information'!C786</f>
        <v xml:space="preserve"> - หลังคากระจกลามิเนตสีเทา  เทมเปอร์ 6 มม.+PVB หนา0.38 มม.+กระจกใส 6 มม.</v>
      </c>
      <c r="D569" s="449"/>
      <c r="E569" s="450" t="str">
        <f>'Data information'!D786</f>
        <v>ตร.ม.</v>
      </c>
      <c r="F569" s="449">
        <f>'Data information'!E786</f>
        <v>1463.9</v>
      </c>
      <c r="G569" s="449">
        <f t="shared" si="51"/>
        <v>0</v>
      </c>
      <c r="H569" s="449">
        <f>'Data information'!F786</f>
        <v>0</v>
      </c>
      <c r="I569" s="449">
        <f t="shared" si="52"/>
        <v>0</v>
      </c>
      <c r="J569" s="449">
        <f t="shared" si="53"/>
        <v>0</v>
      </c>
      <c r="K569" s="460"/>
    </row>
    <row r="570" spans="1:11" s="500" customFormat="1" hidden="1">
      <c r="A570" s="460"/>
      <c r="B570" s="482"/>
      <c r="C570" s="489" t="str">
        <f>'Data information'!C787</f>
        <v xml:space="preserve"> - PL.500x300x20mm.</v>
      </c>
      <c r="D570" s="449"/>
      <c r="E570" s="450" t="str">
        <f>'Data information'!D787</f>
        <v>กก.</v>
      </c>
      <c r="F570" s="449">
        <f>'Data information'!E787</f>
        <v>28.44</v>
      </c>
      <c r="G570" s="449">
        <f t="shared" si="51"/>
        <v>0</v>
      </c>
      <c r="H570" s="449">
        <f>'Data information'!F787</f>
        <v>0</v>
      </c>
      <c r="I570" s="449">
        <f t="shared" si="52"/>
        <v>0</v>
      </c>
      <c r="J570" s="449">
        <f t="shared" si="53"/>
        <v>0</v>
      </c>
      <c r="K570" s="460"/>
    </row>
    <row r="571" spans="1:11" s="500" customFormat="1" hidden="1">
      <c r="A571" s="460"/>
      <c r="B571" s="482"/>
      <c r="C571" s="489" t="str">
        <f>'Data information'!C788</f>
        <v xml:space="preserve"> - Dowel DB16 (ฝังลึก 0.40 ม.)</v>
      </c>
      <c r="D571" s="449"/>
      <c r="E571" s="450" t="str">
        <f>'Data information'!D788</f>
        <v>กก.</v>
      </c>
      <c r="F571" s="449">
        <f>'Data information'!E788</f>
        <v>20.14</v>
      </c>
      <c r="G571" s="449">
        <f t="shared" si="51"/>
        <v>0</v>
      </c>
      <c r="H571" s="449">
        <f>'Data information'!F788</f>
        <v>0</v>
      </c>
      <c r="I571" s="449">
        <f t="shared" si="52"/>
        <v>0</v>
      </c>
      <c r="J571" s="449">
        <f t="shared" si="53"/>
        <v>0</v>
      </c>
      <c r="K571" s="460"/>
    </row>
    <row r="572" spans="1:11" s="500" customFormat="1" hidden="1">
      <c r="A572" s="460"/>
      <c r="B572" s="482"/>
      <c r="C572" s="489" t="str">
        <f>'Data information'!C789</f>
        <v xml:space="preserve"> - ค่าแรงเชื่อม ประกอบเหล็กโครงสร้าง</v>
      </c>
      <c r="D572" s="449"/>
      <c r="E572" s="450" t="str">
        <f>'Data information'!D789</f>
        <v>กก.</v>
      </c>
      <c r="F572" s="449">
        <f>'Data information'!E789</f>
        <v>0</v>
      </c>
      <c r="G572" s="449">
        <f t="shared" si="51"/>
        <v>0</v>
      </c>
      <c r="H572" s="449">
        <f>'Data information'!F789</f>
        <v>10</v>
      </c>
      <c r="I572" s="449">
        <f t="shared" si="52"/>
        <v>0</v>
      </c>
      <c r="J572" s="449">
        <f t="shared" si="53"/>
        <v>0</v>
      </c>
      <c r="K572" s="460"/>
    </row>
    <row r="573" spans="1:11" s="500" customFormat="1" hidden="1">
      <c r="A573" s="460"/>
      <c r="B573" s="482"/>
      <c r="C573" s="489" t="str">
        <f>'Data information'!C790</f>
        <v xml:space="preserve"> - ทาสีกันสนิม</v>
      </c>
      <c r="D573" s="449"/>
      <c r="E573" s="450" t="str">
        <f>'Data information'!D790</f>
        <v>ตร.ม.</v>
      </c>
      <c r="F573" s="449">
        <f>'Data information'!E790</f>
        <v>22.42</v>
      </c>
      <c r="G573" s="449">
        <f t="shared" si="51"/>
        <v>0</v>
      </c>
      <c r="H573" s="449">
        <f>'Data information'!F790</f>
        <v>30</v>
      </c>
      <c r="I573" s="449">
        <f t="shared" si="52"/>
        <v>0</v>
      </c>
      <c r="J573" s="449">
        <f t="shared" si="53"/>
        <v>0</v>
      </c>
      <c r="K573" s="460"/>
    </row>
    <row r="574" spans="1:11" s="500" customFormat="1" hidden="1">
      <c r="A574" s="460"/>
      <c r="B574" s="482"/>
      <c r="C574" s="489" t="str">
        <f>'Data information'!C791</f>
        <v xml:space="preserve"> - ทาสีน้ำมัน</v>
      </c>
      <c r="D574" s="449"/>
      <c r="E574" s="450" t="str">
        <f>'Data information'!D791</f>
        <v>ตร.ม.</v>
      </c>
      <c r="F574" s="449">
        <f>'Data information'!E791</f>
        <v>66.12</v>
      </c>
      <c r="G574" s="449">
        <f>D574*F574</f>
        <v>0</v>
      </c>
      <c r="H574" s="449">
        <f>'Data information'!F791</f>
        <v>35</v>
      </c>
      <c r="I574" s="449">
        <f>D574*H574</f>
        <v>0</v>
      </c>
      <c r="J574" s="449">
        <f>G574+I574</f>
        <v>0</v>
      </c>
      <c r="K574" s="460"/>
    </row>
    <row r="575" spans="1:11" s="500" customFormat="1" hidden="1">
      <c r="A575" s="460"/>
      <c r="B575" s="482"/>
      <c r="C575" s="485" t="str">
        <f>'Data information'!C792</f>
        <v>โครงสร้างพื้น ยกระดับห้องเรียนรวม</v>
      </c>
      <c r="D575" s="449"/>
      <c r="E575" s="450"/>
      <c r="F575" s="449"/>
      <c r="G575" s="449"/>
      <c r="H575" s="449"/>
      <c r="I575" s="449"/>
      <c r="J575" s="449"/>
      <c r="K575" s="469" t="s">
        <v>967</v>
      </c>
    </row>
    <row r="576" spans="1:11" s="500" customFormat="1" hidden="1">
      <c r="A576" s="460"/>
      <c r="B576" s="482"/>
      <c r="C576" s="489" t="str">
        <f>'Data information'!C793</f>
        <v xml:space="preserve"> - แผ่นวีว่าบอร์ดหนา 20 มม.</v>
      </c>
      <c r="D576" s="449"/>
      <c r="E576" s="450" t="str">
        <f>'Data information'!D793</f>
        <v>ตร.ม.</v>
      </c>
      <c r="F576" s="449">
        <f>'Data information'!E793</f>
        <v>271</v>
      </c>
      <c r="G576" s="449">
        <f t="shared" ref="G576:G585" si="54">D576*F576</f>
        <v>0</v>
      </c>
      <c r="H576" s="449">
        <f>'Data information'!F793</f>
        <v>15</v>
      </c>
      <c r="I576" s="449">
        <f t="shared" ref="I576:I585" si="55">D576*H576</f>
        <v>0</v>
      </c>
      <c r="J576" s="449">
        <f t="shared" ref="J576:J585" si="56">G576+I576</f>
        <v>0</v>
      </c>
      <c r="K576" s="460"/>
    </row>
    <row r="577" spans="1:11" s="500" customFormat="1" hidden="1">
      <c r="A577" s="460"/>
      <c r="B577" s="482"/>
      <c r="C577" s="489" t="str">
        <f>'Data information'!C794</f>
        <v xml:space="preserve"> - H-200x150x6x9 mm.</v>
      </c>
      <c r="D577" s="449"/>
      <c r="E577" s="450" t="str">
        <f>'Data information'!D794</f>
        <v>กก.</v>
      </c>
      <c r="F577" s="449">
        <f>'Data information'!E794</f>
        <v>33.46</v>
      </c>
      <c r="G577" s="449">
        <f t="shared" si="54"/>
        <v>0</v>
      </c>
      <c r="H577" s="449">
        <f>'Data information'!F794</f>
        <v>0</v>
      </c>
      <c r="I577" s="449">
        <f t="shared" si="55"/>
        <v>0</v>
      </c>
      <c r="J577" s="449">
        <f t="shared" si="56"/>
        <v>0</v>
      </c>
      <c r="K577" s="460"/>
    </row>
    <row r="578" spans="1:11" s="500" customFormat="1" hidden="1">
      <c r="A578" s="460"/>
      <c r="B578" s="482"/>
      <c r="C578" s="489" t="str">
        <f>'Data information'!C795</f>
        <v xml:space="preserve"> - H-150x150x7x10 mm.</v>
      </c>
      <c r="D578" s="449"/>
      <c r="E578" s="450" t="str">
        <f>'Data information'!D795</f>
        <v>กก.</v>
      </c>
      <c r="F578" s="449">
        <f>'Data information'!E795</f>
        <v>35.61</v>
      </c>
      <c r="G578" s="449">
        <f t="shared" si="54"/>
        <v>0</v>
      </c>
      <c r="H578" s="449">
        <f>'Data information'!F795</f>
        <v>0</v>
      </c>
      <c r="I578" s="449">
        <f t="shared" si="55"/>
        <v>0</v>
      </c>
      <c r="J578" s="449">
        <f t="shared" si="56"/>
        <v>0</v>
      </c>
      <c r="K578" s="460"/>
    </row>
    <row r="579" spans="1:11" s="500" customFormat="1" hidden="1">
      <c r="A579" s="460"/>
      <c r="B579" s="482"/>
      <c r="C579" s="489" t="str">
        <f>'Data information'!C796</f>
        <v xml:space="preserve"> - L-150x150x12 mm.</v>
      </c>
      <c r="D579" s="449"/>
      <c r="E579" s="450" t="str">
        <f>'Data information'!D796</f>
        <v>กก.</v>
      </c>
      <c r="F579" s="449">
        <f>'Data information'!E796</f>
        <v>37.42</v>
      </c>
      <c r="G579" s="449">
        <f t="shared" si="54"/>
        <v>0</v>
      </c>
      <c r="H579" s="449">
        <f>'Data information'!F796</f>
        <v>0</v>
      </c>
      <c r="I579" s="449">
        <f t="shared" si="55"/>
        <v>0</v>
      </c>
      <c r="J579" s="449">
        <f t="shared" si="56"/>
        <v>0</v>
      </c>
      <c r="K579" s="460"/>
    </row>
    <row r="580" spans="1:11" s="500" customFormat="1" hidden="1">
      <c r="A580" s="460"/>
      <c r="B580" s="482"/>
      <c r="C580" s="489" t="str">
        <f>'Data information'!C797</f>
        <v xml:space="preserve"> - C-125X50X20X2.3mm.</v>
      </c>
      <c r="D580" s="449"/>
      <c r="E580" s="450" t="str">
        <f>'Data information'!D797</f>
        <v>กก.</v>
      </c>
      <c r="F580" s="449">
        <f>'Data information'!E797</f>
        <v>27.3</v>
      </c>
      <c r="G580" s="449">
        <f t="shared" si="54"/>
        <v>0</v>
      </c>
      <c r="H580" s="449">
        <f>'Data information'!F797</f>
        <v>0</v>
      </c>
      <c r="I580" s="449">
        <f t="shared" si="55"/>
        <v>0</v>
      </c>
      <c r="J580" s="449">
        <f t="shared" si="56"/>
        <v>0</v>
      </c>
      <c r="K580" s="460"/>
    </row>
    <row r="581" spans="1:11" s="500" customFormat="1" hidden="1">
      <c r="A581" s="460"/>
      <c r="B581" s="482"/>
      <c r="C581" s="489" t="str">
        <f>'Data information'!C798</f>
        <v xml:space="preserve"> - C-75X45X15X2.3mm.</v>
      </c>
      <c r="D581" s="449"/>
      <c r="E581" s="450" t="str">
        <f>'Data information'!D798</f>
        <v>กก.</v>
      </c>
      <c r="F581" s="449">
        <f>'Data information'!E798</f>
        <v>27.3</v>
      </c>
      <c r="G581" s="449">
        <f t="shared" si="54"/>
        <v>0</v>
      </c>
      <c r="H581" s="449">
        <f>'Data information'!F798</f>
        <v>0</v>
      </c>
      <c r="I581" s="449">
        <f t="shared" si="55"/>
        <v>0</v>
      </c>
      <c r="J581" s="449">
        <f t="shared" si="56"/>
        <v>0</v>
      </c>
      <c r="K581" s="460"/>
    </row>
    <row r="582" spans="1:11" s="500" customFormat="1" hidden="1">
      <c r="A582" s="460"/>
      <c r="B582" s="482"/>
      <c r="C582" s="489" t="str">
        <f>'Data information'!C799</f>
        <v xml:space="preserve"> - PL.300X300X16mm.</v>
      </c>
      <c r="D582" s="449"/>
      <c r="E582" s="450" t="str">
        <f>'Data information'!D799</f>
        <v>กก.</v>
      </c>
      <c r="F582" s="449">
        <f>'Data information'!E799</f>
        <v>30.5</v>
      </c>
      <c r="G582" s="449">
        <f t="shared" si="54"/>
        <v>0</v>
      </c>
      <c r="H582" s="449">
        <f>'Data information'!F799</f>
        <v>0</v>
      </c>
      <c r="I582" s="449">
        <f t="shared" si="55"/>
        <v>0</v>
      </c>
      <c r="J582" s="449">
        <f t="shared" si="56"/>
        <v>0</v>
      </c>
      <c r="K582" s="460"/>
    </row>
    <row r="583" spans="1:11" s="500" customFormat="1" hidden="1">
      <c r="A583" s="460"/>
      <c r="B583" s="482"/>
      <c r="C583" s="489" t="str">
        <f>'Data information'!C800</f>
        <v xml:space="preserve"> - Dowel DB20 (ฝังลึก 0.40 ม.)</v>
      </c>
      <c r="D583" s="449"/>
      <c r="E583" s="450" t="str">
        <f>'Data information'!D800</f>
        <v>กก.</v>
      </c>
      <c r="F583" s="449">
        <f>'Data information'!E800</f>
        <v>20.18</v>
      </c>
      <c r="G583" s="449">
        <f t="shared" si="54"/>
        <v>0</v>
      </c>
      <c r="H583" s="449">
        <f>'Data information'!F800</f>
        <v>0</v>
      </c>
      <c r="I583" s="449">
        <f t="shared" si="55"/>
        <v>0</v>
      </c>
      <c r="J583" s="449">
        <f t="shared" si="56"/>
        <v>0</v>
      </c>
      <c r="K583" s="460"/>
    </row>
    <row r="584" spans="1:11" s="500" customFormat="1" hidden="1">
      <c r="A584" s="460"/>
      <c r="B584" s="482"/>
      <c r="C584" s="489" t="str">
        <f>'Data information'!C801</f>
        <v xml:space="preserve"> - ค่าแรงเชื่อม ประกอบเหล็กโครงสร้าง</v>
      </c>
      <c r="D584" s="449"/>
      <c r="E584" s="450" t="str">
        <f>'Data information'!D801</f>
        <v>กก.</v>
      </c>
      <c r="F584" s="449">
        <f>'Data information'!E801</f>
        <v>0</v>
      </c>
      <c r="G584" s="449">
        <f t="shared" si="54"/>
        <v>0</v>
      </c>
      <c r="H584" s="449">
        <f>'Data information'!F801</f>
        <v>10</v>
      </c>
      <c r="I584" s="449">
        <f t="shared" si="55"/>
        <v>0</v>
      </c>
      <c r="J584" s="449">
        <f t="shared" si="56"/>
        <v>0</v>
      </c>
      <c r="K584" s="460"/>
    </row>
    <row r="585" spans="1:11" s="500" customFormat="1" hidden="1">
      <c r="A585" s="460"/>
      <c r="B585" s="482"/>
      <c r="C585" s="489" t="str">
        <f>'Data information'!C802</f>
        <v xml:space="preserve"> - ทาสีกันสนิม</v>
      </c>
      <c r="D585" s="449"/>
      <c r="E585" s="450" t="str">
        <f>'Data information'!D802</f>
        <v>ตร.ม.</v>
      </c>
      <c r="F585" s="449">
        <f>'Data information'!E802</f>
        <v>22.42</v>
      </c>
      <c r="G585" s="449">
        <f t="shared" si="54"/>
        <v>0</v>
      </c>
      <c r="H585" s="449">
        <f>'Data information'!F802</f>
        <v>30</v>
      </c>
      <c r="I585" s="449">
        <f t="shared" si="55"/>
        <v>0</v>
      </c>
      <c r="J585" s="449">
        <f t="shared" si="56"/>
        <v>0</v>
      </c>
      <c r="K585" s="460"/>
    </row>
    <row r="586" spans="1:11" s="500" customFormat="1" hidden="1">
      <c r="A586" s="460"/>
      <c r="B586" s="482"/>
      <c r="C586" s="489" t="str">
        <f>'Data information'!C803</f>
        <v xml:space="preserve"> - ทาสีน้ำมัน</v>
      </c>
      <c r="D586" s="449"/>
      <c r="E586" s="450" t="str">
        <f>'Data information'!D803</f>
        <v>ตร.ม.</v>
      </c>
      <c r="F586" s="449">
        <f>'Data information'!E803</f>
        <v>66.12</v>
      </c>
      <c r="G586" s="449">
        <f>D586*F586</f>
        <v>0</v>
      </c>
      <c r="H586" s="449">
        <f>'Data information'!F803</f>
        <v>30</v>
      </c>
      <c r="I586" s="449">
        <f>D586*H586</f>
        <v>0</v>
      </c>
      <c r="J586" s="449">
        <f>G586+I586</f>
        <v>0</v>
      </c>
      <c r="K586" s="460"/>
    </row>
    <row r="587" spans="1:11" s="500" customFormat="1" hidden="1">
      <c r="A587" s="460"/>
      <c r="B587" s="482"/>
      <c r="C587" s="485" t="str">
        <f>'Data information'!C804</f>
        <v>ห้อง Pantry</v>
      </c>
      <c r="D587" s="449"/>
      <c r="E587" s="450"/>
      <c r="F587" s="449"/>
      <c r="G587" s="449"/>
      <c r="H587" s="449"/>
      <c r="I587" s="449"/>
      <c r="J587" s="449"/>
      <c r="K587" s="469" t="s">
        <v>967</v>
      </c>
    </row>
    <row r="588" spans="1:11" s="500" customFormat="1" hidden="1">
      <c r="A588" s="460"/>
      <c r="B588" s="482"/>
      <c r="C588" s="489" t="str">
        <f>'Data information'!C805</f>
        <v xml:space="preserve"> - เคาน์เตอร์ คสล. หนา 0.10 กว้าง 0.60 Top กระเบื้องพอร์แลน ห้อง Pantry</v>
      </c>
      <c r="D588" s="449"/>
      <c r="E588" s="450" t="str">
        <f>'Data information'!D805</f>
        <v>ม.</v>
      </c>
      <c r="F588" s="449">
        <f>'Data information'!E805</f>
        <v>980</v>
      </c>
      <c r="G588" s="449">
        <f>D588*F588</f>
        <v>0</v>
      </c>
      <c r="H588" s="449">
        <f>'Data information'!F805</f>
        <v>0</v>
      </c>
      <c r="I588" s="449">
        <f>D588*H588</f>
        <v>0</v>
      </c>
      <c r="J588" s="449">
        <f>G588+I588</f>
        <v>0</v>
      </c>
      <c r="K588" s="460"/>
    </row>
    <row r="589" spans="1:11" s="500" customFormat="1" hidden="1">
      <c r="A589" s="460"/>
      <c r="B589" s="482"/>
      <c r="C589" s="489" t="str">
        <f>'Data information'!C806</f>
        <v xml:space="preserve"> - อ่างล้างจานสำเร็จรูป ชนิด 1 หลุม ชนิดติดใต้เคาน์เตอร์</v>
      </c>
      <c r="D589" s="449"/>
      <c r="E589" s="450" t="str">
        <f>'Data information'!D806</f>
        <v>ชุด</v>
      </c>
      <c r="F589" s="449">
        <f>'Data information'!E806</f>
        <v>1500</v>
      </c>
      <c r="G589" s="449">
        <f>D589*F589</f>
        <v>0</v>
      </c>
      <c r="H589" s="449">
        <f>'Data information'!F806</f>
        <v>0</v>
      </c>
      <c r="I589" s="449">
        <f>D589*H589</f>
        <v>0</v>
      </c>
      <c r="J589" s="449">
        <f>G589+I589</f>
        <v>0</v>
      </c>
      <c r="K589" s="460"/>
    </row>
    <row r="590" spans="1:11" s="500" customFormat="1">
      <c r="A590" s="480"/>
      <c r="B590" s="481"/>
      <c r="C590" s="485" t="str">
        <f>'Data information'!C807</f>
        <v>งานทาสี</v>
      </c>
      <c r="D590" s="449"/>
      <c r="E590" s="458"/>
      <c r="F590" s="451"/>
      <c r="G590" s="451"/>
      <c r="H590" s="451"/>
      <c r="I590" s="451"/>
      <c r="J590" s="451"/>
      <c r="K590" s="451"/>
    </row>
    <row r="591" spans="1:11" s="500" customFormat="1">
      <c r="A591" s="451"/>
      <c r="B591" s="475"/>
      <c r="C591" s="489" t="str">
        <f>'Data information'!C808</f>
        <v xml:space="preserve"> - สีน้ำพลาสติกอคิลิค 100% ชนิดทาภายนอก</v>
      </c>
      <c r="D591" s="449"/>
      <c r="E591" s="450" t="str">
        <f>'Data information'!D808</f>
        <v>ตร.ม.</v>
      </c>
      <c r="F591" s="449">
        <f>'Data information'!E808</f>
        <v>64.84</v>
      </c>
      <c r="G591" s="449">
        <f>D591*F591</f>
        <v>0</v>
      </c>
      <c r="H591" s="449">
        <f>'Data information'!F808</f>
        <v>31</v>
      </c>
      <c r="I591" s="449">
        <f>D591*H591</f>
        <v>0</v>
      </c>
      <c r="J591" s="449">
        <f>G591+I591</f>
        <v>0</v>
      </c>
      <c r="K591" s="469"/>
    </row>
    <row r="592" spans="1:11" s="500" customFormat="1" hidden="1">
      <c r="A592" s="460"/>
      <c r="B592" s="482"/>
      <c r="C592" s="489" t="str">
        <f>'Data information'!C809</f>
        <v xml:space="preserve"> - สีน้ำพลาสติกอคิลิค 100% ชนิดทาภายใน</v>
      </c>
      <c r="D592" s="449"/>
      <c r="E592" s="450" t="str">
        <f>'Data information'!D809</f>
        <v>ตร.ม.</v>
      </c>
      <c r="F592" s="449">
        <f>'Data information'!E809</f>
        <v>50.05</v>
      </c>
      <c r="G592" s="449">
        <f>D592*F592</f>
        <v>0</v>
      </c>
      <c r="H592" s="449">
        <f>'Data information'!F809</f>
        <v>28</v>
      </c>
      <c r="I592" s="449">
        <f>D592*H592</f>
        <v>0</v>
      </c>
      <c r="J592" s="449">
        <f>G592+I592</f>
        <v>0</v>
      </c>
      <c r="K592" s="460"/>
    </row>
    <row r="593" spans="1:11" s="500" customFormat="1" hidden="1">
      <c r="A593" s="460"/>
      <c r="B593" s="482"/>
      <c r="C593" s="489" t="str">
        <f>'Data information'!C810</f>
        <v xml:space="preserve"> - สีน้ำพลาสติกอคิลิค 100% ชนิดทาภายนอกและภายใน</v>
      </c>
      <c r="D593" s="449"/>
      <c r="E593" s="450" t="str">
        <f>'Data information'!D810</f>
        <v>ตร.ม.</v>
      </c>
      <c r="F593" s="449">
        <f>'Data information'!E810</f>
        <v>50.05</v>
      </c>
      <c r="G593" s="449">
        <f>D593*F593</f>
        <v>0</v>
      </c>
      <c r="H593" s="449">
        <f>'Data information'!F810</f>
        <v>28</v>
      </c>
      <c r="I593" s="449">
        <f>D593*H593</f>
        <v>0</v>
      </c>
      <c r="J593" s="449">
        <f>G593+I593</f>
        <v>0</v>
      </c>
      <c r="K593" s="460"/>
    </row>
    <row r="594" spans="1:11" s="500" customFormat="1" hidden="1">
      <c r="A594" s="460"/>
      <c r="B594" s="482"/>
      <c r="C594" s="489" t="str">
        <f>'Data information'!C811</f>
        <v xml:space="preserve"> - สีน้ำพลาสติกอคิลิค 100% สำหรับฝ้าเพดาน</v>
      </c>
      <c r="D594" s="449"/>
      <c r="E594" s="450" t="str">
        <f>'Data information'!D811</f>
        <v>ตร.ม.</v>
      </c>
      <c r="F594" s="449">
        <f>'Data information'!E811</f>
        <v>50.05</v>
      </c>
      <c r="G594" s="449">
        <f>D594*F594</f>
        <v>0</v>
      </c>
      <c r="H594" s="449">
        <f>'Data information'!F811</f>
        <v>28</v>
      </c>
      <c r="I594" s="449">
        <f>D594*H594</f>
        <v>0</v>
      </c>
      <c r="J594" s="449">
        <f>G594+I594</f>
        <v>0</v>
      </c>
      <c r="K594" s="460"/>
    </row>
    <row r="595" spans="1:11" s="500" customFormat="1" hidden="1">
      <c r="A595" s="460"/>
      <c r="B595" s="482"/>
      <c r="C595" s="489" t="str">
        <f>'Data information'!C812</f>
        <v xml:space="preserve"> - น้ำยากันตะใคร่สูตรน้ำมัน</v>
      </c>
      <c r="D595" s="449"/>
      <c r="E595" s="450" t="str">
        <f>'Data information'!D812</f>
        <v>ตร.ม.</v>
      </c>
      <c r="F595" s="449">
        <f>'Data information'!E812</f>
        <v>10</v>
      </c>
      <c r="G595" s="449">
        <f>D595*F595</f>
        <v>0</v>
      </c>
      <c r="H595" s="449">
        <f>'Data information'!F812</f>
        <v>20</v>
      </c>
      <c r="I595" s="449">
        <f>D595*H595</f>
        <v>0</v>
      </c>
      <c r="J595" s="449">
        <f>G595+I595</f>
        <v>0</v>
      </c>
      <c r="K595" s="460"/>
    </row>
    <row r="596" spans="1:11" s="500" customFormat="1">
      <c r="A596" s="460"/>
      <c r="B596" s="482"/>
      <c r="C596" s="476"/>
      <c r="D596" s="449"/>
      <c r="E596" s="450"/>
      <c r="F596" s="449"/>
      <c r="G596" s="449"/>
      <c r="H596" s="449"/>
      <c r="I596" s="449"/>
      <c r="J596" s="449"/>
      <c r="K596" s="460"/>
    </row>
    <row r="597" spans="1:11" s="500" customFormat="1">
      <c r="A597" s="464"/>
      <c r="B597" s="703" t="str">
        <f>"รวม"&amp;B121</f>
        <v>รวมหมวดงานสถาปัตยกรรม</v>
      </c>
      <c r="C597" s="703"/>
      <c r="D597" s="462"/>
      <c r="E597" s="463"/>
      <c r="F597" s="462"/>
      <c r="G597" s="462">
        <f>SUM(G121:G596)</f>
        <v>0</v>
      </c>
      <c r="H597" s="462"/>
      <c r="I597" s="462">
        <f>SUM(I121:I596)</f>
        <v>0</v>
      </c>
      <c r="J597" s="462">
        <f>SUM(J121:J596)</f>
        <v>0</v>
      </c>
      <c r="K597" s="464"/>
    </row>
  </sheetData>
  <mergeCells count="15">
    <mergeCell ref="B28:C28"/>
    <mergeCell ref="B35:C35"/>
    <mergeCell ref="B120:C120"/>
    <mergeCell ref="B597:C597"/>
    <mergeCell ref="H7:I7"/>
    <mergeCell ref="F6:H6"/>
    <mergeCell ref="A1:K1"/>
    <mergeCell ref="K2:K5"/>
    <mergeCell ref="D5:F5"/>
    <mergeCell ref="A7:A8"/>
    <mergeCell ref="B7:C8"/>
    <mergeCell ref="D7:D8"/>
    <mergeCell ref="E7:E8"/>
    <mergeCell ref="F7:G7"/>
    <mergeCell ref="K7:K8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ปร.4.2.9 (6)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New,Regular"&amp;12อาคารทางเชื่อม&amp;R&amp;"TH Sarabun New,Regular"ทางเชื่อม  6</oddFooter>
  </headerFooter>
  <rowBreaks count="4" manualBreakCount="4">
    <brk id="28" max="16383" man="1"/>
    <brk id="35" max="10" man="1"/>
    <brk id="55" max="16383" man="1"/>
    <brk id="120" max="10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7"/>
  <sheetViews>
    <sheetView view="pageBreakPreview" zoomScaleNormal="100" zoomScaleSheetLayoutView="100" workbookViewId="0">
      <selection activeCell="D9" sqref="D9:D597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2 ค่างานก่อสร้างตัวอาคาร     "&amp;'6'!C22</f>
        <v>ส่วนที่ 2 ค่างานก่อสร้างตัวอาคาร     อาคารทางเชื่อม</v>
      </c>
      <c r="B2" s="95"/>
      <c r="C2" s="96"/>
      <c r="D2" s="250"/>
      <c r="E2" s="438"/>
      <c r="F2" s="439"/>
      <c r="G2" s="266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3"/>
      <c r="E3" s="523"/>
      <c r="F3" s="522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519"/>
      <c r="E4" s="520"/>
      <c r="F4" s="520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s="500" customFormat="1" ht="24.75" thickTop="1">
      <c r="A9" s="492">
        <v>9.6999999999999993</v>
      </c>
      <c r="B9" s="493"/>
      <c r="C9" s="494" t="str">
        <f>'5.2.09'!B13&amp; 7</f>
        <v>อาคารทางเชื่อม7</v>
      </c>
      <c r="D9" s="495"/>
      <c r="E9" s="496"/>
      <c r="F9" s="495"/>
      <c r="G9" s="495"/>
      <c r="H9" s="495"/>
      <c r="I9" s="495"/>
      <c r="J9" s="495"/>
      <c r="K9" s="495"/>
    </row>
    <row r="10" spans="1:11" s="500" customFormat="1">
      <c r="A10" s="474" t="s">
        <v>1318</v>
      </c>
      <c r="B10" s="475" t="s">
        <v>23</v>
      </c>
      <c r="C10" s="476"/>
      <c r="D10" s="449"/>
      <c r="E10" s="450"/>
      <c r="F10" s="449"/>
      <c r="G10" s="449">
        <f>G35</f>
        <v>0</v>
      </c>
      <c r="H10" s="449"/>
      <c r="I10" s="449">
        <f>I35</f>
        <v>0</v>
      </c>
      <c r="J10" s="449">
        <f>G10+I10</f>
        <v>0</v>
      </c>
      <c r="K10" s="451"/>
    </row>
    <row r="11" spans="1:11" s="500" customFormat="1">
      <c r="A11" s="474" t="s">
        <v>1319</v>
      </c>
      <c r="B11" s="475" t="s">
        <v>47</v>
      </c>
      <c r="C11" s="476"/>
      <c r="D11" s="449"/>
      <c r="E11" s="450"/>
      <c r="F11" s="449"/>
      <c r="G11" s="449">
        <f>G120</f>
        <v>0</v>
      </c>
      <c r="H11" s="449"/>
      <c r="I11" s="449">
        <f>I120</f>
        <v>0</v>
      </c>
      <c r="J11" s="449">
        <f>G11+I11</f>
        <v>0</v>
      </c>
      <c r="K11" s="451"/>
    </row>
    <row r="12" spans="1:11" s="500" customFormat="1">
      <c r="A12" s="474" t="s">
        <v>1320</v>
      </c>
      <c r="B12" s="475" t="s">
        <v>8</v>
      </c>
      <c r="C12" s="476"/>
      <c r="D12" s="449"/>
      <c r="E12" s="450"/>
      <c r="F12" s="449"/>
      <c r="G12" s="449">
        <f>G597</f>
        <v>0</v>
      </c>
      <c r="H12" s="449"/>
      <c r="I12" s="449">
        <f>I597</f>
        <v>0</v>
      </c>
      <c r="J12" s="449">
        <f>G12+I12</f>
        <v>0</v>
      </c>
      <c r="K12" s="451"/>
    </row>
    <row r="13" spans="1:11" s="500" customFormat="1">
      <c r="A13" s="474"/>
      <c r="B13" s="475"/>
      <c r="C13" s="476"/>
      <c r="D13" s="449"/>
      <c r="E13" s="450"/>
      <c r="F13" s="449"/>
      <c r="G13" s="449"/>
      <c r="H13" s="449"/>
      <c r="I13" s="449"/>
      <c r="J13" s="449"/>
      <c r="K13" s="451"/>
    </row>
    <row r="14" spans="1:11" s="500" customFormat="1">
      <c r="A14" s="451"/>
      <c r="B14" s="475"/>
      <c r="C14" s="476"/>
      <c r="D14" s="449"/>
      <c r="E14" s="450"/>
      <c r="F14" s="449"/>
      <c r="G14" s="449"/>
      <c r="H14" s="449"/>
      <c r="I14" s="449"/>
      <c r="J14" s="449"/>
      <c r="K14" s="451"/>
    </row>
    <row r="15" spans="1:11" s="500" customFormat="1">
      <c r="A15" s="474"/>
      <c r="B15" s="475"/>
      <c r="C15" s="476"/>
      <c r="D15" s="449"/>
      <c r="E15" s="450"/>
      <c r="F15" s="449"/>
      <c r="G15" s="449"/>
      <c r="H15" s="449"/>
      <c r="I15" s="449"/>
      <c r="J15" s="449"/>
      <c r="K15" s="451"/>
    </row>
    <row r="16" spans="1:11" s="500" customFormat="1">
      <c r="A16" s="451"/>
      <c r="B16" s="475"/>
      <c r="C16" s="476"/>
      <c r="D16" s="449"/>
      <c r="E16" s="450"/>
      <c r="F16" s="449"/>
      <c r="G16" s="449"/>
      <c r="H16" s="449"/>
      <c r="I16" s="449"/>
      <c r="J16" s="449"/>
      <c r="K16" s="451"/>
    </row>
    <row r="17" spans="1:11" s="500" customFormat="1">
      <c r="A17" s="451"/>
      <c r="B17" s="475"/>
      <c r="C17" s="476"/>
      <c r="D17" s="449"/>
      <c r="E17" s="450"/>
      <c r="F17" s="449"/>
      <c r="G17" s="449"/>
      <c r="H17" s="449"/>
      <c r="I17" s="449"/>
      <c r="J17" s="449"/>
      <c r="K17" s="451"/>
    </row>
    <row r="18" spans="1:11" s="500" customFormat="1">
      <c r="A18" s="451"/>
      <c r="B18" s="475"/>
      <c r="C18" s="476"/>
      <c r="D18" s="449"/>
      <c r="E18" s="450"/>
      <c r="F18" s="449"/>
      <c r="G18" s="449"/>
      <c r="H18" s="449"/>
      <c r="I18" s="449"/>
      <c r="J18" s="449"/>
      <c r="K18" s="451"/>
    </row>
    <row r="19" spans="1:11" s="500" customFormat="1">
      <c r="A19" s="451"/>
      <c r="B19" s="475"/>
      <c r="C19" s="476"/>
      <c r="D19" s="449"/>
      <c r="E19" s="450"/>
      <c r="F19" s="449"/>
      <c r="G19" s="449"/>
      <c r="H19" s="449"/>
      <c r="I19" s="449"/>
      <c r="J19" s="449"/>
      <c r="K19" s="451"/>
    </row>
    <row r="20" spans="1:11" s="500" customFormat="1">
      <c r="A20" s="451"/>
      <c r="B20" s="475"/>
      <c r="C20" s="476"/>
      <c r="D20" s="449"/>
      <c r="E20" s="450"/>
      <c r="F20" s="449"/>
      <c r="G20" s="449"/>
      <c r="H20" s="449"/>
      <c r="I20" s="449"/>
      <c r="J20" s="449"/>
      <c r="K20" s="451"/>
    </row>
    <row r="21" spans="1:11" s="500" customFormat="1">
      <c r="A21" s="451"/>
      <c r="B21" s="475"/>
      <c r="C21" s="476"/>
      <c r="D21" s="449"/>
      <c r="E21" s="450"/>
      <c r="F21" s="449"/>
      <c r="G21" s="449"/>
      <c r="H21" s="449"/>
      <c r="I21" s="449"/>
      <c r="J21" s="449"/>
      <c r="K21" s="451"/>
    </row>
    <row r="22" spans="1:11" s="500" customFormat="1">
      <c r="A22" s="451"/>
      <c r="B22" s="475"/>
      <c r="C22" s="476"/>
      <c r="D22" s="449"/>
      <c r="E22" s="450"/>
      <c r="F22" s="449"/>
      <c r="G22" s="449"/>
      <c r="H22" s="449"/>
      <c r="I22" s="449"/>
      <c r="J22" s="449"/>
      <c r="K22" s="451"/>
    </row>
    <row r="23" spans="1:11" s="500" customFormat="1">
      <c r="A23" s="451"/>
      <c r="B23" s="475"/>
      <c r="C23" s="476"/>
      <c r="D23" s="449"/>
      <c r="E23" s="450"/>
      <c r="F23" s="449"/>
      <c r="G23" s="449"/>
      <c r="H23" s="449"/>
      <c r="I23" s="449"/>
      <c r="J23" s="449"/>
      <c r="K23" s="451"/>
    </row>
    <row r="24" spans="1:11" s="500" customFormat="1">
      <c r="A24" s="451"/>
      <c r="B24" s="475"/>
      <c r="C24" s="476"/>
      <c r="D24" s="449"/>
      <c r="E24" s="450"/>
      <c r="F24" s="449"/>
      <c r="G24" s="449"/>
      <c r="H24" s="449"/>
      <c r="I24" s="449"/>
      <c r="J24" s="449"/>
      <c r="K24" s="451"/>
    </row>
    <row r="25" spans="1:11" s="500" customFormat="1">
      <c r="A25" s="451"/>
      <c r="B25" s="475"/>
      <c r="C25" s="476"/>
      <c r="D25" s="449"/>
      <c r="E25" s="450"/>
      <c r="F25" s="449"/>
      <c r="G25" s="449"/>
      <c r="H25" s="449"/>
      <c r="I25" s="449"/>
      <c r="J25" s="449"/>
      <c r="K25" s="451"/>
    </row>
    <row r="26" spans="1:11" s="500" customFormat="1">
      <c r="A26" s="451"/>
      <c r="B26" s="475"/>
      <c r="C26" s="476"/>
      <c r="D26" s="449"/>
      <c r="E26" s="450"/>
      <c r="F26" s="449"/>
      <c r="G26" s="449"/>
      <c r="H26" s="449"/>
      <c r="I26" s="449"/>
      <c r="J26" s="449"/>
      <c r="K26" s="451"/>
    </row>
    <row r="27" spans="1:11" s="500" customFormat="1">
      <c r="A27" s="454"/>
      <c r="B27" s="477"/>
      <c r="C27" s="478"/>
      <c r="D27" s="452"/>
      <c r="E27" s="453"/>
      <c r="F27" s="452"/>
      <c r="G27" s="452"/>
      <c r="H27" s="452"/>
      <c r="I27" s="452"/>
      <c r="J27" s="452"/>
      <c r="K27" s="454"/>
    </row>
    <row r="28" spans="1:11" s="500" customFormat="1" ht="24.75" thickBot="1">
      <c r="A28" s="479"/>
      <c r="B28" s="702" t="str">
        <f>"รวม "&amp;C9</f>
        <v>รวม อาคารทางเชื่อม7</v>
      </c>
      <c r="C28" s="702"/>
      <c r="D28" s="455"/>
      <c r="E28" s="456"/>
      <c r="F28" s="455"/>
      <c r="G28" s="455">
        <f>SUM(G9:G27)</f>
        <v>0</v>
      </c>
      <c r="H28" s="455"/>
      <c r="I28" s="455">
        <f>SUM(I9:I27)</f>
        <v>0</v>
      </c>
      <c r="J28" s="455">
        <f>SUM(J9:J27)</f>
        <v>0</v>
      </c>
      <c r="K28" s="457"/>
    </row>
    <row r="29" spans="1:11" s="500" customFormat="1" ht="24.75" thickTop="1">
      <c r="A29" s="480" t="str">
        <f>A10</f>
        <v>9.7.1</v>
      </c>
      <c r="B29" s="481" t="str">
        <f>B10</f>
        <v>หมวดเตรียมงานวิศวกรรม</v>
      </c>
      <c r="C29" s="476"/>
      <c r="D29" s="451"/>
      <c r="E29" s="458"/>
      <c r="F29" s="451"/>
      <c r="G29" s="451"/>
      <c r="H29" s="451"/>
      <c r="I29" s="451"/>
      <c r="J29" s="451"/>
      <c r="K29" s="451"/>
    </row>
    <row r="30" spans="1:11" s="500" customFormat="1" hidden="1">
      <c r="A30" s="451"/>
      <c r="B30" s="475"/>
      <c r="C30" s="476" t="str">
        <f>'Data information'!C120</f>
        <v xml:space="preserve"> - งานทดสอบชั้นดิน Soil Boring Test</v>
      </c>
      <c r="D30" s="449"/>
      <c r="E30" s="450" t="str">
        <f>'Data information'!D120</f>
        <v>จุด</v>
      </c>
      <c r="F30" s="449">
        <f>'Data information'!E120</f>
        <v>0</v>
      </c>
      <c r="G30" s="449">
        <f>D30*F30</f>
        <v>0</v>
      </c>
      <c r="H30" s="449">
        <f>'Data information'!F120</f>
        <v>12500</v>
      </c>
      <c r="I30" s="449">
        <f>D30*H30</f>
        <v>0</v>
      </c>
      <c r="J30" s="449">
        <f>G30+I30</f>
        <v>0</v>
      </c>
      <c r="K30" s="449"/>
    </row>
    <row r="31" spans="1:11" s="500" customFormat="1">
      <c r="A31" s="451"/>
      <c r="B31" s="475"/>
      <c r="C31" s="476" t="str">
        <f>'Data information'!C121</f>
        <v xml:space="preserve"> - งานขุดดินฐานรากและถมคืน</v>
      </c>
      <c r="D31" s="449"/>
      <c r="E31" s="450" t="str">
        <f>'Data information'!D121</f>
        <v>ลบ.ม.</v>
      </c>
      <c r="F31" s="449">
        <f>'Data information'!E121</f>
        <v>0</v>
      </c>
      <c r="G31" s="449">
        <f>D31*F31</f>
        <v>0</v>
      </c>
      <c r="H31" s="449">
        <f>'Data information'!F121</f>
        <v>112</v>
      </c>
      <c r="I31" s="449">
        <f>D31*H31</f>
        <v>0</v>
      </c>
      <c r="J31" s="449">
        <f>G31+I31</f>
        <v>0</v>
      </c>
      <c r="K31" s="451"/>
    </row>
    <row r="32" spans="1:11" s="500" customFormat="1">
      <c r="A32" s="451"/>
      <c r="B32" s="475"/>
      <c r="C32" s="476" t="str">
        <f>'Data information'!C122</f>
        <v xml:space="preserve"> - งานทรายหยาบรองพื้น</v>
      </c>
      <c r="D32" s="449"/>
      <c r="E32" s="450" t="str">
        <f>'Data information'!D122</f>
        <v>ลบ.ม.</v>
      </c>
      <c r="F32" s="449">
        <f>'Data information'!E122</f>
        <v>514.02</v>
      </c>
      <c r="G32" s="449">
        <f>D32*F32</f>
        <v>0</v>
      </c>
      <c r="H32" s="449">
        <f>'Data information'!F122</f>
        <v>104</v>
      </c>
      <c r="I32" s="449">
        <f>D32*H32</f>
        <v>0</v>
      </c>
      <c r="J32" s="449">
        <f>G32+I32</f>
        <v>0</v>
      </c>
      <c r="K32" s="451"/>
    </row>
    <row r="33" spans="1:11" s="500" customFormat="1">
      <c r="A33" s="451"/>
      <c r="B33" s="475"/>
      <c r="C33" s="476" t="str">
        <f>'Data information'!C123</f>
        <v xml:space="preserve"> - งานคอนกรีตหยาบรองพื้น fc'=180 ksc.</v>
      </c>
      <c r="D33" s="449"/>
      <c r="E33" s="450" t="str">
        <f>'Data information'!D123</f>
        <v>ลบ.ม.</v>
      </c>
      <c r="F33" s="449">
        <f>'Data information'!E123</f>
        <v>1827.1</v>
      </c>
      <c r="G33" s="449">
        <f>D33*F33</f>
        <v>0</v>
      </c>
      <c r="H33" s="449">
        <f>'Data information'!F123</f>
        <v>327</v>
      </c>
      <c r="I33" s="449">
        <f>D33*H33</f>
        <v>0</v>
      </c>
      <c r="J33" s="449">
        <f>G33+I33</f>
        <v>0</v>
      </c>
      <c r="K33" s="451"/>
    </row>
    <row r="34" spans="1:11" s="500" customFormat="1">
      <c r="A34" s="460"/>
      <c r="B34" s="482"/>
      <c r="C34" s="483"/>
      <c r="D34" s="460"/>
      <c r="E34" s="461"/>
      <c r="F34" s="460"/>
      <c r="G34" s="460"/>
      <c r="H34" s="460"/>
      <c r="I34" s="460"/>
      <c r="J34" s="460"/>
      <c r="K34" s="460"/>
    </row>
    <row r="35" spans="1:11" s="500" customFormat="1">
      <c r="A35" s="464"/>
      <c r="B35" s="703" t="str">
        <f>"รวม"&amp;B29</f>
        <v>รวมหมวดเตรียมงานวิศวกรรม</v>
      </c>
      <c r="C35" s="703"/>
      <c r="D35" s="462"/>
      <c r="E35" s="463"/>
      <c r="F35" s="462"/>
      <c r="G35" s="462">
        <f>SUM(G29:G34)</f>
        <v>0</v>
      </c>
      <c r="H35" s="462"/>
      <c r="I35" s="462">
        <f>SUM(I29:I34)</f>
        <v>0</v>
      </c>
      <c r="J35" s="462">
        <f>SUM(J29:J34)</f>
        <v>0</v>
      </c>
      <c r="K35" s="464"/>
    </row>
    <row r="36" spans="1:11" s="500" customFormat="1">
      <c r="A36" s="480" t="str">
        <f>A11</f>
        <v>9.7.2</v>
      </c>
      <c r="B36" s="481" t="str">
        <f>B11</f>
        <v>หมวดงานวิศวกรรมโครงสร้าง</v>
      </c>
      <c r="C36" s="476"/>
      <c r="D36" s="451"/>
      <c r="E36" s="458"/>
      <c r="F36" s="451"/>
      <c r="G36" s="451"/>
      <c r="H36" s="451"/>
      <c r="I36" s="451"/>
      <c r="J36" s="451"/>
      <c r="K36" s="451"/>
    </row>
    <row r="37" spans="1:11" s="500" customFormat="1">
      <c r="A37" s="480"/>
      <c r="B37" s="481"/>
      <c r="C37" s="484" t="str">
        <f>'Data information'!C126</f>
        <v>งานโครงสร้างเสาเข็มเจาะ</v>
      </c>
      <c r="D37" s="451"/>
      <c r="E37" s="458"/>
      <c r="F37" s="451"/>
      <c r="G37" s="451"/>
      <c r="H37" s="451"/>
      <c r="I37" s="451"/>
      <c r="J37" s="451"/>
      <c r="K37" s="451"/>
    </row>
    <row r="38" spans="1:11" s="500" customFormat="1">
      <c r="A38" s="451"/>
      <c r="B38" s="475"/>
      <c r="C38" s="476" t="str">
        <f>'Data information'!C127</f>
        <v xml:space="preserve"> - งานเสาเข็มเจาะ Dia.0.35 x 6.00 ม.</v>
      </c>
      <c r="D38" s="449"/>
      <c r="E38" s="450" t="str">
        <f>'Data information'!D127</f>
        <v>ต้น</v>
      </c>
      <c r="F38" s="449">
        <f>'Data information'!E127</f>
        <v>6720</v>
      </c>
      <c r="G38" s="449">
        <f>D38*F38</f>
        <v>0</v>
      </c>
      <c r="H38" s="449">
        <f>'Data information'!F127</f>
        <v>0</v>
      </c>
      <c r="I38" s="449">
        <f>D38*H38</f>
        <v>0</v>
      </c>
      <c r="J38" s="449">
        <f>G38+I38</f>
        <v>0</v>
      </c>
      <c r="K38" s="449"/>
    </row>
    <row r="39" spans="1:11" s="500" customFormat="1" hidden="1">
      <c r="A39" s="451"/>
      <c r="B39" s="475"/>
      <c r="C39" s="476" t="str">
        <f>'Data information'!C128</f>
        <v xml:space="preserve"> - งานเสาเข็มเจาะ Dia.0.60 x 6.00 ม.</v>
      </c>
      <c r="D39" s="449"/>
      <c r="E39" s="450" t="str">
        <f>'Data information'!D128</f>
        <v>ต้น</v>
      </c>
      <c r="F39" s="449">
        <f>'Data information'!E128</f>
        <v>12240</v>
      </c>
      <c r="G39" s="449">
        <f t="shared" ref="G39:G46" si="0">D39*F39</f>
        <v>0</v>
      </c>
      <c r="H39" s="449">
        <f>'Data information'!F128</f>
        <v>0</v>
      </c>
      <c r="I39" s="449">
        <f t="shared" ref="I39:I46" si="1">D39*H39</f>
        <v>0</v>
      </c>
      <c r="J39" s="449">
        <f t="shared" ref="J39:J46" si="2">G39+I39</f>
        <v>0</v>
      </c>
      <c r="K39" s="451"/>
    </row>
    <row r="40" spans="1:11" s="500" customFormat="1">
      <c r="A40" s="451"/>
      <c r="B40" s="475"/>
      <c r="C40" s="476" t="str">
        <f>'Data information'!C129</f>
        <v xml:space="preserve"> - ค่าสกัดหัวเสาเข็มเจาะ  (Dia.0.35 m.)</v>
      </c>
      <c r="D40" s="449"/>
      <c r="E40" s="450" t="str">
        <f>'Data information'!D129</f>
        <v>ต้น</v>
      </c>
      <c r="F40" s="449">
        <f>'Data information'!E129</f>
        <v>0</v>
      </c>
      <c r="G40" s="449">
        <f t="shared" si="0"/>
        <v>0</v>
      </c>
      <c r="H40" s="449">
        <f>'Data information'!F129</f>
        <v>350</v>
      </c>
      <c r="I40" s="449">
        <f t="shared" si="1"/>
        <v>0</v>
      </c>
      <c r="J40" s="449">
        <f t="shared" si="2"/>
        <v>0</v>
      </c>
      <c r="K40" s="451"/>
    </row>
    <row r="41" spans="1:11" s="500" customFormat="1" hidden="1">
      <c r="A41" s="451"/>
      <c r="B41" s="475"/>
      <c r="C41" s="476" t="str">
        <f>'Data information'!C130</f>
        <v xml:space="preserve"> - ค่าสกัดหัวเสาเข็มเจาะ  (Dia.0.60 m.)</v>
      </c>
      <c r="D41" s="449"/>
      <c r="E41" s="450" t="str">
        <f>'Data information'!D130</f>
        <v>ต้น</v>
      </c>
      <c r="F41" s="449">
        <f>'Data information'!E130</f>
        <v>0</v>
      </c>
      <c r="G41" s="449">
        <f t="shared" si="0"/>
        <v>0</v>
      </c>
      <c r="H41" s="449">
        <f>'Data information'!F130</f>
        <v>600</v>
      </c>
      <c r="I41" s="449">
        <f t="shared" si="1"/>
        <v>0</v>
      </c>
      <c r="J41" s="449">
        <f t="shared" si="2"/>
        <v>0</v>
      </c>
      <c r="K41" s="451"/>
    </row>
    <row r="42" spans="1:11" s="500" customFormat="1">
      <c r="A42" s="451"/>
      <c r="B42" s="475"/>
      <c r="C42" s="484" t="str">
        <f>'Data information'!C131</f>
        <v>งานทดสอบการรับน้ำหนักเสาเข็ม</v>
      </c>
      <c r="D42" s="449"/>
      <c r="E42" s="450"/>
      <c r="F42" s="449"/>
      <c r="G42" s="449"/>
      <c r="H42" s="449"/>
      <c r="I42" s="449"/>
      <c r="J42" s="449"/>
      <c r="K42" s="451"/>
    </row>
    <row r="43" spans="1:11" s="500" customFormat="1" ht="48">
      <c r="A43" s="451"/>
      <c r="B43" s="475"/>
      <c r="C43" s="490" t="str">
        <f>'Data information'!C132</f>
        <v xml:space="preserve"> - งานทดสอบการรับน้ำหนักเสาเข็มโดยวิธี Dynamic Load Test  (Dia.0.35 m.=23 Ton)</v>
      </c>
      <c r="D43" s="449"/>
      <c r="E43" s="450" t="str">
        <f>'Data information'!D132</f>
        <v>ต้น</v>
      </c>
      <c r="F43" s="449">
        <f>'Data information'!E132</f>
        <v>0</v>
      </c>
      <c r="G43" s="449">
        <f t="shared" si="0"/>
        <v>0</v>
      </c>
      <c r="H43" s="449">
        <f>'Data information'!F132</f>
        <v>10000</v>
      </c>
      <c r="I43" s="449">
        <f t="shared" si="1"/>
        <v>0</v>
      </c>
      <c r="J43" s="449">
        <f t="shared" si="2"/>
        <v>0</v>
      </c>
      <c r="K43" s="451"/>
    </row>
    <row r="44" spans="1:11" s="500" customFormat="1" hidden="1">
      <c r="A44" s="451"/>
      <c r="B44" s="475"/>
      <c r="C44" s="476" t="str">
        <f>'Data information'!C133</f>
        <v xml:space="preserve"> - งานทดสอบการรับน้ำหนักเสาเข็มโดยวิธี Dynamic Load Test  (Dia.0.60 m.=54 Ton)</v>
      </c>
      <c r="D44" s="449"/>
      <c r="E44" s="450" t="str">
        <f>'Data information'!D133</f>
        <v>ต้น</v>
      </c>
      <c r="F44" s="449">
        <f>'Data information'!E133</f>
        <v>0</v>
      </c>
      <c r="G44" s="449">
        <f t="shared" si="0"/>
        <v>0</v>
      </c>
      <c r="H44" s="449">
        <f>'Data information'!F133</f>
        <v>10000</v>
      </c>
      <c r="I44" s="449">
        <f t="shared" si="1"/>
        <v>0</v>
      </c>
      <c r="J44" s="449">
        <f t="shared" si="2"/>
        <v>0</v>
      </c>
      <c r="K44" s="451"/>
    </row>
    <row r="45" spans="1:11" s="500" customFormat="1" hidden="1">
      <c r="A45" s="451"/>
      <c r="B45" s="475"/>
      <c r="C45" s="476" t="str">
        <f>'Data information'!C134</f>
        <v xml:space="preserve"> - งานทดสอบการรับน้ำหนักเสาเข็มโดยวิธี Static Load Test</v>
      </c>
      <c r="D45" s="449"/>
      <c r="E45" s="450">
        <f>'Data information'!D134</f>
        <v>0</v>
      </c>
      <c r="F45" s="449">
        <f>'Data information'!E134</f>
        <v>0</v>
      </c>
      <c r="G45" s="449">
        <f t="shared" si="0"/>
        <v>0</v>
      </c>
      <c r="H45" s="449">
        <f>'Data information'!F134</f>
        <v>0</v>
      </c>
      <c r="I45" s="449">
        <f t="shared" si="1"/>
        <v>0</v>
      </c>
      <c r="J45" s="449">
        <f t="shared" si="2"/>
        <v>0</v>
      </c>
      <c r="K45" s="451"/>
    </row>
    <row r="46" spans="1:11" s="500" customFormat="1">
      <c r="A46" s="451"/>
      <c r="B46" s="475"/>
      <c r="C46" s="476" t="str">
        <f>'Data information'!C135</f>
        <v xml:space="preserve"> - งานทดสอบความสมบูรณ์ของเสาเข็มโดยวิธี Seismic Test</v>
      </c>
      <c r="D46" s="449"/>
      <c r="E46" s="450" t="str">
        <f>'Data information'!D135</f>
        <v>ต้น</v>
      </c>
      <c r="F46" s="449">
        <f>'Data information'!E135</f>
        <v>0</v>
      </c>
      <c r="G46" s="449">
        <f t="shared" si="0"/>
        <v>0</v>
      </c>
      <c r="H46" s="449">
        <f>'Data information'!F135</f>
        <v>250</v>
      </c>
      <c r="I46" s="449">
        <f t="shared" si="1"/>
        <v>0</v>
      </c>
      <c r="J46" s="449">
        <f t="shared" si="2"/>
        <v>0</v>
      </c>
      <c r="K46" s="451"/>
    </row>
    <row r="47" spans="1:11" s="500" customFormat="1">
      <c r="A47" s="451"/>
      <c r="B47" s="475"/>
      <c r="C47" s="485" t="str">
        <f>'Data information'!C136</f>
        <v>งานคอนกรีตโครงสร้าง</v>
      </c>
      <c r="D47" s="449"/>
      <c r="E47" s="450"/>
      <c r="F47" s="449"/>
      <c r="G47" s="449"/>
      <c r="H47" s="449"/>
      <c r="I47" s="449"/>
      <c r="J47" s="449"/>
      <c r="K47" s="451"/>
    </row>
    <row r="48" spans="1:11" s="500" customFormat="1">
      <c r="A48" s="451"/>
      <c r="B48" s="475"/>
      <c r="C48" s="476" t="str">
        <f>'Data information'!C137</f>
        <v xml:space="preserve"> - คอนกรีตโครงสร้าง  fc'= 280 ksc. ทรงกระบอก</v>
      </c>
      <c r="D48" s="449"/>
      <c r="E48" s="450" t="str">
        <f>'Data information'!D137</f>
        <v>ลบ.ม.</v>
      </c>
      <c r="F48" s="449">
        <f>'Data information'!E137</f>
        <v>2046.73</v>
      </c>
      <c r="G48" s="449">
        <f t="shared" ref="G48:G65" si="3">D48*F48</f>
        <v>0</v>
      </c>
      <c r="H48" s="449">
        <f>'Data information'!F137</f>
        <v>519</v>
      </c>
      <c r="I48" s="449">
        <f t="shared" ref="I48:I65" si="4">D48*H48</f>
        <v>0</v>
      </c>
      <c r="J48" s="449">
        <f t="shared" ref="J48:J65" si="5">G48+I48</f>
        <v>0</v>
      </c>
      <c r="K48" s="451"/>
    </row>
    <row r="49" spans="1:11" s="500" customFormat="1" hidden="1">
      <c r="A49" s="451"/>
      <c r="B49" s="475"/>
      <c r="C49" s="476" t="str">
        <f>'Data information'!C138</f>
        <v xml:space="preserve"> - คอนกรีตโครงสร้าง  fc'=320 ksc. ทรงกระบอก</v>
      </c>
      <c r="D49" s="449"/>
      <c r="E49" s="450" t="str">
        <f>'Data information'!D138</f>
        <v>ลบ.ม.</v>
      </c>
      <c r="F49" s="449">
        <f>'Data information'!E138</f>
        <v>2149.5300000000002</v>
      </c>
      <c r="G49" s="449">
        <f t="shared" si="3"/>
        <v>0</v>
      </c>
      <c r="H49" s="449">
        <f>'Data information'!F138</f>
        <v>519</v>
      </c>
      <c r="I49" s="449">
        <f t="shared" si="4"/>
        <v>0</v>
      </c>
      <c r="J49" s="449">
        <f t="shared" si="5"/>
        <v>0</v>
      </c>
      <c r="K49" s="451"/>
    </row>
    <row r="50" spans="1:11" s="500" customFormat="1">
      <c r="A50" s="451"/>
      <c r="B50" s="475"/>
      <c r="C50" s="484" t="str">
        <f>'Data information'!C139</f>
        <v>งานแบบหล่อคอนกรีต</v>
      </c>
      <c r="D50" s="449"/>
      <c r="E50" s="450"/>
      <c r="F50" s="449"/>
      <c r="G50" s="449"/>
      <c r="H50" s="449"/>
      <c r="I50" s="449"/>
      <c r="J50" s="449"/>
      <c r="K50" s="451"/>
    </row>
    <row r="51" spans="1:11" s="500" customFormat="1">
      <c r="A51" s="451"/>
      <c r="B51" s="475"/>
      <c r="C51" s="476" t="str">
        <f>'Data information'!C140</f>
        <v xml:space="preserve"> - ไม้แบบทั่วไป  </v>
      </c>
      <c r="D51" s="449"/>
      <c r="E51" s="450" t="str">
        <f>'Data information'!D140</f>
        <v>ตร.ม.</v>
      </c>
      <c r="F51" s="449">
        <f>'Data information'!E140</f>
        <v>300</v>
      </c>
      <c r="G51" s="449">
        <f t="shared" si="3"/>
        <v>0</v>
      </c>
      <c r="H51" s="449">
        <f>'Data information'!F140</f>
        <v>0</v>
      </c>
      <c r="I51" s="449">
        <f t="shared" si="4"/>
        <v>0</v>
      </c>
      <c r="J51" s="449">
        <f t="shared" si="5"/>
        <v>0</v>
      </c>
      <c r="K51" s="451"/>
    </row>
    <row r="52" spans="1:11" s="500" customFormat="1">
      <c r="A52" s="451"/>
      <c r="B52" s="475"/>
      <c r="C52" s="476" t="str">
        <f>'Data information'!C141</f>
        <v xml:space="preserve"> - ค่าแรงไม้แบบ</v>
      </c>
      <c r="D52" s="449"/>
      <c r="E52" s="450" t="str">
        <f>'Data information'!D141</f>
        <v>ตร.ม.</v>
      </c>
      <c r="F52" s="449">
        <f>'Data information'!E141</f>
        <v>0</v>
      </c>
      <c r="G52" s="449">
        <f t="shared" si="3"/>
        <v>0</v>
      </c>
      <c r="H52" s="449">
        <f>'Data information'!F141</f>
        <v>121</v>
      </c>
      <c r="I52" s="449">
        <f t="shared" si="4"/>
        <v>0</v>
      </c>
      <c r="J52" s="449">
        <f t="shared" si="5"/>
        <v>0</v>
      </c>
      <c r="K52" s="451"/>
    </row>
    <row r="53" spans="1:11" s="500" customFormat="1">
      <c r="A53" s="451"/>
      <c r="B53" s="475"/>
      <c r="C53" s="476" t="str">
        <f>'Data information'!C142</f>
        <v xml:space="preserve"> - ไม้คร่าวยึดแบบหล่อคอนกรีต </v>
      </c>
      <c r="D53" s="449"/>
      <c r="E53" s="450" t="str">
        <f>'Data information'!D142</f>
        <v>ตร.ม.</v>
      </c>
      <c r="F53" s="449">
        <f>'Data information'!E142</f>
        <v>300</v>
      </c>
      <c r="G53" s="449">
        <f t="shared" si="3"/>
        <v>0</v>
      </c>
      <c r="H53" s="449">
        <f>'Data information'!F142</f>
        <v>0</v>
      </c>
      <c r="I53" s="449">
        <f t="shared" si="4"/>
        <v>0</v>
      </c>
      <c r="J53" s="449">
        <f t="shared" si="5"/>
        <v>0</v>
      </c>
      <c r="K53" s="451"/>
    </row>
    <row r="54" spans="1:11" s="500" customFormat="1" hidden="1">
      <c r="A54" s="451"/>
      <c r="B54" s="475"/>
      <c r="C54" s="476" t="str">
        <f>'Data information'!C143</f>
        <v xml:space="preserve"> - ไม้ค้ำยันแบบหล่อคอนกรีต </v>
      </c>
      <c r="D54" s="449"/>
      <c r="E54" s="450" t="str">
        <f>'Data information'!D143</f>
        <v>ต้น</v>
      </c>
      <c r="F54" s="449">
        <f>'Data information'!E143</f>
        <v>15</v>
      </c>
      <c r="G54" s="449">
        <f t="shared" si="3"/>
        <v>0</v>
      </c>
      <c r="H54" s="449">
        <f>'Data information'!F143</f>
        <v>0</v>
      </c>
      <c r="I54" s="449">
        <f t="shared" si="4"/>
        <v>0</v>
      </c>
      <c r="J54" s="449">
        <f t="shared" si="5"/>
        <v>0</v>
      </c>
      <c r="K54" s="451"/>
    </row>
    <row r="55" spans="1:11" s="500" customFormat="1">
      <c r="A55" s="451"/>
      <c r="B55" s="475"/>
      <c r="C55" s="476" t="str">
        <f>'Data information'!C144</f>
        <v xml:space="preserve"> - ตะปู</v>
      </c>
      <c r="D55" s="449"/>
      <c r="E55" s="450" t="str">
        <f>'Data information'!D144</f>
        <v>กก.</v>
      </c>
      <c r="F55" s="449">
        <f>'Data information'!E144</f>
        <v>58.88</v>
      </c>
      <c r="G55" s="449">
        <f t="shared" si="3"/>
        <v>0</v>
      </c>
      <c r="H55" s="449">
        <f>'Data information'!F144</f>
        <v>0</v>
      </c>
      <c r="I55" s="449">
        <f t="shared" si="4"/>
        <v>0</v>
      </c>
      <c r="J55" s="449">
        <f t="shared" si="5"/>
        <v>0</v>
      </c>
      <c r="K55" s="451"/>
    </row>
    <row r="56" spans="1:11" s="500" customFormat="1">
      <c r="A56" s="451"/>
      <c r="B56" s="475"/>
      <c r="C56" s="485" t="str">
        <f>'Data information'!C145</f>
        <v>งานเหล็กเสริมคอนกรีต</v>
      </c>
      <c r="D56" s="449"/>
      <c r="E56" s="450"/>
      <c r="F56" s="449"/>
      <c r="G56" s="449"/>
      <c r="H56" s="449"/>
      <c r="I56" s="449"/>
      <c r="J56" s="449"/>
      <c r="K56" s="451"/>
    </row>
    <row r="57" spans="1:11" s="500" customFormat="1">
      <c r="A57" s="451"/>
      <c r="B57" s="475"/>
      <c r="C57" s="476" t="str">
        <f>'Data information'!C146</f>
        <v xml:space="preserve"> - เหล็กเส้นกลมผิวเรียบ SR.24 RB6 มม.</v>
      </c>
      <c r="D57" s="449"/>
      <c r="E57" s="450" t="str">
        <f>'Data information'!D146</f>
        <v>กก.</v>
      </c>
      <c r="F57" s="449">
        <f>'Data information'!E146</f>
        <v>21.47</v>
      </c>
      <c r="G57" s="449">
        <f t="shared" si="3"/>
        <v>0</v>
      </c>
      <c r="H57" s="449">
        <f>'Data information'!F146</f>
        <v>4.4000000000000004</v>
      </c>
      <c r="I57" s="449">
        <f t="shared" si="4"/>
        <v>0</v>
      </c>
      <c r="J57" s="449">
        <f t="shared" si="5"/>
        <v>0</v>
      </c>
      <c r="K57" s="451"/>
    </row>
    <row r="58" spans="1:11" s="500" customFormat="1">
      <c r="A58" s="451"/>
      <c r="B58" s="475"/>
      <c r="C58" s="476" t="str">
        <f>'Data information'!C147</f>
        <v xml:space="preserve"> - เหล็กเส้นกลมผิวเรียบ SR.24 RB9 มม.</v>
      </c>
      <c r="D58" s="449"/>
      <c r="E58" s="450" t="str">
        <f>'Data information'!D147</f>
        <v>กก.</v>
      </c>
      <c r="F58" s="449">
        <f>'Data information'!E147</f>
        <v>20.79</v>
      </c>
      <c r="G58" s="449">
        <f t="shared" si="3"/>
        <v>0</v>
      </c>
      <c r="H58" s="449">
        <f>'Data information'!F147</f>
        <v>4.4000000000000004</v>
      </c>
      <c r="I58" s="449">
        <f t="shared" si="4"/>
        <v>0</v>
      </c>
      <c r="J58" s="449">
        <f t="shared" si="5"/>
        <v>0</v>
      </c>
      <c r="K58" s="451"/>
    </row>
    <row r="59" spans="1:11" s="500" customFormat="1">
      <c r="A59" s="451"/>
      <c r="B59" s="475"/>
      <c r="C59" s="476" t="str">
        <f>'Data information'!C148</f>
        <v xml:space="preserve"> - เหล็กเส้นกลมผิวข้ออ้อย SD.40 DB12 มม.</v>
      </c>
      <c r="D59" s="449"/>
      <c r="E59" s="450" t="str">
        <f>'Data information'!D148</f>
        <v>กก.</v>
      </c>
      <c r="F59" s="449">
        <f>'Data information'!E148</f>
        <v>20.2</v>
      </c>
      <c r="G59" s="449">
        <f t="shared" si="3"/>
        <v>0</v>
      </c>
      <c r="H59" s="449">
        <f>'Data information'!F148</f>
        <v>3.6</v>
      </c>
      <c r="I59" s="449">
        <f t="shared" si="4"/>
        <v>0</v>
      </c>
      <c r="J59" s="449">
        <f t="shared" si="5"/>
        <v>0</v>
      </c>
      <c r="K59" s="451"/>
    </row>
    <row r="60" spans="1:11" s="500" customFormat="1">
      <c r="A60" s="451"/>
      <c r="B60" s="475"/>
      <c r="C60" s="476" t="str">
        <f>'Data information'!C149</f>
        <v xml:space="preserve"> - เหล็กเส้นกลมผิวข้ออ้อย SD.40 DB16 มม.</v>
      </c>
      <c r="D60" s="449"/>
      <c r="E60" s="450" t="str">
        <f>'Data information'!D149</f>
        <v>กก.</v>
      </c>
      <c r="F60" s="449">
        <f>'Data information'!E149</f>
        <v>20.14</v>
      </c>
      <c r="G60" s="449">
        <f t="shared" si="3"/>
        <v>0</v>
      </c>
      <c r="H60" s="449">
        <f>'Data information'!F149</f>
        <v>3.6</v>
      </c>
      <c r="I60" s="449">
        <f t="shared" si="4"/>
        <v>0</v>
      </c>
      <c r="J60" s="449">
        <f t="shared" si="5"/>
        <v>0</v>
      </c>
      <c r="K60" s="451"/>
    </row>
    <row r="61" spans="1:11" s="500" customFormat="1" hidden="1">
      <c r="A61" s="451"/>
      <c r="B61" s="475"/>
      <c r="C61" s="476" t="str">
        <f>'Data information'!C150</f>
        <v xml:space="preserve"> - เหล็กเส้นกลมผิวข้ออ้อย SD.40 DB20 มม.</v>
      </c>
      <c r="D61" s="449"/>
      <c r="E61" s="450" t="str">
        <f>'Data information'!D150</f>
        <v>กก.</v>
      </c>
      <c r="F61" s="449">
        <f>'Data information'!E150</f>
        <v>20.18</v>
      </c>
      <c r="G61" s="449">
        <f t="shared" si="3"/>
        <v>0</v>
      </c>
      <c r="H61" s="449">
        <f>'Data information'!F150</f>
        <v>3.1</v>
      </c>
      <c r="I61" s="449">
        <f t="shared" si="4"/>
        <v>0</v>
      </c>
      <c r="J61" s="449">
        <f t="shared" si="5"/>
        <v>0</v>
      </c>
      <c r="K61" s="451"/>
    </row>
    <row r="62" spans="1:11" s="500" customFormat="1" hidden="1">
      <c r="A62" s="451"/>
      <c r="B62" s="475"/>
      <c r="C62" s="476" t="str">
        <f>'Data information'!C151</f>
        <v xml:space="preserve"> - เหล็กเส้นกลมผิวข้ออ้อย SD.40 DB25 มม.</v>
      </c>
      <c r="D62" s="449"/>
      <c r="E62" s="450" t="str">
        <f>'Data information'!D151</f>
        <v>กก.</v>
      </c>
      <c r="F62" s="449">
        <f>'Data information'!E151</f>
        <v>20.41</v>
      </c>
      <c r="G62" s="449">
        <f t="shared" si="3"/>
        <v>0</v>
      </c>
      <c r="H62" s="449">
        <f>'Data information'!F151</f>
        <v>3.1</v>
      </c>
      <c r="I62" s="449">
        <f t="shared" si="4"/>
        <v>0</v>
      </c>
      <c r="J62" s="449">
        <f t="shared" si="5"/>
        <v>0</v>
      </c>
      <c r="K62" s="451"/>
    </row>
    <row r="63" spans="1:11" s="500" customFormat="1" hidden="1">
      <c r="A63" s="451"/>
      <c r="B63" s="475"/>
      <c r="C63" s="476" t="str">
        <f>'Data information'!C152</f>
        <v xml:space="preserve"> - เหล็กเส้นกลมผิวข้ออ้อย SD.40 DB28 มม.</v>
      </c>
      <c r="D63" s="449"/>
      <c r="E63" s="450" t="str">
        <f>'Data information'!D152</f>
        <v>กก.</v>
      </c>
      <c r="F63" s="449">
        <f>'Data information'!E152</f>
        <v>20.41</v>
      </c>
      <c r="G63" s="449">
        <f t="shared" si="3"/>
        <v>0</v>
      </c>
      <c r="H63" s="449">
        <f>'Data information'!F152</f>
        <v>3.1</v>
      </c>
      <c r="I63" s="449">
        <f t="shared" si="4"/>
        <v>0</v>
      </c>
      <c r="J63" s="449">
        <f t="shared" si="5"/>
        <v>0</v>
      </c>
      <c r="K63" s="451"/>
    </row>
    <row r="64" spans="1:11" s="500" customFormat="1" hidden="1">
      <c r="A64" s="451"/>
      <c r="B64" s="475"/>
      <c r="C64" s="476" t="str">
        <f>'Data information'!C153</f>
        <v xml:space="preserve"> - เหล็กเส้นกลมผิวข้ออ้อย SD.40 DB32 มม.</v>
      </c>
      <c r="D64" s="449"/>
      <c r="E64" s="450" t="str">
        <f>'Data information'!D153</f>
        <v>กก.</v>
      </c>
      <c r="F64" s="449">
        <f>'Data information'!E153</f>
        <v>20.41</v>
      </c>
      <c r="G64" s="449">
        <f t="shared" si="3"/>
        <v>0</v>
      </c>
      <c r="H64" s="449">
        <f>'Data information'!F153</f>
        <v>3.1</v>
      </c>
      <c r="I64" s="449">
        <f t="shared" si="4"/>
        <v>0</v>
      </c>
      <c r="J64" s="449">
        <f t="shared" si="5"/>
        <v>0</v>
      </c>
      <c r="K64" s="451"/>
    </row>
    <row r="65" spans="1:11" s="500" customFormat="1">
      <c r="A65" s="451"/>
      <c r="B65" s="475"/>
      <c r="C65" s="476" t="str">
        <f>'Data information'!C154</f>
        <v xml:space="preserve"> - ลวดผูกเหล็ก</v>
      </c>
      <c r="D65" s="449"/>
      <c r="E65" s="450" t="str">
        <f>'Data information'!D154</f>
        <v>กก.</v>
      </c>
      <c r="F65" s="449">
        <f>'Data information'!E154</f>
        <v>34.42</v>
      </c>
      <c r="G65" s="449">
        <f t="shared" si="3"/>
        <v>0</v>
      </c>
      <c r="H65" s="449">
        <f>'Data information'!F154</f>
        <v>0</v>
      </c>
      <c r="I65" s="449">
        <f t="shared" si="4"/>
        <v>0</v>
      </c>
      <c r="J65" s="449">
        <f t="shared" si="5"/>
        <v>0</v>
      </c>
      <c r="K65" s="451"/>
    </row>
    <row r="66" spans="1:11" s="500" customFormat="1" hidden="1">
      <c r="A66" s="451"/>
      <c r="B66" s="475"/>
      <c r="C66" s="485" t="str">
        <f>'Data information'!C155</f>
        <v>งานโครงสร้างสำเร็จรูป ,โครงสร้างอื่นๆ</v>
      </c>
      <c r="D66" s="449"/>
      <c r="E66" s="450"/>
      <c r="F66" s="449"/>
      <c r="G66" s="449"/>
      <c r="H66" s="449"/>
      <c r="I66" s="449"/>
      <c r="J66" s="449"/>
      <c r="K66" s="451"/>
    </row>
    <row r="67" spans="1:11" s="500" customFormat="1" hidden="1">
      <c r="A67" s="451"/>
      <c r="B67" s="475"/>
      <c r="C67" s="476" t="str">
        <f>'Data information'!C156</f>
        <v xml:space="preserve"> - งานระบบพื้น Post - tension</v>
      </c>
      <c r="D67" s="449"/>
      <c r="E67" s="450" t="str">
        <f>'Data information'!D156</f>
        <v>ตร.ม.</v>
      </c>
      <c r="F67" s="449">
        <f>'Data information'!E156</f>
        <v>375</v>
      </c>
      <c r="G67" s="449">
        <f t="shared" ref="G67:G72" si="6">D67*F67</f>
        <v>0</v>
      </c>
      <c r="H67" s="449">
        <f>'Data information'!F156</f>
        <v>0</v>
      </c>
      <c r="I67" s="449">
        <f t="shared" ref="I67:I72" si="7">D67*H67</f>
        <v>0</v>
      </c>
      <c r="J67" s="449">
        <f t="shared" ref="J67:J72" si="8">G67+I67</f>
        <v>0</v>
      </c>
      <c r="K67" s="451"/>
    </row>
    <row r="68" spans="1:11" s="500" customFormat="1" hidden="1">
      <c r="A68" s="451"/>
      <c r="B68" s="475"/>
      <c r="C68" s="476" t="str">
        <f>'Data information'!C157</f>
        <v xml:space="preserve"> - พื้นสำเร็จรูปชนิดกลวง HC 200x1200 mm. LIVE LOAD 300 kg./sq.m.</v>
      </c>
      <c r="D68" s="449"/>
      <c r="E68" s="450" t="str">
        <f>'Data information'!D157</f>
        <v>ตร.ม.</v>
      </c>
      <c r="F68" s="449">
        <f>'Data information'!E157</f>
        <v>785</v>
      </c>
      <c r="G68" s="449">
        <f t="shared" si="6"/>
        <v>0</v>
      </c>
      <c r="H68" s="449">
        <f>'Data information'!F157</f>
        <v>60</v>
      </c>
      <c r="I68" s="449">
        <f t="shared" si="7"/>
        <v>0</v>
      </c>
      <c r="J68" s="449">
        <f t="shared" si="8"/>
        <v>0</v>
      </c>
      <c r="K68" s="451"/>
    </row>
    <row r="69" spans="1:11" s="500" customFormat="1" hidden="1">
      <c r="A69" s="451"/>
      <c r="B69" s="475"/>
      <c r="C69" s="476" t="str">
        <f>'Data information'!C158</f>
        <v xml:space="preserve"> - พื้นสำเร็จรูปชนิดกลวง HC 200x1200 mm. LIVE LOAD 400 kg./sq.m.</v>
      </c>
      <c r="D69" s="449"/>
      <c r="E69" s="450" t="str">
        <f>'Data information'!D158</f>
        <v>ตร.ม.</v>
      </c>
      <c r="F69" s="449">
        <f>'Data information'!E158</f>
        <v>785</v>
      </c>
      <c r="G69" s="449">
        <f t="shared" si="6"/>
        <v>0</v>
      </c>
      <c r="H69" s="449">
        <f>'Data information'!F158</f>
        <v>60</v>
      </c>
      <c r="I69" s="449">
        <f t="shared" si="7"/>
        <v>0</v>
      </c>
      <c r="J69" s="449">
        <f t="shared" si="8"/>
        <v>0</v>
      </c>
      <c r="K69" s="451"/>
    </row>
    <row r="70" spans="1:11" s="500" customFormat="1" hidden="1">
      <c r="A70" s="451"/>
      <c r="B70" s="475"/>
      <c r="C70" s="476" t="str">
        <f>'Data information'!C159</f>
        <v xml:space="preserve"> - Metal Steel Deck</v>
      </c>
      <c r="D70" s="449"/>
      <c r="E70" s="450" t="str">
        <f>'Data information'!D159</f>
        <v>ตร.ม.</v>
      </c>
      <c r="F70" s="449">
        <f>'Data information'!E159</f>
        <v>430.55</v>
      </c>
      <c r="G70" s="449">
        <f t="shared" si="6"/>
        <v>0</v>
      </c>
      <c r="H70" s="449">
        <f>'Data information'!F159</f>
        <v>60</v>
      </c>
      <c r="I70" s="449">
        <f t="shared" si="7"/>
        <v>0</v>
      </c>
      <c r="J70" s="449">
        <f t="shared" si="8"/>
        <v>0</v>
      </c>
      <c r="K70" s="451"/>
    </row>
    <row r="71" spans="1:11" s="500" customFormat="1" hidden="1">
      <c r="A71" s="460"/>
      <c r="B71" s="475"/>
      <c r="C71" s="476" t="str">
        <f>'Data information'!C160</f>
        <v xml:space="preserve"> - ROD Dia. 100 mm.</v>
      </c>
      <c r="D71" s="449"/>
      <c r="E71" s="450" t="str">
        <f>'Data information'!D160</f>
        <v>ม.</v>
      </c>
      <c r="F71" s="449">
        <f>'Data information'!E160</f>
        <v>300</v>
      </c>
      <c r="G71" s="449">
        <f t="shared" si="6"/>
        <v>0</v>
      </c>
      <c r="H71" s="449">
        <f>'Data information'!F160</f>
        <v>0</v>
      </c>
      <c r="I71" s="449">
        <f t="shared" si="7"/>
        <v>0</v>
      </c>
      <c r="J71" s="449">
        <f t="shared" si="8"/>
        <v>0</v>
      </c>
      <c r="K71" s="460"/>
    </row>
    <row r="72" spans="1:11" s="500" customFormat="1" hidden="1">
      <c r="A72" s="460"/>
      <c r="B72" s="475"/>
      <c r="C72" s="476" t="str">
        <f>'Data information'!C161</f>
        <v xml:space="preserve"> - เหล็ก Wire Mesh  Dia 4 มม.@ 0.20x0.20 ม. </v>
      </c>
      <c r="D72" s="449"/>
      <c r="E72" s="450" t="str">
        <f>'Data information'!D161</f>
        <v>ตร.ม.</v>
      </c>
      <c r="F72" s="449">
        <f>'Data information'!E161</f>
        <v>30.84</v>
      </c>
      <c r="G72" s="449">
        <f t="shared" si="6"/>
        <v>0</v>
      </c>
      <c r="H72" s="449">
        <f>'Data information'!F161</f>
        <v>5</v>
      </c>
      <c r="I72" s="449">
        <f t="shared" si="7"/>
        <v>0</v>
      </c>
      <c r="J72" s="449">
        <f t="shared" si="8"/>
        <v>0</v>
      </c>
      <c r="K72" s="460"/>
    </row>
    <row r="73" spans="1:11" s="500" customFormat="1">
      <c r="A73" s="460"/>
      <c r="B73" s="475"/>
      <c r="C73" s="483"/>
      <c r="D73" s="449"/>
      <c r="E73" s="466"/>
      <c r="F73" s="465"/>
      <c r="G73" s="465"/>
      <c r="H73" s="465"/>
      <c r="I73" s="465"/>
      <c r="J73" s="465"/>
      <c r="K73" s="460"/>
    </row>
    <row r="74" spans="1:11" s="500" customFormat="1">
      <c r="A74" s="451"/>
      <c r="B74" s="475"/>
      <c r="C74" s="486" t="s">
        <v>163</v>
      </c>
      <c r="D74" s="467"/>
      <c r="E74" s="468"/>
      <c r="F74" s="467"/>
      <c r="G74" s="467">
        <f>SUM(G37:G73)</f>
        <v>0</v>
      </c>
      <c r="H74" s="467"/>
      <c r="I74" s="467">
        <f>SUM(I37:I73)</f>
        <v>0</v>
      </c>
      <c r="J74" s="467">
        <f>SUM(J37:J73)</f>
        <v>0</v>
      </c>
      <c r="K74" s="451"/>
    </row>
    <row r="75" spans="1:11" s="500" customFormat="1" hidden="1">
      <c r="A75" s="460"/>
      <c r="B75" s="484" t="s">
        <v>965</v>
      </c>
      <c r="C75" s="476"/>
      <c r="D75" s="449"/>
      <c r="E75" s="450"/>
      <c r="F75" s="449"/>
      <c r="G75" s="449"/>
      <c r="H75" s="449"/>
      <c r="I75" s="449"/>
      <c r="J75" s="449"/>
      <c r="K75" s="460"/>
    </row>
    <row r="76" spans="1:11" s="500" customFormat="1" hidden="1">
      <c r="A76" s="460"/>
      <c r="B76" s="482"/>
      <c r="C76" s="476" t="str">
        <f>'Data information'!C163</f>
        <v xml:space="preserve"> - H-800x300x14x26 mm. 210 kg./m.</v>
      </c>
      <c r="D76" s="449"/>
      <c r="E76" s="450" t="str">
        <f>'Data information'!D163</f>
        <v>กก.</v>
      </c>
      <c r="F76" s="449">
        <f>'Data information'!E163</f>
        <v>35.35</v>
      </c>
      <c r="G76" s="449">
        <f t="shared" ref="G76:G116" si="9">D76*F76</f>
        <v>0</v>
      </c>
      <c r="H76" s="449">
        <f>'Data information'!F163</f>
        <v>0</v>
      </c>
      <c r="I76" s="449">
        <f t="shared" ref="I76:I116" si="10">D76*H76</f>
        <v>0</v>
      </c>
      <c r="J76" s="449">
        <f t="shared" ref="J76:J116" si="11">G76+I76</f>
        <v>0</v>
      </c>
      <c r="K76" s="460"/>
    </row>
    <row r="77" spans="1:11" s="500" customFormat="1" hidden="1">
      <c r="A77" s="460"/>
      <c r="B77" s="482"/>
      <c r="C77" s="476" t="str">
        <f>'Data information'!C164</f>
        <v xml:space="preserve"> - H-400x200x8x13 mm.</v>
      </c>
      <c r="D77" s="449"/>
      <c r="E77" s="450" t="str">
        <f>'Data information'!D164</f>
        <v>กก.</v>
      </c>
      <c r="F77" s="449">
        <f>'Data information'!E164</f>
        <v>33.409999999999997</v>
      </c>
      <c r="G77" s="449">
        <f t="shared" si="9"/>
        <v>0</v>
      </c>
      <c r="H77" s="449">
        <f>'Data information'!F164</f>
        <v>0</v>
      </c>
      <c r="I77" s="449">
        <f t="shared" si="10"/>
        <v>0</v>
      </c>
      <c r="J77" s="449">
        <f t="shared" si="11"/>
        <v>0</v>
      </c>
      <c r="K77" s="460"/>
    </row>
    <row r="78" spans="1:11" s="500" customFormat="1" hidden="1">
      <c r="A78" s="460"/>
      <c r="B78" s="482"/>
      <c r="C78" s="476" t="str">
        <f>'Data information'!C165</f>
        <v xml:space="preserve"> - H-350x175x7x11 mm.</v>
      </c>
      <c r="D78" s="449"/>
      <c r="E78" s="450" t="str">
        <f>'Data information'!D165</f>
        <v>กก.</v>
      </c>
      <c r="F78" s="449">
        <f>'Data information'!E165</f>
        <v>33.409999999999997</v>
      </c>
      <c r="G78" s="449">
        <f t="shared" si="9"/>
        <v>0</v>
      </c>
      <c r="H78" s="449">
        <f>'Data information'!F165</f>
        <v>0</v>
      </c>
      <c r="I78" s="449">
        <f t="shared" si="10"/>
        <v>0</v>
      </c>
      <c r="J78" s="449">
        <f t="shared" si="11"/>
        <v>0</v>
      </c>
      <c r="K78" s="460"/>
    </row>
    <row r="79" spans="1:11" s="500" customFormat="1" hidden="1">
      <c r="A79" s="460"/>
      <c r="B79" s="482"/>
      <c r="C79" s="476" t="str">
        <f>'Data information'!C166</f>
        <v xml:space="preserve"> - H-300x150x6.5x9 mm.</v>
      </c>
      <c r="D79" s="449"/>
      <c r="E79" s="450" t="str">
        <f>'Data information'!D166</f>
        <v>กก.</v>
      </c>
      <c r="F79" s="449">
        <f>'Data information'!E166</f>
        <v>35.549999999999997</v>
      </c>
      <c r="G79" s="449">
        <f t="shared" si="9"/>
        <v>0</v>
      </c>
      <c r="H79" s="449">
        <f>'Data information'!F166</f>
        <v>0</v>
      </c>
      <c r="I79" s="449">
        <f t="shared" si="10"/>
        <v>0</v>
      </c>
      <c r="J79" s="449">
        <f t="shared" si="11"/>
        <v>0</v>
      </c>
      <c r="K79" s="460"/>
    </row>
    <row r="80" spans="1:11" s="500" customFormat="1" hidden="1">
      <c r="A80" s="460"/>
      <c r="B80" s="482"/>
      <c r="C80" s="476" t="str">
        <f>'Data information'!C167</f>
        <v xml:space="preserve"> - H-200x200x8x12 mm.</v>
      </c>
      <c r="D80" s="449"/>
      <c r="E80" s="450" t="str">
        <f>'Data information'!D167</f>
        <v>กก.</v>
      </c>
      <c r="F80" s="449">
        <f>'Data information'!E167</f>
        <v>33.409999999999997</v>
      </c>
      <c r="G80" s="449">
        <f t="shared" si="9"/>
        <v>0</v>
      </c>
      <c r="H80" s="449">
        <f>'Data information'!F167</f>
        <v>0</v>
      </c>
      <c r="I80" s="449">
        <f t="shared" si="10"/>
        <v>0</v>
      </c>
      <c r="J80" s="449">
        <f t="shared" si="11"/>
        <v>0</v>
      </c>
      <c r="K80" s="460"/>
    </row>
    <row r="81" spans="1:11" s="500" customFormat="1" hidden="1">
      <c r="A81" s="460"/>
      <c r="B81" s="482"/>
      <c r="C81" s="476" t="str">
        <f>'Data information'!C168</f>
        <v xml:space="preserve"> - H-200x150x6x9 mm.</v>
      </c>
      <c r="D81" s="449"/>
      <c r="E81" s="450" t="str">
        <f>'Data information'!D168</f>
        <v>กก.</v>
      </c>
      <c r="F81" s="449">
        <f>'Data information'!E168</f>
        <v>34.020000000000003</v>
      </c>
      <c r="G81" s="449">
        <f t="shared" si="9"/>
        <v>0</v>
      </c>
      <c r="H81" s="449">
        <f>'Data information'!F168</f>
        <v>0</v>
      </c>
      <c r="I81" s="449">
        <f t="shared" si="10"/>
        <v>0</v>
      </c>
      <c r="J81" s="449">
        <f t="shared" si="11"/>
        <v>0</v>
      </c>
      <c r="K81" s="460"/>
    </row>
    <row r="82" spans="1:11" s="500" customFormat="1" hidden="1">
      <c r="A82" s="460"/>
      <c r="B82" s="482"/>
      <c r="C82" s="476" t="str">
        <f>'Data information'!C169</f>
        <v xml:space="preserve"> - H-194x150x6x9 mm.</v>
      </c>
      <c r="D82" s="449"/>
      <c r="E82" s="450" t="str">
        <f>'Data information'!D169</f>
        <v>กก.</v>
      </c>
      <c r="F82" s="449">
        <f>'Data information'!E169</f>
        <v>34.020000000000003</v>
      </c>
      <c r="G82" s="449">
        <f t="shared" si="9"/>
        <v>0</v>
      </c>
      <c r="H82" s="449">
        <f>'Data information'!F169</f>
        <v>0</v>
      </c>
      <c r="I82" s="449">
        <f t="shared" si="10"/>
        <v>0</v>
      </c>
      <c r="J82" s="449">
        <f t="shared" si="11"/>
        <v>0</v>
      </c>
      <c r="K82" s="460"/>
    </row>
    <row r="83" spans="1:11" s="500" customFormat="1" hidden="1">
      <c r="A83" s="460"/>
      <c r="B83" s="482"/>
      <c r="C83" s="476" t="str">
        <f>'Data information'!C170</f>
        <v xml:space="preserve"> - H-150x150x7x10 mm.</v>
      </c>
      <c r="D83" s="449"/>
      <c r="E83" s="450" t="str">
        <f>'Data information'!D170</f>
        <v>กก.</v>
      </c>
      <c r="F83" s="449">
        <f>'Data information'!E170</f>
        <v>33.409999999999997</v>
      </c>
      <c r="G83" s="449">
        <f t="shared" si="9"/>
        <v>0</v>
      </c>
      <c r="H83" s="449">
        <f>'Data information'!F170</f>
        <v>0</v>
      </c>
      <c r="I83" s="449">
        <f t="shared" si="10"/>
        <v>0</v>
      </c>
      <c r="J83" s="449">
        <f t="shared" si="11"/>
        <v>0</v>
      </c>
      <c r="K83" s="460"/>
    </row>
    <row r="84" spans="1:11" s="500" customFormat="1" hidden="1">
      <c r="A84" s="460"/>
      <c r="B84" s="482"/>
      <c r="C84" s="476" t="str">
        <f>'Data information'!C171</f>
        <v xml:space="preserve"> - H-148x100x6x9 mm.</v>
      </c>
      <c r="D84" s="449"/>
      <c r="E84" s="450" t="str">
        <f>'Data information'!D171</f>
        <v>กก.</v>
      </c>
      <c r="F84" s="449">
        <f>'Data information'!E171</f>
        <v>33.459000000000003</v>
      </c>
      <c r="G84" s="449">
        <f t="shared" si="9"/>
        <v>0</v>
      </c>
      <c r="H84" s="449">
        <f>'Data information'!F171</f>
        <v>0</v>
      </c>
      <c r="I84" s="449">
        <f t="shared" si="10"/>
        <v>0</v>
      </c>
      <c r="J84" s="449">
        <f t="shared" si="11"/>
        <v>0</v>
      </c>
      <c r="K84" s="460"/>
    </row>
    <row r="85" spans="1:11" s="500" customFormat="1" hidden="1">
      <c r="A85" s="460"/>
      <c r="B85" s="482"/>
      <c r="C85" s="476" t="str">
        <f>'Data information'!C172</f>
        <v xml:space="preserve"> - H-125x125x6.5x9 mm.</v>
      </c>
      <c r="D85" s="449"/>
      <c r="E85" s="450" t="str">
        <f>'Data information'!D172</f>
        <v>กก.</v>
      </c>
      <c r="F85" s="449">
        <f>'Data information'!E172</f>
        <v>33.409999999999997</v>
      </c>
      <c r="G85" s="449">
        <f t="shared" si="9"/>
        <v>0</v>
      </c>
      <c r="H85" s="449">
        <f>'Data information'!F172</f>
        <v>0</v>
      </c>
      <c r="I85" s="449">
        <f t="shared" si="10"/>
        <v>0</v>
      </c>
      <c r="J85" s="449">
        <f t="shared" si="11"/>
        <v>0</v>
      </c>
      <c r="K85" s="460"/>
    </row>
    <row r="86" spans="1:11" s="500" customFormat="1" hidden="1">
      <c r="A86" s="460"/>
      <c r="B86" s="482"/>
      <c r="C86" s="476" t="str">
        <f>'Data information'!C173</f>
        <v xml:space="preserve"> - H-100x100x6x8 mm.</v>
      </c>
      <c r="D86" s="449"/>
      <c r="E86" s="450" t="str">
        <f>'Data information'!D173</f>
        <v>กก.</v>
      </c>
      <c r="F86" s="449">
        <f>'Data information'!E173</f>
        <v>33.409999999999997</v>
      </c>
      <c r="G86" s="449">
        <f t="shared" si="9"/>
        <v>0</v>
      </c>
      <c r="H86" s="449">
        <f>'Data information'!F173</f>
        <v>0</v>
      </c>
      <c r="I86" s="449">
        <f t="shared" si="10"/>
        <v>0</v>
      </c>
      <c r="J86" s="449">
        <f t="shared" si="11"/>
        <v>0</v>
      </c>
      <c r="K86" s="460"/>
    </row>
    <row r="87" spans="1:11" s="500" customFormat="1" hidden="1">
      <c r="A87" s="460"/>
      <c r="B87" s="482"/>
      <c r="C87" s="476" t="str">
        <f>'Data information'!C174</f>
        <v xml:space="preserve"> - แปเหล็กรูปตัว Z ชุบกัลวาไนซ์ ขนาด 250x2.4 mm.</v>
      </c>
      <c r="D87" s="449"/>
      <c r="E87" s="450" t="str">
        <f>'Data information'!D174</f>
        <v>ม.</v>
      </c>
      <c r="F87" s="449">
        <f>'Data information'!E174</f>
        <v>366</v>
      </c>
      <c r="G87" s="449">
        <f t="shared" si="9"/>
        <v>0</v>
      </c>
      <c r="H87" s="449">
        <f>'Data information'!F174</f>
        <v>25</v>
      </c>
      <c r="I87" s="449">
        <f t="shared" si="10"/>
        <v>0</v>
      </c>
      <c r="J87" s="449">
        <f t="shared" si="11"/>
        <v>0</v>
      </c>
      <c r="K87" s="460"/>
    </row>
    <row r="88" spans="1:11" s="500" customFormat="1" hidden="1">
      <c r="A88" s="460"/>
      <c r="B88" s="482"/>
      <c r="C88" s="476" t="str">
        <f>'Data information'!C175</f>
        <v xml:space="preserve"> - O-216.3x4.5 mm.</v>
      </c>
      <c r="D88" s="449"/>
      <c r="E88" s="450" t="str">
        <f>'Data information'!D175</f>
        <v>กก.</v>
      </c>
      <c r="F88" s="449">
        <f>'Data information'!E175</f>
        <v>28.94</v>
      </c>
      <c r="G88" s="449">
        <f t="shared" si="9"/>
        <v>0</v>
      </c>
      <c r="H88" s="449">
        <f>'Data information'!F175</f>
        <v>0</v>
      </c>
      <c r="I88" s="449">
        <f t="shared" si="10"/>
        <v>0</v>
      </c>
      <c r="J88" s="449">
        <f t="shared" si="11"/>
        <v>0</v>
      </c>
      <c r="K88" s="460"/>
    </row>
    <row r="89" spans="1:11" s="500" customFormat="1" hidden="1">
      <c r="A89" s="460"/>
      <c r="B89" s="482"/>
      <c r="C89" s="476" t="str">
        <f>'Data information'!C176</f>
        <v xml:space="preserve"> - O-114.3x3.2 mm.</v>
      </c>
      <c r="D89" s="449"/>
      <c r="E89" s="450" t="str">
        <f>'Data information'!D176</f>
        <v>กก.</v>
      </c>
      <c r="F89" s="449">
        <f>'Data information'!E176</f>
        <v>26.34</v>
      </c>
      <c r="G89" s="449">
        <f t="shared" si="9"/>
        <v>0</v>
      </c>
      <c r="H89" s="449">
        <f>'Data information'!F176</f>
        <v>0</v>
      </c>
      <c r="I89" s="449">
        <f t="shared" si="10"/>
        <v>0</v>
      </c>
      <c r="J89" s="449">
        <f t="shared" si="11"/>
        <v>0</v>
      </c>
      <c r="K89" s="460"/>
    </row>
    <row r="90" spans="1:11" s="500" customFormat="1" hidden="1">
      <c r="A90" s="460"/>
      <c r="B90" s="482"/>
      <c r="C90" s="476" t="str">
        <f>'Data information'!C177</f>
        <v xml:space="preserve"> - O-76.3x3.2 mm.</v>
      </c>
      <c r="D90" s="449"/>
      <c r="E90" s="450" t="str">
        <f>'Data information'!D177</f>
        <v>กก.</v>
      </c>
      <c r="F90" s="449">
        <f>'Data information'!E177</f>
        <v>26.35</v>
      </c>
      <c r="G90" s="449">
        <f t="shared" si="9"/>
        <v>0</v>
      </c>
      <c r="H90" s="449">
        <f>'Data information'!F177</f>
        <v>0</v>
      </c>
      <c r="I90" s="449">
        <f t="shared" si="10"/>
        <v>0</v>
      </c>
      <c r="J90" s="449">
        <f t="shared" si="11"/>
        <v>0</v>
      </c>
      <c r="K90" s="460"/>
    </row>
    <row r="91" spans="1:11" s="500" customFormat="1" hidden="1">
      <c r="A91" s="460"/>
      <c r="B91" s="482"/>
      <c r="C91" s="476" t="str">
        <f>'Data information'!C178</f>
        <v xml:space="preserve"> - LG-100x100x3.2 mm.</v>
      </c>
      <c r="D91" s="449"/>
      <c r="E91" s="450" t="str">
        <f>'Data information'!D178</f>
        <v>กก.</v>
      </c>
      <c r="F91" s="449">
        <f>'Data information'!E178</f>
        <v>26.585000000000001</v>
      </c>
      <c r="G91" s="449">
        <f t="shared" si="9"/>
        <v>0</v>
      </c>
      <c r="H91" s="449">
        <f>'Data information'!F178</f>
        <v>0</v>
      </c>
      <c r="I91" s="449">
        <f t="shared" si="10"/>
        <v>0</v>
      </c>
      <c r="J91" s="449">
        <f t="shared" si="11"/>
        <v>0</v>
      </c>
      <c r="K91" s="460"/>
    </row>
    <row r="92" spans="1:11" s="500" customFormat="1" hidden="1">
      <c r="A92" s="460"/>
      <c r="B92" s="482"/>
      <c r="C92" s="476" t="str">
        <f>'Data information'!C179</f>
        <v xml:space="preserve"> - LG-100x50x3.2 mm.</v>
      </c>
      <c r="D92" s="449"/>
      <c r="E92" s="450" t="str">
        <f>'Data information'!D179</f>
        <v>กก.</v>
      </c>
      <c r="F92" s="449">
        <f>'Data information'!E179</f>
        <v>26.55</v>
      </c>
      <c r="G92" s="449">
        <f t="shared" si="9"/>
        <v>0</v>
      </c>
      <c r="H92" s="449">
        <f>'Data information'!F179</f>
        <v>0</v>
      </c>
      <c r="I92" s="449">
        <f t="shared" si="10"/>
        <v>0</v>
      </c>
      <c r="J92" s="449">
        <f t="shared" si="11"/>
        <v>0</v>
      </c>
      <c r="K92" s="460"/>
    </row>
    <row r="93" spans="1:11" s="500" customFormat="1" hidden="1">
      <c r="A93" s="460"/>
      <c r="B93" s="482"/>
      <c r="C93" s="476" t="str">
        <f>'Data information'!C180</f>
        <v xml:space="preserve"> - PL.400x400x25mm.</v>
      </c>
      <c r="D93" s="449"/>
      <c r="E93" s="450" t="str">
        <f>'Data information'!D180</f>
        <v>กก.</v>
      </c>
      <c r="F93" s="449">
        <f>'Data information'!E180</f>
        <v>28.44</v>
      </c>
      <c r="G93" s="449">
        <f t="shared" si="9"/>
        <v>0</v>
      </c>
      <c r="H93" s="449">
        <f>'Data information'!F180</f>
        <v>0</v>
      </c>
      <c r="I93" s="449">
        <f t="shared" si="10"/>
        <v>0</v>
      </c>
      <c r="J93" s="449">
        <f t="shared" si="11"/>
        <v>0</v>
      </c>
      <c r="K93" s="460"/>
    </row>
    <row r="94" spans="1:11" s="500" customFormat="1" hidden="1">
      <c r="A94" s="460"/>
      <c r="B94" s="482"/>
      <c r="C94" s="476" t="str">
        <f>'Data information'!C181</f>
        <v xml:space="preserve"> - PL.500x300x20mm.</v>
      </c>
      <c r="D94" s="449"/>
      <c r="E94" s="450" t="str">
        <f>'Data information'!D181</f>
        <v>กก.</v>
      </c>
      <c r="F94" s="449">
        <f>'Data information'!E181</f>
        <v>28.44</v>
      </c>
      <c r="G94" s="449">
        <f t="shared" si="9"/>
        <v>0</v>
      </c>
      <c r="H94" s="449">
        <f>'Data information'!F181</f>
        <v>0</v>
      </c>
      <c r="I94" s="449">
        <f t="shared" si="10"/>
        <v>0</v>
      </c>
      <c r="J94" s="449">
        <f t="shared" si="11"/>
        <v>0</v>
      </c>
      <c r="K94" s="460"/>
    </row>
    <row r="95" spans="1:11" s="500" customFormat="1" hidden="1">
      <c r="A95" s="460"/>
      <c r="B95" s="482"/>
      <c r="C95" s="476" t="str">
        <f>'Data information'!C182</f>
        <v xml:space="preserve"> - PL.450x350x20mm.</v>
      </c>
      <c r="D95" s="449"/>
      <c r="E95" s="450" t="str">
        <f>'Data information'!D182</f>
        <v>กก.</v>
      </c>
      <c r="F95" s="449">
        <f>'Data information'!E182</f>
        <v>28.44</v>
      </c>
      <c r="G95" s="449">
        <f t="shared" si="9"/>
        <v>0</v>
      </c>
      <c r="H95" s="449">
        <f>'Data information'!F182</f>
        <v>0</v>
      </c>
      <c r="I95" s="449">
        <f t="shared" si="10"/>
        <v>0</v>
      </c>
      <c r="J95" s="449">
        <f t="shared" si="11"/>
        <v>0</v>
      </c>
      <c r="K95" s="460"/>
    </row>
    <row r="96" spans="1:11" s="500" customFormat="1" hidden="1">
      <c r="A96" s="460"/>
      <c r="B96" s="482"/>
      <c r="C96" s="476" t="str">
        <f>'Data information'!C183</f>
        <v xml:space="preserve"> - PL.400x300x20mm.</v>
      </c>
      <c r="D96" s="449"/>
      <c r="E96" s="450" t="str">
        <f>'Data information'!D183</f>
        <v>กก.</v>
      </c>
      <c r="F96" s="449">
        <f>'Data information'!E183</f>
        <v>28.44</v>
      </c>
      <c r="G96" s="449">
        <f t="shared" si="9"/>
        <v>0</v>
      </c>
      <c r="H96" s="449">
        <f>'Data information'!F183</f>
        <v>0</v>
      </c>
      <c r="I96" s="449">
        <f t="shared" si="10"/>
        <v>0</v>
      </c>
      <c r="J96" s="449">
        <f t="shared" si="11"/>
        <v>0</v>
      </c>
      <c r="K96" s="460"/>
    </row>
    <row r="97" spans="1:11" s="500" customFormat="1" hidden="1">
      <c r="A97" s="460"/>
      <c r="B97" s="482"/>
      <c r="C97" s="476" t="str">
        <f>'Data information'!C184</f>
        <v xml:space="preserve"> - PL.350x200x20mm.</v>
      </c>
      <c r="D97" s="449"/>
      <c r="E97" s="450" t="str">
        <f>'Data information'!D184</f>
        <v>กก.</v>
      </c>
      <c r="F97" s="449">
        <f>'Data information'!E184</f>
        <v>28.44</v>
      </c>
      <c r="G97" s="449">
        <f t="shared" si="9"/>
        <v>0</v>
      </c>
      <c r="H97" s="449">
        <f>'Data information'!F184</f>
        <v>0</v>
      </c>
      <c r="I97" s="449">
        <f t="shared" si="10"/>
        <v>0</v>
      </c>
      <c r="J97" s="449">
        <f t="shared" si="11"/>
        <v>0</v>
      </c>
      <c r="K97" s="460"/>
    </row>
    <row r="98" spans="1:11" s="500" customFormat="1" hidden="1">
      <c r="A98" s="460"/>
      <c r="B98" s="482"/>
      <c r="C98" s="476" t="str">
        <f>'Data information'!C185</f>
        <v xml:space="preserve"> - PL.300x300x20mm.</v>
      </c>
      <c r="D98" s="449"/>
      <c r="E98" s="450" t="str">
        <f>'Data information'!D185</f>
        <v>กก.</v>
      </c>
      <c r="F98" s="449">
        <f>'Data information'!E185</f>
        <v>28.44</v>
      </c>
      <c r="G98" s="449">
        <f t="shared" si="9"/>
        <v>0</v>
      </c>
      <c r="H98" s="449">
        <f>'Data information'!F185</f>
        <v>0</v>
      </c>
      <c r="I98" s="449">
        <f t="shared" si="10"/>
        <v>0</v>
      </c>
      <c r="J98" s="449">
        <f t="shared" si="11"/>
        <v>0</v>
      </c>
      <c r="K98" s="460"/>
    </row>
    <row r="99" spans="1:11" s="500" customFormat="1" hidden="1">
      <c r="A99" s="460"/>
      <c r="B99" s="482"/>
      <c r="C99" s="476" t="str">
        <f>'Data information'!C186</f>
        <v xml:space="preserve"> - PL 250x250x20 mm.</v>
      </c>
      <c r="D99" s="449"/>
      <c r="E99" s="450" t="str">
        <f>'Data information'!D186</f>
        <v>กก.</v>
      </c>
      <c r="F99" s="449">
        <f>'Data information'!E186</f>
        <v>28.44</v>
      </c>
      <c r="G99" s="449">
        <f t="shared" si="9"/>
        <v>0</v>
      </c>
      <c r="H99" s="449">
        <f>'Data information'!F186</f>
        <v>0</v>
      </c>
      <c r="I99" s="449">
        <f t="shared" si="10"/>
        <v>0</v>
      </c>
      <c r="J99" s="449">
        <f t="shared" si="11"/>
        <v>0</v>
      </c>
      <c r="K99" s="460"/>
    </row>
    <row r="100" spans="1:11" s="500" customFormat="1" hidden="1">
      <c r="A100" s="460"/>
      <c r="B100" s="482"/>
      <c r="C100" s="476" t="str">
        <f>'Data information'!C187</f>
        <v xml:space="preserve"> - PL 250x250x16 mm.</v>
      </c>
      <c r="D100" s="449"/>
      <c r="E100" s="450" t="str">
        <f>'Data information'!D187</f>
        <v>กก.</v>
      </c>
      <c r="F100" s="449">
        <f>'Data information'!E187</f>
        <v>28.44</v>
      </c>
      <c r="G100" s="449">
        <f t="shared" si="9"/>
        <v>0</v>
      </c>
      <c r="H100" s="449">
        <f>'Data information'!F187</f>
        <v>0</v>
      </c>
      <c r="I100" s="449">
        <f t="shared" si="10"/>
        <v>0</v>
      </c>
      <c r="J100" s="449">
        <f t="shared" si="11"/>
        <v>0</v>
      </c>
      <c r="K100" s="460"/>
    </row>
    <row r="101" spans="1:11" s="500" customFormat="1" hidden="1">
      <c r="A101" s="460"/>
      <c r="B101" s="482"/>
      <c r="C101" s="476" t="str">
        <f>'Data information'!C188</f>
        <v xml:space="preserve"> - PL 200x200x16 mm.</v>
      </c>
      <c r="D101" s="449"/>
      <c r="E101" s="450" t="str">
        <f>'Data information'!D188</f>
        <v>กก.</v>
      </c>
      <c r="F101" s="449">
        <f>'Data information'!E188</f>
        <v>28.44</v>
      </c>
      <c r="G101" s="449">
        <f t="shared" si="9"/>
        <v>0</v>
      </c>
      <c r="H101" s="449">
        <f>'Data information'!F188</f>
        <v>0</v>
      </c>
      <c r="I101" s="449">
        <f t="shared" si="10"/>
        <v>0</v>
      </c>
      <c r="J101" s="449">
        <f t="shared" si="11"/>
        <v>0</v>
      </c>
      <c r="K101" s="460"/>
    </row>
    <row r="102" spans="1:11" s="500" customFormat="1" hidden="1">
      <c r="A102" s="460"/>
      <c r="B102" s="482"/>
      <c r="C102" s="476" t="str">
        <f>'Data information'!C189</f>
        <v xml:space="preserve"> - PL.300x300x12mm.</v>
      </c>
      <c r="D102" s="449"/>
      <c r="E102" s="450" t="str">
        <f>'Data information'!D189</f>
        <v>กก.</v>
      </c>
      <c r="F102" s="449">
        <f>'Data information'!E189</f>
        <v>25.12</v>
      </c>
      <c r="G102" s="449">
        <f t="shared" si="9"/>
        <v>0</v>
      </c>
      <c r="H102" s="449">
        <f>'Data information'!F189</f>
        <v>0</v>
      </c>
      <c r="I102" s="449">
        <f t="shared" si="10"/>
        <v>0</v>
      </c>
      <c r="J102" s="449">
        <f t="shared" si="11"/>
        <v>0</v>
      </c>
      <c r="K102" s="460"/>
    </row>
    <row r="103" spans="1:11" s="500" customFormat="1" hidden="1">
      <c r="A103" s="460"/>
      <c r="B103" s="482"/>
      <c r="C103" s="476" t="str">
        <f>'Data information'!C190</f>
        <v xml:space="preserve"> - PL 200x200x12 mm.</v>
      </c>
      <c r="D103" s="449"/>
      <c r="E103" s="450" t="str">
        <f>'Data information'!D190</f>
        <v>กก.</v>
      </c>
      <c r="F103" s="449">
        <f>'Data information'!E190</f>
        <v>25.12</v>
      </c>
      <c r="G103" s="449">
        <f t="shared" si="9"/>
        <v>0</v>
      </c>
      <c r="H103" s="449">
        <f>'Data information'!F190</f>
        <v>0</v>
      </c>
      <c r="I103" s="449">
        <f t="shared" si="10"/>
        <v>0</v>
      </c>
      <c r="J103" s="449">
        <f t="shared" si="11"/>
        <v>0</v>
      </c>
      <c r="K103" s="460"/>
    </row>
    <row r="104" spans="1:11" s="500" customFormat="1" hidden="1">
      <c r="A104" s="460"/>
      <c r="B104" s="482"/>
      <c r="C104" s="476" t="str">
        <f>'Data information'!C191</f>
        <v xml:space="preserve"> - PL 200x200x9 mm.</v>
      </c>
      <c r="D104" s="449"/>
      <c r="E104" s="450" t="str">
        <f>'Data information'!D191</f>
        <v>กก.</v>
      </c>
      <c r="F104" s="449">
        <f>'Data information'!E191</f>
        <v>25.12</v>
      </c>
      <c r="G104" s="449">
        <f t="shared" si="9"/>
        <v>0</v>
      </c>
      <c r="H104" s="449">
        <f>'Data information'!F191</f>
        <v>0</v>
      </c>
      <c r="I104" s="449">
        <f t="shared" si="10"/>
        <v>0</v>
      </c>
      <c r="J104" s="449">
        <f t="shared" si="11"/>
        <v>0</v>
      </c>
      <c r="K104" s="460"/>
    </row>
    <row r="105" spans="1:11" s="500" customFormat="1" hidden="1">
      <c r="A105" s="460"/>
      <c r="B105" s="482"/>
      <c r="C105" s="476" t="str">
        <f>'Data information'!C192</f>
        <v xml:space="preserve"> - PL 6 mm.</v>
      </c>
      <c r="D105" s="449"/>
      <c r="E105" s="450" t="str">
        <f>'Data information'!D192</f>
        <v>กก.</v>
      </c>
      <c r="F105" s="449">
        <f>'Data information'!E192</f>
        <v>25.12</v>
      </c>
      <c r="G105" s="449">
        <f t="shared" si="9"/>
        <v>0</v>
      </c>
      <c r="H105" s="449">
        <f>'Data information'!F192</f>
        <v>0</v>
      </c>
      <c r="I105" s="449">
        <f t="shared" si="10"/>
        <v>0</v>
      </c>
      <c r="J105" s="449">
        <f t="shared" si="11"/>
        <v>0</v>
      </c>
      <c r="K105" s="460"/>
    </row>
    <row r="106" spans="1:11" s="500" customFormat="1" hidden="1">
      <c r="A106" s="460"/>
      <c r="B106" s="482"/>
      <c r="C106" s="476" t="str">
        <f>'Data information'!C193</f>
        <v xml:space="preserve"> - Bolt M16 (ฝังลึก 0.40 ม.)</v>
      </c>
      <c r="D106" s="449"/>
      <c r="E106" s="450" t="str">
        <f>'Data information'!D193</f>
        <v>ชุด</v>
      </c>
      <c r="F106" s="449">
        <f>'Data information'!E193</f>
        <v>160</v>
      </c>
      <c r="G106" s="449">
        <f t="shared" si="9"/>
        <v>0</v>
      </c>
      <c r="H106" s="449">
        <f>'Data information'!F193</f>
        <v>0</v>
      </c>
      <c r="I106" s="449">
        <f t="shared" si="10"/>
        <v>0</v>
      </c>
      <c r="J106" s="449">
        <f t="shared" si="11"/>
        <v>0</v>
      </c>
      <c r="K106" s="460"/>
    </row>
    <row r="107" spans="1:11" s="500" customFormat="1" hidden="1">
      <c r="A107" s="460"/>
      <c r="B107" s="482"/>
      <c r="C107" s="476" t="str">
        <f>'Data information'!C194</f>
        <v xml:space="preserve"> - Bolt M20 (ฝังลึก 0.40 ม.)</v>
      </c>
      <c r="D107" s="449"/>
      <c r="E107" s="450" t="str">
        <f>'Data information'!D194</f>
        <v>ชุด</v>
      </c>
      <c r="F107" s="449">
        <f>'Data information'!E194</f>
        <v>150</v>
      </c>
      <c r="G107" s="449">
        <f t="shared" si="9"/>
        <v>0</v>
      </c>
      <c r="H107" s="449">
        <f>'Data information'!F194</f>
        <v>0</v>
      </c>
      <c r="I107" s="449">
        <f t="shared" si="10"/>
        <v>0</v>
      </c>
      <c r="J107" s="449">
        <f t="shared" si="11"/>
        <v>0</v>
      </c>
      <c r="K107" s="460"/>
    </row>
    <row r="108" spans="1:11" s="500" customFormat="1" hidden="1">
      <c r="A108" s="460"/>
      <c r="B108" s="482"/>
      <c r="C108" s="476" t="str">
        <f>'Data information'!C195</f>
        <v xml:space="preserve"> - Bolt M25 (ฝังลึก 0.50 ม.)</v>
      </c>
      <c r="D108" s="449"/>
      <c r="E108" s="450" t="str">
        <f>'Data information'!D195</f>
        <v>ชุด</v>
      </c>
      <c r="F108" s="449">
        <f>'Data information'!E195</f>
        <v>175</v>
      </c>
      <c r="G108" s="449">
        <f t="shared" si="9"/>
        <v>0</v>
      </c>
      <c r="H108" s="449">
        <f>'Data information'!F195</f>
        <v>0</v>
      </c>
      <c r="I108" s="449">
        <f t="shared" si="10"/>
        <v>0</v>
      </c>
      <c r="J108" s="449">
        <f t="shared" si="11"/>
        <v>0</v>
      </c>
      <c r="K108" s="460"/>
    </row>
    <row r="109" spans="1:11" s="500" customFormat="1" hidden="1">
      <c r="A109" s="460"/>
      <c r="B109" s="482"/>
      <c r="C109" s="476" t="str">
        <f>'Data information'!C196</f>
        <v xml:space="preserve"> - Dowel DB12 (ฝังลึก 0.30 ม.)</v>
      </c>
      <c r="D109" s="449"/>
      <c r="E109" s="450" t="str">
        <f>'Data information'!D196</f>
        <v>กก.</v>
      </c>
      <c r="F109" s="449">
        <f>'Data information'!E196</f>
        <v>20.2</v>
      </c>
      <c r="G109" s="449">
        <f t="shared" si="9"/>
        <v>0</v>
      </c>
      <c r="H109" s="449">
        <f>'Data information'!F196</f>
        <v>0</v>
      </c>
      <c r="I109" s="449">
        <f t="shared" si="10"/>
        <v>0</v>
      </c>
      <c r="J109" s="449">
        <f t="shared" si="11"/>
        <v>0</v>
      </c>
      <c r="K109" s="460"/>
    </row>
    <row r="110" spans="1:11" s="500" customFormat="1" hidden="1">
      <c r="A110" s="460"/>
      <c r="B110" s="482"/>
      <c r="C110" s="476" t="str">
        <f>'Data information'!C197</f>
        <v xml:space="preserve"> - Dowel DB12 (ฝังลึก 0.40 ม.)</v>
      </c>
      <c r="D110" s="449"/>
      <c r="E110" s="450" t="str">
        <f>'Data information'!D197</f>
        <v>กก.</v>
      </c>
      <c r="F110" s="449">
        <f>'Data information'!E197</f>
        <v>20.2</v>
      </c>
      <c r="G110" s="449">
        <f t="shared" si="9"/>
        <v>0</v>
      </c>
      <c r="H110" s="449">
        <f>'Data information'!F197</f>
        <v>0</v>
      </c>
      <c r="I110" s="449">
        <f t="shared" si="10"/>
        <v>0</v>
      </c>
      <c r="J110" s="449">
        <f t="shared" si="11"/>
        <v>0</v>
      </c>
      <c r="K110" s="460"/>
    </row>
    <row r="111" spans="1:11" s="500" customFormat="1" hidden="1">
      <c r="A111" s="460"/>
      <c r="B111" s="482"/>
      <c r="C111" s="476" t="str">
        <f>'Data information'!C198</f>
        <v xml:space="preserve"> - Dowel DB16 (ฝังลึก 0.40 ม.)</v>
      </c>
      <c r="D111" s="449"/>
      <c r="E111" s="450" t="str">
        <f>'Data information'!D198</f>
        <v>กก.</v>
      </c>
      <c r="F111" s="449">
        <f>'Data information'!E198</f>
        <v>20.14</v>
      </c>
      <c r="G111" s="449">
        <f t="shared" si="9"/>
        <v>0</v>
      </c>
      <c r="H111" s="449">
        <f>'Data information'!F198</f>
        <v>0</v>
      </c>
      <c r="I111" s="449">
        <f t="shared" si="10"/>
        <v>0</v>
      </c>
      <c r="J111" s="449">
        <f t="shared" si="11"/>
        <v>0</v>
      </c>
      <c r="K111" s="460"/>
    </row>
    <row r="112" spans="1:11" s="500" customFormat="1" hidden="1">
      <c r="A112" s="460"/>
      <c r="B112" s="482"/>
      <c r="C112" s="476" t="str">
        <f>'Data information'!C199</f>
        <v xml:space="preserve"> - Dowel DB20 (ฝังลึก 0.40 ม.)</v>
      </c>
      <c r="D112" s="449"/>
      <c r="E112" s="450" t="str">
        <f>'Data information'!D199</f>
        <v>กก.</v>
      </c>
      <c r="F112" s="449">
        <f>'Data information'!E199</f>
        <v>20.18</v>
      </c>
      <c r="G112" s="449">
        <f t="shared" si="9"/>
        <v>0</v>
      </c>
      <c r="H112" s="449">
        <f>'Data information'!F199</f>
        <v>0</v>
      </c>
      <c r="I112" s="449">
        <f t="shared" si="10"/>
        <v>0</v>
      </c>
      <c r="J112" s="449">
        <f t="shared" si="11"/>
        <v>0</v>
      </c>
      <c r="K112" s="460"/>
    </row>
    <row r="113" spans="1:11" s="500" customFormat="1" hidden="1">
      <c r="A113" s="460"/>
      <c r="B113" s="482"/>
      <c r="C113" s="476" t="str">
        <f>'Data information'!C200</f>
        <v xml:space="preserve"> - Dowel DB25 (ฝังลึก 0.40 ม.)</v>
      </c>
      <c r="D113" s="449"/>
      <c r="E113" s="450" t="str">
        <f>'Data information'!D200</f>
        <v>กก.</v>
      </c>
      <c r="F113" s="449">
        <f>'Data information'!E200</f>
        <v>20.41</v>
      </c>
      <c r="G113" s="449">
        <f t="shared" si="9"/>
        <v>0</v>
      </c>
      <c r="H113" s="449">
        <f>'Data information'!F200</f>
        <v>0</v>
      </c>
      <c r="I113" s="449">
        <f t="shared" si="10"/>
        <v>0</v>
      </c>
      <c r="J113" s="449">
        <f t="shared" si="11"/>
        <v>0</v>
      </c>
      <c r="K113" s="460"/>
    </row>
    <row r="114" spans="1:11" s="500" customFormat="1" hidden="1">
      <c r="A114" s="460"/>
      <c r="B114" s="482"/>
      <c r="C114" s="476" t="str">
        <f>'Data information'!C201</f>
        <v xml:space="preserve"> - ค่าแรงเชื่อม ประกอบเหล็กโครงสร้าง</v>
      </c>
      <c r="D114" s="449"/>
      <c r="E114" s="450" t="str">
        <f>'Data information'!D201</f>
        <v>กก.</v>
      </c>
      <c r="F114" s="449">
        <f>'Data information'!E201</f>
        <v>0</v>
      </c>
      <c r="G114" s="449">
        <f t="shared" si="9"/>
        <v>0</v>
      </c>
      <c r="H114" s="449">
        <f>'Data information'!F201</f>
        <v>10</v>
      </c>
      <c r="I114" s="449">
        <f t="shared" si="10"/>
        <v>0</v>
      </c>
      <c r="J114" s="449">
        <f t="shared" si="11"/>
        <v>0</v>
      </c>
      <c r="K114" s="460"/>
    </row>
    <row r="115" spans="1:11" s="500" customFormat="1" hidden="1">
      <c r="A115" s="460"/>
      <c r="B115" s="482"/>
      <c r="C115" s="476" t="str">
        <f>'Data information'!C202</f>
        <v xml:space="preserve"> - ทาสีกันสนิม</v>
      </c>
      <c r="D115" s="449"/>
      <c r="E115" s="450" t="str">
        <f>'Data information'!D202</f>
        <v>ตร.ม.</v>
      </c>
      <c r="F115" s="449">
        <f>'Data information'!E202</f>
        <v>22.42</v>
      </c>
      <c r="G115" s="449">
        <f t="shared" si="9"/>
        <v>0</v>
      </c>
      <c r="H115" s="449">
        <f>'Data information'!F202</f>
        <v>30</v>
      </c>
      <c r="I115" s="449">
        <f t="shared" si="10"/>
        <v>0</v>
      </c>
      <c r="J115" s="449">
        <f t="shared" si="11"/>
        <v>0</v>
      </c>
      <c r="K115" s="460"/>
    </row>
    <row r="116" spans="1:11" s="500" customFormat="1" hidden="1">
      <c r="A116" s="460"/>
      <c r="B116" s="482"/>
      <c r="C116" s="476" t="str">
        <f>'Data information'!C203</f>
        <v xml:space="preserve"> - ทาสีน้ำมัน</v>
      </c>
      <c r="D116" s="449"/>
      <c r="E116" s="450" t="str">
        <f>'Data information'!D203</f>
        <v>ตร.ม.</v>
      </c>
      <c r="F116" s="449">
        <f>'Data information'!E203</f>
        <v>66.12</v>
      </c>
      <c r="G116" s="449">
        <f t="shared" si="9"/>
        <v>0</v>
      </c>
      <c r="H116" s="449">
        <f>'Data information'!F203</f>
        <v>35</v>
      </c>
      <c r="I116" s="449">
        <f t="shared" si="10"/>
        <v>0</v>
      </c>
      <c r="J116" s="449">
        <f t="shared" si="11"/>
        <v>0</v>
      </c>
      <c r="K116" s="460"/>
    </row>
    <row r="117" spans="1:11" s="500" customFormat="1" hidden="1">
      <c r="A117" s="460"/>
      <c r="B117" s="482"/>
      <c r="C117" s="476"/>
      <c r="D117" s="449"/>
      <c r="E117" s="450"/>
      <c r="F117" s="449"/>
      <c r="G117" s="449"/>
      <c r="H117" s="449"/>
      <c r="I117" s="449"/>
      <c r="J117" s="449"/>
      <c r="K117" s="460"/>
    </row>
    <row r="118" spans="1:11" s="500" customFormat="1" hidden="1">
      <c r="A118" s="451"/>
      <c r="B118" s="475"/>
      <c r="C118" s="486" t="s">
        <v>163</v>
      </c>
      <c r="D118" s="467"/>
      <c r="E118" s="468"/>
      <c r="F118" s="467"/>
      <c r="G118" s="467">
        <f>SUM(G75:G117)</f>
        <v>0</v>
      </c>
      <c r="H118" s="467"/>
      <c r="I118" s="467">
        <f>SUM(I75:I117)</f>
        <v>0</v>
      </c>
      <c r="J118" s="467">
        <f>SUM(J75:J117)</f>
        <v>0</v>
      </c>
      <c r="K118" s="451"/>
    </row>
    <row r="119" spans="1:11" s="500" customFormat="1">
      <c r="A119" s="460"/>
      <c r="B119" s="482"/>
      <c r="C119" s="483"/>
      <c r="D119" s="460"/>
      <c r="E119" s="461"/>
      <c r="F119" s="460"/>
      <c r="G119" s="460"/>
      <c r="H119" s="460"/>
      <c r="I119" s="460"/>
      <c r="J119" s="460"/>
      <c r="K119" s="460"/>
    </row>
    <row r="120" spans="1:11" s="500" customFormat="1">
      <c r="A120" s="464"/>
      <c r="B120" s="703" t="str">
        <f>"รวม"&amp;B36</f>
        <v>รวมหมวดงานวิศวกรรมโครงสร้าง</v>
      </c>
      <c r="C120" s="703"/>
      <c r="D120" s="462"/>
      <c r="E120" s="463"/>
      <c r="F120" s="462"/>
      <c r="G120" s="462">
        <f>G74+G118</f>
        <v>0</v>
      </c>
      <c r="H120" s="462"/>
      <c r="I120" s="462">
        <f>I74+I118</f>
        <v>0</v>
      </c>
      <c r="J120" s="462">
        <f>J74+J118</f>
        <v>0</v>
      </c>
      <c r="K120" s="464"/>
    </row>
    <row r="121" spans="1:11" s="500" customFormat="1">
      <c r="A121" s="480" t="str">
        <f>A12</f>
        <v>9.7.3</v>
      </c>
      <c r="B121" s="481" t="str">
        <f>B12</f>
        <v>หมวดงานสถาปัตยกรรม</v>
      </c>
      <c r="C121" s="476"/>
      <c r="D121" s="451"/>
      <c r="E121" s="458"/>
      <c r="F121" s="451"/>
      <c r="G121" s="451"/>
      <c r="H121" s="451"/>
      <c r="I121" s="451"/>
      <c r="J121" s="451"/>
      <c r="K121" s="451"/>
    </row>
    <row r="122" spans="1:11" s="500" customFormat="1" hidden="1">
      <c r="A122" s="480"/>
      <c r="B122" s="481"/>
      <c r="C122" s="485" t="str">
        <f>'Data information'!C205</f>
        <v>งานวัสดุมุงหลังคา</v>
      </c>
      <c r="D122" s="451"/>
      <c r="E122" s="458"/>
      <c r="F122" s="451"/>
      <c r="G122" s="451"/>
      <c r="H122" s="451"/>
      <c r="I122" s="451"/>
      <c r="J122" s="451"/>
      <c r="K122" s="451"/>
    </row>
    <row r="123" spans="1:11" s="500" customFormat="1" hidden="1">
      <c r="A123" s="451"/>
      <c r="B123" s="475"/>
      <c r="C123" s="476" t="str">
        <f>'Data information'!C206</f>
        <v xml:space="preserve"> - หลังคา METALSHEET+โฟม หนา 5 ซม.พร้อม Flashing ครอบปิด อุปกรณ์การติดตั้ง</v>
      </c>
      <c r="D123" s="449"/>
      <c r="E123" s="450" t="str">
        <f>'Data information'!D206</f>
        <v>ตร.ม.</v>
      </c>
      <c r="F123" s="449">
        <f>'Data information'!E206</f>
        <v>970</v>
      </c>
      <c r="G123" s="449">
        <f>D123*F123</f>
        <v>0</v>
      </c>
      <c r="H123" s="449">
        <f>'Data information'!F206</f>
        <v>70</v>
      </c>
      <c r="I123" s="449">
        <f>D123*H123</f>
        <v>0</v>
      </c>
      <c r="J123" s="449">
        <f>G123+I123</f>
        <v>0</v>
      </c>
      <c r="K123" s="469" t="s">
        <v>967</v>
      </c>
    </row>
    <row r="124" spans="1:11" s="500" customFormat="1" hidden="1">
      <c r="A124" s="460"/>
      <c r="B124" s="482"/>
      <c r="C124" s="476" t="str">
        <f>'Data information'!C207</f>
        <v xml:space="preserve"> - หลังคาอะครีลิคชนิดแผ่นเรียบโปร่งแสงกันความร้อน ขนาด 1.380X4.00 ม. หนา 6 มม.</v>
      </c>
      <c r="D124" s="449"/>
      <c r="E124" s="450" t="str">
        <f>'Data information'!D207</f>
        <v>ตร.ม.</v>
      </c>
      <c r="F124" s="449">
        <f>'Data information'!E207</f>
        <v>997.5</v>
      </c>
      <c r="G124" s="449">
        <f>D124*F124</f>
        <v>0</v>
      </c>
      <c r="H124" s="449">
        <f>'Data information'!F207</f>
        <v>0</v>
      </c>
      <c r="I124" s="449">
        <f>D124*H124</f>
        <v>0</v>
      </c>
      <c r="J124" s="449">
        <f>G124+I124</f>
        <v>0</v>
      </c>
      <c r="K124" s="460"/>
    </row>
    <row r="125" spans="1:11" s="500" customFormat="1" hidden="1">
      <c r="A125" s="460"/>
      <c r="B125" s="482"/>
      <c r="C125" s="476" t="str">
        <f>'Data information'!C208</f>
        <v xml:space="preserve"> - รางน้ำฝน คสล. ผิวภายในรางขัดมันเรียบผสมน้ำยากันซึม </v>
      </c>
      <c r="D125" s="449"/>
      <c r="E125" s="450" t="str">
        <f>'Data information'!D208</f>
        <v>ม.</v>
      </c>
      <c r="F125" s="449">
        <f>'Data information'!E208</f>
        <v>1560</v>
      </c>
      <c r="G125" s="449">
        <f>D125*F125</f>
        <v>0</v>
      </c>
      <c r="H125" s="449">
        <f>'Data information'!F208</f>
        <v>300</v>
      </c>
      <c r="I125" s="449">
        <f>D125*H125</f>
        <v>0</v>
      </c>
      <c r="J125" s="449">
        <f>G125+I125</f>
        <v>0</v>
      </c>
      <c r="K125" s="460"/>
    </row>
    <row r="126" spans="1:11" s="500" customFormat="1" hidden="1">
      <c r="A126" s="480"/>
      <c r="B126" s="481"/>
      <c r="C126" s="485" t="str">
        <f>'Data information'!C209</f>
        <v>งานฝ้าเพดาน</v>
      </c>
      <c r="D126" s="449"/>
      <c r="E126" s="458"/>
      <c r="F126" s="451"/>
      <c r="G126" s="451"/>
      <c r="H126" s="451"/>
      <c r="I126" s="451"/>
      <c r="J126" s="451"/>
      <c r="K126" s="451"/>
    </row>
    <row r="127" spans="1:11" s="500" customFormat="1" hidden="1">
      <c r="A127" s="451"/>
      <c r="B127" s="475"/>
      <c r="C127" s="476" t="str">
        <f>'Data information'!C210</f>
        <v xml:space="preserve"> - C1-ฝ้าเพดานแต่งเรียบ ท้องพื้นคอนกรีตโครงสร้าง </v>
      </c>
      <c r="D127" s="449"/>
      <c r="E127" s="450" t="str">
        <f>'Data information'!D210</f>
        <v>ตร.ม.</v>
      </c>
      <c r="F127" s="449">
        <f>'Data information'!E210</f>
        <v>24</v>
      </c>
      <c r="G127" s="449">
        <f>D127*F127</f>
        <v>0</v>
      </c>
      <c r="H127" s="449">
        <f>'Data information'!F210</f>
        <v>30</v>
      </c>
      <c r="I127" s="449">
        <f>D127*H127</f>
        <v>0</v>
      </c>
      <c r="J127" s="449">
        <f>G127+I127</f>
        <v>0</v>
      </c>
      <c r="K127" s="469"/>
    </row>
    <row r="128" spans="1:11" s="500" customFormat="1" hidden="1">
      <c r="A128" s="460"/>
      <c r="B128" s="482"/>
      <c r="C128" s="476" t="str">
        <f>'Data information'!C211</f>
        <v xml:space="preserve"> - C2-ฝ้าเพดานยิบซั่มบอร์ดชนิดขอบลาดหนา 9 มม.โครงเคร่า ซีไลน์เหล็กอาบสังกะสี  @0.60 ม.# </v>
      </c>
      <c r="D128" s="449"/>
      <c r="E128" s="450" t="str">
        <f>'Data information'!D211</f>
        <v>ตร.ม.</v>
      </c>
      <c r="F128" s="449">
        <f>'Data information'!E211</f>
        <v>186.33</v>
      </c>
      <c r="G128" s="449">
        <f>D128*F128</f>
        <v>0</v>
      </c>
      <c r="H128" s="449">
        <f>'Data information'!F211</f>
        <v>75</v>
      </c>
      <c r="I128" s="449">
        <f>D128*H128</f>
        <v>0</v>
      </c>
      <c r="J128" s="449">
        <f>G128+I128</f>
        <v>0</v>
      </c>
      <c r="K128" s="460"/>
    </row>
    <row r="129" spans="1:11" s="500" customFormat="1" hidden="1">
      <c r="A129" s="460"/>
      <c r="B129" s="482"/>
      <c r="C129" s="476" t="str">
        <f>'Data information'!C212</f>
        <v xml:space="preserve"> - C3-ฝ้าเพดานยิบซั่มบอร์ดชนิดทนชื้นขอบลาดหนา 9 มม.โครงเคร่า ซีไลน์เหล็กอาบสังกะสี  @0.60 ม.# </v>
      </c>
      <c r="D129" s="449"/>
      <c r="E129" s="450" t="str">
        <f>'Data information'!D212</f>
        <v>ตร.ม.</v>
      </c>
      <c r="F129" s="449">
        <f>'Data information'!E212</f>
        <v>212.5</v>
      </c>
      <c r="G129" s="449">
        <f>D129*F129</f>
        <v>0</v>
      </c>
      <c r="H129" s="449">
        <f>'Data information'!F212</f>
        <v>75</v>
      </c>
      <c r="I129" s="449">
        <f>D129*H129</f>
        <v>0</v>
      </c>
      <c r="J129" s="449">
        <f>G129+I129</f>
        <v>0</v>
      </c>
      <c r="K129" s="460"/>
    </row>
    <row r="130" spans="1:11" s="500" customFormat="1" hidden="1">
      <c r="A130" s="460"/>
      <c r="B130" s="482"/>
      <c r="C130" s="476" t="str">
        <f>'Data information'!C213</f>
        <v xml:space="preserve"> - C4-ฝ้าเพดานยิบซั่มบอร์ด ซับเสียงหนา 12 มม. โครงเคร่า ที-บาร์สีขาว @ 0.60 ม.# </v>
      </c>
      <c r="D130" s="449"/>
      <c r="E130" s="450" t="str">
        <f>'Data information'!D213</f>
        <v>ตร.ม.</v>
      </c>
      <c r="F130" s="449">
        <f>'Data information'!E213</f>
        <v>357.55</v>
      </c>
      <c r="G130" s="449">
        <f>D130*F130</f>
        <v>0</v>
      </c>
      <c r="H130" s="449">
        <f>'Data information'!F213</f>
        <v>52</v>
      </c>
      <c r="I130" s="449">
        <f>D130*H130</f>
        <v>0</v>
      </c>
      <c r="J130" s="449">
        <f>G130+I130</f>
        <v>0</v>
      </c>
      <c r="K130" s="460"/>
    </row>
    <row r="131" spans="1:11" s="500" customFormat="1" hidden="1">
      <c r="A131" s="460"/>
      <c r="B131" s="482"/>
      <c r="C131" s="476" t="str">
        <f>'Data information'!C214</f>
        <v xml:space="preserve"> - C5-ฝ้าเพดานยิบซั่มบอร์ดชนิดขอบลาดหนา 9 มม.โครงเคร่า ซีไลน์เหล็กอาบสังกะสี  @0.60 ม.# </v>
      </c>
      <c r="D131" s="449"/>
      <c r="E131" s="450" t="str">
        <f>'Data information'!D214</f>
        <v>ตร.ม.</v>
      </c>
      <c r="F131" s="449">
        <f>'Data information'!E214</f>
        <v>186.33</v>
      </c>
      <c r="G131" s="449">
        <f>D131*F131</f>
        <v>0</v>
      </c>
      <c r="H131" s="449">
        <f>'Data information'!F214</f>
        <v>75</v>
      </c>
      <c r="I131" s="449">
        <f>D131*H131</f>
        <v>0</v>
      </c>
      <c r="J131" s="449">
        <f>G131+I131</f>
        <v>0</v>
      </c>
      <c r="K131" s="469" t="s">
        <v>967</v>
      </c>
    </row>
    <row r="132" spans="1:11" s="500" customFormat="1">
      <c r="A132" s="480"/>
      <c r="B132" s="481"/>
      <c r="C132" s="485" t="str">
        <f>'Data information'!C215</f>
        <v>งานผนัง</v>
      </c>
      <c r="D132" s="449"/>
      <c r="E132" s="458"/>
      <c r="F132" s="451"/>
      <c r="G132" s="451"/>
      <c r="H132" s="451"/>
      <c r="I132" s="451"/>
      <c r="J132" s="451"/>
      <c r="K132" s="451"/>
    </row>
    <row r="133" spans="1:11" s="500" customFormat="1" hidden="1">
      <c r="A133" s="451"/>
      <c r="B133" s="475"/>
      <c r="C133" s="476" t="str">
        <f>'Data information'!C216</f>
        <v xml:space="preserve"> - ผ1-ผ4-ผนังก่อคอนกรีตบล็อคขนาด 0.15X0.30ม.หนา 7 ซม.</v>
      </c>
      <c r="D133" s="449"/>
      <c r="E133" s="450" t="str">
        <f>'Data information'!D216</f>
        <v>ตร.ม.</v>
      </c>
      <c r="F133" s="449">
        <f>'Data information'!E216</f>
        <v>202.34</v>
      </c>
      <c r="G133" s="449">
        <f>D133*F133</f>
        <v>0</v>
      </c>
      <c r="H133" s="449">
        <f>'Data information'!F216</f>
        <v>56</v>
      </c>
      <c r="I133" s="449">
        <f>D133*H133</f>
        <v>0</v>
      </c>
      <c r="J133" s="449">
        <f>G133+I133</f>
        <v>0</v>
      </c>
      <c r="K133" s="469" t="s">
        <v>967</v>
      </c>
    </row>
    <row r="134" spans="1:11" s="500" customFormat="1" hidden="1">
      <c r="A134" s="460"/>
      <c r="B134" s="482"/>
      <c r="C134" s="476" t="str">
        <f>'Data information'!C217</f>
        <v xml:space="preserve"> - งานผนังผิวฉาบปูนเรียบ</v>
      </c>
      <c r="D134" s="449"/>
      <c r="E134" s="450" t="str">
        <f>'Data information'!D217</f>
        <v>ตร.ม.</v>
      </c>
      <c r="F134" s="449">
        <f>'Data information'!E217</f>
        <v>75.22</v>
      </c>
      <c r="G134" s="449">
        <f t="shared" ref="G134:G144" si="12">D134*F134</f>
        <v>0</v>
      </c>
      <c r="H134" s="449">
        <f>'Data information'!F217</f>
        <v>87</v>
      </c>
      <c r="I134" s="449">
        <f t="shared" ref="I134:I144" si="13">D134*H134</f>
        <v>0</v>
      </c>
      <c r="J134" s="449">
        <f t="shared" ref="J134:J144" si="14">G134+I134</f>
        <v>0</v>
      </c>
      <c r="K134" s="469" t="s">
        <v>967</v>
      </c>
    </row>
    <row r="135" spans="1:11" s="500" customFormat="1" hidden="1">
      <c r="A135" s="460"/>
      <c r="B135" s="482"/>
      <c r="C135" s="476" t="str">
        <f>'Data information'!C218</f>
        <v xml:space="preserve"> - ผ5-ผนังผิวฉาบปูน กรุกระเบื้องเกรซพอซเลนขนาด 0.30X0.60 ม.</v>
      </c>
      <c r="D135" s="449"/>
      <c r="E135" s="450" t="str">
        <f>'Data information'!D218</f>
        <v>ตร.ม.</v>
      </c>
      <c r="F135" s="449">
        <f>'Data information'!E218</f>
        <v>370</v>
      </c>
      <c r="G135" s="449">
        <f t="shared" si="12"/>
        <v>0</v>
      </c>
      <c r="H135" s="449">
        <f>'Data information'!F218</f>
        <v>189</v>
      </c>
      <c r="I135" s="449">
        <f t="shared" si="13"/>
        <v>0</v>
      </c>
      <c r="J135" s="449">
        <f t="shared" si="14"/>
        <v>0</v>
      </c>
      <c r="K135" s="460"/>
    </row>
    <row r="136" spans="1:11" s="500" customFormat="1">
      <c r="A136" s="460"/>
      <c r="B136" s="482"/>
      <c r="C136" s="476" t="str">
        <f>'Data information'!C219</f>
        <v xml:space="preserve"> - ผ6-ผนังคอนกรีตโครงสร้าง ฉาบปูนเรียบ</v>
      </c>
      <c r="D136" s="449"/>
      <c r="E136" s="450" t="str">
        <f>'Data information'!D219</f>
        <v>ตร.ม.</v>
      </c>
      <c r="F136" s="449">
        <f>'Data information'!E219</f>
        <v>75.22</v>
      </c>
      <c r="G136" s="449">
        <f t="shared" si="12"/>
        <v>0</v>
      </c>
      <c r="H136" s="449">
        <f>'Data information'!F219</f>
        <v>105</v>
      </c>
      <c r="I136" s="449">
        <f t="shared" si="13"/>
        <v>0</v>
      </c>
      <c r="J136" s="449">
        <f t="shared" si="14"/>
        <v>0</v>
      </c>
      <c r="K136" s="460"/>
    </row>
    <row r="137" spans="1:11" s="500" customFormat="1" hidden="1">
      <c r="A137" s="460"/>
      <c r="B137" s="482"/>
      <c r="C137" s="476" t="str">
        <f>'Data information'!C220</f>
        <v xml:space="preserve"> - ผ7-ผนังคอนกรีตโครงสร้างเปลือยผิวเคลือบด้วยน้ำยากันตะไคร่สูตรน้ำมัน</v>
      </c>
      <c r="D137" s="449"/>
      <c r="E137" s="450" t="str">
        <f>'Data information'!D220</f>
        <v>ตร.ม.</v>
      </c>
      <c r="F137" s="449">
        <f>'Data information'!E220</f>
        <v>35</v>
      </c>
      <c r="G137" s="449">
        <f t="shared" si="12"/>
        <v>0</v>
      </c>
      <c r="H137" s="449">
        <f>'Data information'!F220</f>
        <v>30</v>
      </c>
      <c r="I137" s="449">
        <f t="shared" si="13"/>
        <v>0</v>
      </c>
      <c r="J137" s="449">
        <f t="shared" si="14"/>
        <v>0</v>
      </c>
      <c r="K137" s="460"/>
    </row>
    <row r="138" spans="1:11" s="500" customFormat="1" hidden="1">
      <c r="A138" s="460"/>
      <c r="B138" s="482"/>
      <c r="C138" s="476" t="str">
        <f>'Data information'!C221</f>
        <v xml:space="preserve"> - ผ8-ผนังกรุแผ่นเมทัลชีท ลายไม้หน้ากว้าง 8" โครงเคร่าซีไลน์อาบสังกะสี (หน้าลิฟต์)</v>
      </c>
      <c r="D138" s="449"/>
      <c r="E138" s="450" t="str">
        <f>'Data information'!D221</f>
        <v>ตร.ม.</v>
      </c>
      <c r="F138" s="449">
        <f>'Data information'!E221</f>
        <v>500</v>
      </c>
      <c r="G138" s="449">
        <f t="shared" si="12"/>
        <v>0</v>
      </c>
      <c r="H138" s="449">
        <f>'Data information'!F221</f>
        <v>0</v>
      </c>
      <c r="I138" s="449">
        <f t="shared" si="13"/>
        <v>0</v>
      </c>
      <c r="J138" s="449">
        <f t="shared" si="14"/>
        <v>0</v>
      </c>
      <c r="K138" s="460"/>
    </row>
    <row r="139" spans="1:11" s="500" customFormat="1" hidden="1">
      <c r="A139" s="460"/>
      <c r="B139" s="482"/>
      <c r="C139" s="476" t="str">
        <f>'Data information'!C222</f>
        <v xml:space="preserve"> - ผ9-ผนังกรุแผ่นอลูมิเนี่ยม คอมโพสิทชนิดใส้กลางทนไฟ สีเทา</v>
      </c>
      <c r="D139" s="449"/>
      <c r="E139" s="450" t="str">
        <f>'Data information'!D222</f>
        <v>ตร.ม.</v>
      </c>
      <c r="F139" s="449">
        <f>'Data information'!E222</f>
        <v>0</v>
      </c>
      <c r="G139" s="449">
        <f t="shared" si="12"/>
        <v>0</v>
      </c>
      <c r="H139" s="449">
        <f>'Data information'!F222</f>
        <v>0</v>
      </c>
      <c r="I139" s="449">
        <f t="shared" si="13"/>
        <v>0</v>
      </c>
      <c r="J139" s="449">
        <f t="shared" si="14"/>
        <v>0</v>
      </c>
      <c r="K139" s="460"/>
    </row>
    <row r="140" spans="1:11" s="500" customFormat="1" hidden="1">
      <c r="A140" s="460"/>
      <c r="B140" s="482"/>
      <c r="C140" s="476" t="str">
        <f>'Data information'!C223</f>
        <v xml:space="preserve"> - ผ10-ผนังระแนงเหล็กกล่องชุปกาวาไนซ์ขนาด 75X40X2.3mm.@ 0.11 ม.ทาสีดำ</v>
      </c>
      <c r="D140" s="449"/>
      <c r="E140" s="450" t="str">
        <f>'Data information'!D223</f>
        <v>ตร.ม.</v>
      </c>
      <c r="F140" s="449">
        <f>'Data information'!E223</f>
        <v>1270</v>
      </c>
      <c r="G140" s="449">
        <f t="shared" si="12"/>
        <v>0</v>
      </c>
      <c r="H140" s="449">
        <f>'Data information'!F223</f>
        <v>320</v>
      </c>
      <c r="I140" s="449">
        <f t="shared" si="13"/>
        <v>0</v>
      </c>
      <c r="J140" s="449">
        <f t="shared" si="14"/>
        <v>0</v>
      </c>
      <c r="K140" s="460"/>
    </row>
    <row r="141" spans="1:11" s="500" customFormat="1" hidden="1">
      <c r="A141" s="460"/>
      <c r="B141" s="482"/>
      <c r="C141" s="476" t="str">
        <f>'Data information'!C224</f>
        <v xml:space="preserve"> - ผ11-ผนังห้องน้ำสำเร็จรูปความหนา 25 มม.ผิวผนังเป็นไฮเพรสเซอร์ลามิเนทลายไม้บริเวณส่วนหน้าห้องน้ำและประตู</v>
      </c>
      <c r="D141" s="449"/>
      <c r="E141" s="450" t="str">
        <f>'Data information'!D224</f>
        <v>ชุด</v>
      </c>
      <c r="F141" s="449">
        <f>'Data information'!E224</f>
        <v>0</v>
      </c>
      <c r="G141" s="449">
        <f t="shared" si="12"/>
        <v>0</v>
      </c>
      <c r="H141" s="449">
        <f>'Data information'!F224</f>
        <v>0</v>
      </c>
      <c r="I141" s="449">
        <f t="shared" si="13"/>
        <v>0</v>
      </c>
      <c r="J141" s="449">
        <f t="shared" si="14"/>
        <v>0</v>
      </c>
      <c r="K141" s="460"/>
    </row>
    <row r="142" spans="1:11" s="500" customFormat="1" hidden="1">
      <c r="A142" s="460"/>
      <c r="B142" s="482"/>
      <c r="C142" s="476" t="str">
        <f>'Data information'!C225</f>
        <v xml:space="preserve"> - ผ12-ผนังกระจกลามิเนตใส (กระจกใส 6 มม.+PVB 0.76 มม.+กระจกใส 6 มม.) กรอบอลูมิเนี่ยม</v>
      </c>
      <c r="D142" s="449"/>
      <c r="E142" s="450" t="str">
        <f>'Data information'!D225</f>
        <v>ตร.ม.</v>
      </c>
      <c r="F142" s="449">
        <f>'Data information'!E225</f>
        <v>2500</v>
      </c>
      <c r="G142" s="449">
        <f t="shared" si="12"/>
        <v>0</v>
      </c>
      <c r="H142" s="449">
        <f>'Data information'!F225</f>
        <v>0</v>
      </c>
      <c r="I142" s="449">
        <f t="shared" si="13"/>
        <v>0</v>
      </c>
      <c r="J142" s="449">
        <f t="shared" si="14"/>
        <v>0</v>
      </c>
      <c r="K142" s="460"/>
    </row>
    <row r="143" spans="1:11" s="500" customFormat="1" hidden="1">
      <c r="A143" s="460"/>
      <c r="B143" s="482"/>
      <c r="C143" s="476" t="str">
        <f>'Data information'!C226</f>
        <v xml:space="preserve"> - ผ13-ผนังกระจกใส ความหนากระจก 6 มม.กรอบอลูมิเนี่ยม</v>
      </c>
      <c r="D143" s="449"/>
      <c r="E143" s="450" t="str">
        <f>'Data information'!D226</f>
        <v>ตร.ม.</v>
      </c>
      <c r="F143" s="449">
        <f>'Data information'!E226</f>
        <v>1700</v>
      </c>
      <c r="G143" s="449">
        <f t="shared" si="12"/>
        <v>0</v>
      </c>
      <c r="H143" s="449">
        <f>'Data information'!F226</f>
        <v>0</v>
      </c>
      <c r="I143" s="449">
        <f t="shared" si="13"/>
        <v>0</v>
      </c>
      <c r="J143" s="449">
        <f t="shared" si="14"/>
        <v>0</v>
      </c>
      <c r="K143" s="460"/>
    </row>
    <row r="144" spans="1:11" s="500" customFormat="1" hidden="1">
      <c r="A144" s="460"/>
      <c r="B144" s="482"/>
      <c r="C144" s="476" t="str">
        <f>'Data information'!C227</f>
        <v xml:space="preserve"> - ผ14.ผนังกระจกเงา ความหนากระจก 6 มม.</v>
      </c>
      <c r="D144" s="449"/>
      <c r="E144" s="450" t="str">
        <f>'Data information'!D227</f>
        <v>ตร.ม.</v>
      </c>
      <c r="F144" s="449">
        <f>'Data information'!E227</f>
        <v>444</v>
      </c>
      <c r="G144" s="449">
        <f t="shared" si="12"/>
        <v>0</v>
      </c>
      <c r="H144" s="449">
        <f>'Data information'!F227</f>
        <v>99</v>
      </c>
      <c r="I144" s="449">
        <f t="shared" si="13"/>
        <v>0</v>
      </c>
      <c r="J144" s="449">
        <f t="shared" si="14"/>
        <v>0</v>
      </c>
      <c r="K144" s="460"/>
    </row>
    <row r="145" spans="1:11" s="500" customFormat="1">
      <c r="A145" s="480"/>
      <c r="B145" s="481"/>
      <c r="C145" s="485" t="str">
        <f>'Data information'!C228</f>
        <v>งานวัสดุผิวพื้น</v>
      </c>
      <c r="D145" s="449"/>
      <c r="E145" s="458"/>
      <c r="F145" s="451"/>
      <c r="G145" s="451"/>
      <c r="H145" s="451"/>
      <c r="I145" s="451"/>
      <c r="J145" s="451"/>
      <c r="K145" s="451"/>
    </row>
    <row r="146" spans="1:11" s="500" customFormat="1" hidden="1">
      <c r="A146" s="451"/>
      <c r="B146" s="475"/>
      <c r="C146" s="476" t="str">
        <f>'Data information'!C229</f>
        <v xml:space="preserve"> - F0-พื้นผิวขัดมันเรียบผสมผงขัดหน้าแข็ง ( FLOOR HARDENER )</v>
      </c>
      <c r="D146" s="449"/>
      <c r="E146" s="450" t="str">
        <f>'Data information'!D229</f>
        <v>ตร.ม.</v>
      </c>
      <c r="F146" s="449">
        <f>'Data information'!E229</f>
        <v>32.25</v>
      </c>
      <c r="G146" s="449">
        <f>D146*F146</f>
        <v>0</v>
      </c>
      <c r="H146" s="449">
        <f>'Data information'!F229</f>
        <v>40</v>
      </c>
      <c r="I146" s="449">
        <f>D146*H146</f>
        <v>0</v>
      </c>
      <c r="J146" s="449">
        <f>G146+I146</f>
        <v>0</v>
      </c>
      <c r="K146" s="469"/>
    </row>
    <row r="147" spans="1:11" s="500" customFormat="1" hidden="1">
      <c r="A147" s="460"/>
      <c r="B147" s="482"/>
      <c r="C147" s="476" t="str">
        <f>'Data information'!C230</f>
        <v xml:space="preserve"> - F1-พื้นปูกระเบื้อง เกรซพอซเลนขนาด 0.60X1.20 ม.</v>
      </c>
      <c r="D147" s="449"/>
      <c r="E147" s="450" t="str">
        <f>'Data information'!D230</f>
        <v>ตร.ม.</v>
      </c>
      <c r="F147" s="449">
        <f>'Data information'!E230</f>
        <v>32.25</v>
      </c>
      <c r="G147" s="449">
        <f t="shared" ref="G147:G156" si="15">D147*F147</f>
        <v>0</v>
      </c>
      <c r="H147" s="449">
        <f>'Data information'!F230</f>
        <v>40</v>
      </c>
      <c r="I147" s="449">
        <f t="shared" ref="I147:I156" si="16">D147*H147</f>
        <v>0</v>
      </c>
      <c r="J147" s="449">
        <f t="shared" ref="J147:J156" si="17">G147+I147</f>
        <v>0</v>
      </c>
      <c r="K147" s="469" t="s">
        <v>967</v>
      </c>
    </row>
    <row r="148" spans="1:11" s="500" customFormat="1" hidden="1">
      <c r="A148" s="460"/>
      <c r="B148" s="482"/>
      <c r="C148" s="476" t="str">
        <f>'Data information'!C231</f>
        <v xml:space="preserve"> - F2-พื้นปูกระเบื้อง เกรซพอซเลนขนาด 0.60X0.60 ม.</v>
      </c>
      <c r="D148" s="449"/>
      <c r="E148" s="450" t="str">
        <f>'Data information'!D231</f>
        <v>ตร.ม.</v>
      </c>
      <c r="F148" s="449">
        <f>'Data information'!E231</f>
        <v>32.25</v>
      </c>
      <c r="G148" s="449">
        <f t="shared" si="15"/>
        <v>0</v>
      </c>
      <c r="H148" s="449">
        <f>'Data information'!F231</f>
        <v>40</v>
      </c>
      <c r="I148" s="449">
        <f t="shared" si="16"/>
        <v>0</v>
      </c>
      <c r="J148" s="449">
        <f t="shared" si="17"/>
        <v>0</v>
      </c>
      <c r="K148" s="469" t="s">
        <v>967</v>
      </c>
    </row>
    <row r="149" spans="1:11" s="500" customFormat="1" hidden="1">
      <c r="A149" s="460"/>
      <c r="B149" s="482"/>
      <c r="C149" s="476" t="str">
        <f>'Data information'!C232</f>
        <v xml:space="preserve"> - F3-พื้นปูกระเบื้อง เกรซพอซเลนขนาด 0.30X0.60 ม. (ชนิดไม่ลื่น)</v>
      </c>
      <c r="D149" s="449"/>
      <c r="E149" s="450" t="str">
        <f>'Data information'!D232</f>
        <v>ตร.ม.</v>
      </c>
      <c r="F149" s="449">
        <f>'Data information'!E232</f>
        <v>398</v>
      </c>
      <c r="G149" s="449">
        <f t="shared" si="15"/>
        <v>0</v>
      </c>
      <c r="H149" s="449">
        <f>'Data information'!F232</f>
        <v>222</v>
      </c>
      <c r="I149" s="449">
        <f t="shared" si="16"/>
        <v>0</v>
      </c>
      <c r="J149" s="449">
        <f t="shared" si="17"/>
        <v>0</v>
      </c>
      <c r="K149" s="460"/>
    </row>
    <row r="150" spans="1:11" s="500" customFormat="1" hidden="1">
      <c r="A150" s="460"/>
      <c r="B150" s="482"/>
      <c r="C150" s="476" t="str">
        <f>'Data information'!C233</f>
        <v xml:space="preserve"> - F4-พื้นปูกระเบื้อง เกรซพอซเลนขนาด 0.20X1.20 ม.</v>
      </c>
      <c r="D150" s="449"/>
      <c r="E150" s="450" t="str">
        <f>'Data information'!D233</f>
        <v>ตร.ม.</v>
      </c>
      <c r="F150" s="449">
        <f>'Data information'!E233</f>
        <v>50</v>
      </c>
      <c r="G150" s="449">
        <f t="shared" si="15"/>
        <v>0</v>
      </c>
      <c r="H150" s="449">
        <f>'Data information'!F233</f>
        <v>87</v>
      </c>
      <c r="I150" s="449">
        <f t="shared" si="16"/>
        <v>0</v>
      </c>
      <c r="J150" s="449">
        <f t="shared" si="17"/>
        <v>0</v>
      </c>
      <c r="K150" s="469" t="s">
        <v>967</v>
      </c>
    </row>
    <row r="151" spans="1:11" s="500" customFormat="1" hidden="1">
      <c r="A151" s="460"/>
      <c r="B151" s="482"/>
      <c r="C151" s="476" t="str">
        <f>'Data information'!C234</f>
        <v xml:space="preserve"> - F5-พื้นปูกระเบื้องยางลายไม้ชนิดคลิ๊กล๊อคความหนาไม่น้อยกว่า 4 มม.</v>
      </c>
      <c r="D151" s="449"/>
      <c r="E151" s="450" t="str">
        <f>'Data information'!D234</f>
        <v>ตร.ม.</v>
      </c>
      <c r="F151" s="449">
        <f>'Data information'!E234</f>
        <v>382.25</v>
      </c>
      <c r="G151" s="449">
        <f t="shared" si="15"/>
        <v>0</v>
      </c>
      <c r="H151" s="449">
        <f>'Data information'!F234</f>
        <v>40</v>
      </c>
      <c r="I151" s="449">
        <f t="shared" si="16"/>
        <v>0</v>
      </c>
      <c r="J151" s="449">
        <f t="shared" si="17"/>
        <v>0</v>
      </c>
      <c r="K151" s="469" t="s">
        <v>967</v>
      </c>
    </row>
    <row r="152" spans="1:11" s="500" customFormat="1">
      <c r="A152" s="460"/>
      <c r="B152" s="482"/>
      <c r="C152" s="476" t="str">
        <f>'Data information'!C235</f>
        <v xml:space="preserve"> - F6-พื้นคอนกรีตทำผิวพิมพ์ลายสีเทาดำ (STAMPED CONCRETE)</v>
      </c>
      <c r="D152" s="449"/>
      <c r="E152" s="450" t="str">
        <f>'Data information'!D235</f>
        <v>ตร.ม.</v>
      </c>
      <c r="F152" s="449">
        <f>'Data information'!E235</f>
        <v>32.25</v>
      </c>
      <c r="G152" s="449">
        <f t="shared" si="15"/>
        <v>0</v>
      </c>
      <c r="H152" s="449">
        <f>'Data information'!F235</f>
        <v>40</v>
      </c>
      <c r="I152" s="449">
        <f t="shared" si="16"/>
        <v>0</v>
      </c>
      <c r="J152" s="449">
        <f t="shared" si="17"/>
        <v>0</v>
      </c>
      <c r="K152" s="469" t="s">
        <v>967</v>
      </c>
    </row>
    <row r="153" spans="1:11" s="500" customFormat="1" hidden="1">
      <c r="A153" s="460"/>
      <c r="B153" s="482"/>
      <c r="C153" s="476" t="str">
        <f>'Data information'!C236</f>
        <v xml:space="preserve"> - F7-พื้นปูพรม(ไนล่อน) สีเทา</v>
      </c>
      <c r="D153" s="449"/>
      <c r="E153" s="450" t="str">
        <f>'Data information'!D236</f>
        <v>ตร.ม.</v>
      </c>
      <c r="F153" s="449">
        <f>'Data information'!E236</f>
        <v>32.25</v>
      </c>
      <c r="G153" s="449">
        <f t="shared" si="15"/>
        <v>0</v>
      </c>
      <c r="H153" s="449">
        <f>'Data information'!F236</f>
        <v>40</v>
      </c>
      <c r="I153" s="449">
        <f t="shared" si="16"/>
        <v>0</v>
      </c>
      <c r="J153" s="449">
        <f t="shared" si="17"/>
        <v>0</v>
      </c>
      <c r="K153" s="469" t="s">
        <v>967</v>
      </c>
    </row>
    <row r="154" spans="1:11" s="500" customFormat="1" hidden="1">
      <c r="A154" s="460"/>
      <c r="B154" s="482"/>
      <c r="C154" s="476" t="str">
        <f>'Data information'!C237</f>
        <v xml:space="preserve"> - F8-</v>
      </c>
      <c r="D154" s="449"/>
      <c r="E154" s="450" t="str">
        <f>'Data information'!D237</f>
        <v>ตร.ม.</v>
      </c>
      <c r="F154" s="449">
        <f>'Data information'!E237</f>
        <v>0</v>
      </c>
      <c r="G154" s="449">
        <f t="shared" si="15"/>
        <v>0</v>
      </c>
      <c r="H154" s="449">
        <f>'Data information'!F237</f>
        <v>0</v>
      </c>
      <c r="I154" s="449">
        <f t="shared" si="16"/>
        <v>0</v>
      </c>
      <c r="J154" s="449">
        <f t="shared" si="17"/>
        <v>0</v>
      </c>
      <c r="K154" s="460"/>
    </row>
    <row r="155" spans="1:11" s="500" customFormat="1" hidden="1">
      <c r="A155" s="460"/>
      <c r="B155" s="482"/>
      <c r="C155" s="476" t="str">
        <f>'Data information'!C238</f>
        <v xml:space="preserve"> - F9-</v>
      </c>
      <c r="D155" s="449"/>
      <c r="E155" s="450" t="str">
        <f>'Data information'!D238</f>
        <v>ตร.ม.</v>
      </c>
      <c r="F155" s="449">
        <f>'Data information'!E238</f>
        <v>0</v>
      </c>
      <c r="G155" s="449">
        <f t="shared" si="15"/>
        <v>0</v>
      </c>
      <c r="H155" s="449">
        <f>'Data information'!F238</f>
        <v>0</v>
      </c>
      <c r="I155" s="449">
        <f t="shared" si="16"/>
        <v>0</v>
      </c>
      <c r="J155" s="449">
        <f t="shared" si="17"/>
        <v>0</v>
      </c>
      <c r="K155" s="460"/>
    </row>
    <row r="156" spans="1:11" s="500" customFormat="1" hidden="1">
      <c r="A156" s="460"/>
      <c r="B156" s="482"/>
      <c r="C156" s="476" t="str">
        <f>'Data information'!C239</f>
        <v xml:space="preserve"> - F10-พื้นคอนกรีตขัดมันเรียบผสมน้ำยากันซึม ทาทับด้วยวัสดุกันซึมชนิดผสมพียู</v>
      </c>
      <c r="D156" s="449"/>
      <c r="E156" s="450" t="str">
        <f>'Data information'!D239</f>
        <v>ตร.ม.</v>
      </c>
      <c r="F156" s="449">
        <f>'Data information'!E239</f>
        <v>50</v>
      </c>
      <c r="G156" s="449">
        <f t="shared" si="15"/>
        <v>0</v>
      </c>
      <c r="H156" s="449">
        <f>'Data information'!F239</f>
        <v>87</v>
      </c>
      <c r="I156" s="449">
        <f t="shared" si="16"/>
        <v>0</v>
      </c>
      <c r="J156" s="449">
        <f t="shared" si="17"/>
        <v>0</v>
      </c>
      <c r="K156" s="469"/>
    </row>
    <row r="157" spans="1:11" s="500" customFormat="1" hidden="1">
      <c r="A157" s="480"/>
      <c r="B157" s="481"/>
      <c r="C157" s="485" t="str">
        <f>'Data information'!C240</f>
        <v>งานประตู-หน้าต่าง</v>
      </c>
      <c r="D157" s="449"/>
      <c r="E157" s="458"/>
      <c r="F157" s="451"/>
      <c r="G157" s="451"/>
      <c r="H157" s="451"/>
      <c r="I157" s="451"/>
      <c r="J157" s="451"/>
      <c r="K157" s="451"/>
    </row>
    <row r="158" spans="1:11" s="500" customFormat="1" hidden="1">
      <c r="A158" s="451"/>
      <c r="B158" s="475"/>
      <c r="C158" s="485" t="str">
        <f>'Data information'!C375</f>
        <v>อาคาร 8</v>
      </c>
      <c r="D158" s="449"/>
      <c r="E158" s="450"/>
      <c r="F158" s="449"/>
      <c r="G158" s="449"/>
      <c r="H158" s="449"/>
      <c r="I158" s="449"/>
      <c r="J158" s="449"/>
      <c r="K158" s="469"/>
    </row>
    <row r="159" spans="1:11" s="500" customFormat="1" hidden="1">
      <c r="A159" s="460"/>
      <c r="B159" s="482"/>
      <c r="C159" s="489" t="str">
        <f>'Data information'!C376</f>
        <v xml:space="preserve"> - D1-ประตูบานเปิดคู่</v>
      </c>
      <c r="D159" s="449"/>
      <c r="E159" s="450" t="str">
        <f>'Data information'!D376</f>
        <v>ชุด</v>
      </c>
      <c r="F159" s="449">
        <f>'Data information'!E376</f>
        <v>27245.9</v>
      </c>
      <c r="G159" s="449">
        <f t="shared" ref="G159:G180" si="18">D159*F159</f>
        <v>0</v>
      </c>
      <c r="H159" s="449">
        <f>'Data information'!F376</f>
        <v>0</v>
      </c>
      <c r="I159" s="449">
        <f t="shared" ref="I159:I180" si="19">D159*H159</f>
        <v>0</v>
      </c>
      <c r="J159" s="449">
        <f t="shared" ref="J159:J180" si="20">G159+I159</f>
        <v>0</v>
      </c>
      <c r="K159" s="460"/>
    </row>
    <row r="160" spans="1:11" s="500" customFormat="1" hidden="1">
      <c r="A160" s="460"/>
      <c r="B160" s="482"/>
      <c r="C160" s="489" t="str">
        <f>'Data information'!C377</f>
        <v xml:space="preserve"> - D2-ประตูบานเปิดคู่</v>
      </c>
      <c r="D160" s="449"/>
      <c r="E160" s="450" t="str">
        <f>'Data information'!D377</f>
        <v>ชุด</v>
      </c>
      <c r="F160" s="449">
        <f>'Data information'!E377</f>
        <v>25245.000000000004</v>
      </c>
      <c r="G160" s="449">
        <f t="shared" si="18"/>
        <v>0</v>
      </c>
      <c r="H160" s="449">
        <f>'Data information'!F377</f>
        <v>0</v>
      </c>
      <c r="I160" s="449">
        <f t="shared" si="19"/>
        <v>0</v>
      </c>
      <c r="J160" s="449">
        <f t="shared" si="20"/>
        <v>0</v>
      </c>
      <c r="K160" s="460"/>
    </row>
    <row r="161" spans="1:11" s="500" customFormat="1" hidden="1">
      <c r="A161" s="460"/>
      <c r="B161" s="482"/>
      <c r="C161" s="489" t="str">
        <f>'Data information'!C378</f>
        <v xml:space="preserve"> - D3-ประตูบานเปิดเดี่ยว ประตูกันไฟ</v>
      </c>
      <c r="D161" s="449"/>
      <c r="E161" s="450" t="str">
        <f>'Data information'!D378</f>
        <v>ชุด</v>
      </c>
      <c r="F161" s="449">
        <f>'Data information'!E378</f>
        <v>16980</v>
      </c>
      <c r="G161" s="449">
        <f t="shared" si="18"/>
        <v>0</v>
      </c>
      <c r="H161" s="449">
        <f>'Data information'!F378</f>
        <v>1000</v>
      </c>
      <c r="I161" s="449">
        <f t="shared" si="19"/>
        <v>0</v>
      </c>
      <c r="J161" s="449">
        <f t="shared" si="20"/>
        <v>0</v>
      </c>
      <c r="K161" s="460"/>
    </row>
    <row r="162" spans="1:11" s="500" customFormat="1" hidden="1">
      <c r="A162" s="460"/>
      <c r="B162" s="482"/>
      <c r="C162" s="489" t="str">
        <f>'Data information'!C379</f>
        <v xml:space="preserve"> - D4-ประตูบานเปิดเดี่ยว</v>
      </c>
      <c r="D162" s="449"/>
      <c r="E162" s="450" t="str">
        <f>'Data information'!D379</f>
        <v>ชุด</v>
      </c>
      <c r="F162" s="449">
        <f>'Data information'!E379</f>
        <v>13090.000000000002</v>
      </c>
      <c r="G162" s="449">
        <f t="shared" si="18"/>
        <v>0</v>
      </c>
      <c r="H162" s="449">
        <f>'Data information'!F379</f>
        <v>0</v>
      </c>
      <c r="I162" s="449">
        <f t="shared" si="19"/>
        <v>0</v>
      </c>
      <c r="J162" s="449">
        <f t="shared" si="20"/>
        <v>0</v>
      </c>
      <c r="K162" s="460"/>
    </row>
    <row r="163" spans="1:11" s="500" customFormat="1" hidden="1">
      <c r="A163" s="460"/>
      <c r="B163" s="482"/>
      <c r="C163" s="489" t="str">
        <f>'Data information'!C380</f>
        <v xml:space="preserve"> - D5-ประตูบานเปิดเดี่ยว</v>
      </c>
      <c r="D163" s="449"/>
      <c r="E163" s="450" t="str">
        <f>'Data information'!D380</f>
        <v>ชุด</v>
      </c>
      <c r="F163" s="449">
        <f>'Data information'!E380</f>
        <v>4428</v>
      </c>
      <c r="G163" s="449">
        <f t="shared" si="18"/>
        <v>0</v>
      </c>
      <c r="H163" s="449">
        <f>'Data information'!F380</f>
        <v>180</v>
      </c>
      <c r="I163" s="449">
        <f t="shared" si="19"/>
        <v>0</v>
      </c>
      <c r="J163" s="449">
        <f t="shared" si="20"/>
        <v>0</v>
      </c>
      <c r="K163" s="460"/>
    </row>
    <row r="164" spans="1:11" s="500" customFormat="1" hidden="1">
      <c r="A164" s="460"/>
      <c r="B164" s="482"/>
      <c r="C164" s="489" t="str">
        <f>'Data information'!C381</f>
        <v xml:space="preserve"> - D6-ประตูบานเลื่อนเดี่ยว</v>
      </c>
      <c r="D164" s="449"/>
      <c r="E164" s="450" t="str">
        <f>'Data information'!D381</f>
        <v>ชุด</v>
      </c>
      <c r="F164" s="449">
        <f>'Data information'!E381</f>
        <v>5280</v>
      </c>
      <c r="G164" s="449">
        <f t="shared" si="18"/>
        <v>0</v>
      </c>
      <c r="H164" s="449">
        <f>'Data information'!F381</f>
        <v>240</v>
      </c>
      <c r="I164" s="449">
        <f t="shared" si="19"/>
        <v>0</v>
      </c>
      <c r="J164" s="449">
        <f t="shared" si="20"/>
        <v>0</v>
      </c>
      <c r="K164" s="460"/>
    </row>
    <row r="165" spans="1:11" s="500" customFormat="1" hidden="1">
      <c r="A165" s="460"/>
      <c r="B165" s="482"/>
      <c r="C165" s="489" t="str">
        <f>'Data information'!C382</f>
        <v xml:space="preserve"> - D7-ประตูบานเฟี้ยมกันเสียง</v>
      </c>
      <c r="D165" s="449"/>
      <c r="E165" s="450" t="str">
        <f>'Data information'!D382</f>
        <v>ชุด</v>
      </c>
      <c r="F165" s="449">
        <f>'Data information'!E382</f>
        <v>0</v>
      </c>
      <c r="G165" s="449">
        <f t="shared" si="18"/>
        <v>0</v>
      </c>
      <c r="H165" s="449">
        <f>'Data information'!F382</f>
        <v>0</v>
      </c>
      <c r="I165" s="449">
        <f t="shared" si="19"/>
        <v>0</v>
      </c>
      <c r="J165" s="449">
        <f t="shared" si="20"/>
        <v>0</v>
      </c>
      <c r="K165" s="460"/>
    </row>
    <row r="166" spans="1:11" s="500" customFormat="1" hidden="1">
      <c r="A166" s="460"/>
      <c r="B166" s="482"/>
      <c r="C166" s="489" t="str">
        <f>'Data information'!C383</f>
        <v xml:space="preserve"> - Ds-ประตูบานเปิดเดี่ยว</v>
      </c>
      <c r="D166" s="449"/>
      <c r="E166" s="450" t="str">
        <f>'Data information'!D383</f>
        <v>ชุด</v>
      </c>
      <c r="F166" s="449">
        <f>'Data information'!E383</f>
        <v>1650</v>
      </c>
      <c r="G166" s="449">
        <f t="shared" si="18"/>
        <v>0</v>
      </c>
      <c r="H166" s="449">
        <f>'Data information'!F383</f>
        <v>0</v>
      </c>
      <c r="I166" s="449">
        <f t="shared" si="19"/>
        <v>0</v>
      </c>
      <c r="J166" s="449">
        <f t="shared" si="20"/>
        <v>0</v>
      </c>
      <c r="K166" s="460"/>
    </row>
    <row r="167" spans="1:11" s="500" customFormat="1" hidden="1">
      <c r="A167" s="460"/>
      <c r="B167" s="482"/>
      <c r="C167" s="489" t="str">
        <f>'Data information'!C384</f>
        <v xml:space="preserve"> - W1-หน้าต่างบานเปิดเดี่ยว+ช่องแสงติดตาย (รวมกันสาดเหล็กแผ่นเรียบ)</v>
      </c>
      <c r="D167" s="449"/>
      <c r="E167" s="450" t="str">
        <f>'Data information'!D384</f>
        <v>ชุด</v>
      </c>
      <c r="F167" s="449">
        <f>'Data information'!E384</f>
        <v>12062.199999999999</v>
      </c>
      <c r="G167" s="449">
        <f t="shared" si="18"/>
        <v>0</v>
      </c>
      <c r="H167" s="449">
        <f>'Data information'!F384</f>
        <v>0</v>
      </c>
      <c r="I167" s="449">
        <f t="shared" si="19"/>
        <v>0</v>
      </c>
      <c r="J167" s="449">
        <f t="shared" si="20"/>
        <v>0</v>
      </c>
      <c r="K167" s="460"/>
    </row>
    <row r="168" spans="1:11" s="500" customFormat="1" hidden="1">
      <c r="A168" s="460"/>
      <c r="B168" s="482"/>
      <c r="C168" s="489" t="str">
        <f>'Data information'!C385</f>
        <v xml:space="preserve"> - W1A-หน้าต่างบานเปิดเดี่ยว+ช่องแสงติดตาย</v>
      </c>
      <c r="D168" s="449"/>
      <c r="E168" s="450" t="str">
        <f>'Data information'!D385</f>
        <v>ชุด</v>
      </c>
      <c r="F168" s="449">
        <f>'Data information'!E385</f>
        <v>8653</v>
      </c>
      <c r="G168" s="449">
        <f t="shared" si="18"/>
        <v>0</v>
      </c>
      <c r="H168" s="449">
        <f>'Data information'!F385</f>
        <v>0</v>
      </c>
      <c r="I168" s="449">
        <f t="shared" si="19"/>
        <v>0</v>
      </c>
      <c r="J168" s="449">
        <f t="shared" si="20"/>
        <v>0</v>
      </c>
      <c r="K168" s="460"/>
    </row>
    <row r="169" spans="1:11" s="500" customFormat="1" hidden="1">
      <c r="A169" s="460"/>
      <c r="B169" s="482"/>
      <c r="C169" s="489" t="str">
        <f>'Data information'!C386</f>
        <v xml:space="preserve"> - W2-หน้าต่างบานเลื่อนสลับ+ช่องแสงติดตาย (รวมกันสาดเหล็กแผ่นเรียบ)</v>
      </c>
      <c r="D169" s="449"/>
      <c r="E169" s="450" t="str">
        <f>'Data information'!D386</f>
        <v>ชุด</v>
      </c>
      <c r="F169" s="449">
        <f>'Data information'!E386</f>
        <v>17862.5</v>
      </c>
      <c r="G169" s="449">
        <f t="shared" si="18"/>
        <v>0</v>
      </c>
      <c r="H169" s="449">
        <f>'Data information'!F386</f>
        <v>0</v>
      </c>
      <c r="I169" s="449">
        <f t="shared" si="19"/>
        <v>0</v>
      </c>
      <c r="J169" s="449">
        <f t="shared" si="20"/>
        <v>0</v>
      </c>
      <c r="K169" s="460"/>
    </row>
    <row r="170" spans="1:11" s="500" customFormat="1" hidden="1">
      <c r="A170" s="460"/>
      <c r="B170" s="482"/>
      <c r="C170" s="489" t="str">
        <f>'Data information'!C387</f>
        <v xml:space="preserve"> - W2A-หน้าต่างบานเลื่อนสลับ+ช่องแสงติดตาย</v>
      </c>
      <c r="D170" s="449"/>
      <c r="E170" s="450" t="str">
        <f>'Data information'!D387</f>
        <v>ชุด</v>
      </c>
      <c r="F170" s="449">
        <f>'Data information'!E387</f>
        <v>15053.499999999998</v>
      </c>
      <c r="G170" s="449">
        <f t="shared" si="18"/>
        <v>0</v>
      </c>
      <c r="H170" s="449">
        <f>'Data information'!F387</f>
        <v>0</v>
      </c>
      <c r="I170" s="449">
        <f t="shared" si="19"/>
        <v>0</v>
      </c>
      <c r="J170" s="449">
        <f t="shared" si="20"/>
        <v>0</v>
      </c>
      <c r="K170" s="460"/>
    </row>
    <row r="171" spans="1:11" s="500" customFormat="1" hidden="1">
      <c r="A171" s="460"/>
      <c r="B171" s="482"/>
      <c r="C171" s="489" t="str">
        <f>'Data information'!C388</f>
        <v xml:space="preserve"> - W2B-หน้าต่างบานเลื่อนสลับ+ช่องแสงติดตาย</v>
      </c>
      <c r="D171" s="449"/>
      <c r="E171" s="450" t="str">
        <f>'Data information'!D388</f>
        <v>ชุด</v>
      </c>
      <c r="F171" s="449">
        <f>'Data information'!E388</f>
        <v>15688.874999999998</v>
      </c>
      <c r="G171" s="449">
        <f t="shared" si="18"/>
        <v>0</v>
      </c>
      <c r="H171" s="449">
        <f>'Data information'!F388</f>
        <v>0</v>
      </c>
      <c r="I171" s="449">
        <f t="shared" si="19"/>
        <v>0</v>
      </c>
      <c r="J171" s="449">
        <f t="shared" si="20"/>
        <v>0</v>
      </c>
      <c r="K171" s="460"/>
    </row>
    <row r="172" spans="1:11" s="500" customFormat="1" hidden="1">
      <c r="A172" s="460"/>
      <c r="B172" s="482"/>
      <c r="C172" s="489" t="str">
        <f>'Data information'!C389</f>
        <v xml:space="preserve"> - W3-หน้าต่างบานเลื่อนสลับ+ช่องแสงติดตาย</v>
      </c>
      <c r="D172" s="449"/>
      <c r="E172" s="450" t="str">
        <f>'Data information'!D389</f>
        <v>ชุด</v>
      </c>
      <c r="F172" s="449">
        <f>'Data information'!E389</f>
        <v>12120.999999999998</v>
      </c>
      <c r="G172" s="449">
        <f t="shared" si="18"/>
        <v>0</v>
      </c>
      <c r="H172" s="449">
        <f>'Data information'!F389</f>
        <v>0</v>
      </c>
      <c r="I172" s="449">
        <f t="shared" si="19"/>
        <v>0</v>
      </c>
      <c r="J172" s="449">
        <f t="shared" si="20"/>
        <v>0</v>
      </c>
      <c r="K172" s="460"/>
    </row>
    <row r="173" spans="1:11" s="500" customFormat="1" hidden="1">
      <c r="A173" s="460"/>
      <c r="B173" s="482"/>
      <c r="C173" s="489" t="str">
        <f>'Data information'!C390</f>
        <v xml:space="preserve"> - W3A-หน้าต่างบานเลื่อนสลับ+ช่องแสงติดตาย</v>
      </c>
      <c r="D173" s="449"/>
      <c r="E173" s="450" t="str">
        <f>'Data information'!D390</f>
        <v>ชุด</v>
      </c>
      <c r="F173" s="449">
        <f>'Data information'!E390</f>
        <v>12277.4</v>
      </c>
      <c r="G173" s="449">
        <f t="shared" si="18"/>
        <v>0</v>
      </c>
      <c r="H173" s="449">
        <f>'Data information'!F390</f>
        <v>0</v>
      </c>
      <c r="I173" s="449">
        <f t="shared" si="19"/>
        <v>0</v>
      </c>
      <c r="J173" s="449">
        <f t="shared" si="20"/>
        <v>0</v>
      </c>
      <c r="K173" s="460"/>
    </row>
    <row r="174" spans="1:11" s="500" customFormat="1" hidden="1">
      <c r="A174" s="460"/>
      <c r="B174" s="482"/>
      <c r="C174" s="489" t="str">
        <f>'Data information'!C391</f>
        <v xml:space="preserve"> - W4-หน้าต่างบานเลื่อนสลับ</v>
      </c>
      <c r="D174" s="449"/>
      <c r="E174" s="450" t="str">
        <f>'Data information'!D391</f>
        <v>ชุด</v>
      </c>
      <c r="F174" s="449">
        <f>'Data information'!E391</f>
        <v>4606.2349999999997</v>
      </c>
      <c r="G174" s="449">
        <f t="shared" si="18"/>
        <v>0</v>
      </c>
      <c r="H174" s="449">
        <f>'Data information'!F391</f>
        <v>0</v>
      </c>
      <c r="I174" s="449">
        <f t="shared" si="19"/>
        <v>0</v>
      </c>
      <c r="J174" s="449">
        <f t="shared" si="20"/>
        <v>0</v>
      </c>
      <c r="K174" s="460"/>
    </row>
    <row r="175" spans="1:11" s="500" customFormat="1" hidden="1">
      <c r="A175" s="460"/>
      <c r="B175" s="482"/>
      <c r="C175" s="489" t="str">
        <f>'Data information'!C392</f>
        <v xml:space="preserve"> - W5-หน้าต่างบานเลื่อนสลับ</v>
      </c>
      <c r="D175" s="449"/>
      <c r="E175" s="450" t="str">
        <f>'Data information'!D392</f>
        <v>ชุด</v>
      </c>
      <c r="F175" s="449">
        <f>'Data information'!E392</f>
        <v>6744.7499999999991</v>
      </c>
      <c r="G175" s="449">
        <f t="shared" si="18"/>
        <v>0</v>
      </c>
      <c r="H175" s="449">
        <f>'Data information'!F392</f>
        <v>0</v>
      </c>
      <c r="I175" s="449">
        <f t="shared" si="19"/>
        <v>0</v>
      </c>
      <c r="J175" s="449">
        <f t="shared" si="20"/>
        <v>0</v>
      </c>
      <c r="K175" s="460"/>
    </row>
    <row r="176" spans="1:11" s="500" customFormat="1" hidden="1">
      <c r="A176" s="460"/>
      <c r="B176" s="482"/>
      <c r="C176" s="489" t="str">
        <f>'Data information'!C393</f>
        <v xml:space="preserve"> - W6-หน้าต่างบานเกล็ดระบายอากาศ</v>
      </c>
      <c r="D176" s="449"/>
      <c r="E176" s="450" t="str">
        <f>'Data information'!D393</f>
        <v>ชุด</v>
      </c>
      <c r="F176" s="449">
        <f>'Data information'!E393</f>
        <v>4594.25</v>
      </c>
      <c r="G176" s="449">
        <f t="shared" si="18"/>
        <v>0</v>
      </c>
      <c r="H176" s="449">
        <f>'Data information'!F393</f>
        <v>0</v>
      </c>
      <c r="I176" s="449">
        <f t="shared" si="19"/>
        <v>0</v>
      </c>
      <c r="J176" s="449">
        <f t="shared" si="20"/>
        <v>0</v>
      </c>
      <c r="K176" s="460"/>
    </row>
    <row r="177" spans="1:11" s="500" customFormat="1" hidden="1">
      <c r="A177" s="460"/>
      <c r="B177" s="482"/>
      <c r="C177" s="489" t="str">
        <f>'Data information'!C394</f>
        <v xml:space="preserve"> - W6A-หน้าต่างบานเกล็ดระบายอากาศ</v>
      </c>
      <c r="D177" s="449"/>
      <c r="E177" s="450" t="str">
        <f>'Data information'!D394</f>
        <v>ชุด</v>
      </c>
      <c r="F177" s="449">
        <f>'Data information'!E394</f>
        <v>4056.6249999999995</v>
      </c>
      <c r="G177" s="449">
        <f t="shared" si="18"/>
        <v>0</v>
      </c>
      <c r="H177" s="449">
        <f>'Data information'!F394</f>
        <v>0</v>
      </c>
      <c r="I177" s="449">
        <f t="shared" si="19"/>
        <v>0</v>
      </c>
      <c r="J177" s="449">
        <f t="shared" si="20"/>
        <v>0</v>
      </c>
      <c r="K177" s="460"/>
    </row>
    <row r="178" spans="1:11" s="500" customFormat="1" hidden="1">
      <c r="A178" s="460"/>
      <c r="B178" s="482"/>
      <c r="C178" s="489" t="str">
        <f>'Data information'!C395</f>
        <v xml:space="preserve"> - W7-หน้าต่างบานเลื่อนคู่</v>
      </c>
      <c r="D178" s="449"/>
      <c r="E178" s="450" t="str">
        <f>'Data information'!D395</f>
        <v>ชุด</v>
      </c>
      <c r="F178" s="449">
        <f>'Data information'!E395</f>
        <v>7233.4999999999991</v>
      </c>
      <c r="G178" s="449">
        <f t="shared" si="18"/>
        <v>0</v>
      </c>
      <c r="H178" s="449">
        <f>'Data information'!F395</f>
        <v>0</v>
      </c>
      <c r="I178" s="449">
        <f t="shared" si="19"/>
        <v>0</v>
      </c>
      <c r="J178" s="449">
        <f t="shared" si="20"/>
        <v>0</v>
      </c>
      <c r="K178" s="460"/>
    </row>
    <row r="179" spans="1:11" s="500" customFormat="1" hidden="1">
      <c r="A179" s="460"/>
      <c r="B179" s="482"/>
      <c r="C179" s="489" t="str">
        <f>'Data information'!C396</f>
        <v xml:space="preserve"> - W8-หน้าต่างช่องแสงติดตาย</v>
      </c>
      <c r="D179" s="449"/>
      <c r="E179" s="450" t="str">
        <f>'Data information'!D396</f>
        <v>ชุด</v>
      </c>
      <c r="F179" s="449">
        <f>'Data information'!E396</f>
        <v>11290.125</v>
      </c>
      <c r="G179" s="449">
        <f t="shared" si="18"/>
        <v>0</v>
      </c>
      <c r="H179" s="449">
        <f>'Data information'!F396</f>
        <v>0</v>
      </c>
      <c r="I179" s="449">
        <f t="shared" si="19"/>
        <v>0</v>
      </c>
      <c r="J179" s="449">
        <f t="shared" si="20"/>
        <v>0</v>
      </c>
      <c r="K179" s="460"/>
    </row>
    <row r="180" spans="1:11" s="500" customFormat="1" hidden="1">
      <c r="A180" s="460"/>
      <c r="B180" s="482"/>
      <c r="C180" s="489" t="str">
        <f>'Data information'!C397</f>
        <v xml:space="preserve"> - W8A-หน้าต่างช่องแสงติดตาย</v>
      </c>
      <c r="D180" s="449"/>
      <c r="E180" s="450" t="str">
        <f>'Data information'!D397</f>
        <v>ชุด</v>
      </c>
      <c r="F180" s="449">
        <f>'Data information'!E397</f>
        <v>6431.95</v>
      </c>
      <c r="G180" s="449">
        <f t="shared" si="18"/>
        <v>0</v>
      </c>
      <c r="H180" s="449">
        <f>'Data information'!F397</f>
        <v>0</v>
      </c>
      <c r="I180" s="449">
        <f t="shared" si="19"/>
        <v>0</v>
      </c>
      <c r="J180" s="449">
        <f t="shared" si="20"/>
        <v>0</v>
      </c>
      <c r="K180" s="460"/>
    </row>
    <row r="181" spans="1:11" s="500" customFormat="1" hidden="1">
      <c r="A181" s="480"/>
      <c r="B181" s="481"/>
      <c r="C181" s="485" t="str">
        <f>'Data information'!C398</f>
        <v>งานสุขภัณฑ์</v>
      </c>
      <c r="D181" s="449"/>
      <c r="E181" s="458"/>
      <c r="F181" s="451"/>
      <c r="G181" s="451"/>
      <c r="H181" s="451"/>
      <c r="I181" s="451"/>
      <c r="J181" s="451"/>
      <c r="K181" s="451"/>
    </row>
    <row r="182" spans="1:11" s="500" customFormat="1" hidden="1">
      <c r="A182" s="451"/>
      <c r="B182" s="475"/>
      <c r="C182" s="489" t="str">
        <f>'Data information'!C399</f>
        <v xml:space="preserve"> - โถส้วมแบบนั่งราบ ชนิดชักโครก พร้อมอุปกรณ์ครบชุด  </v>
      </c>
      <c r="D182" s="449"/>
      <c r="E182" s="450" t="str">
        <f>'Data information'!D399</f>
        <v>ชุด</v>
      </c>
      <c r="F182" s="449">
        <f>'Data information'!E399</f>
        <v>3129.3</v>
      </c>
      <c r="G182" s="449">
        <f>D182*F182</f>
        <v>0</v>
      </c>
      <c r="H182" s="449">
        <f>'Data information'!F399</f>
        <v>450</v>
      </c>
      <c r="I182" s="449">
        <f>D182*H182</f>
        <v>0</v>
      </c>
      <c r="J182" s="449">
        <f>G182+I182</f>
        <v>0</v>
      </c>
      <c r="K182" s="469" t="s">
        <v>967</v>
      </c>
    </row>
    <row r="183" spans="1:11" s="500" customFormat="1" hidden="1">
      <c r="A183" s="460"/>
      <c r="B183" s="482"/>
      <c r="C183" s="489" t="str">
        <f>'Data information'!C400</f>
        <v xml:space="preserve"> - อ่างล้างหน้า ชนิดฝังใต้เคาน์เตอร์ พร้อมอุปกรณ์ครบชุด  </v>
      </c>
      <c r="D183" s="449"/>
      <c r="E183" s="450" t="str">
        <f>'Data information'!D400</f>
        <v>ชุด</v>
      </c>
      <c r="F183" s="449">
        <f>'Data information'!E400</f>
        <v>1762.9</v>
      </c>
      <c r="G183" s="449">
        <f t="shared" ref="G183:G195" si="21">D183*F183</f>
        <v>0</v>
      </c>
      <c r="H183" s="449">
        <f>'Data information'!F400</f>
        <v>450</v>
      </c>
      <c r="I183" s="449">
        <f t="shared" ref="I183:I195" si="22">D183*H183</f>
        <v>0</v>
      </c>
      <c r="J183" s="449">
        <f t="shared" ref="J183:J195" si="23">G183+I183</f>
        <v>0</v>
      </c>
      <c r="K183" s="460"/>
    </row>
    <row r="184" spans="1:11" s="500" customFormat="1" hidden="1">
      <c r="A184" s="460"/>
      <c r="B184" s="482"/>
      <c r="C184" s="489" t="str">
        <f>'Data information'!C401</f>
        <v xml:space="preserve"> - อ่างล้างหน้า ชนิดวางเคาน์เตอร์ พร้อมอุปกรณ์ครบชุด</v>
      </c>
      <c r="D184" s="449"/>
      <c r="E184" s="450" t="str">
        <f>'Data information'!D401</f>
        <v>ชุด</v>
      </c>
      <c r="F184" s="449">
        <f>'Data information'!E401</f>
        <v>1762.9</v>
      </c>
      <c r="G184" s="449">
        <f t="shared" si="21"/>
        <v>0</v>
      </c>
      <c r="H184" s="449">
        <f>'Data information'!F401</f>
        <v>450</v>
      </c>
      <c r="I184" s="449">
        <f t="shared" si="22"/>
        <v>0</v>
      </c>
      <c r="J184" s="449">
        <f t="shared" si="23"/>
        <v>0</v>
      </c>
      <c r="K184" s="460"/>
    </row>
    <row r="185" spans="1:11" s="500" customFormat="1" hidden="1">
      <c r="A185" s="460"/>
      <c r="B185" s="482"/>
      <c r="C185" s="489" t="str">
        <f>'Data information'!C402</f>
        <v xml:space="preserve"> - อ่างล้างหน้า ชนิดวางเคาน์เตอร์ พร้อมอุปกรณ์ครบชุด </v>
      </c>
      <c r="D185" s="449"/>
      <c r="E185" s="450" t="str">
        <f>'Data information'!D402</f>
        <v>ชุด</v>
      </c>
      <c r="F185" s="449">
        <f>'Data information'!E402</f>
        <v>1762.9</v>
      </c>
      <c r="G185" s="449">
        <f t="shared" si="21"/>
        <v>0</v>
      </c>
      <c r="H185" s="449">
        <f>'Data information'!F402</f>
        <v>450</v>
      </c>
      <c r="I185" s="449">
        <f t="shared" si="22"/>
        <v>0</v>
      </c>
      <c r="J185" s="449">
        <f t="shared" si="23"/>
        <v>0</v>
      </c>
      <c r="K185" s="460"/>
    </row>
    <row r="186" spans="1:11" s="500" customFormat="1" hidden="1">
      <c r="A186" s="460"/>
      <c r="B186" s="482"/>
      <c r="C186" s="489" t="str">
        <f>'Data information'!C403</f>
        <v xml:space="preserve"> - อ่างล้างหน้า แบบขาตั้งลอย พร้อมอุปกรณ์ครบชุด  ห้องผู้พิการ</v>
      </c>
      <c r="D186" s="449"/>
      <c r="E186" s="450" t="str">
        <f>'Data information'!D403</f>
        <v>ชุด</v>
      </c>
      <c r="F186" s="449">
        <f>'Data information'!E403</f>
        <v>3312.5</v>
      </c>
      <c r="G186" s="449">
        <f t="shared" si="21"/>
        <v>0</v>
      </c>
      <c r="H186" s="449">
        <f>'Data information'!F403</f>
        <v>450</v>
      </c>
      <c r="I186" s="449">
        <f t="shared" si="22"/>
        <v>0</v>
      </c>
      <c r="J186" s="449">
        <f t="shared" si="23"/>
        <v>0</v>
      </c>
      <c r="K186" s="460"/>
    </row>
    <row r="187" spans="1:11" s="500" customFormat="1" hidden="1">
      <c r="A187" s="460"/>
      <c r="B187" s="482"/>
      <c r="C187" s="489" t="str">
        <f>'Data information'!C404</f>
        <v xml:space="preserve"> - ก๊อกน้ำเย็นอ่างล้างหน้า</v>
      </c>
      <c r="D187" s="449"/>
      <c r="E187" s="450" t="str">
        <f>'Data information'!D404</f>
        <v>ชุด</v>
      </c>
      <c r="F187" s="449">
        <f>'Data information'!E404</f>
        <v>860.1</v>
      </c>
      <c r="G187" s="449">
        <f t="shared" si="21"/>
        <v>0</v>
      </c>
      <c r="H187" s="449">
        <f>'Data information'!F404</f>
        <v>0</v>
      </c>
      <c r="I187" s="449">
        <f t="shared" si="22"/>
        <v>0</v>
      </c>
      <c r="J187" s="449">
        <f t="shared" si="23"/>
        <v>0</v>
      </c>
      <c r="K187" s="460"/>
    </row>
    <row r="188" spans="1:11" s="500" customFormat="1" hidden="1">
      <c r="A188" s="460"/>
      <c r="B188" s="482"/>
      <c r="C188" s="489" t="str">
        <f>'Data information'!C405</f>
        <v xml:space="preserve"> - ก๊อกน้ำเย็นอ่างล้างหน้า</v>
      </c>
      <c r="D188" s="449"/>
      <c r="E188" s="450" t="str">
        <f>'Data information'!D405</f>
        <v>ชุด</v>
      </c>
      <c r="F188" s="449">
        <f>'Data information'!E405</f>
        <v>860.1</v>
      </c>
      <c r="G188" s="449">
        <f t="shared" si="21"/>
        <v>0</v>
      </c>
      <c r="H188" s="449">
        <f>'Data information'!F405</f>
        <v>0</v>
      </c>
      <c r="I188" s="449">
        <f t="shared" si="22"/>
        <v>0</v>
      </c>
      <c r="J188" s="449">
        <f t="shared" si="23"/>
        <v>0</v>
      </c>
      <c r="K188" s="460"/>
    </row>
    <row r="189" spans="1:11" s="500" customFormat="1" hidden="1">
      <c r="A189" s="460"/>
      <c r="B189" s="482"/>
      <c r="C189" s="489" t="str">
        <f>'Data information'!C406</f>
        <v xml:space="preserve"> - ก๊อกน้ำเย็นอ่างล้างหน้า</v>
      </c>
      <c r="D189" s="449"/>
      <c r="E189" s="450" t="str">
        <f>'Data information'!D406</f>
        <v>ชุด</v>
      </c>
      <c r="F189" s="449">
        <f>'Data information'!E406</f>
        <v>860.1</v>
      </c>
      <c r="G189" s="449">
        <f t="shared" si="21"/>
        <v>0</v>
      </c>
      <c r="H189" s="449">
        <f>'Data information'!F406</f>
        <v>0</v>
      </c>
      <c r="I189" s="449">
        <f t="shared" si="22"/>
        <v>0</v>
      </c>
      <c r="J189" s="449">
        <f t="shared" si="23"/>
        <v>0</v>
      </c>
      <c r="K189" s="460"/>
    </row>
    <row r="190" spans="1:11" s="500" customFormat="1" hidden="1">
      <c r="A190" s="460"/>
      <c r="B190" s="482"/>
      <c r="C190" s="489" t="str">
        <f>'Data information'!C407</f>
        <v xml:space="preserve"> - โถปัสสาวะ  พร้อมอุปกรณ์ครบชุด  </v>
      </c>
      <c r="D190" s="449"/>
      <c r="E190" s="450" t="str">
        <f>'Data information'!D407</f>
        <v>ชุด</v>
      </c>
      <c r="F190" s="449">
        <f>'Data information'!E407</f>
        <v>2348.5</v>
      </c>
      <c r="G190" s="449">
        <f t="shared" si="21"/>
        <v>0</v>
      </c>
      <c r="H190" s="449">
        <f>'Data information'!F407</f>
        <v>450</v>
      </c>
      <c r="I190" s="449">
        <f t="shared" si="22"/>
        <v>0</v>
      </c>
      <c r="J190" s="449">
        <f t="shared" si="23"/>
        <v>0</v>
      </c>
      <c r="K190" s="469" t="s">
        <v>967</v>
      </c>
    </row>
    <row r="191" spans="1:11" s="500" customFormat="1" hidden="1">
      <c r="A191" s="460"/>
      <c r="B191" s="482"/>
      <c r="C191" s="489" t="str">
        <f>'Data information'!C408</f>
        <v xml:space="preserve"> - สายชำระ</v>
      </c>
      <c r="D191" s="449"/>
      <c r="E191" s="450" t="str">
        <f>'Data information'!D408</f>
        <v>ชุด</v>
      </c>
      <c r="F191" s="449">
        <f>'Data information'!E408</f>
        <v>488</v>
      </c>
      <c r="G191" s="449">
        <f t="shared" si="21"/>
        <v>0</v>
      </c>
      <c r="H191" s="449">
        <f>'Data information'!F408</f>
        <v>35</v>
      </c>
      <c r="I191" s="449">
        <f t="shared" si="22"/>
        <v>0</v>
      </c>
      <c r="J191" s="449">
        <f t="shared" si="23"/>
        <v>0</v>
      </c>
      <c r="K191" s="460"/>
    </row>
    <row r="192" spans="1:11" s="500" customFormat="1" hidden="1">
      <c r="A192" s="460"/>
      <c r="B192" s="482"/>
      <c r="C192" s="489" t="str">
        <f>'Data information'!C409</f>
        <v xml:space="preserve"> - ตะแกรงดักกลิ่น ขนาด  2 นิ้ว</v>
      </c>
      <c r="D192" s="449"/>
      <c r="E192" s="450" t="str">
        <f>'Data information'!D409</f>
        <v>ชุด</v>
      </c>
      <c r="F192" s="449">
        <f>'Data information'!E409</f>
        <v>353.8</v>
      </c>
      <c r="G192" s="449">
        <f t="shared" si="21"/>
        <v>0</v>
      </c>
      <c r="H192" s="449">
        <f>'Data information'!F409</f>
        <v>0</v>
      </c>
      <c r="I192" s="449">
        <f t="shared" si="22"/>
        <v>0</v>
      </c>
      <c r="J192" s="449">
        <f t="shared" si="23"/>
        <v>0</v>
      </c>
      <c r="K192" s="460"/>
    </row>
    <row r="193" spans="1:11" s="500" customFormat="1" hidden="1">
      <c r="A193" s="460"/>
      <c r="B193" s="482"/>
      <c r="C193" s="489" t="str">
        <f>'Data information'!C410</f>
        <v xml:space="preserve"> - ก๊อกน้ำล้างพื้น  ***ติดใต้ชาวเวอร์ +0.45 ม.</v>
      </c>
      <c r="D193" s="449"/>
      <c r="E193" s="450" t="str">
        <f>'Data information'!D410</f>
        <v>ชุด</v>
      </c>
      <c r="F193" s="449">
        <f>'Data information'!E410</f>
        <v>292.8</v>
      </c>
      <c r="G193" s="449">
        <f t="shared" si="21"/>
        <v>0</v>
      </c>
      <c r="H193" s="449">
        <f>'Data information'!F410</f>
        <v>25</v>
      </c>
      <c r="I193" s="449">
        <f t="shared" si="22"/>
        <v>0</v>
      </c>
      <c r="J193" s="449">
        <f t="shared" si="23"/>
        <v>0</v>
      </c>
      <c r="K193" s="460"/>
    </row>
    <row r="194" spans="1:11" s="500" customFormat="1" hidden="1">
      <c r="A194" s="460"/>
      <c r="B194" s="482"/>
      <c r="C194" s="489" t="str">
        <f>'Data information'!C411</f>
        <v xml:space="preserve"> - ที่ใส่กระดาษชำระสำเร็จรูป JRT</v>
      </c>
      <c r="D194" s="449"/>
      <c r="E194" s="450" t="str">
        <f>'Data information'!D411</f>
        <v>ชุด</v>
      </c>
      <c r="F194" s="449">
        <f>'Data information'!E411</f>
        <v>0</v>
      </c>
      <c r="G194" s="449">
        <f t="shared" si="21"/>
        <v>0</v>
      </c>
      <c r="H194" s="449">
        <f>'Data information'!F411</f>
        <v>0</v>
      </c>
      <c r="I194" s="449">
        <f t="shared" si="22"/>
        <v>0</v>
      </c>
      <c r="J194" s="449">
        <f t="shared" si="23"/>
        <v>0</v>
      </c>
      <c r="K194" s="469" t="s">
        <v>967</v>
      </c>
    </row>
    <row r="195" spans="1:11" s="500" customFormat="1" hidden="1">
      <c r="A195" s="460"/>
      <c r="B195" s="482"/>
      <c r="C195" s="489" t="str">
        <f>'Data information'!C412</f>
        <v xml:space="preserve"> - ราวจับสแตนเลส (ราวทรงตัวอ่างล้างหน้า+ราวทรงตัวขวา+ราวทรงตัวซ้าย)</v>
      </c>
      <c r="D195" s="449"/>
      <c r="E195" s="450" t="str">
        <f>'Data information'!D412</f>
        <v>ชุด</v>
      </c>
      <c r="F195" s="449">
        <f>'Data information'!E412</f>
        <v>12419.6</v>
      </c>
      <c r="G195" s="449">
        <f t="shared" si="21"/>
        <v>0</v>
      </c>
      <c r="H195" s="449">
        <f>'Data information'!F412</f>
        <v>105</v>
      </c>
      <c r="I195" s="449">
        <f t="shared" si="22"/>
        <v>0</v>
      </c>
      <c r="J195" s="449">
        <f t="shared" si="23"/>
        <v>0</v>
      </c>
      <c r="K195" s="460"/>
    </row>
    <row r="196" spans="1:11" s="500" customFormat="1" hidden="1">
      <c r="A196" s="460"/>
      <c r="B196" s="482"/>
      <c r="C196" s="489" t="str">
        <f>'Data information'!C413</f>
        <v xml:space="preserve"> - ฝักบัวสายอ่อนพร้อมก๊อกยืนอาบวาวล์ลอย</v>
      </c>
      <c r="D196" s="449"/>
      <c r="E196" s="450" t="str">
        <f>'Data information'!D413</f>
        <v>ชุด</v>
      </c>
      <c r="F196" s="449">
        <f>'Data information'!E413</f>
        <v>2907.5</v>
      </c>
      <c r="G196" s="449">
        <f>D196*F196</f>
        <v>0</v>
      </c>
      <c r="H196" s="449">
        <f>'Data information'!F413</f>
        <v>70</v>
      </c>
      <c r="I196" s="449">
        <f>D196*H196</f>
        <v>0</v>
      </c>
      <c r="J196" s="449">
        <f>G196+I196</f>
        <v>0</v>
      </c>
      <c r="K196" s="460"/>
    </row>
    <row r="197" spans="1:11" s="500" customFormat="1" hidden="1">
      <c r="A197" s="460"/>
      <c r="B197" s="482"/>
      <c r="C197" s="489" t="str">
        <f>'Data information'!C414</f>
        <v xml:space="preserve"> - กระจกเงา ขนาด 5.00x1.00 ม.</v>
      </c>
      <c r="D197" s="449"/>
      <c r="E197" s="450" t="str">
        <f>'Data information'!D414</f>
        <v>ชุด</v>
      </c>
      <c r="F197" s="449">
        <f>'Data information'!E414</f>
        <v>2220</v>
      </c>
      <c r="G197" s="449">
        <f t="shared" ref="G197:G219" si="24">D197*F197</f>
        <v>0</v>
      </c>
      <c r="H197" s="449">
        <f>'Data information'!F414</f>
        <v>495</v>
      </c>
      <c r="I197" s="449">
        <f t="shared" ref="I197:I219" si="25">D197*H197</f>
        <v>0</v>
      </c>
      <c r="J197" s="449">
        <f t="shared" ref="J197:J219" si="26">G197+I197</f>
        <v>0</v>
      </c>
      <c r="K197" s="460"/>
    </row>
    <row r="198" spans="1:11" s="500" customFormat="1" hidden="1">
      <c r="A198" s="460"/>
      <c r="B198" s="482"/>
      <c r="C198" s="489" t="str">
        <f>'Data information'!C415</f>
        <v xml:space="preserve"> - กระจกเงา ขนาด 3.90x1.00 ม.</v>
      </c>
      <c r="D198" s="449"/>
      <c r="E198" s="450" t="str">
        <f>'Data information'!D415</f>
        <v>ชุด</v>
      </c>
      <c r="F198" s="449">
        <f>'Data information'!E415</f>
        <v>1730</v>
      </c>
      <c r="G198" s="449">
        <f t="shared" si="24"/>
        <v>0</v>
      </c>
      <c r="H198" s="449">
        <f>'Data information'!F415</f>
        <v>386</v>
      </c>
      <c r="I198" s="449">
        <f t="shared" si="25"/>
        <v>0</v>
      </c>
      <c r="J198" s="449">
        <f t="shared" si="26"/>
        <v>0</v>
      </c>
      <c r="K198" s="460"/>
    </row>
    <row r="199" spans="1:11" s="500" customFormat="1" hidden="1">
      <c r="A199" s="460"/>
      <c r="B199" s="482"/>
      <c r="C199" s="489" t="str">
        <f>'Data information'!C416</f>
        <v xml:space="preserve"> - กระจกเงา ขนาด 3.70x1.00 ม.</v>
      </c>
      <c r="D199" s="449"/>
      <c r="E199" s="450" t="str">
        <f>'Data information'!D416</f>
        <v>ชุด</v>
      </c>
      <c r="F199" s="449">
        <f>'Data information'!E416</f>
        <v>1640</v>
      </c>
      <c r="G199" s="449">
        <f t="shared" si="24"/>
        <v>0</v>
      </c>
      <c r="H199" s="449">
        <f>'Data information'!F416</f>
        <v>366</v>
      </c>
      <c r="I199" s="449">
        <f t="shared" si="25"/>
        <v>0</v>
      </c>
      <c r="J199" s="449">
        <f t="shared" si="26"/>
        <v>0</v>
      </c>
      <c r="K199" s="460"/>
    </row>
    <row r="200" spans="1:11" s="500" customFormat="1" hidden="1">
      <c r="A200" s="460"/>
      <c r="B200" s="482"/>
      <c r="C200" s="489" t="str">
        <f>'Data information'!C417</f>
        <v xml:space="preserve"> - กระจกเงา ขนาด 3.65x1.00 ม.</v>
      </c>
      <c r="D200" s="449"/>
      <c r="E200" s="450" t="str">
        <f>'Data information'!D417</f>
        <v>ชุด</v>
      </c>
      <c r="F200" s="449">
        <f>'Data information'!E417</f>
        <v>1620</v>
      </c>
      <c r="G200" s="449">
        <f t="shared" si="24"/>
        <v>0</v>
      </c>
      <c r="H200" s="449">
        <f>'Data information'!F417</f>
        <v>361</v>
      </c>
      <c r="I200" s="449">
        <f t="shared" si="25"/>
        <v>0</v>
      </c>
      <c r="J200" s="449">
        <f t="shared" si="26"/>
        <v>0</v>
      </c>
      <c r="K200" s="460"/>
    </row>
    <row r="201" spans="1:11" s="500" customFormat="1" hidden="1">
      <c r="A201" s="460"/>
      <c r="B201" s="482"/>
      <c r="C201" s="489" t="str">
        <f>'Data information'!C418</f>
        <v xml:space="preserve"> - กระจกเงา ขนาด 3.50x1.00 ม.</v>
      </c>
      <c r="D201" s="449"/>
      <c r="E201" s="450" t="str">
        <f>'Data information'!D418</f>
        <v>ชุด</v>
      </c>
      <c r="F201" s="449">
        <f>'Data information'!E418</f>
        <v>1550</v>
      </c>
      <c r="G201" s="449">
        <f t="shared" si="24"/>
        <v>0</v>
      </c>
      <c r="H201" s="449">
        <f>'Data information'!F418</f>
        <v>346</v>
      </c>
      <c r="I201" s="449">
        <f t="shared" si="25"/>
        <v>0</v>
      </c>
      <c r="J201" s="449">
        <f t="shared" si="26"/>
        <v>0</v>
      </c>
      <c r="K201" s="460"/>
    </row>
    <row r="202" spans="1:11" s="500" customFormat="1" hidden="1">
      <c r="A202" s="460"/>
      <c r="B202" s="482"/>
      <c r="C202" s="489" t="str">
        <f>'Data information'!C419</f>
        <v xml:space="preserve"> - กระจกเงา ขนาด 3.35x1.00 ม.</v>
      </c>
      <c r="D202" s="449"/>
      <c r="E202" s="450" t="str">
        <f>'Data information'!D419</f>
        <v>ชุด</v>
      </c>
      <c r="F202" s="449">
        <f>'Data information'!E419</f>
        <v>1490</v>
      </c>
      <c r="G202" s="449">
        <f t="shared" si="24"/>
        <v>0</v>
      </c>
      <c r="H202" s="449">
        <f>'Data information'!F419</f>
        <v>331</v>
      </c>
      <c r="I202" s="449">
        <f t="shared" si="25"/>
        <v>0</v>
      </c>
      <c r="J202" s="449">
        <f t="shared" si="26"/>
        <v>0</v>
      </c>
      <c r="K202" s="460"/>
    </row>
    <row r="203" spans="1:11" s="500" customFormat="1" hidden="1">
      <c r="A203" s="460"/>
      <c r="B203" s="482"/>
      <c r="C203" s="489" t="str">
        <f>'Data information'!C420</f>
        <v xml:space="preserve"> - กระจกเงา ขนาด 3.30x1.00 ม.</v>
      </c>
      <c r="D203" s="449"/>
      <c r="E203" s="450" t="str">
        <f>'Data information'!D420</f>
        <v>ชุด</v>
      </c>
      <c r="F203" s="449">
        <f>'Data information'!E420</f>
        <v>1470</v>
      </c>
      <c r="G203" s="449">
        <f t="shared" si="24"/>
        <v>0</v>
      </c>
      <c r="H203" s="449">
        <f>'Data information'!F420</f>
        <v>326</v>
      </c>
      <c r="I203" s="449">
        <f t="shared" si="25"/>
        <v>0</v>
      </c>
      <c r="J203" s="449">
        <f t="shared" si="26"/>
        <v>0</v>
      </c>
      <c r="K203" s="460"/>
    </row>
    <row r="204" spans="1:11" s="500" customFormat="1" hidden="1">
      <c r="A204" s="460"/>
      <c r="B204" s="482"/>
      <c r="C204" s="489" t="str">
        <f>'Data information'!C421</f>
        <v xml:space="preserve"> - กระจกเงา ขนาด 3.25x1.00 ม.</v>
      </c>
      <c r="D204" s="449"/>
      <c r="E204" s="450" t="str">
        <f>'Data information'!D421</f>
        <v>ชุด</v>
      </c>
      <c r="F204" s="449">
        <f>'Data information'!E421</f>
        <v>1440</v>
      </c>
      <c r="G204" s="449">
        <f t="shared" si="24"/>
        <v>0</v>
      </c>
      <c r="H204" s="449">
        <f>'Data information'!F421</f>
        <v>321</v>
      </c>
      <c r="I204" s="449">
        <f t="shared" si="25"/>
        <v>0</v>
      </c>
      <c r="J204" s="449">
        <f t="shared" si="26"/>
        <v>0</v>
      </c>
      <c r="K204" s="460"/>
    </row>
    <row r="205" spans="1:11" s="500" customFormat="1" hidden="1">
      <c r="A205" s="460"/>
      <c r="B205" s="482"/>
      <c r="C205" s="489" t="str">
        <f>'Data information'!C422</f>
        <v xml:space="preserve"> - กระจกเงา ขนาด 3.20x1.00 ม.</v>
      </c>
      <c r="D205" s="449"/>
      <c r="E205" s="450" t="str">
        <f>'Data information'!D422</f>
        <v>ชุด</v>
      </c>
      <c r="F205" s="449">
        <f>'Data information'!E422</f>
        <v>1420</v>
      </c>
      <c r="G205" s="449">
        <f t="shared" si="24"/>
        <v>0</v>
      </c>
      <c r="H205" s="449">
        <f>'Data information'!F422</f>
        <v>316</v>
      </c>
      <c r="I205" s="449">
        <f t="shared" si="25"/>
        <v>0</v>
      </c>
      <c r="J205" s="449">
        <f t="shared" si="26"/>
        <v>0</v>
      </c>
      <c r="K205" s="460"/>
    </row>
    <row r="206" spans="1:11" s="500" customFormat="1" hidden="1">
      <c r="A206" s="460"/>
      <c r="B206" s="482"/>
      <c r="C206" s="489" t="str">
        <f>'Data information'!C423</f>
        <v xml:space="preserve"> - กระจกเงา ขนาด 3.15x1.00 ม.</v>
      </c>
      <c r="D206" s="449"/>
      <c r="E206" s="450" t="str">
        <f>'Data information'!D423</f>
        <v>ชุด</v>
      </c>
      <c r="F206" s="449">
        <f>'Data information'!E423</f>
        <v>1400</v>
      </c>
      <c r="G206" s="449">
        <f t="shared" si="24"/>
        <v>0</v>
      </c>
      <c r="H206" s="449">
        <f>'Data information'!F423</f>
        <v>311</v>
      </c>
      <c r="I206" s="449">
        <f t="shared" si="25"/>
        <v>0</v>
      </c>
      <c r="J206" s="449">
        <f t="shared" si="26"/>
        <v>0</v>
      </c>
      <c r="K206" s="460"/>
    </row>
    <row r="207" spans="1:11" s="500" customFormat="1" hidden="1">
      <c r="A207" s="460"/>
      <c r="B207" s="482"/>
      <c r="C207" s="489" t="str">
        <f>'Data information'!C424</f>
        <v xml:space="preserve"> - กระจกเงา ขนาด 3.10x1.00 ม.</v>
      </c>
      <c r="D207" s="449"/>
      <c r="E207" s="450" t="str">
        <f>'Data information'!D424</f>
        <v>ชุด</v>
      </c>
      <c r="F207" s="449">
        <f>'Data information'!E424</f>
        <v>1380</v>
      </c>
      <c r="G207" s="449">
        <f t="shared" si="24"/>
        <v>0</v>
      </c>
      <c r="H207" s="449">
        <f>'Data information'!F424</f>
        <v>306</v>
      </c>
      <c r="I207" s="449">
        <f t="shared" si="25"/>
        <v>0</v>
      </c>
      <c r="J207" s="449">
        <f t="shared" si="26"/>
        <v>0</v>
      </c>
      <c r="K207" s="460"/>
    </row>
    <row r="208" spans="1:11" s="500" customFormat="1" hidden="1">
      <c r="A208" s="460"/>
      <c r="B208" s="482"/>
      <c r="C208" s="489" t="str">
        <f>'Data information'!C425</f>
        <v xml:space="preserve"> - กระจกเงา ขนาด 3.00x1.00 ม.</v>
      </c>
      <c r="D208" s="449"/>
      <c r="E208" s="450" t="str">
        <f>'Data information'!D425</f>
        <v>ชุด</v>
      </c>
      <c r="F208" s="449">
        <f>'Data information'!E425</f>
        <v>1330</v>
      </c>
      <c r="G208" s="449">
        <f t="shared" si="24"/>
        <v>0</v>
      </c>
      <c r="H208" s="449">
        <f>'Data information'!F425</f>
        <v>297</v>
      </c>
      <c r="I208" s="449">
        <f t="shared" si="25"/>
        <v>0</v>
      </c>
      <c r="J208" s="449">
        <f t="shared" si="26"/>
        <v>0</v>
      </c>
      <c r="K208" s="460"/>
    </row>
    <row r="209" spans="1:11" s="500" customFormat="1" hidden="1">
      <c r="A209" s="460"/>
      <c r="B209" s="482"/>
      <c r="C209" s="489" t="str">
        <f>'Data information'!C426</f>
        <v xml:space="preserve"> - กระจกเงา ขนาด 2.90x1.00 ม.</v>
      </c>
      <c r="D209" s="449"/>
      <c r="E209" s="450" t="str">
        <f>'Data information'!D426</f>
        <v>ชุด</v>
      </c>
      <c r="F209" s="449">
        <f>'Data information'!E426</f>
        <v>1290</v>
      </c>
      <c r="G209" s="449">
        <f t="shared" si="24"/>
        <v>0</v>
      </c>
      <c r="H209" s="449">
        <f>'Data information'!F426</f>
        <v>287</v>
      </c>
      <c r="I209" s="449">
        <f t="shared" si="25"/>
        <v>0</v>
      </c>
      <c r="J209" s="449">
        <f t="shared" si="26"/>
        <v>0</v>
      </c>
      <c r="K209" s="460"/>
    </row>
    <row r="210" spans="1:11" s="500" customFormat="1" hidden="1">
      <c r="A210" s="460"/>
      <c r="B210" s="482"/>
      <c r="C210" s="489" t="str">
        <f>'Data information'!C427</f>
        <v xml:space="preserve"> - กระจกเงา ขนาด 2.20x1.00 ม.</v>
      </c>
      <c r="D210" s="449"/>
      <c r="E210" s="450" t="str">
        <f>'Data information'!D427</f>
        <v>ชุด</v>
      </c>
      <c r="F210" s="449">
        <f>'Data information'!E427</f>
        <v>980</v>
      </c>
      <c r="G210" s="449">
        <f t="shared" si="24"/>
        <v>0</v>
      </c>
      <c r="H210" s="449">
        <f>'Data information'!F427</f>
        <v>217</v>
      </c>
      <c r="I210" s="449">
        <f t="shared" si="25"/>
        <v>0</v>
      </c>
      <c r="J210" s="449">
        <f t="shared" si="26"/>
        <v>0</v>
      </c>
      <c r="K210" s="460"/>
    </row>
    <row r="211" spans="1:11" s="500" customFormat="1" hidden="1">
      <c r="A211" s="460"/>
      <c r="B211" s="482"/>
      <c r="C211" s="489" t="str">
        <f>'Data information'!C428</f>
        <v xml:space="preserve"> - กระจกเงา ขนาด 1.90x1.00 ม.</v>
      </c>
      <c r="D211" s="449"/>
      <c r="E211" s="450" t="str">
        <f>'Data information'!D428</f>
        <v>ชุด</v>
      </c>
      <c r="F211" s="449">
        <f>'Data information'!E428</f>
        <v>840</v>
      </c>
      <c r="G211" s="449">
        <f t="shared" si="24"/>
        <v>0</v>
      </c>
      <c r="H211" s="449">
        <f>'Data information'!F428</f>
        <v>188</v>
      </c>
      <c r="I211" s="449">
        <f t="shared" si="25"/>
        <v>0</v>
      </c>
      <c r="J211" s="449">
        <f t="shared" si="26"/>
        <v>0</v>
      </c>
      <c r="K211" s="460"/>
    </row>
    <row r="212" spans="1:11" s="500" customFormat="1" hidden="1">
      <c r="A212" s="460"/>
      <c r="B212" s="482"/>
      <c r="C212" s="489" t="str">
        <f>'Data information'!C429</f>
        <v xml:space="preserve"> - กระจกเงา ขนาด 1.60x1.00 ม.</v>
      </c>
      <c r="D212" s="449"/>
      <c r="E212" s="450" t="str">
        <f>'Data information'!D429</f>
        <v>ชุด</v>
      </c>
      <c r="F212" s="449">
        <f>'Data information'!E429</f>
        <v>710</v>
      </c>
      <c r="G212" s="449">
        <f t="shared" si="24"/>
        <v>0</v>
      </c>
      <c r="H212" s="449">
        <f>'Data information'!F429</f>
        <v>158</v>
      </c>
      <c r="I212" s="449">
        <f t="shared" si="25"/>
        <v>0</v>
      </c>
      <c r="J212" s="449">
        <f t="shared" si="26"/>
        <v>0</v>
      </c>
      <c r="K212" s="460"/>
    </row>
    <row r="213" spans="1:11" s="500" customFormat="1" hidden="1">
      <c r="A213" s="460"/>
      <c r="B213" s="482"/>
      <c r="C213" s="489" t="str">
        <f>'Data information'!C430</f>
        <v xml:space="preserve"> - กระจกเงา ขนาด 1.00x1.00 ม.</v>
      </c>
      <c r="D213" s="449"/>
      <c r="E213" s="450" t="str">
        <f>'Data information'!D430</f>
        <v>ชุด</v>
      </c>
      <c r="F213" s="449">
        <f>'Data information'!E430</f>
        <v>440</v>
      </c>
      <c r="G213" s="449">
        <f t="shared" si="24"/>
        <v>0</v>
      </c>
      <c r="H213" s="449">
        <f>'Data information'!F430</f>
        <v>99</v>
      </c>
      <c r="I213" s="449">
        <f t="shared" si="25"/>
        <v>0</v>
      </c>
      <c r="J213" s="449">
        <f t="shared" si="26"/>
        <v>0</v>
      </c>
      <c r="K213" s="460"/>
    </row>
    <row r="214" spans="1:11" s="500" customFormat="1" hidden="1">
      <c r="A214" s="460"/>
      <c r="B214" s="482"/>
      <c r="C214" s="489" t="str">
        <f>'Data information'!C431</f>
        <v xml:space="preserve"> - กระจกเงา ขนาด 0.60x1.00 ม.</v>
      </c>
      <c r="D214" s="449"/>
      <c r="E214" s="450" t="str">
        <f>'Data information'!D431</f>
        <v>ชุด</v>
      </c>
      <c r="F214" s="449">
        <f>'Data information'!E431</f>
        <v>270</v>
      </c>
      <c r="G214" s="449">
        <f t="shared" si="24"/>
        <v>0</v>
      </c>
      <c r="H214" s="449">
        <f>'Data information'!F431</f>
        <v>59</v>
      </c>
      <c r="I214" s="449">
        <f t="shared" si="25"/>
        <v>0</v>
      </c>
      <c r="J214" s="449">
        <f t="shared" si="26"/>
        <v>0</v>
      </c>
      <c r="K214" s="460"/>
    </row>
    <row r="215" spans="1:11" s="500" customFormat="1" hidden="1">
      <c r="A215" s="460"/>
      <c r="B215" s="482"/>
      <c r="C215" s="489" t="str">
        <f>'Data information'!C432</f>
        <v xml:space="preserve"> - ผ11 ผนังห้องน้ำสำเร็จรูป แบบเต็มห้อง</v>
      </c>
      <c r="D215" s="449"/>
      <c r="E215" s="450" t="str">
        <f>'Data information'!D432</f>
        <v>ชุด</v>
      </c>
      <c r="F215" s="449">
        <f>'Data information'!E432</f>
        <v>10700</v>
      </c>
      <c r="G215" s="449">
        <f t="shared" si="24"/>
        <v>0</v>
      </c>
      <c r="H215" s="449">
        <f>'Data information'!F432</f>
        <v>800</v>
      </c>
      <c r="I215" s="449">
        <f t="shared" si="25"/>
        <v>0</v>
      </c>
      <c r="J215" s="449">
        <f t="shared" si="26"/>
        <v>0</v>
      </c>
      <c r="K215" s="460"/>
    </row>
    <row r="216" spans="1:11" s="500" customFormat="1" hidden="1">
      <c r="A216" s="460"/>
      <c r="B216" s="482"/>
      <c r="C216" s="489" t="str">
        <f>'Data information'!C433</f>
        <v xml:space="preserve"> - ผ11 ผนังห้องน้ำสำเร็จรูป แบบครึ่งห้อง</v>
      </c>
      <c r="D216" s="449"/>
      <c r="E216" s="450" t="str">
        <f>'Data information'!D433</f>
        <v>ชุด</v>
      </c>
      <c r="F216" s="449">
        <f>'Data information'!E433</f>
        <v>9800</v>
      </c>
      <c r="G216" s="449">
        <f t="shared" si="24"/>
        <v>0</v>
      </c>
      <c r="H216" s="449">
        <f>'Data information'!F433</f>
        <v>650</v>
      </c>
      <c r="I216" s="449">
        <f t="shared" si="25"/>
        <v>0</v>
      </c>
      <c r="J216" s="449">
        <f t="shared" si="26"/>
        <v>0</v>
      </c>
      <c r="K216" s="460"/>
    </row>
    <row r="217" spans="1:11" s="500" customFormat="1" hidden="1">
      <c r="A217" s="460"/>
      <c r="B217" s="482"/>
      <c r="C217" s="489" t="str">
        <f>'Data information'!C434</f>
        <v xml:space="preserve"> - TOP ปูหินแกรนิตดำจีน กว้าง 0.10 ม. โถปัสสาวะ</v>
      </c>
      <c r="D217" s="449"/>
      <c r="E217" s="450" t="str">
        <f>'Data information'!D434</f>
        <v>ม.</v>
      </c>
      <c r="F217" s="449">
        <f>'Data information'!E434</f>
        <v>0</v>
      </c>
      <c r="G217" s="449">
        <f t="shared" si="24"/>
        <v>0</v>
      </c>
      <c r="H217" s="449">
        <f>'Data information'!F434</f>
        <v>0</v>
      </c>
      <c r="I217" s="449">
        <f t="shared" si="25"/>
        <v>0</v>
      </c>
      <c r="J217" s="449">
        <f t="shared" si="26"/>
        <v>0</v>
      </c>
      <c r="K217" s="469" t="s">
        <v>967</v>
      </c>
    </row>
    <row r="218" spans="1:11" s="500" customFormat="1" hidden="1">
      <c r="A218" s="460"/>
      <c r="B218" s="482"/>
      <c r="C218" s="489" t="str">
        <f>'Data information'!C435</f>
        <v xml:space="preserve"> - TOP ปูหินแกรนิตดำจีน กว้าง 0.15 ม. โถส้วม</v>
      </c>
      <c r="D218" s="449"/>
      <c r="E218" s="450" t="str">
        <f>'Data information'!D435</f>
        <v>ม.</v>
      </c>
      <c r="F218" s="449">
        <f>'Data information'!E435</f>
        <v>0</v>
      </c>
      <c r="G218" s="449">
        <f t="shared" si="24"/>
        <v>0</v>
      </c>
      <c r="H218" s="449">
        <f>'Data information'!F435</f>
        <v>0</v>
      </c>
      <c r="I218" s="449">
        <f t="shared" si="25"/>
        <v>0</v>
      </c>
      <c r="J218" s="449">
        <f t="shared" si="26"/>
        <v>0</v>
      </c>
      <c r="K218" s="469" t="s">
        <v>967</v>
      </c>
    </row>
    <row r="219" spans="1:11" s="500" customFormat="1" hidden="1">
      <c r="A219" s="460"/>
      <c r="B219" s="482"/>
      <c r="C219" s="489" t="str">
        <f>'Data information'!C436</f>
        <v xml:space="preserve"> - เคาน์เตอร์ อ่างล้างหน้า กว้าง 0.60 ม.อ่างล้างหน้า</v>
      </c>
      <c r="D219" s="449"/>
      <c r="E219" s="450" t="str">
        <f>'Data information'!D436</f>
        <v>ม.</v>
      </c>
      <c r="F219" s="449">
        <f>'Data information'!E436</f>
        <v>1440</v>
      </c>
      <c r="G219" s="449">
        <f t="shared" si="24"/>
        <v>0</v>
      </c>
      <c r="H219" s="449">
        <f>'Data information'!F436</f>
        <v>175</v>
      </c>
      <c r="I219" s="449">
        <f t="shared" si="25"/>
        <v>0</v>
      </c>
      <c r="J219" s="449">
        <f t="shared" si="26"/>
        <v>0</v>
      </c>
      <c r="K219" s="460"/>
    </row>
    <row r="220" spans="1:11" s="500" customFormat="1" hidden="1">
      <c r="A220" s="480"/>
      <c r="B220" s="481"/>
      <c r="C220" s="485" t="str">
        <f>'Data information'!C437</f>
        <v>งานบันได</v>
      </c>
      <c r="D220" s="451"/>
      <c r="E220" s="458"/>
      <c r="F220" s="451"/>
      <c r="G220" s="451"/>
      <c r="H220" s="451"/>
      <c r="I220" s="451"/>
      <c r="J220" s="451"/>
      <c r="K220" s="451"/>
    </row>
    <row r="221" spans="1:11" s="500" customFormat="1" hidden="1">
      <c r="A221" s="451"/>
      <c r="B221" s="475"/>
      <c r="C221" s="485" t="str">
        <f>'Data information'!C438</f>
        <v>งานบันได ST.1-A อาคาร 1</v>
      </c>
      <c r="D221" s="449"/>
      <c r="E221" s="450"/>
      <c r="F221" s="449"/>
      <c r="G221" s="449"/>
      <c r="H221" s="449"/>
      <c r="I221" s="449"/>
      <c r="J221" s="449"/>
      <c r="K221" s="469"/>
    </row>
    <row r="222" spans="1:11" s="500" customFormat="1" hidden="1">
      <c r="A222" s="460"/>
      <c r="B222" s="482"/>
      <c r="C222" s="489" t="str">
        <f>'Data information'!C439</f>
        <v xml:space="preserve"> - H-390X300X10X16 mm.( แม่บันได )</v>
      </c>
      <c r="D222" s="449"/>
      <c r="E222" s="450" t="str">
        <f>'Data information'!D439</f>
        <v>กก.</v>
      </c>
      <c r="F222" s="449">
        <f>'Data information'!E439</f>
        <v>34.64</v>
      </c>
      <c r="G222" s="449">
        <f t="shared" ref="G222:G235" si="27">D222*F222</f>
        <v>0</v>
      </c>
      <c r="H222" s="449">
        <f>'Data information'!F439</f>
        <v>0</v>
      </c>
      <c r="I222" s="449">
        <f t="shared" ref="I222:I235" si="28">D222*H222</f>
        <v>0</v>
      </c>
      <c r="J222" s="449">
        <f t="shared" ref="J222:J235" si="29">G222+I222</f>
        <v>0</v>
      </c>
      <c r="K222" s="460"/>
    </row>
    <row r="223" spans="1:11" s="500" customFormat="1" hidden="1">
      <c r="A223" s="460"/>
      <c r="B223" s="482"/>
      <c r="C223" s="489" t="str">
        <f>'Data information'!C440</f>
        <v xml:space="preserve"> - แผ่นเหล็กเรียบดำหนา 6 มม. (ลูกตั้ง-ลูกนอน)</v>
      </c>
      <c r="D223" s="449"/>
      <c r="E223" s="450" t="str">
        <f>'Data information'!D440</f>
        <v>กก.</v>
      </c>
      <c r="F223" s="449">
        <f>'Data information'!E440</f>
        <v>25.12</v>
      </c>
      <c r="G223" s="449">
        <f t="shared" si="27"/>
        <v>0</v>
      </c>
      <c r="H223" s="449">
        <f>'Data information'!F440</f>
        <v>0</v>
      </c>
      <c r="I223" s="449">
        <f t="shared" si="28"/>
        <v>0</v>
      </c>
      <c r="J223" s="449">
        <f t="shared" si="29"/>
        <v>0</v>
      </c>
      <c r="K223" s="460"/>
    </row>
    <row r="224" spans="1:11" s="500" customFormat="1" hidden="1">
      <c r="A224" s="460"/>
      <c r="B224" s="482"/>
      <c r="C224" s="489" t="str">
        <f>'Data information'!C441</f>
        <v xml:space="preserve"> - แผ่นเหล็กขนาด 1000X400X25mm. </v>
      </c>
      <c r="D224" s="449"/>
      <c r="E224" s="450" t="str">
        <f>'Data information'!D441</f>
        <v>กก.</v>
      </c>
      <c r="F224" s="449">
        <f>'Data information'!E441</f>
        <v>28.44</v>
      </c>
      <c r="G224" s="449">
        <f t="shared" si="27"/>
        <v>0</v>
      </c>
      <c r="H224" s="449">
        <f>'Data information'!F441</f>
        <v>0</v>
      </c>
      <c r="I224" s="449">
        <f t="shared" si="28"/>
        <v>0</v>
      </c>
      <c r="J224" s="449">
        <f t="shared" si="29"/>
        <v>0</v>
      </c>
      <c r="K224" s="460"/>
    </row>
    <row r="225" spans="1:11" s="500" customFormat="1" hidden="1">
      <c r="A225" s="460"/>
      <c r="B225" s="482"/>
      <c r="C225" s="489" t="str">
        <f>'Data information'!C442</f>
        <v xml:space="preserve"> - แผ่นเหล็กขนาด 400X400X25mm. </v>
      </c>
      <c r="D225" s="449"/>
      <c r="E225" s="450" t="str">
        <f>'Data information'!D442</f>
        <v>กก.</v>
      </c>
      <c r="F225" s="449">
        <f>'Data information'!E442</f>
        <v>28.44</v>
      </c>
      <c r="G225" s="449">
        <f t="shared" si="27"/>
        <v>0</v>
      </c>
      <c r="H225" s="449">
        <f>'Data information'!F442</f>
        <v>0</v>
      </c>
      <c r="I225" s="449">
        <f t="shared" si="28"/>
        <v>0</v>
      </c>
      <c r="J225" s="449">
        <f t="shared" si="29"/>
        <v>0</v>
      </c>
      <c r="K225" s="460"/>
    </row>
    <row r="226" spans="1:11" s="500" customFormat="1" hidden="1">
      <c r="A226" s="460"/>
      <c r="B226" s="482"/>
      <c r="C226" s="489" t="str">
        <f>'Data information'!C443</f>
        <v xml:space="preserve"> - ค่าแรงเชื่อม ประกอบเหล็กโครงสร้าง</v>
      </c>
      <c r="D226" s="449"/>
      <c r="E226" s="450" t="str">
        <f>'Data information'!D443</f>
        <v>กก.</v>
      </c>
      <c r="F226" s="449">
        <f>'Data information'!E443</f>
        <v>0</v>
      </c>
      <c r="G226" s="449">
        <f t="shared" si="27"/>
        <v>0</v>
      </c>
      <c r="H226" s="449">
        <f>'Data information'!F443</f>
        <v>10</v>
      </c>
      <c r="I226" s="449">
        <f t="shared" si="28"/>
        <v>0</v>
      </c>
      <c r="J226" s="449">
        <f t="shared" si="29"/>
        <v>0</v>
      </c>
      <c r="K226" s="460"/>
    </row>
    <row r="227" spans="1:11" s="500" customFormat="1" hidden="1">
      <c r="A227" s="460"/>
      <c r="B227" s="482"/>
      <c r="C227" s="489" t="str">
        <f>'Data information'!C444</f>
        <v xml:space="preserve"> - Dowel DB25 </v>
      </c>
      <c r="D227" s="449"/>
      <c r="E227" s="450" t="str">
        <f>'Data information'!D444</f>
        <v>กก.</v>
      </c>
      <c r="F227" s="449">
        <f>'Data information'!E444</f>
        <v>20.41</v>
      </c>
      <c r="G227" s="449">
        <f t="shared" si="27"/>
        <v>0</v>
      </c>
      <c r="H227" s="449">
        <f>'Data information'!F444</f>
        <v>0</v>
      </c>
      <c r="I227" s="449">
        <f t="shared" si="28"/>
        <v>0</v>
      </c>
      <c r="J227" s="449">
        <f t="shared" si="29"/>
        <v>0</v>
      </c>
      <c r="K227" s="460"/>
    </row>
    <row r="228" spans="1:11" s="500" customFormat="1" hidden="1">
      <c r="A228" s="460"/>
      <c r="B228" s="482"/>
      <c r="C228" s="489" t="str">
        <f>'Data information'!C445</f>
        <v xml:space="preserve"> - คอนกรีต ขัดมันเรียบ (ลูกนอนบันได)</v>
      </c>
      <c r="D228" s="449"/>
      <c r="E228" s="450" t="str">
        <f>'Data information'!D445</f>
        <v>ลบ.ม.</v>
      </c>
      <c r="F228" s="449">
        <f>'Data information'!E445</f>
        <v>1971.96</v>
      </c>
      <c r="G228" s="449">
        <f t="shared" si="27"/>
        <v>0</v>
      </c>
      <c r="H228" s="449">
        <f>'Data information'!F445</f>
        <v>519</v>
      </c>
      <c r="I228" s="449">
        <f t="shared" si="28"/>
        <v>0</v>
      </c>
      <c r="J228" s="449">
        <f t="shared" si="29"/>
        <v>0</v>
      </c>
      <c r="K228" s="460"/>
    </row>
    <row r="229" spans="1:11" s="500" customFormat="1" hidden="1">
      <c r="A229" s="460"/>
      <c r="B229" s="482"/>
      <c r="C229" s="489" t="str">
        <f>'Data information'!C446</f>
        <v xml:space="preserve"> - เหล็กเสริม RB 9 มม.</v>
      </c>
      <c r="D229" s="449"/>
      <c r="E229" s="450" t="str">
        <f>'Data information'!D446</f>
        <v>กก.</v>
      </c>
      <c r="F229" s="449">
        <f>'Data information'!E446</f>
        <v>20.79</v>
      </c>
      <c r="G229" s="449">
        <f t="shared" si="27"/>
        <v>0</v>
      </c>
      <c r="H229" s="449">
        <f>'Data information'!F446</f>
        <v>4.4000000000000004</v>
      </c>
      <c r="I229" s="449">
        <f t="shared" si="28"/>
        <v>0</v>
      </c>
      <c r="J229" s="449">
        <f t="shared" si="29"/>
        <v>0</v>
      </c>
      <c r="K229" s="460"/>
    </row>
    <row r="230" spans="1:11" s="500" customFormat="1" hidden="1">
      <c r="A230" s="460"/>
      <c r="B230" s="482"/>
      <c r="C230" s="489" t="str">
        <f>'Data information'!C447</f>
        <v xml:space="preserve"> - เหล็กเสริม DB 12 มม.</v>
      </c>
      <c r="D230" s="449"/>
      <c r="E230" s="450" t="str">
        <f>'Data information'!D447</f>
        <v>กก.</v>
      </c>
      <c r="F230" s="449">
        <f>'Data information'!E447</f>
        <v>20.2</v>
      </c>
      <c r="G230" s="449">
        <f t="shared" si="27"/>
        <v>0</v>
      </c>
      <c r="H230" s="449">
        <f>'Data information'!F447</f>
        <v>3.6</v>
      </c>
      <c r="I230" s="449">
        <f t="shared" si="28"/>
        <v>0</v>
      </c>
      <c r="J230" s="449">
        <f t="shared" si="29"/>
        <v>0</v>
      </c>
      <c r="K230" s="460"/>
    </row>
    <row r="231" spans="1:11" s="500" customFormat="1" hidden="1">
      <c r="A231" s="460"/>
      <c r="B231" s="482"/>
      <c r="C231" s="489" t="str">
        <f>'Data information'!C448</f>
        <v xml:space="preserve"> - ลวดผูกเหล็ก</v>
      </c>
      <c r="D231" s="449"/>
      <c r="E231" s="450" t="str">
        <f>'Data information'!D448</f>
        <v>กก.</v>
      </c>
      <c r="F231" s="449">
        <f>'Data information'!E448</f>
        <v>34.42</v>
      </c>
      <c r="G231" s="449">
        <f t="shared" si="27"/>
        <v>0</v>
      </c>
      <c r="H231" s="449">
        <f>'Data information'!F448</f>
        <v>0</v>
      </c>
      <c r="I231" s="449">
        <f t="shared" si="28"/>
        <v>0</v>
      </c>
      <c r="J231" s="449">
        <f t="shared" si="29"/>
        <v>0</v>
      </c>
      <c r="K231" s="460"/>
    </row>
    <row r="232" spans="1:11" s="500" customFormat="1" hidden="1">
      <c r="A232" s="460"/>
      <c r="B232" s="482"/>
      <c r="C232" s="489" t="str">
        <f>'Data information'!C449</f>
        <v xml:space="preserve"> - เหล็กสี่เหลี่ยมตัน 1 x 1 ซม.(จมูกบันได)</v>
      </c>
      <c r="D232" s="449"/>
      <c r="E232" s="450" t="str">
        <f>'Data information'!D449</f>
        <v>ม.</v>
      </c>
      <c r="F232" s="449">
        <f>'Data information'!E449</f>
        <v>30</v>
      </c>
      <c r="G232" s="449">
        <f t="shared" si="27"/>
        <v>0</v>
      </c>
      <c r="H232" s="449">
        <f>'Data information'!F449</f>
        <v>0</v>
      </c>
      <c r="I232" s="449">
        <f t="shared" si="28"/>
        <v>0</v>
      </c>
      <c r="J232" s="449">
        <f t="shared" si="29"/>
        <v>0</v>
      </c>
      <c r="K232" s="460"/>
    </row>
    <row r="233" spans="1:11" s="500" customFormat="1" hidden="1">
      <c r="A233" s="460"/>
      <c r="B233" s="482"/>
      <c r="C233" s="489" t="str">
        <f>'Data information'!C450</f>
        <v xml:space="preserve"> - ทาสีกันสนิม</v>
      </c>
      <c r="D233" s="449"/>
      <c r="E233" s="450" t="str">
        <f>'Data information'!D450</f>
        <v>ตร.ม.</v>
      </c>
      <c r="F233" s="449">
        <f>'Data information'!E450</f>
        <v>22.42</v>
      </c>
      <c r="G233" s="449">
        <f t="shared" si="27"/>
        <v>0</v>
      </c>
      <c r="H233" s="449">
        <f>'Data information'!F450</f>
        <v>30</v>
      </c>
      <c r="I233" s="449">
        <f t="shared" si="28"/>
        <v>0</v>
      </c>
      <c r="J233" s="449">
        <f t="shared" si="29"/>
        <v>0</v>
      </c>
      <c r="K233" s="460"/>
    </row>
    <row r="234" spans="1:11" s="500" customFormat="1" hidden="1">
      <c r="A234" s="460"/>
      <c r="B234" s="482"/>
      <c r="C234" s="489" t="str">
        <f>'Data information'!C451</f>
        <v xml:space="preserve"> - ทาสีน้ำมัน</v>
      </c>
      <c r="D234" s="449"/>
      <c r="E234" s="450" t="str">
        <f>'Data information'!D451</f>
        <v>ตร.ม.</v>
      </c>
      <c r="F234" s="449">
        <f>'Data information'!E451</f>
        <v>66.12</v>
      </c>
      <c r="G234" s="449">
        <f t="shared" si="27"/>
        <v>0</v>
      </c>
      <c r="H234" s="449">
        <f>'Data information'!F451</f>
        <v>35</v>
      </c>
      <c r="I234" s="449">
        <f t="shared" si="28"/>
        <v>0</v>
      </c>
      <c r="J234" s="449">
        <f t="shared" si="29"/>
        <v>0</v>
      </c>
      <c r="K234" s="460"/>
    </row>
    <row r="235" spans="1:11" s="500" customFormat="1" hidden="1">
      <c r="A235" s="460"/>
      <c r="B235" s="482"/>
      <c r="C235" s="489" t="str">
        <f>'Data information'!C452</f>
        <v xml:space="preserve"> - งานราวเหล็ก ราวบันได ST.1</v>
      </c>
      <c r="D235" s="449"/>
      <c r="E235" s="450" t="str">
        <f>'Data information'!D452</f>
        <v>ม.</v>
      </c>
      <c r="F235" s="449">
        <f>'Data information'!E452</f>
        <v>1838.53</v>
      </c>
      <c r="G235" s="449">
        <f t="shared" si="27"/>
        <v>0</v>
      </c>
      <c r="H235" s="449">
        <f>'Data information'!F452</f>
        <v>560</v>
      </c>
      <c r="I235" s="449">
        <f t="shared" si="28"/>
        <v>0</v>
      </c>
      <c r="J235" s="449">
        <f t="shared" si="29"/>
        <v>0</v>
      </c>
      <c r="K235" s="460"/>
    </row>
    <row r="236" spans="1:11" s="500" customFormat="1" hidden="1">
      <c r="A236" s="460"/>
      <c r="B236" s="482"/>
      <c r="C236" s="485" t="str">
        <f>'Data information'!C453</f>
        <v>งานบันได ST.1 อาคาร 1,2,3,4,5,6,7,ราว8</v>
      </c>
      <c r="D236" s="449"/>
      <c r="E236" s="450"/>
      <c r="F236" s="449"/>
      <c r="G236" s="449"/>
      <c r="H236" s="449"/>
      <c r="I236" s="449"/>
      <c r="J236" s="449"/>
      <c r="K236" s="460"/>
    </row>
    <row r="237" spans="1:11" s="500" customFormat="1" hidden="1">
      <c r="A237" s="460"/>
      <c r="B237" s="482"/>
      <c r="C237" s="489" t="str">
        <f>'Data information'!C454</f>
        <v xml:space="preserve"> - H-390X300X10X16 mm.( แม่บันได )</v>
      </c>
      <c r="D237" s="449"/>
      <c r="E237" s="450" t="str">
        <f>'Data information'!D454</f>
        <v>กก.</v>
      </c>
      <c r="F237" s="449">
        <f>'Data information'!E454</f>
        <v>34.64</v>
      </c>
      <c r="G237" s="449">
        <f t="shared" ref="G237:G300" si="30">D237*F237</f>
        <v>0</v>
      </c>
      <c r="H237" s="449">
        <f>'Data information'!F454</f>
        <v>0</v>
      </c>
      <c r="I237" s="449">
        <f t="shared" ref="I237:I300" si="31">D237*H237</f>
        <v>0</v>
      </c>
      <c r="J237" s="449">
        <f t="shared" ref="J237:J300" si="32">G237+I237</f>
        <v>0</v>
      </c>
      <c r="K237" s="460"/>
    </row>
    <row r="238" spans="1:11" s="500" customFormat="1" hidden="1">
      <c r="A238" s="460"/>
      <c r="B238" s="482"/>
      <c r="C238" s="489" t="str">
        <f>'Data information'!C455</f>
        <v xml:space="preserve"> - แผ่นเหล็กเรียบดำหนา 6 มม. (ลูกตั้ง-ลูกนอน)</v>
      </c>
      <c r="D238" s="449"/>
      <c r="E238" s="450" t="str">
        <f>'Data information'!D455</f>
        <v>กก.</v>
      </c>
      <c r="F238" s="449">
        <f>'Data information'!E455</f>
        <v>25.12</v>
      </c>
      <c r="G238" s="449">
        <f t="shared" si="30"/>
        <v>0</v>
      </c>
      <c r="H238" s="449">
        <f>'Data information'!F455</f>
        <v>0</v>
      </c>
      <c r="I238" s="449">
        <f t="shared" si="31"/>
        <v>0</v>
      </c>
      <c r="J238" s="449">
        <f t="shared" si="32"/>
        <v>0</v>
      </c>
      <c r="K238" s="460"/>
    </row>
    <row r="239" spans="1:11" s="500" customFormat="1" hidden="1">
      <c r="A239" s="460"/>
      <c r="B239" s="482"/>
      <c r="C239" s="489" t="str">
        <f>'Data information'!C456</f>
        <v xml:space="preserve"> - แผ่นเหล็กขนาด 1000X400X25mm. </v>
      </c>
      <c r="D239" s="449"/>
      <c r="E239" s="450" t="str">
        <f>'Data information'!D456</f>
        <v>กก.</v>
      </c>
      <c r="F239" s="449">
        <f>'Data information'!E456</f>
        <v>28.44</v>
      </c>
      <c r="G239" s="449">
        <f t="shared" si="30"/>
        <v>0</v>
      </c>
      <c r="H239" s="449">
        <f>'Data information'!F456</f>
        <v>0</v>
      </c>
      <c r="I239" s="449">
        <f t="shared" si="31"/>
        <v>0</v>
      </c>
      <c r="J239" s="449">
        <f t="shared" si="32"/>
        <v>0</v>
      </c>
      <c r="K239" s="460"/>
    </row>
    <row r="240" spans="1:11" s="500" customFormat="1" hidden="1">
      <c r="A240" s="460"/>
      <c r="B240" s="482"/>
      <c r="C240" s="489" t="str">
        <f>'Data information'!C457</f>
        <v xml:space="preserve"> - แผ่นเหล็กขนาด 400X400X25mm. </v>
      </c>
      <c r="D240" s="449"/>
      <c r="E240" s="450" t="str">
        <f>'Data information'!D457</f>
        <v>กก.</v>
      </c>
      <c r="F240" s="449">
        <f>'Data information'!E457</f>
        <v>28.44</v>
      </c>
      <c r="G240" s="449">
        <f t="shared" si="30"/>
        <v>0</v>
      </c>
      <c r="H240" s="449">
        <f>'Data information'!F457</f>
        <v>0</v>
      </c>
      <c r="I240" s="449">
        <f t="shared" si="31"/>
        <v>0</v>
      </c>
      <c r="J240" s="449">
        <f t="shared" si="32"/>
        <v>0</v>
      </c>
      <c r="K240" s="460"/>
    </row>
    <row r="241" spans="1:11" s="500" customFormat="1" hidden="1">
      <c r="A241" s="460"/>
      <c r="B241" s="482"/>
      <c r="C241" s="489" t="str">
        <f>'Data information'!C458</f>
        <v xml:space="preserve"> - ค่าแรงเชื่อม ประกอบเหล็กโครงสร้าง</v>
      </c>
      <c r="D241" s="449"/>
      <c r="E241" s="450" t="str">
        <f>'Data information'!D458</f>
        <v>กก.</v>
      </c>
      <c r="F241" s="449">
        <f>'Data information'!E458</f>
        <v>0</v>
      </c>
      <c r="G241" s="449">
        <f t="shared" si="30"/>
        <v>0</v>
      </c>
      <c r="H241" s="449">
        <f>'Data information'!F458</f>
        <v>10</v>
      </c>
      <c r="I241" s="449">
        <f t="shared" si="31"/>
        <v>0</v>
      </c>
      <c r="J241" s="449">
        <f t="shared" si="32"/>
        <v>0</v>
      </c>
      <c r="K241" s="460"/>
    </row>
    <row r="242" spans="1:11" s="500" customFormat="1" hidden="1">
      <c r="A242" s="460"/>
      <c r="B242" s="482"/>
      <c r="C242" s="489" t="str">
        <f>'Data information'!C459</f>
        <v xml:space="preserve"> - Dowel DB25 </v>
      </c>
      <c r="D242" s="449"/>
      <c r="E242" s="450" t="str">
        <f>'Data information'!D459</f>
        <v>กก.</v>
      </c>
      <c r="F242" s="449">
        <f>'Data information'!E459</f>
        <v>20.41</v>
      </c>
      <c r="G242" s="449">
        <f t="shared" si="30"/>
        <v>0</v>
      </c>
      <c r="H242" s="449">
        <f>'Data information'!F459</f>
        <v>0</v>
      </c>
      <c r="I242" s="449">
        <f t="shared" si="31"/>
        <v>0</v>
      </c>
      <c r="J242" s="449">
        <f t="shared" si="32"/>
        <v>0</v>
      </c>
      <c r="K242" s="460"/>
    </row>
    <row r="243" spans="1:11" s="500" customFormat="1" hidden="1">
      <c r="A243" s="460"/>
      <c r="B243" s="482"/>
      <c r="C243" s="489" t="str">
        <f>'Data information'!C460</f>
        <v xml:space="preserve"> - คอนกรีต ขัดมันเรียบ (ลูกนอนบันได)</v>
      </c>
      <c r="D243" s="449"/>
      <c r="E243" s="450" t="str">
        <f>'Data information'!D460</f>
        <v>ลบ.ม.</v>
      </c>
      <c r="F243" s="449">
        <f>'Data information'!E460</f>
        <v>1971.96</v>
      </c>
      <c r="G243" s="449">
        <f t="shared" si="30"/>
        <v>0</v>
      </c>
      <c r="H243" s="449">
        <f>'Data information'!F460</f>
        <v>519</v>
      </c>
      <c r="I243" s="449">
        <f t="shared" si="31"/>
        <v>0</v>
      </c>
      <c r="J243" s="449">
        <f t="shared" si="32"/>
        <v>0</v>
      </c>
      <c r="K243" s="460"/>
    </row>
    <row r="244" spans="1:11" s="500" customFormat="1" hidden="1">
      <c r="A244" s="460"/>
      <c r="B244" s="482"/>
      <c r="C244" s="489" t="str">
        <f>'Data information'!C461</f>
        <v xml:space="preserve"> - เหล็กเสริม RB 9 มม.</v>
      </c>
      <c r="D244" s="449"/>
      <c r="E244" s="450" t="str">
        <f>'Data information'!D461</f>
        <v>กก.</v>
      </c>
      <c r="F244" s="449">
        <f>'Data information'!E461</f>
        <v>20.79</v>
      </c>
      <c r="G244" s="449">
        <f t="shared" si="30"/>
        <v>0</v>
      </c>
      <c r="H244" s="449">
        <f>'Data information'!F461</f>
        <v>4.4000000000000004</v>
      </c>
      <c r="I244" s="449">
        <f t="shared" si="31"/>
        <v>0</v>
      </c>
      <c r="J244" s="449">
        <f t="shared" si="32"/>
        <v>0</v>
      </c>
      <c r="K244" s="460"/>
    </row>
    <row r="245" spans="1:11" s="500" customFormat="1" hidden="1">
      <c r="A245" s="460"/>
      <c r="B245" s="482"/>
      <c r="C245" s="489" t="str">
        <f>'Data information'!C462</f>
        <v xml:space="preserve"> - เหล็กเสริม DB 12 มม.</v>
      </c>
      <c r="D245" s="449"/>
      <c r="E245" s="450" t="str">
        <f>'Data information'!D462</f>
        <v>กก.</v>
      </c>
      <c r="F245" s="449">
        <f>'Data information'!E462</f>
        <v>20.2</v>
      </c>
      <c r="G245" s="449">
        <f t="shared" si="30"/>
        <v>0</v>
      </c>
      <c r="H245" s="449">
        <f>'Data information'!F462</f>
        <v>3.6</v>
      </c>
      <c r="I245" s="449">
        <f t="shared" si="31"/>
        <v>0</v>
      </c>
      <c r="J245" s="449">
        <f t="shared" si="32"/>
        <v>0</v>
      </c>
      <c r="K245" s="460"/>
    </row>
    <row r="246" spans="1:11" s="500" customFormat="1" hidden="1">
      <c r="A246" s="460"/>
      <c r="B246" s="482"/>
      <c r="C246" s="489" t="str">
        <f>'Data information'!C463</f>
        <v xml:space="preserve"> - ลวดผูกเหล็ก</v>
      </c>
      <c r="D246" s="449"/>
      <c r="E246" s="450" t="str">
        <f>'Data information'!D463</f>
        <v>กก.</v>
      </c>
      <c r="F246" s="449">
        <f>'Data information'!E463</f>
        <v>34.42</v>
      </c>
      <c r="G246" s="449">
        <f t="shared" si="30"/>
        <v>0</v>
      </c>
      <c r="H246" s="449">
        <f>'Data information'!F463</f>
        <v>0</v>
      </c>
      <c r="I246" s="449">
        <f t="shared" si="31"/>
        <v>0</v>
      </c>
      <c r="J246" s="449">
        <f t="shared" si="32"/>
        <v>0</v>
      </c>
      <c r="K246" s="460"/>
    </row>
    <row r="247" spans="1:11" s="500" customFormat="1" hidden="1">
      <c r="A247" s="460"/>
      <c r="B247" s="482"/>
      <c r="C247" s="489" t="str">
        <f>'Data information'!C464</f>
        <v xml:space="preserve"> - เหล็กสี่เหลี่ยมตัน 1 x 1 ซม.(จมูกบันได)</v>
      </c>
      <c r="D247" s="449"/>
      <c r="E247" s="450" t="str">
        <f>'Data information'!D464</f>
        <v>ม.</v>
      </c>
      <c r="F247" s="449">
        <f>'Data information'!E464</f>
        <v>30</v>
      </c>
      <c r="G247" s="449">
        <f t="shared" si="30"/>
        <v>0</v>
      </c>
      <c r="H247" s="449">
        <f>'Data information'!F464</f>
        <v>0</v>
      </c>
      <c r="I247" s="449">
        <f t="shared" si="31"/>
        <v>0</v>
      </c>
      <c r="J247" s="449">
        <f t="shared" si="32"/>
        <v>0</v>
      </c>
      <c r="K247" s="460"/>
    </row>
    <row r="248" spans="1:11" s="500" customFormat="1" hidden="1">
      <c r="A248" s="460"/>
      <c r="B248" s="482"/>
      <c r="C248" s="489" t="str">
        <f>'Data information'!C465</f>
        <v xml:space="preserve"> - ทาสีกันสนิม</v>
      </c>
      <c r="D248" s="449"/>
      <c r="E248" s="450" t="str">
        <f>'Data information'!D465</f>
        <v>ตร.ม.</v>
      </c>
      <c r="F248" s="449">
        <f>'Data information'!E465</f>
        <v>22.42</v>
      </c>
      <c r="G248" s="449">
        <f t="shared" si="30"/>
        <v>0</v>
      </c>
      <c r="H248" s="449">
        <f>'Data information'!F465</f>
        <v>30</v>
      </c>
      <c r="I248" s="449">
        <f t="shared" si="31"/>
        <v>0</v>
      </c>
      <c r="J248" s="449">
        <f t="shared" si="32"/>
        <v>0</v>
      </c>
      <c r="K248" s="460"/>
    </row>
    <row r="249" spans="1:11" s="500" customFormat="1" hidden="1">
      <c r="A249" s="460"/>
      <c r="B249" s="482"/>
      <c r="C249" s="489" t="str">
        <f>'Data information'!C466</f>
        <v xml:space="preserve"> - ทาสีน้ำมัน</v>
      </c>
      <c r="D249" s="449"/>
      <c r="E249" s="450" t="str">
        <f>'Data information'!D466</f>
        <v>ตร.ม.</v>
      </c>
      <c r="F249" s="449">
        <f>'Data information'!E466</f>
        <v>66.12</v>
      </c>
      <c r="G249" s="449">
        <f t="shared" si="30"/>
        <v>0</v>
      </c>
      <c r="H249" s="449">
        <f>'Data information'!F466</f>
        <v>35</v>
      </c>
      <c r="I249" s="449">
        <f t="shared" si="31"/>
        <v>0</v>
      </c>
      <c r="J249" s="449">
        <f t="shared" si="32"/>
        <v>0</v>
      </c>
      <c r="K249" s="460"/>
    </row>
    <row r="250" spans="1:11" s="500" customFormat="1" hidden="1">
      <c r="A250" s="460"/>
      <c r="B250" s="482"/>
      <c r="C250" s="489" t="str">
        <f>'Data information'!C467</f>
        <v xml:space="preserve"> - งานราวเหล็ก ราวบันได ST.1</v>
      </c>
      <c r="D250" s="449"/>
      <c r="E250" s="450" t="str">
        <f>'Data information'!D467</f>
        <v>ม.</v>
      </c>
      <c r="F250" s="449">
        <f>'Data information'!E467</f>
        <v>1838.53</v>
      </c>
      <c r="G250" s="449">
        <f t="shared" si="30"/>
        <v>0</v>
      </c>
      <c r="H250" s="449">
        <f>'Data information'!F467</f>
        <v>560</v>
      </c>
      <c r="I250" s="449">
        <f t="shared" si="31"/>
        <v>0</v>
      </c>
      <c r="J250" s="449">
        <f t="shared" si="32"/>
        <v>0</v>
      </c>
      <c r="K250" s="460"/>
    </row>
    <row r="251" spans="1:11" s="500" customFormat="1" hidden="1">
      <c r="A251" s="460"/>
      <c r="B251" s="482"/>
      <c r="C251" s="485" t="str">
        <f>'Data information'!C468</f>
        <v>งานบันได ST.2 อาคาร 3,8</v>
      </c>
      <c r="D251" s="449"/>
      <c r="E251" s="450"/>
      <c r="F251" s="449"/>
      <c r="G251" s="449"/>
      <c r="H251" s="449"/>
      <c r="I251" s="449"/>
      <c r="J251" s="449"/>
      <c r="K251" s="460"/>
    </row>
    <row r="252" spans="1:11" s="500" customFormat="1" hidden="1">
      <c r="A252" s="460"/>
      <c r="B252" s="482"/>
      <c r="C252" s="489" t="str">
        <f>'Data information'!C469</f>
        <v xml:space="preserve"> - H-390X300X10X16 mm.( แม่บันได )</v>
      </c>
      <c r="D252" s="449"/>
      <c r="E252" s="450" t="str">
        <f>'Data information'!D469</f>
        <v>กก.</v>
      </c>
      <c r="F252" s="449">
        <f>'Data information'!E469</f>
        <v>34.64</v>
      </c>
      <c r="G252" s="449">
        <f t="shared" si="30"/>
        <v>0</v>
      </c>
      <c r="H252" s="449">
        <f>'Data information'!F469</f>
        <v>0</v>
      </c>
      <c r="I252" s="449">
        <f t="shared" si="31"/>
        <v>0</v>
      </c>
      <c r="J252" s="449">
        <f t="shared" si="32"/>
        <v>0</v>
      </c>
      <c r="K252" s="460"/>
    </row>
    <row r="253" spans="1:11" s="500" customFormat="1" hidden="1">
      <c r="A253" s="460"/>
      <c r="B253" s="482"/>
      <c r="C253" s="489" t="str">
        <f>'Data information'!C470</f>
        <v xml:space="preserve"> - แผ่นเหล็กเรียบดำหนา 6 มม. (ลูกตั้ง-ลูกนอน)</v>
      </c>
      <c r="D253" s="449"/>
      <c r="E253" s="450" t="str">
        <f>'Data information'!D470</f>
        <v>กก.</v>
      </c>
      <c r="F253" s="449">
        <f>'Data information'!E470</f>
        <v>25.12</v>
      </c>
      <c r="G253" s="449">
        <f t="shared" si="30"/>
        <v>0</v>
      </c>
      <c r="H253" s="449">
        <f>'Data information'!F470</f>
        <v>0</v>
      </c>
      <c r="I253" s="449">
        <f t="shared" si="31"/>
        <v>0</v>
      </c>
      <c r="J253" s="449">
        <f t="shared" si="32"/>
        <v>0</v>
      </c>
      <c r="K253" s="460"/>
    </row>
    <row r="254" spans="1:11" s="500" customFormat="1" hidden="1">
      <c r="A254" s="460"/>
      <c r="B254" s="482"/>
      <c r="C254" s="489" t="str">
        <f>'Data information'!C471</f>
        <v xml:space="preserve"> - แผ่นเหล็กขนาด 1000X400X25mm. </v>
      </c>
      <c r="D254" s="449"/>
      <c r="E254" s="450" t="str">
        <f>'Data information'!D471</f>
        <v>กก.</v>
      </c>
      <c r="F254" s="449">
        <f>'Data information'!E471</f>
        <v>28.44</v>
      </c>
      <c r="G254" s="449">
        <f t="shared" si="30"/>
        <v>0</v>
      </c>
      <c r="H254" s="449">
        <f>'Data information'!F471</f>
        <v>0</v>
      </c>
      <c r="I254" s="449">
        <f t="shared" si="31"/>
        <v>0</v>
      </c>
      <c r="J254" s="449">
        <f t="shared" si="32"/>
        <v>0</v>
      </c>
      <c r="K254" s="460"/>
    </row>
    <row r="255" spans="1:11" s="500" customFormat="1" hidden="1">
      <c r="A255" s="460"/>
      <c r="B255" s="482"/>
      <c r="C255" s="489" t="str">
        <f>'Data information'!C472</f>
        <v xml:space="preserve"> - แผ่นเหล็กขนาด 400X400X25mm. </v>
      </c>
      <c r="D255" s="449"/>
      <c r="E255" s="450" t="str">
        <f>'Data information'!D472</f>
        <v>กก.</v>
      </c>
      <c r="F255" s="449">
        <f>'Data information'!E472</f>
        <v>28.44</v>
      </c>
      <c r="G255" s="449">
        <f t="shared" si="30"/>
        <v>0</v>
      </c>
      <c r="H255" s="449">
        <f>'Data information'!F472</f>
        <v>0</v>
      </c>
      <c r="I255" s="449">
        <f t="shared" si="31"/>
        <v>0</v>
      </c>
      <c r="J255" s="449">
        <f t="shared" si="32"/>
        <v>0</v>
      </c>
      <c r="K255" s="460"/>
    </row>
    <row r="256" spans="1:11" s="500" customFormat="1" hidden="1">
      <c r="A256" s="460"/>
      <c r="B256" s="482"/>
      <c r="C256" s="489" t="str">
        <f>'Data information'!C473</f>
        <v xml:space="preserve"> - ค่าแรงเชื่อม ประกอบเหล็กโครงสร้าง</v>
      </c>
      <c r="D256" s="449"/>
      <c r="E256" s="450" t="str">
        <f>'Data information'!D473</f>
        <v>กก.</v>
      </c>
      <c r="F256" s="449">
        <f>'Data information'!E473</f>
        <v>0</v>
      </c>
      <c r="G256" s="449">
        <f t="shared" si="30"/>
        <v>0</v>
      </c>
      <c r="H256" s="449">
        <f>'Data information'!F473</f>
        <v>10</v>
      </c>
      <c r="I256" s="449">
        <f t="shared" si="31"/>
        <v>0</v>
      </c>
      <c r="J256" s="449">
        <f t="shared" si="32"/>
        <v>0</v>
      </c>
      <c r="K256" s="460"/>
    </row>
    <row r="257" spans="1:11" s="500" customFormat="1" hidden="1">
      <c r="A257" s="460"/>
      <c r="B257" s="482"/>
      <c r="C257" s="489" t="str">
        <f>'Data information'!C474</f>
        <v xml:space="preserve"> - Dowel DB25 </v>
      </c>
      <c r="D257" s="449"/>
      <c r="E257" s="450" t="str">
        <f>'Data information'!D474</f>
        <v>กก.</v>
      </c>
      <c r="F257" s="449">
        <f>'Data information'!E474</f>
        <v>20.41</v>
      </c>
      <c r="G257" s="449">
        <f t="shared" si="30"/>
        <v>0</v>
      </c>
      <c r="H257" s="449">
        <f>'Data information'!F474</f>
        <v>0</v>
      </c>
      <c r="I257" s="449">
        <f t="shared" si="31"/>
        <v>0</v>
      </c>
      <c r="J257" s="449">
        <f t="shared" si="32"/>
        <v>0</v>
      </c>
      <c r="K257" s="460"/>
    </row>
    <row r="258" spans="1:11" s="500" customFormat="1" hidden="1">
      <c r="A258" s="460"/>
      <c r="B258" s="482"/>
      <c r="C258" s="489" t="str">
        <f>'Data information'!C475</f>
        <v xml:space="preserve"> - คอนกรีต ขัดมันเรียบ (ลูกนอนบันได)</v>
      </c>
      <c r="D258" s="449"/>
      <c r="E258" s="450" t="str">
        <f>'Data information'!D475</f>
        <v>ลบ.ม.</v>
      </c>
      <c r="F258" s="449">
        <f>'Data information'!E475</f>
        <v>1971.96</v>
      </c>
      <c r="G258" s="449">
        <f t="shared" si="30"/>
        <v>0</v>
      </c>
      <c r="H258" s="449">
        <f>'Data information'!F475</f>
        <v>519</v>
      </c>
      <c r="I258" s="449">
        <f t="shared" si="31"/>
        <v>0</v>
      </c>
      <c r="J258" s="449">
        <f t="shared" si="32"/>
        <v>0</v>
      </c>
      <c r="K258" s="460"/>
    </row>
    <row r="259" spans="1:11" s="500" customFormat="1" hidden="1">
      <c r="A259" s="460"/>
      <c r="B259" s="482"/>
      <c r="C259" s="489" t="str">
        <f>'Data information'!C476</f>
        <v xml:space="preserve"> - เหล็กเสริม RB 9 มม.</v>
      </c>
      <c r="D259" s="449"/>
      <c r="E259" s="450" t="str">
        <f>'Data information'!D476</f>
        <v>กก.</v>
      </c>
      <c r="F259" s="449">
        <f>'Data information'!E476</f>
        <v>20.79</v>
      </c>
      <c r="G259" s="449">
        <f t="shared" si="30"/>
        <v>0</v>
      </c>
      <c r="H259" s="449">
        <f>'Data information'!F476</f>
        <v>4.4000000000000004</v>
      </c>
      <c r="I259" s="449">
        <f t="shared" si="31"/>
        <v>0</v>
      </c>
      <c r="J259" s="449">
        <f t="shared" si="32"/>
        <v>0</v>
      </c>
      <c r="K259" s="460"/>
    </row>
    <row r="260" spans="1:11" s="500" customFormat="1" hidden="1">
      <c r="A260" s="460"/>
      <c r="B260" s="482"/>
      <c r="C260" s="489" t="str">
        <f>'Data information'!C477</f>
        <v xml:space="preserve"> - เหล็กเสริม DB 12 มม.</v>
      </c>
      <c r="D260" s="449"/>
      <c r="E260" s="450" t="str">
        <f>'Data information'!D477</f>
        <v>กก.</v>
      </c>
      <c r="F260" s="449">
        <f>'Data information'!E477</f>
        <v>20.2</v>
      </c>
      <c r="G260" s="449">
        <f t="shared" si="30"/>
        <v>0</v>
      </c>
      <c r="H260" s="449">
        <f>'Data information'!F477</f>
        <v>3.6</v>
      </c>
      <c r="I260" s="449">
        <f t="shared" si="31"/>
        <v>0</v>
      </c>
      <c r="J260" s="449">
        <f t="shared" si="32"/>
        <v>0</v>
      </c>
      <c r="K260" s="460"/>
    </row>
    <row r="261" spans="1:11" s="500" customFormat="1" hidden="1">
      <c r="A261" s="460"/>
      <c r="B261" s="482"/>
      <c r="C261" s="489" t="str">
        <f>'Data information'!C478</f>
        <v xml:space="preserve"> - ลวดผูกเหล็ก</v>
      </c>
      <c r="D261" s="449"/>
      <c r="E261" s="450" t="str">
        <f>'Data information'!D478</f>
        <v>กก.</v>
      </c>
      <c r="F261" s="449">
        <f>'Data information'!E478</f>
        <v>34.42</v>
      </c>
      <c r="G261" s="449">
        <f t="shared" si="30"/>
        <v>0</v>
      </c>
      <c r="H261" s="449">
        <f>'Data information'!F478</f>
        <v>0</v>
      </c>
      <c r="I261" s="449">
        <f t="shared" si="31"/>
        <v>0</v>
      </c>
      <c r="J261" s="449">
        <f t="shared" si="32"/>
        <v>0</v>
      </c>
      <c r="K261" s="460"/>
    </row>
    <row r="262" spans="1:11" s="500" customFormat="1" hidden="1">
      <c r="A262" s="460"/>
      <c r="B262" s="482"/>
      <c r="C262" s="489" t="str">
        <f>'Data information'!C479</f>
        <v xml:space="preserve"> - เหล็กสี่เหลี่ยมตัน 1 x 1 ซม.(จมูกบันได)</v>
      </c>
      <c r="D262" s="449"/>
      <c r="E262" s="450" t="str">
        <f>'Data information'!D479</f>
        <v>ม.</v>
      </c>
      <c r="F262" s="449">
        <f>'Data information'!E479</f>
        <v>30</v>
      </c>
      <c r="G262" s="449">
        <f t="shared" si="30"/>
        <v>0</v>
      </c>
      <c r="H262" s="449">
        <f>'Data information'!F479</f>
        <v>0</v>
      </c>
      <c r="I262" s="449">
        <f t="shared" si="31"/>
        <v>0</v>
      </c>
      <c r="J262" s="449">
        <f t="shared" si="32"/>
        <v>0</v>
      </c>
      <c r="K262" s="460"/>
    </row>
    <row r="263" spans="1:11" s="500" customFormat="1" hidden="1">
      <c r="A263" s="460"/>
      <c r="B263" s="482"/>
      <c r="C263" s="489" t="str">
        <f>'Data information'!C480</f>
        <v xml:space="preserve"> - ทาสีกันสนิม</v>
      </c>
      <c r="D263" s="449"/>
      <c r="E263" s="450" t="str">
        <f>'Data information'!D480</f>
        <v>ตร.ม.</v>
      </c>
      <c r="F263" s="449">
        <f>'Data information'!E480</f>
        <v>22.42</v>
      </c>
      <c r="G263" s="449">
        <f t="shared" si="30"/>
        <v>0</v>
      </c>
      <c r="H263" s="449">
        <f>'Data information'!F480</f>
        <v>30</v>
      </c>
      <c r="I263" s="449">
        <f t="shared" si="31"/>
        <v>0</v>
      </c>
      <c r="J263" s="449">
        <f t="shared" si="32"/>
        <v>0</v>
      </c>
      <c r="K263" s="460"/>
    </row>
    <row r="264" spans="1:11" s="500" customFormat="1" hidden="1">
      <c r="A264" s="460"/>
      <c r="B264" s="482"/>
      <c r="C264" s="489" t="str">
        <f>'Data information'!C481</f>
        <v xml:space="preserve"> - ทาสีน้ำมัน</v>
      </c>
      <c r="D264" s="449"/>
      <c r="E264" s="450" t="str">
        <f>'Data information'!D481</f>
        <v>ตร.ม.</v>
      </c>
      <c r="F264" s="449">
        <f>'Data information'!E481</f>
        <v>66.12</v>
      </c>
      <c r="G264" s="449">
        <f t="shared" si="30"/>
        <v>0</v>
      </c>
      <c r="H264" s="449">
        <f>'Data information'!F481</f>
        <v>35</v>
      </c>
      <c r="I264" s="449">
        <f t="shared" si="31"/>
        <v>0</v>
      </c>
      <c r="J264" s="449">
        <f t="shared" si="32"/>
        <v>0</v>
      </c>
      <c r="K264" s="460"/>
    </row>
    <row r="265" spans="1:11" s="500" customFormat="1" hidden="1">
      <c r="A265" s="460"/>
      <c r="B265" s="482"/>
      <c r="C265" s="489" t="str">
        <f>'Data information'!C482</f>
        <v xml:space="preserve"> - งานราวเหล็ก ราวบันได ST.2</v>
      </c>
      <c r="D265" s="449"/>
      <c r="E265" s="450" t="str">
        <f>'Data information'!D482</f>
        <v>ม.</v>
      </c>
      <c r="F265" s="449">
        <f>'Data information'!E482</f>
        <v>1838.53</v>
      </c>
      <c r="G265" s="449">
        <f t="shared" si="30"/>
        <v>0</v>
      </c>
      <c r="H265" s="449">
        <f>'Data information'!F482</f>
        <v>560</v>
      </c>
      <c r="I265" s="449">
        <f t="shared" si="31"/>
        <v>0</v>
      </c>
      <c r="J265" s="449">
        <f t="shared" si="32"/>
        <v>0</v>
      </c>
      <c r="K265" s="460"/>
    </row>
    <row r="266" spans="1:11" s="500" customFormat="1" hidden="1">
      <c r="A266" s="460"/>
      <c r="B266" s="482"/>
      <c r="C266" s="485" t="str">
        <f>'Data information'!C483</f>
        <v>งานบันได ST.2 อาคาร 5</v>
      </c>
      <c r="D266" s="449"/>
      <c r="E266" s="450"/>
      <c r="F266" s="449"/>
      <c r="G266" s="449"/>
      <c r="H266" s="449"/>
      <c r="I266" s="449"/>
      <c r="J266" s="449"/>
      <c r="K266" s="460"/>
    </row>
    <row r="267" spans="1:11" s="500" customFormat="1" hidden="1">
      <c r="A267" s="460"/>
      <c r="B267" s="482"/>
      <c r="C267" s="489" t="str">
        <f>'Data information'!C484</f>
        <v xml:space="preserve"> - คอนกรีตโครงสร้าง  fc'= 280 ksc. ทรงกระบอก</v>
      </c>
      <c r="D267" s="449"/>
      <c r="E267" s="450" t="str">
        <f>'Data information'!D484</f>
        <v>ลบ.ม.</v>
      </c>
      <c r="F267" s="449">
        <f>'Data information'!E484</f>
        <v>1971.96</v>
      </c>
      <c r="G267" s="449">
        <f t="shared" si="30"/>
        <v>0</v>
      </c>
      <c r="H267" s="449">
        <f>'Data information'!F484</f>
        <v>519</v>
      </c>
      <c r="I267" s="449">
        <f t="shared" si="31"/>
        <v>0</v>
      </c>
      <c r="J267" s="449">
        <f t="shared" si="32"/>
        <v>0</v>
      </c>
      <c r="K267" s="460"/>
    </row>
    <row r="268" spans="1:11" s="500" customFormat="1" hidden="1">
      <c r="A268" s="460"/>
      <c r="B268" s="482"/>
      <c r="C268" s="489" t="str">
        <f>'Data information'!C485</f>
        <v xml:space="preserve">  - ไม้แบบทั่วไป  50%</v>
      </c>
      <c r="D268" s="449"/>
      <c r="E268" s="450" t="str">
        <f>'Data information'!D485</f>
        <v>ตร.ม.</v>
      </c>
      <c r="F268" s="449">
        <f>'Data information'!E485</f>
        <v>300</v>
      </c>
      <c r="G268" s="449">
        <f t="shared" si="30"/>
        <v>0</v>
      </c>
      <c r="H268" s="449">
        <f>'Data information'!F485</f>
        <v>0</v>
      </c>
      <c r="I268" s="449">
        <f t="shared" si="31"/>
        <v>0</v>
      </c>
      <c r="J268" s="449">
        <f t="shared" si="32"/>
        <v>0</v>
      </c>
      <c r="K268" s="460"/>
    </row>
    <row r="269" spans="1:11" s="500" customFormat="1" hidden="1">
      <c r="A269" s="460"/>
      <c r="B269" s="482"/>
      <c r="C269" s="489" t="str">
        <f>'Data information'!C486</f>
        <v xml:space="preserve">  - ค่าแรงไม้แบบ</v>
      </c>
      <c r="D269" s="449"/>
      <c r="E269" s="450" t="str">
        <f>'Data information'!D486</f>
        <v>ตร.ม.</v>
      </c>
      <c r="F269" s="449">
        <f>'Data information'!E486</f>
        <v>0</v>
      </c>
      <c r="G269" s="449">
        <f t="shared" si="30"/>
        <v>0</v>
      </c>
      <c r="H269" s="449">
        <f>'Data information'!F486</f>
        <v>115</v>
      </c>
      <c r="I269" s="449">
        <f t="shared" si="31"/>
        <v>0</v>
      </c>
      <c r="J269" s="449">
        <f t="shared" si="32"/>
        <v>0</v>
      </c>
      <c r="K269" s="460"/>
    </row>
    <row r="270" spans="1:11" s="500" customFormat="1" hidden="1">
      <c r="A270" s="460"/>
      <c r="B270" s="482"/>
      <c r="C270" s="489" t="str">
        <f>'Data information'!C487</f>
        <v xml:space="preserve">  - ไม้คร่าวยึดแบบหล่อคอนกรีต </v>
      </c>
      <c r="D270" s="449"/>
      <c r="E270" s="450" t="str">
        <f>'Data information'!D487</f>
        <v>ตร.ม.</v>
      </c>
      <c r="F270" s="449">
        <f>'Data information'!E487</f>
        <v>300</v>
      </c>
      <c r="G270" s="449">
        <f t="shared" si="30"/>
        <v>0</v>
      </c>
      <c r="H270" s="449">
        <f>'Data information'!F487</f>
        <v>0</v>
      </c>
      <c r="I270" s="449">
        <f t="shared" si="31"/>
        <v>0</v>
      </c>
      <c r="J270" s="449">
        <f t="shared" si="32"/>
        <v>0</v>
      </c>
      <c r="K270" s="460"/>
    </row>
    <row r="271" spans="1:11" s="500" customFormat="1" hidden="1">
      <c r="A271" s="460"/>
      <c r="B271" s="482"/>
      <c r="C271" s="489" t="str">
        <f>'Data information'!C488</f>
        <v xml:space="preserve">  - ตะปู</v>
      </c>
      <c r="D271" s="449"/>
      <c r="E271" s="450" t="str">
        <f>'Data information'!D488</f>
        <v>กก.</v>
      </c>
      <c r="F271" s="449">
        <f>'Data information'!E488</f>
        <v>58.88</v>
      </c>
      <c r="G271" s="449">
        <f t="shared" si="30"/>
        <v>0</v>
      </c>
      <c r="H271" s="449">
        <f>'Data information'!F488</f>
        <v>0</v>
      </c>
      <c r="I271" s="449">
        <f t="shared" si="31"/>
        <v>0</v>
      </c>
      <c r="J271" s="449">
        <f t="shared" si="32"/>
        <v>0</v>
      </c>
      <c r="K271" s="460"/>
    </row>
    <row r="272" spans="1:11" s="500" customFormat="1" hidden="1">
      <c r="A272" s="460"/>
      <c r="B272" s="482"/>
      <c r="C272" s="489" t="str">
        <f>'Data information'!C489</f>
        <v xml:space="preserve">  - เหล็กเส้นกลมผิวเรียบ SR.24 RB9 มม.</v>
      </c>
      <c r="D272" s="449"/>
      <c r="E272" s="450" t="str">
        <f>'Data information'!D489</f>
        <v>กก.</v>
      </c>
      <c r="F272" s="449">
        <f>'Data information'!E489</f>
        <v>20.79</v>
      </c>
      <c r="G272" s="449">
        <f t="shared" si="30"/>
        <v>0</v>
      </c>
      <c r="H272" s="449">
        <f>'Data information'!F489</f>
        <v>4.4000000000000004</v>
      </c>
      <c r="I272" s="449">
        <f t="shared" si="31"/>
        <v>0</v>
      </c>
      <c r="J272" s="449">
        <f t="shared" si="32"/>
        <v>0</v>
      </c>
      <c r="K272" s="460"/>
    </row>
    <row r="273" spans="1:11" s="500" customFormat="1" hidden="1">
      <c r="A273" s="460"/>
      <c r="B273" s="482"/>
      <c r="C273" s="489" t="str">
        <f>'Data information'!C490</f>
        <v xml:space="preserve">  - เหล็กเส้นกลมผิวข้ออ้อย SD.40 DB12 มม.</v>
      </c>
      <c r="D273" s="449"/>
      <c r="E273" s="450" t="str">
        <f>'Data information'!D490</f>
        <v>กก.</v>
      </c>
      <c r="F273" s="449">
        <f>'Data information'!E490</f>
        <v>20.2</v>
      </c>
      <c r="G273" s="449">
        <f t="shared" si="30"/>
        <v>0</v>
      </c>
      <c r="H273" s="449">
        <f>'Data information'!F490</f>
        <v>3.6</v>
      </c>
      <c r="I273" s="449">
        <f t="shared" si="31"/>
        <v>0</v>
      </c>
      <c r="J273" s="449">
        <f t="shared" si="32"/>
        <v>0</v>
      </c>
      <c r="K273" s="460"/>
    </row>
    <row r="274" spans="1:11" s="500" customFormat="1" hidden="1">
      <c r="A274" s="460"/>
      <c r="B274" s="482"/>
      <c r="C274" s="489" t="str">
        <f>'Data information'!C491</f>
        <v xml:space="preserve"> - ลวดผูกเหล็ก</v>
      </c>
      <c r="D274" s="449"/>
      <c r="E274" s="450" t="str">
        <f>'Data information'!D491</f>
        <v>กก.</v>
      </c>
      <c r="F274" s="449">
        <f>'Data information'!E491</f>
        <v>34.42</v>
      </c>
      <c r="G274" s="449">
        <f t="shared" si="30"/>
        <v>0</v>
      </c>
      <c r="H274" s="449">
        <f>'Data information'!F491</f>
        <v>0</v>
      </c>
      <c r="I274" s="449">
        <f t="shared" si="31"/>
        <v>0</v>
      </c>
      <c r="J274" s="449">
        <f t="shared" si="32"/>
        <v>0</v>
      </c>
      <c r="K274" s="460"/>
    </row>
    <row r="275" spans="1:11" s="500" customFormat="1" hidden="1">
      <c r="A275" s="460"/>
      <c r="B275" s="482"/>
      <c r="C275" s="489" t="str">
        <f>'Data information'!C492</f>
        <v xml:space="preserve"> - กันลื่นเหล็กสี่เหลี่ยมตัน ขนาด 1x1 ซม.(จมูกบันได)</v>
      </c>
      <c r="D275" s="449"/>
      <c r="E275" s="450" t="str">
        <f>'Data information'!D492</f>
        <v>กก.</v>
      </c>
      <c r="F275" s="449">
        <f>'Data information'!E492</f>
        <v>30</v>
      </c>
      <c r="G275" s="449">
        <f t="shared" si="30"/>
        <v>0</v>
      </c>
      <c r="H275" s="449">
        <f>'Data information'!F492</f>
        <v>0</v>
      </c>
      <c r="I275" s="449">
        <f t="shared" si="31"/>
        <v>0</v>
      </c>
      <c r="J275" s="449">
        <f t="shared" si="32"/>
        <v>0</v>
      </c>
      <c r="K275" s="460"/>
    </row>
    <row r="276" spans="1:11" s="500" customFormat="1" hidden="1">
      <c r="A276" s="460"/>
      <c r="B276" s="482"/>
      <c r="C276" s="489" t="str">
        <f>'Data information'!C493</f>
        <v xml:space="preserve"> - งานราวเหล็ก ราวบันได ST2</v>
      </c>
      <c r="D276" s="449"/>
      <c r="E276" s="450" t="str">
        <f>'Data information'!D493</f>
        <v>ม.</v>
      </c>
      <c r="F276" s="449">
        <f>'Data information'!E493</f>
        <v>303.774</v>
      </c>
      <c r="G276" s="449">
        <f t="shared" si="30"/>
        <v>0</v>
      </c>
      <c r="H276" s="449">
        <f>'Data information'!F493</f>
        <v>114</v>
      </c>
      <c r="I276" s="449">
        <f t="shared" si="31"/>
        <v>0</v>
      </c>
      <c r="J276" s="449">
        <f t="shared" si="32"/>
        <v>0</v>
      </c>
      <c r="K276" s="460"/>
    </row>
    <row r="277" spans="1:11" s="500" customFormat="1" hidden="1">
      <c r="A277" s="460"/>
      <c r="B277" s="482"/>
      <c r="C277" s="485" t="str">
        <f>'Data information'!C494</f>
        <v>งานบันได ST.2-1 อาคาร1,2, 6,7</v>
      </c>
      <c r="D277" s="449"/>
      <c r="E277" s="450"/>
      <c r="F277" s="449"/>
      <c r="G277" s="449"/>
      <c r="H277" s="449"/>
      <c r="I277" s="449"/>
      <c r="J277" s="449"/>
      <c r="K277" s="460"/>
    </row>
    <row r="278" spans="1:11" s="500" customFormat="1" hidden="1">
      <c r="A278" s="460"/>
      <c r="B278" s="482"/>
      <c r="C278" s="489" t="str">
        <f>'Data information'!C495</f>
        <v xml:space="preserve"> -  H-200X200X8X12mm. </v>
      </c>
      <c r="D278" s="449"/>
      <c r="E278" s="450" t="str">
        <f>'Data information'!D495</f>
        <v>กก.</v>
      </c>
      <c r="F278" s="449">
        <f>'Data information'!E495</f>
        <v>33.409999999999997</v>
      </c>
      <c r="G278" s="449">
        <f t="shared" si="30"/>
        <v>0</v>
      </c>
      <c r="H278" s="449">
        <f>'Data information'!F495</f>
        <v>0</v>
      </c>
      <c r="I278" s="449">
        <f t="shared" si="31"/>
        <v>0</v>
      </c>
      <c r="J278" s="449">
        <f t="shared" si="32"/>
        <v>0</v>
      </c>
      <c r="K278" s="460"/>
    </row>
    <row r="279" spans="1:11" s="500" customFormat="1" hidden="1">
      <c r="A279" s="460"/>
      <c r="B279" s="482"/>
      <c r="C279" s="489" t="str">
        <f>'Data information'!C496</f>
        <v xml:space="preserve">  - H-194X150X6X9mm.</v>
      </c>
      <c r="D279" s="449"/>
      <c r="E279" s="450" t="str">
        <f>'Data information'!D496</f>
        <v>กก.</v>
      </c>
      <c r="F279" s="449">
        <f>'Data information'!E496</f>
        <v>34.020000000000003</v>
      </c>
      <c r="G279" s="449">
        <f t="shared" si="30"/>
        <v>0</v>
      </c>
      <c r="H279" s="449">
        <f>'Data information'!F496</f>
        <v>0</v>
      </c>
      <c r="I279" s="449">
        <f t="shared" si="31"/>
        <v>0</v>
      </c>
      <c r="J279" s="449">
        <f t="shared" si="32"/>
        <v>0</v>
      </c>
      <c r="K279" s="460"/>
    </row>
    <row r="280" spans="1:11" s="500" customFormat="1" hidden="1">
      <c r="A280" s="460"/>
      <c r="B280" s="482"/>
      <c r="C280" s="489" t="str">
        <f>'Data information'!C497</f>
        <v xml:space="preserve"> - C-CHANNELS 200X80X7.5X11.0mm.</v>
      </c>
      <c r="D280" s="449"/>
      <c r="E280" s="450" t="str">
        <f>'Data information'!D497</f>
        <v>กก.</v>
      </c>
      <c r="F280" s="449">
        <f>'Data information'!E497</f>
        <v>35.840000000000003</v>
      </c>
      <c r="G280" s="449">
        <f t="shared" si="30"/>
        <v>0</v>
      </c>
      <c r="H280" s="449">
        <f>'Data information'!F497</f>
        <v>0</v>
      </c>
      <c r="I280" s="449">
        <f t="shared" si="31"/>
        <v>0</v>
      </c>
      <c r="J280" s="449">
        <f t="shared" si="32"/>
        <v>0</v>
      </c>
      <c r="K280" s="460"/>
    </row>
    <row r="281" spans="1:11" s="500" customFormat="1" hidden="1">
      <c r="A281" s="460"/>
      <c r="B281" s="482"/>
      <c r="C281" s="489" t="str">
        <f>'Data information'!C498</f>
        <v xml:space="preserve"> - แผ่นเหล็กลายตีนไก่  หนา 6 มม.พับ (ลูกนอนบันได)</v>
      </c>
      <c r="D281" s="449"/>
      <c r="E281" s="450" t="str">
        <f>'Data information'!D498</f>
        <v>กก.</v>
      </c>
      <c r="F281" s="449">
        <f>'Data information'!E498</f>
        <v>39.79</v>
      </c>
      <c r="G281" s="449">
        <f t="shared" si="30"/>
        <v>0</v>
      </c>
      <c r="H281" s="449">
        <f>'Data information'!F498</f>
        <v>0</v>
      </c>
      <c r="I281" s="449">
        <f t="shared" si="31"/>
        <v>0</v>
      </c>
      <c r="J281" s="449">
        <f t="shared" si="32"/>
        <v>0</v>
      </c>
      <c r="K281" s="460"/>
    </row>
    <row r="282" spans="1:11" s="500" customFormat="1" hidden="1">
      <c r="A282" s="460"/>
      <c r="B282" s="482"/>
      <c r="C282" s="489" t="str">
        <f>'Data information'!C499</f>
        <v xml:space="preserve"> - แผ่นเหล็กขนาด 250X400X20mm. </v>
      </c>
      <c r="D282" s="449"/>
      <c r="E282" s="450" t="str">
        <f>'Data information'!D499</f>
        <v>กก.</v>
      </c>
      <c r="F282" s="449">
        <f>'Data information'!E499</f>
        <v>28.692401372212689</v>
      </c>
      <c r="G282" s="449">
        <f t="shared" si="30"/>
        <v>0</v>
      </c>
      <c r="H282" s="449">
        <f>'Data information'!F499</f>
        <v>0</v>
      </c>
      <c r="I282" s="449">
        <f t="shared" si="31"/>
        <v>0</v>
      </c>
      <c r="J282" s="449">
        <f t="shared" si="32"/>
        <v>0</v>
      </c>
      <c r="K282" s="460"/>
    </row>
    <row r="283" spans="1:11" s="500" customFormat="1" hidden="1">
      <c r="A283" s="460"/>
      <c r="B283" s="482"/>
      <c r="C283" s="489" t="str">
        <f>'Data information'!C500</f>
        <v xml:space="preserve"> - แผ่นเหล็กขนาด 250X250X20mm. </v>
      </c>
      <c r="D283" s="449"/>
      <c r="E283" s="450" t="str">
        <f>'Data information'!D500</f>
        <v>กก.</v>
      </c>
      <c r="F283" s="449">
        <f>'Data information'!E500</f>
        <v>28.692401372212689</v>
      </c>
      <c r="G283" s="449">
        <f t="shared" si="30"/>
        <v>0</v>
      </c>
      <c r="H283" s="449">
        <f>'Data information'!F500</f>
        <v>0</v>
      </c>
      <c r="I283" s="449">
        <f t="shared" si="31"/>
        <v>0</v>
      </c>
      <c r="J283" s="449">
        <f t="shared" si="32"/>
        <v>0</v>
      </c>
      <c r="K283" s="460"/>
    </row>
    <row r="284" spans="1:11" s="500" customFormat="1" hidden="1">
      <c r="A284" s="460"/>
      <c r="B284" s="482"/>
      <c r="C284" s="489" t="str">
        <f>'Data information'!C501</f>
        <v xml:space="preserve"> - แผ่นเหล็กขนาด 200X350X20mm. </v>
      </c>
      <c r="D284" s="449"/>
      <c r="E284" s="450" t="str">
        <f>'Data information'!D501</f>
        <v>กก.</v>
      </c>
      <c r="F284" s="449">
        <f>'Data information'!E501</f>
        <v>28.692401372212689</v>
      </c>
      <c r="G284" s="449">
        <f t="shared" si="30"/>
        <v>0</v>
      </c>
      <c r="H284" s="449">
        <f>'Data information'!F501</f>
        <v>0</v>
      </c>
      <c r="I284" s="449">
        <f t="shared" si="31"/>
        <v>0</v>
      </c>
      <c r="J284" s="449">
        <f t="shared" si="32"/>
        <v>0</v>
      </c>
      <c r="K284" s="460"/>
    </row>
    <row r="285" spans="1:11" s="500" customFormat="1" hidden="1">
      <c r="A285" s="460"/>
      <c r="B285" s="482"/>
      <c r="C285" s="489" t="str">
        <f>'Data information'!C502</f>
        <v xml:space="preserve"> - Dowel DB20 ยาว 0.40 ม. (DETAIL-1)</v>
      </c>
      <c r="D285" s="449"/>
      <c r="E285" s="450" t="str">
        <f>'Data information'!D502</f>
        <v>กก.</v>
      </c>
      <c r="F285" s="449">
        <f>'Data information'!E502</f>
        <v>20.18</v>
      </c>
      <c r="G285" s="449">
        <f t="shared" si="30"/>
        <v>0</v>
      </c>
      <c r="H285" s="449">
        <f>'Data information'!F502</f>
        <v>0</v>
      </c>
      <c r="I285" s="449">
        <f t="shared" si="31"/>
        <v>0</v>
      </c>
      <c r="J285" s="449">
        <f t="shared" si="32"/>
        <v>0</v>
      </c>
      <c r="K285" s="460"/>
    </row>
    <row r="286" spans="1:11" s="500" customFormat="1" hidden="1">
      <c r="A286" s="460"/>
      <c r="B286" s="482"/>
      <c r="C286" s="489" t="str">
        <f>'Data information'!C503</f>
        <v xml:space="preserve"> - Dowel DB20 ยาว 0.40 ม.  (DETAIL-2)</v>
      </c>
      <c r="D286" s="449"/>
      <c r="E286" s="450" t="str">
        <f>'Data information'!D503</f>
        <v>กก.</v>
      </c>
      <c r="F286" s="449">
        <f>'Data information'!E503</f>
        <v>20.18</v>
      </c>
      <c r="G286" s="449">
        <f t="shared" si="30"/>
        <v>0</v>
      </c>
      <c r="H286" s="449">
        <f>'Data information'!F503</f>
        <v>0</v>
      </c>
      <c r="I286" s="449">
        <f t="shared" si="31"/>
        <v>0</v>
      </c>
      <c r="J286" s="449">
        <f t="shared" si="32"/>
        <v>0</v>
      </c>
      <c r="K286" s="460"/>
    </row>
    <row r="287" spans="1:11" s="500" customFormat="1" hidden="1">
      <c r="A287" s="460"/>
      <c r="B287" s="482"/>
      <c r="C287" s="489" t="str">
        <f>'Data information'!C504</f>
        <v xml:space="preserve"> - Dowel DB16 ยาว 0.40 ม.  (DETAIL-3)</v>
      </c>
      <c r="D287" s="449"/>
      <c r="E287" s="450" t="str">
        <f>'Data information'!D504</f>
        <v>กก.</v>
      </c>
      <c r="F287" s="449">
        <f>'Data information'!E504</f>
        <v>20.14</v>
      </c>
      <c r="G287" s="449">
        <f t="shared" si="30"/>
        <v>0</v>
      </c>
      <c r="H287" s="449">
        <f>'Data information'!F504</f>
        <v>0</v>
      </c>
      <c r="I287" s="449">
        <f t="shared" si="31"/>
        <v>0</v>
      </c>
      <c r="J287" s="449">
        <f t="shared" si="32"/>
        <v>0</v>
      </c>
      <c r="K287" s="460"/>
    </row>
    <row r="288" spans="1:11" s="500" customFormat="1" hidden="1">
      <c r="A288" s="460"/>
      <c r="B288" s="482"/>
      <c r="C288" s="489" t="str">
        <f>'Data information'!C505</f>
        <v xml:space="preserve"> - ค่าแรงเชื่อม ประกอบเหล็กโครงสร้าง</v>
      </c>
      <c r="D288" s="449"/>
      <c r="E288" s="450" t="str">
        <f>'Data information'!D505</f>
        <v>กก.</v>
      </c>
      <c r="F288" s="449">
        <f>'Data information'!E505</f>
        <v>0</v>
      </c>
      <c r="G288" s="449">
        <f t="shared" si="30"/>
        <v>0</v>
      </c>
      <c r="H288" s="449">
        <f>'Data information'!F505</f>
        <v>10</v>
      </c>
      <c r="I288" s="449">
        <f t="shared" si="31"/>
        <v>0</v>
      </c>
      <c r="J288" s="449">
        <f t="shared" si="32"/>
        <v>0</v>
      </c>
      <c r="K288" s="460"/>
    </row>
    <row r="289" spans="1:11" s="500" customFormat="1" hidden="1">
      <c r="A289" s="460"/>
      <c r="B289" s="482"/>
      <c r="C289" s="489" t="str">
        <f>'Data information'!C506</f>
        <v xml:space="preserve"> - ทาสีกันสนิม</v>
      </c>
      <c r="D289" s="449"/>
      <c r="E289" s="450" t="str">
        <f>'Data information'!D506</f>
        <v>ตร.ม.</v>
      </c>
      <c r="F289" s="449">
        <f>'Data information'!E506</f>
        <v>22.42</v>
      </c>
      <c r="G289" s="449">
        <f t="shared" si="30"/>
        <v>0</v>
      </c>
      <c r="H289" s="449">
        <f>'Data information'!F506</f>
        <v>30</v>
      </c>
      <c r="I289" s="449">
        <f t="shared" si="31"/>
        <v>0</v>
      </c>
      <c r="J289" s="449">
        <f t="shared" si="32"/>
        <v>0</v>
      </c>
      <c r="K289" s="460"/>
    </row>
    <row r="290" spans="1:11" s="500" customFormat="1" hidden="1">
      <c r="A290" s="460"/>
      <c r="B290" s="482"/>
      <c r="C290" s="489" t="str">
        <f>'Data information'!C507</f>
        <v xml:space="preserve"> - ทาสีน้ำมัน</v>
      </c>
      <c r="D290" s="449"/>
      <c r="E290" s="450" t="str">
        <f>'Data information'!D507</f>
        <v>ตร.ม.</v>
      </c>
      <c r="F290" s="449">
        <f>'Data information'!E507</f>
        <v>66.12</v>
      </c>
      <c r="G290" s="449">
        <f t="shared" si="30"/>
        <v>0</v>
      </c>
      <c r="H290" s="449">
        <f>'Data information'!F507</f>
        <v>35</v>
      </c>
      <c r="I290" s="449">
        <f t="shared" si="31"/>
        <v>0</v>
      </c>
      <c r="J290" s="449">
        <f t="shared" si="32"/>
        <v>0</v>
      </c>
      <c r="K290" s="460"/>
    </row>
    <row r="291" spans="1:11" s="500" customFormat="1" hidden="1">
      <c r="A291" s="460"/>
      <c r="B291" s="482"/>
      <c r="C291" s="489" t="str">
        <f>'Data information'!C508</f>
        <v xml:space="preserve"> - งานราวเหล็ก ราวบันได ST.2-1</v>
      </c>
      <c r="D291" s="449"/>
      <c r="E291" s="450" t="str">
        <f>'Data information'!D508</f>
        <v>ม.</v>
      </c>
      <c r="F291" s="449">
        <f>'Data information'!E508</f>
        <v>303.774</v>
      </c>
      <c r="G291" s="449">
        <f t="shared" si="30"/>
        <v>0</v>
      </c>
      <c r="H291" s="449">
        <f>'Data information'!F508</f>
        <v>114</v>
      </c>
      <c r="I291" s="449">
        <f t="shared" si="31"/>
        <v>0</v>
      </c>
      <c r="J291" s="449">
        <f t="shared" si="32"/>
        <v>0</v>
      </c>
      <c r="K291" s="460"/>
    </row>
    <row r="292" spans="1:11" s="500" customFormat="1" hidden="1">
      <c r="A292" s="460"/>
      <c r="B292" s="482"/>
      <c r="C292" s="485" t="str">
        <f>'Data information'!C509</f>
        <v>งานบันได ST.2-1 อาคาร 4</v>
      </c>
      <c r="D292" s="449"/>
      <c r="E292" s="450"/>
      <c r="F292" s="449"/>
      <c r="G292" s="449"/>
      <c r="H292" s="449"/>
      <c r="I292" s="449"/>
      <c r="J292" s="449"/>
      <c r="K292" s="460"/>
    </row>
    <row r="293" spans="1:11" s="500" customFormat="1" hidden="1">
      <c r="A293" s="460"/>
      <c r="B293" s="482"/>
      <c r="C293" s="489" t="str">
        <f>'Data information'!C510</f>
        <v xml:space="preserve"> - H-390X300X10X16 mm.( แม่บันได )</v>
      </c>
      <c r="D293" s="449"/>
      <c r="E293" s="450" t="str">
        <f>'Data information'!D510</f>
        <v>กก.</v>
      </c>
      <c r="F293" s="449">
        <f>'Data information'!E510</f>
        <v>34.64</v>
      </c>
      <c r="G293" s="449">
        <f t="shared" si="30"/>
        <v>0</v>
      </c>
      <c r="H293" s="449">
        <f>'Data information'!F510</f>
        <v>0</v>
      </c>
      <c r="I293" s="449">
        <f t="shared" si="31"/>
        <v>0</v>
      </c>
      <c r="J293" s="449">
        <f t="shared" si="32"/>
        <v>0</v>
      </c>
      <c r="K293" s="460"/>
    </row>
    <row r="294" spans="1:11" s="500" customFormat="1" hidden="1">
      <c r="A294" s="460"/>
      <c r="B294" s="482"/>
      <c r="C294" s="489" t="str">
        <f>'Data information'!C511</f>
        <v xml:space="preserve"> - แผ่นเหล็กเรียบดำหนา 6 มม. (ลูกตั้ง-ลูกนอน)</v>
      </c>
      <c r="D294" s="449"/>
      <c r="E294" s="450" t="str">
        <f>'Data information'!D511</f>
        <v>กก.</v>
      </c>
      <c r="F294" s="449">
        <f>'Data information'!E511</f>
        <v>25.12</v>
      </c>
      <c r="G294" s="449">
        <f t="shared" si="30"/>
        <v>0</v>
      </c>
      <c r="H294" s="449">
        <f>'Data information'!F511</f>
        <v>0</v>
      </c>
      <c r="I294" s="449">
        <f t="shared" si="31"/>
        <v>0</v>
      </c>
      <c r="J294" s="449">
        <f t="shared" si="32"/>
        <v>0</v>
      </c>
      <c r="K294" s="460"/>
    </row>
    <row r="295" spans="1:11" s="500" customFormat="1" hidden="1">
      <c r="A295" s="460"/>
      <c r="B295" s="482"/>
      <c r="C295" s="489" t="str">
        <f>'Data information'!C512</f>
        <v xml:space="preserve"> - แผ่นเหล็กขนาด 1000X400X25mm. </v>
      </c>
      <c r="D295" s="449"/>
      <c r="E295" s="450" t="str">
        <f>'Data information'!D512</f>
        <v>กก.</v>
      </c>
      <c r="F295" s="449">
        <f>'Data information'!E512</f>
        <v>28.44</v>
      </c>
      <c r="G295" s="449">
        <f t="shared" si="30"/>
        <v>0</v>
      </c>
      <c r="H295" s="449">
        <f>'Data information'!F512</f>
        <v>0</v>
      </c>
      <c r="I295" s="449">
        <f t="shared" si="31"/>
        <v>0</v>
      </c>
      <c r="J295" s="449">
        <f t="shared" si="32"/>
        <v>0</v>
      </c>
      <c r="K295" s="460"/>
    </row>
    <row r="296" spans="1:11" s="500" customFormat="1" hidden="1">
      <c r="A296" s="460"/>
      <c r="B296" s="482"/>
      <c r="C296" s="489" t="str">
        <f>'Data information'!C513</f>
        <v xml:space="preserve"> - แผ่นเหล็กขนาด 400X400X25mm. </v>
      </c>
      <c r="D296" s="449"/>
      <c r="E296" s="450" t="str">
        <f>'Data information'!D513</f>
        <v>กก.</v>
      </c>
      <c r="F296" s="449">
        <f>'Data information'!E513</f>
        <v>28.44</v>
      </c>
      <c r="G296" s="449">
        <f t="shared" si="30"/>
        <v>0</v>
      </c>
      <c r="H296" s="449">
        <f>'Data information'!F513</f>
        <v>0</v>
      </c>
      <c r="I296" s="449">
        <f t="shared" si="31"/>
        <v>0</v>
      </c>
      <c r="J296" s="449">
        <f t="shared" si="32"/>
        <v>0</v>
      </c>
      <c r="K296" s="460"/>
    </row>
    <row r="297" spans="1:11" s="500" customFormat="1" hidden="1">
      <c r="A297" s="460"/>
      <c r="B297" s="482"/>
      <c r="C297" s="489" t="str">
        <f>'Data information'!C514</f>
        <v xml:space="preserve"> - ค่าแรงเชื่อม ประกอบเหล็กโครงสร้าง</v>
      </c>
      <c r="D297" s="449"/>
      <c r="E297" s="450" t="str">
        <f>'Data information'!D514</f>
        <v>กก.</v>
      </c>
      <c r="F297" s="449">
        <f>'Data information'!E514</f>
        <v>0</v>
      </c>
      <c r="G297" s="449">
        <f t="shared" si="30"/>
        <v>0</v>
      </c>
      <c r="H297" s="449">
        <f>'Data information'!F514</f>
        <v>10</v>
      </c>
      <c r="I297" s="449">
        <f t="shared" si="31"/>
        <v>0</v>
      </c>
      <c r="J297" s="449">
        <f t="shared" si="32"/>
        <v>0</v>
      </c>
      <c r="K297" s="460"/>
    </row>
    <row r="298" spans="1:11" s="500" customFormat="1" hidden="1">
      <c r="A298" s="460"/>
      <c r="B298" s="482"/>
      <c r="C298" s="489" t="str">
        <f>'Data information'!C515</f>
        <v xml:space="preserve"> - Dowel DB25 </v>
      </c>
      <c r="D298" s="449"/>
      <c r="E298" s="450" t="str">
        <f>'Data information'!D515</f>
        <v>กก.</v>
      </c>
      <c r="F298" s="449">
        <f>'Data information'!E515</f>
        <v>20.41</v>
      </c>
      <c r="G298" s="449">
        <f t="shared" si="30"/>
        <v>0</v>
      </c>
      <c r="H298" s="449">
        <f>'Data information'!F515</f>
        <v>0</v>
      </c>
      <c r="I298" s="449">
        <f t="shared" si="31"/>
        <v>0</v>
      </c>
      <c r="J298" s="449">
        <f t="shared" si="32"/>
        <v>0</v>
      </c>
      <c r="K298" s="460"/>
    </row>
    <row r="299" spans="1:11" s="500" customFormat="1" hidden="1">
      <c r="A299" s="460"/>
      <c r="B299" s="482"/>
      <c r="C299" s="489" t="str">
        <f>'Data information'!C516</f>
        <v xml:space="preserve"> - คอนกรีต ขัดมันเรียบ (ลูกนอนบันได)</v>
      </c>
      <c r="D299" s="449"/>
      <c r="E299" s="450" t="str">
        <f>'Data information'!D516</f>
        <v>ลบ.ม.</v>
      </c>
      <c r="F299" s="449">
        <f>'Data information'!E516</f>
        <v>1971.96</v>
      </c>
      <c r="G299" s="449">
        <f t="shared" si="30"/>
        <v>0</v>
      </c>
      <c r="H299" s="449">
        <f>'Data information'!F516</f>
        <v>519</v>
      </c>
      <c r="I299" s="449">
        <f t="shared" si="31"/>
        <v>0</v>
      </c>
      <c r="J299" s="449">
        <f t="shared" si="32"/>
        <v>0</v>
      </c>
      <c r="K299" s="460"/>
    </row>
    <row r="300" spans="1:11" s="500" customFormat="1" hidden="1">
      <c r="A300" s="460"/>
      <c r="B300" s="482"/>
      <c r="C300" s="489" t="str">
        <f>'Data information'!C517</f>
        <v xml:space="preserve"> - เหล็กเสริม RB 9 มม.</v>
      </c>
      <c r="D300" s="449"/>
      <c r="E300" s="450" t="str">
        <f>'Data information'!D517</f>
        <v>กก.</v>
      </c>
      <c r="F300" s="449">
        <f>'Data information'!E517</f>
        <v>20.79</v>
      </c>
      <c r="G300" s="449">
        <f t="shared" si="30"/>
        <v>0</v>
      </c>
      <c r="H300" s="449">
        <f>'Data information'!F517</f>
        <v>4.4000000000000004</v>
      </c>
      <c r="I300" s="449">
        <f t="shared" si="31"/>
        <v>0</v>
      </c>
      <c r="J300" s="449">
        <f t="shared" si="32"/>
        <v>0</v>
      </c>
      <c r="K300" s="460"/>
    </row>
    <row r="301" spans="1:11" s="500" customFormat="1" hidden="1">
      <c r="A301" s="460"/>
      <c r="B301" s="482"/>
      <c r="C301" s="489" t="str">
        <f>'Data information'!C518</f>
        <v xml:space="preserve"> - เหล็กเสริม DB 12 มม.</v>
      </c>
      <c r="D301" s="449"/>
      <c r="E301" s="450" t="str">
        <f>'Data information'!D518</f>
        <v>กก.</v>
      </c>
      <c r="F301" s="449">
        <f>'Data information'!E518</f>
        <v>20.2</v>
      </c>
      <c r="G301" s="449">
        <f t="shared" ref="G301:G364" si="33">D301*F301</f>
        <v>0</v>
      </c>
      <c r="H301" s="449">
        <f>'Data information'!F518</f>
        <v>3.6</v>
      </c>
      <c r="I301" s="449">
        <f t="shared" ref="I301:I364" si="34">D301*H301</f>
        <v>0</v>
      </c>
      <c r="J301" s="449">
        <f t="shared" ref="J301:J364" si="35">G301+I301</f>
        <v>0</v>
      </c>
      <c r="K301" s="460"/>
    </row>
    <row r="302" spans="1:11" s="500" customFormat="1" hidden="1">
      <c r="A302" s="460"/>
      <c r="B302" s="482"/>
      <c r="C302" s="489" t="str">
        <f>'Data information'!C519</f>
        <v xml:space="preserve"> - ลวดผูกเหล็ก</v>
      </c>
      <c r="D302" s="449"/>
      <c r="E302" s="450" t="str">
        <f>'Data information'!D519</f>
        <v>กก.</v>
      </c>
      <c r="F302" s="449">
        <f>'Data information'!E519</f>
        <v>34.42</v>
      </c>
      <c r="G302" s="449">
        <f t="shared" si="33"/>
        <v>0</v>
      </c>
      <c r="H302" s="449">
        <f>'Data information'!F519</f>
        <v>0</v>
      </c>
      <c r="I302" s="449">
        <f t="shared" si="34"/>
        <v>0</v>
      </c>
      <c r="J302" s="449">
        <f t="shared" si="35"/>
        <v>0</v>
      </c>
      <c r="K302" s="460"/>
    </row>
    <row r="303" spans="1:11" s="500" customFormat="1" hidden="1">
      <c r="A303" s="460"/>
      <c r="B303" s="482"/>
      <c r="C303" s="489" t="str">
        <f>'Data information'!C520</f>
        <v xml:space="preserve"> - เหล็กสี่เหลี่ยมตัน 1 x 1 ซม.(จมูกบันได)</v>
      </c>
      <c r="D303" s="449"/>
      <c r="E303" s="450" t="str">
        <f>'Data information'!D520</f>
        <v>ม.</v>
      </c>
      <c r="F303" s="449">
        <f>'Data information'!E520</f>
        <v>30</v>
      </c>
      <c r="G303" s="449">
        <f t="shared" si="33"/>
        <v>0</v>
      </c>
      <c r="H303" s="449">
        <f>'Data information'!F520</f>
        <v>0</v>
      </c>
      <c r="I303" s="449">
        <f t="shared" si="34"/>
        <v>0</v>
      </c>
      <c r="J303" s="449">
        <f t="shared" si="35"/>
        <v>0</v>
      </c>
      <c r="K303" s="460"/>
    </row>
    <row r="304" spans="1:11" s="500" customFormat="1" hidden="1">
      <c r="A304" s="460"/>
      <c r="B304" s="482"/>
      <c r="C304" s="489" t="str">
        <f>'Data information'!C521</f>
        <v xml:space="preserve"> - ทาสีกันสนิม</v>
      </c>
      <c r="D304" s="449"/>
      <c r="E304" s="450" t="str">
        <f>'Data information'!D521</f>
        <v>ตร.ม.</v>
      </c>
      <c r="F304" s="449">
        <f>'Data information'!E521</f>
        <v>22.42</v>
      </c>
      <c r="G304" s="449">
        <f t="shared" si="33"/>
        <v>0</v>
      </c>
      <c r="H304" s="449">
        <f>'Data information'!F521</f>
        <v>30</v>
      </c>
      <c r="I304" s="449">
        <f t="shared" si="34"/>
        <v>0</v>
      </c>
      <c r="J304" s="449">
        <f t="shared" si="35"/>
        <v>0</v>
      </c>
      <c r="K304" s="460"/>
    </row>
    <row r="305" spans="1:11" s="500" customFormat="1" hidden="1">
      <c r="A305" s="460"/>
      <c r="B305" s="482"/>
      <c r="C305" s="489" t="str">
        <f>'Data information'!C522</f>
        <v xml:space="preserve"> - ทาสีน้ำมัน</v>
      </c>
      <c r="D305" s="449"/>
      <c r="E305" s="450" t="str">
        <f>'Data information'!D522</f>
        <v>ตร.ม.</v>
      </c>
      <c r="F305" s="449">
        <f>'Data information'!E522</f>
        <v>66.12</v>
      </c>
      <c r="G305" s="449">
        <f t="shared" si="33"/>
        <v>0</v>
      </c>
      <c r="H305" s="449">
        <f>'Data information'!F522</f>
        <v>35</v>
      </c>
      <c r="I305" s="449">
        <f t="shared" si="34"/>
        <v>0</v>
      </c>
      <c r="J305" s="449">
        <f t="shared" si="35"/>
        <v>0</v>
      </c>
      <c r="K305" s="460"/>
    </row>
    <row r="306" spans="1:11" s="500" customFormat="1" hidden="1">
      <c r="A306" s="460"/>
      <c r="B306" s="482"/>
      <c r="C306" s="489" t="str">
        <f>'Data information'!C523</f>
        <v xml:space="preserve"> - งานราวเหล็ก ราวบันได ST.2-1</v>
      </c>
      <c r="D306" s="449"/>
      <c r="E306" s="450" t="str">
        <f>'Data information'!D523</f>
        <v>ม.</v>
      </c>
      <c r="F306" s="449">
        <f>'Data information'!E523</f>
        <v>1838.53</v>
      </c>
      <c r="G306" s="449">
        <f t="shared" si="33"/>
        <v>0</v>
      </c>
      <c r="H306" s="449">
        <f>'Data information'!F523</f>
        <v>560</v>
      </c>
      <c r="I306" s="449">
        <f t="shared" si="34"/>
        <v>0</v>
      </c>
      <c r="J306" s="449">
        <f t="shared" si="35"/>
        <v>0</v>
      </c>
      <c r="K306" s="460"/>
    </row>
    <row r="307" spans="1:11" s="500" customFormat="1" hidden="1">
      <c r="A307" s="460"/>
      <c r="B307" s="482"/>
      <c r="C307" s="485" t="str">
        <f>'Data information'!C524</f>
        <v>งานบันได ST.2-2 อาคาร 1,6</v>
      </c>
      <c r="D307" s="449"/>
      <c r="E307" s="450"/>
      <c r="F307" s="449"/>
      <c r="G307" s="449"/>
      <c r="H307" s="449"/>
      <c r="I307" s="449"/>
      <c r="J307" s="449"/>
      <c r="K307" s="460"/>
    </row>
    <row r="308" spans="1:11" s="500" customFormat="1" hidden="1">
      <c r="A308" s="460"/>
      <c r="B308" s="482"/>
      <c r="C308" s="489" t="str">
        <f>'Data information'!C525</f>
        <v xml:space="preserve"> - H-200X200X8X12mm. </v>
      </c>
      <c r="D308" s="449"/>
      <c r="E308" s="450" t="str">
        <f>'Data information'!D525</f>
        <v>กก.</v>
      </c>
      <c r="F308" s="449">
        <f>'Data information'!E525</f>
        <v>33.409999999999997</v>
      </c>
      <c r="G308" s="449">
        <f t="shared" si="33"/>
        <v>0</v>
      </c>
      <c r="H308" s="449">
        <f>'Data information'!F525</f>
        <v>0</v>
      </c>
      <c r="I308" s="449">
        <f t="shared" si="34"/>
        <v>0</v>
      </c>
      <c r="J308" s="449">
        <f t="shared" si="35"/>
        <v>0</v>
      </c>
      <c r="K308" s="460"/>
    </row>
    <row r="309" spans="1:11" s="500" customFormat="1" hidden="1">
      <c r="A309" s="460"/>
      <c r="B309" s="482"/>
      <c r="C309" s="489" t="str">
        <f>'Data information'!C526</f>
        <v xml:space="preserve"> - H-194X150X6X9mm.</v>
      </c>
      <c r="D309" s="449"/>
      <c r="E309" s="450" t="str">
        <f>'Data information'!D526</f>
        <v>กก.</v>
      </c>
      <c r="F309" s="449">
        <f>'Data information'!E526</f>
        <v>34.020000000000003</v>
      </c>
      <c r="G309" s="449">
        <f t="shared" si="33"/>
        <v>0</v>
      </c>
      <c r="H309" s="449">
        <f>'Data information'!F526</f>
        <v>0</v>
      </c>
      <c r="I309" s="449">
        <f t="shared" si="34"/>
        <v>0</v>
      </c>
      <c r="J309" s="449">
        <f t="shared" si="35"/>
        <v>0</v>
      </c>
      <c r="K309" s="460"/>
    </row>
    <row r="310" spans="1:11" s="500" customFormat="1" hidden="1">
      <c r="A310" s="460"/>
      <c r="B310" s="482"/>
      <c r="C310" s="489" t="str">
        <f>'Data information'!C527</f>
        <v xml:space="preserve"> - C-CHANNELS 200X80X7.5X11.0mm.</v>
      </c>
      <c r="D310" s="449"/>
      <c r="E310" s="450" t="str">
        <f>'Data information'!D527</f>
        <v>กก.</v>
      </c>
      <c r="F310" s="449">
        <f>'Data information'!E527</f>
        <v>35.840000000000003</v>
      </c>
      <c r="G310" s="449">
        <f t="shared" si="33"/>
        <v>0</v>
      </c>
      <c r="H310" s="449">
        <f>'Data information'!F527</f>
        <v>0</v>
      </c>
      <c r="I310" s="449">
        <f t="shared" si="34"/>
        <v>0</v>
      </c>
      <c r="J310" s="449">
        <f t="shared" si="35"/>
        <v>0</v>
      </c>
      <c r="K310" s="460"/>
    </row>
    <row r="311" spans="1:11" s="500" customFormat="1" hidden="1">
      <c r="A311" s="460"/>
      <c r="B311" s="482"/>
      <c r="C311" s="489" t="str">
        <f>'Data information'!C528</f>
        <v xml:space="preserve"> - ลูกนอนบันไดแผ่นเหล็กลายตีนไก่  หนา 6 มม.พับ</v>
      </c>
      <c r="D311" s="449"/>
      <c r="E311" s="450" t="str">
        <f>'Data information'!D528</f>
        <v>กก.</v>
      </c>
      <c r="F311" s="449">
        <f>'Data information'!E528</f>
        <v>39.79</v>
      </c>
      <c r="G311" s="449">
        <f t="shared" si="33"/>
        <v>0</v>
      </c>
      <c r="H311" s="449">
        <f>'Data information'!F528</f>
        <v>0</v>
      </c>
      <c r="I311" s="449">
        <f t="shared" si="34"/>
        <v>0</v>
      </c>
      <c r="J311" s="449">
        <f t="shared" si="35"/>
        <v>0</v>
      </c>
      <c r="K311" s="460"/>
    </row>
    <row r="312" spans="1:11" s="500" customFormat="1" hidden="1">
      <c r="A312" s="460"/>
      <c r="B312" s="482"/>
      <c r="C312" s="489" t="str">
        <f>'Data information'!C529</f>
        <v xml:space="preserve"> - แผ่นเหล็กขนาด 250X400X20mm. </v>
      </c>
      <c r="D312" s="449"/>
      <c r="E312" s="450" t="str">
        <f>'Data information'!D529</f>
        <v>กก.</v>
      </c>
      <c r="F312" s="449">
        <f>'Data information'!E529</f>
        <v>28.44</v>
      </c>
      <c r="G312" s="449">
        <f t="shared" si="33"/>
        <v>0</v>
      </c>
      <c r="H312" s="449">
        <f>'Data information'!F529</f>
        <v>0</v>
      </c>
      <c r="I312" s="449">
        <f t="shared" si="34"/>
        <v>0</v>
      </c>
      <c r="J312" s="449">
        <f t="shared" si="35"/>
        <v>0</v>
      </c>
      <c r="K312" s="460"/>
    </row>
    <row r="313" spans="1:11" s="500" customFormat="1" hidden="1">
      <c r="A313" s="460"/>
      <c r="B313" s="482"/>
      <c r="C313" s="489" t="str">
        <f>'Data information'!C530</f>
        <v xml:space="preserve"> - แผ่นเหล็กขนาด 250X250X20mm. </v>
      </c>
      <c r="D313" s="449"/>
      <c r="E313" s="450" t="str">
        <f>'Data information'!D530</f>
        <v>กก.</v>
      </c>
      <c r="F313" s="449">
        <f>'Data information'!E530</f>
        <v>28.44</v>
      </c>
      <c r="G313" s="449">
        <f t="shared" si="33"/>
        <v>0</v>
      </c>
      <c r="H313" s="449">
        <f>'Data information'!F530</f>
        <v>0</v>
      </c>
      <c r="I313" s="449">
        <f t="shared" si="34"/>
        <v>0</v>
      </c>
      <c r="J313" s="449">
        <f t="shared" si="35"/>
        <v>0</v>
      </c>
      <c r="K313" s="460"/>
    </row>
    <row r="314" spans="1:11" s="500" customFormat="1" hidden="1">
      <c r="A314" s="460"/>
      <c r="B314" s="482"/>
      <c r="C314" s="489" t="str">
        <f>'Data information'!C531</f>
        <v xml:space="preserve"> - แผ่นเหล็กขนาด 200X350X20mm. </v>
      </c>
      <c r="D314" s="449"/>
      <c r="E314" s="450" t="str">
        <f>'Data information'!D531</f>
        <v>กก.</v>
      </c>
      <c r="F314" s="449">
        <f>'Data information'!E531</f>
        <v>28.44</v>
      </c>
      <c r="G314" s="449">
        <f t="shared" si="33"/>
        <v>0</v>
      </c>
      <c r="H314" s="449">
        <f>'Data information'!F531</f>
        <v>0</v>
      </c>
      <c r="I314" s="449">
        <f t="shared" si="34"/>
        <v>0</v>
      </c>
      <c r="J314" s="449">
        <f t="shared" si="35"/>
        <v>0</v>
      </c>
      <c r="K314" s="460"/>
    </row>
    <row r="315" spans="1:11" s="500" customFormat="1" hidden="1">
      <c r="A315" s="460"/>
      <c r="B315" s="482"/>
      <c r="C315" s="489" t="str">
        <f>'Data information'!C532</f>
        <v xml:space="preserve"> - Dowel DB20 ยาว 0.40 ม. (DETAIL-1)</v>
      </c>
      <c r="D315" s="449"/>
      <c r="E315" s="450" t="str">
        <f>'Data information'!D532</f>
        <v>กก.</v>
      </c>
      <c r="F315" s="449">
        <f>'Data information'!E532</f>
        <v>20.18</v>
      </c>
      <c r="G315" s="449">
        <f t="shared" si="33"/>
        <v>0</v>
      </c>
      <c r="H315" s="449">
        <f>'Data information'!F532</f>
        <v>0</v>
      </c>
      <c r="I315" s="449">
        <f t="shared" si="34"/>
        <v>0</v>
      </c>
      <c r="J315" s="449">
        <f t="shared" si="35"/>
        <v>0</v>
      </c>
      <c r="K315" s="460"/>
    </row>
    <row r="316" spans="1:11" s="500" customFormat="1" hidden="1">
      <c r="A316" s="460"/>
      <c r="B316" s="482"/>
      <c r="C316" s="489" t="str">
        <f>'Data information'!C533</f>
        <v xml:space="preserve"> - Dowel DB20 ยาว 0.40 ม.  (DETAIL-2)</v>
      </c>
      <c r="D316" s="449"/>
      <c r="E316" s="450" t="str">
        <f>'Data information'!D533</f>
        <v>กก.</v>
      </c>
      <c r="F316" s="449">
        <f>'Data information'!E533</f>
        <v>20.18</v>
      </c>
      <c r="G316" s="449">
        <f t="shared" si="33"/>
        <v>0</v>
      </c>
      <c r="H316" s="449">
        <f>'Data information'!F533</f>
        <v>0</v>
      </c>
      <c r="I316" s="449">
        <f t="shared" si="34"/>
        <v>0</v>
      </c>
      <c r="J316" s="449">
        <f t="shared" si="35"/>
        <v>0</v>
      </c>
      <c r="K316" s="460"/>
    </row>
    <row r="317" spans="1:11" s="500" customFormat="1" hidden="1">
      <c r="A317" s="460"/>
      <c r="B317" s="482"/>
      <c r="C317" s="489" t="str">
        <f>'Data information'!C534</f>
        <v xml:space="preserve"> - Dowel DB16 ยาว 0.40 ม.  (DETAIL-3)</v>
      </c>
      <c r="D317" s="449"/>
      <c r="E317" s="450" t="str">
        <f>'Data information'!D534</f>
        <v>กก.</v>
      </c>
      <c r="F317" s="449">
        <f>'Data information'!E534</f>
        <v>20.14</v>
      </c>
      <c r="G317" s="449">
        <f t="shared" si="33"/>
        <v>0</v>
      </c>
      <c r="H317" s="449">
        <f>'Data information'!F534</f>
        <v>0</v>
      </c>
      <c r="I317" s="449">
        <f t="shared" si="34"/>
        <v>0</v>
      </c>
      <c r="J317" s="449">
        <f t="shared" si="35"/>
        <v>0</v>
      </c>
      <c r="K317" s="460"/>
    </row>
    <row r="318" spans="1:11" s="500" customFormat="1" hidden="1">
      <c r="A318" s="460"/>
      <c r="B318" s="482"/>
      <c r="C318" s="489" t="str">
        <f>'Data information'!C535</f>
        <v xml:space="preserve"> - ค่าแรงเชื่อม ประกอบเหล็กโครงสร้าง</v>
      </c>
      <c r="D318" s="449"/>
      <c r="E318" s="450" t="str">
        <f>'Data information'!D535</f>
        <v>กก.</v>
      </c>
      <c r="F318" s="449">
        <f>'Data information'!E535</f>
        <v>0</v>
      </c>
      <c r="G318" s="449">
        <f t="shared" si="33"/>
        <v>0</v>
      </c>
      <c r="H318" s="449">
        <f>'Data information'!F535</f>
        <v>10</v>
      </c>
      <c r="I318" s="449">
        <f t="shared" si="34"/>
        <v>0</v>
      </c>
      <c r="J318" s="449">
        <f t="shared" si="35"/>
        <v>0</v>
      </c>
      <c r="K318" s="460"/>
    </row>
    <row r="319" spans="1:11" s="500" customFormat="1" hidden="1">
      <c r="A319" s="460"/>
      <c r="B319" s="482"/>
      <c r="C319" s="489" t="str">
        <f>'Data information'!C536</f>
        <v xml:space="preserve"> - ทาสีกันสนิม</v>
      </c>
      <c r="D319" s="449"/>
      <c r="E319" s="450" t="str">
        <f>'Data information'!D536</f>
        <v>ตร.ม.</v>
      </c>
      <c r="F319" s="449">
        <f>'Data information'!E536</f>
        <v>22.42</v>
      </c>
      <c r="G319" s="449">
        <f t="shared" si="33"/>
        <v>0</v>
      </c>
      <c r="H319" s="449">
        <f>'Data information'!F536</f>
        <v>30</v>
      </c>
      <c r="I319" s="449">
        <f t="shared" si="34"/>
        <v>0</v>
      </c>
      <c r="J319" s="449">
        <f t="shared" si="35"/>
        <v>0</v>
      </c>
      <c r="K319" s="460"/>
    </row>
    <row r="320" spans="1:11" s="500" customFormat="1" hidden="1">
      <c r="A320" s="460"/>
      <c r="B320" s="482"/>
      <c r="C320" s="489" t="str">
        <f>'Data information'!C537</f>
        <v xml:space="preserve"> - ทาสีน้ำมัน</v>
      </c>
      <c r="D320" s="449"/>
      <c r="E320" s="450" t="str">
        <f>'Data information'!D537</f>
        <v>ตร.ม.</v>
      </c>
      <c r="F320" s="449">
        <f>'Data information'!E537</f>
        <v>66.12</v>
      </c>
      <c r="G320" s="449">
        <f t="shared" si="33"/>
        <v>0</v>
      </c>
      <c r="H320" s="449">
        <f>'Data information'!F537</f>
        <v>35</v>
      </c>
      <c r="I320" s="449">
        <f t="shared" si="34"/>
        <v>0</v>
      </c>
      <c r="J320" s="449">
        <f t="shared" si="35"/>
        <v>0</v>
      </c>
      <c r="K320" s="460"/>
    </row>
    <row r="321" spans="1:11" s="500" customFormat="1" hidden="1">
      <c r="A321" s="460"/>
      <c r="B321" s="482"/>
      <c r="C321" s="489" t="str">
        <f>'Data information'!C538</f>
        <v xml:space="preserve"> - งานราวเหล็ก ราวบันได ST.2-2</v>
      </c>
      <c r="D321" s="449"/>
      <c r="E321" s="450" t="str">
        <f>'Data information'!D538</f>
        <v>ม.</v>
      </c>
      <c r="F321" s="449">
        <f>'Data information'!E538</f>
        <v>303.774</v>
      </c>
      <c r="G321" s="449">
        <f t="shared" si="33"/>
        <v>0</v>
      </c>
      <c r="H321" s="449">
        <f>'Data information'!F538</f>
        <v>114</v>
      </c>
      <c r="I321" s="449">
        <f t="shared" si="34"/>
        <v>0</v>
      </c>
      <c r="J321" s="449">
        <f t="shared" si="35"/>
        <v>0</v>
      </c>
      <c r="K321" s="460"/>
    </row>
    <row r="322" spans="1:11" s="500" customFormat="1" hidden="1">
      <c r="A322" s="460"/>
      <c r="B322" s="482"/>
      <c r="C322" s="485" t="str">
        <f>'Data information'!C539</f>
        <v>งานบันได ST.2-2 อาคาร 4</v>
      </c>
      <c r="D322" s="449"/>
      <c r="E322" s="450"/>
      <c r="F322" s="449"/>
      <c r="G322" s="449"/>
      <c r="H322" s="449"/>
      <c r="I322" s="449"/>
      <c r="J322" s="449"/>
      <c r="K322" s="460"/>
    </row>
    <row r="323" spans="1:11" s="500" customFormat="1" hidden="1">
      <c r="A323" s="460"/>
      <c r="B323" s="482"/>
      <c r="C323" s="489" t="str">
        <f>'Data information'!C540</f>
        <v xml:space="preserve"> - H-390X300X10X16 mm.( แม่บันได )</v>
      </c>
      <c r="D323" s="449"/>
      <c r="E323" s="450" t="str">
        <f>'Data information'!D540</f>
        <v>กก.</v>
      </c>
      <c r="F323" s="449">
        <f>'Data information'!E540</f>
        <v>34.64</v>
      </c>
      <c r="G323" s="449">
        <f t="shared" si="33"/>
        <v>0</v>
      </c>
      <c r="H323" s="449">
        <f>'Data information'!F540</f>
        <v>0</v>
      </c>
      <c r="I323" s="449">
        <f t="shared" si="34"/>
        <v>0</v>
      </c>
      <c r="J323" s="449">
        <f t="shared" si="35"/>
        <v>0</v>
      </c>
      <c r="K323" s="460"/>
    </row>
    <row r="324" spans="1:11" s="500" customFormat="1" hidden="1">
      <c r="A324" s="460"/>
      <c r="B324" s="482"/>
      <c r="C324" s="489" t="str">
        <f>'Data information'!C541</f>
        <v xml:space="preserve"> - แผ่นเหล็กเรียบดำหนา 6 มม. (ลูกตั้ง-ลูกนอน)</v>
      </c>
      <c r="D324" s="449"/>
      <c r="E324" s="450" t="str">
        <f>'Data information'!D541</f>
        <v>กก.</v>
      </c>
      <c r="F324" s="449">
        <f>'Data information'!E541</f>
        <v>25.12</v>
      </c>
      <c r="G324" s="449">
        <f t="shared" si="33"/>
        <v>0</v>
      </c>
      <c r="H324" s="449">
        <f>'Data information'!F541</f>
        <v>0</v>
      </c>
      <c r="I324" s="449">
        <f t="shared" si="34"/>
        <v>0</v>
      </c>
      <c r="J324" s="449">
        <f t="shared" si="35"/>
        <v>0</v>
      </c>
      <c r="K324" s="460"/>
    </row>
    <row r="325" spans="1:11" s="500" customFormat="1" hidden="1">
      <c r="A325" s="460"/>
      <c r="B325" s="482"/>
      <c r="C325" s="489" t="str">
        <f>'Data information'!C542</f>
        <v xml:space="preserve"> - แผ่นเหล็กขนาด 1000X400X25mm. </v>
      </c>
      <c r="D325" s="449"/>
      <c r="E325" s="450" t="str">
        <f>'Data information'!D542</f>
        <v>กก.</v>
      </c>
      <c r="F325" s="449">
        <f>'Data information'!E542</f>
        <v>28.44</v>
      </c>
      <c r="G325" s="449">
        <f t="shared" si="33"/>
        <v>0</v>
      </c>
      <c r="H325" s="449">
        <f>'Data information'!F542</f>
        <v>0</v>
      </c>
      <c r="I325" s="449">
        <f t="shared" si="34"/>
        <v>0</v>
      </c>
      <c r="J325" s="449">
        <f t="shared" si="35"/>
        <v>0</v>
      </c>
      <c r="K325" s="460"/>
    </row>
    <row r="326" spans="1:11" s="500" customFormat="1" hidden="1">
      <c r="A326" s="460"/>
      <c r="B326" s="482"/>
      <c r="C326" s="489" t="str">
        <f>'Data information'!C543</f>
        <v xml:space="preserve"> - แผ่นเหล็กขนาด 400X400X25mm. </v>
      </c>
      <c r="D326" s="449"/>
      <c r="E326" s="450" t="str">
        <f>'Data information'!D543</f>
        <v>กก.</v>
      </c>
      <c r="F326" s="449">
        <f>'Data information'!E543</f>
        <v>28.44</v>
      </c>
      <c r="G326" s="449">
        <f t="shared" si="33"/>
        <v>0</v>
      </c>
      <c r="H326" s="449">
        <f>'Data information'!F543</f>
        <v>0</v>
      </c>
      <c r="I326" s="449">
        <f t="shared" si="34"/>
        <v>0</v>
      </c>
      <c r="J326" s="449">
        <f t="shared" si="35"/>
        <v>0</v>
      </c>
      <c r="K326" s="460"/>
    </row>
    <row r="327" spans="1:11" s="500" customFormat="1" hidden="1">
      <c r="A327" s="460"/>
      <c r="B327" s="482"/>
      <c r="C327" s="489" t="str">
        <f>'Data information'!C544</f>
        <v xml:space="preserve"> - ค่าแรงเชื่อม ประกอบเหล็กโครงสร้าง</v>
      </c>
      <c r="D327" s="449"/>
      <c r="E327" s="450" t="str">
        <f>'Data information'!D544</f>
        <v>กก.</v>
      </c>
      <c r="F327" s="449">
        <f>'Data information'!E544</f>
        <v>0</v>
      </c>
      <c r="G327" s="449">
        <f t="shared" si="33"/>
        <v>0</v>
      </c>
      <c r="H327" s="449">
        <f>'Data information'!F544</f>
        <v>10</v>
      </c>
      <c r="I327" s="449">
        <f t="shared" si="34"/>
        <v>0</v>
      </c>
      <c r="J327" s="449">
        <f t="shared" si="35"/>
        <v>0</v>
      </c>
      <c r="K327" s="460"/>
    </row>
    <row r="328" spans="1:11" s="500" customFormat="1" hidden="1">
      <c r="A328" s="460"/>
      <c r="B328" s="482"/>
      <c r="C328" s="489" t="str">
        <f>'Data information'!C545</f>
        <v xml:space="preserve"> - Dowel DB25 </v>
      </c>
      <c r="D328" s="449"/>
      <c r="E328" s="450" t="str">
        <f>'Data information'!D545</f>
        <v>กก.</v>
      </c>
      <c r="F328" s="449">
        <f>'Data information'!E545</f>
        <v>20.41</v>
      </c>
      <c r="G328" s="449">
        <f t="shared" si="33"/>
        <v>0</v>
      </c>
      <c r="H328" s="449">
        <f>'Data information'!F545</f>
        <v>0</v>
      </c>
      <c r="I328" s="449">
        <f t="shared" si="34"/>
        <v>0</v>
      </c>
      <c r="J328" s="449">
        <f t="shared" si="35"/>
        <v>0</v>
      </c>
      <c r="K328" s="460"/>
    </row>
    <row r="329" spans="1:11" s="500" customFormat="1" hidden="1">
      <c r="A329" s="460"/>
      <c r="B329" s="482"/>
      <c r="C329" s="489" t="str">
        <f>'Data information'!C546</f>
        <v xml:space="preserve"> - คอนกรีต ขัดมันเรียบ (ลูกนอนบันได)</v>
      </c>
      <c r="D329" s="449"/>
      <c r="E329" s="450" t="str">
        <f>'Data information'!D546</f>
        <v>ลบ.ม.</v>
      </c>
      <c r="F329" s="449">
        <f>'Data information'!E546</f>
        <v>1971.96</v>
      </c>
      <c r="G329" s="449">
        <f t="shared" si="33"/>
        <v>0</v>
      </c>
      <c r="H329" s="449">
        <f>'Data information'!F546</f>
        <v>519</v>
      </c>
      <c r="I329" s="449">
        <f t="shared" si="34"/>
        <v>0</v>
      </c>
      <c r="J329" s="449">
        <f t="shared" si="35"/>
        <v>0</v>
      </c>
      <c r="K329" s="460"/>
    </row>
    <row r="330" spans="1:11" s="500" customFormat="1" hidden="1">
      <c r="A330" s="460"/>
      <c r="B330" s="482"/>
      <c r="C330" s="489" t="str">
        <f>'Data information'!C547</f>
        <v xml:space="preserve"> - เหล็กเสริม RB 9 มม.</v>
      </c>
      <c r="D330" s="449"/>
      <c r="E330" s="450" t="str">
        <f>'Data information'!D547</f>
        <v>กก.</v>
      </c>
      <c r="F330" s="449">
        <f>'Data information'!E547</f>
        <v>20.79</v>
      </c>
      <c r="G330" s="449">
        <f t="shared" si="33"/>
        <v>0</v>
      </c>
      <c r="H330" s="449">
        <f>'Data information'!F547</f>
        <v>4.4000000000000004</v>
      </c>
      <c r="I330" s="449">
        <f t="shared" si="34"/>
        <v>0</v>
      </c>
      <c r="J330" s="449">
        <f t="shared" si="35"/>
        <v>0</v>
      </c>
      <c r="K330" s="460"/>
    </row>
    <row r="331" spans="1:11" s="500" customFormat="1" hidden="1">
      <c r="A331" s="460"/>
      <c r="B331" s="482"/>
      <c r="C331" s="489" t="str">
        <f>'Data information'!C548</f>
        <v xml:space="preserve"> - เหล็กเสริม DB 12 มม.</v>
      </c>
      <c r="D331" s="449"/>
      <c r="E331" s="450" t="str">
        <f>'Data information'!D548</f>
        <v>กก.</v>
      </c>
      <c r="F331" s="449">
        <f>'Data information'!E548</f>
        <v>20.2</v>
      </c>
      <c r="G331" s="449">
        <f t="shared" si="33"/>
        <v>0</v>
      </c>
      <c r="H331" s="449">
        <f>'Data information'!F548</f>
        <v>3.6</v>
      </c>
      <c r="I331" s="449">
        <f t="shared" si="34"/>
        <v>0</v>
      </c>
      <c r="J331" s="449">
        <f t="shared" si="35"/>
        <v>0</v>
      </c>
      <c r="K331" s="460"/>
    </row>
    <row r="332" spans="1:11" s="500" customFormat="1" hidden="1">
      <c r="A332" s="460"/>
      <c r="B332" s="482"/>
      <c r="C332" s="489" t="str">
        <f>'Data information'!C549</f>
        <v xml:space="preserve"> - ลวดผูกเหล็ก</v>
      </c>
      <c r="D332" s="449"/>
      <c r="E332" s="450" t="str">
        <f>'Data information'!D549</f>
        <v>กก.</v>
      </c>
      <c r="F332" s="449">
        <f>'Data information'!E549</f>
        <v>34.42</v>
      </c>
      <c r="G332" s="449">
        <f t="shared" si="33"/>
        <v>0</v>
      </c>
      <c r="H332" s="449">
        <f>'Data information'!F549</f>
        <v>0</v>
      </c>
      <c r="I332" s="449">
        <f t="shared" si="34"/>
        <v>0</v>
      </c>
      <c r="J332" s="449">
        <f t="shared" si="35"/>
        <v>0</v>
      </c>
      <c r="K332" s="460"/>
    </row>
    <row r="333" spans="1:11" s="500" customFormat="1" hidden="1">
      <c r="A333" s="460"/>
      <c r="B333" s="482"/>
      <c r="C333" s="489" t="str">
        <f>'Data information'!C550</f>
        <v xml:space="preserve"> - เหล็กสี่เหลี่ยมตัน 1 x 1 ซม.(จมูกบันได)</v>
      </c>
      <c r="D333" s="449"/>
      <c r="E333" s="450" t="str">
        <f>'Data information'!D550</f>
        <v>ม.</v>
      </c>
      <c r="F333" s="449">
        <f>'Data information'!E550</f>
        <v>30</v>
      </c>
      <c r="G333" s="449">
        <f t="shared" si="33"/>
        <v>0</v>
      </c>
      <c r="H333" s="449">
        <f>'Data information'!F550</f>
        <v>0</v>
      </c>
      <c r="I333" s="449">
        <f t="shared" si="34"/>
        <v>0</v>
      </c>
      <c r="J333" s="449">
        <f t="shared" si="35"/>
        <v>0</v>
      </c>
      <c r="K333" s="460"/>
    </row>
    <row r="334" spans="1:11" s="500" customFormat="1" hidden="1">
      <c r="A334" s="460"/>
      <c r="B334" s="482"/>
      <c r="C334" s="489" t="str">
        <f>'Data information'!C551</f>
        <v xml:space="preserve"> - ทาสีกันสนิม</v>
      </c>
      <c r="D334" s="449"/>
      <c r="E334" s="450" t="str">
        <f>'Data information'!D551</f>
        <v>ตร.ม.</v>
      </c>
      <c r="F334" s="449">
        <f>'Data information'!E551</f>
        <v>22.42</v>
      </c>
      <c r="G334" s="449">
        <f t="shared" si="33"/>
        <v>0</v>
      </c>
      <c r="H334" s="449">
        <f>'Data information'!F551</f>
        <v>30</v>
      </c>
      <c r="I334" s="449">
        <f t="shared" si="34"/>
        <v>0</v>
      </c>
      <c r="J334" s="449">
        <f t="shared" si="35"/>
        <v>0</v>
      </c>
      <c r="K334" s="460"/>
    </row>
    <row r="335" spans="1:11" s="500" customFormat="1" hidden="1">
      <c r="A335" s="460"/>
      <c r="B335" s="482"/>
      <c r="C335" s="489" t="str">
        <f>'Data information'!C552</f>
        <v xml:space="preserve"> - ทาสีน้ำมัน</v>
      </c>
      <c r="D335" s="449"/>
      <c r="E335" s="450" t="str">
        <f>'Data information'!D552</f>
        <v>ตร.ม.</v>
      </c>
      <c r="F335" s="449">
        <f>'Data information'!E552</f>
        <v>66.12</v>
      </c>
      <c r="G335" s="449">
        <f t="shared" si="33"/>
        <v>0</v>
      </c>
      <c r="H335" s="449">
        <f>'Data information'!F552</f>
        <v>35</v>
      </c>
      <c r="I335" s="449">
        <f t="shared" si="34"/>
        <v>0</v>
      </c>
      <c r="J335" s="449">
        <f t="shared" si="35"/>
        <v>0</v>
      </c>
      <c r="K335" s="460"/>
    </row>
    <row r="336" spans="1:11" s="500" customFormat="1" hidden="1">
      <c r="A336" s="460"/>
      <c r="B336" s="482"/>
      <c r="C336" s="489" t="str">
        <f>'Data information'!C553</f>
        <v xml:space="preserve"> - งานราวเหล็ก ราวบันได ST.2-2</v>
      </c>
      <c r="D336" s="449"/>
      <c r="E336" s="450" t="str">
        <f>'Data information'!D553</f>
        <v>ม.</v>
      </c>
      <c r="F336" s="449">
        <f>'Data information'!E553</f>
        <v>1838.53</v>
      </c>
      <c r="G336" s="449">
        <f t="shared" si="33"/>
        <v>0</v>
      </c>
      <c r="H336" s="449">
        <f>'Data information'!F553</f>
        <v>560</v>
      </c>
      <c r="I336" s="449">
        <f t="shared" si="34"/>
        <v>0</v>
      </c>
      <c r="J336" s="449">
        <f t="shared" si="35"/>
        <v>0</v>
      </c>
      <c r="K336" s="460"/>
    </row>
    <row r="337" spans="1:11" s="500" customFormat="1" hidden="1">
      <c r="A337" s="460"/>
      <c r="B337" s="482"/>
      <c r="C337" s="485" t="str">
        <f>'Data information'!C554</f>
        <v>งานบันได ST.2-3 อาคาร 1</v>
      </c>
      <c r="D337" s="449"/>
      <c r="E337" s="450"/>
      <c r="F337" s="449"/>
      <c r="G337" s="449"/>
      <c r="H337" s="449"/>
      <c r="I337" s="449"/>
      <c r="J337" s="449"/>
      <c r="K337" s="460"/>
    </row>
    <row r="338" spans="1:11" s="500" customFormat="1" hidden="1">
      <c r="A338" s="460"/>
      <c r="B338" s="482"/>
      <c r="C338" s="489" t="str">
        <f>'Data information'!C555</f>
        <v xml:space="preserve"> - H-200X200X8X12mm. </v>
      </c>
      <c r="D338" s="449"/>
      <c r="E338" s="450" t="str">
        <f>'Data information'!D555</f>
        <v>กก.</v>
      </c>
      <c r="F338" s="449">
        <f>'Data information'!E555</f>
        <v>33.409999999999997</v>
      </c>
      <c r="G338" s="449">
        <f t="shared" si="33"/>
        <v>0</v>
      </c>
      <c r="H338" s="449">
        <f>'Data information'!F555</f>
        <v>0</v>
      </c>
      <c r="I338" s="449">
        <f t="shared" si="34"/>
        <v>0</v>
      </c>
      <c r="J338" s="449">
        <f t="shared" si="35"/>
        <v>0</v>
      </c>
      <c r="K338" s="460"/>
    </row>
    <row r="339" spans="1:11" s="500" customFormat="1" hidden="1">
      <c r="A339" s="460"/>
      <c r="B339" s="482"/>
      <c r="C339" s="489" t="str">
        <f>'Data information'!C556</f>
        <v xml:space="preserve"> - H-194X150X6X9mm.</v>
      </c>
      <c r="D339" s="449"/>
      <c r="E339" s="450" t="str">
        <f>'Data information'!D556</f>
        <v>กก.</v>
      </c>
      <c r="F339" s="449">
        <f>'Data information'!E556</f>
        <v>34.020000000000003</v>
      </c>
      <c r="G339" s="449">
        <f t="shared" si="33"/>
        <v>0</v>
      </c>
      <c r="H339" s="449">
        <f>'Data information'!F556</f>
        <v>0</v>
      </c>
      <c r="I339" s="449">
        <f t="shared" si="34"/>
        <v>0</v>
      </c>
      <c r="J339" s="449">
        <f t="shared" si="35"/>
        <v>0</v>
      </c>
      <c r="K339" s="460"/>
    </row>
    <row r="340" spans="1:11" s="500" customFormat="1" hidden="1">
      <c r="A340" s="460"/>
      <c r="B340" s="482"/>
      <c r="C340" s="489" t="str">
        <f>'Data information'!C557</f>
        <v xml:space="preserve"> - C-CHANNELS 200X80X7.5X11.0mm.</v>
      </c>
      <c r="D340" s="449"/>
      <c r="E340" s="450" t="str">
        <f>'Data information'!D557</f>
        <v>กก.</v>
      </c>
      <c r="F340" s="449">
        <f>'Data information'!E557</f>
        <v>35.840000000000003</v>
      </c>
      <c r="G340" s="449">
        <f t="shared" si="33"/>
        <v>0</v>
      </c>
      <c r="H340" s="449">
        <f>'Data information'!F557</f>
        <v>0</v>
      </c>
      <c r="I340" s="449">
        <f t="shared" si="34"/>
        <v>0</v>
      </c>
      <c r="J340" s="449">
        <f t="shared" si="35"/>
        <v>0</v>
      </c>
      <c r="K340" s="460"/>
    </row>
    <row r="341" spans="1:11" s="500" customFormat="1" hidden="1">
      <c r="A341" s="460"/>
      <c r="B341" s="482"/>
      <c r="C341" s="489" t="str">
        <f>'Data information'!C558</f>
        <v xml:space="preserve"> - ลูกนอนบันไดแผ่นเหล็กลายตีนไก่  หนา 6 มม.พับ</v>
      </c>
      <c r="D341" s="449"/>
      <c r="E341" s="450" t="str">
        <f>'Data information'!D558</f>
        <v>กก.</v>
      </c>
      <c r="F341" s="449">
        <f>'Data information'!E558</f>
        <v>39.79</v>
      </c>
      <c r="G341" s="449">
        <f t="shared" si="33"/>
        <v>0</v>
      </c>
      <c r="H341" s="449">
        <f>'Data information'!F558</f>
        <v>0</v>
      </c>
      <c r="I341" s="449">
        <f t="shared" si="34"/>
        <v>0</v>
      </c>
      <c r="J341" s="449">
        <f t="shared" si="35"/>
        <v>0</v>
      </c>
      <c r="K341" s="460"/>
    </row>
    <row r="342" spans="1:11" s="500" customFormat="1" hidden="1">
      <c r="A342" s="460"/>
      <c r="B342" s="482"/>
      <c r="C342" s="489" t="str">
        <f>'Data information'!C559</f>
        <v xml:space="preserve"> - แผ่นเหล็กขนาด 250X400X20mm. </v>
      </c>
      <c r="D342" s="449"/>
      <c r="E342" s="450" t="str">
        <f>'Data information'!D559</f>
        <v>กก.</v>
      </c>
      <c r="F342" s="449">
        <f>'Data information'!E559</f>
        <v>28.44</v>
      </c>
      <c r="G342" s="449">
        <f t="shared" si="33"/>
        <v>0</v>
      </c>
      <c r="H342" s="449">
        <f>'Data information'!F559</f>
        <v>0</v>
      </c>
      <c r="I342" s="449">
        <f t="shared" si="34"/>
        <v>0</v>
      </c>
      <c r="J342" s="449">
        <f t="shared" si="35"/>
        <v>0</v>
      </c>
      <c r="K342" s="460"/>
    </row>
    <row r="343" spans="1:11" s="500" customFormat="1" hidden="1">
      <c r="A343" s="460"/>
      <c r="B343" s="482"/>
      <c r="C343" s="489" t="str">
        <f>'Data information'!C560</f>
        <v xml:space="preserve"> - แผ่นเหล็กขนาด 250X250X20mm. </v>
      </c>
      <c r="D343" s="449"/>
      <c r="E343" s="450" t="str">
        <f>'Data information'!D560</f>
        <v>กก.</v>
      </c>
      <c r="F343" s="449">
        <f>'Data information'!E560</f>
        <v>28.44</v>
      </c>
      <c r="G343" s="449">
        <f t="shared" si="33"/>
        <v>0</v>
      </c>
      <c r="H343" s="449">
        <f>'Data information'!F560</f>
        <v>0</v>
      </c>
      <c r="I343" s="449">
        <f t="shared" si="34"/>
        <v>0</v>
      </c>
      <c r="J343" s="449">
        <f t="shared" si="35"/>
        <v>0</v>
      </c>
      <c r="K343" s="460"/>
    </row>
    <row r="344" spans="1:11" s="500" customFormat="1" hidden="1">
      <c r="A344" s="460"/>
      <c r="B344" s="482"/>
      <c r="C344" s="489" t="str">
        <f>'Data information'!C561</f>
        <v xml:space="preserve"> - แผ่นเหล็กขนาด 200X350X20mm. </v>
      </c>
      <c r="D344" s="449"/>
      <c r="E344" s="450" t="str">
        <f>'Data information'!D561</f>
        <v>กก.</v>
      </c>
      <c r="F344" s="449">
        <f>'Data information'!E561</f>
        <v>28.44</v>
      </c>
      <c r="G344" s="449">
        <f t="shared" si="33"/>
        <v>0</v>
      </c>
      <c r="H344" s="449">
        <f>'Data information'!F561</f>
        <v>0</v>
      </c>
      <c r="I344" s="449">
        <f t="shared" si="34"/>
        <v>0</v>
      </c>
      <c r="J344" s="449">
        <f t="shared" si="35"/>
        <v>0</v>
      </c>
      <c r="K344" s="460"/>
    </row>
    <row r="345" spans="1:11" s="500" customFormat="1" hidden="1">
      <c r="A345" s="460"/>
      <c r="B345" s="482"/>
      <c r="C345" s="489" t="str">
        <f>'Data information'!C562</f>
        <v xml:space="preserve"> - Dowel DB20 ยาว 0.40 ม. (DETAIL-1)</v>
      </c>
      <c r="D345" s="449"/>
      <c r="E345" s="450" t="str">
        <f>'Data information'!D562</f>
        <v>กก.</v>
      </c>
      <c r="F345" s="449">
        <f>'Data information'!E562</f>
        <v>20.18</v>
      </c>
      <c r="G345" s="449">
        <f t="shared" si="33"/>
        <v>0</v>
      </c>
      <c r="H345" s="449">
        <f>'Data information'!F562</f>
        <v>0</v>
      </c>
      <c r="I345" s="449">
        <f t="shared" si="34"/>
        <v>0</v>
      </c>
      <c r="J345" s="449">
        <f t="shared" si="35"/>
        <v>0</v>
      </c>
      <c r="K345" s="460"/>
    </row>
    <row r="346" spans="1:11" s="500" customFormat="1" hidden="1">
      <c r="A346" s="460"/>
      <c r="B346" s="482"/>
      <c r="C346" s="489" t="str">
        <f>'Data information'!C563</f>
        <v xml:space="preserve"> - Dowel DB20 ยาว 0.40 ม.  (DETAIL-2)</v>
      </c>
      <c r="D346" s="449"/>
      <c r="E346" s="450" t="str">
        <f>'Data information'!D563</f>
        <v>กก.</v>
      </c>
      <c r="F346" s="449">
        <f>'Data information'!E563</f>
        <v>20.18</v>
      </c>
      <c r="G346" s="449">
        <f t="shared" si="33"/>
        <v>0</v>
      </c>
      <c r="H346" s="449">
        <f>'Data information'!F563</f>
        <v>0</v>
      </c>
      <c r="I346" s="449">
        <f t="shared" si="34"/>
        <v>0</v>
      </c>
      <c r="J346" s="449">
        <f t="shared" si="35"/>
        <v>0</v>
      </c>
      <c r="K346" s="460"/>
    </row>
    <row r="347" spans="1:11" s="500" customFormat="1" hidden="1">
      <c r="A347" s="460"/>
      <c r="B347" s="482"/>
      <c r="C347" s="489" t="str">
        <f>'Data information'!C564</f>
        <v xml:space="preserve"> - Dowel DB16 ยาว 0.40 ม.  (DETAIL-3)</v>
      </c>
      <c r="D347" s="449"/>
      <c r="E347" s="450" t="str">
        <f>'Data information'!D564</f>
        <v>กก.</v>
      </c>
      <c r="F347" s="449">
        <f>'Data information'!E564</f>
        <v>20.14</v>
      </c>
      <c r="G347" s="449">
        <f t="shared" si="33"/>
        <v>0</v>
      </c>
      <c r="H347" s="449">
        <f>'Data information'!F564</f>
        <v>0</v>
      </c>
      <c r="I347" s="449">
        <f t="shared" si="34"/>
        <v>0</v>
      </c>
      <c r="J347" s="449">
        <f t="shared" si="35"/>
        <v>0</v>
      </c>
      <c r="K347" s="460"/>
    </row>
    <row r="348" spans="1:11" s="500" customFormat="1" hidden="1">
      <c r="A348" s="460"/>
      <c r="B348" s="482"/>
      <c r="C348" s="489" t="str">
        <f>'Data information'!C565</f>
        <v xml:space="preserve"> - ค่าแรงเชื่อม ประกอบเหล็กโครงสร้าง</v>
      </c>
      <c r="D348" s="449"/>
      <c r="E348" s="450" t="str">
        <f>'Data information'!D565</f>
        <v>กก.</v>
      </c>
      <c r="F348" s="449">
        <f>'Data information'!E565</f>
        <v>0</v>
      </c>
      <c r="G348" s="449">
        <f t="shared" si="33"/>
        <v>0</v>
      </c>
      <c r="H348" s="449">
        <f>'Data information'!F565</f>
        <v>10</v>
      </c>
      <c r="I348" s="449">
        <f t="shared" si="34"/>
        <v>0</v>
      </c>
      <c r="J348" s="449">
        <f t="shared" si="35"/>
        <v>0</v>
      </c>
      <c r="K348" s="460"/>
    </row>
    <row r="349" spans="1:11" s="500" customFormat="1" hidden="1">
      <c r="A349" s="460"/>
      <c r="B349" s="482"/>
      <c r="C349" s="489" t="str">
        <f>'Data information'!C566</f>
        <v xml:space="preserve"> - ทาสีกันสนิม</v>
      </c>
      <c r="D349" s="449"/>
      <c r="E349" s="450" t="str">
        <f>'Data information'!D566</f>
        <v>ตร.ม.</v>
      </c>
      <c r="F349" s="449">
        <f>'Data information'!E566</f>
        <v>22.42</v>
      </c>
      <c r="G349" s="449">
        <f t="shared" si="33"/>
        <v>0</v>
      </c>
      <c r="H349" s="449">
        <f>'Data information'!F566</f>
        <v>30</v>
      </c>
      <c r="I349" s="449">
        <f t="shared" si="34"/>
        <v>0</v>
      </c>
      <c r="J349" s="449">
        <f t="shared" si="35"/>
        <v>0</v>
      </c>
      <c r="K349" s="460"/>
    </row>
    <row r="350" spans="1:11" s="500" customFormat="1" hidden="1">
      <c r="A350" s="460"/>
      <c r="B350" s="482"/>
      <c r="C350" s="489" t="str">
        <f>'Data information'!C567</f>
        <v xml:space="preserve"> - ทาสีน้ำมัน</v>
      </c>
      <c r="D350" s="449"/>
      <c r="E350" s="450" t="str">
        <f>'Data information'!D567</f>
        <v>ตร.ม.</v>
      </c>
      <c r="F350" s="449">
        <f>'Data information'!E567</f>
        <v>66.12</v>
      </c>
      <c r="G350" s="449">
        <f t="shared" si="33"/>
        <v>0</v>
      </c>
      <c r="H350" s="449">
        <f>'Data information'!F567</f>
        <v>35</v>
      </c>
      <c r="I350" s="449">
        <f t="shared" si="34"/>
        <v>0</v>
      </c>
      <c r="J350" s="449">
        <f t="shared" si="35"/>
        <v>0</v>
      </c>
      <c r="K350" s="460"/>
    </row>
    <row r="351" spans="1:11" s="500" customFormat="1" hidden="1">
      <c r="A351" s="460"/>
      <c r="B351" s="482"/>
      <c r="C351" s="489" t="str">
        <f>'Data information'!C568</f>
        <v xml:space="preserve"> - งานราวเหล็ก ราวบันได ST.2-3</v>
      </c>
      <c r="D351" s="449"/>
      <c r="E351" s="450" t="str">
        <f>'Data information'!D568</f>
        <v>ม.</v>
      </c>
      <c r="F351" s="449">
        <f>'Data information'!E568</f>
        <v>303.774</v>
      </c>
      <c r="G351" s="449">
        <f t="shared" si="33"/>
        <v>0</v>
      </c>
      <c r="H351" s="449">
        <f>'Data information'!F568</f>
        <v>114</v>
      </c>
      <c r="I351" s="449">
        <f t="shared" si="34"/>
        <v>0</v>
      </c>
      <c r="J351" s="449">
        <f t="shared" si="35"/>
        <v>0</v>
      </c>
      <c r="K351" s="460"/>
    </row>
    <row r="352" spans="1:11" s="500" customFormat="1" hidden="1">
      <c r="A352" s="460"/>
      <c r="B352" s="482"/>
      <c r="C352" s="485" t="str">
        <f>'Data information'!C569</f>
        <v>งานบันได ST.2-4 อาคาร 1</v>
      </c>
      <c r="D352" s="449"/>
      <c r="E352" s="450">
        <f>'Data information'!D569</f>
        <v>0</v>
      </c>
      <c r="F352" s="449">
        <f>'Data information'!E569</f>
        <v>0</v>
      </c>
      <c r="G352" s="449">
        <f t="shared" si="33"/>
        <v>0</v>
      </c>
      <c r="H352" s="449">
        <f>'Data information'!F569</f>
        <v>0</v>
      </c>
      <c r="I352" s="449">
        <f t="shared" si="34"/>
        <v>0</v>
      </c>
      <c r="J352" s="449">
        <f t="shared" si="35"/>
        <v>0</v>
      </c>
      <c r="K352" s="460"/>
    </row>
    <row r="353" spans="1:11" s="500" customFormat="1" hidden="1">
      <c r="A353" s="460"/>
      <c r="B353" s="482"/>
      <c r="C353" s="489" t="str">
        <f>'Data information'!C570</f>
        <v xml:space="preserve"> - H-200X200X8X12mm. </v>
      </c>
      <c r="D353" s="449"/>
      <c r="E353" s="450" t="str">
        <f>'Data information'!D570</f>
        <v>กก.</v>
      </c>
      <c r="F353" s="449">
        <f>'Data information'!E570</f>
        <v>33.409999999999997</v>
      </c>
      <c r="G353" s="449">
        <f t="shared" si="33"/>
        <v>0</v>
      </c>
      <c r="H353" s="449">
        <f>'Data information'!F570</f>
        <v>0</v>
      </c>
      <c r="I353" s="449">
        <f t="shared" si="34"/>
        <v>0</v>
      </c>
      <c r="J353" s="449">
        <f t="shared" si="35"/>
        <v>0</v>
      </c>
      <c r="K353" s="460"/>
    </row>
    <row r="354" spans="1:11" s="500" customFormat="1" hidden="1">
      <c r="A354" s="460"/>
      <c r="B354" s="482"/>
      <c r="C354" s="489" t="str">
        <f>'Data information'!C571</f>
        <v xml:space="preserve"> - H-194X150X6X9mm.</v>
      </c>
      <c r="D354" s="449"/>
      <c r="E354" s="450" t="str">
        <f>'Data information'!D571</f>
        <v>กก.</v>
      </c>
      <c r="F354" s="449">
        <f>'Data information'!E571</f>
        <v>34.020000000000003</v>
      </c>
      <c r="G354" s="449">
        <f t="shared" si="33"/>
        <v>0</v>
      </c>
      <c r="H354" s="449">
        <f>'Data information'!F571</f>
        <v>0</v>
      </c>
      <c r="I354" s="449">
        <f t="shared" si="34"/>
        <v>0</v>
      </c>
      <c r="J354" s="449">
        <f t="shared" si="35"/>
        <v>0</v>
      </c>
      <c r="K354" s="460"/>
    </row>
    <row r="355" spans="1:11" s="500" customFormat="1" hidden="1">
      <c r="A355" s="460"/>
      <c r="B355" s="482"/>
      <c r="C355" s="489" t="str">
        <f>'Data information'!C572</f>
        <v xml:space="preserve"> - C-CHANNELS 200X80X7.5X11.0mm.</v>
      </c>
      <c r="D355" s="449"/>
      <c r="E355" s="450" t="str">
        <f>'Data information'!D572</f>
        <v>กก.</v>
      </c>
      <c r="F355" s="449">
        <f>'Data information'!E572</f>
        <v>35.840000000000003</v>
      </c>
      <c r="G355" s="449">
        <f t="shared" si="33"/>
        <v>0</v>
      </c>
      <c r="H355" s="449">
        <f>'Data information'!F572</f>
        <v>0</v>
      </c>
      <c r="I355" s="449">
        <f t="shared" si="34"/>
        <v>0</v>
      </c>
      <c r="J355" s="449">
        <f t="shared" si="35"/>
        <v>0</v>
      </c>
      <c r="K355" s="460"/>
    </row>
    <row r="356" spans="1:11" s="500" customFormat="1" hidden="1">
      <c r="A356" s="460"/>
      <c r="B356" s="482"/>
      <c r="C356" s="489" t="str">
        <f>'Data information'!C573</f>
        <v xml:space="preserve"> - ลูกนอนบันไดแผ่นเหล็กลายตีนไก่  หนา 6 มม.พับ</v>
      </c>
      <c r="D356" s="449"/>
      <c r="E356" s="450" t="str">
        <f>'Data information'!D573</f>
        <v>กก.</v>
      </c>
      <c r="F356" s="449">
        <f>'Data information'!E573</f>
        <v>39.79</v>
      </c>
      <c r="G356" s="449">
        <f t="shared" si="33"/>
        <v>0</v>
      </c>
      <c r="H356" s="449">
        <f>'Data information'!F573</f>
        <v>0</v>
      </c>
      <c r="I356" s="449">
        <f t="shared" si="34"/>
        <v>0</v>
      </c>
      <c r="J356" s="449">
        <f t="shared" si="35"/>
        <v>0</v>
      </c>
      <c r="K356" s="460"/>
    </row>
    <row r="357" spans="1:11" s="500" customFormat="1" hidden="1">
      <c r="A357" s="460"/>
      <c r="B357" s="482"/>
      <c r="C357" s="489" t="str">
        <f>'Data information'!C574</f>
        <v xml:space="preserve"> - แผ่นเหล็กขนาด 250X400X20mm. </v>
      </c>
      <c r="D357" s="449"/>
      <c r="E357" s="450" t="str">
        <f>'Data information'!D574</f>
        <v>กก.</v>
      </c>
      <c r="F357" s="449">
        <f>'Data information'!E574</f>
        <v>28.44</v>
      </c>
      <c r="G357" s="449">
        <f t="shared" si="33"/>
        <v>0</v>
      </c>
      <c r="H357" s="449">
        <f>'Data information'!F574</f>
        <v>0</v>
      </c>
      <c r="I357" s="449">
        <f t="shared" si="34"/>
        <v>0</v>
      </c>
      <c r="J357" s="449">
        <f t="shared" si="35"/>
        <v>0</v>
      </c>
      <c r="K357" s="460"/>
    </row>
    <row r="358" spans="1:11" s="500" customFormat="1" hidden="1">
      <c r="A358" s="460"/>
      <c r="B358" s="482"/>
      <c r="C358" s="489" t="str">
        <f>'Data information'!C575</f>
        <v xml:space="preserve"> - แผ่นเหล็กขนาด 250X250X20mm. </v>
      </c>
      <c r="D358" s="449"/>
      <c r="E358" s="450" t="str">
        <f>'Data information'!D575</f>
        <v>กก.</v>
      </c>
      <c r="F358" s="449">
        <f>'Data information'!E575</f>
        <v>28.44</v>
      </c>
      <c r="G358" s="449">
        <f t="shared" si="33"/>
        <v>0</v>
      </c>
      <c r="H358" s="449">
        <f>'Data information'!F575</f>
        <v>0</v>
      </c>
      <c r="I358" s="449">
        <f t="shared" si="34"/>
        <v>0</v>
      </c>
      <c r="J358" s="449">
        <f t="shared" si="35"/>
        <v>0</v>
      </c>
      <c r="K358" s="460"/>
    </row>
    <row r="359" spans="1:11" s="500" customFormat="1" hidden="1">
      <c r="A359" s="460"/>
      <c r="B359" s="482"/>
      <c r="C359" s="489" t="str">
        <f>'Data information'!C576</f>
        <v xml:space="preserve"> - แผ่นเหล็กขนาด 200X350X20mm. </v>
      </c>
      <c r="D359" s="449"/>
      <c r="E359" s="450" t="str">
        <f>'Data information'!D576</f>
        <v>กก.</v>
      </c>
      <c r="F359" s="449">
        <f>'Data information'!E576</f>
        <v>28.44</v>
      </c>
      <c r="G359" s="449">
        <f t="shared" si="33"/>
        <v>0</v>
      </c>
      <c r="H359" s="449">
        <f>'Data information'!F576</f>
        <v>0</v>
      </c>
      <c r="I359" s="449">
        <f t="shared" si="34"/>
        <v>0</v>
      </c>
      <c r="J359" s="449">
        <f t="shared" si="35"/>
        <v>0</v>
      </c>
      <c r="K359" s="460"/>
    </row>
    <row r="360" spans="1:11" s="500" customFormat="1" hidden="1">
      <c r="A360" s="460"/>
      <c r="B360" s="482"/>
      <c r="C360" s="489" t="str">
        <f>'Data information'!C577</f>
        <v xml:space="preserve"> - Dowel DB20 ยาว 0.40 ม. (DETAIL-1)</v>
      </c>
      <c r="D360" s="449"/>
      <c r="E360" s="450" t="str">
        <f>'Data information'!D577</f>
        <v>กก.</v>
      </c>
      <c r="F360" s="449">
        <f>'Data information'!E577</f>
        <v>20.18</v>
      </c>
      <c r="G360" s="449">
        <f t="shared" si="33"/>
        <v>0</v>
      </c>
      <c r="H360" s="449">
        <f>'Data information'!F577</f>
        <v>0</v>
      </c>
      <c r="I360" s="449">
        <f t="shared" si="34"/>
        <v>0</v>
      </c>
      <c r="J360" s="449">
        <f t="shared" si="35"/>
        <v>0</v>
      </c>
      <c r="K360" s="460"/>
    </row>
    <row r="361" spans="1:11" s="500" customFormat="1" hidden="1">
      <c r="A361" s="460"/>
      <c r="B361" s="482"/>
      <c r="C361" s="489" t="str">
        <f>'Data information'!C578</f>
        <v xml:space="preserve"> - Dowel DB20 ยาว 0.40 ม.  (DETAIL-2)</v>
      </c>
      <c r="D361" s="449"/>
      <c r="E361" s="450" t="str">
        <f>'Data information'!D578</f>
        <v>กก.</v>
      </c>
      <c r="F361" s="449">
        <f>'Data information'!E578</f>
        <v>20.18</v>
      </c>
      <c r="G361" s="449">
        <f t="shared" si="33"/>
        <v>0</v>
      </c>
      <c r="H361" s="449">
        <f>'Data information'!F578</f>
        <v>0</v>
      </c>
      <c r="I361" s="449">
        <f t="shared" si="34"/>
        <v>0</v>
      </c>
      <c r="J361" s="449">
        <f t="shared" si="35"/>
        <v>0</v>
      </c>
      <c r="K361" s="460"/>
    </row>
    <row r="362" spans="1:11" s="500" customFormat="1" hidden="1">
      <c r="A362" s="460"/>
      <c r="B362" s="482"/>
      <c r="C362" s="489" t="str">
        <f>'Data information'!C579</f>
        <v xml:space="preserve"> - Dowel DB16 ยาว 0.40 ม.  (DETAIL-3)</v>
      </c>
      <c r="D362" s="449"/>
      <c r="E362" s="450" t="str">
        <f>'Data information'!D579</f>
        <v>กก.</v>
      </c>
      <c r="F362" s="449">
        <f>'Data information'!E579</f>
        <v>20.14</v>
      </c>
      <c r="G362" s="449">
        <f t="shared" si="33"/>
        <v>0</v>
      </c>
      <c r="H362" s="449">
        <f>'Data information'!F579</f>
        <v>0</v>
      </c>
      <c r="I362" s="449">
        <f t="shared" si="34"/>
        <v>0</v>
      </c>
      <c r="J362" s="449">
        <f t="shared" si="35"/>
        <v>0</v>
      </c>
      <c r="K362" s="460"/>
    </row>
    <row r="363" spans="1:11" s="500" customFormat="1" hidden="1">
      <c r="A363" s="460"/>
      <c r="B363" s="482"/>
      <c r="C363" s="489" t="str">
        <f>'Data information'!C580</f>
        <v xml:space="preserve"> - ค่าแรงเชื่อม ประกอบเหล็กโครงสร้าง</v>
      </c>
      <c r="D363" s="449"/>
      <c r="E363" s="450" t="str">
        <f>'Data information'!D580</f>
        <v>กก.</v>
      </c>
      <c r="F363" s="449">
        <f>'Data information'!E580</f>
        <v>0</v>
      </c>
      <c r="G363" s="449">
        <f t="shared" si="33"/>
        <v>0</v>
      </c>
      <c r="H363" s="449">
        <f>'Data information'!F580</f>
        <v>10</v>
      </c>
      <c r="I363" s="449">
        <f t="shared" si="34"/>
        <v>0</v>
      </c>
      <c r="J363" s="449">
        <f t="shared" si="35"/>
        <v>0</v>
      </c>
      <c r="K363" s="460"/>
    </row>
    <row r="364" spans="1:11" s="500" customFormat="1" hidden="1">
      <c r="A364" s="460"/>
      <c r="B364" s="482"/>
      <c r="C364" s="489" t="str">
        <f>'Data information'!C581</f>
        <v xml:space="preserve"> - ทาสีกันสนิม</v>
      </c>
      <c r="D364" s="449"/>
      <c r="E364" s="450" t="str">
        <f>'Data information'!D581</f>
        <v>ตร.ม.</v>
      </c>
      <c r="F364" s="449">
        <f>'Data information'!E581</f>
        <v>22.42</v>
      </c>
      <c r="G364" s="449">
        <f t="shared" si="33"/>
        <v>0</v>
      </c>
      <c r="H364" s="449">
        <f>'Data information'!F581</f>
        <v>30</v>
      </c>
      <c r="I364" s="449">
        <f t="shared" si="34"/>
        <v>0</v>
      </c>
      <c r="J364" s="449">
        <f t="shared" si="35"/>
        <v>0</v>
      </c>
      <c r="K364" s="460"/>
    </row>
    <row r="365" spans="1:11" s="500" customFormat="1" hidden="1">
      <c r="A365" s="460"/>
      <c r="B365" s="482"/>
      <c r="C365" s="489" t="str">
        <f>'Data information'!C582</f>
        <v xml:space="preserve"> - ทาสีน้ำมัน</v>
      </c>
      <c r="D365" s="449"/>
      <c r="E365" s="450" t="str">
        <f>'Data information'!D582</f>
        <v>ตร.ม.</v>
      </c>
      <c r="F365" s="449">
        <f>'Data information'!E582</f>
        <v>66.12</v>
      </c>
      <c r="G365" s="449">
        <f t="shared" ref="G365:G428" si="36">D365*F365</f>
        <v>0</v>
      </c>
      <c r="H365" s="449">
        <f>'Data information'!F582</f>
        <v>35</v>
      </c>
      <c r="I365" s="449">
        <f t="shared" ref="I365:I428" si="37">D365*H365</f>
        <v>0</v>
      </c>
      <c r="J365" s="449">
        <f t="shared" ref="J365:J428" si="38">G365+I365</f>
        <v>0</v>
      </c>
      <c r="K365" s="460"/>
    </row>
    <row r="366" spans="1:11" s="500" customFormat="1" hidden="1">
      <c r="A366" s="460"/>
      <c r="B366" s="482"/>
      <c r="C366" s="489" t="str">
        <f>'Data information'!C583</f>
        <v xml:space="preserve"> - งานราวเหล็ก ราวบันได ST.2-4</v>
      </c>
      <c r="D366" s="449"/>
      <c r="E366" s="450" t="str">
        <f>'Data information'!D583</f>
        <v>ม.</v>
      </c>
      <c r="F366" s="449">
        <f>'Data information'!E583</f>
        <v>303.774</v>
      </c>
      <c r="G366" s="449">
        <f t="shared" si="36"/>
        <v>0</v>
      </c>
      <c r="H366" s="449">
        <f>'Data information'!F583</f>
        <v>114</v>
      </c>
      <c r="I366" s="449">
        <f t="shared" si="37"/>
        <v>0</v>
      </c>
      <c r="J366" s="449">
        <f t="shared" si="38"/>
        <v>0</v>
      </c>
      <c r="K366" s="460"/>
    </row>
    <row r="367" spans="1:11" s="500" customFormat="1" hidden="1">
      <c r="A367" s="460"/>
      <c r="B367" s="482"/>
      <c r="C367" s="485" t="str">
        <f>'Data information'!C584</f>
        <v>งานบันได ST.3 อาคาร 2,4,8</v>
      </c>
      <c r="D367" s="449"/>
      <c r="E367" s="450"/>
      <c r="F367" s="449"/>
      <c r="G367" s="449"/>
      <c r="H367" s="449"/>
      <c r="I367" s="449"/>
      <c r="J367" s="449"/>
      <c r="K367" s="460"/>
    </row>
    <row r="368" spans="1:11" s="500" customFormat="1" hidden="1">
      <c r="A368" s="460"/>
      <c r="B368" s="482"/>
      <c r="C368" s="489" t="str">
        <f>'Data information'!C585</f>
        <v xml:space="preserve"> - H-200X200X8X12mm. </v>
      </c>
      <c r="D368" s="449"/>
      <c r="E368" s="450" t="str">
        <f>'Data information'!D585</f>
        <v>กก.</v>
      </c>
      <c r="F368" s="449">
        <f>'Data information'!E585</f>
        <v>33.409999999999997</v>
      </c>
      <c r="G368" s="449">
        <f t="shared" si="36"/>
        <v>0</v>
      </c>
      <c r="H368" s="449">
        <f>'Data information'!F585</f>
        <v>0</v>
      </c>
      <c r="I368" s="449">
        <f t="shared" si="37"/>
        <v>0</v>
      </c>
      <c r="J368" s="449">
        <f t="shared" si="38"/>
        <v>0</v>
      </c>
      <c r="K368" s="460"/>
    </row>
    <row r="369" spans="1:11" s="500" customFormat="1" hidden="1">
      <c r="A369" s="460"/>
      <c r="B369" s="482"/>
      <c r="C369" s="489" t="str">
        <f>'Data information'!C586</f>
        <v xml:space="preserve"> - H-194X150X6X9mm.</v>
      </c>
      <c r="D369" s="449"/>
      <c r="E369" s="450" t="str">
        <f>'Data information'!D586</f>
        <v>กก.</v>
      </c>
      <c r="F369" s="449">
        <f>'Data information'!E586</f>
        <v>34.020000000000003</v>
      </c>
      <c r="G369" s="449">
        <f t="shared" si="36"/>
        <v>0</v>
      </c>
      <c r="H369" s="449">
        <f>'Data information'!F586</f>
        <v>0</v>
      </c>
      <c r="I369" s="449">
        <f t="shared" si="37"/>
        <v>0</v>
      </c>
      <c r="J369" s="449">
        <f t="shared" si="38"/>
        <v>0</v>
      </c>
      <c r="K369" s="460"/>
    </row>
    <row r="370" spans="1:11" s="500" customFormat="1" hidden="1">
      <c r="A370" s="460"/>
      <c r="B370" s="482"/>
      <c r="C370" s="489" t="str">
        <f>'Data information'!C587</f>
        <v xml:space="preserve"> - C-CHANNELS 200X80X7.5X11.0mm.</v>
      </c>
      <c r="D370" s="449"/>
      <c r="E370" s="450" t="str">
        <f>'Data information'!D587</f>
        <v>กก.</v>
      </c>
      <c r="F370" s="449">
        <f>'Data information'!E587</f>
        <v>35.840000000000003</v>
      </c>
      <c r="G370" s="449">
        <f t="shared" si="36"/>
        <v>0</v>
      </c>
      <c r="H370" s="449">
        <f>'Data information'!F587</f>
        <v>0</v>
      </c>
      <c r="I370" s="449">
        <f t="shared" si="37"/>
        <v>0</v>
      </c>
      <c r="J370" s="449">
        <f t="shared" si="38"/>
        <v>0</v>
      </c>
      <c r="K370" s="460"/>
    </row>
    <row r="371" spans="1:11" s="500" customFormat="1" hidden="1">
      <c r="A371" s="460"/>
      <c r="B371" s="482"/>
      <c r="C371" s="489" t="str">
        <f>'Data information'!C588</f>
        <v xml:space="preserve"> - L-50x50x3mm.</v>
      </c>
      <c r="D371" s="449"/>
      <c r="E371" s="450" t="str">
        <f>'Data information'!D588</f>
        <v>กก.</v>
      </c>
      <c r="F371" s="449">
        <f>'Data information'!E588</f>
        <v>22.85</v>
      </c>
      <c r="G371" s="449">
        <f t="shared" si="36"/>
        <v>0</v>
      </c>
      <c r="H371" s="449">
        <f>'Data information'!F588</f>
        <v>0</v>
      </c>
      <c r="I371" s="449">
        <f t="shared" si="37"/>
        <v>0</v>
      </c>
      <c r="J371" s="449">
        <f t="shared" si="38"/>
        <v>0</v>
      </c>
      <c r="K371" s="460"/>
    </row>
    <row r="372" spans="1:11" s="500" customFormat="1" hidden="1">
      <c r="A372" s="460"/>
      <c r="B372" s="482"/>
      <c r="C372" s="489" t="str">
        <f>'Data information'!C589</f>
        <v xml:space="preserve"> - ลูกนอนบันไดแผ่นเหล็กลายตีนไก่  หนา 6 มม.พับ</v>
      </c>
      <c r="D372" s="449"/>
      <c r="E372" s="450" t="str">
        <f>'Data information'!D589</f>
        <v>กก.</v>
      </c>
      <c r="F372" s="449">
        <f>'Data information'!E589</f>
        <v>39.79</v>
      </c>
      <c r="G372" s="449">
        <f t="shared" si="36"/>
        <v>0</v>
      </c>
      <c r="H372" s="449">
        <f>'Data information'!F589</f>
        <v>0</v>
      </c>
      <c r="I372" s="449">
        <f t="shared" si="37"/>
        <v>0</v>
      </c>
      <c r="J372" s="449">
        <f t="shared" si="38"/>
        <v>0</v>
      </c>
      <c r="K372" s="460"/>
    </row>
    <row r="373" spans="1:11" s="500" customFormat="1" hidden="1">
      <c r="A373" s="460"/>
      <c r="B373" s="482"/>
      <c r="C373" s="489" t="str">
        <f>'Data information'!C590</f>
        <v xml:space="preserve"> - แผ่นเหล็กขนาด 250X400X20mm. </v>
      </c>
      <c r="D373" s="449"/>
      <c r="E373" s="450" t="str">
        <f>'Data information'!D590</f>
        <v>กก.</v>
      </c>
      <c r="F373" s="449">
        <f>'Data information'!E590</f>
        <v>28.44</v>
      </c>
      <c r="G373" s="449">
        <f t="shared" si="36"/>
        <v>0</v>
      </c>
      <c r="H373" s="449">
        <f>'Data information'!F590</f>
        <v>0</v>
      </c>
      <c r="I373" s="449">
        <f t="shared" si="37"/>
        <v>0</v>
      </c>
      <c r="J373" s="449">
        <f t="shared" si="38"/>
        <v>0</v>
      </c>
      <c r="K373" s="460"/>
    </row>
    <row r="374" spans="1:11" s="500" customFormat="1" hidden="1">
      <c r="A374" s="460"/>
      <c r="B374" s="482"/>
      <c r="C374" s="489" t="str">
        <f>'Data information'!C591</f>
        <v xml:space="preserve"> - แผ่นเหล็กขนาด 250X250X20mm. </v>
      </c>
      <c r="D374" s="449"/>
      <c r="E374" s="450" t="str">
        <f>'Data information'!D591</f>
        <v>กก.</v>
      </c>
      <c r="F374" s="449">
        <f>'Data information'!E591</f>
        <v>28.44</v>
      </c>
      <c r="G374" s="449">
        <f t="shared" si="36"/>
        <v>0</v>
      </c>
      <c r="H374" s="449">
        <f>'Data information'!F591</f>
        <v>0</v>
      </c>
      <c r="I374" s="449">
        <f t="shared" si="37"/>
        <v>0</v>
      </c>
      <c r="J374" s="449">
        <f t="shared" si="38"/>
        <v>0</v>
      </c>
      <c r="K374" s="460"/>
    </row>
    <row r="375" spans="1:11" s="500" customFormat="1" hidden="1">
      <c r="A375" s="460"/>
      <c r="B375" s="482"/>
      <c r="C375" s="489" t="str">
        <f>'Data information'!C592</f>
        <v xml:space="preserve"> - แผ่นเหล็กขนาด 200X350X20mm. </v>
      </c>
      <c r="D375" s="449"/>
      <c r="E375" s="450" t="str">
        <f>'Data information'!D592</f>
        <v>กก.</v>
      </c>
      <c r="F375" s="449">
        <f>'Data information'!E592</f>
        <v>28.44</v>
      </c>
      <c r="G375" s="449">
        <f t="shared" si="36"/>
        <v>0</v>
      </c>
      <c r="H375" s="449">
        <f>'Data information'!F592</f>
        <v>0</v>
      </c>
      <c r="I375" s="449">
        <f t="shared" si="37"/>
        <v>0</v>
      </c>
      <c r="J375" s="449">
        <f t="shared" si="38"/>
        <v>0</v>
      </c>
      <c r="K375" s="460"/>
    </row>
    <row r="376" spans="1:11" s="500" customFormat="1" hidden="1">
      <c r="A376" s="460"/>
      <c r="B376" s="482"/>
      <c r="C376" s="489" t="str">
        <f>'Data information'!C593</f>
        <v xml:space="preserve"> - Dowel DB20 ยาว 0.40 ม. (DETAIL-1,2)</v>
      </c>
      <c r="D376" s="449"/>
      <c r="E376" s="450" t="str">
        <f>'Data information'!D593</f>
        <v>กก.</v>
      </c>
      <c r="F376" s="449">
        <f>'Data information'!E593</f>
        <v>20.18</v>
      </c>
      <c r="G376" s="449">
        <f t="shared" si="36"/>
        <v>0</v>
      </c>
      <c r="H376" s="449">
        <f>'Data information'!F593</f>
        <v>0</v>
      </c>
      <c r="I376" s="449">
        <f t="shared" si="37"/>
        <v>0</v>
      </c>
      <c r="J376" s="449">
        <f t="shared" si="38"/>
        <v>0</v>
      </c>
      <c r="K376" s="460"/>
    </row>
    <row r="377" spans="1:11" s="500" customFormat="1" hidden="1">
      <c r="A377" s="460"/>
      <c r="B377" s="482"/>
      <c r="C377" s="489" t="str">
        <f>'Data information'!C594</f>
        <v xml:space="preserve"> - Dowel DB16 ยาว 0.40 ม.  (DETAIL-3)</v>
      </c>
      <c r="D377" s="449"/>
      <c r="E377" s="450" t="str">
        <f>'Data information'!D594</f>
        <v>กก.</v>
      </c>
      <c r="F377" s="449">
        <f>'Data information'!E594</f>
        <v>20.14</v>
      </c>
      <c r="G377" s="449">
        <f t="shared" si="36"/>
        <v>0</v>
      </c>
      <c r="H377" s="449">
        <f>'Data information'!F594</f>
        <v>0</v>
      </c>
      <c r="I377" s="449">
        <f t="shared" si="37"/>
        <v>0</v>
      </c>
      <c r="J377" s="449">
        <f t="shared" si="38"/>
        <v>0</v>
      </c>
      <c r="K377" s="460"/>
    </row>
    <row r="378" spans="1:11" s="500" customFormat="1" hidden="1">
      <c r="A378" s="460"/>
      <c r="B378" s="482"/>
      <c r="C378" s="489" t="str">
        <f>'Data information'!C595</f>
        <v xml:space="preserve"> - ค่าแรงเชื่อม ประกอบเหล็กโครงสร้าง</v>
      </c>
      <c r="D378" s="449"/>
      <c r="E378" s="450" t="str">
        <f>'Data information'!D595</f>
        <v>กก.</v>
      </c>
      <c r="F378" s="449">
        <f>'Data information'!E595</f>
        <v>0</v>
      </c>
      <c r="G378" s="449">
        <f t="shared" si="36"/>
        <v>0</v>
      </c>
      <c r="H378" s="449">
        <f>'Data information'!F595</f>
        <v>10</v>
      </c>
      <c r="I378" s="449">
        <f t="shared" si="37"/>
        <v>0</v>
      </c>
      <c r="J378" s="449">
        <f t="shared" si="38"/>
        <v>0</v>
      </c>
      <c r="K378" s="460"/>
    </row>
    <row r="379" spans="1:11" s="500" customFormat="1" hidden="1">
      <c r="A379" s="460"/>
      <c r="B379" s="482"/>
      <c r="C379" s="489" t="str">
        <f>'Data information'!C596</f>
        <v xml:space="preserve"> - ทาสีกันสนิม</v>
      </c>
      <c r="D379" s="449"/>
      <c r="E379" s="450" t="str">
        <f>'Data information'!D596</f>
        <v>ตร.ม.</v>
      </c>
      <c r="F379" s="449">
        <f>'Data information'!E596</f>
        <v>22.42</v>
      </c>
      <c r="G379" s="449">
        <f t="shared" si="36"/>
        <v>0</v>
      </c>
      <c r="H379" s="449">
        <f>'Data information'!F596</f>
        <v>30</v>
      </c>
      <c r="I379" s="449">
        <f t="shared" si="37"/>
        <v>0</v>
      </c>
      <c r="J379" s="449">
        <f t="shared" si="38"/>
        <v>0</v>
      </c>
      <c r="K379" s="460"/>
    </row>
    <row r="380" spans="1:11" s="500" customFormat="1" hidden="1">
      <c r="A380" s="460"/>
      <c r="B380" s="482"/>
      <c r="C380" s="489" t="str">
        <f>'Data information'!C597</f>
        <v xml:space="preserve"> - ทาสีน้ำมัน</v>
      </c>
      <c r="D380" s="449"/>
      <c r="E380" s="450" t="str">
        <f>'Data information'!D597</f>
        <v>ตร.ม.</v>
      </c>
      <c r="F380" s="449">
        <f>'Data information'!E597</f>
        <v>66.12</v>
      </c>
      <c r="G380" s="449">
        <f t="shared" si="36"/>
        <v>0</v>
      </c>
      <c r="H380" s="449">
        <f>'Data information'!F597</f>
        <v>35</v>
      </c>
      <c r="I380" s="449">
        <f t="shared" si="37"/>
        <v>0</v>
      </c>
      <c r="J380" s="449">
        <f t="shared" si="38"/>
        <v>0</v>
      </c>
      <c r="K380" s="460"/>
    </row>
    <row r="381" spans="1:11" s="500" customFormat="1" hidden="1">
      <c r="A381" s="460"/>
      <c r="B381" s="482"/>
      <c r="C381" s="489" t="str">
        <f>'Data information'!C598</f>
        <v xml:space="preserve"> - งานราวเหล็ก ราวบันได ST.3</v>
      </c>
      <c r="D381" s="449"/>
      <c r="E381" s="450" t="str">
        <f>'Data information'!D598</f>
        <v>ม.</v>
      </c>
      <c r="F381" s="449">
        <f>'Data information'!E598</f>
        <v>303.774</v>
      </c>
      <c r="G381" s="449">
        <f t="shared" si="36"/>
        <v>0</v>
      </c>
      <c r="H381" s="449">
        <f>'Data information'!F598</f>
        <v>114</v>
      </c>
      <c r="I381" s="449">
        <f t="shared" si="37"/>
        <v>0</v>
      </c>
      <c r="J381" s="449">
        <f t="shared" si="38"/>
        <v>0</v>
      </c>
      <c r="K381" s="460"/>
    </row>
    <row r="382" spans="1:11" s="500" customFormat="1" hidden="1">
      <c r="A382" s="460"/>
      <c r="B382" s="482"/>
      <c r="C382" s="485" t="str">
        <f>'Data information'!C599</f>
        <v>งานบันได ST.3 อาคาร 3</v>
      </c>
      <c r="D382" s="449"/>
      <c r="E382" s="450"/>
      <c r="F382" s="449"/>
      <c r="G382" s="449"/>
      <c r="H382" s="449"/>
      <c r="I382" s="449"/>
      <c r="J382" s="449"/>
      <c r="K382" s="460"/>
    </row>
    <row r="383" spans="1:11" s="500" customFormat="1" hidden="1">
      <c r="A383" s="460"/>
      <c r="B383" s="482"/>
      <c r="C383" s="489" t="str">
        <f>'Data information'!C600</f>
        <v xml:space="preserve"> - CX- H-200X200X8X12mm.</v>
      </c>
      <c r="D383" s="449"/>
      <c r="E383" s="450" t="str">
        <f>'Data information'!D600</f>
        <v>กก.</v>
      </c>
      <c r="F383" s="449">
        <f>'Data information'!E600</f>
        <v>33.409999999999997</v>
      </c>
      <c r="G383" s="449">
        <f t="shared" si="36"/>
        <v>0</v>
      </c>
      <c r="H383" s="449">
        <f>'Data information'!F600</f>
        <v>0</v>
      </c>
      <c r="I383" s="449">
        <f t="shared" si="37"/>
        <v>0</v>
      </c>
      <c r="J383" s="449">
        <f t="shared" si="38"/>
        <v>0</v>
      </c>
      <c r="K383" s="460"/>
    </row>
    <row r="384" spans="1:11" s="500" customFormat="1" hidden="1">
      <c r="A384" s="460"/>
      <c r="B384" s="482"/>
      <c r="C384" s="489" t="str">
        <f>'Data information'!C601</f>
        <v xml:space="preserve"> - แม่บันได H-200X200X8X12mm.</v>
      </c>
      <c r="D384" s="449"/>
      <c r="E384" s="450" t="str">
        <f>'Data information'!D601</f>
        <v>กก.</v>
      </c>
      <c r="F384" s="449">
        <f>'Data information'!E601</f>
        <v>33.409999999999997</v>
      </c>
      <c r="G384" s="449">
        <f t="shared" si="36"/>
        <v>0</v>
      </c>
      <c r="H384" s="449">
        <f>'Data information'!F601</f>
        <v>0</v>
      </c>
      <c r="I384" s="449">
        <f t="shared" si="37"/>
        <v>0</v>
      </c>
      <c r="J384" s="449">
        <f t="shared" si="38"/>
        <v>0</v>
      </c>
      <c r="K384" s="460"/>
    </row>
    <row r="385" spans="1:11" s="500" customFormat="1" hidden="1">
      <c r="A385" s="460"/>
      <c r="B385" s="482"/>
      <c r="C385" s="489" t="str">
        <f>'Data information'!C602</f>
        <v xml:space="preserve"> - H-194X150X6X9mm.</v>
      </c>
      <c r="D385" s="449"/>
      <c r="E385" s="450" t="str">
        <f>'Data information'!D602</f>
        <v>กก.</v>
      </c>
      <c r="F385" s="449">
        <f>'Data information'!E602</f>
        <v>34.020000000000003</v>
      </c>
      <c r="G385" s="449">
        <f t="shared" si="36"/>
        <v>0</v>
      </c>
      <c r="H385" s="449">
        <f>'Data information'!F602</f>
        <v>0</v>
      </c>
      <c r="I385" s="449">
        <f t="shared" si="37"/>
        <v>0</v>
      </c>
      <c r="J385" s="449">
        <f t="shared" si="38"/>
        <v>0</v>
      </c>
      <c r="K385" s="460"/>
    </row>
    <row r="386" spans="1:11" s="500" customFormat="1" hidden="1">
      <c r="A386" s="460"/>
      <c r="B386" s="482"/>
      <c r="C386" s="489" t="str">
        <f>'Data information'!C603</f>
        <v xml:space="preserve"> - C-CHANNELS 200X80X7.5X11.0mm.</v>
      </c>
      <c r="D386" s="449"/>
      <c r="E386" s="450" t="str">
        <f>'Data information'!D603</f>
        <v>กก.</v>
      </c>
      <c r="F386" s="449">
        <f>'Data information'!E603</f>
        <v>35.840000000000003</v>
      </c>
      <c r="G386" s="449">
        <f t="shared" si="36"/>
        <v>0</v>
      </c>
      <c r="H386" s="449">
        <f>'Data information'!F603</f>
        <v>0</v>
      </c>
      <c r="I386" s="449">
        <f t="shared" si="37"/>
        <v>0</v>
      </c>
      <c r="J386" s="449">
        <f t="shared" si="38"/>
        <v>0</v>
      </c>
      <c r="K386" s="460"/>
    </row>
    <row r="387" spans="1:11" s="500" customFormat="1" hidden="1">
      <c r="A387" s="460"/>
      <c r="B387" s="482"/>
      <c r="C387" s="489" t="str">
        <f>'Data information'!C604</f>
        <v xml:space="preserve"> - ลูกนอนบันไดแผ่นเหล็กลายตีนไก่  หนา 6 มม.พับ</v>
      </c>
      <c r="D387" s="449"/>
      <c r="E387" s="450" t="str">
        <f>'Data information'!D604</f>
        <v>กก.</v>
      </c>
      <c r="F387" s="449">
        <f>'Data information'!E604</f>
        <v>39.79</v>
      </c>
      <c r="G387" s="449">
        <f t="shared" si="36"/>
        <v>0</v>
      </c>
      <c r="H387" s="449">
        <f>'Data information'!F604</f>
        <v>0</v>
      </c>
      <c r="I387" s="449">
        <f t="shared" si="37"/>
        <v>0</v>
      </c>
      <c r="J387" s="449">
        <f t="shared" si="38"/>
        <v>0</v>
      </c>
      <c r="K387" s="460"/>
    </row>
    <row r="388" spans="1:11" s="500" customFormat="1" hidden="1">
      <c r="A388" s="460"/>
      <c r="B388" s="482"/>
      <c r="C388" s="489" t="str">
        <f>'Data information'!C605</f>
        <v xml:space="preserve"> - ชานพักบันไดแผ่นเหล็กลายตีนไก่  หนา 6 มม.</v>
      </c>
      <c r="D388" s="449"/>
      <c r="E388" s="450" t="str">
        <f>'Data information'!D605</f>
        <v>กก.</v>
      </c>
      <c r="F388" s="449">
        <f>'Data information'!E605</f>
        <v>39.79</v>
      </c>
      <c r="G388" s="449">
        <f t="shared" si="36"/>
        <v>0</v>
      </c>
      <c r="H388" s="449">
        <f>'Data information'!F605</f>
        <v>0</v>
      </c>
      <c r="I388" s="449">
        <f t="shared" si="37"/>
        <v>0</v>
      </c>
      <c r="J388" s="449">
        <f t="shared" si="38"/>
        <v>0</v>
      </c>
      <c r="K388" s="460"/>
    </row>
    <row r="389" spans="1:11" s="500" customFormat="1" hidden="1">
      <c r="A389" s="460"/>
      <c r="B389" s="482"/>
      <c r="C389" s="489" t="str">
        <f>'Data information'!C606</f>
        <v xml:space="preserve"> - L 50x50x3mm </v>
      </c>
      <c r="D389" s="449"/>
      <c r="E389" s="450" t="str">
        <f>'Data information'!D606</f>
        <v>กก.</v>
      </c>
      <c r="F389" s="449">
        <f>'Data information'!E606</f>
        <v>22.85</v>
      </c>
      <c r="G389" s="449">
        <f t="shared" si="36"/>
        <v>0</v>
      </c>
      <c r="H389" s="449">
        <f>'Data information'!F606</f>
        <v>0</v>
      </c>
      <c r="I389" s="449">
        <f t="shared" si="37"/>
        <v>0</v>
      </c>
      <c r="J389" s="449">
        <f t="shared" si="38"/>
        <v>0</v>
      </c>
      <c r="K389" s="460"/>
    </row>
    <row r="390" spans="1:11" s="500" customFormat="1" hidden="1">
      <c r="A390" s="460"/>
      <c r="B390" s="482"/>
      <c r="C390" s="489" t="str">
        <f>'Data information'!C607</f>
        <v xml:space="preserve"> - แผ่นเหล็กขนาด 250X400X20mm. </v>
      </c>
      <c r="D390" s="449"/>
      <c r="E390" s="450" t="str">
        <f>'Data information'!D607</f>
        <v>กก.</v>
      </c>
      <c r="F390" s="449">
        <f>'Data information'!E607</f>
        <v>28.44</v>
      </c>
      <c r="G390" s="449">
        <f t="shared" si="36"/>
        <v>0</v>
      </c>
      <c r="H390" s="449">
        <f>'Data information'!F607</f>
        <v>0</v>
      </c>
      <c r="I390" s="449">
        <f t="shared" si="37"/>
        <v>0</v>
      </c>
      <c r="J390" s="449">
        <f t="shared" si="38"/>
        <v>0</v>
      </c>
      <c r="K390" s="460"/>
    </row>
    <row r="391" spans="1:11" s="500" customFormat="1" hidden="1">
      <c r="A391" s="460"/>
      <c r="B391" s="482"/>
      <c r="C391" s="489" t="str">
        <f>'Data information'!C608</f>
        <v xml:space="preserve"> - แผ่นเหล็กขนาด 250X250X20mm. Detail ST-E</v>
      </c>
      <c r="D391" s="449"/>
      <c r="E391" s="450" t="str">
        <f>'Data information'!D608</f>
        <v>กก.</v>
      </c>
      <c r="F391" s="449">
        <f>'Data information'!E608</f>
        <v>28.44</v>
      </c>
      <c r="G391" s="449">
        <f t="shared" si="36"/>
        <v>0</v>
      </c>
      <c r="H391" s="449">
        <f>'Data information'!F608</f>
        <v>0</v>
      </c>
      <c r="I391" s="449">
        <f t="shared" si="37"/>
        <v>0</v>
      </c>
      <c r="J391" s="449">
        <f t="shared" si="38"/>
        <v>0</v>
      </c>
      <c r="K391" s="460"/>
    </row>
    <row r="392" spans="1:11" s="500" customFormat="1" hidden="1">
      <c r="A392" s="460"/>
      <c r="B392" s="482"/>
      <c r="C392" s="489" t="str">
        <f>'Data information'!C609</f>
        <v xml:space="preserve"> - แผ่นเหล็กขนาด 250X350X20mm. Detail 3A</v>
      </c>
      <c r="D392" s="449"/>
      <c r="E392" s="450" t="str">
        <f>'Data information'!D609</f>
        <v>กก.</v>
      </c>
      <c r="F392" s="449">
        <f>'Data information'!E609</f>
        <v>28.44</v>
      </c>
      <c r="G392" s="449">
        <f t="shared" si="36"/>
        <v>0</v>
      </c>
      <c r="H392" s="449">
        <f>'Data information'!F609</f>
        <v>0</v>
      </c>
      <c r="I392" s="449">
        <f t="shared" si="37"/>
        <v>0</v>
      </c>
      <c r="J392" s="449">
        <f t="shared" si="38"/>
        <v>0</v>
      </c>
      <c r="K392" s="460"/>
    </row>
    <row r="393" spans="1:11" s="500" customFormat="1" hidden="1">
      <c r="A393" s="460"/>
      <c r="B393" s="482"/>
      <c r="C393" s="489" t="str">
        <f>'Data information'!C610</f>
        <v xml:space="preserve"> - Dowel 6-DB20 ยาว 0.40 ม. (DETAIL-1)</v>
      </c>
      <c r="D393" s="449"/>
      <c r="E393" s="450" t="str">
        <f>'Data information'!D610</f>
        <v>กก.</v>
      </c>
      <c r="F393" s="449">
        <f>'Data information'!E610</f>
        <v>20.18</v>
      </c>
      <c r="G393" s="449">
        <f t="shared" si="36"/>
        <v>0</v>
      </c>
      <c r="H393" s="449">
        <f>'Data information'!F610</f>
        <v>0</v>
      </c>
      <c r="I393" s="449">
        <f t="shared" si="37"/>
        <v>0</v>
      </c>
      <c r="J393" s="449">
        <f t="shared" si="38"/>
        <v>0</v>
      </c>
      <c r="K393" s="460"/>
    </row>
    <row r="394" spans="1:11" s="500" customFormat="1" hidden="1">
      <c r="A394" s="460"/>
      <c r="B394" s="482"/>
      <c r="C394" s="489" t="str">
        <f>'Data information'!C611</f>
        <v xml:space="preserve"> - Dowel 4-DB20 ยาว 0.40 ม.  (DETAIL-2)</v>
      </c>
      <c r="D394" s="449"/>
      <c r="E394" s="450" t="str">
        <f>'Data information'!D611</f>
        <v>กก.</v>
      </c>
      <c r="F394" s="449">
        <f>'Data information'!E611</f>
        <v>20.18</v>
      </c>
      <c r="G394" s="449">
        <f t="shared" si="36"/>
        <v>0</v>
      </c>
      <c r="H394" s="449">
        <f>'Data information'!F611</f>
        <v>0</v>
      </c>
      <c r="I394" s="449">
        <f t="shared" si="37"/>
        <v>0</v>
      </c>
      <c r="J394" s="449">
        <f t="shared" si="38"/>
        <v>0</v>
      </c>
      <c r="K394" s="460"/>
    </row>
    <row r="395" spans="1:11" s="500" customFormat="1" hidden="1">
      <c r="A395" s="460"/>
      <c r="B395" s="482"/>
      <c r="C395" s="489" t="str">
        <f>'Data information'!C612</f>
        <v xml:space="preserve"> - Dowel 8-DB16 ยาว 0.40 ม.  (DETAIL-3A)</v>
      </c>
      <c r="D395" s="449"/>
      <c r="E395" s="450" t="str">
        <f>'Data information'!D612</f>
        <v>กก.</v>
      </c>
      <c r="F395" s="449">
        <f>'Data information'!E612</f>
        <v>20.14</v>
      </c>
      <c r="G395" s="449">
        <f t="shared" si="36"/>
        <v>0</v>
      </c>
      <c r="H395" s="449">
        <f>'Data information'!F612</f>
        <v>0</v>
      </c>
      <c r="I395" s="449">
        <f t="shared" si="37"/>
        <v>0</v>
      </c>
      <c r="J395" s="449">
        <f t="shared" si="38"/>
        <v>0</v>
      </c>
      <c r="K395" s="460"/>
    </row>
    <row r="396" spans="1:11" s="500" customFormat="1" hidden="1">
      <c r="A396" s="460"/>
      <c r="B396" s="482"/>
      <c r="C396" s="489" t="str">
        <f>'Data information'!C613</f>
        <v xml:space="preserve"> - ค่าแรงเชื่อม ประกอบเหล็ก</v>
      </c>
      <c r="D396" s="449"/>
      <c r="E396" s="450" t="str">
        <f>'Data information'!D613</f>
        <v>กก.</v>
      </c>
      <c r="F396" s="449">
        <f>'Data information'!E613</f>
        <v>0</v>
      </c>
      <c r="G396" s="449">
        <f t="shared" si="36"/>
        <v>0</v>
      </c>
      <c r="H396" s="449">
        <f>'Data information'!F613</f>
        <v>10</v>
      </c>
      <c r="I396" s="449">
        <f t="shared" si="37"/>
        <v>0</v>
      </c>
      <c r="J396" s="449">
        <f t="shared" si="38"/>
        <v>0</v>
      </c>
      <c r="K396" s="460"/>
    </row>
    <row r="397" spans="1:11" s="500" customFormat="1" hidden="1">
      <c r="A397" s="460"/>
      <c r="B397" s="482"/>
      <c r="C397" s="489" t="str">
        <f>'Data information'!C614</f>
        <v xml:space="preserve"> - ทาสีกันสนิม</v>
      </c>
      <c r="D397" s="449"/>
      <c r="E397" s="450" t="str">
        <f>'Data information'!D614</f>
        <v>ตร.ม.</v>
      </c>
      <c r="F397" s="449">
        <f>'Data information'!E614</f>
        <v>22.42</v>
      </c>
      <c r="G397" s="449">
        <f t="shared" si="36"/>
        <v>0</v>
      </c>
      <c r="H397" s="449">
        <f>'Data information'!F614</f>
        <v>30</v>
      </c>
      <c r="I397" s="449">
        <f t="shared" si="37"/>
        <v>0</v>
      </c>
      <c r="J397" s="449">
        <f t="shared" si="38"/>
        <v>0</v>
      </c>
      <c r="K397" s="460"/>
    </row>
    <row r="398" spans="1:11" s="500" customFormat="1" hidden="1">
      <c r="A398" s="460"/>
      <c r="B398" s="482"/>
      <c r="C398" s="489" t="str">
        <f>'Data information'!C615</f>
        <v xml:space="preserve"> - ทาสีน้ำมัน</v>
      </c>
      <c r="D398" s="449"/>
      <c r="E398" s="450" t="str">
        <f>'Data information'!D615</f>
        <v>ตร.ม.</v>
      </c>
      <c r="F398" s="449">
        <f>'Data information'!E615</f>
        <v>66.12</v>
      </c>
      <c r="G398" s="449">
        <f t="shared" si="36"/>
        <v>0</v>
      </c>
      <c r="H398" s="449">
        <f>'Data information'!F615</f>
        <v>35</v>
      </c>
      <c r="I398" s="449">
        <f t="shared" si="37"/>
        <v>0</v>
      </c>
      <c r="J398" s="449">
        <f t="shared" si="38"/>
        <v>0</v>
      </c>
      <c r="K398" s="460"/>
    </row>
    <row r="399" spans="1:11" s="500" customFormat="1" hidden="1">
      <c r="A399" s="460"/>
      <c r="B399" s="482"/>
      <c r="C399" s="489" t="str">
        <f>'Data information'!C616</f>
        <v xml:space="preserve"> - งานราวเหล็ก ราวบันได ST.3</v>
      </c>
      <c r="D399" s="449"/>
      <c r="E399" s="450" t="str">
        <f>'Data information'!D616</f>
        <v>ม.</v>
      </c>
      <c r="F399" s="449">
        <f>'Data information'!E616</f>
        <v>303.774</v>
      </c>
      <c r="G399" s="449">
        <f t="shared" si="36"/>
        <v>0</v>
      </c>
      <c r="H399" s="449">
        <f>'Data information'!F616</f>
        <v>114</v>
      </c>
      <c r="I399" s="449">
        <f t="shared" si="37"/>
        <v>0</v>
      </c>
      <c r="J399" s="449">
        <f t="shared" si="38"/>
        <v>0</v>
      </c>
      <c r="K399" s="460"/>
    </row>
    <row r="400" spans="1:11" s="500" customFormat="1" hidden="1">
      <c r="A400" s="460"/>
      <c r="B400" s="482"/>
      <c r="C400" s="485" t="str">
        <f>'Data information'!C617</f>
        <v>งานบันได ST.3 อาคาร 5</v>
      </c>
      <c r="D400" s="449"/>
      <c r="E400" s="450"/>
      <c r="F400" s="449"/>
      <c r="G400" s="449"/>
      <c r="H400" s="449"/>
      <c r="I400" s="449"/>
      <c r="J400" s="449"/>
      <c r="K400" s="460"/>
    </row>
    <row r="401" spans="1:11" s="500" customFormat="1" hidden="1">
      <c r="A401" s="460"/>
      <c r="B401" s="482"/>
      <c r="C401" s="489" t="str">
        <f>'Data information'!C618</f>
        <v xml:space="preserve"> - คอนกรีตโครงสร้าง  fc'= 280 ksc. ทรงกระบอก</v>
      </c>
      <c r="D401" s="449"/>
      <c r="E401" s="450" t="str">
        <f>'Data information'!D618</f>
        <v>ลบ.ม.</v>
      </c>
      <c r="F401" s="449">
        <f>'Data information'!E618</f>
        <v>1971.96</v>
      </c>
      <c r="G401" s="449">
        <f t="shared" si="36"/>
        <v>0</v>
      </c>
      <c r="H401" s="449">
        <f>'Data information'!F618</f>
        <v>519</v>
      </c>
      <c r="I401" s="449">
        <f t="shared" si="37"/>
        <v>0</v>
      </c>
      <c r="J401" s="449">
        <f t="shared" si="38"/>
        <v>0</v>
      </c>
      <c r="K401" s="460"/>
    </row>
    <row r="402" spans="1:11" s="500" customFormat="1" hidden="1">
      <c r="A402" s="460"/>
      <c r="B402" s="482"/>
      <c r="C402" s="489" t="str">
        <f>'Data information'!C619</f>
        <v xml:space="preserve">  - ไม้แบบทั่วไป  50%</v>
      </c>
      <c r="D402" s="449"/>
      <c r="E402" s="450" t="str">
        <f>'Data information'!D619</f>
        <v>ตร.ม.</v>
      </c>
      <c r="F402" s="449">
        <f>'Data information'!E619</f>
        <v>300</v>
      </c>
      <c r="G402" s="449">
        <f t="shared" si="36"/>
        <v>0</v>
      </c>
      <c r="H402" s="449">
        <f>'Data information'!F619</f>
        <v>0</v>
      </c>
      <c r="I402" s="449">
        <f t="shared" si="37"/>
        <v>0</v>
      </c>
      <c r="J402" s="449">
        <f t="shared" si="38"/>
        <v>0</v>
      </c>
      <c r="K402" s="460"/>
    </row>
    <row r="403" spans="1:11" s="500" customFormat="1" hidden="1">
      <c r="A403" s="460"/>
      <c r="B403" s="482"/>
      <c r="C403" s="489" t="str">
        <f>'Data information'!C620</f>
        <v xml:space="preserve">  - ค่าแรงไม้แบบ</v>
      </c>
      <c r="D403" s="449"/>
      <c r="E403" s="450" t="str">
        <f>'Data information'!D620</f>
        <v>ตร.ม.</v>
      </c>
      <c r="F403" s="449">
        <f>'Data information'!E620</f>
        <v>0</v>
      </c>
      <c r="G403" s="449">
        <f t="shared" si="36"/>
        <v>0</v>
      </c>
      <c r="H403" s="449">
        <f>'Data information'!F620</f>
        <v>115</v>
      </c>
      <c r="I403" s="449">
        <f t="shared" si="37"/>
        <v>0</v>
      </c>
      <c r="J403" s="449">
        <f t="shared" si="38"/>
        <v>0</v>
      </c>
      <c r="K403" s="460"/>
    </row>
    <row r="404" spans="1:11" s="500" customFormat="1" hidden="1">
      <c r="A404" s="460"/>
      <c r="B404" s="482"/>
      <c r="C404" s="489" t="str">
        <f>'Data information'!C621</f>
        <v xml:space="preserve">  - ไม้คร่าวยึดแบบหล่อคอนกรีต </v>
      </c>
      <c r="D404" s="449"/>
      <c r="E404" s="450" t="str">
        <f>'Data information'!D621</f>
        <v>ตร.ม.</v>
      </c>
      <c r="F404" s="449">
        <f>'Data information'!E621</f>
        <v>300</v>
      </c>
      <c r="G404" s="449">
        <f t="shared" si="36"/>
        <v>0</v>
      </c>
      <c r="H404" s="449">
        <f>'Data information'!F621</f>
        <v>0</v>
      </c>
      <c r="I404" s="449">
        <f t="shared" si="37"/>
        <v>0</v>
      </c>
      <c r="J404" s="449">
        <f t="shared" si="38"/>
        <v>0</v>
      </c>
      <c r="K404" s="460"/>
    </row>
    <row r="405" spans="1:11" s="500" customFormat="1" hidden="1">
      <c r="A405" s="460"/>
      <c r="B405" s="482"/>
      <c r="C405" s="489" t="str">
        <f>'Data information'!C622</f>
        <v xml:space="preserve">  - ตะปู</v>
      </c>
      <c r="D405" s="449"/>
      <c r="E405" s="450" t="str">
        <f>'Data information'!D622</f>
        <v>กก.</v>
      </c>
      <c r="F405" s="449">
        <f>'Data information'!E622</f>
        <v>58.88</v>
      </c>
      <c r="G405" s="449">
        <f t="shared" si="36"/>
        <v>0</v>
      </c>
      <c r="H405" s="449">
        <f>'Data information'!F622</f>
        <v>0</v>
      </c>
      <c r="I405" s="449">
        <f t="shared" si="37"/>
        <v>0</v>
      </c>
      <c r="J405" s="449">
        <f t="shared" si="38"/>
        <v>0</v>
      </c>
      <c r="K405" s="460"/>
    </row>
    <row r="406" spans="1:11" s="500" customFormat="1" hidden="1">
      <c r="A406" s="460"/>
      <c r="B406" s="482"/>
      <c r="C406" s="489" t="str">
        <f>'Data information'!C623</f>
        <v xml:space="preserve">  - เหล็กเส้นกลมผิวเรียบ SR.24 RB9 มม.</v>
      </c>
      <c r="D406" s="449"/>
      <c r="E406" s="450" t="str">
        <f>'Data information'!D623</f>
        <v>กก.</v>
      </c>
      <c r="F406" s="449">
        <f>'Data information'!E623</f>
        <v>20.79</v>
      </c>
      <c r="G406" s="449">
        <f t="shared" si="36"/>
        <v>0</v>
      </c>
      <c r="H406" s="449">
        <f>'Data information'!F623</f>
        <v>4.4000000000000004</v>
      </c>
      <c r="I406" s="449">
        <f t="shared" si="37"/>
        <v>0</v>
      </c>
      <c r="J406" s="449">
        <f t="shared" si="38"/>
        <v>0</v>
      </c>
      <c r="K406" s="460"/>
    </row>
    <row r="407" spans="1:11" s="500" customFormat="1" hidden="1">
      <c r="A407" s="460"/>
      <c r="B407" s="482"/>
      <c r="C407" s="489" t="str">
        <f>'Data information'!C624</f>
        <v xml:space="preserve">  - เหล็กเส้นกลมผิวข้ออ้อย SD.40 DB12 มม.</v>
      </c>
      <c r="D407" s="449"/>
      <c r="E407" s="450" t="str">
        <f>'Data information'!D624</f>
        <v>กก.</v>
      </c>
      <c r="F407" s="449">
        <f>'Data information'!E624</f>
        <v>20.2</v>
      </c>
      <c r="G407" s="449">
        <f t="shared" si="36"/>
        <v>0</v>
      </c>
      <c r="H407" s="449">
        <f>'Data information'!F624</f>
        <v>3.6</v>
      </c>
      <c r="I407" s="449">
        <f t="shared" si="37"/>
        <v>0</v>
      </c>
      <c r="J407" s="449">
        <f t="shared" si="38"/>
        <v>0</v>
      </c>
      <c r="K407" s="460"/>
    </row>
    <row r="408" spans="1:11" s="500" customFormat="1" hidden="1">
      <c r="A408" s="460"/>
      <c r="B408" s="482"/>
      <c r="C408" s="489" t="str">
        <f>'Data information'!C625</f>
        <v xml:space="preserve"> - ลวดผูกเหล็ก</v>
      </c>
      <c r="D408" s="449"/>
      <c r="E408" s="450" t="str">
        <f>'Data information'!D625</f>
        <v>กก.</v>
      </c>
      <c r="F408" s="449">
        <f>'Data information'!E625</f>
        <v>34.42</v>
      </c>
      <c r="G408" s="449">
        <f t="shared" si="36"/>
        <v>0</v>
      </c>
      <c r="H408" s="449">
        <f>'Data information'!F625</f>
        <v>0</v>
      </c>
      <c r="I408" s="449">
        <f t="shared" si="37"/>
        <v>0</v>
      </c>
      <c r="J408" s="449">
        <f t="shared" si="38"/>
        <v>0</v>
      </c>
      <c r="K408" s="460"/>
    </row>
    <row r="409" spans="1:11" s="500" customFormat="1" hidden="1">
      <c r="A409" s="460"/>
      <c r="B409" s="482"/>
      <c r="C409" s="489" t="str">
        <f>'Data information'!C626</f>
        <v xml:space="preserve"> - กันลื่นเหล็กสี่เหลี่ยมตัน ขนาด 1x1 ซม.(จมูกบันได)</v>
      </c>
      <c r="D409" s="449"/>
      <c r="E409" s="450" t="str">
        <f>'Data information'!D626</f>
        <v>ม.</v>
      </c>
      <c r="F409" s="449">
        <f>'Data information'!E626</f>
        <v>30</v>
      </c>
      <c r="G409" s="449">
        <f t="shared" si="36"/>
        <v>0</v>
      </c>
      <c r="H409" s="449">
        <f>'Data information'!F626</f>
        <v>0</v>
      </c>
      <c r="I409" s="449">
        <f t="shared" si="37"/>
        <v>0</v>
      </c>
      <c r="J409" s="449">
        <f t="shared" si="38"/>
        <v>0</v>
      </c>
      <c r="K409" s="460"/>
    </row>
    <row r="410" spans="1:11" s="500" customFormat="1" hidden="1">
      <c r="A410" s="460"/>
      <c r="B410" s="482"/>
      <c r="C410" s="485" t="str">
        <f>'Data information'!C627</f>
        <v>งานบันได ST.4 อาคาร 2</v>
      </c>
      <c r="D410" s="449"/>
      <c r="E410" s="450"/>
      <c r="F410" s="449"/>
      <c r="G410" s="449"/>
      <c r="H410" s="449"/>
      <c r="I410" s="449"/>
      <c r="J410" s="449"/>
      <c r="K410" s="460"/>
    </row>
    <row r="411" spans="1:11" s="500" customFormat="1" hidden="1">
      <c r="A411" s="460"/>
      <c r="B411" s="482"/>
      <c r="C411" s="489" t="str">
        <f>'Data information'!C628</f>
        <v xml:space="preserve"> - H-390X300X10X16 mm.( แม่บันได )</v>
      </c>
      <c r="D411" s="449"/>
      <c r="E411" s="450" t="str">
        <f>'Data information'!D628</f>
        <v>กก.</v>
      </c>
      <c r="F411" s="449">
        <f>'Data information'!E628</f>
        <v>34.64</v>
      </c>
      <c r="G411" s="449">
        <f t="shared" si="36"/>
        <v>0</v>
      </c>
      <c r="H411" s="449">
        <f>'Data information'!F628</f>
        <v>0</v>
      </c>
      <c r="I411" s="449">
        <f t="shared" si="37"/>
        <v>0</v>
      </c>
      <c r="J411" s="449">
        <f t="shared" si="38"/>
        <v>0</v>
      </c>
      <c r="K411" s="460"/>
    </row>
    <row r="412" spans="1:11" s="500" customFormat="1" hidden="1">
      <c r="A412" s="460"/>
      <c r="B412" s="482"/>
      <c r="C412" s="489" t="str">
        <f>'Data information'!C629</f>
        <v xml:space="preserve"> - H-390X300X10X16 mm.</v>
      </c>
      <c r="D412" s="449"/>
      <c r="E412" s="450" t="str">
        <f>'Data information'!D629</f>
        <v>กก.</v>
      </c>
      <c r="F412" s="449">
        <f>'Data information'!E629</f>
        <v>34.64</v>
      </c>
      <c r="G412" s="449">
        <f t="shared" si="36"/>
        <v>0</v>
      </c>
      <c r="H412" s="449">
        <f>'Data information'!F629</f>
        <v>0</v>
      </c>
      <c r="I412" s="449">
        <f t="shared" si="37"/>
        <v>0</v>
      </c>
      <c r="J412" s="449">
        <f t="shared" si="38"/>
        <v>0</v>
      </c>
      <c r="K412" s="460"/>
    </row>
    <row r="413" spans="1:11" s="500" customFormat="1" hidden="1">
      <c r="A413" s="460"/>
      <c r="B413" s="482"/>
      <c r="C413" s="489" t="str">
        <f>'Data information'!C630</f>
        <v xml:space="preserve"> - แผ่นเหล็กเรียบดำหนา 6 มม. (ลูกตั้ง-ลูกนอน)</v>
      </c>
      <c r="D413" s="449"/>
      <c r="E413" s="450" t="str">
        <f>'Data information'!D630</f>
        <v>กก.</v>
      </c>
      <c r="F413" s="449">
        <f>'Data information'!E630</f>
        <v>25.12</v>
      </c>
      <c r="G413" s="449">
        <f t="shared" si="36"/>
        <v>0</v>
      </c>
      <c r="H413" s="449">
        <f>'Data information'!F630</f>
        <v>0</v>
      </c>
      <c r="I413" s="449">
        <f t="shared" si="37"/>
        <v>0</v>
      </c>
      <c r="J413" s="449">
        <f t="shared" si="38"/>
        <v>0</v>
      </c>
      <c r="K413" s="460"/>
    </row>
    <row r="414" spans="1:11" s="500" customFormat="1" hidden="1">
      <c r="A414" s="460"/>
      <c r="B414" s="482"/>
      <c r="C414" s="489" t="str">
        <f>'Data information'!C631</f>
        <v xml:space="preserve"> - แผ่นเหล็กขนาด 1000X400X25mm. </v>
      </c>
      <c r="D414" s="449"/>
      <c r="E414" s="450" t="str">
        <f>'Data information'!D631</f>
        <v>กก.</v>
      </c>
      <c r="F414" s="449">
        <f>'Data information'!E631</f>
        <v>28.44</v>
      </c>
      <c r="G414" s="449">
        <f t="shared" si="36"/>
        <v>0</v>
      </c>
      <c r="H414" s="449">
        <f>'Data information'!F631</f>
        <v>0</v>
      </c>
      <c r="I414" s="449">
        <f t="shared" si="37"/>
        <v>0</v>
      </c>
      <c r="J414" s="449">
        <f t="shared" si="38"/>
        <v>0</v>
      </c>
      <c r="K414" s="460"/>
    </row>
    <row r="415" spans="1:11" s="500" customFormat="1" hidden="1">
      <c r="A415" s="460"/>
      <c r="B415" s="482"/>
      <c r="C415" s="489" t="str">
        <f>'Data information'!C632</f>
        <v xml:space="preserve"> - แผ่นเหล็กขนาด 400X400X25mm. </v>
      </c>
      <c r="D415" s="449"/>
      <c r="E415" s="450" t="str">
        <f>'Data information'!D632</f>
        <v>กก.</v>
      </c>
      <c r="F415" s="449">
        <f>'Data information'!E632</f>
        <v>28.44</v>
      </c>
      <c r="G415" s="449">
        <f t="shared" si="36"/>
        <v>0</v>
      </c>
      <c r="H415" s="449">
        <f>'Data information'!F632</f>
        <v>0</v>
      </c>
      <c r="I415" s="449">
        <f t="shared" si="37"/>
        <v>0</v>
      </c>
      <c r="J415" s="449">
        <f t="shared" si="38"/>
        <v>0</v>
      </c>
      <c r="K415" s="460"/>
    </row>
    <row r="416" spans="1:11" s="500" customFormat="1" hidden="1">
      <c r="A416" s="460"/>
      <c r="B416" s="482"/>
      <c r="C416" s="489" t="str">
        <f>'Data information'!C633</f>
        <v xml:space="preserve"> - ค่าแรงเชื่อม ประกอบเหล็กโครงสร้าง</v>
      </c>
      <c r="D416" s="449"/>
      <c r="E416" s="450" t="str">
        <f>'Data information'!D633</f>
        <v>กก.</v>
      </c>
      <c r="F416" s="449">
        <f>'Data information'!E633</f>
        <v>0</v>
      </c>
      <c r="G416" s="449">
        <f t="shared" si="36"/>
        <v>0</v>
      </c>
      <c r="H416" s="449">
        <f>'Data information'!F633</f>
        <v>10</v>
      </c>
      <c r="I416" s="449">
        <f t="shared" si="37"/>
        <v>0</v>
      </c>
      <c r="J416" s="449">
        <f t="shared" si="38"/>
        <v>0</v>
      </c>
      <c r="K416" s="460"/>
    </row>
    <row r="417" spans="1:11" s="500" customFormat="1" hidden="1">
      <c r="A417" s="460"/>
      <c r="B417" s="482"/>
      <c r="C417" s="489" t="str">
        <f>'Data information'!C634</f>
        <v xml:space="preserve"> - Dowel DB25  (ฝังลึก 0.40 ม.)</v>
      </c>
      <c r="D417" s="449"/>
      <c r="E417" s="450" t="str">
        <f>'Data information'!D634</f>
        <v>กก.</v>
      </c>
      <c r="F417" s="449">
        <f>'Data information'!E634</f>
        <v>20.41</v>
      </c>
      <c r="G417" s="449">
        <f t="shared" si="36"/>
        <v>0</v>
      </c>
      <c r="H417" s="449">
        <f>'Data information'!F634</f>
        <v>0</v>
      </c>
      <c r="I417" s="449">
        <f t="shared" si="37"/>
        <v>0</v>
      </c>
      <c r="J417" s="449">
        <f t="shared" si="38"/>
        <v>0</v>
      </c>
      <c r="K417" s="460"/>
    </row>
    <row r="418" spans="1:11" s="500" customFormat="1" hidden="1">
      <c r="A418" s="460"/>
      <c r="B418" s="482"/>
      <c r="C418" s="489" t="str">
        <f>'Data information'!C635</f>
        <v xml:space="preserve"> - คอนกรีต ขัดมันเรียบ (ลูกนอนบันได)</v>
      </c>
      <c r="D418" s="449"/>
      <c r="E418" s="450" t="str">
        <f>'Data information'!D635</f>
        <v>ลบ.ม.</v>
      </c>
      <c r="F418" s="449">
        <f>'Data information'!E635</f>
        <v>1971.96</v>
      </c>
      <c r="G418" s="449">
        <f t="shared" si="36"/>
        <v>0</v>
      </c>
      <c r="H418" s="449">
        <f>'Data information'!F635</f>
        <v>519</v>
      </c>
      <c r="I418" s="449">
        <f t="shared" si="37"/>
        <v>0</v>
      </c>
      <c r="J418" s="449">
        <f t="shared" si="38"/>
        <v>0</v>
      </c>
      <c r="K418" s="460"/>
    </row>
    <row r="419" spans="1:11" s="500" customFormat="1" hidden="1">
      <c r="A419" s="460"/>
      <c r="B419" s="482"/>
      <c r="C419" s="489" t="str">
        <f>'Data information'!C636</f>
        <v xml:space="preserve"> - เหล็กเสริม RB 9 มม.</v>
      </c>
      <c r="D419" s="449"/>
      <c r="E419" s="450" t="str">
        <f>'Data information'!D636</f>
        <v>กก.</v>
      </c>
      <c r="F419" s="449">
        <f>'Data information'!E636</f>
        <v>20.79</v>
      </c>
      <c r="G419" s="449">
        <f t="shared" si="36"/>
        <v>0</v>
      </c>
      <c r="H419" s="449">
        <f>'Data information'!F636</f>
        <v>4.4000000000000004</v>
      </c>
      <c r="I419" s="449">
        <f t="shared" si="37"/>
        <v>0</v>
      </c>
      <c r="J419" s="449">
        <f t="shared" si="38"/>
        <v>0</v>
      </c>
      <c r="K419" s="460"/>
    </row>
    <row r="420" spans="1:11" s="500" customFormat="1" hidden="1">
      <c r="A420" s="460"/>
      <c r="B420" s="482"/>
      <c r="C420" s="489" t="str">
        <f>'Data information'!C637</f>
        <v xml:space="preserve"> - เหล็กเสริม DB 12 มม.</v>
      </c>
      <c r="D420" s="449"/>
      <c r="E420" s="450" t="str">
        <f>'Data information'!D637</f>
        <v>กก.</v>
      </c>
      <c r="F420" s="449">
        <f>'Data information'!E637</f>
        <v>20.2</v>
      </c>
      <c r="G420" s="449">
        <f t="shared" si="36"/>
        <v>0</v>
      </c>
      <c r="H420" s="449">
        <f>'Data information'!F637</f>
        <v>3.6</v>
      </c>
      <c r="I420" s="449">
        <f t="shared" si="37"/>
        <v>0</v>
      </c>
      <c r="J420" s="449">
        <f t="shared" si="38"/>
        <v>0</v>
      </c>
      <c r="K420" s="460"/>
    </row>
    <row r="421" spans="1:11" s="500" customFormat="1" hidden="1">
      <c r="A421" s="460"/>
      <c r="B421" s="482"/>
      <c r="C421" s="489" t="str">
        <f>'Data information'!C638</f>
        <v xml:space="preserve"> - ลวดผูกเหล็ก</v>
      </c>
      <c r="D421" s="449"/>
      <c r="E421" s="450" t="str">
        <f>'Data information'!D638</f>
        <v>กก.</v>
      </c>
      <c r="F421" s="449">
        <f>'Data information'!E638</f>
        <v>34.42</v>
      </c>
      <c r="G421" s="449">
        <f t="shared" si="36"/>
        <v>0</v>
      </c>
      <c r="H421" s="449">
        <f>'Data information'!F638</f>
        <v>0</v>
      </c>
      <c r="I421" s="449">
        <f t="shared" si="37"/>
        <v>0</v>
      </c>
      <c r="J421" s="449">
        <f t="shared" si="38"/>
        <v>0</v>
      </c>
      <c r="K421" s="460"/>
    </row>
    <row r="422" spans="1:11" s="500" customFormat="1" hidden="1">
      <c r="A422" s="460"/>
      <c r="B422" s="482"/>
      <c r="C422" s="489" t="str">
        <f>'Data information'!C639</f>
        <v xml:space="preserve"> - กันลื่นเหล็กสี่เหลี่ยมตัน ขนาด 1x1 ซม.(จมูกบันได)</v>
      </c>
      <c r="D422" s="449"/>
      <c r="E422" s="450" t="str">
        <f>'Data information'!D639</f>
        <v>ม.</v>
      </c>
      <c r="F422" s="449">
        <f>'Data information'!E639</f>
        <v>30</v>
      </c>
      <c r="G422" s="449">
        <f t="shared" si="36"/>
        <v>0</v>
      </c>
      <c r="H422" s="449">
        <f>'Data information'!F639</f>
        <v>0</v>
      </c>
      <c r="I422" s="449">
        <f t="shared" si="37"/>
        <v>0</v>
      </c>
      <c r="J422" s="449">
        <f t="shared" si="38"/>
        <v>0</v>
      </c>
      <c r="K422" s="460"/>
    </row>
    <row r="423" spans="1:11" s="500" customFormat="1" hidden="1">
      <c r="A423" s="460"/>
      <c r="B423" s="482"/>
      <c r="C423" s="489" t="str">
        <f>'Data information'!C640</f>
        <v xml:space="preserve"> - ทาสีกันสนิม</v>
      </c>
      <c r="D423" s="449"/>
      <c r="E423" s="450" t="str">
        <f>'Data information'!D640</f>
        <v>ตร.ม.</v>
      </c>
      <c r="F423" s="449">
        <f>'Data information'!E640</f>
        <v>22.42</v>
      </c>
      <c r="G423" s="449">
        <f t="shared" si="36"/>
        <v>0</v>
      </c>
      <c r="H423" s="449">
        <f>'Data information'!F640</f>
        <v>30</v>
      </c>
      <c r="I423" s="449">
        <f t="shared" si="37"/>
        <v>0</v>
      </c>
      <c r="J423" s="449">
        <f t="shared" si="38"/>
        <v>0</v>
      </c>
      <c r="K423" s="460"/>
    </row>
    <row r="424" spans="1:11" s="500" customFormat="1" hidden="1">
      <c r="A424" s="460"/>
      <c r="B424" s="482"/>
      <c r="C424" s="489" t="str">
        <f>'Data information'!C641</f>
        <v xml:space="preserve"> - ทาสีน้ำมัน</v>
      </c>
      <c r="D424" s="449"/>
      <c r="E424" s="450" t="str">
        <f>'Data information'!D641</f>
        <v>ตร.ม.</v>
      </c>
      <c r="F424" s="449">
        <f>'Data information'!E641</f>
        <v>66.12</v>
      </c>
      <c r="G424" s="449">
        <f t="shared" si="36"/>
        <v>0</v>
      </c>
      <c r="H424" s="449">
        <f>'Data information'!F641</f>
        <v>35</v>
      </c>
      <c r="I424" s="449">
        <f t="shared" si="37"/>
        <v>0</v>
      </c>
      <c r="J424" s="449">
        <f t="shared" si="38"/>
        <v>0</v>
      </c>
      <c r="K424" s="460"/>
    </row>
    <row r="425" spans="1:11" s="500" customFormat="1" hidden="1">
      <c r="A425" s="460"/>
      <c r="B425" s="482"/>
      <c r="C425" s="489" t="str">
        <f>'Data information'!C642</f>
        <v xml:space="preserve"> - งานราวเหล็ก ราวบันได</v>
      </c>
      <c r="D425" s="449"/>
      <c r="E425" s="450" t="str">
        <f>'Data information'!D642</f>
        <v>ม.</v>
      </c>
      <c r="F425" s="449">
        <f>'Data information'!E642</f>
        <v>1838.53</v>
      </c>
      <c r="G425" s="449">
        <f t="shared" si="36"/>
        <v>0</v>
      </c>
      <c r="H425" s="449">
        <f>'Data information'!F642</f>
        <v>560</v>
      </c>
      <c r="I425" s="449">
        <f t="shared" si="37"/>
        <v>0</v>
      </c>
      <c r="J425" s="449">
        <f t="shared" si="38"/>
        <v>0</v>
      </c>
      <c r="K425" s="460"/>
    </row>
    <row r="426" spans="1:11" s="500" customFormat="1" hidden="1">
      <c r="A426" s="460"/>
      <c r="B426" s="482"/>
      <c r="C426" s="485" t="str">
        <f>'Data information'!C643</f>
        <v>งานบันได ST.4 อาคาร 3</v>
      </c>
      <c r="D426" s="449"/>
      <c r="E426" s="450"/>
      <c r="F426" s="449"/>
      <c r="G426" s="449"/>
      <c r="H426" s="449"/>
      <c r="I426" s="449"/>
      <c r="J426" s="449"/>
      <c r="K426" s="460"/>
    </row>
    <row r="427" spans="1:11" s="500" customFormat="1" hidden="1">
      <c r="A427" s="460"/>
      <c r="B427" s="482"/>
      <c r="C427" s="489" t="str">
        <f>'Data information'!C644</f>
        <v xml:space="preserve"> - CX- H-200X200X8X12mm.</v>
      </c>
      <c r="D427" s="449"/>
      <c r="E427" s="450" t="str">
        <f>'Data information'!D644</f>
        <v>กก.</v>
      </c>
      <c r="F427" s="449">
        <f>'Data information'!E644</f>
        <v>33.409999999999997</v>
      </c>
      <c r="G427" s="449">
        <f t="shared" si="36"/>
        <v>0</v>
      </c>
      <c r="H427" s="449">
        <f>'Data information'!F644</f>
        <v>0</v>
      </c>
      <c r="I427" s="449">
        <f t="shared" si="37"/>
        <v>0</v>
      </c>
      <c r="J427" s="449">
        <f t="shared" si="38"/>
        <v>0</v>
      </c>
      <c r="K427" s="460"/>
    </row>
    <row r="428" spans="1:11" s="500" customFormat="1" hidden="1">
      <c r="A428" s="460"/>
      <c r="B428" s="482"/>
      <c r="C428" s="489" t="str">
        <f>'Data information'!C645</f>
        <v xml:space="preserve"> - แม่บันได H-200X200X8X12mm.</v>
      </c>
      <c r="D428" s="449"/>
      <c r="E428" s="450" t="str">
        <f>'Data information'!D645</f>
        <v>กก.</v>
      </c>
      <c r="F428" s="449">
        <f>'Data information'!E645</f>
        <v>33.409999999999997</v>
      </c>
      <c r="G428" s="449">
        <f t="shared" si="36"/>
        <v>0</v>
      </c>
      <c r="H428" s="449">
        <f>'Data information'!F645</f>
        <v>0</v>
      </c>
      <c r="I428" s="449">
        <f t="shared" si="37"/>
        <v>0</v>
      </c>
      <c r="J428" s="449">
        <f t="shared" si="38"/>
        <v>0</v>
      </c>
      <c r="K428" s="460"/>
    </row>
    <row r="429" spans="1:11" s="500" customFormat="1" hidden="1">
      <c r="A429" s="460"/>
      <c r="B429" s="482"/>
      <c r="C429" s="489" t="str">
        <f>'Data information'!C646</f>
        <v xml:space="preserve"> -  H-194X150X6X9mm.</v>
      </c>
      <c r="D429" s="449"/>
      <c r="E429" s="450" t="str">
        <f>'Data information'!D646</f>
        <v>กก.</v>
      </c>
      <c r="F429" s="449">
        <f>'Data information'!E646</f>
        <v>34.020000000000003</v>
      </c>
      <c r="G429" s="449">
        <f t="shared" ref="G429:G492" si="39">D429*F429</f>
        <v>0</v>
      </c>
      <c r="H429" s="449">
        <f>'Data information'!F646</f>
        <v>0</v>
      </c>
      <c r="I429" s="449">
        <f t="shared" ref="I429:I492" si="40">D429*H429</f>
        <v>0</v>
      </c>
      <c r="J429" s="449">
        <f t="shared" ref="J429:J492" si="41">G429+I429</f>
        <v>0</v>
      </c>
      <c r="K429" s="460"/>
    </row>
    <row r="430" spans="1:11" s="500" customFormat="1" hidden="1">
      <c r="A430" s="460"/>
      <c r="B430" s="482"/>
      <c r="C430" s="489" t="str">
        <f>'Data information'!C647</f>
        <v xml:space="preserve"> - C-CHANNELS 200X80X7.5X11.0mm.</v>
      </c>
      <c r="D430" s="449"/>
      <c r="E430" s="450" t="str">
        <f>'Data information'!D647</f>
        <v>กก.</v>
      </c>
      <c r="F430" s="449">
        <f>'Data information'!E647</f>
        <v>35.840000000000003</v>
      </c>
      <c r="G430" s="449">
        <f t="shared" si="39"/>
        <v>0</v>
      </c>
      <c r="H430" s="449">
        <f>'Data information'!F647</f>
        <v>0</v>
      </c>
      <c r="I430" s="449">
        <f t="shared" si="40"/>
        <v>0</v>
      </c>
      <c r="J430" s="449">
        <f t="shared" si="41"/>
        <v>0</v>
      </c>
      <c r="K430" s="460"/>
    </row>
    <row r="431" spans="1:11" s="500" customFormat="1" hidden="1">
      <c r="A431" s="460"/>
      <c r="B431" s="482"/>
      <c r="C431" s="489" t="str">
        <f>'Data information'!C648</f>
        <v xml:space="preserve"> - ลูกนอนบันไดแผ่นเหล็กลายตีนไก่  หนา 6 มม.พับ</v>
      </c>
      <c r="D431" s="449"/>
      <c r="E431" s="450" t="str">
        <f>'Data information'!D648</f>
        <v>กก.</v>
      </c>
      <c r="F431" s="449">
        <f>'Data information'!E648</f>
        <v>39.79</v>
      </c>
      <c r="G431" s="449">
        <f t="shared" si="39"/>
        <v>0</v>
      </c>
      <c r="H431" s="449">
        <f>'Data information'!F648</f>
        <v>0</v>
      </c>
      <c r="I431" s="449">
        <f t="shared" si="40"/>
        <v>0</v>
      </c>
      <c r="J431" s="449">
        <f t="shared" si="41"/>
        <v>0</v>
      </c>
      <c r="K431" s="460"/>
    </row>
    <row r="432" spans="1:11" s="500" customFormat="1" hidden="1">
      <c r="A432" s="460"/>
      <c r="B432" s="482"/>
      <c r="C432" s="489" t="str">
        <f>'Data information'!C649</f>
        <v xml:space="preserve"> - ชานพักบันไดแผ่นเหล็กลายตีนไก่  หนา 6 มม.</v>
      </c>
      <c r="D432" s="449"/>
      <c r="E432" s="450" t="str">
        <f>'Data information'!D649</f>
        <v>กก.</v>
      </c>
      <c r="F432" s="449">
        <f>'Data information'!E649</f>
        <v>39.79</v>
      </c>
      <c r="G432" s="449">
        <f t="shared" si="39"/>
        <v>0</v>
      </c>
      <c r="H432" s="449">
        <f>'Data information'!F649</f>
        <v>0</v>
      </c>
      <c r="I432" s="449">
        <f t="shared" si="40"/>
        <v>0</v>
      </c>
      <c r="J432" s="449">
        <f t="shared" si="41"/>
        <v>0</v>
      </c>
      <c r="K432" s="460"/>
    </row>
    <row r="433" spans="1:11" s="500" customFormat="1" hidden="1">
      <c r="A433" s="460"/>
      <c r="B433" s="482"/>
      <c r="C433" s="489" t="str">
        <f>'Data information'!C650</f>
        <v xml:space="preserve"> - L 50x50x3mm</v>
      </c>
      <c r="D433" s="449"/>
      <c r="E433" s="450" t="str">
        <f>'Data information'!D650</f>
        <v>กก.</v>
      </c>
      <c r="F433" s="449">
        <f>'Data information'!E650</f>
        <v>22.85</v>
      </c>
      <c r="G433" s="449">
        <f t="shared" si="39"/>
        <v>0</v>
      </c>
      <c r="H433" s="449">
        <f>'Data information'!F650</f>
        <v>0</v>
      </c>
      <c r="I433" s="449">
        <f t="shared" si="40"/>
        <v>0</v>
      </c>
      <c r="J433" s="449">
        <f t="shared" si="41"/>
        <v>0</v>
      </c>
      <c r="K433" s="460"/>
    </row>
    <row r="434" spans="1:11" s="500" customFormat="1" hidden="1">
      <c r="A434" s="460"/>
      <c r="B434" s="482"/>
      <c r="C434" s="489" t="str">
        <f>'Data information'!C651</f>
        <v xml:space="preserve"> - แผ่นเหล็กขนาด 250X400X20mm. </v>
      </c>
      <c r="D434" s="449"/>
      <c r="E434" s="450" t="str">
        <f>'Data information'!D651</f>
        <v>กก.</v>
      </c>
      <c r="F434" s="449">
        <f>'Data information'!E651</f>
        <v>28.692401372212689</v>
      </c>
      <c r="G434" s="449">
        <f t="shared" si="39"/>
        <v>0</v>
      </c>
      <c r="H434" s="449">
        <f>'Data information'!F651</f>
        <v>0</v>
      </c>
      <c r="I434" s="449">
        <f t="shared" si="40"/>
        <v>0</v>
      </c>
      <c r="J434" s="449">
        <f t="shared" si="41"/>
        <v>0</v>
      </c>
      <c r="K434" s="460"/>
    </row>
    <row r="435" spans="1:11" s="500" customFormat="1" hidden="1">
      <c r="A435" s="460"/>
      <c r="B435" s="482"/>
      <c r="C435" s="489" t="str">
        <f>'Data information'!C652</f>
        <v xml:space="preserve"> - แผ่นเหล็กขนาด 250X250X20mm. Detail ST-E</v>
      </c>
      <c r="D435" s="449"/>
      <c r="E435" s="450" t="str">
        <f>'Data information'!D652</f>
        <v>กก.</v>
      </c>
      <c r="F435" s="449">
        <f>'Data information'!E652</f>
        <v>28.692401372212689</v>
      </c>
      <c r="G435" s="449">
        <f t="shared" si="39"/>
        <v>0</v>
      </c>
      <c r="H435" s="449">
        <f>'Data information'!F652</f>
        <v>0</v>
      </c>
      <c r="I435" s="449">
        <f t="shared" si="40"/>
        <v>0</v>
      </c>
      <c r="J435" s="449">
        <f t="shared" si="41"/>
        <v>0</v>
      </c>
      <c r="K435" s="460"/>
    </row>
    <row r="436" spans="1:11" s="500" customFormat="1" hidden="1">
      <c r="A436" s="460"/>
      <c r="B436" s="482"/>
      <c r="C436" s="489" t="str">
        <f>'Data information'!C653</f>
        <v xml:space="preserve"> - แผ่นเหล็กขนาด 250X250X20mm. Detail 3A</v>
      </c>
      <c r="D436" s="449"/>
      <c r="E436" s="450" t="str">
        <f>'Data information'!D653</f>
        <v>กก.</v>
      </c>
      <c r="F436" s="449">
        <f>'Data information'!E653</f>
        <v>28.692401372212689</v>
      </c>
      <c r="G436" s="449">
        <f t="shared" si="39"/>
        <v>0</v>
      </c>
      <c r="H436" s="449">
        <f>'Data information'!F653</f>
        <v>0</v>
      </c>
      <c r="I436" s="449">
        <f t="shared" si="40"/>
        <v>0</v>
      </c>
      <c r="J436" s="449">
        <f t="shared" si="41"/>
        <v>0</v>
      </c>
      <c r="K436" s="460"/>
    </row>
    <row r="437" spans="1:11" s="500" customFormat="1" hidden="1">
      <c r="A437" s="460"/>
      <c r="B437" s="482"/>
      <c r="C437" s="489" t="str">
        <f>'Data information'!C654</f>
        <v xml:space="preserve"> - Dowel 6-DB20 ยาว 0.40 ม. (DETAIL-1)</v>
      </c>
      <c r="D437" s="449"/>
      <c r="E437" s="450" t="str">
        <f>'Data information'!D654</f>
        <v>กก.</v>
      </c>
      <c r="F437" s="449">
        <f>'Data information'!E654</f>
        <v>20.18</v>
      </c>
      <c r="G437" s="449">
        <f t="shared" si="39"/>
        <v>0</v>
      </c>
      <c r="H437" s="449">
        <f>'Data information'!F654</f>
        <v>0</v>
      </c>
      <c r="I437" s="449">
        <f t="shared" si="40"/>
        <v>0</v>
      </c>
      <c r="J437" s="449">
        <f t="shared" si="41"/>
        <v>0</v>
      </c>
      <c r="K437" s="460"/>
    </row>
    <row r="438" spans="1:11" s="500" customFormat="1" hidden="1">
      <c r="A438" s="460"/>
      <c r="B438" s="482"/>
      <c r="C438" s="489" t="str">
        <f>'Data information'!C655</f>
        <v xml:space="preserve"> - Dowel 4-DB20 ยาว 0.40 ม.  (DETAIL-2)</v>
      </c>
      <c r="D438" s="449"/>
      <c r="E438" s="450" t="str">
        <f>'Data information'!D655</f>
        <v>กก.</v>
      </c>
      <c r="F438" s="449">
        <f>'Data information'!E655</f>
        <v>20.18</v>
      </c>
      <c r="G438" s="449">
        <f t="shared" si="39"/>
        <v>0</v>
      </c>
      <c r="H438" s="449">
        <f>'Data information'!F655</f>
        <v>0</v>
      </c>
      <c r="I438" s="449">
        <f t="shared" si="40"/>
        <v>0</v>
      </c>
      <c r="J438" s="449">
        <f t="shared" si="41"/>
        <v>0</v>
      </c>
      <c r="K438" s="460"/>
    </row>
    <row r="439" spans="1:11" s="500" customFormat="1" hidden="1">
      <c r="A439" s="460"/>
      <c r="B439" s="482"/>
      <c r="C439" s="489" t="str">
        <f>'Data information'!C656</f>
        <v xml:space="preserve"> - Dowel 8-DB16 ยาว 0.40 ม.  (DETAIL-3A)</v>
      </c>
      <c r="D439" s="449"/>
      <c r="E439" s="450" t="str">
        <f>'Data information'!D656</f>
        <v>กก.</v>
      </c>
      <c r="F439" s="449">
        <f>'Data information'!E656</f>
        <v>20.14</v>
      </c>
      <c r="G439" s="449">
        <f t="shared" si="39"/>
        <v>0</v>
      </c>
      <c r="H439" s="449">
        <f>'Data information'!F656</f>
        <v>0</v>
      </c>
      <c r="I439" s="449">
        <f t="shared" si="40"/>
        <v>0</v>
      </c>
      <c r="J439" s="449">
        <f t="shared" si="41"/>
        <v>0</v>
      </c>
      <c r="K439" s="460"/>
    </row>
    <row r="440" spans="1:11" s="500" customFormat="1" hidden="1">
      <c r="A440" s="460"/>
      <c r="B440" s="482"/>
      <c r="C440" s="489" t="str">
        <f>'Data information'!C657</f>
        <v xml:space="preserve"> - ค่าแรงเชื่อม ประกอบเหล็ก</v>
      </c>
      <c r="D440" s="449"/>
      <c r="E440" s="450" t="str">
        <f>'Data information'!D657</f>
        <v>กก.</v>
      </c>
      <c r="F440" s="449">
        <f>'Data information'!E657</f>
        <v>0</v>
      </c>
      <c r="G440" s="449">
        <f t="shared" si="39"/>
        <v>0</v>
      </c>
      <c r="H440" s="449">
        <f>'Data information'!F657</f>
        <v>10</v>
      </c>
      <c r="I440" s="449">
        <f t="shared" si="40"/>
        <v>0</v>
      </c>
      <c r="J440" s="449">
        <f t="shared" si="41"/>
        <v>0</v>
      </c>
      <c r="K440" s="460"/>
    </row>
    <row r="441" spans="1:11" s="500" customFormat="1" hidden="1">
      <c r="A441" s="460"/>
      <c r="B441" s="482"/>
      <c r="C441" s="489" t="str">
        <f>'Data information'!C658</f>
        <v xml:space="preserve"> - ทาสีกันสนิม</v>
      </c>
      <c r="D441" s="449"/>
      <c r="E441" s="450" t="str">
        <f>'Data information'!D658</f>
        <v>ตร.ม.</v>
      </c>
      <c r="F441" s="449">
        <f>'Data information'!E658</f>
        <v>22.42</v>
      </c>
      <c r="G441" s="449">
        <f t="shared" si="39"/>
        <v>0</v>
      </c>
      <c r="H441" s="449">
        <f>'Data information'!F658</f>
        <v>30</v>
      </c>
      <c r="I441" s="449">
        <f t="shared" si="40"/>
        <v>0</v>
      </c>
      <c r="J441" s="449">
        <f t="shared" si="41"/>
        <v>0</v>
      </c>
      <c r="K441" s="460"/>
    </row>
    <row r="442" spans="1:11" s="500" customFormat="1" hidden="1">
      <c r="A442" s="460"/>
      <c r="B442" s="482"/>
      <c r="C442" s="489" t="str">
        <f>'Data information'!C659</f>
        <v xml:space="preserve"> - ทาสีน้ำมัน</v>
      </c>
      <c r="D442" s="449"/>
      <c r="E442" s="450" t="str">
        <f>'Data information'!D659</f>
        <v>ตร.ม.</v>
      </c>
      <c r="F442" s="449">
        <f>'Data information'!E659</f>
        <v>66.12</v>
      </c>
      <c r="G442" s="449">
        <f t="shared" si="39"/>
        <v>0</v>
      </c>
      <c r="H442" s="449">
        <f>'Data information'!F659</f>
        <v>35</v>
      </c>
      <c r="I442" s="449">
        <f t="shared" si="40"/>
        <v>0</v>
      </c>
      <c r="J442" s="449">
        <f t="shared" si="41"/>
        <v>0</v>
      </c>
      <c r="K442" s="460"/>
    </row>
    <row r="443" spans="1:11" s="500" customFormat="1" hidden="1">
      <c r="A443" s="460"/>
      <c r="B443" s="482"/>
      <c r="C443" s="489" t="str">
        <f>'Data information'!C660</f>
        <v xml:space="preserve"> - งานราวเหล็ก ราวบันได ST.4</v>
      </c>
      <c r="D443" s="449"/>
      <c r="E443" s="450" t="str">
        <f>'Data information'!D660</f>
        <v>ม.</v>
      </c>
      <c r="F443" s="449">
        <f>'Data information'!E660</f>
        <v>303.774</v>
      </c>
      <c r="G443" s="449">
        <f t="shared" si="39"/>
        <v>0</v>
      </c>
      <c r="H443" s="449">
        <f>'Data information'!F660</f>
        <v>114</v>
      </c>
      <c r="I443" s="449">
        <f t="shared" si="40"/>
        <v>0</v>
      </c>
      <c r="J443" s="449">
        <f t="shared" si="41"/>
        <v>0</v>
      </c>
      <c r="K443" s="460"/>
    </row>
    <row r="444" spans="1:11" s="500" customFormat="1" hidden="1">
      <c r="A444" s="460"/>
      <c r="B444" s="482"/>
      <c r="C444" s="485" t="str">
        <f>'Data information'!C661</f>
        <v>งานบันได ST.4 อาคาร 4,5</v>
      </c>
      <c r="D444" s="449"/>
      <c r="E444" s="450"/>
      <c r="F444" s="449"/>
      <c r="G444" s="449"/>
      <c r="H444" s="449"/>
      <c r="I444" s="449"/>
      <c r="J444" s="449"/>
      <c r="K444" s="460"/>
    </row>
    <row r="445" spans="1:11" s="500" customFormat="1" hidden="1">
      <c r="A445" s="460"/>
      <c r="B445" s="482"/>
      <c r="C445" s="489" t="str">
        <f>'Data information'!C662</f>
        <v xml:space="preserve"> - H-200X200X8X12mm. </v>
      </c>
      <c r="D445" s="449"/>
      <c r="E445" s="450" t="str">
        <f>'Data information'!D662</f>
        <v>กก.</v>
      </c>
      <c r="F445" s="449">
        <f>'Data information'!E662</f>
        <v>33.409999999999997</v>
      </c>
      <c r="G445" s="449">
        <f t="shared" si="39"/>
        <v>0</v>
      </c>
      <c r="H445" s="449">
        <f>'Data information'!F662</f>
        <v>0</v>
      </c>
      <c r="I445" s="449">
        <f t="shared" si="40"/>
        <v>0</v>
      </c>
      <c r="J445" s="449">
        <f t="shared" si="41"/>
        <v>0</v>
      </c>
      <c r="K445" s="460"/>
    </row>
    <row r="446" spans="1:11" s="500" customFormat="1" hidden="1">
      <c r="A446" s="460"/>
      <c r="B446" s="482"/>
      <c r="C446" s="489" t="str">
        <f>'Data information'!C663</f>
        <v xml:space="preserve"> - H-194X150X6X9mm.</v>
      </c>
      <c r="D446" s="449"/>
      <c r="E446" s="450" t="str">
        <f>'Data information'!D663</f>
        <v>กก.</v>
      </c>
      <c r="F446" s="449">
        <f>'Data information'!E663</f>
        <v>34.020000000000003</v>
      </c>
      <c r="G446" s="449">
        <f t="shared" si="39"/>
        <v>0</v>
      </c>
      <c r="H446" s="449">
        <f>'Data information'!F663</f>
        <v>0</v>
      </c>
      <c r="I446" s="449">
        <f t="shared" si="40"/>
        <v>0</v>
      </c>
      <c r="J446" s="449">
        <f t="shared" si="41"/>
        <v>0</v>
      </c>
      <c r="K446" s="460"/>
    </row>
    <row r="447" spans="1:11" s="500" customFormat="1" hidden="1">
      <c r="A447" s="460"/>
      <c r="B447" s="482"/>
      <c r="C447" s="489" t="str">
        <f>'Data information'!C664</f>
        <v xml:space="preserve"> - C-CHANNELS 200X80X7.5X11.0mm.</v>
      </c>
      <c r="D447" s="449"/>
      <c r="E447" s="450" t="str">
        <f>'Data information'!D664</f>
        <v>กก.</v>
      </c>
      <c r="F447" s="449">
        <f>'Data information'!E664</f>
        <v>35.840000000000003</v>
      </c>
      <c r="G447" s="449">
        <f t="shared" si="39"/>
        <v>0</v>
      </c>
      <c r="H447" s="449">
        <f>'Data information'!F664</f>
        <v>0</v>
      </c>
      <c r="I447" s="449">
        <f t="shared" si="40"/>
        <v>0</v>
      </c>
      <c r="J447" s="449">
        <f t="shared" si="41"/>
        <v>0</v>
      </c>
      <c r="K447" s="460"/>
    </row>
    <row r="448" spans="1:11" s="500" customFormat="1" hidden="1">
      <c r="A448" s="460"/>
      <c r="B448" s="482"/>
      <c r="C448" s="489" t="str">
        <f>'Data information'!C665</f>
        <v xml:space="preserve"> - L 50x50x3mm.</v>
      </c>
      <c r="D448" s="449"/>
      <c r="E448" s="450" t="str">
        <f>'Data information'!D665</f>
        <v>กก.</v>
      </c>
      <c r="F448" s="449">
        <f>'Data information'!E665</f>
        <v>22.85</v>
      </c>
      <c r="G448" s="449">
        <f t="shared" si="39"/>
        <v>0</v>
      </c>
      <c r="H448" s="449">
        <f>'Data information'!F665</f>
        <v>0</v>
      </c>
      <c r="I448" s="449">
        <f t="shared" si="40"/>
        <v>0</v>
      </c>
      <c r="J448" s="449">
        <f t="shared" si="41"/>
        <v>0</v>
      </c>
      <c r="K448" s="460"/>
    </row>
    <row r="449" spans="1:11" s="500" customFormat="1" hidden="1">
      <c r="A449" s="460"/>
      <c r="B449" s="482"/>
      <c r="C449" s="489" t="str">
        <f>'Data information'!C666</f>
        <v xml:space="preserve"> - ลูกนอนบันไดแผ่นเหล็กลายตีนไก่  หนา 6 มม.พับ</v>
      </c>
      <c r="D449" s="449"/>
      <c r="E449" s="450" t="str">
        <f>'Data information'!D666</f>
        <v>กก.</v>
      </c>
      <c r="F449" s="449">
        <f>'Data information'!E666</f>
        <v>39.79</v>
      </c>
      <c r="G449" s="449">
        <f t="shared" si="39"/>
        <v>0</v>
      </c>
      <c r="H449" s="449">
        <f>'Data information'!F666</f>
        <v>0</v>
      </c>
      <c r="I449" s="449">
        <f t="shared" si="40"/>
        <v>0</v>
      </c>
      <c r="J449" s="449">
        <f t="shared" si="41"/>
        <v>0</v>
      </c>
      <c r="K449" s="460"/>
    </row>
    <row r="450" spans="1:11" s="500" customFormat="1" hidden="1">
      <c r="A450" s="460"/>
      <c r="B450" s="482"/>
      <c r="C450" s="489" t="str">
        <f>'Data information'!C667</f>
        <v xml:space="preserve"> - แผ่นเหล็กขนาด 250X400X20mm. </v>
      </c>
      <c r="D450" s="449"/>
      <c r="E450" s="450" t="str">
        <f>'Data information'!D667</f>
        <v>กก.</v>
      </c>
      <c r="F450" s="449">
        <f>'Data information'!E667</f>
        <v>28.44</v>
      </c>
      <c r="G450" s="449">
        <f t="shared" si="39"/>
        <v>0</v>
      </c>
      <c r="H450" s="449">
        <f>'Data information'!F667</f>
        <v>0</v>
      </c>
      <c r="I450" s="449">
        <f t="shared" si="40"/>
        <v>0</v>
      </c>
      <c r="J450" s="449">
        <f t="shared" si="41"/>
        <v>0</v>
      </c>
      <c r="K450" s="460"/>
    </row>
    <row r="451" spans="1:11" s="500" customFormat="1" hidden="1">
      <c r="A451" s="460"/>
      <c r="B451" s="482"/>
      <c r="C451" s="489" t="str">
        <f>'Data information'!C668</f>
        <v xml:space="preserve"> - แผ่นเหล็กขนาด 250X250X20mm. </v>
      </c>
      <c r="D451" s="449"/>
      <c r="E451" s="450" t="str">
        <f>'Data information'!D668</f>
        <v>กก.</v>
      </c>
      <c r="F451" s="449">
        <f>'Data information'!E668</f>
        <v>28.44</v>
      </c>
      <c r="G451" s="449">
        <f t="shared" si="39"/>
        <v>0</v>
      </c>
      <c r="H451" s="449">
        <f>'Data information'!F668</f>
        <v>0</v>
      </c>
      <c r="I451" s="449">
        <f t="shared" si="40"/>
        <v>0</v>
      </c>
      <c r="J451" s="449">
        <f t="shared" si="41"/>
        <v>0</v>
      </c>
      <c r="K451" s="460"/>
    </row>
    <row r="452" spans="1:11" s="500" customFormat="1" hidden="1">
      <c r="A452" s="460"/>
      <c r="B452" s="482"/>
      <c r="C452" s="489" t="str">
        <f>'Data information'!C669</f>
        <v xml:space="preserve"> - แผ่นเหล็กขนาด 200X350X20mm. </v>
      </c>
      <c r="D452" s="449"/>
      <c r="E452" s="450" t="str">
        <f>'Data information'!D669</f>
        <v>กก.</v>
      </c>
      <c r="F452" s="449">
        <f>'Data information'!E669</f>
        <v>28.44</v>
      </c>
      <c r="G452" s="449">
        <f t="shared" si="39"/>
        <v>0</v>
      </c>
      <c r="H452" s="449">
        <f>'Data information'!F669</f>
        <v>0</v>
      </c>
      <c r="I452" s="449">
        <f t="shared" si="40"/>
        <v>0</v>
      </c>
      <c r="J452" s="449">
        <f t="shared" si="41"/>
        <v>0</v>
      </c>
      <c r="K452" s="460"/>
    </row>
    <row r="453" spans="1:11" s="500" customFormat="1" hidden="1">
      <c r="A453" s="460"/>
      <c r="B453" s="482"/>
      <c r="C453" s="489" t="str">
        <f>'Data information'!C670</f>
        <v xml:space="preserve"> - Dowel DB20 ยาว 0.40 ม. (DETAIL-1,2)</v>
      </c>
      <c r="D453" s="449"/>
      <c r="E453" s="450" t="str">
        <f>'Data information'!D670</f>
        <v>กก.</v>
      </c>
      <c r="F453" s="449">
        <f>'Data information'!E670</f>
        <v>20.18</v>
      </c>
      <c r="G453" s="449">
        <f t="shared" si="39"/>
        <v>0</v>
      </c>
      <c r="H453" s="449">
        <f>'Data information'!F670</f>
        <v>0</v>
      </c>
      <c r="I453" s="449">
        <f t="shared" si="40"/>
        <v>0</v>
      </c>
      <c r="J453" s="449">
        <f t="shared" si="41"/>
        <v>0</v>
      </c>
      <c r="K453" s="460"/>
    </row>
    <row r="454" spans="1:11" s="500" customFormat="1" hidden="1">
      <c r="A454" s="460"/>
      <c r="B454" s="482"/>
      <c r="C454" s="489" t="str">
        <f>'Data information'!C671</f>
        <v xml:space="preserve"> - Dowel DB16 ยาว 0.40 ม.  (DETAIL-3)</v>
      </c>
      <c r="D454" s="449"/>
      <c r="E454" s="450" t="str">
        <f>'Data information'!D671</f>
        <v>กก.</v>
      </c>
      <c r="F454" s="449">
        <f>'Data information'!E671</f>
        <v>20.14</v>
      </c>
      <c r="G454" s="449">
        <f t="shared" si="39"/>
        <v>0</v>
      </c>
      <c r="H454" s="449">
        <f>'Data information'!F671</f>
        <v>0</v>
      </c>
      <c r="I454" s="449">
        <f t="shared" si="40"/>
        <v>0</v>
      </c>
      <c r="J454" s="449">
        <f t="shared" si="41"/>
        <v>0</v>
      </c>
      <c r="K454" s="460"/>
    </row>
    <row r="455" spans="1:11" s="500" customFormat="1" hidden="1">
      <c r="A455" s="460"/>
      <c r="B455" s="482"/>
      <c r="C455" s="489" t="str">
        <f>'Data information'!C672</f>
        <v xml:space="preserve"> - ค่าแรงเชื่อม ประกอบเหล็กโครงสร้าง</v>
      </c>
      <c r="D455" s="449"/>
      <c r="E455" s="450" t="str">
        <f>'Data information'!D672</f>
        <v>กก.</v>
      </c>
      <c r="F455" s="449">
        <f>'Data information'!E672</f>
        <v>0</v>
      </c>
      <c r="G455" s="449">
        <f t="shared" si="39"/>
        <v>0</v>
      </c>
      <c r="H455" s="449">
        <f>'Data information'!F672</f>
        <v>10</v>
      </c>
      <c r="I455" s="449">
        <f t="shared" si="40"/>
        <v>0</v>
      </c>
      <c r="J455" s="449">
        <f t="shared" si="41"/>
        <v>0</v>
      </c>
      <c r="K455" s="460"/>
    </row>
    <row r="456" spans="1:11" s="500" customFormat="1" hidden="1">
      <c r="A456" s="460"/>
      <c r="B456" s="482"/>
      <c r="C456" s="489" t="str">
        <f>'Data information'!C673</f>
        <v xml:space="preserve"> - ทาสีกันสนิม</v>
      </c>
      <c r="D456" s="449"/>
      <c r="E456" s="450" t="str">
        <f>'Data information'!D673</f>
        <v>ตร.ม.</v>
      </c>
      <c r="F456" s="449">
        <f>'Data information'!E673</f>
        <v>22.42</v>
      </c>
      <c r="G456" s="449">
        <f t="shared" si="39"/>
        <v>0</v>
      </c>
      <c r="H456" s="449">
        <f>'Data information'!F673</f>
        <v>30</v>
      </c>
      <c r="I456" s="449">
        <f t="shared" si="40"/>
        <v>0</v>
      </c>
      <c r="J456" s="449">
        <f t="shared" si="41"/>
        <v>0</v>
      </c>
      <c r="K456" s="460"/>
    </row>
    <row r="457" spans="1:11" s="500" customFormat="1" hidden="1">
      <c r="A457" s="460"/>
      <c r="B457" s="482"/>
      <c r="C457" s="489" t="str">
        <f>'Data information'!C674</f>
        <v xml:space="preserve"> - ทาสีน้ำมัน</v>
      </c>
      <c r="D457" s="449"/>
      <c r="E457" s="450" t="str">
        <f>'Data information'!D674</f>
        <v>ตร.ม.</v>
      </c>
      <c r="F457" s="449">
        <f>'Data information'!E674</f>
        <v>66.12</v>
      </c>
      <c r="G457" s="449">
        <f t="shared" si="39"/>
        <v>0</v>
      </c>
      <c r="H457" s="449">
        <f>'Data information'!F674</f>
        <v>35</v>
      </c>
      <c r="I457" s="449">
        <f t="shared" si="40"/>
        <v>0</v>
      </c>
      <c r="J457" s="449">
        <f t="shared" si="41"/>
        <v>0</v>
      </c>
      <c r="K457" s="460"/>
    </row>
    <row r="458" spans="1:11" s="500" customFormat="1" hidden="1">
      <c r="A458" s="460"/>
      <c r="B458" s="482"/>
      <c r="C458" s="489" t="str">
        <f>'Data information'!C675</f>
        <v xml:space="preserve"> - งานราวเหล็ก ราวบันได ST.4</v>
      </c>
      <c r="D458" s="449"/>
      <c r="E458" s="450" t="str">
        <f>'Data information'!D675</f>
        <v>ม.</v>
      </c>
      <c r="F458" s="449">
        <f>'Data information'!E675</f>
        <v>303.774</v>
      </c>
      <c r="G458" s="449">
        <f t="shared" si="39"/>
        <v>0</v>
      </c>
      <c r="H458" s="449">
        <f>'Data information'!F675</f>
        <v>114</v>
      </c>
      <c r="I458" s="449">
        <f t="shared" si="40"/>
        <v>0</v>
      </c>
      <c r="J458" s="449">
        <f t="shared" si="41"/>
        <v>0</v>
      </c>
      <c r="K458" s="460"/>
    </row>
    <row r="459" spans="1:11" s="500" customFormat="1" hidden="1">
      <c r="A459" s="460"/>
      <c r="B459" s="482"/>
      <c r="C459" s="485" t="str">
        <f>'Data information'!C676</f>
        <v>งานบันได ST.4 อาคาร 7</v>
      </c>
      <c r="D459" s="449"/>
      <c r="E459" s="450"/>
      <c r="F459" s="449"/>
      <c r="G459" s="449"/>
      <c r="H459" s="449"/>
      <c r="I459" s="449"/>
      <c r="J459" s="449"/>
      <c r="K459" s="460"/>
    </row>
    <row r="460" spans="1:11" s="500" customFormat="1" hidden="1">
      <c r="A460" s="460"/>
      <c r="B460" s="482"/>
      <c r="C460" s="489" t="str">
        <f>'Data information'!C677</f>
        <v xml:space="preserve"> - คอนกรีตโครงสร้าง  fc'= 280 ksc. ทรงกระบอก</v>
      </c>
      <c r="D460" s="449"/>
      <c r="E460" s="450" t="str">
        <f>'Data information'!D677</f>
        <v>ลบ.ม.</v>
      </c>
      <c r="F460" s="449">
        <f>'Data information'!E677</f>
        <v>1971.96</v>
      </c>
      <c r="G460" s="449">
        <f t="shared" si="39"/>
        <v>0</v>
      </c>
      <c r="H460" s="449">
        <f>'Data information'!F677</f>
        <v>519</v>
      </c>
      <c r="I460" s="449">
        <f t="shared" si="40"/>
        <v>0</v>
      </c>
      <c r="J460" s="449">
        <f t="shared" si="41"/>
        <v>0</v>
      </c>
      <c r="K460" s="460"/>
    </row>
    <row r="461" spans="1:11" s="500" customFormat="1" hidden="1">
      <c r="A461" s="460"/>
      <c r="B461" s="482"/>
      <c r="C461" s="489" t="str">
        <f>'Data information'!C678</f>
        <v xml:space="preserve">  - ไม้แบบทั่วไป  50%</v>
      </c>
      <c r="D461" s="449"/>
      <c r="E461" s="450" t="str">
        <f>'Data information'!D678</f>
        <v>ตร.ม.</v>
      </c>
      <c r="F461" s="449">
        <f>'Data information'!E678</f>
        <v>300</v>
      </c>
      <c r="G461" s="449">
        <f t="shared" si="39"/>
        <v>0</v>
      </c>
      <c r="H461" s="449">
        <f>'Data information'!F678</f>
        <v>0</v>
      </c>
      <c r="I461" s="449">
        <f t="shared" si="40"/>
        <v>0</v>
      </c>
      <c r="J461" s="449">
        <f t="shared" si="41"/>
        <v>0</v>
      </c>
      <c r="K461" s="460"/>
    </row>
    <row r="462" spans="1:11" s="500" customFormat="1" hidden="1">
      <c r="A462" s="460"/>
      <c r="B462" s="482"/>
      <c r="C462" s="489" t="str">
        <f>'Data information'!C679</f>
        <v xml:space="preserve">  - ค่าแรงไม้แบบ</v>
      </c>
      <c r="D462" s="449"/>
      <c r="E462" s="450" t="str">
        <f>'Data information'!D679</f>
        <v>ตร.ม.</v>
      </c>
      <c r="F462" s="449">
        <f>'Data information'!E679</f>
        <v>0</v>
      </c>
      <c r="G462" s="449">
        <f t="shared" si="39"/>
        <v>0</v>
      </c>
      <c r="H462" s="449">
        <f>'Data information'!F679</f>
        <v>115</v>
      </c>
      <c r="I462" s="449">
        <f t="shared" si="40"/>
        <v>0</v>
      </c>
      <c r="J462" s="449">
        <f t="shared" si="41"/>
        <v>0</v>
      </c>
      <c r="K462" s="460"/>
    </row>
    <row r="463" spans="1:11" s="500" customFormat="1" hidden="1">
      <c r="A463" s="460"/>
      <c r="B463" s="482"/>
      <c r="C463" s="489" t="str">
        <f>'Data information'!C680</f>
        <v xml:space="preserve">  - ไม้คร่าวยึดแบบหล่อคอนกรีต </v>
      </c>
      <c r="D463" s="449"/>
      <c r="E463" s="450" t="str">
        <f>'Data information'!D680</f>
        <v>ตร.ม.</v>
      </c>
      <c r="F463" s="449">
        <f>'Data information'!E680</f>
        <v>300</v>
      </c>
      <c r="G463" s="449">
        <f t="shared" si="39"/>
        <v>0</v>
      </c>
      <c r="H463" s="449">
        <f>'Data information'!F680</f>
        <v>0</v>
      </c>
      <c r="I463" s="449">
        <f t="shared" si="40"/>
        <v>0</v>
      </c>
      <c r="J463" s="449">
        <f t="shared" si="41"/>
        <v>0</v>
      </c>
      <c r="K463" s="460"/>
    </row>
    <row r="464" spans="1:11" s="500" customFormat="1" hidden="1">
      <c r="A464" s="460"/>
      <c r="B464" s="482"/>
      <c r="C464" s="489" t="str">
        <f>'Data information'!C681</f>
        <v xml:space="preserve">  - ตะปู</v>
      </c>
      <c r="D464" s="449"/>
      <c r="E464" s="450" t="str">
        <f>'Data information'!D681</f>
        <v>กก.</v>
      </c>
      <c r="F464" s="449">
        <f>'Data information'!E681</f>
        <v>58.88</v>
      </c>
      <c r="G464" s="449">
        <f t="shared" si="39"/>
        <v>0</v>
      </c>
      <c r="H464" s="449">
        <f>'Data information'!F681</f>
        <v>0</v>
      </c>
      <c r="I464" s="449">
        <f t="shared" si="40"/>
        <v>0</v>
      </c>
      <c r="J464" s="449">
        <f t="shared" si="41"/>
        <v>0</v>
      </c>
      <c r="K464" s="460"/>
    </row>
    <row r="465" spans="1:11" s="500" customFormat="1" hidden="1">
      <c r="A465" s="460"/>
      <c r="B465" s="482"/>
      <c r="C465" s="489" t="str">
        <f>'Data information'!C682</f>
        <v xml:space="preserve">  - เหล็กเส้นกลมผิวเรียบ SR.24 RB9 มม.</v>
      </c>
      <c r="D465" s="449"/>
      <c r="E465" s="450" t="str">
        <f>'Data information'!D682</f>
        <v>กก.</v>
      </c>
      <c r="F465" s="449">
        <f>'Data information'!E682</f>
        <v>20.79</v>
      </c>
      <c r="G465" s="449">
        <f t="shared" si="39"/>
        <v>0</v>
      </c>
      <c r="H465" s="449">
        <f>'Data information'!F682</f>
        <v>4.4000000000000004</v>
      </c>
      <c r="I465" s="449">
        <f t="shared" si="40"/>
        <v>0</v>
      </c>
      <c r="J465" s="449">
        <f t="shared" si="41"/>
        <v>0</v>
      </c>
      <c r="K465" s="460"/>
    </row>
    <row r="466" spans="1:11" s="500" customFormat="1" hidden="1">
      <c r="A466" s="460"/>
      <c r="B466" s="482"/>
      <c r="C466" s="489" t="str">
        <f>'Data information'!C683</f>
        <v xml:space="preserve">  - เหล็กเส้นกลมผิวข้ออ้อย SD.40 DB12 มม.</v>
      </c>
      <c r="D466" s="449"/>
      <c r="E466" s="450" t="str">
        <f>'Data information'!D683</f>
        <v>กก.</v>
      </c>
      <c r="F466" s="449">
        <f>'Data information'!E683</f>
        <v>20.2</v>
      </c>
      <c r="G466" s="449">
        <f t="shared" si="39"/>
        <v>0</v>
      </c>
      <c r="H466" s="449">
        <f>'Data information'!F683</f>
        <v>3.6</v>
      </c>
      <c r="I466" s="449">
        <f t="shared" si="40"/>
        <v>0</v>
      </c>
      <c r="J466" s="449">
        <f t="shared" si="41"/>
        <v>0</v>
      </c>
      <c r="K466" s="460"/>
    </row>
    <row r="467" spans="1:11" s="500" customFormat="1" hidden="1">
      <c r="A467" s="460"/>
      <c r="B467" s="482"/>
      <c r="C467" s="489" t="str">
        <f>'Data information'!C684</f>
        <v xml:space="preserve"> - ลวดผูกเหล็ก</v>
      </c>
      <c r="D467" s="449"/>
      <c r="E467" s="450" t="str">
        <f>'Data information'!D684</f>
        <v>กก.</v>
      </c>
      <c r="F467" s="449">
        <f>'Data information'!E684</f>
        <v>34.42</v>
      </c>
      <c r="G467" s="449">
        <f t="shared" si="39"/>
        <v>0</v>
      </c>
      <c r="H467" s="449">
        <f>'Data information'!F684</f>
        <v>0</v>
      </c>
      <c r="I467" s="449">
        <f t="shared" si="40"/>
        <v>0</v>
      </c>
      <c r="J467" s="449">
        <f t="shared" si="41"/>
        <v>0</v>
      </c>
      <c r="K467" s="460"/>
    </row>
    <row r="468" spans="1:11" s="500" customFormat="1" hidden="1">
      <c r="A468" s="460"/>
      <c r="B468" s="482"/>
      <c r="C468" s="489" t="str">
        <f>'Data information'!C685</f>
        <v xml:space="preserve"> - กันลื่นเหล็กสี่เหลี่ยมตัน ขนาด 1x1 ซม.(จมูกบันได)</v>
      </c>
      <c r="D468" s="449"/>
      <c r="E468" s="450" t="str">
        <f>'Data information'!D685</f>
        <v>ม.</v>
      </c>
      <c r="F468" s="449">
        <f>'Data information'!E685</f>
        <v>30</v>
      </c>
      <c r="G468" s="449">
        <f t="shared" si="39"/>
        <v>0</v>
      </c>
      <c r="H468" s="449">
        <f>'Data information'!F685</f>
        <v>0</v>
      </c>
      <c r="I468" s="449">
        <f t="shared" si="40"/>
        <v>0</v>
      </c>
      <c r="J468" s="449">
        <f t="shared" si="41"/>
        <v>0</v>
      </c>
      <c r="K468" s="460"/>
    </row>
    <row r="469" spans="1:11" s="500" customFormat="1" hidden="1">
      <c r="A469" s="460"/>
      <c r="B469" s="482"/>
      <c r="C469" s="485" t="str">
        <f>'Data information'!C686</f>
        <v>งานบันได ST.4 -A อาคาร 1</v>
      </c>
      <c r="D469" s="449"/>
      <c r="E469" s="450">
        <f>'Data information'!D686</f>
        <v>0</v>
      </c>
      <c r="F469" s="449">
        <f>'Data information'!E686</f>
        <v>0</v>
      </c>
      <c r="G469" s="449">
        <f t="shared" si="39"/>
        <v>0</v>
      </c>
      <c r="H469" s="449">
        <f>'Data information'!F686</f>
        <v>0</v>
      </c>
      <c r="I469" s="449">
        <f t="shared" si="40"/>
        <v>0</v>
      </c>
      <c r="J469" s="449">
        <f t="shared" si="41"/>
        <v>0</v>
      </c>
      <c r="K469" s="460"/>
    </row>
    <row r="470" spans="1:11" s="500" customFormat="1" hidden="1">
      <c r="A470" s="460"/>
      <c r="B470" s="482"/>
      <c r="C470" s="489" t="str">
        <f>'Data information'!C687</f>
        <v xml:space="preserve"> - ท่อเหล็กอาบสังกะสี DIA. 2"</v>
      </c>
      <c r="D470" s="449"/>
      <c r="E470" s="450" t="str">
        <f>'Data information'!D687</f>
        <v>ม.</v>
      </c>
      <c r="F470" s="449">
        <f>'Data information'!E687</f>
        <v>140.18600000000001</v>
      </c>
      <c r="G470" s="449">
        <f t="shared" si="39"/>
        <v>0</v>
      </c>
      <c r="H470" s="449">
        <f>'Data information'!F687</f>
        <v>0</v>
      </c>
      <c r="I470" s="449">
        <f t="shared" si="40"/>
        <v>0</v>
      </c>
      <c r="J470" s="449">
        <f t="shared" si="41"/>
        <v>0</v>
      </c>
      <c r="K470" s="460"/>
    </row>
    <row r="471" spans="1:11" s="500" customFormat="1" hidden="1">
      <c r="A471" s="460"/>
      <c r="B471" s="482"/>
      <c r="C471" s="489" t="str">
        <f>'Data information'!C688</f>
        <v xml:space="preserve"> - ท่อเหล็กอาบสังกะสี DIA. 1 1/2"</v>
      </c>
      <c r="D471" s="449"/>
      <c r="E471" s="450" t="str">
        <f>'Data information'!D688</f>
        <v>ม.</v>
      </c>
      <c r="F471" s="449">
        <f>'Data information'!E688</f>
        <v>112.15</v>
      </c>
      <c r="G471" s="449">
        <f t="shared" si="39"/>
        <v>0</v>
      </c>
      <c r="H471" s="449">
        <f>'Data information'!F688</f>
        <v>0</v>
      </c>
      <c r="I471" s="449">
        <f t="shared" si="40"/>
        <v>0</v>
      </c>
      <c r="J471" s="449">
        <f t="shared" si="41"/>
        <v>0</v>
      </c>
      <c r="K471" s="460"/>
    </row>
    <row r="472" spans="1:11" s="500" customFormat="1" hidden="1">
      <c r="A472" s="460"/>
      <c r="B472" s="482"/>
      <c r="C472" s="489" t="str">
        <f>'Data information'!C689</f>
        <v xml:space="preserve"> - EXP.BOLT 6mm.-4</v>
      </c>
      <c r="D472" s="449"/>
      <c r="E472" s="450" t="str">
        <f>'Data information'!D689</f>
        <v>ตัว</v>
      </c>
      <c r="F472" s="449">
        <f>'Data information'!E689</f>
        <v>15</v>
      </c>
      <c r="G472" s="449">
        <f t="shared" si="39"/>
        <v>0</v>
      </c>
      <c r="H472" s="449">
        <f>'Data information'!F689</f>
        <v>0</v>
      </c>
      <c r="I472" s="449">
        <f t="shared" si="40"/>
        <v>0</v>
      </c>
      <c r="J472" s="449">
        <f t="shared" si="41"/>
        <v>0</v>
      </c>
      <c r="K472" s="460"/>
    </row>
    <row r="473" spans="1:11" s="500" customFormat="1" hidden="1">
      <c r="A473" s="460"/>
      <c r="B473" s="482"/>
      <c r="C473" s="489" t="str">
        <f>'Data information'!C690</f>
        <v xml:space="preserve"> - PL. DIA. 4"หนา9 มม.</v>
      </c>
      <c r="D473" s="449"/>
      <c r="E473" s="450" t="str">
        <f>'Data information'!D690</f>
        <v>กก.</v>
      </c>
      <c r="F473" s="449">
        <f>'Data information'!E690</f>
        <v>27.5</v>
      </c>
      <c r="G473" s="449">
        <f t="shared" si="39"/>
        <v>0</v>
      </c>
      <c r="H473" s="449">
        <f>'Data information'!F690</f>
        <v>0</v>
      </c>
      <c r="I473" s="449">
        <f t="shared" si="40"/>
        <v>0</v>
      </c>
      <c r="J473" s="449">
        <f t="shared" si="41"/>
        <v>0</v>
      </c>
      <c r="K473" s="460"/>
    </row>
    <row r="474" spans="1:11" s="500" customFormat="1" hidden="1">
      <c r="A474" s="460"/>
      <c r="B474" s="482"/>
      <c r="C474" s="485" t="str">
        <f>'Data information'!C691</f>
        <v>งานบันได ST.5 อาคาร 2 ,8</v>
      </c>
      <c r="D474" s="449"/>
      <c r="E474" s="450"/>
      <c r="F474" s="449"/>
      <c r="G474" s="449"/>
      <c r="H474" s="449"/>
      <c r="I474" s="449"/>
      <c r="J474" s="449"/>
      <c r="K474" s="460"/>
    </row>
    <row r="475" spans="1:11" s="500" customFormat="1" hidden="1">
      <c r="A475" s="460"/>
      <c r="B475" s="482"/>
      <c r="C475" s="489" t="str">
        <f>'Data information'!C692</f>
        <v xml:space="preserve"> - คอนกรีตโครงสร้าง  fc'= 280 ksc. ทรงกระบอก</v>
      </c>
      <c r="D475" s="449"/>
      <c r="E475" s="450" t="str">
        <f>'Data information'!D692</f>
        <v>ลบ.ม.</v>
      </c>
      <c r="F475" s="449">
        <f>'Data information'!E692</f>
        <v>1971.96</v>
      </c>
      <c r="G475" s="449">
        <f t="shared" si="39"/>
        <v>0</v>
      </c>
      <c r="H475" s="449">
        <f>'Data information'!F692</f>
        <v>519</v>
      </c>
      <c r="I475" s="449">
        <f t="shared" si="40"/>
        <v>0</v>
      </c>
      <c r="J475" s="449">
        <f t="shared" si="41"/>
        <v>0</v>
      </c>
      <c r="K475" s="460"/>
    </row>
    <row r="476" spans="1:11" s="500" customFormat="1" hidden="1">
      <c r="A476" s="460"/>
      <c r="B476" s="482"/>
      <c r="C476" s="489" t="str">
        <f>'Data information'!C693</f>
        <v xml:space="preserve">  - ไม้แบบทั่วไป  50%</v>
      </c>
      <c r="D476" s="449"/>
      <c r="E476" s="450" t="str">
        <f>'Data information'!D693</f>
        <v>ตร.ม.</v>
      </c>
      <c r="F476" s="449">
        <f>'Data information'!E693</f>
        <v>300</v>
      </c>
      <c r="G476" s="449">
        <f t="shared" si="39"/>
        <v>0</v>
      </c>
      <c r="H476" s="449">
        <f>'Data information'!F693</f>
        <v>0</v>
      </c>
      <c r="I476" s="449">
        <f t="shared" si="40"/>
        <v>0</v>
      </c>
      <c r="J476" s="449">
        <f t="shared" si="41"/>
        <v>0</v>
      </c>
      <c r="K476" s="460"/>
    </row>
    <row r="477" spans="1:11" s="500" customFormat="1" hidden="1">
      <c r="A477" s="460"/>
      <c r="B477" s="482"/>
      <c r="C477" s="489" t="str">
        <f>'Data information'!C694</f>
        <v xml:space="preserve">  - ค่าแรงไม้แบบ</v>
      </c>
      <c r="D477" s="449"/>
      <c r="E477" s="450" t="str">
        <f>'Data information'!D694</f>
        <v>ตร.ม.</v>
      </c>
      <c r="F477" s="449">
        <f>'Data information'!E694</f>
        <v>0</v>
      </c>
      <c r="G477" s="449">
        <f t="shared" si="39"/>
        <v>0</v>
      </c>
      <c r="H477" s="449">
        <f>'Data information'!F694</f>
        <v>115</v>
      </c>
      <c r="I477" s="449">
        <f t="shared" si="40"/>
        <v>0</v>
      </c>
      <c r="J477" s="449">
        <f t="shared" si="41"/>
        <v>0</v>
      </c>
      <c r="K477" s="460"/>
    </row>
    <row r="478" spans="1:11" s="500" customFormat="1" hidden="1">
      <c r="A478" s="460"/>
      <c r="B478" s="482"/>
      <c r="C478" s="489" t="str">
        <f>'Data information'!C695</f>
        <v xml:space="preserve">  - ไม้คร่าวยึดแบบหล่อคอนกรีต </v>
      </c>
      <c r="D478" s="449"/>
      <c r="E478" s="450" t="str">
        <f>'Data information'!D695</f>
        <v>ตร.ม.</v>
      </c>
      <c r="F478" s="449">
        <f>'Data information'!E695</f>
        <v>300</v>
      </c>
      <c r="G478" s="449">
        <f t="shared" si="39"/>
        <v>0</v>
      </c>
      <c r="H478" s="449">
        <f>'Data information'!F695</f>
        <v>0</v>
      </c>
      <c r="I478" s="449">
        <f t="shared" si="40"/>
        <v>0</v>
      </c>
      <c r="J478" s="449">
        <f t="shared" si="41"/>
        <v>0</v>
      </c>
      <c r="K478" s="460"/>
    </row>
    <row r="479" spans="1:11" s="500" customFormat="1" hidden="1">
      <c r="A479" s="460"/>
      <c r="B479" s="482"/>
      <c r="C479" s="489" t="str">
        <f>'Data information'!C696</f>
        <v xml:space="preserve">  - ตะปู</v>
      </c>
      <c r="D479" s="449"/>
      <c r="E479" s="450" t="str">
        <f>'Data information'!D696</f>
        <v>กก.</v>
      </c>
      <c r="F479" s="449">
        <f>'Data information'!E696</f>
        <v>58.88</v>
      </c>
      <c r="G479" s="449">
        <f t="shared" si="39"/>
        <v>0</v>
      </c>
      <c r="H479" s="449">
        <f>'Data information'!F696</f>
        <v>0</v>
      </c>
      <c r="I479" s="449">
        <f t="shared" si="40"/>
        <v>0</v>
      </c>
      <c r="J479" s="449">
        <f t="shared" si="41"/>
        <v>0</v>
      </c>
      <c r="K479" s="460"/>
    </row>
    <row r="480" spans="1:11" s="500" customFormat="1" hidden="1">
      <c r="A480" s="460"/>
      <c r="B480" s="482"/>
      <c r="C480" s="489" t="str">
        <f>'Data information'!C697</f>
        <v xml:space="preserve">  - เหล็กเส้นกลมผิวเรียบ SR.24 RB9 มม.</v>
      </c>
      <c r="D480" s="449"/>
      <c r="E480" s="450" t="str">
        <f>'Data information'!D697</f>
        <v>กก.</v>
      </c>
      <c r="F480" s="449">
        <f>'Data information'!E697</f>
        <v>20.79</v>
      </c>
      <c r="G480" s="449">
        <f t="shared" si="39"/>
        <v>0</v>
      </c>
      <c r="H480" s="449">
        <f>'Data information'!F697</f>
        <v>4.4000000000000004</v>
      </c>
      <c r="I480" s="449">
        <f t="shared" si="40"/>
        <v>0</v>
      </c>
      <c r="J480" s="449">
        <f t="shared" si="41"/>
        <v>0</v>
      </c>
      <c r="K480" s="460"/>
    </row>
    <row r="481" spans="1:11" s="500" customFormat="1" hidden="1">
      <c r="A481" s="460"/>
      <c r="B481" s="482"/>
      <c r="C481" s="489" t="str">
        <f>'Data information'!C698</f>
        <v xml:space="preserve">  - เหล็กเส้นกลมผิวข้ออ้อย SD.40 DB12 มม.</v>
      </c>
      <c r="D481" s="449"/>
      <c r="E481" s="450" t="str">
        <f>'Data information'!D698</f>
        <v>กก.</v>
      </c>
      <c r="F481" s="449">
        <f>'Data information'!E698</f>
        <v>20.2</v>
      </c>
      <c r="G481" s="449">
        <f t="shared" si="39"/>
        <v>0</v>
      </c>
      <c r="H481" s="449">
        <f>'Data information'!F698</f>
        <v>3.6</v>
      </c>
      <c r="I481" s="449">
        <f t="shared" si="40"/>
        <v>0</v>
      </c>
      <c r="J481" s="449">
        <f t="shared" si="41"/>
        <v>0</v>
      </c>
      <c r="K481" s="460"/>
    </row>
    <row r="482" spans="1:11" s="500" customFormat="1" hidden="1">
      <c r="A482" s="460"/>
      <c r="B482" s="482"/>
      <c r="C482" s="489" t="str">
        <f>'Data information'!C699</f>
        <v xml:space="preserve"> - ลวดผูกเหล็ก</v>
      </c>
      <c r="D482" s="449"/>
      <c r="E482" s="450" t="str">
        <f>'Data information'!D699</f>
        <v>กก.</v>
      </c>
      <c r="F482" s="449">
        <f>'Data information'!E699</f>
        <v>34.42</v>
      </c>
      <c r="G482" s="449">
        <f t="shared" si="39"/>
        <v>0</v>
      </c>
      <c r="H482" s="449">
        <f>'Data information'!F699</f>
        <v>0</v>
      </c>
      <c r="I482" s="449">
        <f t="shared" si="40"/>
        <v>0</v>
      </c>
      <c r="J482" s="449">
        <f t="shared" si="41"/>
        <v>0</v>
      </c>
      <c r="K482" s="460"/>
    </row>
    <row r="483" spans="1:11" s="500" customFormat="1" hidden="1">
      <c r="A483" s="460"/>
      <c r="B483" s="482"/>
      <c r="C483" s="489" t="str">
        <f>'Data information'!C700</f>
        <v xml:space="preserve"> - กันลื่นเหล็กสี่เหลี่ยมตัน ขนาด 1x1 ซม.(จมูกบันได)</v>
      </c>
      <c r="D483" s="449"/>
      <c r="E483" s="450" t="str">
        <f>'Data information'!D700</f>
        <v>ม.</v>
      </c>
      <c r="F483" s="449">
        <f>'Data information'!E700</f>
        <v>30</v>
      </c>
      <c r="G483" s="449">
        <f t="shared" si="39"/>
        <v>0</v>
      </c>
      <c r="H483" s="449">
        <f>'Data information'!F700</f>
        <v>0</v>
      </c>
      <c r="I483" s="449">
        <f t="shared" si="40"/>
        <v>0</v>
      </c>
      <c r="J483" s="449">
        <f t="shared" si="41"/>
        <v>0</v>
      </c>
      <c r="K483" s="460"/>
    </row>
    <row r="484" spans="1:11" s="500" customFormat="1" hidden="1">
      <c r="A484" s="460"/>
      <c r="B484" s="482"/>
      <c r="C484" s="485" t="str">
        <f>'Data information'!C701</f>
        <v>งานบันได ST.5 อาคาร 4</v>
      </c>
      <c r="D484" s="449"/>
      <c r="E484" s="450"/>
      <c r="F484" s="449"/>
      <c r="G484" s="449"/>
      <c r="H484" s="449"/>
      <c r="I484" s="449"/>
      <c r="J484" s="449"/>
      <c r="K484" s="460"/>
    </row>
    <row r="485" spans="1:11" s="500" customFormat="1" hidden="1">
      <c r="A485" s="460"/>
      <c r="B485" s="482"/>
      <c r="C485" s="489" t="str">
        <f>'Data information'!C702</f>
        <v xml:space="preserve"> - H-390X300X10X16 mm.( แม่บันได )</v>
      </c>
      <c r="D485" s="449"/>
      <c r="E485" s="450" t="str">
        <f>'Data information'!D702</f>
        <v>กก.</v>
      </c>
      <c r="F485" s="449">
        <f>'Data information'!E702</f>
        <v>34.64</v>
      </c>
      <c r="G485" s="449">
        <f t="shared" si="39"/>
        <v>0</v>
      </c>
      <c r="H485" s="449">
        <f>'Data information'!F702</f>
        <v>0</v>
      </c>
      <c r="I485" s="449">
        <f t="shared" si="40"/>
        <v>0</v>
      </c>
      <c r="J485" s="449">
        <f t="shared" si="41"/>
        <v>0</v>
      </c>
      <c r="K485" s="460"/>
    </row>
    <row r="486" spans="1:11" s="500" customFormat="1" hidden="1">
      <c r="A486" s="460"/>
      <c r="B486" s="482"/>
      <c r="C486" s="489" t="str">
        <f>'Data information'!C703</f>
        <v xml:space="preserve"> - แผ่นเหล็กเรียบดำหนา 6 มม. (ลูกตั้ง-ลูกนอน)</v>
      </c>
      <c r="D486" s="449"/>
      <c r="E486" s="450" t="str">
        <f>'Data information'!D703</f>
        <v>กก.</v>
      </c>
      <c r="F486" s="449">
        <f>'Data information'!E703</f>
        <v>25.12</v>
      </c>
      <c r="G486" s="449">
        <f t="shared" si="39"/>
        <v>0</v>
      </c>
      <c r="H486" s="449">
        <f>'Data information'!F703</f>
        <v>0</v>
      </c>
      <c r="I486" s="449">
        <f t="shared" si="40"/>
        <v>0</v>
      </c>
      <c r="J486" s="449">
        <f t="shared" si="41"/>
        <v>0</v>
      </c>
      <c r="K486" s="460"/>
    </row>
    <row r="487" spans="1:11" s="500" customFormat="1" hidden="1">
      <c r="A487" s="460"/>
      <c r="B487" s="482"/>
      <c r="C487" s="489" t="str">
        <f>'Data information'!C704</f>
        <v xml:space="preserve"> - แผ่นเหล็กขนาด 1000X400X25mm. </v>
      </c>
      <c r="D487" s="449"/>
      <c r="E487" s="450" t="str">
        <f>'Data information'!D704</f>
        <v>กก.</v>
      </c>
      <c r="F487" s="449">
        <f>'Data information'!E704</f>
        <v>28.44</v>
      </c>
      <c r="G487" s="449">
        <f t="shared" si="39"/>
        <v>0</v>
      </c>
      <c r="H487" s="449">
        <f>'Data information'!F704</f>
        <v>0</v>
      </c>
      <c r="I487" s="449">
        <f t="shared" si="40"/>
        <v>0</v>
      </c>
      <c r="J487" s="449">
        <f t="shared" si="41"/>
        <v>0</v>
      </c>
      <c r="K487" s="460"/>
    </row>
    <row r="488" spans="1:11" s="500" customFormat="1" hidden="1">
      <c r="A488" s="460"/>
      <c r="B488" s="482"/>
      <c r="C488" s="489" t="str">
        <f>'Data information'!C705</f>
        <v xml:space="preserve"> - แผ่นเหล็กขนาด 400X400X25mm. </v>
      </c>
      <c r="D488" s="449"/>
      <c r="E488" s="450" t="str">
        <f>'Data information'!D705</f>
        <v>กก.</v>
      </c>
      <c r="F488" s="449">
        <f>'Data information'!E705</f>
        <v>28.44</v>
      </c>
      <c r="G488" s="449">
        <f t="shared" si="39"/>
        <v>0</v>
      </c>
      <c r="H488" s="449">
        <f>'Data information'!F705</f>
        <v>0</v>
      </c>
      <c r="I488" s="449">
        <f t="shared" si="40"/>
        <v>0</v>
      </c>
      <c r="J488" s="449">
        <f t="shared" si="41"/>
        <v>0</v>
      </c>
      <c r="K488" s="460"/>
    </row>
    <row r="489" spans="1:11" s="500" customFormat="1" hidden="1">
      <c r="A489" s="460"/>
      <c r="B489" s="482"/>
      <c r="C489" s="489" t="str">
        <f>'Data information'!C706</f>
        <v xml:space="preserve"> - แผ่นเหล็กขนาด 200X350X25mm. </v>
      </c>
      <c r="D489" s="449"/>
      <c r="E489" s="450" t="str">
        <f>'Data information'!D706</f>
        <v>กก.</v>
      </c>
      <c r="F489" s="449">
        <f>'Data information'!E706</f>
        <v>28.44</v>
      </c>
      <c r="G489" s="449">
        <f t="shared" si="39"/>
        <v>0</v>
      </c>
      <c r="H489" s="449">
        <f>'Data information'!F706</f>
        <v>0</v>
      </c>
      <c r="I489" s="449">
        <f t="shared" si="40"/>
        <v>0</v>
      </c>
      <c r="J489" s="449">
        <f t="shared" si="41"/>
        <v>0</v>
      </c>
      <c r="K489" s="460"/>
    </row>
    <row r="490" spans="1:11" s="500" customFormat="1" hidden="1">
      <c r="A490" s="460"/>
      <c r="B490" s="482"/>
      <c r="C490" s="489" t="str">
        <f>'Data information'!C707</f>
        <v xml:space="preserve"> - Dowel DB25 ยาว 0.40 ม.</v>
      </c>
      <c r="D490" s="449"/>
      <c r="E490" s="450" t="str">
        <f>'Data information'!D707</f>
        <v>กก.</v>
      </c>
      <c r="F490" s="449">
        <f>'Data information'!E707</f>
        <v>20.41</v>
      </c>
      <c r="G490" s="449">
        <f t="shared" si="39"/>
        <v>0</v>
      </c>
      <c r="H490" s="449">
        <f>'Data information'!F707</f>
        <v>0</v>
      </c>
      <c r="I490" s="449">
        <f t="shared" si="40"/>
        <v>0</v>
      </c>
      <c r="J490" s="449">
        <f t="shared" si="41"/>
        <v>0</v>
      </c>
      <c r="K490" s="460"/>
    </row>
    <row r="491" spans="1:11" s="500" customFormat="1" hidden="1">
      <c r="A491" s="460"/>
      <c r="B491" s="482"/>
      <c r="C491" s="489" t="str">
        <f>'Data information'!C708</f>
        <v xml:space="preserve"> - Dowel DB16 ยาว 0.40 ม.  </v>
      </c>
      <c r="D491" s="449"/>
      <c r="E491" s="450" t="str">
        <f>'Data information'!D708</f>
        <v>กก.</v>
      </c>
      <c r="F491" s="449">
        <f>'Data information'!E708</f>
        <v>20.14</v>
      </c>
      <c r="G491" s="449">
        <f t="shared" si="39"/>
        <v>0</v>
      </c>
      <c r="H491" s="449">
        <f>'Data information'!F708</f>
        <v>0</v>
      </c>
      <c r="I491" s="449">
        <f t="shared" si="40"/>
        <v>0</v>
      </c>
      <c r="J491" s="449">
        <f t="shared" si="41"/>
        <v>0</v>
      </c>
      <c r="K491" s="460"/>
    </row>
    <row r="492" spans="1:11" s="500" customFormat="1" hidden="1">
      <c r="A492" s="460"/>
      <c r="B492" s="482"/>
      <c r="C492" s="489" t="str">
        <f>'Data information'!C709</f>
        <v xml:space="preserve"> - ค่าแรงเชื่อม ประกอบเหล็กโครงสร้าง</v>
      </c>
      <c r="D492" s="449"/>
      <c r="E492" s="450" t="str">
        <f>'Data information'!D709</f>
        <v>กก.</v>
      </c>
      <c r="F492" s="449">
        <f>'Data information'!E709</f>
        <v>0</v>
      </c>
      <c r="G492" s="449">
        <f t="shared" si="39"/>
        <v>0</v>
      </c>
      <c r="H492" s="449">
        <f>'Data information'!F709</f>
        <v>10</v>
      </c>
      <c r="I492" s="449">
        <f t="shared" si="40"/>
        <v>0</v>
      </c>
      <c r="J492" s="449">
        <f t="shared" si="41"/>
        <v>0</v>
      </c>
      <c r="K492" s="460"/>
    </row>
    <row r="493" spans="1:11" s="500" customFormat="1" hidden="1">
      <c r="A493" s="460"/>
      <c r="B493" s="482"/>
      <c r="C493" s="489" t="str">
        <f>'Data information'!C710</f>
        <v xml:space="preserve"> - คอนกรีต ขัดมันเรียบ (ลูกนอนบันได)</v>
      </c>
      <c r="D493" s="449"/>
      <c r="E493" s="450" t="str">
        <f>'Data information'!D710</f>
        <v>ลบ.ม.</v>
      </c>
      <c r="F493" s="449">
        <f>'Data information'!E710</f>
        <v>1971.96</v>
      </c>
      <c r="G493" s="449">
        <f t="shared" ref="G493:G525" si="42">D493*F493</f>
        <v>0</v>
      </c>
      <c r="H493" s="449">
        <f>'Data information'!F710</f>
        <v>519</v>
      </c>
      <c r="I493" s="449">
        <f t="shared" ref="I493:I525" si="43">D493*H493</f>
        <v>0</v>
      </c>
      <c r="J493" s="449">
        <f t="shared" ref="J493:J525" si="44">G493+I493</f>
        <v>0</v>
      </c>
      <c r="K493" s="460"/>
    </row>
    <row r="494" spans="1:11" s="500" customFormat="1" hidden="1">
      <c r="A494" s="460"/>
      <c r="B494" s="482"/>
      <c r="C494" s="489" t="str">
        <f>'Data information'!C711</f>
        <v xml:space="preserve"> - เหล็กเสริม RB 9 มม.</v>
      </c>
      <c r="D494" s="449"/>
      <c r="E494" s="450" t="str">
        <f>'Data information'!D711</f>
        <v>กก.</v>
      </c>
      <c r="F494" s="449">
        <f>'Data information'!E711</f>
        <v>20.79</v>
      </c>
      <c r="G494" s="449">
        <f t="shared" si="42"/>
        <v>0</v>
      </c>
      <c r="H494" s="449">
        <f>'Data information'!F711</f>
        <v>4.4000000000000004</v>
      </c>
      <c r="I494" s="449">
        <f t="shared" si="43"/>
        <v>0</v>
      </c>
      <c r="J494" s="449">
        <f t="shared" si="44"/>
        <v>0</v>
      </c>
      <c r="K494" s="460"/>
    </row>
    <row r="495" spans="1:11" s="500" customFormat="1" hidden="1">
      <c r="A495" s="460"/>
      <c r="B495" s="482"/>
      <c r="C495" s="489" t="str">
        <f>'Data information'!C712</f>
        <v xml:space="preserve"> - เหล็กเสริม DB 12 มม.</v>
      </c>
      <c r="D495" s="449"/>
      <c r="E495" s="450" t="str">
        <f>'Data information'!D712</f>
        <v>กก.</v>
      </c>
      <c r="F495" s="449">
        <f>'Data information'!E712</f>
        <v>20.2</v>
      </c>
      <c r="G495" s="449">
        <f t="shared" si="42"/>
        <v>0</v>
      </c>
      <c r="H495" s="449">
        <f>'Data information'!F712</f>
        <v>3.6</v>
      </c>
      <c r="I495" s="449">
        <f t="shared" si="43"/>
        <v>0</v>
      </c>
      <c r="J495" s="449">
        <f t="shared" si="44"/>
        <v>0</v>
      </c>
      <c r="K495" s="460"/>
    </row>
    <row r="496" spans="1:11" s="500" customFormat="1" hidden="1">
      <c r="A496" s="460"/>
      <c r="B496" s="482"/>
      <c r="C496" s="489" t="str">
        <f>'Data information'!C713</f>
        <v xml:space="preserve"> - เหล็กสี่เหลี่ยมตัน 1 x 1 ซม.(จมูกบันได)</v>
      </c>
      <c r="D496" s="449"/>
      <c r="E496" s="450" t="str">
        <f>'Data information'!D713</f>
        <v>ม.</v>
      </c>
      <c r="F496" s="449">
        <f>'Data information'!E713</f>
        <v>30</v>
      </c>
      <c r="G496" s="449">
        <f t="shared" si="42"/>
        <v>0</v>
      </c>
      <c r="H496" s="449">
        <f>'Data information'!F713</f>
        <v>0</v>
      </c>
      <c r="I496" s="449">
        <f t="shared" si="43"/>
        <v>0</v>
      </c>
      <c r="J496" s="449">
        <f t="shared" si="44"/>
        <v>0</v>
      </c>
      <c r="K496" s="460"/>
    </row>
    <row r="497" spans="1:11" s="500" customFormat="1" hidden="1">
      <c r="A497" s="460"/>
      <c r="B497" s="482"/>
      <c r="C497" s="489" t="str">
        <f>'Data information'!C714</f>
        <v xml:space="preserve"> - ลวดผูกเหล็ก</v>
      </c>
      <c r="D497" s="449"/>
      <c r="E497" s="450" t="str">
        <f>'Data information'!D714</f>
        <v>กก.</v>
      </c>
      <c r="F497" s="449">
        <f>'Data information'!E714</f>
        <v>34.42</v>
      </c>
      <c r="G497" s="449">
        <f t="shared" si="42"/>
        <v>0</v>
      </c>
      <c r="H497" s="449">
        <f>'Data information'!F714</f>
        <v>0</v>
      </c>
      <c r="I497" s="449">
        <f t="shared" si="43"/>
        <v>0</v>
      </c>
      <c r="J497" s="449">
        <f t="shared" si="44"/>
        <v>0</v>
      </c>
      <c r="K497" s="460"/>
    </row>
    <row r="498" spans="1:11" s="500" customFormat="1" hidden="1">
      <c r="A498" s="460"/>
      <c r="B498" s="482"/>
      <c r="C498" s="489" t="str">
        <f>'Data information'!C715</f>
        <v xml:space="preserve"> - ทาสีกันสนิม</v>
      </c>
      <c r="D498" s="449"/>
      <c r="E498" s="450" t="str">
        <f>'Data information'!D715</f>
        <v>ตร.ม.</v>
      </c>
      <c r="F498" s="449">
        <f>'Data information'!E715</f>
        <v>22.42</v>
      </c>
      <c r="G498" s="449">
        <f t="shared" si="42"/>
        <v>0</v>
      </c>
      <c r="H498" s="449">
        <f>'Data information'!F715</f>
        <v>30</v>
      </c>
      <c r="I498" s="449">
        <f t="shared" si="43"/>
        <v>0</v>
      </c>
      <c r="J498" s="449">
        <f t="shared" si="44"/>
        <v>0</v>
      </c>
      <c r="K498" s="460"/>
    </row>
    <row r="499" spans="1:11" s="500" customFormat="1" hidden="1">
      <c r="A499" s="460"/>
      <c r="B499" s="482"/>
      <c r="C499" s="489" t="str">
        <f>'Data information'!C716</f>
        <v xml:space="preserve"> - ทาสีน้ำมัน</v>
      </c>
      <c r="D499" s="449"/>
      <c r="E499" s="450" t="str">
        <f>'Data information'!D716</f>
        <v>ตร.ม.</v>
      </c>
      <c r="F499" s="449">
        <f>'Data information'!E716</f>
        <v>66.12</v>
      </c>
      <c r="G499" s="449">
        <f t="shared" si="42"/>
        <v>0</v>
      </c>
      <c r="H499" s="449">
        <f>'Data information'!F716</f>
        <v>35</v>
      </c>
      <c r="I499" s="449">
        <f t="shared" si="43"/>
        <v>0</v>
      </c>
      <c r="J499" s="449">
        <f t="shared" si="44"/>
        <v>0</v>
      </c>
      <c r="K499" s="460"/>
    </row>
    <row r="500" spans="1:11" s="500" customFormat="1" hidden="1">
      <c r="A500" s="460"/>
      <c r="B500" s="482"/>
      <c r="C500" s="489" t="str">
        <f>'Data information'!C717</f>
        <v xml:space="preserve"> - งานราวเหล็ก ราวบันได ST.5</v>
      </c>
      <c r="D500" s="449"/>
      <c r="E500" s="450" t="str">
        <f>'Data information'!D717</f>
        <v>ม.</v>
      </c>
      <c r="F500" s="449">
        <f>'Data information'!E717</f>
        <v>1838.53</v>
      </c>
      <c r="G500" s="449">
        <f t="shared" si="42"/>
        <v>0</v>
      </c>
      <c r="H500" s="449">
        <f>'Data information'!F717</f>
        <v>560</v>
      </c>
      <c r="I500" s="449">
        <f t="shared" si="43"/>
        <v>0</v>
      </c>
      <c r="J500" s="449">
        <f t="shared" si="44"/>
        <v>0</v>
      </c>
      <c r="K500" s="460"/>
    </row>
    <row r="501" spans="1:11" s="500" customFormat="1" hidden="1">
      <c r="A501" s="460"/>
      <c r="B501" s="482"/>
      <c r="C501" s="485" t="str">
        <f>'Data information'!C718</f>
        <v>งานบันได ST.2 ทางเชื่อม 5</v>
      </c>
      <c r="D501" s="449"/>
      <c r="E501" s="450"/>
      <c r="F501" s="449"/>
      <c r="G501" s="449"/>
      <c r="H501" s="449"/>
      <c r="I501" s="449"/>
      <c r="J501" s="449"/>
      <c r="K501" s="460"/>
    </row>
    <row r="502" spans="1:11" s="500" customFormat="1" hidden="1">
      <c r="A502" s="460"/>
      <c r="B502" s="482"/>
      <c r="C502" s="489" t="str">
        <f>'Data information'!C719</f>
        <v xml:space="preserve"> - H-300X150X6.5X9mm.( แม่บันได )</v>
      </c>
      <c r="D502" s="449"/>
      <c r="E502" s="450" t="str">
        <f>'Data information'!D719</f>
        <v>กก.</v>
      </c>
      <c r="F502" s="449">
        <f>'Data information'!E719</f>
        <v>35.549999999999997</v>
      </c>
      <c r="G502" s="449">
        <f t="shared" si="42"/>
        <v>0</v>
      </c>
      <c r="H502" s="449">
        <f>'Data information'!F719</f>
        <v>0</v>
      </c>
      <c r="I502" s="449">
        <f t="shared" si="43"/>
        <v>0</v>
      </c>
      <c r="J502" s="449">
        <f t="shared" si="44"/>
        <v>0</v>
      </c>
      <c r="K502" s="460"/>
    </row>
    <row r="503" spans="1:11" s="500" customFormat="1" hidden="1">
      <c r="A503" s="460"/>
      <c r="B503" s="482"/>
      <c r="C503" s="489" t="str">
        <f>'Data information'!C720</f>
        <v xml:space="preserve"> - H-200X200X8X12mm. (เสา)</v>
      </c>
      <c r="D503" s="449"/>
      <c r="E503" s="450" t="str">
        <f>'Data information'!D720</f>
        <v>กก.</v>
      </c>
      <c r="F503" s="449">
        <f>'Data information'!E720</f>
        <v>33.409999999999997</v>
      </c>
      <c r="G503" s="449">
        <f t="shared" si="42"/>
        <v>0</v>
      </c>
      <c r="H503" s="449">
        <f>'Data information'!F720</f>
        <v>0</v>
      </c>
      <c r="I503" s="449">
        <f t="shared" si="43"/>
        <v>0</v>
      </c>
      <c r="J503" s="449">
        <f t="shared" si="44"/>
        <v>0</v>
      </c>
      <c r="K503" s="460"/>
    </row>
    <row r="504" spans="1:11" s="500" customFormat="1" hidden="1">
      <c r="A504" s="460"/>
      <c r="B504" s="482"/>
      <c r="C504" s="489" t="str">
        <f>'Data information'!C721</f>
        <v xml:space="preserve"> - แผ่นเหล็กเรียบดำหนา 6 มม. (ลูกตั้ง-ลูกนอน)</v>
      </c>
      <c r="D504" s="449"/>
      <c r="E504" s="450" t="str">
        <f>'Data information'!D721</f>
        <v>กก.</v>
      </c>
      <c r="F504" s="449">
        <f>'Data information'!E721</f>
        <v>25.12</v>
      </c>
      <c r="G504" s="449">
        <f t="shared" si="42"/>
        <v>0</v>
      </c>
      <c r="H504" s="449">
        <f>'Data information'!F721</f>
        <v>0</v>
      </c>
      <c r="I504" s="449">
        <f t="shared" si="43"/>
        <v>0</v>
      </c>
      <c r="J504" s="449">
        <f t="shared" si="44"/>
        <v>0</v>
      </c>
      <c r="K504" s="460"/>
    </row>
    <row r="505" spans="1:11" s="500" customFormat="1" hidden="1">
      <c r="A505" s="460"/>
      <c r="B505" s="482"/>
      <c r="C505" s="489" t="str">
        <f>'Data information'!C722</f>
        <v xml:space="preserve"> - แผ่นเหล็กขนาด 600X400X20mm. </v>
      </c>
      <c r="D505" s="449"/>
      <c r="E505" s="450" t="str">
        <f>'Data information'!D722</f>
        <v>กก.</v>
      </c>
      <c r="F505" s="449">
        <f>'Data information'!E722</f>
        <v>28.44</v>
      </c>
      <c r="G505" s="449">
        <f t="shared" si="42"/>
        <v>0</v>
      </c>
      <c r="H505" s="449">
        <f>'Data information'!F722</f>
        <v>0</v>
      </c>
      <c r="I505" s="449">
        <f t="shared" si="43"/>
        <v>0</v>
      </c>
      <c r="J505" s="449">
        <f t="shared" si="44"/>
        <v>0</v>
      </c>
      <c r="K505" s="460"/>
    </row>
    <row r="506" spans="1:11" s="500" customFormat="1" hidden="1">
      <c r="A506" s="460"/>
      <c r="B506" s="482"/>
      <c r="C506" s="489" t="str">
        <f>'Data information'!C723</f>
        <v xml:space="preserve"> - แผ่นเหล็กขนาด 400X400X20mm. </v>
      </c>
      <c r="D506" s="449"/>
      <c r="E506" s="450" t="str">
        <f>'Data information'!D723</f>
        <v>กก.</v>
      </c>
      <c r="F506" s="449">
        <f>'Data information'!E723</f>
        <v>28.44</v>
      </c>
      <c r="G506" s="449">
        <f t="shared" si="42"/>
        <v>0</v>
      </c>
      <c r="H506" s="449">
        <f>'Data information'!F723</f>
        <v>0</v>
      </c>
      <c r="I506" s="449">
        <f t="shared" si="43"/>
        <v>0</v>
      </c>
      <c r="J506" s="449">
        <f t="shared" si="44"/>
        <v>0</v>
      </c>
      <c r="K506" s="460"/>
    </row>
    <row r="507" spans="1:11" s="500" customFormat="1" hidden="1">
      <c r="A507" s="460"/>
      <c r="B507" s="482"/>
      <c r="C507" s="489" t="str">
        <f>'Data information'!C724</f>
        <v xml:space="preserve"> - J-Bolt 20 mm.</v>
      </c>
      <c r="D507" s="449"/>
      <c r="E507" s="450" t="str">
        <f>'Data information'!D724</f>
        <v>ชุด</v>
      </c>
      <c r="F507" s="449">
        <f>'Data information'!E724</f>
        <v>150</v>
      </c>
      <c r="G507" s="449">
        <f t="shared" si="42"/>
        <v>0</v>
      </c>
      <c r="H507" s="449">
        <f>'Data information'!F724</f>
        <v>0</v>
      </c>
      <c r="I507" s="449">
        <f t="shared" si="43"/>
        <v>0</v>
      </c>
      <c r="J507" s="449">
        <f t="shared" si="44"/>
        <v>0</v>
      </c>
      <c r="K507" s="460"/>
    </row>
    <row r="508" spans="1:11" s="500" customFormat="1" hidden="1">
      <c r="A508" s="460"/>
      <c r="B508" s="482"/>
      <c r="C508" s="489" t="str">
        <f>'Data information'!C725</f>
        <v xml:space="preserve"> - Bolt M20</v>
      </c>
      <c r="D508" s="449"/>
      <c r="E508" s="450" t="str">
        <f>'Data information'!D725</f>
        <v>ชุด</v>
      </c>
      <c r="F508" s="449">
        <f>'Data information'!E725</f>
        <v>150</v>
      </c>
      <c r="G508" s="449">
        <f t="shared" si="42"/>
        <v>0</v>
      </c>
      <c r="H508" s="449">
        <f>'Data information'!F725</f>
        <v>0</v>
      </c>
      <c r="I508" s="449">
        <f t="shared" si="43"/>
        <v>0</v>
      </c>
      <c r="J508" s="449">
        <f t="shared" si="44"/>
        <v>0</v>
      </c>
      <c r="K508" s="460"/>
    </row>
    <row r="509" spans="1:11" s="500" customFormat="1" hidden="1">
      <c r="A509" s="460"/>
      <c r="B509" s="482"/>
      <c r="C509" s="489" t="str">
        <f>'Data information'!C726</f>
        <v xml:space="preserve"> - ค่าแรงเชื่อม ประกอบเหล็กโครงสร้าง</v>
      </c>
      <c r="D509" s="449"/>
      <c r="E509" s="450" t="str">
        <f>'Data information'!D726</f>
        <v>กก.</v>
      </c>
      <c r="F509" s="449">
        <f>'Data information'!E726</f>
        <v>0</v>
      </c>
      <c r="G509" s="449">
        <f t="shared" si="42"/>
        <v>0</v>
      </c>
      <c r="H509" s="449">
        <f>'Data information'!F726</f>
        <v>10</v>
      </c>
      <c r="I509" s="449">
        <f t="shared" si="43"/>
        <v>0</v>
      </c>
      <c r="J509" s="449">
        <f t="shared" si="44"/>
        <v>0</v>
      </c>
      <c r="K509" s="460"/>
    </row>
    <row r="510" spans="1:11" s="500" customFormat="1" hidden="1">
      <c r="A510" s="460"/>
      <c r="B510" s="482"/>
      <c r="C510" s="489" t="str">
        <f>'Data information'!C727</f>
        <v xml:space="preserve"> - ทาสีกันสนิม</v>
      </c>
      <c r="D510" s="449"/>
      <c r="E510" s="450" t="str">
        <f>'Data information'!D727</f>
        <v>ตร.ม.</v>
      </c>
      <c r="F510" s="449">
        <f>'Data information'!E727</f>
        <v>22.42</v>
      </c>
      <c r="G510" s="449">
        <f t="shared" si="42"/>
        <v>0</v>
      </c>
      <c r="H510" s="449">
        <f>'Data information'!F727</f>
        <v>30</v>
      </c>
      <c r="I510" s="449">
        <f t="shared" si="43"/>
        <v>0</v>
      </c>
      <c r="J510" s="449">
        <f t="shared" si="44"/>
        <v>0</v>
      </c>
      <c r="K510" s="460"/>
    </row>
    <row r="511" spans="1:11" s="500" customFormat="1" hidden="1">
      <c r="A511" s="460"/>
      <c r="B511" s="482"/>
      <c r="C511" s="489" t="str">
        <f>'Data information'!C728</f>
        <v xml:space="preserve"> - ทาสีน้ำมัน</v>
      </c>
      <c r="D511" s="449"/>
      <c r="E511" s="450" t="str">
        <f>'Data information'!D728</f>
        <v>ตร.ม.</v>
      </c>
      <c r="F511" s="449">
        <f>'Data information'!E728</f>
        <v>66.12</v>
      </c>
      <c r="G511" s="449">
        <f t="shared" si="42"/>
        <v>0</v>
      </c>
      <c r="H511" s="449">
        <f>'Data information'!F728</f>
        <v>35</v>
      </c>
      <c r="I511" s="449">
        <f t="shared" si="43"/>
        <v>0</v>
      </c>
      <c r="J511" s="449">
        <f t="shared" si="44"/>
        <v>0</v>
      </c>
      <c r="K511" s="460"/>
    </row>
    <row r="512" spans="1:11" s="500" customFormat="1" hidden="1">
      <c r="A512" s="460"/>
      <c r="B512" s="482"/>
      <c r="C512" s="489" t="str">
        <f>'Data information'!C729</f>
        <v xml:space="preserve"> -งานราวเหล็ก ราวบันได ST.2 (RL)</v>
      </c>
      <c r="D512" s="449"/>
      <c r="E512" s="450" t="str">
        <f>'Data information'!D729</f>
        <v>ม.</v>
      </c>
      <c r="F512" s="449">
        <f>'Data information'!E729</f>
        <v>502.06257075664615</v>
      </c>
      <c r="G512" s="449">
        <f t="shared" si="42"/>
        <v>0</v>
      </c>
      <c r="H512" s="449">
        <f>'Data information'!F729</f>
        <v>327.06717152351735</v>
      </c>
      <c r="I512" s="449">
        <f t="shared" si="43"/>
        <v>0</v>
      </c>
      <c r="J512" s="449">
        <f t="shared" si="44"/>
        <v>0</v>
      </c>
      <c r="K512" s="460"/>
    </row>
    <row r="513" spans="1:11" s="500" customFormat="1" hidden="1">
      <c r="A513" s="460"/>
      <c r="B513" s="482"/>
      <c r="C513" s="485" t="str">
        <f>'Data information'!C730</f>
        <v>งานลิฟท์ ทางเชื่อม 5</v>
      </c>
      <c r="D513" s="449"/>
      <c r="E513" s="450"/>
      <c r="F513" s="449"/>
      <c r="G513" s="449"/>
      <c r="H513" s="449"/>
      <c r="I513" s="449"/>
      <c r="J513" s="449"/>
      <c r="K513" s="460"/>
    </row>
    <row r="514" spans="1:11" s="500" customFormat="1" hidden="1">
      <c r="A514" s="460"/>
      <c r="B514" s="482"/>
      <c r="C514" s="489" t="str">
        <f>'Data information'!C731</f>
        <v xml:space="preserve"> - H-200x200x8x12 มม.</v>
      </c>
      <c r="D514" s="449"/>
      <c r="E514" s="450" t="str">
        <f>'Data information'!D731</f>
        <v>กก.</v>
      </c>
      <c r="F514" s="449">
        <f>'Data information'!E731</f>
        <v>33.409999999999997</v>
      </c>
      <c r="G514" s="449">
        <f t="shared" si="42"/>
        <v>0</v>
      </c>
      <c r="H514" s="449">
        <f>'Data information'!F731</f>
        <v>0</v>
      </c>
      <c r="I514" s="449">
        <f t="shared" si="43"/>
        <v>0</v>
      </c>
      <c r="J514" s="449">
        <f t="shared" si="44"/>
        <v>0</v>
      </c>
      <c r="K514" s="460"/>
    </row>
    <row r="515" spans="1:11" s="500" customFormat="1" hidden="1">
      <c r="A515" s="460"/>
      <c r="B515" s="482"/>
      <c r="C515" s="489" t="str">
        <f>'Data information'!C732</f>
        <v xml:space="preserve"> - H-194x150x6x9 มม.</v>
      </c>
      <c r="D515" s="449"/>
      <c r="E515" s="450" t="str">
        <f>'Data information'!D732</f>
        <v>กก.</v>
      </c>
      <c r="F515" s="449">
        <f>'Data information'!E732</f>
        <v>34.020000000000003</v>
      </c>
      <c r="G515" s="449">
        <f t="shared" si="42"/>
        <v>0</v>
      </c>
      <c r="H515" s="449">
        <f>'Data information'!F732</f>
        <v>0</v>
      </c>
      <c r="I515" s="449">
        <f t="shared" si="43"/>
        <v>0</v>
      </c>
      <c r="J515" s="449">
        <f t="shared" si="44"/>
        <v>0</v>
      </c>
      <c r="K515" s="460"/>
    </row>
    <row r="516" spans="1:11" s="500" customFormat="1" hidden="1">
      <c r="A516" s="460"/>
      <c r="B516" s="482"/>
      <c r="C516" s="489" t="str">
        <f>'Data information'!C733</f>
        <v xml:space="preserve"> - C-200x80x7.5x11 มม.</v>
      </c>
      <c r="D516" s="449"/>
      <c r="E516" s="450" t="str">
        <f>'Data information'!D733</f>
        <v>กก.</v>
      </c>
      <c r="F516" s="449">
        <f>'Data information'!E733</f>
        <v>33.409999999999997</v>
      </c>
      <c r="G516" s="449">
        <f t="shared" si="42"/>
        <v>0</v>
      </c>
      <c r="H516" s="449">
        <f>'Data information'!F733</f>
        <v>0</v>
      </c>
      <c r="I516" s="449">
        <f t="shared" si="43"/>
        <v>0</v>
      </c>
      <c r="J516" s="449">
        <f t="shared" si="44"/>
        <v>0</v>
      </c>
      <c r="K516" s="460"/>
    </row>
    <row r="517" spans="1:11" s="500" customFormat="1" hidden="1">
      <c r="A517" s="460"/>
      <c r="B517" s="482"/>
      <c r="C517" s="489" t="str">
        <f>'Data information'!C734</f>
        <v xml:space="preserve"> - แผ่นเหล็กขนาด 250X250X20mm. </v>
      </c>
      <c r="D517" s="449"/>
      <c r="E517" s="450" t="str">
        <f>'Data information'!D734</f>
        <v>กก.</v>
      </c>
      <c r="F517" s="449">
        <f>'Data information'!E734</f>
        <v>28.44</v>
      </c>
      <c r="G517" s="449">
        <f t="shared" si="42"/>
        <v>0</v>
      </c>
      <c r="H517" s="449">
        <f>'Data information'!F734</f>
        <v>0</v>
      </c>
      <c r="I517" s="449">
        <f t="shared" si="43"/>
        <v>0</v>
      </c>
      <c r="J517" s="449">
        <f t="shared" si="44"/>
        <v>0</v>
      </c>
      <c r="K517" s="460"/>
    </row>
    <row r="518" spans="1:11" s="500" customFormat="1" hidden="1">
      <c r="A518" s="460"/>
      <c r="B518" s="482"/>
      <c r="C518" s="489" t="str">
        <f>'Data information'!C735</f>
        <v xml:space="preserve"> - Dowel DB16 ยาว 0.40 ม.  </v>
      </c>
      <c r="D518" s="449"/>
      <c r="E518" s="450" t="str">
        <f>'Data information'!D735</f>
        <v>กก.</v>
      </c>
      <c r="F518" s="449">
        <f>'Data information'!E735</f>
        <v>20.14</v>
      </c>
      <c r="G518" s="449">
        <f t="shared" si="42"/>
        <v>0</v>
      </c>
      <c r="H518" s="449">
        <f>'Data information'!F735</f>
        <v>0</v>
      </c>
      <c r="I518" s="449">
        <f t="shared" si="43"/>
        <v>0</v>
      </c>
      <c r="J518" s="449">
        <f t="shared" si="44"/>
        <v>0</v>
      </c>
      <c r="K518" s="460"/>
    </row>
    <row r="519" spans="1:11" s="500" customFormat="1" hidden="1">
      <c r="A519" s="460"/>
      <c r="B519" s="482"/>
      <c r="C519" s="489" t="str">
        <f>'Data information'!C736</f>
        <v xml:space="preserve"> - ค่าแรงเชื่อม ประกอบเหล็กโครงสร้าง</v>
      </c>
      <c r="D519" s="449"/>
      <c r="E519" s="450" t="str">
        <f>'Data information'!D736</f>
        <v>กก.</v>
      </c>
      <c r="F519" s="449">
        <f>'Data information'!E736</f>
        <v>0</v>
      </c>
      <c r="G519" s="449">
        <f t="shared" si="42"/>
        <v>0</v>
      </c>
      <c r="H519" s="449">
        <f>'Data information'!F736</f>
        <v>10</v>
      </c>
      <c r="I519" s="449">
        <f t="shared" si="43"/>
        <v>0</v>
      </c>
      <c r="J519" s="449">
        <f t="shared" si="44"/>
        <v>0</v>
      </c>
      <c r="K519" s="460"/>
    </row>
    <row r="520" spans="1:11" s="500" customFormat="1" hidden="1">
      <c r="A520" s="460"/>
      <c r="B520" s="482"/>
      <c r="C520" s="489" t="str">
        <f>'Data information'!C737</f>
        <v xml:space="preserve"> - ทาสีกันสนิม</v>
      </c>
      <c r="D520" s="449"/>
      <c r="E520" s="450" t="str">
        <f>'Data information'!D737</f>
        <v>ตร.ม.</v>
      </c>
      <c r="F520" s="449">
        <f>'Data information'!E737</f>
        <v>22.42</v>
      </c>
      <c r="G520" s="449">
        <f t="shared" si="42"/>
        <v>0</v>
      </c>
      <c r="H520" s="449">
        <f>'Data information'!F737</f>
        <v>30</v>
      </c>
      <c r="I520" s="449">
        <f t="shared" si="43"/>
        <v>0</v>
      </c>
      <c r="J520" s="449">
        <f t="shared" si="44"/>
        <v>0</v>
      </c>
      <c r="K520" s="460"/>
    </row>
    <row r="521" spans="1:11" s="500" customFormat="1" hidden="1">
      <c r="A521" s="460"/>
      <c r="B521" s="482"/>
      <c r="C521" s="489" t="str">
        <f>'Data information'!C738</f>
        <v xml:space="preserve"> - ทาสีน้ำมัน</v>
      </c>
      <c r="D521" s="449"/>
      <c r="E521" s="450" t="str">
        <f>'Data information'!D738</f>
        <v>ตร.ม.</v>
      </c>
      <c r="F521" s="449">
        <f>'Data information'!E738</f>
        <v>66.12</v>
      </c>
      <c r="G521" s="449">
        <f t="shared" si="42"/>
        <v>0</v>
      </c>
      <c r="H521" s="449">
        <f>'Data information'!F738</f>
        <v>35</v>
      </c>
      <c r="I521" s="449">
        <f t="shared" si="43"/>
        <v>0</v>
      </c>
      <c r="J521" s="449">
        <f t="shared" si="44"/>
        <v>0</v>
      </c>
      <c r="K521" s="460"/>
    </row>
    <row r="522" spans="1:11" s="500" customFormat="1">
      <c r="A522" s="460"/>
      <c r="B522" s="482"/>
      <c r="C522" s="485" t="str">
        <f>'Data information'!C739</f>
        <v>ราวกันตก RL ทางเชื่อม</v>
      </c>
      <c r="D522" s="449"/>
      <c r="E522" s="450"/>
      <c r="F522" s="449"/>
      <c r="G522" s="449"/>
      <c r="H522" s="449"/>
      <c r="I522" s="449"/>
      <c r="J522" s="449"/>
      <c r="K522" s="460"/>
    </row>
    <row r="523" spans="1:11" s="500" customFormat="1">
      <c r="A523" s="460"/>
      <c r="B523" s="482"/>
      <c r="C523" s="489" t="str">
        <f>'Data information'!C740</f>
        <v xml:space="preserve"> - งานราวเหล็กกันตก </v>
      </c>
      <c r="D523" s="449"/>
      <c r="E523" s="450" t="str">
        <f>'Data information'!D740</f>
        <v>ม.</v>
      </c>
      <c r="F523" s="449">
        <f>'Data information'!E740</f>
        <v>502.06257075664615</v>
      </c>
      <c r="G523" s="449">
        <f t="shared" si="42"/>
        <v>0</v>
      </c>
      <c r="H523" s="449">
        <f>'Data information'!F740</f>
        <v>327.06717152351735</v>
      </c>
      <c r="I523" s="449">
        <f t="shared" si="43"/>
        <v>0</v>
      </c>
      <c r="J523" s="449">
        <f t="shared" si="44"/>
        <v>0</v>
      </c>
      <c r="K523" s="460"/>
    </row>
    <row r="524" spans="1:11" s="500" customFormat="1">
      <c r="A524" s="460"/>
      <c r="B524" s="482"/>
      <c r="C524" s="485" t="str">
        <f>'Data information'!C741</f>
        <v>ราวกันตก RL-2 ทางเชื่อม</v>
      </c>
      <c r="D524" s="449"/>
      <c r="E524" s="450"/>
      <c r="F524" s="449"/>
      <c r="G524" s="449"/>
      <c r="H524" s="449"/>
      <c r="I524" s="449"/>
      <c r="J524" s="449"/>
      <c r="K524" s="460"/>
    </row>
    <row r="525" spans="1:11" s="500" customFormat="1">
      <c r="A525" s="460"/>
      <c r="B525" s="482"/>
      <c r="C525" s="489" t="str">
        <f>'Data information'!C742</f>
        <v xml:space="preserve"> - งานราวเหล็กกันตก </v>
      </c>
      <c r="D525" s="449"/>
      <c r="E525" s="450" t="str">
        <f>'Data information'!D742</f>
        <v>ม.</v>
      </c>
      <c r="F525" s="449">
        <f>'Data information'!E742</f>
        <v>192.40384374999999</v>
      </c>
      <c r="G525" s="449">
        <f t="shared" si="42"/>
        <v>0</v>
      </c>
      <c r="H525" s="449">
        <f>'Data information'!F742</f>
        <v>80.226874999999993</v>
      </c>
      <c r="I525" s="449">
        <f t="shared" si="43"/>
        <v>0</v>
      </c>
      <c r="J525" s="449">
        <f t="shared" si="44"/>
        <v>0</v>
      </c>
      <c r="K525" s="460"/>
    </row>
    <row r="526" spans="1:11" s="500" customFormat="1" hidden="1">
      <c r="A526" s="480"/>
      <c r="B526" s="481"/>
      <c r="C526" s="485" t="str">
        <f>'Data information'!C743</f>
        <v>งานอื่นๆ</v>
      </c>
      <c r="D526" s="449"/>
      <c r="E526" s="458"/>
      <c r="F526" s="451"/>
      <c r="G526" s="451"/>
      <c r="H526" s="451"/>
      <c r="I526" s="451"/>
      <c r="J526" s="451"/>
      <c r="K526" s="451"/>
    </row>
    <row r="527" spans="1:11" s="500" customFormat="1" hidden="1">
      <c r="A527" s="451"/>
      <c r="B527" s="475"/>
      <c r="C527" s="485" t="str">
        <f>'Data information'!C744</f>
        <v>ผนัง 9</v>
      </c>
      <c r="D527" s="449"/>
      <c r="E527" s="450"/>
      <c r="F527" s="449"/>
      <c r="G527" s="449"/>
      <c r="H527" s="449"/>
      <c r="I527" s="449"/>
      <c r="J527" s="449"/>
      <c r="K527" s="469"/>
    </row>
    <row r="528" spans="1:11" s="500" customFormat="1" hidden="1">
      <c r="A528" s="460"/>
      <c r="B528" s="482"/>
      <c r="C528" s="489" t="str">
        <f>'Data information'!C745</f>
        <v xml:space="preserve"> - H-200x200x8x12 mm.</v>
      </c>
      <c r="D528" s="449"/>
      <c r="E528" s="450" t="str">
        <f>'Data information'!D745</f>
        <v>กก.</v>
      </c>
      <c r="F528" s="449">
        <f>'Data information'!E745</f>
        <v>33.409999999999997</v>
      </c>
      <c r="G528" s="449">
        <f t="shared" ref="G528:G544" si="45">D528*F528</f>
        <v>0</v>
      </c>
      <c r="H528" s="449">
        <f>'Data information'!F745</f>
        <v>0</v>
      </c>
      <c r="I528" s="449">
        <f t="shared" ref="I528:I544" si="46">D528*H528</f>
        <v>0</v>
      </c>
      <c r="J528" s="449">
        <f t="shared" ref="J528:J544" si="47">G528+I528</f>
        <v>0</v>
      </c>
      <c r="K528" s="460"/>
    </row>
    <row r="529" spans="1:11" s="500" customFormat="1" hidden="1">
      <c r="A529" s="460"/>
      <c r="B529" s="482"/>
      <c r="C529" s="489" t="str">
        <f>'Data information'!C746</f>
        <v xml:space="preserve"> - H-194x150x6x9 mm.</v>
      </c>
      <c r="D529" s="449"/>
      <c r="E529" s="450" t="str">
        <f>'Data information'!D746</f>
        <v>กก.</v>
      </c>
      <c r="F529" s="449">
        <f>'Data information'!E746</f>
        <v>34.020000000000003</v>
      </c>
      <c r="G529" s="449">
        <f t="shared" si="45"/>
        <v>0</v>
      </c>
      <c r="H529" s="449">
        <f>'Data information'!F746</f>
        <v>0</v>
      </c>
      <c r="I529" s="449">
        <f t="shared" si="46"/>
        <v>0</v>
      </c>
      <c r="J529" s="449">
        <f t="shared" si="47"/>
        <v>0</v>
      </c>
      <c r="K529" s="460"/>
    </row>
    <row r="530" spans="1:11" s="500" customFormat="1" hidden="1">
      <c r="A530" s="460"/>
      <c r="B530" s="482"/>
      <c r="C530" s="489" t="str">
        <f>'Data information'!C747</f>
        <v xml:space="preserve"> - H-100x100x6x8 mm.</v>
      </c>
      <c r="D530" s="449"/>
      <c r="E530" s="450" t="str">
        <f>'Data information'!D747</f>
        <v>กก.</v>
      </c>
      <c r="F530" s="449">
        <f>'Data information'!E747</f>
        <v>33.409999999999997</v>
      </c>
      <c r="G530" s="449">
        <f t="shared" si="45"/>
        <v>0</v>
      </c>
      <c r="H530" s="449">
        <f>'Data information'!F747</f>
        <v>0</v>
      </c>
      <c r="I530" s="449">
        <f t="shared" si="46"/>
        <v>0</v>
      </c>
      <c r="J530" s="449">
        <f t="shared" si="47"/>
        <v>0</v>
      </c>
      <c r="K530" s="460"/>
    </row>
    <row r="531" spans="1:11" s="500" customFormat="1" hidden="1">
      <c r="A531" s="460"/>
      <c r="B531" s="482"/>
      <c r="C531" s="489" t="str">
        <f>'Data information'!C748</f>
        <v xml:space="preserve"> - C-CHANNELS 300X90X10X15.5mm.</v>
      </c>
      <c r="D531" s="449"/>
      <c r="E531" s="450" t="str">
        <f>'Data information'!D748</f>
        <v>กก.</v>
      </c>
      <c r="F531" s="449">
        <f>'Data information'!E748</f>
        <v>38.93</v>
      </c>
      <c r="G531" s="449">
        <f t="shared" si="45"/>
        <v>0</v>
      </c>
      <c r="H531" s="449">
        <f>'Data information'!F748</f>
        <v>0</v>
      </c>
      <c r="I531" s="449">
        <f t="shared" si="46"/>
        <v>0</v>
      </c>
      <c r="J531" s="449">
        <f t="shared" si="47"/>
        <v>0</v>
      </c>
      <c r="K531" s="460"/>
    </row>
    <row r="532" spans="1:11" s="500" customFormat="1" hidden="1">
      <c r="A532" s="460"/>
      <c r="B532" s="482"/>
      <c r="C532" s="489" t="str">
        <f>'Data information'!C749</f>
        <v xml:space="preserve"> - เหล็กLG 100X100x3.2 mm. </v>
      </c>
      <c r="D532" s="449"/>
      <c r="E532" s="450" t="str">
        <f>'Data information'!D749</f>
        <v>กก.</v>
      </c>
      <c r="F532" s="449">
        <f>'Data information'!E749</f>
        <v>26.59</v>
      </c>
      <c r="G532" s="449">
        <f t="shared" si="45"/>
        <v>0</v>
      </c>
      <c r="H532" s="449">
        <f>'Data information'!F749</f>
        <v>0</v>
      </c>
      <c r="I532" s="449">
        <f t="shared" si="46"/>
        <v>0</v>
      </c>
      <c r="J532" s="449">
        <f t="shared" si="47"/>
        <v>0</v>
      </c>
      <c r="K532" s="460"/>
    </row>
    <row r="533" spans="1:11" s="500" customFormat="1" hidden="1">
      <c r="A533" s="460"/>
      <c r="B533" s="482"/>
      <c r="C533" s="489" t="str">
        <f>'Data information'!C750</f>
        <v xml:space="preserve"> - PL.300x300x12mm.</v>
      </c>
      <c r="D533" s="449"/>
      <c r="E533" s="450" t="str">
        <f>'Data information'!D750</f>
        <v>กก.</v>
      </c>
      <c r="F533" s="449">
        <f>'Data information'!E750</f>
        <v>25.12</v>
      </c>
      <c r="G533" s="449">
        <f t="shared" si="45"/>
        <v>0</v>
      </c>
      <c r="H533" s="449">
        <f>'Data information'!F750</f>
        <v>0</v>
      </c>
      <c r="I533" s="449">
        <f t="shared" si="46"/>
        <v>0</v>
      </c>
      <c r="J533" s="449">
        <f t="shared" si="47"/>
        <v>0</v>
      </c>
      <c r="K533" s="460"/>
    </row>
    <row r="534" spans="1:11" s="500" customFormat="1" hidden="1">
      <c r="A534" s="460"/>
      <c r="B534" s="482"/>
      <c r="C534" s="489" t="str">
        <f>'Data information'!C751</f>
        <v xml:space="preserve"> - Bolt M25 (ฝังลึก 0.50 ม.)</v>
      </c>
      <c r="D534" s="449"/>
      <c r="E534" s="450" t="str">
        <f>'Data information'!D751</f>
        <v>ชุด</v>
      </c>
      <c r="F534" s="449">
        <f>'Data information'!E751</f>
        <v>175</v>
      </c>
      <c r="G534" s="449">
        <f t="shared" si="45"/>
        <v>0</v>
      </c>
      <c r="H534" s="449">
        <f>'Data information'!F751</f>
        <v>0</v>
      </c>
      <c r="I534" s="449">
        <f t="shared" si="46"/>
        <v>0</v>
      </c>
      <c r="J534" s="449">
        <f t="shared" si="47"/>
        <v>0</v>
      </c>
      <c r="K534" s="460"/>
    </row>
    <row r="535" spans="1:11" s="500" customFormat="1" hidden="1">
      <c r="A535" s="460"/>
      <c r="B535" s="482"/>
      <c r="C535" s="489" t="str">
        <f>'Data information'!C752</f>
        <v xml:space="preserve"> - Bolt M20 (ฝังลึก 0.50 ม.)</v>
      </c>
      <c r="D535" s="449"/>
      <c r="E535" s="450" t="str">
        <f>'Data information'!D752</f>
        <v>ชุด</v>
      </c>
      <c r="F535" s="449">
        <f>'Data information'!E752</f>
        <v>150</v>
      </c>
      <c r="G535" s="449">
        <f t="shared" si="45"/>
        <v>0</v>
      </c>
      <c r="H535" s="449">
        <f>'Data information'!F752</f>
        <v>0</v>
      </c>
      <c r="I535" s="449">
        <f t="shared" si="46"/>
        <v>0</v>
      </c>
      <c r="J535" s="449">
        <f t="shared" si="47"/>
        <v>0</v>
      </c>
      <c r="K535" s="460"/>
    </row>
    <row r="536" spans="1:11" s="500" customFormat="1" hidden="1">
      <c r="A536" s="460"/>
      <c r="B536" s="482"/>
      <c r="C536" s="489" t="str">
        <f>'Data information'!C753</f>
        <v xml:space="preserve"> - Dowel 6-DB16 ยาว 0.40 m.</v>
      </c>
      <c r="D536" s="449"/>
      <c r="E536" s="450" t="str">
        <f>'Data information'!D753</f>
        <v>กก.</v>
      </c>
      <c r="F536" s="449">
        <f>'Data information'!E753</f>
        <v>20.14</v>
      </c>
      <c r="G536" s="449">
        <f t="shared" si="45"/>
        <v>0</v>
      </c>
      <c r="H536" s="449">
        <f>'Data information'!F753</f>
        <v>0</v>
      </c>
      <c r="I536" s="449">
        <f t="shared" si="46"/>
        <v>0</v>
      </c>
      <c r="J536" s="449">
        <f t="shared" si="47"/>
        <v>0</v>
      </c>
      <c r="K536" s="460"/>
    </row>
    <row r="537" spans="1:11" s="500" customFormat="1" hidden="1">
      <c r="A537" s="460"/>
      <c r="B537" s="482"/>
      <c r="C537" s="489" t="str">
        <f>'Data information'!C754</f>
        <v xml:space="preserve"> - Aluminium composite ใส้ในกันไฟ หนา 4 มม.</v>
      </c>
      <c r="D537" s="449"/>
      <c r="E537" s="450" t="str">
        <f>'Data information'!D754</f>
        <v>ตร.ม.</v>
      </c>
      <c r="F537" s="449">
        <f>'Data information'!E754</f>
        <v>1807.87</v>
      </c>
      <c r="G537" s="449">
        <f t="shared" si="45"/>
        <v>0</v>
      </c>
      <c r="H537" s="449">
        <f>'Data information'!F754</f>
        <v>0</v>
      </c>
      <c r="I537" s="449">
        <f t="shared" si="46"/>
        <v>0</v>
      </c>
      <c r="J537" s="449">
        <f t="shared" si="47"/>
        <v>0</v>
      </c>
      <c r="K537" s="460"/>
    </row>
    <row r="538" spans="1:11" s="500" customFormat="1" hidden="1">
      <c r="A538" s="460"/>
      <c r="B538" s="482"/>
      <c r="C538" s="489" t="str">
        <f>'Data information'!C755</f>
        <v xml:space="preserve"> - ค่าแรงเชื่อม</v>
      </c>
      <c r="D538" s="449"/>
      <c r="E538" s="450" t="str">
        <f>'Data information'!D755</f>
        <v>กก.</v>
      </c>
      <c r="F538" s="449">
        <f>'Data information'!E755</f>
        <v>0</v>
      </c>
      <c r="G538" s="449">
        <f t="shared" si="45"/>
        <v>0</v>
      </c>
      <c r="H538" s="449">
        <f>'Data information'!F755</f>
        <v>10</v>
      </c>
      <c r="I538" s="449">
        <f t="shared" si="46"/>
        <v>0</v>
      </c>
      <c r="J538" s="449">
        <f t="shared" si="47"/>
        <v>0</v>
      </c>
      <c r="K538" s="460"/>
    </row>
    <row r="539" spans="1:11" s="500" customFormat="1" hidden="1">
      <c r="A539" s="460"/>
      <c r="B539" s="482"/>
      <c r="C539" s="489" t="str">
        <f>'Data information'!C756</f>
        <v xml:space="preserve"> - ทาสีกันสนิม</v>
      </c>
      <c r="D539" s="449"/>
      <c r="E539" s="450" t="str">
        <f>'Data information'!D756</f>
        <v>ตร.ม.</v>
      </c>
      <c r="F539" s="449">
        <f>'Data information'!E756</f>
        <v>22.42</v>
      </c>
      <c r="G539" s="449">
        <f t="shared" si="45"/>
        <v>0</v>
      </c>
      <c r="H539" s="449">
        <f>'Data information'!F756</f>
        <v>30</v>
      </c>
      <c r="I539" s="449">
        <f t="shared" si="46"/>
        <v>0</v>
      </c>
      <c r="J539" s="449">
        <f t="shared" si="47"/>
        <v>0</v>
      </c>
      <c r="K539" s="460"/>
    </row>
    <row r="540" spans="1:11" s="500" customFormat="1" hidden="1">
      <c r="A540" s="460"/>
      <c r="B540" s="482"/>
      <c r="C540" s="489" t="str">
        <f>'Data information'!C757</f>
        <v xml:space="preserve"> - ทาสีน้ำมัน</v>
      </c>
      <c r="D540" s="449"/>
      <c r="E540" s="450" t="str">
        <f>'Data information'!D757</f>
        <v>ตร.ม.</v>
      </c>
      <c r="F540" s="449">
        <f>'Data information'!E757</f>
        <v>66.12</v>
      </c>
      <c r="G540" s="449">
        <f t="shared" si="45"/>
        <v>0</v>
      </c>
      <c r="H540" s="449">
        <f>'Data information'!F757</f>
        <v>35</v>
      </c>
      <c r="I540" s="449">
        <f t="shared" si="46"/>
        <v>0</v>
      </c>
      <c r="J540" s="449">
        <f t="shared" si="47"/>
        <v>0</v>
      </c>
      <c r="K540" s="460"/>
    </row>
    <row r="541" spans="1:11" s="500" customFormat="1" hidden="1">
      <c r="A541" s="460"/>
      <c r="B541" s="482"/>
      <c r="C541" s="485" t="str">
        <f>'Data information'!C758</f>
        <v xml:space="preserve"> - ราวกันตก RL 1อาคาร 1,3</v>
      </c>
      <c r="D541" s="449"/>
      <c r="E541" s="450"/>
      <c r="F541" s="449"/>
      <c r="G541" s="449"/>
      <c r="H541" s="449"/>
      <c r="I541" s="449"/>
      <c r="J541" s="449"/>
      <c r="K541" s="460"/>
    </row>
    <row r="542" spans="1:11" s="500" customFormat="1" hidden="1">
      <c r="A542" s="460"/>
      <c r="B542" s="482"/>
      <c r="C542" s="489" t="str">
        <f>'Data information'!C759</f>
        <v xml:space="preserve"> - งานราวเหล็กกันตก </v>
      </c>
      <c r="D542" s="449"/>
      <c r="E542" s="450" t="str">
        <f>'Data information'!D759</f>
        <v>ม.</v>
      </c>
      <c r="F542" s="449">
        <f>'Data information'!E759</f>
        <v>1065</v>
      </c>
      <c r="G542" s="449">
        <f t="shared" si="45"/>
        <v>0</v>
      </c>
      <c r="H542" s="449">
        <f>'Data information'!F759</f>
        <v>560</v>
      </c>
      <c r="I542" s="449">
        <f t="shared" si="46"/>
        <v>0</v>
      </c>
      <c r="J542" s="449">
        <f t="shared" si="47"/>
        <v>0</v>
      </c>
      <c r="K542" s="460"/>
    </row>
    <row r="543" spans="1:11" s="500" customFormat="1" hidden="1">
      <c r="A543" s="460"/>
      <c r="B543" s="482"/>
      <c r="C543" s="485" t="str">
        <f>'Data information'!C760</f>
        <v>ราวกันตก RL2 อาคาร3,4,5</v>
      </c>
      <c r="D543" s="449"/>
      <c r="E543" s="450"/>
      <c r="F543" s="449"/>
      <c r="G543" s="449"/>
      <c r="H543" s="449"/>
      <c r="I543" s="449"/>
      <c r="J543" s="449"/>
      <c r="K543" s="460"/>
    </row>
    <row r="544" spans="1:11" s="500" customFormat="1" hidden="1">
      <c r="A544" s="460"/>
      <c r="B544" s="482"/>
      <c r="C544" s="489" t="str">
        <f>'Data information'!C761</f>
        <v xml:space="preserve"> - งานราวเหล็กกันตก </v>
      </c>
      <c r="D544" s="449"/>
      <c r="E544" s="450" t="str">
        <f>'Data information'!D761</f>
        <v>ม.</v>
      </c>
      <c r="F544" s="449">
        <f>'Data information'!E761</f>
        <v>190</v>
      </c>
      <c r="G544" s="449">
        <f t="shared" si="45"/>
        <v>0</v>
      </c>
      <c r="H544" s="449">
        <f>'Data information'!F761</f>
        <v>114</v>
      </c>
      <c r="I544" s="449">
        <f t="shared" si="46"/>
        <v>0</v>
      </c>
      <c r="J544" s="449">
        <f t="shared" si="47"/>
        <v>0</v>
      </c>
      <c r="K544" s="460"/>
    </row>
    <row r="545" spans="1:11" s="500" customFormat="1" hidden="1">
      <c r="A545" s="460"/>
      <c r="B545" s="482"/>
      <c r="C545" s="485" t="str">
        <f>'Data information'!C762</f>
        <v>ราวกันตก RL3 อาคาร1</v>
      </c>
      <c r="D545" s="449"/>
      <c r="E545" s="450"/>
      <c r="F545" s="449"/>
      <c r="G545" s="449"/>
      <c r="H545" s="449"/>
      <c r="I545" s="449"/>
      <c r="J545" s="449"/>
      <c r="K545" s="460"/>
    </row>
    <row r="546" spans="1:11" s="500" customFormat="1" hidden="1">
      <c r="A546" s="460"/>
      <c r="B546" s="482"/>
      <c r="C546" s="489" t="str">
        <f>'Data information'!C763</f>
        <v xml:space="preserve"> - ราวระเบียงกระจกลามิเนตใส 6mm.+PVB 0.38mm.+6mm.ใส พร้อมวงกบอลูมิเนียม</v>
      </c>
      <c r="D546" s="449"/>
      <c r="E546" s="450" t="str">
        <f>'Data information'!D763</f>
        <v>ม.</v>
      </c>
      <c r="F546" s="449">
        <f>'Data information'!E763</f>
        <v>4131.8500000000004</v>
      </c>
      <c r="G546" s="449">
        <f t="shared" ref="G546:G562" si="48">D546*F546</f>
        <v>0</v>
      </c>
      <c r="H546" s="449">
        <f>'Data information'!F763</f>
        <v>0</v>
      </c>
      <c r="I546" s="449">
        <f t="shared" ref="I546:I562" si="49">D546*H546</f>
        <v>0</v>
      </c>
      <c r="J546" s="449">
        <f t="shared" ref="J546:J562" si="50">G546+I546</f>
        <v>0</v>
      </c>
      <c r="K546" s="460"/>
    </row>
    <row r="547" spans="1:11" s="500" customFormat="1" hidden="1">
      <c r="A547" s="460"/>
      <c r="B547" s="482"/>
      <c r="C547" s="489" t="str">
        <f>'Data information'!C764</f>
        <v xml:space="preserve"> - C-CHANNELS 300X90X10X15.5mm.</v>
      </c>
      <c r="D547" s="449"/>
      <c r="E547" s="450" t="str">
        <f>'Data information'!D764</f>
        <v>กก.</v>
      </c>
      <c r="F547" s="449">
        <f>'Data information'!E764</f>
        <v>38.93</v>
      </c>
      <c r="G547" s="449">
        <f t="shared" si="48"/>
        <v>0</v>
      </c>
      <c r="H547" s="449">
        <f>'Data information'!F764</f>
        <v>0</v>
      </c>
      <c r="I547" s="449">
        <f t="shared" si="49"/>
        <v>0</v>
      </c>
      <c r="J547" s="449">
        <f t="shared" si="50"/>
        <v>0</v>
      </c>
      <c r="K547" s="460"/>
    </row>
    <row r="548" spans="1:11" s="500" customFormat="1" hidden="1">
      <c r="A548" s="460"/>
      <c r="B548" s="482"/>
      <c r="C548" s="489" t="str">
        <f>'Data information'!C765</f>
        <v xml:space="preserve"> - ค่าแรงเชื่อม</v>
      </c>
      <c r="D548" s="449"/>
      <c r="E548" s="450" t="str">
        <f>'Data information'!D765</f>
        <v>กก.</v>
      </c>
      <c r="F548" s="449">
        <f>'Data information'!E765</f>
        <v>0</v>
      </c>
      <c r="G548" s="449">
        <f t="shared" si="48"/>
        <v>0</v>
      </c>
      <c r="H548" s="449">
        <f>'Data information'!F765</f>
        <v>10</v>
      </c>
      <c r="I548" s="449">
        <f t="shared" si="49"/>
        <v>0</v>
      </c>
      <c r="J548" s="449">
        <f t="shared" si="50"/>
        <v>0</v>
      </c>
      <c r="K548" s="460"/>
    </row>
    <row r="549" spans="1:11" s="500" customFormat="1" hidden="1">
      <c r="A549" s="460"/>
      <c r="B549" s="482"/>
      <c r="C549" s="489" t="str">
        <f>'Data information'!C766</f>
        <v xml:space="preserve"> - ทาสีกันสนิม</v>
      </c>
      <c r="D549" s="449"/>
      <c r="E549" s="450" t="str">
        <f>'Data information'!D766</f>
        <v>ตร.ม.</v>
      </c>
      <c r="F549" s="449">
        <f>'Data information'!E766</f>
        <v>35</v>
      </c>
      <c r="G549" s="449">
        <f t="shared" si="48"/>
        <v>0</v>
      </c>
      <c r="H549" s="449">
        <f>'Data information'!F766</f>
        <v>30</v>
      </c>
      <c r="I549" s="449">
        <f t="shared" si="49"/>
        <v>0</v>
      </c>
      <c r="J549" s="449">
        <f t="shared" si="50"/>
        <v>0</v>
      </c>
      <c r="K549" s="460"/>
    </row>
    <row r="550" spans="1:11" s="500" customFormat="1" hidden="1">
      <c r="A550" s="460"/>
      <c r="B550" s="482"/>
      <c r="C550" s="489" t="str">
        <f>'Data information'!C767</f>
        <v xml:space="preserve"> - ทาสีน้ำมัน</v>
      </c>
      <c r="D550" s="449"/>
      <c r="E550" s="450" t="str">
        <f>'Data information'!D767</f>
        <v>ตร.ม.</v>
      </c>
      <c r="F550" s="449">
        <f>'Data information'!E767</f>
        <v>45</v>
      </c>
      <c r="G550" s="449">
        <f t="shared" si="48"/>
        <v>0</v>
      </c>
      <c r="H550" s="449">
        <f>'Data information'!F767</f>
        <v>35</v>
      </c>
      <c r="I550" s="449">
        <f t="shared" si="49"/>
        <v>0</v>
      </c>
      <c r="J550" s="449">
        <f t="shared" si="50"/>
        <v>0</v>
      </c>
      <c r="K550" s="460"/>
    </row>
    <row r="551" spans="1:11" s="500" customFormat="1" hidden="1">
      <c r="A551" s="460"/>
      <c r="B551" s="482"/>
      <c r="C551" s="485" t="str">
        <f>'Data information'!C768</f>
        <v>ราวกันตก RL4 อาคาร1</v>
      </c>
      <c r="D551" s="449"/>
      <c r="E551" s="450"/>
      <c r="F551" s="449"/>
      <c r="G551" s="449"/>
      <c r="H551" s="449"/>
      <c r="I551" s="449"/>
      <c r="J551" s="449"/>
      <c r="K551" s="460"/>
    </row>
    <row r="552" spans="1:11" s="500" customFormat="1" hidden="1">
      <c r="A552" s="460"/>
      <c r="B552" s="482"/>
      <c r="C552" s="489" t="str">
        <f>'Data information'!C769</f>
        <v xml:space="preserve"> - งานราวเหล็กกันตก </v>
      </c>
      <c r="D552" s="449"/>
      <c r="E552" s="450" t="str">
        <f>'Data information'!D769</f>
        <v>ม.</v>
      </c>
      <c r="F552" s="449">
        <f>'Data information'!E769</f>
        <v>1178</v>
      </c>
      <c r="G552" s="449">
        <f t="shared" si="48"/>
        <v>0</v>
      </c>
      <c r="H552" s="449">
        <f>'Data information'!F769</f>
        <v>560</v>
      </c>
      <c r="I552" s="449">
        <f t="shared" si="49"/>
        <v>0</v>
      </c>
      <c r="J552" s="449">
        <f t="shared" si="50"/>
        <v>0</v>
      </c>
      <c r="K552" s="460"/>
    </row>
    <row r="553" spans="1:11" s="500" customFormat="1" hidden="1">
      <c r="A553" s="460"/>
      <c r="B553" s="482"/>
      <c r="C553" s="485" t="str">
        <f>'Data information'!C770</f>
        <v>งานเหล็กพับตกแต่งหน้าอาคาร</v>
      </c>
      <c r="D553" s="449"/>
      <c r="E553" s="450"/>
      <c r="F553" s="449"/>
      <c r="G553" s="449"/>
      <c r="H553" s="449"/>
      <c r="I553" s="449"/>
      <c r="J553" s="449"/>
      <c r="K553" s="460"/>
    </row>
    <row r="554" spans="1:11" s="500" customFormat="1" hidden="1">
      <c r="A554" s="460"/>
      <c r="B554" s="482"/>
      <c r="C554" s="489" t="str">
        <f>'Data information'!C771</f>
        <v xml:space="preserve"> - แผ่นเหล็กเรียบดำหนา 2 มม.พับรูตัวยูขนาด 300X100มม.</v>
      </c>
      <c r="D554" s="449"/>
      <c r="E554" s="450" t="str">
        <f>'Data information'!D771</f>
        <v>กก.</v>
      </c>
      <c r="F554" s="449">
        <f>'Data information'!E771</f>
        <v>24.43</v>
      </c>
      <c r="G554" s="449">
        <f t="shared" si="48"/>
        <v>0</v>
      </c>
      <c r="H554" s="449">
        <f>'Data information'!F771</f>
        <v>0</v>
      </c>
      <c r="I554" s="449">
        <f t="shared" si="49"/>
        <v>0</v>
      </c>
      <c r="J554" s="449">
        <f t="shared" si="50"/>
        <v>0</v>
      </c>
      <c r="K554" s="460"/>
    </row>
    <row r="555" spans="1:11" s="500" customFormat="1" hidden="1">
      <c r="A555" s="460"/>
      <c r="B555" s="482"/>
      <c r="C555" s="489" t="str">
        <f>'Data information'!C772</f>
        <v xml:space="preserve"> - ค่าแรงเชื่อม+พับ</v>
      </c>
      <c r="D555" s="449"/>
      <c r="E555" s="450" t="str">
        <f>'Data information'!D772</f>
        <v>กก.</v>
      </c>
      <c r="F555" s="449">
        <f>'Data information'!E772</f>
        <v>0</v>
      </c>
      <c r="G555" s="449">
        <f t="shared" si="48"/>
        <v>0</v>
      </c>
      <c r="H555" s="449">
        <f>'Data information'!F772</f>
        <v>10</v>
      </c>
      <c r="I555" s="449">
        <f t="shared" si="49"/>
        <v>0</v>
      </c>
      <c r="J555" s="449">
        <f t="shared" si="50"/>
        <v>0</v>
      </c>
      <c r="K555" s="460"/>
    </row>
    <row r="556" spans="1:11" s="500" customFormat="1" hidden="1">
      <c r="A556" s="460"/>
      <c r="B556" s="482"/>
      <c r="C556" s="489" t="str">
        <f>'Data information'!C773</f>
        <v xml:space="preserve"> - ทาสีกันสนิม</v>
      </c>
      <c r="D556" s="449"/>
      <c r="E556" s="450" t="str">
        <f>'Data information'!D773</f>
        <v>ตร.ม.</v>
      </c>
      <c r="F556" s="449">
        <f>'Data information'!E773</f>
        <v>22.42</v>
      </c>
      <c r="G556" s="449">
        <f t="shared" si="48"/>
        <v>0</v>
      </c>
      <c r="H556" s="449">
        <f>'Data information'!F773</f>
        <v>30</v>
      </c>
      <c r="I556" s="449">
        <f t="shared" si="49"/>
        <v>0</v>
      </c>
      <c r="J556" s="449">
        <f t="shared" si="50"/>
        <v>0</v>
      </c>
      <c r="K556" s="460"/>
    </row>
    <row r="557" spans="1:11" s="500" customFormat="1" hidden="1">
      <c r="A557" s="460"/>
      <c r="B557" s="482"/>
      <c r="C557" s="489" t="str">
        <f>'Data information'!C774</f>
        <v xml:space="preserve"> - ทาสีน้ำมัน</v>
      </c>
      <c r="D557" s="449"/>
      <c r="E557" s="450" t="str">
        <f>'Data information'!D774</f>
        <v>ตร.ม.</v>
      </c>
      <c r="F557" s="449">
        <f>'Data information'!E774</f>
        <v>66.12</v>
      </c>
      <c r="G557" s="449">
        <f t="shared" si="48"/>
        <v>0</v>
      </c>
      <c r="H557" s="449">
        <f>'Data information'!F774</f>
        <v>35</v>
      </c>
      <c r="I557" s="449">
        <f t="shared" si="49"/>
        <v>0</v>
      </c>
      <c r="J557" s="449">
        <f t="shared" si="50"/>
        <v>0</v>
      </c>
      <c r="K557" s="460"/>
    </row>
    <row r="558" spans="1:11" s="500" customFormat="1" hidden="1">
      <c r="A558" s="460"/>
      <c r="B558" s="482"/>
      <c r="C558" s="485" t="str">
        <f>'Data information'!C775</f>
        <v>หลังคาระแนงคลุมระเบียง (แบบขยาย SS1)</v>
      </c>
      <c r="D558" s="449"/>
      <c r="E558" s="450"/>
      <c r="F558" s="449"/>
      <c r="G558" s="449"/>
      <c r="H558" s="449"/>
      <c r="I558" s="449"/>
      <c r="J558" s="449"/>
      <c r="K558" s="469" t="s">
        <v>967</v>
      </c>
    </row>
    <row r="559" spans="1:11" s="500" customFormat="1" hidden="1">
      <c r="A559" s="460"/>
      <c r="B559" s="482"/>
      <c r="C559" s="489" t="str">
        <f>'Data information'!C776</f>
        <v xml:space="preserve"> - H-350x175x7x11 mm.</v>
      </c>
      <c r="D559" s="449"/>
      <c r="E559" s="450" t="str">
        <f>'Data information'!D776</f>
        <v>กก.</v>
      </c>
      <c r="F559" s="449">
        <f>'Data information'!E776</f>
        <v>33.409999999999997</v>
      </c>
      <c r="G559" s="449">
        <f t="shared" si="48"/>
        <v>0</v>
      </c>
      <c r="H559" s="449">
        <f>'Data information'!F776</f>
        <v>0</v>
      </c>
      <c r="I559" s="449">
        <f t="shared" si="49"/>
        <v>0</v>
      </c>
      <c r="J559" s="449">
        <f t="shared" si="50"/>
        <v>0</v>
      </c>
      <c r="K559" s="460"/>
    </row>
    <row r="560" spans="1:11" s="500" customFormat="1" hidden="1">
      <c r="A560" s="460"/>
      <c r="B560" s="482"/>
      <c r="C560" s="489" t="str">
        <f>'Data information'!C777</f>
        <v xml:space="preserve"> - C-CHANNELS 300X90X10X15.5mm.</v>
      </c>
      <c r="D560" s="449"/>
      <c r="E560" s="450" t="str">
        <f>'Data information'!D777</f>
        <v>กก.</v>
      </c>
      <c r="F560" s="449">
        <f>'Data information'!E777</f>
        <v>38.93</v>
      </c>
      <c r="G560" s="449">
        <f t="shared" si="48"/>
        <v>0</v>
      </c>
      <c r="H560" s="449">
        <f>'Data information'!F777</f>
        <v>0</v>
      </c>
      <c r="I560" s="449">
        <f t="shared" si="49"/>
        <v>0</v>
      </c>
      <c r="J560" s="449">
        <f t="shared" si="50"/>
        <v>0</v>
      </c>
      <c r="K560" s="460"/>
    </row>
    <row r="561" spans="1:11" s="500" customFormat="1" hidden="1">
      <c r="A561" s="460"/>
      <c r="B561" s="482"/>
      <c r="C561" s="489" t="str">
        <f>'Data information'!C778</f>
        <v xml:space="preserve"> - ระแนง อลูมิเนียมขนาด 6"</v>
      </c>
      <c r="D561" s="449"/>
      <c r="E561" s="450" t="str">
        <f>'Data information'!D778</f>
        <v>ม.</v>
      </c>
      <c r="F561" s="449">
        <f>'Data information'!E778</f>
        <v>378.35</v>
      </c>
      <c r="G561" s="449">
        <f t="shared" si="48"/>
        <v>0</v>
      </c>
      <c r="H561" s="449">
        <f>'Data information'!F778</f>
        <v>0</v>
      </c>
      <c r="I561" s="449">
        <f t="shared" si="49"/>
        <v>0</v>
      </c>
      <c r="J561" s="449">
        <f t="shared" si="50"/>
        <v>0</v>
      </c>
      <c r="K561" s="469"/>
    </row>
    <row r="562" spans="1:11" s="500" customFormat="1" hidden="1">
      <c r="A562" s="460"/>
      <c r="B562" s="482"/>
      <c r="C562" s="489" t="str">
        <f>'Data information'!C779</f>
        <v xml:space="preserve"> - ค่าแรงเชื่อม ประกอบเหล็กโครงสร้าง</v>
      </c>
      <c r="D562" s="449"/>
      <c r="E562" s="450" t="str">
        <f>'Data information'!D779</f>
        <v>กก.</v>
      </c>
      <c r="F562" s="449">
        <f>'Data information'!E779</f>
        <v>0</v>
      </c>
      <c r="G562" s="449">
        <f t="shared" si="48"/>
        <v>0</v>
      </c>
      <c r="H562" s="449">
        <f>'Data information'!F779</f>
        <v>10</v>
      </c>
      <c r="I562" s="449">
        <f t="shared" si="49"/>
        <v>0</v>
      </c>
      <c r="J562" s="449">
        <f t="shared" si="50"/>
        <v>0</v>
      </c>
      <c r="K562" s="460"/>
    </row>
    <row r="563" spans="1:11" s="500" customFormat="1" hidden="1">
      <c r="A563" s="460"/>
      <c r="B563" s="482"/>
      <c r="C563" s="489" t="str">
        <f>'Data information'!C780</f>
        <v xml:space="preserve"> - ทาสีกันสนิม</v>
      </c>
      <c r="D563" s="449"/>
      <c r="E563" s="450" t="str">
        <f>'Data information'!D780</f>
        <v>ตร.ม.</v>
      </c>
      <c r="F563" s="449">
        <f>'Data information'!E780</f>
        <v>22.42</v>
      </c>
      <c r="G563" s="449">
        <f>D563*F563</f>
        <v>0</v>
      </c>
      <c r="H563" s="449">
        <f>'Data information'!F780</f>
        <v>30</v>
      </c>
      <c r="I563" s="449">
        <f>D563*H563</f>
        <v>0</v>
      </c>
      <c r="J563" s="449">
        <f>G563+I563</f>
        <v>0</v>
      </c>
      <c r="K563" s="460"/>
    </row>
    <row r="564" spans="1:11" s="500" customFormat="1" hidden="1">
      <c r="A564" s="460"/>
      <c r="B564" s="482"/>
      <c r="C564" s="489" t="str">
        <f>'Data information'!C781</f>
        <v xml:space="preserve"> - ทาสีน้ำมัน</v>
      </c>
      <c r="D564" s="449"/>
      <c r="E564" s="450" t="str">
        <f>'Data information'!D781</f>
        <v>ตร.ม.</v>
      </c>
      <c r="F564" s="449">
        <f>'Data information'!E781</f>
        <v>66.12</v>
      </c>
      <c r="G564" s="449">
        <f t="shared" ref="G564:G573" si="51">D564*F564</f>
        <v>0</v>
      </c>
      <c r="H564" s="449">
        <f>'Data information'!F781</f>
        <v>35</v>
      </c>
      <c r="I564" s="449">
        <f t="shared" ref="I564:I573" si="52">D564*H564</f>
        <v>0</v>
      </c>
      <c r="J564" s="449">
        <f t="shared" ref="J564:J573" si="53">G564+I564</f>
        <v>0</v>
      </c>
      <c r="K564" s="460"/>
    </row>
    <row r="565" spans="1:11" s="500" customFormat="1" hidden="1">
      <c r="A565" s="460"/>
      <c r="B565" s="482"/>
      <c r="C565" s="485" t="str">
        <f>'Data information'!C782</f>
        <v>หลังคาคลุมทางเข้า (CAN0PY)</v>
      </c>
      <c r="D565" s="449"/>
      <c r="E565" s="450"/>
      <c r="F565" s="449"/>
      <c r="G565" s="449"/>
      <c r="H565" s="449"/>
      <c r="I565" s="449"/>
      <c r="J565" s="449"/>
      <c r="K565" s="460"/>
    </row>
    <row r="566" spans="1:11" s="500" customFormat="1" hidden="1">
      <c r="A566" s="460"/>
      <c r="B566" s="482"/>
      <c r="C566" s="489" t="str">
        <f>'Data information'!C783</f>
        <v xml:space="preserve"> - H-800x300x4x26 mm. 210 kg./m.</v>
      </c>
      <c r="D566" s="449"/>
      <c r="E566" s="450" t="str">
        <f>'Data information'!D783</f>
        <v>กก.</v>
      </c>
      <c r="F566" s="449">
        <f>'Data information'!E783</f>
        <v>35.35</v>
      </c>
      <c r="G566" s="449">
        <f t="shared" si="51"/>
        <v>0</v>
      </c>
      <c r="H566" s="449">
        <f>'Data information'!F783</f>
        <v>0</v>
      </c>
      <c r="I566" s="449">
        <f t="shared" si="52"/>
        <v>0</v>
      </c>
      <c r="J566" s="449">
        <f t="shared" si="53"/>
        <v>0</v>
      </c>
      <c r="K566" s="460"/>
    </row>
    <row r="567" spans="1:11" s="500" customFormat="1" hidden="1">
      <c r="A567" s="460"/>
      <c r="B567" s="482"/>
      <c r="C567" s="489" t="str">
        <f>'Data information'!C784</f>
        <v xml:space="preserve"> - H-400x200x8x13 mm.</v>
      </c>
      <c r="D567" s="449"/>
      <c r="E567" s="450" t="str">
        <f>'Data information'!D784</f>
        <v>กก.</v>
      </c>
      <c r="F567" s="449">
        <f>'Data information'!E784</f>
        <v>33.409999999999997</v>
      </c>
      <c r="G567" s="449">
        <f t="shared" si="51"/>
        <v>0</v>
      </c>
      <c r="H567" s="449">
        <f>'Data information'!F784</f>
        <v>0</v>
      </c>
      <c r="I567" s="449">
        <f t="shared" si="52"/>
        <v>0</v>
      </c>
      <c r="J567" s="449">
        <f t="shared" si="53"/>
        <v>0</v>
      </c>
      <c r="K567" s="460"/>
    </row>
    <row r="568" spans="1:11" s="500" customFormat="1" hidden="1">
      <c r="A568" s="460"/>
      <c r="B568" s="482"/>
      <c r="C568" s="489" t="str">
        <f>'Data information'!C785</f>
        <v xml:space="preserve"> - ระแนง อลูมิเนียมขนาด 6"</v>
      </c>
      <c r="D568" s="449"/>
      <c r="E568" s="450" t="str">
        <f>'Data information'!D785</f>
        <v>ม.</v>
      </c>
      <c r="F568" s="449">
        <f>'Data information'!E785</f>
        <v>378.35</v>
      </c>
      <c r="G568" s="449">
        <f t="shared" si="51"/>
        <v>0</v>
      </c>
      <c r="H568" s="449">
        <f>'Data information'!F785</f>
        <v>0</v>
      </c>
      <c r="I568" s="449">
        <f t="shared" si="52"/>
        <v>0</v>
      </c>
      <c r="J568" s="449">
        <f t="shared" si="53"/>
        <v>0</v>
      </c>
      <c r="K568" s="460"/>
    </row>
    <row r="569" spans="1:11" s="500" customFormat="1" hidden="1">
      <c r="A569" s="460"/>
      <c r="B569" s="482"/>
      <c r="C569" s="489" t="str">
        <f>'Data information'!C786</f>
        <v xml:space="preserve"> - หลังคากระจกลามิเนตสีเทา  เทมเปอร์ 6 มม.+PVB หนา0.38 มม.+กระจกใส 6 มม.</v>
      </c>
      <c r="D569" s="449"/>
      <c r="E569" s="450" t="str">
        <f>'Data information'!D786</f>
        <v>ตร.ม.</v>
      </c>
      <c r="F569" s="449">
        <f>'Data information'!E786</f>
        <v>1463.9</v>
      </c>
      <c r="G569" s="449">
        <f t="shared" si="51"/>
        <v>0</v>
      </c>
      <c r="H569" s="449">
        <f>'Data information'!F786</f>
        <v>0</v>
      </c>
      <c r="I569" s="449">
        <f t="shared" si="52"/>
        <v>0</v>
      </c>
      <c r="J569" s="449">
        <f t="shared" si="53"/>
        <v>0</v>
      </c>
      <c r="K569" s="460"/>
    </row>
    <row r="570" spans="1:11" s="500" customFormat="1" hidden="1">
      <c r="A570" s="460"/>
      <c r="B570" s="482"/>
      <c r="C570" s="489" t="str">
        <f>'Data information'!C787</f>
        <v xml:space="preserve"> - PL.500x300x20mm.</v>
      </c>
      <c r="D570" s="449"/>
      <c r="E570" s="450" t="str">
        <f>'Data information'!D787</f>
        <v>กก.</v>
      </c>
      <c r="F570" s="449">
        <f>'Data information'!E787</f>
        <v>28.44</v>
      </c>
      <c r="G570" s="449">
        <f t="shared" si="51"/>
        <v>0</v>
      </c>
      <c r="H570" s="449">
        <f>'Data information'!F787</f>
        <v>0</v>
      </c>
      <c r="I570" s="449">
        <f t="shared" si="52"/>
        <v>0</v>
      </c>
      <c r="J570" s="449">
        <f t="shared" si="53"/>
        <v>0</v>
      </c>
      <c r="K570" s="460"/>
    </row>
    <row r="571" spans="1:11" s="500" customFormat="1" hidden="1">
      <c r="A571" s="460"/>
      <c r="B571" s="482"/>
      <c r="C571" s="489" t="str">
        <f>'Data information'!C788</f>
        <v xml:space="preserve"> - Dowel DB16 (ฝังลึก 0.40 ม.)</v>
      </c>
      <c r="D571" s="449"/>
      <c r="E571" s="450" t="str">
        <f>'Data information'!D788</f>
        <v>กก.</v>
      </c>
      <c r="F571" s="449">
        <f>'Data information'!E788</f>
        <v>20.14</v>
      </c>
      <c r="G571" s="449">
        <f t="shared" si="51"/>
        <v>0</v>
      </c>
      <c r="H571" s="449">
        <f>'Data information'!F788</f>
        <v>0</v>
      </c>
      <c r="I571" s="449">
        <f t="shared" si="52"/>
        <v>0</v>
      </c>
      <c r="J571" s="449">
        <f t="shared" si="53"/>
        <v>0</v>
      </c>
      <c r="K571" s="460"/>
    </row>
    <row r="572" spans="1:11" s="500" customFormat="1" hidden="1">
      <c r="A572" s="460"/>
      <c r="B572" s="482"/>
      <c r="C572" s="489" t="str">
        <f>'Data information'!C789</f>
        <v xml:space="preserve"> - ค่าแรงเชื่อม ประกอบเหล็กโครงสร้าง</v>
      </c>
      <c r="D572" s="449"/>
      <c r="E572" s="450" t="str">
        <f>'Data information'!D789</f>
        <v>กก.</v>
      </c>
      <c r="F572" s="449">
        <f>'Data information'!E789</f>
        <v>0</v>
      </c>
      <c r="G572" s="449">
        <f t="shared" si="51"/>
        <v>0</v>
      </c>
      <c r="H572" s="449">
        <f>'Data information'!F789</f>
        <v>10</v>
      </c>
      <c r="I572" s="449">
        <f t="shared" si="52"/>
        <v>0</v>
      </c>
      <c r="J572" s="449">
        <f t="shared" si="53"/>
        <v>0</v>
      </c>
      <c r="K572" s="460"/>
    </row>
    <row r="573" spans="1:11" s="500" customFormat="1" hidden="1">
      <c r="A573" s="460"/>
      <c r="B573" s="482"/>
      <c r="C573" s="489" t="str">
        <f>'Data information'!C790</f>
        <v xml:space="preserve"> - ทาสีกันสนิม</v>
      </c>
      <c r="D573" s="449"/>
      <c r="E573" s="450" t="str">
        <f>'Data information'!D790</f>
        <v>ตร.ม.</v>
      </c>
      <c r="F573" s="449">
        <f>'Data information'!E790</f>
        <v>22.42</v>
      </c>
      <c r="G573" s="449">
        <f t="shared" si="51"/>
        <v>0</v>
      </c>
      <c r="H573" s="449">
        <f>'Data information'!F790</f>
        <v>30</v>
      </c>
      <c r="I573" s="449">
        <f t="shared" si="52"/>
        <v>0</v>
      </c>
      <c r="J573" s="449">
        <f t="shared" si="53"/>
        <v>0</v>
      </c>
      <c r="K573" s="460"/>
    </row>
    <row r="574" spans="1:11" s="500" customFormat="1" hidden="1">
      <c r="A574" s="460"/>
      <c r="B574" s="482"/>
      <c r="C574" s="489" t="str">
        <f>'Data information'!C791</f>
        <v xml:space="preserve"> - ทาสีน้ำมัน</v>
      </c>
      <c r="D574" s="449"/>
      <c r="E574" s="450" t="str">
        <f>'Data information'!D791</f>
        <v>ตร.ม.</v>
      </c>
      <c r="F574" s="449">
        <f>'Data information'!E791</f>
        <v>66.12</v>
      </c>
      <c r="G574" s="449">
        <f>D574*F574</f>
        <v>0</v>
      </c>
      <c r="H574" s="449">
        <f>'Data information'!F791</f>
        <v>35</v>
      </c>
      <c r="I574" s="449">
        <f>D574*H574</f>
        <v>0</v>
      </c>
      <c r="J574" s="449">
        <f>G574+I574</f>
        <v>0</v>
      </c>
      <c r="K574" s="460"/>
    </row>
    <row r="575" spans="1:11" s="500" customFormat="1" hidden="1">
      <c r="A575" s="460"/>
      <c r="B575" s="482"/>
      <c r="C575" s="485" t="str">
        <f>'Data information'!C792</f>
        <v>โครงสร้างพื้น ยกระดับห้องเรียนรวม</v>
      </c>
      <c r="D575" s="449"/>
      <c r="E575" s="450"/>
      <c r="F575" s="449"/>
      <c r="G575" s="449"/>
      <c r="H575" s="449"/>
      <c r="I575" s="449"/>
      <c r="J575" s="449"/>
      <c r="K575" s="469" t="s">
        <v>967</v>
      </c>
    </row>
    <row r="576" spans="1:11" s="500" customFormat="1" hidden="1">
      <c r="A576" s="460"/>
      <c r="B576" s="482"/>
      <c r="C576" s="489" t="str">
        <f>'Data information'!C793</f>
        <v xml:space="preserve"> - แผ่นวีว่าบอร์ดหนา 20 มม.</v>
      </c>
      <c r="D576" s="449"/>
      <c r="E576" s="450" t="str">
        <f>'Data information'!D793</f>
        <v>ตร.ม.</v>
      </c>
      <c r="F576" s="449">
        <f>'Data information'!E793</f>
        <v>271</v>
      </c>
      <c r="G576" s="449">
        <f t="shared" ref="G576:G585" si="54">D576*F576</f>
        <v>0</v>
      </c>
      <c r="H576" s="449">
        <f>'Data information'!F793</f>
        <v>15</v>
      </c>
      <c r="I576" s="449">
        <f t="shared" ref="I576:I585" si="55">D576*H576</f>
        <v>0</v>
      </c>
      <c r="J576" s="449">
        <f t="shared" ref="J576:J585" si="56">G576+I576</f>
        <v>0</v>
      </c>
      <c r="K576" s="460"/>
    </row>
    <row r="577" spans="1:11" s="500" customFormat="1" hidden="1">
      <c r="A577" s="460"/>
      <c r="B577" s="482"/>
      <c r="C577" s="489" t="str">
        <f>'Data information'!C794</f>
        <v xml:space="preserve"> - H-200x150x6x9 mm.</v>
      </c>
      <c r="D577" s="449"/>
      <c r="E577" s="450" t="str">
        <f>'Data information'!D794</f>
        <v>กก.</v>
      </c>
      <c r="F577" s="449">
        <f>'Data information'!E794</f>
        <v>33.46</v>
      </c>
      <c r="G577" s="449">
        <f t="shared" si="54"/>
        <v>0</v>
      </c>
      <c r="H577" s="449">
        <f>'Data information'!F794</f>
        <v>0</v>
      </c>
      <c r="I577" s="449">
        <f t="shared" si="55"/>
        <v>0</v>
      </c>
      <c r="J577" s="449">
        <f t="shared" si="56"/>
        <v>0</v>
      </c>
      <c r="K577" s="460"/>
    </row>
    <row r="578" spans="1:11" s="500" customFormat="1" hidden="1">
      <c r="A578" s="460"/>
      <c r="B578" s="482"/>
      <c r="C578" s="489" t="str">
        <f>'Data information'!C795</f>
        <v xml:space="preserve"> - H-150x150x7x10 mm.</v>
      </c>
      <c r="D578" s="449"/>
      <c r="E578" s="450" t="str">
        <f>'Data information'!D795</f>
        <v>กก.</v>
      </c>
      <c r="F578" s="449">
        <f>'Data information'!E795</f>
        <v>35.61</v>
      </c>
      <c r="G578" s="449">
        <f t="shared" si="54"/>
        <v>0</v>
      </c>
      <c r="H578" s="449">
        <f>'Data information'!F795</f>
        <v>0</v>
      </c>
      <c r="I578" s="449">
        <f t="shared" si="55"/>
        <v>0</v>
      </c>
      <c r="J578" s="449">
        <f t="shared" si="56"/>
        <v>0</v>
      </c>
      <c r="K578" s="460"/>
    </row>
    <row r="579" spans="1:11" s="500" customFormat="1" hidden="1">
      <c r="A579" s="460"/>
      <c r="B579" s="482"/>
      <c r="C579" s="489" t="str">
        <f>'Data information'!C796</f>
        <v xml:space="preserve"> - L-150x150x12 mm.</v>
      </c>
      <c r="D579" s="449"/>
      <c r="E579" s="450" t="str">
        <f>'Data information'!D796</f>
        <v>กก.</v>
      </c>
      <c r="F579" s="449">
        <f>'Data information'!E796</f>
        <v>37.42</v>
      </c>
      <c r="G579" s="449">
        <f t="shared" si="54"/>
        <v>0</v>
      </c>
      <c r="H579" s="449">
        <f>'Data information'!F796</f>
        <v>0</v>
      </c>
      <c r="I579" s="449">
        <f t="shared" si="55"/>
        <v>0</v>
      </c>
      <c r="J579" s="449">
        <f t="shared" si="56"/>
        <v>0</v>
      </c>
      <c r="K579" s="460"/>
    </row>
    <row r="580" spans="1:11" s="500" customFormat="1" hidden="1">
      <c r="A580" s="460"/>
      <c r="B580" s="482"/>
      <c r="C580" s="489" t="str">
        <f>'Data information'!C797</f>
        <v xml:space="preserve"> - C-125X50X20X2.3mm.</v>
      </c>
      <c r="D580" s="449"/>
      <c r="E580" s="450" t="str">
        <f>'Data information'!D797</f>
        <v>กก.</v>
      </c>
      <c r="F580" s="449">
        <f>'Data information'!E797</f>
        <v>27.3</v>
      </c>
      <c r="G580" s="449">
        <f t="shared" si="54"/>
        <v>0</v>
      </c>
      <c r="H580" s="449">
        <f>'Data information'!F797</f>
        <v>0</v>
      </c>
      <c r="I580" s="449">
        <f t="shared" si="55"/>
        <v>0</v>
      </c>
      <c r="J580" s="449">
        <f t="shared" si="56"/>
        <v>0</v>
      </c>
      <c r="K580" s="460"/>
    </row>
    <row r="581" spans="1:11" s="500" customFormat="1" hidden="1">
      <c r="A581" s="460"/>
      <c r="B581" s="482"/>
      <c r="C581" s="489" t="str">
        <f>'Data information'!C798</f>
        <v xml:space="preserve"> - C-75X45X15X2.3mm.</v>
      </c>
      <c r="D581" s="449"/>
      <c r="E581" s="450" t="str">
        <f>'Data information'!D798</f>
        <v>กก.</v>
      </c>
      <c r="F581" s="449">
        <f>'Data information'!E798</f>
        <v>27.3</v>
      </c>
      <c r="G581" s="449">
        <f t="shared" si="54"/>
        <v>0</v>
      </c>
      <c r="H581" s="449">
        <f>'Data information'!F798</f>
        <v>0</v>
      </c>
      <c r="I581" s="449">
        <f t="shared" si="55"/>
        <v>0</v>
      </c>
      <c r="J581" s="449">
        <f t="shared" si="56"/>
        <v>0</v>
      </c>
      <c r="K581" s="460"/>
    </row>
    <row r="582" spans="1:11" s="500" customFormat="1" hidden="1">
      <c r="A582" s="460"/>
      <c r="B582" s="482"/>
      <c r="C582" s="489" t="str">
        <f>'Data information'!C799</f>
        <v xml:space="preserve"> - PL.300X300X16mm.</v>
      </c>
      <c r="D582" s="449"/>
      <c r="E582" s="450" t="str">
        <f>'Data information'!D799</f>
        <v>กก.</v>
      </c>
      <c r="F582" s="449">
        <f>'Data information'!E799</f>
        <v>30.5</v>
      </c>
      <c r="G582" s="449">
        <f t="shared" si="54"/>
        <v>0</v>
      </c>
      <c r="H582" s="449">
        <f>'Data information'!F799</f>
        <v>0</v>
      </c>
      <c r="I582" s="449">
        <f t="shared" si="55"/>
        <v>0</v>
      </c>
      <c r="J582" s="449">
        <f t="shared" si="56"/>
        <v>0</v>
      </c>
      <c r="K582" s="460"/>
    </row>
    <row r="583" spans="1:11" s="500" customFormat="1" hidden="1">
      <c r="A583" s="460"/>
      <c r="B583" s="482"/>
      <c r="C583" s="489" t="str">
        <f>'Data information'!C800</f>
        <v xml:space="preserve"> - Dowel DB20 (ฝังลึก 0.40 ม.)</v>
      </c>
      <c r="D583" s="449"/>
      <c r="E583" s="450" t="str">
        <f>'Data information'!D800</f>
        <v>กก.</v>
      </c>
      <c r="F583" s="449">
        <f>'Data information'!E800</f>
        <v>20.18</v>
      </c>
      <c r="G583" s="449">
        <f t="shared" si="54"/>
        <v>0</v>
      </c>
      <c r="H583" s="449">
        <f>'Data information'!F800</f>
        <v>0</v>
      </c>
      <c r="I583" s="449">
        <f t="shared" si="55"/>
        <v>0</v>
      </c>
      <c r="J583" s="449">
        <f t="shared" si="56"/>
        <v>0</v>
      </c>
      <c r="K583" s="460"/>
    </row>
    <row r="584" spans="1:11" s="500" customFormat="1" hidden="1">
      <c r="A584" s="460"/>
      <c r="B584" s="482"/>
      <c r="C584" s="489" t="str">
        <f>'Data information'!C801</f>
        <v xml:space="preserve"> - ค่าแรงเชื่อม ประกอบเหล็กโครงสร้าง</v>
      </c>
      <c r="D584" s="449"/>
      <c r="E584" s="450" t="str">
        <f>'Data information'!D801</f>
        <v>กก.</v>
      </c>
      <c r="F584" s="449">
        <f>'Data information'!E801</f>
        <v>0</v>
      </c>
      <c r="G584" s="449">
        <f t="shared" si="54"/>
        <v>0</v>
      </c>
      <c r="H584" s="449">
        <f>'Data information'!F801</f>
        <v>10</v>
      </c>
      <c r="I584" s="449">
        <f t="shared" si="55"/>
        <v>0</v>
      </c>
      <c r="J584" s="449">
        <f t="shared" si="56"/>
        <v>0</v>
      </c>
      <c r="K584" s="460"/>
    </row>
    <row r="585" spans="1:11" s="500" customFormat="1" hidden="1">
      <c r="A585" s="460"/>
      <c r="B585" s="482"/>
      <c r="C585" s="489" t="str">
        <f>'Data information'!C802</f>
        <v xml:space="preserve"> - ทาสีกันสนิม</v>
      </c>
      <c r="D585" s="449"/>
      <c r="E585" s="450" t="str">
        <f>'Data information'!D802</f>
        <v>ตร.ม.</v>
      </c>
      <c r="F585" s="449">
        <f>'Data information'!E802</f>
        <v>22.42</v>
      </c>
      <c r="G585" s="449">
        <f t="shared" si="54"/>
        <v>0</v>
      </c>
      <c r="H585" s="449">
        <f>'Data information'!F802</f>
        <v>30</v>
      </c>
      <c r="I585" s="449">
        <f t="shared" si="55"/>
        <v>0</v>
      </c>
      <c r="J585" s="449">
        <f t="shared" si="56"/>
        <v>0</v>
      </c>
      <c r="K585" s="460"/>
    </row>
    <row r="586" spans="1:11" s="500" customFormat="1" hidden="1">
      <c r="A586" s="460"/>
      <c r="B586" s="482"/>
      <c r="C586" s="489" t="str">
        <f>'Data information'!C803</f>
        <v xml:space="preserve"> - ทาสีน้ำมัน</v>
      </c>
      <c r="D586" s="449"/>
      <c r="E586" s="450" t="str">
        <f>'Data information'!D803</f>
        <v>ตร.ม.</v>
      </c>
      <c r="F586" s="449">
        <f>'Data information'!E803</f>
        <v>66.12</v>
      </c>
      <c r="G586" s="449">
        <f>D586*F586</f>
        <v>0</v>
      </c>
      <c r="H586" s="449">
        <f>'Data information'!F803</f>
        <v>30</v>
      </c>
      <c r="I586" s="449">
        <f>D586*H586</f>
        <v>0</v>
      </c>
      <c r="J586" s="449">
        <f>G586+I586</f>
        <v>0</v>
      </c>
      <c r="K586" s="460"/>
    </row>
    <row r="587" spans="1:11" s="500" customFormat="1" hidden="1">
      <c r="A587" s="460"/>
      <c r="B587" s="482"/>
      <c r="C587" s="485" t="str">
        <f>'Data information'!C804</f>
        <v>ห้อง Pantry</v>
      </c>
      <c r="D587" s="449"/>
      <c r="E587" s="450"/>
      <c r="F587" s="449"/>
      <c r="G587" s="449"/>
      <c r="H587" s="449"/>
      <c r="I587" s="449"/>
      <c r="J587" s="449"/>
      <c r="K587" s="469" t="s">
        <v>967</v>
      </c>
    </row>
    <row r="588" spans="1:11" s="500" customFormat="1" hidden="1">
      <c r="A588" s="460"/>
      <c r="B588" s="482"/>
      <c r="C588" s="489" t="str">
        <f>'Data information'!C805</f>
        <v xml:space="preserve"> - เคาน์เตอร์ คสล. หนา 0.10 กว้าง 0.60 Top กระเบื้องพอร์แลน ห้อง Pantry</v>
      </c>
      <c r="D588" s="449"/>
      <c r="E588" s="450" t="str">
        <f>'Data information'!D805</f>
        <v>ม.</v>
      </c>
      <c r="F588" s="449">
        <f>'Data information'!E805</f>
        <v>980</v>
      </c>
      <c r="G588" s="449">
        <f>D588*F588</f>
        <v>0</v>
      </c>
      <c r="H588" s="449">
        <f>'Data information'!F805</f>
        <v>0</v>
      </c>
      <c r="I588" s="449">
        <f>D588*H588</f>
        <v>0</v>
      </c>
      <c r="J588" s="449">
        <f>G588+I588</f>
        <v>0</v>
      </c>
      <c r="K588" s="460"/>
    </row>
    <row r="589" spans="1:11" s="500" customFormat="1" hidden="1">
      <c r="A589" s="460"/>
      <c r="B589" s="482"/>
      <c r="C589" s="489" t="str">
        <f>'Data information'!C806</f>
        <v xml:space="preserve"> - อ่างล้างจานสำเร็จรูป ชนิด 1 หลุม ชนิดติดใต้เคาน์เตอร์</v>
      </c>
      <c r="D589" s="449"/>
      <c r="E589" s="450" t="str">
        <f>'Data information'!D806</f>
        <v>ชุด</v>
      </c>
      <c r="F589" s="449">
        <f>'Data information'!E806</f>
        <v>1500</v>
      </c>
      <c r="G589" s="449">
        <f>D589*F589</f>
        <v>0</v>
      </c>
      <c r="H589" s="449">
        <f>'Data information'!F806</f>
        <v>0</v>
      </c>
      <c r="I589" s="449">
        <f>D589*H589</f>
        <v>0</v>
      </c>
      <c r="J589" s="449">
        <f>G589+I589</f>
        <v>0</v>
      </c>
      <c r="K589" s="460"/>
    </row>
    <row r="590" spans="1:11" s="500" customFormat="1">
      <c r="A590" s="480"/>
      <c r="B590" s="481"/>
      <c r="C590" s="485" t="str">
        <f>'Data information'!C807</f>
        <v>งานทาสี</v>
      </c>
      <c r="D590" s="449"/>
      <c r="E590" s="458"/>
      <c r="F590" s="451"/>
      <c r="G590" s="451"/>
      <c r="H590" s="451"/>
      <c r="I590" s="451"/>
      <c r="J590" s="451"/>
      <c r="K590" s="451"/>
    </row>
    <row r="591" spans="1:11" s="500" customFormat="1">
      <c r="A591" s="451"/>
      <c r="B591" s="475"/>
      <c r="C591" s="489" t="str">
        <f>'Data information'!C808</f>
        <v xml:space="preserve"> - สีน้ำพลาสติกอคิลิค 100% ชนิดทาภายนอก</v>
      </c>
      <c r="D591" s="449"/>
      <c r="E591" s="450" t="str">
        <f>'Data information'!D808</f>
        <v>ตร.ม.</v>
      </c>
      <c r="F591" s="449">
        <f>'Data information'!E808</f>
        <v>64.84</v>
      </c>
      <c r="G591" s="449">
        <f>D591*F591</f>
        <v>0</v>
      </c>
      <c r="H591" s="449">
        <f>'Data information'!F808</f>
        <v>31</v>
      </c>
      <c r="I591" s="449">
        <f>D591*H591</f>
        <v>0</v>
      </c>
      <c r="J591" s="449">
        <f>G591+I591</f>
        <v>0</v>
      </c>
      <c r="K591" s="469"/>
    </row>
    <row r="592" spans="1:11" s="500" customFormat="1" hidden="1">
      <c r="A592" s="460"/>
      <c r="B592" s="482"/>
      <c r="C592" s="489" t="str">
        <f>'Data information'!C809</f>
        <v xml:space="preserve"> - สีน้ำพลาสติกอคิลิค 100% ชนิดทาภายใน</v>
      </c>
      <c r="D592" s="449"/>
      <c r="E592" s="450" t="str">
        <f>'Data information'!D809</f>
        <v>ตร.ม.</v>
      </c>
      <c r="F592" s="449">
        <f>'Data information'!E809</f>
        <v>50.05</v>
      </c>
      <c r="G592" s="449">
        <f>D592*F592</f>
        <v>0</v>
      </c>
      <c r="H592" s="449">
        <f>'Data information'!F809</f>
        <v>28</v>
      </c>
      <c r="I592" s="449">
        <f>D592*H592</f>
        <v>0</v>
      </c>
      <c r="J592" s="449">
        <f>G592+I592</f>
        <v>0</v>
      </c>
      <c r="K592" s="460"/>
    </row>
    <row r="593" spans="1:11" s="500" customFormat="1" hidden="1">
      <c r="A593" s="460"/>
      <c r="B593" s="482"/>
      <c r="C593" s="489" t="str">
        <f>'Data information'!C810</f>
        <v xml:space="preserve"> - สีน้ำพลาสติกอคิลิค 100% ชนิดทาภายนอกและภายใน</v>
      </c>
      <c r="D593" s="449"/>
      <c r="E593" s="450" t="str">
        <f>'Data information'!D810</f>
        <v>ตร.ม.</v>
      </c>
      <c r="F593" s="449">
        <f>'Data information'!E810</f>
        <v>50.05</v>
      </c>
      <c r="G593" s="449">
        <f>D593*F593</f>
        <v>0</v>
      </c>
      <c r="H593" s="449">
        <f>'Data information'!F810</f>
        <v>28</v>
      </c>
      <c r="I593" s="449">
        <f>D593*H593</f>
        <v>0</v>
      </c>
      <c r="J593" s="449">
        <f>G593+I593</f>
        <v>0</v>
      </c>
      <c r="K593" s="460"/>
    </row>
    <row r="594" spans="1:11" s="500" customFormat="1" hidden="1">
      <c r="A594" s="460"/>
      <c r="B594" s="482"/>
      <c r="C594" s="489" t="str">
        <f>'Data information'!C811</f>
        <v xml:space="preserve"> - สีน้ำพลาสติกอคิลิค 100% สำหรับฝ้าเพดาน</v>
      </c>
      <c r="D594" s="449"/>
      <c r="E594" s="450" t="str">
        <f>'Data information'!D811</f>
        <v>ตร.ม.</v>
      </c>
      <c r="F594" s="449">
        <f>'Data information'!E811</f>
        <v>50.05</v>
      </c>
      <c r="G594" s="449">
        <f>D594*F594</f>
        <v>0</v>
      </c>
      <c r="H594" s="449">
        <f>'Data information'!F811</f>
        <v>28</v>
      </c>
      <c r="I594" s="449">
        <f>D594*H594</f>
        <v>0</v>
      </c>
      <c r="J594" s="449">
        <f>G594+I594</f>
        <v>0</v>
      </c>
      <c r="K594" s="460"/>
    </row>
    <row r="595" spans="1:11" s="500" customFormat="1" hidden="1">
      <c r="A595" s="460"/>
      <c r="B595" s="482"/>
      <c r="C595" s="489" t="str">
        <f>'Data information'!C812</f>
        <v xml:space="preserve"> - น้ำยากันตะใคร่สูตรน้ำมัน</v>
      </c>
      <c r="D595" s="449"/>
      <c r="E595" s="450" t="str">
        <f>'Data information'!D812</f>
        <v>ตร.ม.</v>
      </c>
      <c r="F595" s="449">
        <f>'Data information'!E812</f>
        <v>10</v>
      </c>
      <c r="G595" s="449">
        <f>D595*F595</f>
        <v>0</v>
      </c>
      <c r="H595" s="449">
        <f>'Data information'!F812</f>
        <v>20</v>
      </c>
      <c r="I595" s="449">
        <f>D595*H595</f>
        <v>0</v>
      </c>
      <c r="J595" s="449">
        <f>G595+I595</f>
        <v>0</v>
      </c>
      <c r="K595" s="460"/>
    </row>
    <row r="596" spans="1:11" s="500" customFormat="1">
      <c r="A596" s="460"/>
      <c r="B596" s="482"/>
      <c r="C596" s="476"/>
      <c r="D596" s="449"/>
      <c r="E596" s="450"/>
      <c r="F596" s="449"/>
      <c r="G596" s="449"/>
      <c r="H596" s="449"/>
      <c r="I596" s="449"/>
      <c r="J596" s="449"/>
      <c r="K596" s="460"/>
    </row>
    <row r="597" spans="1:11" s="500" customFormat="1">
      <c r="A597" s="464"/>
      <c r="B597" s="703" t="str">
        <f>"รวม"&amp;B121</f>
        <v>รวมหมวดงานสถาปัตยกรรม</v>
      </c>
      <c r="C597" s="703"/>
      <c r="D597" s="462"/>
      <c r="E597" s="463"/>
      <c r="F597" s="462"/>
      <c r="G597" s="462">
        <f>SUM(G121:G596)</f>
        <v>0</v>
      </c>
      <c r="H597" s="462"/>
      <c r="I597" s="462">
        <f>SUM(I121:I596)</f>
        <v>0</v>
      </c>
      <c r="J597" s="462">
        <f>SUM(J121:J596)</f>
        <v>0</v>
      </c>
      <c r="K597" s="464"/>
    </row>
  </sheetData>
  <mergeCells count="15">
    <mergeCell ref="B28:C28"/>
    <mergeCell ref="B35:C35"/>
    <mergeCell ref="B120:C120"/>
    <mergeCell ref="B597:C597"/>
    <mergeCell ref="H7:I7"/>
    <mergeCell ref="F6:H6"/>
    <mergeCell ref="A1:K1"/>
    <mergeCell ref="K2:K5"/>
    <mergeCell ref="D5:F5"/>
    <mergeCell ref="A7:A8"/>
    <mergeCell ref="B7:C8"/>
    <mergeCell ref="D7:D8"/>
    <mergeCell ref="E7:E8"/>
    <mergeCell ref="F7:G7"/>
    <mergeCell ref="K7:K8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ปร.4.2.9 (7)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New,Regular"&amp;12อาคารทางเชื่อม&amp;R&amp;"TH Sarabun New,Regular"ทางเชื่อม  7</oddFooter>
  </headerFooter>
  <rowBreaks count="4" manualBreakCount="4">
    <brk id="28" max="16383" man="1"/>
    <brk id="35" max="10" man="1"/>
    <brk id="55" max="10" man="1"/>
    <brk id="120" max="1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7"/>
  <sheetViews>
    <sheetView view="pageBreakPreview" zoomScaleNormal="100" zoomScaleSheetLayoutView="100" workbookViewId="0">
      <selection activeCell="D9" sqref="D9:D597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2 ค่างานก่อสร้างตัวอาคาร     "&amp;'6'!C22</f>
        <v>ส่วนที่ 2 ค่างานก่อสร้างตัวอาคาร     อาคารทางเชื่อม</v>
      </c>
      <c r="B2" s="95"/>
      <c r="C2" s="96"/>
      <c r="D2" s="250"/>
      <c r="E2" s="438"/>
      <c r="F2" s="439"/>
      <c r="G2" s="266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3"/>
      <c r="E3" s="523"/>
      <c r="F3" s="522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519"/>
      <c r="E4" s="520"/>
      <c r="F4" s="520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s="500" customFormat="1" ht="24.75" thickTop="1">
      <c r="A9" s="492">
        <v>9.8000000000000007</v>
      </c>
      <c r="B9" s="493"/>
      <c r="C9" s="494" t="str">
        <f>'5.2.09'!B13&amp; 8</f>
        <v>อาคารทางเชื่อม8</v>
      </c>
      <c r="D9" s="495"/>
      <c r="E9" s="496"/>
      <c r="F9" s="495"/>
      <c r="G9" s="495"/>
      <c r="H9" s="495"/>
      <c r="I9" s="495"/>
      <c r="J9" s="495"/>
      <c r="K9" s="495"/>
    </row>
    <row r="10" spans="1:11" s="500" customFormat="1">
      <c r="A10" s="474" t="s">
        <v>1321</v>
      </c>
      <c r="B10" s="475" t="s">
        <v>23</v>
      </c>
      <c r="C10" s="476"/>
      <c r="D10" s="449"/>
      <c r="E10" s="450"/>
      <c r="F10" s="449"/>
      <c r="G10" s="449">
        <f>G35</f>
        <v>0</v>
      </c>
      <c r="H10" s="449"/>
      <c r="I10" s="449">
        <f>I35</f>
        <v>0</v>
      </c>
      <c r="J10" s="449">
        <f>G10+I10</f>
        <v>0</v>
      </c>
      <c r="K10" s="451"/>
    </row>
    <row r="11" spans="1:11" s="500" customFormat="1">
      <c r="A11" s="474" t="s">
        <v>1322</v>
      </c>
      <c r="B11" s="475" t="s">
        <v>47</v>
      </c>
      <c r="C11" s="476"/>
      <c r="D11" s="449"/>
      <c r="E11" s="450"/>
      <c r="F11" s="449"/>
      <c r="G11" s="449">
        <f>G120</f>
        <v>0</v>
      </c>
      <c r="H11" s="449"/>
      <c r="I11" s="449">
        <f>I120</f>
        <v>0</v>
      </c>
      <c r="J11" s="449">
        <f>G11+I11</f>
        <v>0</v>
      </c>
      <c r="K11" s="451"/>
    </row>
    <row r="12" spans="1:11" s="500" customFormat="1">
      <c r="A12" s="474" t="s">
        <v>1323</v>
      </c>
      <c r="B12" s="475" t="s">
        <v>8</v>
      </c>
      <c r="C12" s="476"/>
      <c r="D12" s="449"/>
      <c r="E12" s="450"/>
      <c r="F12" s="449"/>
      <c r="G12" s="449">
        <f>G597</f>
        <v>0</v>
      </c>
      <c r="H12" s="449"/>
      <c r="I12" s="449">
        <f>I597</f>
        <v>0</v>
      </c>
      <c r="J12" s="449">
        <f>G12+I12</f>
        <v>0</v>
      </c>
      <c r="K12" s="451"/>
    </row>
    <row r="13" spans="1:11" s="500" customFormat="1">
      <c r="A13" s="474"/>
      <c r="B13" s="475"/>
      <c r="C13" s="476"/>
      <c r="D13" s="449"/>
      <c r="E13" s="450"/>
      <c r="F13" s="449"/>
      <c r="G13" s="449"/>
      <c r="H13" s="449"/>
      <c r="I13" s="449"/>
      <c r="J13" s="449"/>
      <c r="K13" s="451"/>
    </row>
    <row r="14" spans="1:11" s="500" customFormat="1">
      <c r="A14" s="451"/>
      <c r="B14" s="475"/>
      <c r="C14" s="476"/>
      <c r="D14" s="449"/>
      <c r="E14" s="450"/>
      <c r="F14" s="449"/>
      <c r="G14" s="449"/>
      <c r="H14" s="449"/>
      <c r="I14" s="449"/>
      <c r="J14" s="449"/>
      <c r="K14" s="451"/>
    </row>
    <row r="15" spans="1:11" s="500" customFormat="1">
      <c r="A15" s="474"/>
      <c r="B15" s="475"/>
      <c r="C15" s="476"/>
      <c r="D15" s="449"/>
      <c r="E15" s="450"/>
      <c r="F15" s="449"/>
      <c r="G15" s="449"/>
      <c r="H15" s="449"/>
      <c r="I15" s="449"/>
      <c r="J15" s="449"/>
      <c r="K15" s="451"/>
    </row>
    <row r="16" spans="1:11" s="500" customFormat="1">
      <c r="A16" s="451"/>
      <c r="B16" s="475"/>
      <c r="C16" s="476"/>
      <c r="D16" s="449"/>
      <c r="E16" s="450"/>
      <c r="F16" s="449"/>
      <c r="G16" s="449"/>
      <c r="H16" s="449"/>
      <c r="I16" s="449"/>
      <c r="J16" s="449"/>
      <c r="K16" s="451"/>
    </row>
    <row r="17" spans="1:11" s="500" customFormat="1">
      <c r="A17" s="451"/>
      <c r="B17" s="475"/>
      <c r="C17" s="476"/>
      <c r="D17" s="449"/>
      <c r="E17" s="450"/>
      <c r="F17" s="449"/>
      <c r="G17" s="449"/>
      <c r="H17" s="449"/>
      <c r="I17" s="449"/>
      <c r="J17" s="449"/>
      <c r="K17" s="451"/>
    </row>
    <row r="18" spans="1:11" s="500" customFormat="1">
      <c r="A18" s="451"/>
      <c r="B18" s="475"/>
      <c r="C18" s="476"/>
      <c r="D18" s="449"/>
      <c r="E18" s="450"/>
      <c r="F18" s="449"/>
      <c r="G18" s="449"/>
      <c r="H18" s="449"/>
      <c r="I18" s="449"/>
      <c r="J18" s="449"/>
      <c r="K18" s="451"/>
    </row>
    <row r="19" spans="1:11" s="500" customFormat="1">
      <c r="A19" s="451"/>
      <c r="B19" s="475"/>
      <c r="C19" s="476"/>
      <c r="D19" s="449"/>
      <c r="E19" s="450"/>
      <c r="F19" s="449"/>
      <c r="G19" s="449"/>
      <c r="H19" s="449"/>
      <c r="I19" s="449"/>
      <c r="J19" s="449"/>
      <c r="K19" s="451"/>
    </row>
    <row r="20" spans="1:11" s="500" customFormat="1">
      <c r="A20" s="451"/>
      <c r="B20" s="475"/>
      <c r="C20" s="476"/>
      <c r="D20" s="449"/>
      <c r="E20" s="450"/>
      <c r="F20" s="449"/>
      <c r="G20" s="449"/>
      <c r="H20" s="449"/>
      <c r="I20" s="449"/>
      <c r="J20" s="449"/>
      <c r="K20" s="451"/>
    </row>
    <row r="21" spans="1:11" s="500" customFormat="1">
      <c r="A21" s="451"/>
      <c r="B21" s="475"/>
      <c r="C21" s="476"/>
      <c r="D21" s="449"/>
      <c r="E21" s="450"/>
      <c r="F21" s="449"/>
      <c r="G21" s="449"/>
      <c r="H21" s="449"/>
      <c r="I21" s="449"/>
      <c r="J21" s="449"/>
      <c r="K21" s="451"/>
    </row>
    <row r="22" spans="1:11" s="500" customFormat="1">
      <c r="A22" s="451"/>
      <c r="B22" s="475"/>
      <c r="C22" s="476"/>
      <c r="D22" s="449"/>
      <c r="E22" s="450"/>
      <c r="F22" s="449"/>
      <c r="G22" s="449"/>
      <c r="H22" s="449"/>
      <c r="I22" s="449"/>
      <c r="J22" s="449"/>
      <c r="K22" s="451"/>
    </row>
    <row r="23" spans="1:11" s="500" customFormat="1">
      <c r="A23" s="451"/>
      <c r="B23" s="475"/>
      <c r="C23" s="476"/>
      <c r="D23" s="449"/>
      <c r="E23" s="450"/>
      <c r="F23" s="449"/>
      <c r="G23" s="449"/>
      <c r="H23" s="449"/>
      <c r="I23" s="449"/>
      <c r="J23" s="449"/>
      <c r="K23" s="451"/>
    </row>
    <row r="24" spans="1:11" s="500" customFormat="1">
      <c r="A24" s="451"/>
      <c r="B24" s="475"/>
      <c r="C24" s="476"/>
      <c r="D24" s="449"/>
      <c r="E24" s="450"/>
      <c r="F24" s="449"/>
      <c r="G24" s="449"/>
      <c r="H24" s="449"/>
      <c r="I24" s="449"/>
      <c r="J24" s="449"/>
      <c r="K24" s="451"/>
    </row>
    <row r="25" spans="1:11" s="500" customFormat="1">
      <c r="A25" s="451"/>
      <c r="B25" s="475"/>
      <c r="C25" s="476"/>
      <c r="D25" s="449"/>
      <c r="E25" s="450"/>
      <c r="F25" s="449"/>
      <c r="G25" s="449"/>
      <c r="H25" s="449"/>
      <c r="I25" s="449"/>
      <c r="J25" s="449"/>
      <c r="K25" s="451"/>
    </row>
    <row r="26" spans="1:11" s="500" customFormat="1">
      <c r="A26" s="451"/>
      <c r="B26" s="475"/>
      <c r="C26" s="476"/>
      <c r="D26" s="449"/>
      <c r="E26" s="450"/>
      <c r="F26" s="449"/>
      <c r="G26" s="449"/>
      <c r="H26" s="449"/>
      <c r="I26" s="449"/>
      <c r="J26" s="449"/>
      <c r="K26" s="451"/>
    </row>
    <row r="27" spans="1:11" s="500" customFormat="1">
      <c r="A27" s="454"/>
      <c r="B27" s="477"/>
      <c r="C27" s="478"/>
      <c r="D27" s="452"/>
      <c r="E27" s="453"/>
      <c r="F27" s="452"/>
      <c r="G27" s="452"/>
      <c r="H27" s="452"/>
      <c r="I27" s="452"/>
      <c r="J27" s="452"/>
      <c r="K27" s="454"/>
    </row>
    <row r="28" spans="1:11" s="500" customFormat="1" ht="24.75" thickBot="1">
      <c r="A28" s="479"/>
      <c r="B28" s="702" t="str">
        <f>"รวม "&amp;C9</f>
        <v>รวม อาคารทางเชื่อม8</v>
      </c>
      <c r="C28" s="702"/>
      <c r="D28" s="455"/>
      <c r="E28" s="456"/>
      <c r="F28" s="455"/>
      <c r="G28" s="455">
        <f>SUM(G9:G27)</f>
        <v>0</v>
      </c>
      <c r="H28" s="455"/>
      <c r="I28" s="455">
        <f>SUM(I9:I27)</f>
        <v>0</v>
      </c>
      <c r="J28" s="455">
        <f>SUM(J9:J27)</f>
        <v>0</v>
      </c>
      <c r="K28" s="457"/>
    </row>
    <row r="29" spans="1:11" s="500" customFormat="1" ht="24.75" thickTop="1">
      <c r="A29" s="480" t="str">
        <f>A10</f>
        <v>9.8.1</v>
      </c>
      <c r="B29" s="481" t="str">
        <f>B10</f>
        <v>หมวดเตรียมงานวิศวกรรม</v>
      </c>
      <c r="C29" s="476"/>
      <c r="D29" s="451"/>
      <c r="E29" s="458"/>
      <c r="F29" s="451"/>
      <c r="G29" s="451"/>
      <c r="H29" s="451"/>
      <c r="I29" s="451"/>
      <c r="J29" s="451"/>
      <c r="K29" s="451"/>
    </row>
    <row r="30" spans="1:11" s="500" customFormat="1" hidden="1">
      <c r="A30" s="451"/>
      <c r="B30" s="475"/>
      <c r="C30" s="476" t="str">
        <f>'Data information'!C120</f>
        <v xml:space="preserve"> - งานทดสอบชั้นดิน Soil Boring Test</v>
      </c>
      <c r="D30" s="449"/>
      <c r="E30" s="450" t="str">
        <f>'Data information'!D120</f>
        <v>จุด</v>
      </c>
      <c r="F30" s="449">
        <f>'Data information'!E120</f>
        <v>0</v>
      </c>
      <c r="G30" s="449">
        <f>D30*F30</f>
        <v>0</v>
      </c>
      <c r="H30" s="449">
        <f>'Data information'!F120</f>
        <v>12500</v>
      </c>
      <c r="I30" s="449">
        <f>D30*H30</f>
        <v>0</v>
      </c>
      <c r="J30" s="449">
        <f>G30+I30</f>
        <v>0</v>
      </c>
      <c r="K30" s="449"/>
    </row>
    <row r="31" spans="1:11" s="500" customFormat="1">
      <c r="A31" s="451"/>
      <c r="B31" s="475"/>
      <c r="C31" s="476" t="str">
        <f>'Data information'!C121</f>
        <v xml:space="preserve"> - งานขุดดินฐานรากและถมคืน</v>
      </c>
      <c r="D31" s="449"/>
      <c r="E31" s="450" t="str">
        <f>'Data information'!D121</f>
        <v>ลบ.ม.</v>
      </c>
      <c r="F31" s="449">
        <f>'Data information'!E121</f>
        <v>0</v>
      </c>
      <c r="G31" s="449">
        <f>D31*F31</f>
        <v>0</v>
      </c>
      <c r="H31" s="449">
        <f>'Data information'!F121</f>
        <v>112</v>
      </c>
      <c r="I31" s="449">
        <f>D31*H31</f>
        <v>0</v>
      </c>
      <c r="J31" s="449">
        <f>G31+I31</f>
        <v>0</v>
      </c>
      <c r="K31" s="451"/>
    </row>
    <row r="32" spans="1:11" s="500" customFormat="1">
      <c r="A32" s="451"/>
      <c r="B32" s="475"/>
      <c r="C32" s="476" t="str">
        <f>'Data information'!C122</f>
        <v xml:space="preserve"> - งานทรายหยาบรองพื้น</v>
      </c>
      <c r="D32" s="449"/>
      <c r="E32" s="450" t="str">
        <f>'Data information'!D122</f>
        <v>ลบ.ม.</v>
      </c>
      <c r="F32" s="449">
        <f>'Data information'!E122</f>
        <v>514.02</v>
      </c>
      <c r="G32" s="449">
        <f>D32*F32</f>
        <v>0</v>
      </c>
      <c r="H32" s="449">
        <f>'Data information'!F122</f>
        <v>104</v>
      </c>
      <c r="I32" s="449">
        <f>D32*H32</f>
        <v>0</v>
      </c>
      <c r="J32" s="449">
        <f>G32+I32</f>
        <v>0</v>
      </c>
      <c r="K32" s="451"/>
    </row>
    <row r="33" spans="1:11" s="500" customFormat="1">
      <c r="A33" s="451"/>
      <c r="B33" s="475"/>
      <c r="C33" s="476" t="str">
        <f>'Data information'!C123</f>
        <v xml:space="preserve"> - งานคอนกรีตหยาบรองพื้น fc'=180 ksc.</v>
      </c>
      <c r="D33" s="449"/>
      <c r="E33" s="450" t="str">
        <f>'Data information'!D123</f>
        <v>ลบ.ม.</v>
      </c>
      <c r="F33" s="449">
        <f>'Data information'!E123</f>
        <v>1827.1</v>
      </c>
      <c r="G33" s="449">
        <f>D33*F33</f>
        <v>0</v>
      </c>
      <c r="H33" s="449">
        <f>'Data information'!F123</f>
        <v>327</v>
      </c>
      <c r="I33" s="449">
        <f>D33*H33</f>
        <v>0</v>
      </c>
      <c r="J33" s="449">
        <f>G33+I33</f>
        <v>0</v>
      </c>
      <c r="K33" s="451"/>
    </row>
    <row r="34" spans="1:11" s="500" customFormat="1">
      <c r="A34" s="460"/>
      <c r="B34" s="482"/>
      <c r="C34" s="483"/>
      <c r="D34" s="460"/>
      <c r="E34" s="461"/>
      <c r="F34" s="460"/>
      <c r="G34" s="460"/>
      <c r="H34" s="460"/>
      <c r="I34" s="460"/>
      <c r="J34" s="460"/>
      <c r="K34" s="460"/>
    </row>
    <row r="35" spans="1:11" s="500" customFormat="1">
      <c r="A35" s="464"/>
      <c r="B35" s="703" t="str">
        <f>"รวม"&amp;B29</f>
        <v>รวมหมวดเตรียมงานวิศวกรรม</v>
      </c>
      <c r="C35" s="703"/>
      <c r="D35" s="462"/>
      <c r="E35" s="463"/>
      <c r="F35" s="462"/>
      <c r="G35" s="462">
        <f>SUM(G29:G34)</f>
        <v>0</v>
      </c>
      <c r="H35" s="462"/>
      <c r="I35" s="462">
        <f>SUM(I29:I34)</f>
        <v>0</v>
      </c>
      <c r="J35" s="462">
        <f>SUM(J29:J34)</f>
        <v>0</v>
      </c>
      <c r="K35" s="464"/>
    </row>
    <row r="36" spans="1:11" s="500" customFormat="1">
      <c r="A36" s="480" t="str">
        <f>A11</f>
        <v>9.8.2</v>
      </c>
      <c r="B36" s="481" t="str">
        <f>B11</f>
        <v>หมวดงานวิศวกรรมโครงสร้าง</v>
      </c>
      <c r="C36" s="476"/>
      <c r="D36" s="451"/>
      <c r="E36" s="458"/>
      <c r="F36" s="451"/>
      <c r="G36" s="451"/>
      <c r="H36" s="451"/>
      <c r="I36" s="451"/>
      <c r="J36" s="451"/>
      <c r="K36" s="451"/>
    </row>
    <row r="37" spans="1:11" s="500" customFormat="1">
      <c r="A37" s="480"/>
      <c r="B37" s="481"/>
      <c r="C37" s="484" t="str">
        <f>'Data information'!C126</f>
        <v>งานโครงสร้างเสาเข็มเจาะ</v>
      </c>
      <c r="D37" s="451"/>
      <c r="E37" s="458"/>
      <c r="F37" s="451"/>
      <c r="G37" s="451"/>
      <c r="H37" s="451"/>
      <c r="I37" s="451"/>
      <c r="J37" s="451"/>
      <c r="K37" s="451"/>
    </row>
    <row r="38" spans="1:11" s="500" customFormat="1">
      <c r="A38" s="451"/>
      <c r="B38" s="475"/>
      <c r="C38" s="476" t="str">
        <f>'Data information'!C127</f>
        <v xml:space="preserve"> - งานเสาเข็มเจาะ Dia.0.35 x 6.00 ม.</v>
      </c>
      <c r="D38" s="449"/>
      <c r="E38" s="450" t="str">
        <f>'Data information'!D127</f>
        <v>ต้น</v>
      </c>
      <c r="F38" s="449">
        <f>'Data information'!E127</f>
        <v>6720</v>
      </c>
      <c r="G38" s="449">
        <f>D38*F38</f>
        <v>0</v>
      </c>
      <c r="H38" s="449">
        <f>'Data information'!F127</f>
        <v>0</v>
      </c>
      <c r="I38" s="449">
        <f>D38*H38</f>
        <v>0</v>
      </c>
      <c r="J38" s="449">
        <f>G38+I38</f>
        <v>0</v>
      </c>
      <c r="K38" s="449"/>
    </row>
    <row r="39" spans="1:11" s="500" customFormat="1">
      <c r="A39" s="451"/>
      <c r="B39" s="475"/>
      <c r="C39" s="476" t="str">
        <f>'Data information'!C128</f>
        <v xml:space="preserve"> - งานเสาเข็มเจาะ Dia.0.60 x 6.00 ม.</v>
      </c>
      <c r="D39" s="449"/>
      <c r="E39" s="450" t="str">
        <f>'Data information'!D128</f>
        <v>ต้น</v>
      </c>
      <c r="F39" s="449">
        <f>'Data information'!E128</f>
        <v>12240</v>
      </c>
      <c r="G39" s="449">
        <f t="shared" ref="G39:G46" si="0">D39*F39</f>
        <v>0</v>
      </c>
      <c r="H39" s="449">
        <f>'Data information'!F128</f>
        <v>0</v>
      </c>
      <c r="I39" s="449">
        <f t="shared" ref="I39:I46" si="1">D39*H39</f>
        <v>0</v>
      </c>
      <c r="J39" s="449">
        <f t="shared" ref="J39:J46" si="2">G39+I39</f>
        <v>0</v>
      </c>
      <c r="K39" s="451"/>
    </row>
    <row r="40" spans="1:11" s="500" customFormat="1">
      <c r="A40" s="451"/>
      <c r="B40" s="475"/>
      <c r="C40" s="476" t="str">
        <f>'Data information'!C129</f>
        <v xml:space="preserve"> - ค่าสกัดหัวเสาเข็มเจาะ  (Dia.0.35 m.)</v>
      </c>
      <c r="D40" s="449"/>
      <c r="E40" s="450" t="str">
        <f>'Data information'!D129</f>
        <v>ต้น</v>
      </c>
      <c r="F40" s="449">
        <f>'Data information'!E129</f>
        <v>0</v>
      </c>
      <c r="G40" s="449">
        <f t="shared" si="0"/>
        <v>0</v>
      </c>
      <c r="H40" s="449">
        <f>'Data information'!F129</f>
        <v>350</v>
      </c>
      <c r="I40" s="449">
        <f t="shared" si="1"/>
        <v>0</v>
      </c>
      <c r="J40" s="449">
        <f t="shared" si="2"/>
        <v>0</v>
      </c>
      <c r="K40" s="451"/>
    </row>
    <row r="41" spans="1:11" s="500" customFormat="1">
      <c r="A41" s="451"/>
      <c r="B41" s="475"/>
      <c r="C41" s="476" t="str">
        <f>'Data information'!C130</f>
        <v xml:space="preserve"> - ค่าสกัดหัวเสาเข็มเจาะ  (Dia.0.60 m.)</v>
      </c>
      <c r="D41" s="449"/>
      <c r="E41" s="450" t="str">
        <f>'Data information'!D130</f>
        <v>ต้น</v>
      </c>
      <c r="F41" s="449">
        <f>'Data information'!E130</f>
        <v>0</v>
      </c>
      <c r="G41" s="449">
        <f t="shared" si="0"/>
        <v>0</v>
      </c>
      <c r="H41" s="449">
        <f>'Data information'!F130</f>
        <v>600</v>
      </c>
      <c r="I41" s="449">
        <f t="shared" si="1"/>
        <v>0</v>
      </c>
      <c r="J41" s="449">
        <f t="shared" si="2"/>
        <v>0</v>
      </c>
      <c r="K41" s="451"/>
    </row>
    <row r="42" spans="1:11" s="500" customFormat="1">
      <c r="A42" s="451"/>
      <c r="B42" s="475"/>
      <c r="C42" s="484" t="str">
        <f>'Data information'!C131</f>
        <v>งานทดสอบการรับน้ำหนักเสาเข็ม</v>
      </c>
      <c r="D42" s="449"/>
      <c r="E42" s="450"/>
      <c r="F42" s="449"/>
      <c r="G42" s="449"/>
      <c r="H42" s="449"/>
      <c r="I42" s="449"/>
      <c r="J42" s="449"/>
      <c r="K42" s="451"/>
    </row>
    <row r="43" spans="1:11" s="500" customFormat="1" ht="48">
      <c r="A43" s="451"/>
      <c r="B43" s="475"/>
      <c r="C43" s="490" t="str">
        <f>'Data information'!C132</f>
        <v xml:space="preserve"> - งานทดสอบการรับน้ำหนักเสาเข็มโดยวิธี Dynamic Load Test  (Dia.0.35 m.=23 Ton)</v>
      </c>
      <c r="D43" s="449"/>
      <c r="E43" s="450" t="str">
        <f>'Data information'!D132</f>
        <v>ต้น</v>
      </c>
      <c r="F43" s="449">
        <f>'Data information'!E132</f>
        <v>0</v>
      </c>
      <c r="G43" s="449">
        <f t="shared" si="0"/>
        <v>0</v>
      </c>
      <c r="H43" s="449">
        <f>'Data information'!F132</f>
        <v>10000</v>
      </c>
      <c r="I43" s="449">
        <f t="shared" si="1"/>
        <v>0</v>
      </c>
      <c r="J43" s="449">
        <f t="shared" si="2"/>
        <v>0</v>
      </c>
      <c r="K43" s="451"/>
    </row>
    <row r="44" spans="1:11" s="500" customFormat="1" ht="48">
      <c r="A44" s="451"/>
      <c r="B44" s="475"/>
      <c r="C44" s="490" t="str">
        <f>'Data information'!C133</f>
        <v xml:space="preserve"> - งานทดสอบการรับน้ำหนักเสาเข็มโดยวิธี Dynamic Load Test  (Dia.0.60 m.=54 Ton)</v>
      </c>
      <c r="D44" s="449"/>
      <c r="E44" s="450" t="str">
        <f>'Data information'!D133</f>
        <v>ต้น</v>
      </c>
      <c r="F44" s="449">
        <f>'Data information'!E133</f>
        <v>0</v>
      </c>
      <c r="G44" s="449">
        <f t="shared" si="0"/>
        <v>0</v>
      </c>
      <c r="H44" s="449">
        <f>'Data information'!F133</f>
        <v>10000</v>
      </c>
      <c r="I44" s="449">
        <f t="shared" si="1"/>
        <v>0</v>
      </c>
      <c r="J44" s="449">
        <f t="shared" si="2"/>
        <v>0</v>
      </c>
      <c r="K44" s="451"/>
    </row>
    <row r="45" spans="1:11" s="500" customFormat="1" hidden="1">
      <c r="A45" s="451"/>
      <c r="B45" s="475"/>
      <c r="C45" s="476" t="str">
        <f>'Data information'!C134</f>
        <v xml:space="preserve"> - งานทดสอบการรับน้ำหนักเสาเข็มโดยวิธี Static Load Test</v>
      </c>
      <c r="D45" s="449"/>
      <c r="E45" s="450">
        <f>'Data information'!D134</f>
        <v>0</v>
      </c>
      <c r="F45" s="449">
        <f>'Data information'!E134</f>
        <v>0</v>
      </c>
      <c r="G45" s="449">
        <f t="shared" si="0"/>
        <v>0</v>
      </c>
      <c r="H45" s="449">
        <f>'Data information'!F134</f>
        <v>0</v>
      </c>
      <c r="I45" s="449">
        <f t="shared" si="1"/>
        <v>0</v>
      </c>
      <c r="J45" s="449">
        <f t="shared" si="2"/>
        <v>0</v>
      </c>
      <c r="K45" s="451"/>
    </row>
    <row r="46" spans="1:11" s="500" customFormat="1">
      <c r="A46" s="451"/>
      <c r="B46" s="475"/>
      <c r="C46" s="476" t="str">
        <f>'Data information'!C135</f>
        <v xml:space="preserve"> - งานทดสอบความสมบูรณ์ของเสาเข็มโดยวิธี Seismic Test</v>
      </c>
      <c r="D46" s="449"/>
      <c r="E46" s="450" t="str">
        <f>'Data information'!D135</f>
        <v>ต้น</v>
      </c>
      <c r="F46" s="449">
        <f>'Data information'!E135</f>
        <v>0</v>
      </c>
      <c r="G46" s="449">
        <f t="shared" si="0"/>
        <v>0</v>
      </c>
      <c r="H46" s="449">
        <f>'Data information'!F135</f>
        <v>250</v>
      </c>
      <c r="I46" s="449">
        <f t="shared" si="1"/>
        <v>0</v>
      </c>
      <c r="J46" s="449">
        <f t="shared" si="2"/>
        <v>0</v>
      </c>
      <c r="K46" s="451"/>
    </row>
    <row r="47" spans="1:11" s="500" customFormat="1">
      <c r="A47" s="451"/>
      <c r="B47" s="475"/>
      <c r="C47" s="485" t="str">
        <f>'Data information'!C136</f>
        <v>งานคอนกรีตโครงสร้าง</v>
      </c>
      <c r="D47" s="449"/>
      <c r="E47" s="450"/>
      <c r="F47" s="449"/>
      <c r="G47" s="449"/>
      <c r="H47" s="449"/>
      <c r="I47" s="449"/>
      <c r="J47" s="449"/>
      <c r="K47" s="451"/>
    </row>
    <row r="48" spans="1:11" s="500" customFormat="1">
      <c r="A48" s="451"/>
      <c r="B48" s="475"/>
      <c r="C48" s="476" t="str">
        <f>'Data information'!C137</f>
        <v xml:space="preserve"> - คอนกรีตโครงสร้าง  fc'= 280 ksc. ทรงกระบอก</v>
      </c>
      <c r="D48" s="449"/>
      <c r="E48" s="450" t="str">
        <f>'Data information'!D137</f>
        <v>ลบ.ม.</v>
      </c>
      <c r="F48" s="449">
        <f>'Data information'!E137</f>
        <v>2046.73</v>
      </c>
      <c r="G48" s="449">
        <f t="shared" ref="G48:G65" si="3">D48*F48</f>
        <v>0</v>
      </c>
      <c r="H48" s="449">
        <f>'Data information'!F137</f>
        <v>519</v>
      </c>
      <c r="I48" s="449">
        <f t="shared" ref="I48:I65" si="4">D48*H48</f>
        <v>0</v>
      </c>
      <c r="J48" s="449">
        <f t="shared" ref="J48:J65" si="5">G48+I48</f>
        <v>0</v>
      </c>
      <c r="K48" s="451"/>
    </row>
    <row r="49" spans="1:11" s="500" customFormat="1" hidden="1">
      <c r="A49" s="451"/>
      <c r="B49" s="475"/>
      <c r="C49" s="476" t="str">
        <f>'Data information'!C138</f>
        <v xml:space="preserve"> - คอนกรีตโครงสร้าง  fc'=320 ksc. ทรงกระบอก</v>
      </c>
      <c r="D49" s="449"/>
      <c r="E49" s="450" t="str">
        <f>'Data information'!D138</f>
        <v>ลบ.ม.</v>
      </c>
      <c r="F49" s="449">
        <f>'Data information'!E138</f>
        <v>2149.5300000000002</v>
      </c>
      <c r="G49" s="449">
        <f t="shared" si="3"/>
        <v>0</v>
      </c>
      <c r="H49" s="449">
        <f>'Data information'!F138</f>
        <v>519</v>
      </c>
      <c r="I49" s="449">
        <f t="shared" si="4"/>
        <v>0</v>
      </c>
      <c r="J49" s="449">
        <f t="shared" si="5"/>
        <v>0</v>
      </c>
      <c r="K49" s="451"/>
    </row>
    <row r="50" spans="1:11" s="500" customFormat="1">
      <c r="A50" s="451"/>
      <c r="B50" s="475"/>
      <c r="C50" s="484" t="str">
        <f>'Data information'!C139</f>
        <v>งานแบบหล่อคอนกรีต</v>
      </c>
      <c r="D50" s="449"/>
      <c r="E50" s="450"/>
      <c r="F50" s="449"/>
      <c r="G50" s="449"/>
      <c r="H50" s="449"/>
      <c r="I50" s="449"/>
      <c r="J50" s="449"/>
      <c r="K50" s="451"/>
    </row>
    <row r="51" spans="1:11" s="500" customFormat="1">
      <c r="A51" s="451"/>
      <c r="B51" s="475"/>
      <c r="C51" s="476" t="str">
        <f>'Data information'!C140</f>
        <v xml:space="preserve"> - ไม้แบบทั่วไป  </v>
      </c>
      <c r="D51" s="449"/>
      <c r="E51" s="450" t="str">
        <f>'Data information'!D140</f>
        <v>ตร.ม.</v>
      </c>
      <c r="F51" s="449">
        <f>'Data information'!E140</f>
        <v>300</v>
      </c>
      <c r="G51" s="449">
        <f t="shared" si="3"/>
        <v>0</v>
      </c>
      <c r="H51" s="449">
        <f>'Data information'!F140</f>
        <v>0</v>
      </c>
      <c r="I51" s="449">
        <f t="shared" si="4"/>
        <v>0</v>
      </c>
      <c r="J51" s="449">
        <f t="shared" si="5"/>
        <v>0</v>
      </c>
      <c r="K51" s="451"/>
    </row>
    <row r="52" spans="1:11" s="500" customFormat="1">
      <c r="A52" s="451"/>
      <c r="B52" s="475"/>
      <c r="C52" s="476" t="str">
        <f>'Data information'!C141</f>
        <v xml:space="preserve"> - ค่าแรงไม้แบบ</v>
      </c>
      <c r="D52" s="449"/>
      <c r="E52" s="450" t="str">
        <f>'Data information'!D141</f>
        <v>ตร.ม.</v>
      </c>
      <c r="F52" s="449">
        <f>'Data information'!E141</f>
        <v>0</v>
      </c>
      <c r="G52" s="449">
        <f t="shared" si="3"/>
        <v>0</v>
      </c>
      <c r="H52" s="449">
        <f>'Data information'!F141</f>
        <v>121</v>
      </c>
      <c r="I52" s="449">
        <f t="shared" si="4"/>
        <v>0</v>
      </c>
      <c r="J52" s="449">
        <f t="shared" si="5"/>
        <v>0</v>
      </c>
      <c r="K52" s="451"/>
    </row>
    <row r="53" spans="1:11" s="500" customFormat="1">
      <c r="A53" s="451"/>
      <c r="B53" s="475"/>
      <c r="C53" s="476" t="str">
        <f>'Data information'!C142</f>
        <v xml:space="preserve"> - ไม้คร่าวยึดแบบหล่อคอนกรีต </v>
      </c>
      <c r="D53" s="449"/>
      <c r="E53" s="450" t="str">
        <f>'Data information'!D142</f>
        <v>ตร.ม.</v>
      </c>
      <c r="F53" s="449">
        <f>'Data information'!E142</f>
        <v>300</v>
      </c>
      <c r="G53" s="449">
        <f t="shared" si="3"/>
        <v>0</v>
      </c>
      <c r="H53" s="449">
        <f>'Data information'!F142</f>
        <v>0</v>
      </c>
      <c r="I53" s="449">
        <f t="shared" si="4"/>
        <v>0</v>
      </c>
      <c r="J53" s="449">
        <f t="shared" si="5"/>
        <v>0</v>
      </c>
      <c r="K53" s="451"/>
    </row>
    <row r="54" spans="1:11" s="500" customFormat="1" hidden="1">
      <c r="A54" s="451"/>
      <c r="B54" s="475"/>
      <c r="C54" s="476" t="str">
        <f>'Data information'!C143</f>
        <v xml:space="preserve"> - ไม้ค้ำยันแบบหล่อคอนกรีต </v>
      </c>
      <c r="D54" s="449"/>
      <c r="E54" s="450" t="str">
        <f>'Data information'!D143</f>
        <v>ต้น</v>
      </c>
      <c r="F54" s="449">
        <f>'Data information'!E143</f>
        <v>15</v>
      </c>
      <c r="G54" s="449">
        <f t="shared" si="3"/>
        <v>0</v>
      </c>
      <c r="H54" s="449">
        <f>'Data information'!F143</f>
        <v>0</v>
      </c>
      <c r="I54" s="449">
        <f t="shared" si="4"/>
        <v>0</v>
      </c>
      <c r="J54" s="449">
        <f t="shared" si="5"/>
        <v>0</v>
      </c>
      <c r="K54" s="451"/>
    </row>
    <row r="55" spans="1:11" s="500" customFormat="1">
      <c r="A55" s="451"/>
      <c r="B55" s="475"/>
      <c r="C55" s="476" t="str">
        <f>'Data information'!C144</f>
        <v xml:space="preserve"> - ตะปู</v>
      </c>
      <c r="D55" s="449"/>
      <c r="E55" s="450" t="str">
        <f>'Data information'!D144</f>
        <v>กก.</v>
      </c>
      <c r="F55" s="449">
        <f>'Data information'!E144</f>
        <v>58.88</v>
      </c>
      <c r="G55" s="449">
        <f t="shared" si="3"/>
        <v>0</v>
      </c>
      <c r="H55" s="449">
        <f>'Data information'!F144</f>
        <v>0</v>
      </c>
      <c r="I55" s="449">
        <f t="shared" si="4"/>
        <v>0</v>
      </c>
      <c r="J55" s="449">
        <f t="shared" si="5"/>
        <v>0</v>
      </c>
      <c r="K55" s="451"/>
    </row>
    <row r="56" spans="1:11" s="500" customFormat="1">
      <c r="A56" s="451"/>
      <c r="B56" s="475"/>
      <c r="C56" s="485" t="str">
        <f>'Data information'!C145</f>
        <v>งานเหล็กเสริมคอนกรีต</v>
      </c>
      <c r="D56" s="449"/>
      <c r="E56" s="450"/>
      <c r="F56" s="449"/>
      <c r="G56" s="449"/>
      <c r="H56" s="449"/>
      <c r="I56" s="449"/>
      <c r="J56" s="449"/>
      <c r="K56" s="451"/>
    </row>
    <row r="57" spans="1:11" s="500" customFormat="1">
      <c r="A57" s="451"/>
      <c r="B57" s="475"/>
      <c r="C57" s="476" t="str">
        <f>'Data information'!C146</f>
        <v xml:space="preserve"> - เหล็กเส้นกลมผิวเรียบ SR.24 RB6 มม.</v>
      </c>
      <c r="D57" s="449"/>
      <c r="E57" s="450" t="str">
        <f>'Data information'!D146</f>
        <v>กก.</v>
      </c>
      <c r="F57" s="449">
        <f>'Data information'!E146</f>
        <v>21.47</v>
      </c>
      <c r="G57" s="449">
        <f t="shared" si="3"/>
        <v>0</v>
      </c>
      <c r="H57" s="449">
        <f>'Data information'!F146</f>
        <v>4.4000000000000004</v>
      </c>
      <c r="I57" s="449">
        <f t="shared" si="4"/>
        <v>0</v>
      </c>
      <c r="J57" s="449">
        <f t="shared" si="5"/>
        <v>0</v>
      </c>
      <c r="K57" s="451"/>
    </row>
    <row r="58" spans="1:11" s="500" customFormat="1">
      <c r="A58" s="451"/>
      <c r="B58" s="475"/>
      <c r="C58" s="476" t="str">
        <f>'Data information'!C147</f>
        <v xml:space="preserve"> - เหล็กเส้นกลมผิวเรียบ SR.24 RB9 มม.</v>
      </c>
      <c r="D58" s="449"/>
      <c r="E58" s="450" t="str">
        <f>'Data information'!D147</f>
        <v>กก.</v>
      </c>
      <c r="F58" s="449">
        <f>'Data information'!E147</f>
        <v>20.79</v>
      </c>
      <c r="G58" s="449">
        <f t="shared" si="3"/>
        <v>0</v>
      </c>
      <c r="H58" s="449">
        <f>'Data information'!F147</f>
        <v>4.4000000000000004</v>
      </c>
      <c r="I58" s="449">
        <f t="shared" si="4"/>
        <v>0</v>
      </c>
      <c r="J58" s="449">
        <f t="shared" si="5"/>
        <v>0</v>
      </c>
      <c r="K58" s="451"/>
    </row>
    <row r="59" spans="1:11" s="500" customFormat="1">
      <c r="A59" s="451"/>
      <c r="B59" s="475"/>
      <c r="C59" s="476" t="str">
        <f>'Data information'!C148</f>
        <v xml:space="preserve"> - เหล็กเส้นกลมผิวข้ออ้อย SD.40 DB12 มม.</v>
      </c>
      <c r="D59" s="449"/>
      <c r="E59" s="450" t="str">
        <f>'Data information'!D148</f>
        <v>กก.</v>
      </c>
      <c r="F59" s="449">
        <f>'Data information'!E148</f>
        <v>20.2</v>
      </c>
      <c r="G59" s="449">
        <f t="shared" si="3"/>
        <v>0</v>
      </c>
      <c r="H59" s="449">
        <f>'Data information'!F148</f>
        <v>3.6</v>
      </c>
      <c r="I59" s="449">
        <f t="shared" si="4"/>
        <v>0</v>
      </c>
      <c r="J59" s="449">
        <f t="shared" si="5"/>
        <v>0</v>
      </c>
      <c r="K59" s="451"/>
    </row>
    <row r="60" spans="1:11" s="500" customFormat="1">
      <c r="A60" s="451"/>
      <c r="B60" s="475"/>
      <c r="C60" s="476" t="str">
        <f>'Data information'!C149</f>
        <v xml:space="preserve"> - เหล็กเส้นกลมผิวข้ออ้อย SD.40 DB16 มม.</v>
      </c>
      <c r="D60" s="449"/>
      <c r="E60" s="450" t="str">
        <f>'Data information'!D149</f>
        <v>กก.</v>
      </c>
      <c r="F60" s="449">
        <f>'Data information'!E149</f>
        <v>20.14</v>
      </c>
      <c r="G60" s="449">
        <f t="shared" si="3"/>
        <v>0</v>
      </c>
      <c r="H60" s="449">
        <f>'Data information'!F149</f>
        <v>3.6</v>
      </c>
      <c r="I60" s="449">
        <f t="shared" si="4"/>
        <v>0</v>
      </c>
      <c r="J60" s="449">
        <f t="shared" si="5"/>
        <v>0</v>
      </c>
      <c r="K60" s="451"/>
    </row>
    <row r="61" spans="1:11" s="500" customFormat="1">
      <c r="A61" s="451"/>
      <c r="B61" s="475"/>
      <c r="C61" s="476" t="str">
        <f>'Data information'!C150</f>
        <v xml:space="preserve"> - เหล็กเส้นกลมผิวข้ออ้อย SD.40 DB20 มม.</v>
      </c>
      <c r="D61" s="449"/>
      <c r="E61" s="450" t="str">
        <f>'Data information'!D150</f>
        <v>กก.</v>
      </c>
      <c r="F61" s="449">
        <f>'Data information'!E150</f>
        <v>20.18</v>
      </c>
      <c r="G61" s="449">
        <f t="shared" si="3"/>
        <v>0</v>
      </c>
      <c r="H61" s="449">
        <f>'Data information'!F150</f>
        <v>3.1</v>
      </c>
      <c r="I61" s="449">
        <f t="shared" si="4"/>
        <v>0</v>
      </c>
      <c r="J61" s="449">
        <f t="shared" si="5"/>
        <v>0</v>
      </c>
      <c r="K61" s="451"/>
    </row>
    <row r="62" spans="1:11" s="500" customFormat="1" hidden="1">
      <c r="A62" s="451"/>
      <c r="B62" s="475"/>
      <c r="C62" s="476" t="str">
        <f>'Data information'!C151</f>
        <v xml:space="preserve"> - เหล็กเส้นกลมผิวข้ออ้อย SD.40 DB25 มม.</v>
      </c>
      <c r="D62" s="449"/>
      <c r="E62" s="450" t="str">
        <f>'Data information'!D151</f>
        <v>กก.</v>
      </c>
      <c r="F62" s="449">
        <f>'Data information'!E151</f>
        <v>20.41</v>
      </c>
      <c r="G62" s="449">
        <f t="shared" si="3"/>
        <v>0</v>
      </c>
      <c r="H62" s="449">
        <f>'Data information'!F151</f>
        <v>3.1</v>
      </c>
      <c r="I62" s="449">
        <f t="shared" si="4"/>
        <v>0</v>
      </c>
      <c r="J62" s="449">
        <f t="shared" si="5"/>
        <v>0</v>
      </c>
      <c r="K62" s="451"/>
    </row>
    <row r="63" spans="1:11" s="500" customFormat="1" hidden="1">
      <c r="A63" s="451"/>
      <c r="B63" s="475"/>
      <c r="C63" s="476" t="str">
        <f>'Data information'!C152</f>
        <v xml:space="preserve"> - เหล็กเส้นกลมผิวข้ออ้อย SD.40 DB28 มม.</v>
      </c>
      <c r="D63" s="449"/>
      <c r="E63" s="450" t="str">
        <f>'Data information'!D152</f>
        <v>กก.</v>
      </c>
      <c r="F63" s="449">
        <f>'Data information'!E152</f>
        <v>20.41</v>
      </c>
      <c r="G63" s="449">
        <f t="shared" si="3"/>
        <v>0</v>
      </c>
      <c r="H63" s="449">
        <f>'Data information'!F152</f>
        <v>3.1</v>
      </c>
      <c r="I63" s="449">
        <f t="shared" si="4"/>
        <v>0</v>
      </c>
      <c r="J63" s="449">
        <f t="shared" si="5"/>
        <v>0</v>
      </c>
      <c r="K63" s="451"/>
    </row>
    <row r="64" spans="1:11" s="500" customFormat="1" hidden="1">
      <c r="A64" s="451"/>
      <c r="B64" s="475"/>
      <c r="C64" s="476" t="str">
        <f>'Data information'!C153</f>
        <v xml:space="preserve"> - เหล็กเส้นกลมผิวข้ออ้อย SD.40 DB32 มม.</v>
      </c>
      <c r="D64" s="449"/>
      <c r="E64" s="450" t="str">
        <f>'Data information'!D153</f>
        <v>กก.</v>
      </c>
      <c r="F64" s="449">
        <f>'Data information'!E153</f>
        <v>20.41</v>
      </c>
      <c r="G64" s="449">
        <f t="shared" si="3"/>
        <v>0</v>
      </c>
      <c r="H64" s="449">
        <f>'Data information'!F153</f>
        <v>3.1</v>
      </c>
      <c r="I64" s="449">
        <f t="shared" si="4"/>
        <v>0</v>
      </c>
      <c r="J64" s="449">
        <f t="shared" si="5"/>
        <v>0</v>
      </c>
      <c r="K64" s="451"/>
    </row>
    <row r="65" spans="1:11" s="500" customFormat="1">
      <c r="A65" s="451"/>
      <c r="B65" s="475"/>
      <c r="C65" s="476" t="str">
        <f>'Data information'!C154</f>
        <v xml:space="preserve"> - ลวดผูกเหล็ก</v>
      </c>
      <c r="D65" s="449"/>
      <c r="E65" s="450" t="str">
        <f>'Data information'!D154</f>
        <v>กก.</v>
      </c>
      <c r="F65" s="449">
        <f>'Data information'!E154</f>
        <v>34.42</v>
      </c>
      <c r="G65" s="449">
        <f t="shared" si="3"/>
        <v>0</v>
      </c>
      <c r="H65" s="449">
        <f>'Data information'!F154</f>
        <v>0</v>
      </c>
      <c r="I65" s="449">
        <f t="shared" si="4"/>
        <v>0</v>
      </c>
      <c r="J65" s="449">
        <f t="shared" si="5"/>
        <v>0</v>
      </c>
      <c r="K65" s="451"/>
    </row>
    <row r="66" spans="1:11" s="500" customFormat="1">
      <c r="A66" s="451"/>
      <c r="B66" s="475"/>
      <c r="C66" s="485" t="str">
        <f>'Data information'!C155</f>
        <v>งานโครงสร้างสำเร็จรูป ,โครงสร้างอื่นๆ</v>
      </c>
      <c r="D66" s="449"/>
      <c r="E66" s="450"/>
      <c r="F66" s="449"/>
      <c r="G66" s="449"/>
      <c r="H66" s="449"/>
      <c r="I66" s="449"/>
      <c r="J66" s="449"/>
      <c r="K66" s="451"/>
    </row>
    <row r="67" spans="1:11" s="500" customFormat="1" hidden="1">
      <c r="A67" s="451"/>
      <c r="B67" s="475"/>
      <c r="C67" s="476" t="str">
        <f>'Data information'!C156</f>
        <v xml:space="preserve"> - งานระบบพื้น Post - tension</v>
      </c>
      <c r="D67" s="449"/>
      <c r="E67" s="450" t="str">
        <f>'Data information'!D156</f>
        <v>ตร.ม.</v>
      </c>
      <c r="F67" s="449">
        <f>'Data information'!E156</f>
        <v>375</v>
      </c>
      <c r="G67" s="449">
        <f t="shared" ref="G67:G72" si="6">D67*F67</f>
        <v>0</v>
      </c>
      <c r="H67" s="449">
        <f>'Data information'!F156</f>
        <v>0</v>
      </c>
      <c r="I67" s="449">
        <f t="shared" ref="I67:I72" si="7">D67*H67</f>
        <v>0</v>
      </c>
      <c r="J67" s="449">
        <f t="shared" ref="J67:J72" si="8">G67+I67</f>
        <v>0</v>
      </c>
      <c r="K67" s="451"/>
    </row>
    <row r="68" spans="1:11" s="500" customFormat="1" hidden="1">
      <c r="A68" s="451"/>
      <c r="B68" s="475"/>
      <c r="C68" s="476" t="str">
        <f>'Data information'!C157</f>
        <v xml:space="preserve"> - พื้นสำเร็จรูปชนิดกลวง HC 200x1200 mm. LIVE LOAD 300 kg./sq.m.</v>
      </c>
      <c r="D68" s="449"/>
      <c r="E68" s="450" t="str">
        <f>'Data information'!D157</f>
        <v>ตร.ม.</v>
      </c>
      <c r="F68" s="449">
        <f>'Data information'!E157</f>
        <v>785</v>
      </c>
      <c r="G68" s="449">
        <f t="shared" si="6"/>
        <v>0</v>
      </c>
      <c r="H68" s="449">
        <f>'Data information'!F157</f>
        <v>60</v>
      </c>
      <c r="I68" s="449">
        <f t="shared" si="7"/>
        <v>0</v>
      </c>
      <c r="J68" s="449">
        <f t="shared" si="8"/>
        <v>0</v>
      </c>
      <c r="K68" s="451"/>
    </row>
    <row r="69" spans="1:11" s="500" customFormat="1" hidden="1">
      <c r="A69" s="451"/>
      <c r="B69" s="475"/>
      <c r="C69" s="476" t="str">
        <f>'Data information'!C158</f>
        <v xml:space="preserve"> - พื้นสำเร็จรูปชนิดกลวง HC 200x1200 mm. LIVE LOAD 400 kg./sq.m.</v>
      </c>
      <c r="D69" s="449"/>
      <c r="E69" s="450" t="str">
        <f>'Data information'!D158</f>
        <v>ตร.ม.</v>
      </c>
      <c r="F69" s="449">
        <f>'Data information'!E158</f>
        <v>785</v>
      </c>
      <c r="G69" s="449">
        <f t="shared" si="6"/>
        <v>0</v>
      </c>
      <c r="H69" s="449">
        <f>'Data information'!F158</f>
        <v>60</v>
      </c>
      <c r="I69" s="449">
        <f t="shared" si="7"/>
        <v>0</v>
      </c>
      <c r="J69" s="449">
        <f t="shared" si="8"/>
        <v>0</v>
      </c>
      <c r="K69" s="451"/>
    </row>
    <row r="70" spans="1:11" s="500" customFormat="1" hidden="1">
      <c r="A70" s="451"/>
      <c r="B70" s="475"/>
      <c r="C70" s="476" t="str">
        <f>'Data information'!C159</f>
        <v xml:space="preserve"> - Metal Steel Deck</v>
      </c>
      <c r="D70" s="449"/>
      <c r="E70" s="450" t="str">
        <f>'Data information'!D159</f>
        <v>ตร.ม.</v>
      </c>
      <c r="F70" s="449">
        <f>'Data information'!E159</f>
        <v>430.55</v>
      </c>
      <c r="G70" s="449">
        <f t="shared" si="6"/>
        <v>0</v>
      </c>
      <c r="H70" s="449">
        <f>'Data information'!F159</f>
        <v>60</v>
      </c>
      <c r="I70" s="449">
        <f t="shared" si="7"/>
        <v>0</v>
      </c>
      <c r="J70" s="449">
        <f t="shared" si="8"/>
        <v>0</v>
      </c>
      <c r="K70" s="451"/>
    </row>
    <row r="71" spans="1:11" s="500" customFormat="1" hidden="1">
      <c r="A71" s="460"/>
      <c r="B71" s="475"/>
      <c r="C71" s="476" t="str">
        <f>'Data information'!C160</f>
        <v xml:space="preserve"> - ROD Dia. 100 mm.</v>
      </c>
      <c r="D71" s="449"/>
      <c r="E71" s="450" t="str">
        <f>'Data information'!D160</f>
        <v>ม.</v>
      </c>
      <c r="F71" s="449">
        <f>'Data information'!E160</f>
        <v>300</v>
      </c>
      <c r="G71" s="449">
        <f t="shared" si="6"/>
        <v>0</v>
      </c>
      <c r="H71" s="449">
        <f>'Data information'!F160</f>
        <v>0</v>
      </c>
      <c r="I71" s="449">
        <f t="shared" si="7"/>
        <v>0</v>
      </c>
      <c r="J71" s="449">
        <f t="shared" si="8"/>
        <v>0</v>
      </c>
      <c r="K71" s="460"/>
    </row>
    <row r="72" spans="1:11" s="500" customFormat="1" hidden="1">
      <c r="A72" s="460"/>
      <c r="B72" s="475"/>
      <c r="C72" s="476" t="str">
        <f>'Data information'!C161</f>
        <v xml:space="preserve"> - เหล็ก Wire Mesh  Dia 4 มม.@ 0.20x0.20 ม. </v>
      </c>
      <c r="D72" s="449"/>
      <c r="E72" s="450" t="str">
        <f>'Data information'!D161</f>
        <v>ตร.ม.</v>
      </c>
      <c r="F72" s="449">
        <f>'Data information'!E161</f>
        <v>30.84</v>
      </c>
      <c r="G72" s="449">
        <f t="shared" si="6"/>
        <v>0</v>
      </c>
      <c r="H72" s="449">
        <f>'Data information'!F161</f>
        <v>5</v>
      </c>
      <c r="I72" s="449">
        <f t="shared" si="7"/>
        <v>0</v>
      </c>
      <c r="J72" s="449">
        <f t="shared" si="8"/>
        <v>0</v>
      </c>
      <c r="K72" s="460"/>
    </row>
    <row r="73" spans="1:11" s="500" customFormat="1">
      <c r="A73" s="460"/>
      <c r="B73" s="475"/>
      <c r="C73" s="483"/>
      <c r="D73" s="449"/>
      <c r="E73" s="466"/>
      <c r="F73" s="465"/>
      <c r="G73" s="465"/>
      <c r="H73" s="465"/>
      <c r="I73" s="465"/>
      <c r="J73" s="465"/>
      <c r="K73" s="460"/>
    </row>
    <row r="74" spans="1:11" s="500" customFormat="1">
      <c r="A74" s="451"/>
      <c r="B74" s="475"/>
      <c r="C74" s="486" t="s">
        <v>163</v>
      </c>
      <c r="D74" s="467"/>
      <c r="E74" s="468"/>
      <c r="F74" s="467"/>
      <c r="G74" s="467">
        <f>SUM(G37:G73)</f>
        <v>0</v>
      </c>
      <c r="H74" s="467"/>
      <c r="I74" s="467">
        <f>SUM(I37:I73)</f>
        <v>0</v>
      </c>
      <c r="J74" s="467">
        <f>SUM(J37:J73)</f>
        <v>0</v>
      </c>
      <c r="K74" s="451"/>
    </row>
    <row r="75" spans="1:11" s="500" customFormat="1" hidden="1">
      <c r="A75" s="460"/>
      <c r="B75" s="484" t="s">
        <v>965</v>
      </c>
      <c r="C75" s="476"/>
      <c r="D75" s="449"/>
      <c r="E75" s="450"/>
      <c r="F75" s="449"/>
      <c r="G75" s="449"/>
      <c r="H75" s="449"/>
      <c r="I75" s="449"/>
      <c r="J75" s="449"/>
      <c r="K75" s="460"/>
    </row>
    <row r="76" spans="1:11" s="500" customFormat="1" hidden="1">
      <c r="A76" s="460"/>
      <c r="B76" s="482"/>
      <c r="C76" s="476" t="str">
        <f>'Data information'!C163</f>
        <v xml:space="preserve"> - H-800x300x14x26 mm. 210 kg./m.</v>
      </c>
      <c r="D76" s="449"/>
      <c r="E76" s="450" t="str">
        <f>'Data information'!D163</f>
        <v>กก.</v>
      </c>
      <c r="F76" s="449">
        <f>'Data information'!E163</f>
        <v>35.35</v>
      </c>
      <c r="G76" s="449">
        <f t="shared" ref="G76:G116" si="9">D76*F76</f>
        <v>0</v>
      </c>
      <c r="H76" s="449">
        <f>'Data information'!F163</f>
        <v>0</v>
      </c>
      <c r="I76" s="449">
        <f t="shared" ref="I76:I116" si="10">D76*H76</f>
        <v>0</v>
      </c>
      <c r="J76" s="449">
        <f t="shared" ref="J76:J116" si="11">G76+I76</f>
        <v>0</v>
      </c>
      <c r="K76" s="460"/>
    </row>
    <row r="77" spans="1:11" s="500" customFormat="1" hidden="1">
      <c r="A77" s="460"/>
      <c r="B77" s="482"/>
      <c r="C77" s="476" t="str">
        <f>'Data information'!C164</f>
        <v xml:space="preserve"> - H-400x200x8x13 mm.</v>
      </c>
      <c r="D77" s="449"/>
      <c r="E77" s="450" t="str">
        <f>'Data information'!D164</f>
        <v>กก.</v>
      </c>
      <c r="F77" s="449">
        <f>'Data information'!E164</f>
        <v>33.409999999999997</v>
      </c>
      <c r="G77" s="449">
        <f t="shared" si="9"/>
        <v>0</v>
      </c>
      <c r="H77" s="449">
        <f>'Data information'!F164</f>
        <v>0</v>
      </c>
      <c r="I77" s="449">
        <f t="shared" si="10"/>
        <v>0</v>
      </c>
      <c r="J77" s="449">
        <f t="shared" si="11"/>
        <v>0</v>
      </c>
      <c r="K77" s="460"/>
    </row>
    <row r="78" spans="1:11" s="500" customFormat="1" hidden="1">
      <c r="A78" s="460"/>
      <c r="B78" s="482"/>
      <c r="C78" s="476" t="str">
        <f>'Data information'!C165</f>
        <v xml:space="preserve"> - H-350x175x7x11 mm.</v>
      </c>
      <c r="D78" s="449"/>
      <c r="E78" s="450" t="str">
        <f>'Data information'!D165</f>
        <v>กก.</v>
      </c>
      <c r="F78" s="449">
        <f>'Data information'!E165</f>
        <v>33.409999999999997</v>
      </c>
      <c r="G78" s="449">
        <f t="shared" si="9"/>
        <v>0</v>
      </c>
      <c r="H78" s="449">
        <f>'Data information'!F165</f>
        <v>0</v>
      </c>
      <c r="I78" s="449">
        <f t="shared" si="10"/>
        <v>0</v>
      </c>
      <c r="J78" s="449">
        <f t="shared" si="11"/>
        <v>0</v>
      </c>
      <c r="K78" s="460"/>
    </row>
    <row r="79" spans="1:11" s="500" customFormat="1" hidden="1">
      <c r="A79" s="460"/>
      <c r="B79" s="482"/>
      <c r="C79" s="476" t="str">
        <f>'Data information'!C166</f>
        <v xml:space="preserve"> - H-300x150x6.5x9 mm.</v>
      </c>
      <c r="D79" s="449"/>
      <c r="E79" s="450" t="str">
        <f>'Data information'!D166</f>
        <v>กก.</v>
      </c>
      <c r="F79" s="449">
        <f>'Data information'!E166</f>
        <v>35.549999999999997</v>
      </c>
      <c r="G79" s="449">
        <f t="shared" si="9"/>
        <v>0</v>
      </c>
      <c r="H79" s="449">
        <f>'Data information'!F166</f>
        <v>0</v>
      </c>
      <c r="I79" s="449">
        <f t="shared" si="10"/>
        <v>0</v>
      </c>
      <c r="J79" s="449">
        <f t="shared" si="11"/>
        <v>0</v>
      </c>
      <c r="K79" s="460"/>
    </row>
    <row r="80" spans="1:11" s="500" customFormat="1" hidden="1">
      <c r="A80" s="460"/>
      <c r="B80" s="482"/>
      <c r="C80" s="476" t="str">
        <f>'Data information'!C167</f>
        <v xml:space="preserve"> - H-200x200x8x12 mm.</v>
      </c>
      <c r="D80" s="449"/>
      <c r="E80" s="450" t="str">
        <f>'Data information'!D167</f>
        <v>กก.</v>
      </c>
      <c r="F80" s="449">
        <f>'Data information'!E167</f>
        <v>33.409999999999997</v>
      </c>
      <c r="G80" s="449">
        <f t="shared" si="9"/>
        <v>0</v>
      </c>
      <c r="H80" s="449">
        <f>'Data information'!F167</f>
        <v>0</v>
      </c>
      <c r="I80" s="449">
        <f t="shared" si="10"/>
        <v>0</v>
      </c>
      <c r="J80" s="449">
        <f t="shared" si="11"/>
        <v>0</v>
      </c>
      <c r="K80" s="460"/>
    </row>
    <row r="81" spans="1:11" s="500" customFormat="1" hidden="1">
      <c r="A81" s="460"/>
      <c r="B81" s="482"/>
      <c r="C81" s="476" t="str">
        <f>'Data information'!C168</f>
        <v xml:space="preserve"> - H-200x150x6x9 mm.</v>
      </c>
      <c r="D81" s="449"/>
      <c r="E81" s="450" t="str">
        <f>'Data information'!D168</f>
        <v>กก.</v>
      </c>
      <c r="F81" s="449">
        <f>'Data information'!E168</f>
        <v>34.020000000000003</v>
      </c>
      <c r="G81" s="449">
        <f t="shared" si="9"/>
        <v>0</v>
      </c>
      <c r="H81" s="449">
        <f>'Data information'!F168</f>
        <v>0</v>
      </c>
      <c r="I81" s="449">
        <f t="shared" si="10"/>
        <v>0</v>
      </c>
      <c r="J81" s="449">
        <f t="shared" si="11"/>
        <v>0</v>
      </c>
      <c r="K81" s="460"/>
    </row>
    <row r="82" spans="1:11" s="500" customFormat="1" hidden="1">
      <c r="A82" s="460"/>
      <c r="B82" s="482"/>
      <c r="C82" s="476" t="str">
        <f>'Data information'!C169</f>
        <v xml:space="preserve"> - H-194x150x6x9 mm.</v>
      </c>
      <c r="D82" s="449"/>
      <c r="E82" s="450" t="str">
        <f>'Data information'!D169</f>
        <v>กก.</v>
      </c>
      <c r="F82" s="449">
        <f>'Data information'!E169</f>
        <v>34.020000000000003</v>
      </c>
      <c r="G82" s="449">
        <f t="shared" si="9"/>
        <v>0</v>
      </c>
      <c r="H82" s="449">
        <f>'Data information'!F169</f>
        <v>0</v>
      </c>
      <c r="I82" s="449">
        <f t="shared" si="10"/>
        <v>0</v>
      </c>
      <c r="J82" s="449">
        <f t="shared" si="11"/>
        <v>0</v>
      </c>
      <c r="K82" s="460"/>
    </row>
    <row r="83" spans="1:11" s="500" customFormat="1" hidden="1">
      <c r="A83" s="460"/>
      <c r="B83" s="482"/>
      <c r="C83" s="476" t="str">
        <f>'Data information'!C170</f>
        <v xml:space="preserve"> - H-150x150x7x10 mm.</v>
      </c>
      <c r="D83" s="449"/>
      <c r="E83" s="450" t="str">
        <f>'Data information'!D170</f>
        <v>กก.</v>
      </c>
      <c r="F83" s="449">
        <f>'Data information'!E170</f>
        <v>33.409999999999997</v>
      </c>
      <c r="G83" s="449">
        <f t="shared" si="9"/>
        <v>0</v>
      </c>
      <c r="H83" s="449">
        <f>'Data information'!F170</f>
        <v>0</v>
      </c>
      <c r="I83" s="449">
        <f t="shared" si="10"/>
        <v>0</v>
      </c>
      <c r="J83" s="449">
        <f t="shared" si="11"/>
        <v>0</v>
      </c>
      <c r="K83" s="460"/>
    </row>
    <row r="84" spans="1:11" s="500" customFormat="1" hidden="1">
      <c r="A84" s="460"/>
      <c r="B84" s="482"/>
      <c r="C84" s="476" t="str">
        <f>'Data information'!C171</f>
        <v xml:space="preserve"> - H-148x100x6x9 mm.</v>
      </c>
      <c r="D84" s="449"/>
      <c r="E84" s="450" t="str">
        <f>'Data information'!D171</f>
        <v>กก.</v>
      </c>
      <c r="F84" s="449">
        <f>'Data information'!E171</f>
        <v>33.459000000000003</v>
      </c>
      <c r="G84" s="449">
        <f t="shared" si="9"/>
        <v>0</v>
      </c>
      <c r="H84" s="449">
        <f>'Data information'!F171</f>
        <v>0</v>
      </c>
      <c r="I84" s="449">
        <f t="shared" si="10"/>
        <v>0</v>
      </c>
      <c r="J84" s="449">
        <f t="shared" si="11"/>
        <v>0</v>
      </c>
      <c r="K84" s="460"/>
    </row>
    <row r="85" spans="1:11" s="500" customFormat="1" hidden="1">
      <c r="A85" s="460"/>
      <c r="B85" s="482"/>
      <c r="C85" s="476" t="str">
        <f>'Data information'!C172</f>
        <v xml:space="preserve"> - H-125x125x6.5x9 mm.</v>
      </c>
      <c r="D85" s="449"/>
      <c r="E85" s="450" t="str">
        <f>'Data information'!D172</f>
        <v>กก.</v>
      </c>
      <c r="F85" s="449">
        <f>'Data information'!E172</f>
        <v>33.409999999999997</v>
      </c>
      <c r="G85" s="449">
        <f t="shared" si="9"/>
        <v>0</v>
      </c>
      <c r="H85" s="449">
        <f>'Data information'!F172</f>
        <v>0</v>
      </c>
      <c r="I85" s="449">
        <f t="shared" si="10"/>
        <v>0</v>
      </c>
      <c r="J85" s="449">
        <f t="shared" si="11"/>
        <v>0</v>
      </c>
      <c r="K85" s="460"/>
    </row>
    <row r="86" spans="1:11" s="500" customFormat="1" hidden="1">
      <c r="A86" s="460"/>
      <c r="B86" s="482"/>
      <c r="C86" s="476" t="str">
        <f>'Data information'!C173</f>
        <v xml:space="preserve"> - H-100x100x6x8 mm.</v>
      </c>
      <c r="D86" s="449"/>
      <c r="E86" s="450" t="str">
        <f>'Data information'!D173</f>
        <v>กก.</v>
      </c>
      <c r="F86" s="449">
        <f>'Data information'!E173</f>
        <v>33.409999999999997</v>
      </c>
      <c r="G86" s="449">
        <f t="shared" si="9"/>
        <v>0</v>
      </c>
      <c r="H86" s="449">
        <f>'Data information'!F173</f>
        <v>0</v>
      </c>
      <c r="I86" s="449">
        <f t="shared" si="10"/>
        <v>0</v>
      </c>
      <c r="J86" s="449">
        <f t="shared" si="11"/>
        <v>0</v>
      </c>
      <c r="K86" s="460"/>
    </row>
    <row r="87" spans="1:11" s="500" customFormat="1" hidden="1">
      <c r="A87" s="460"/>
      <c r="B87" s="482"/>
      <c r="C87" s="476" t="str">
        <f>'Data information'!C174</f>
        <v xml:space="preserve"> - แปเหล็กรูปตัว Z ชุบกัลวาไนซ์ ขนาด 250x2.4 mm.</v>
      </c>
      <c r="D87" s="449"/>
      <c r="E87" s="450" t="str">
        <f>'Data information'!D174</f>
        <v>ม.</v>
      </c>
      <c r="F87" s="449">
        <f>'Data information'!E174</f>
        <v>366</v>
      </c>
      <c r="G87" s="449">
        <f t="shared" si="9"/>
        <v>0</v>
      </c>
      <c r="H87" s="449">
        <f>'Data information'!F174</f>
        <v>25</v>
      </c>
      <c r="I87" s="449">
        <f t="shared" si="10"/>
        <v>0</v>
      </c>
      <c r="J87" s="449">
        <f t="shared" si="11"/>
        <v>0</v>
      </c>
      <c r="K87" s="460"/>
    </row>
    <row r="88" spans="1:11" s="500" customFormat="1" hidden="1">
      <c r="A88" s="460"/>
      <c r="B88" s="482"/>
      <c r="C88" s="476" t="str">
        <f>'Data information'!C175</f>
        <v xml:space="preserve"> - O-216.3x4.5 mm.</v>
      </c>
      <c r="D88" s="449"/>
      <c r="E88" s="450" t="str">
        <f>'Data information'!D175</f>
        <v>กก.</v>
      </c>
      <c r="F88" s="449">
        <f>'Data information'!E175</f>
        <v>28.94</v>
      </c>
      <c r="G88" s="449">
        <f t="shared" si="9"/>
        <v>0</v>
      </c>
      <c r="H88" s="449">
        <f>'Data information'!F175</f>
        <v>0</v>
      </c>
      <c r="I88" s="449">
        <f t="shared" si="10"/>
        <v>0</v>
      </c>
      <c r="J88" s="449">
        <f t="shared" si="11"/>
        <v>0</v>
      </c>
      <c r="K88" s="460"/>
    </row>
    <row r="89" spans="1:11" s="500" customFormat="1" hidden="1">
      <c r="A89" s="460"/>
      <c r="B89" s="482"/>
      <c r="C89" s="476" t="str">
        <f>'Data information'!C176</f>
        <v xml:space="preserve"> - O-114.3x3.2 mm.</v>
      </c>
      <c r="D89" s="449"/>
      <c r="E89" s="450" t="str">
        <f>'Data information'!D176</f>
        <v>กก.</v>
      </c>
      <c r="F89" s="449">
        <f>'Data information'!E176</f>
        <v>26.34</v>
      </c>
      <c r="G89" s="449">
        <f t="shared" si="9"/>
        <v>0</v>
      </c>
      <c r="H89" s="449">
        <f>'Data information'!F176</f>
        <v>0</v>
      </c>
      <c r="I89" s="449">
        <f t="shared" si="10"/>
        <v>0</v>
      </c>
      <c r="J89" s="449">
        <f t="shared" si="11"/>
        <v>0</v>
      </c>
      <c r="K89" s="460"/>
    </row>
    <row r="90" spans="1:11" s="500" customFormat="1" hidden="1">
      <c r="A90" s="460"/>
      <c r="B90" s="482"/>
      <c r="C90" s="476" t="str">
        <f>'Data information'!C177</f>
        <v xml:space="preserve"> - O-76.3x3.2 mm.</v>
      </c>
      <c r="D90" s="449"/>
      <c r="E90" s="450" t="str">
        <f>'Data information'!D177</f>
        <v>กก.</v>
      </c>
      <c r="F90" s="449">
        <f>'Data information'!E177</f>
        <v>26.35</v>
      </c>
      <c r="G90" s="449">
        <f t="shared" si="9"/>
        <v>0</v>
      </c>
      <c r="H90" s="449">
        <f>'Data information'!F177</f>
        <v>0</v>
      </c>
      <c r="I90" s="449">
        <f t="shared" si="10"/>
        <v>0</v>
      </c>
      <c r="J90" s="449">
        <f t="shared" si="11"/>
        <v>0</v>
      </c>
      <c r="K90" s="460"/>
    </row>
    <row r="91" spans="1:11" s="500" customFormat="1" hidden="1">
      <c r="A91" s="460"/>
      <c r="B91" s="482"/>
      <c r="C91" s="476" t="str">
        <f>'Data information'!C178</f>
        <v xml:space="preserve"> - LG-100x100x3.2 mm.</v>
      </c>
      <c r="D91" s="449"/>
      <c r="E91" s="450" t="str">
        <f>'Data information'!D178</f>
        <v>กก.</v>
      </c>
      <c r="F91" s="449">
        <f>'Data information'!E178</f>
        <v>26.585000000000001</v>
      </c>
      <c r="G91" s="449">
        <f t="shared" si="9"/>
        <v>0</v>
      </c>
      <c r="H91" s="449">
        <f>'Data information'!F178</f>
        <v>0</v>
      </c>
      <c r="I91" s="449">
        <f t="shared" si="10"/>
        <v>0</v>
      </c>
      <c r="J91" s="449">
        <f t="shared" si="11"/>
        <v>0</v>
      </c>
      <c r="K91" s="460"/>
    </row>
    <row r="92" spans="1:11" s="500" customFormat="1" hidden="1">
      <c r="A92" s="460"/>
      <c r="B92" s="482"/>
      <c r="C92" s="476" t="str">
        <f>'Data information'!C179</f>
        <v xml:space="preserve"> - LG-100x50x3.2 mm.</v>
      </c>
      <c r="D92" s="449"/>
      <c r="E92" s="450" t="str">
        <f>'Data information'!D179</f>
        <v>กก.</v>
      </c>
      <c r="F92" s="449">
        <f>'Data information'!E179</f>
        <v>26.55</v>
      </c>
      <c r="G92" s="449">
        <f t="shared" si="9"/>
        <v>0</v>
      </c>
      <c r="H92" s="449">
        <f>'Data information'!F179</f>
        <v>0</v>
      </c>
      <c r="I92" s="449">
        <f t="shared" si="10"/>
        <v>0</v>
      </c>
      <c r="J92" s="449">
        <f t="shared" si="11"/>
        <v>0</v>
      </c>
      <c r="K92" s="460"/>
    </row>
    <row r="93" spans="1:11" s="500" customFormat="1" hidden="1">
      <c r="A93" s="460"/>
      <c r="B93" s="482"/>
      <c r="C93" s="476" t="str">
        <f>'Data information'!C180</f>
        <v xml:space="preserve"> - PL.400x400x25mm.</v>
      </c>
      <c r="D93" s="449"/>
      <c r="E93" s="450" t="str">
        <f>'Data information'!D180</f>
        <v>กก.</v>
      </c>
      <c r="F93" s="449">
        <f>'Data information'!E180</f>
        <v>28.44</v>
      </c>
      <c r="G93" s="449">
        <f t="shared" si="9"/>
        <v>0</v>
      </c>
      <c r="H93" s="449">
        <f>'Data information'!F180</f>
        <v>0</v>
      </c>
      <c r="I93" s="449">
        <f t="shared" si="10"/>
        <v>0</v>
      </c>
      <c r="J93" s="449">
        <f t="shared" si="11"/>
        <v>0</v>
      </c>
      <c r="K93" s="460"/>
    </row>
    <row r="94" spans="1:11" s="500" customFormat="1" hidden="1">
      <c r="A94" s="460"/>
      <c r="B94" s="482"/>
      <c r="C94" s="476" t="str">
        <f>'Data information'!C181</f>
        <v xml:space="preserve"> - PL.500x300x20mm.</v>
      </c>
      <c r="D94" s="449"/>
      <c r="E94" s="450" t="str">
        <f>'Data information'!D181</f>
        <v>กก.</v>
      </c>
      <c r="F94" s="449">
        <f>'Data information'!E181</f>
        <v>28.44</v>
      </c>
      <c r="G94" s="449">
        <f t="shared" si="9"/>
        <v>0</v>
      </c>
      <c r="H94" s="449">
        <f>'Data information'!F181</f>
        <v>0</v>
      </c>
      <c r="I94" s="449">
        <f t="shared" si="10"/>
        <v>0</v>
      </c>
      <c r="J94" s="449">
        <f t="shared" si="11"/>
        <v>0</v>
      </c>
      <c r="K94" s="460"/>
    </row>
    <row r="95" spans="1:11" s="500" customFormat="1" hidden="1">
      <c r="A95" s="460"/>
      <c r="B95" s="482"/>
      <c r="C95" s="476" t="str">
        <f>'Data information'!C182</f>
        <v xml:space="preserve"> - PL.450x350x20mm.</v>
      </c>
      <c r="D95" s="449"/>
      <c r="E95" s="450" t="str">
        <f>'Data information'!D182</f>
        <v>กก.</v>
      </c>
      <c r="F95" s="449">
        <f>'Data information'!E182</f>
        <v>28.44</v>
      </c>
      <c r="G95" s="449">
        <f t="shared" si="9"/>
        <v>0</v>
      </c>
      <c r="H95" s="449">
        <f>'Data information'!F182</f>
        <v>0</v>
      </c>
      <c r="I95" s="449">
        <f t="shared" si="10"/>
        <v>0</v>
      </c>
      <c r="J95" s="449">
        <f t="shared" si="11"/>
        <v>0</v>
      </c>
      <c r="K95" s="460"/>
    </row>
    <row r="96" spans="1:11" s="500" customFormat="1" hidden="1">
      <c r="A96" s="460"/>
      <c r="B96" s="482"/>
      <c r="C96" s="476" t="str">
        <f>'Data information'!C183</f>
        <v xml:space="preserve"> - PL.400x300x20mm.</v>
      </c>
      <c r="D96" s="449"/>
      <c r="E96" s="450" t="str">
        <f>'Data information'!D183</f>
        <v>กก.</v>
      </c>
      <c r="F96" s="449">
        <f>'Data information'!E183</f>
        <v>28.44</v>
      </c>
      <c r="G96" s="449">
        <f t="shared" si="9"/>
        <v>0</v>
      </c>
      <c r="H96" s="449">
        <f>'Data information'!F183</f>
        <v>0</v>
      </c>
      <c r="I96" s="449">
        <f t="shared" si="10"/>
        <v>0</v>
      </c>
      <c r="J96" s="449">
        <f t="shared" si="11"/>
        <v>0</v>
      </c>
      <c r="K96" s="460"/>
    </row>
    <row r="97" spans="1:11" s="500" customFormat="1" hidden="1">
      <c r="A97" s="460"/>
      <c r="B97" s="482"/>
      <c r="C97" s="476" t="str">
        <f>'Data information'!C184</f>
        <v xml:space="preserve"> - PL.350x200x20mm.</v>
      </c>
      <c r="D97" s="449"/>
      <c r="E97" s="450" t="str">
        <f>'Data information'!D184</f>
        <v>กก.</v>
      </c>
      <c r="F97" s="449">
        <f>'Data information'!E184</f>
        <v>28.44</v>
      </c>
      <c r="G97" s="449">
        <f t="shared" si="9"/>
        <v>0</v>
      </c>
      <c r="H97" s="449">
        <f>'Data information'!F184</f>
        <v>0</v>
      </c>
      <c r="I97" s="449">
        <f t="shared" si="10"/>
        <v>0</v>
      </c>
      <c r="J97" s="449">
        <f t="shared" si="11"/>
        <v>0</v>
      </c>
      <c r="K97" s="460"/>
    </row>
    <row r="98" spans="1:11" s="500" customFormat="1" hidden="1">
      <c r="A98" s="460"/>
      <c r="B98" s="482"/>
      <c r="C98" s="476" t="str">
        <f>'Data information'!C185</f>
        <v xml:space="preserve"> - PL.300x300x20mm.</v>
      </c>
      <c r="D98" s="449"/>
      <c r="E98" s="450" t="str">
        <f>'Data information'!D185</f>
        <v>กก.</v>
      </c>
      <c r="F98" s="449">
        <f>'Data information'!E185</f>
        <v>28.44</v>
      </c>
      <c r="G98" s="449">
        <f t="shared" si="9"/>
        <v>0</v>
      </c>
      <c r="H98" s="449">
        <f>'Data information'!F185</f>
        <v>0</v>
      </c>
      <c r="I98" s="449">
        <f t="shared" si="10"/>
        <v>0</v>
      </c>
      <c r="J98" s="449">
        <f t="shared" si="11"/>
        <v>0</v>
      </c>
      <c r="K98" s="460"/>
    </row>
    <row r="99" spans="1:11" s="500" customFormat="1" hidden="1">
      <c r="A99" s="460"/>
      <c r="B99" s="482"/>
      <c r="C99" s="476" t="str">
        <f>'Data information'!C186</f>
        <v xml:space="preserve"> - PL 250x250x20 mm.</v>
      </c>
      <c r="D99" s="449"/>
      <c r="E99" s="450" t="str">
        <f>'Data information'!D186</f>
        <v>กก.</v>
      </c>
      <c r="F99" s="449">
        <f>'Data information'!E186</f>
        <v>28.44</v>
      </c>
      <c r="G99" s="449">
        <f t="shared" si="9"/>
        <v>0</v>
      </c>
      <c r="H99" s="449">
        <f>'Data information'!F186</f>
        <v>0</v>
      </c>
      <c r="I99" s="449">
        <f t="shared" si="10"/>
        <v>0</v>
      </c>
      <c r="J99" s="449">
        <f t="shared" si="11"/>
        <v>0</v>
      </c>
      <c r="K99" s="460"/>
    </row>
    <row r="100" spans="1:11" s="500" customFormat="1" hidden="1">
      <c r="A100" s="460"/>
      <c r="B100" s="482"/>
      <c r="C100" s="476" t="str">
        <f>'Data information'!C187</f>
        <v xml:space="preserve"> - PL 250x250x16 mm.</v>
      </c>
      <c r="D100" s="449"/>
      <c r="E100" s="450" t="str">
        <f>'Data information'!D187</f>
        <v>กก.</v>
      </c>
      <c r="F100" s="449">
        <f>'Data information'!E187</f>
        <v>28.44</v>
      </c>
      <c r="G100" s="449">
        <f t="shared" si="9"/>
        <v>0</v>
      </c>
      <c r="H100" s="449">
        <f>'Data information'!F187</f>
        <v>0</v>
      </c>
      <c r="I100" s="449">
        <f t="shared" si="10"/>
        <v>0</v>
      </c>
      <c r="J100" s="449">
        <f t="shared" si="11"/>
        <v>0</v>
      </c>
      <c r="K100" s="460"/>
    </row>
    <row r="101" spans="1:11" s="500" customFormat="1" hidden="1">
      <c r="A101" s="460"/>
      <c r="B101" s="482"/>
      <c r="C101" s="476" t="str">
        <f>'Data information'!C188</f>
        <v xml:space="preserve"> - PL 200x200x16 mm.</v>
      </c>
      <c r="D101" s="449"/>
      <c r="E101" s="450" t="str">
        <f>'Data information'!D188</f>
        <v>กก.</v>
      </c>
      <c r="F101" s="449">
        <f>'Data information'!E188</f>
        <v>28.44</v>
      </c>
      <c r="G101" s="449">
        <f t="shared" si="9"/>
        <v>0</v>
      </c>
      <c r="H101" s="449">
        <f>'Data information'!F188</f>
        <v>0</v>
      </c>
      <c r="I101" s="449">
        <f t="shared" si="10"/>
        <v>0</v>
      </c>
      <c r="J101" s="449">
        <f t="shared" si="11"/>
        <v>0</v>
      </c>
      <c r="K101" s="460"/>
    </row>
    <row r="102" spans="1:11" s="500" customFormat="1" hidden="1">
      <c r="A102" s="460"/>
      <c r="B102" s="482"/>
      <c r="C102" s="476" t="str">
        <f>'Data information'!C189</f>
        <v xml:space="preserve"> - PL.300x300x12mm.</v>
      </c>
      <c r="D102" s="449"/>
      <c r="E102" s="450" t="str">
        <f>'Data information'!D189</f>
        <v>กก.</v>
      </c>
      <c r="F102" s="449">
        <f>'Data information'!E189</f>
        <v>25.12</v>
      </c>
      <c r="G102" s="449">
        <f t="shared" si="9"/>
        <v>0</v>
      </c>
      <c r="H102" s="449">
        <f>'Data information'!F189</f>
        <v>0</v>
      </c>
      <c r="I102" s="449">
        <f t="shared" si="10"/>
        <v>0</v>
      </c>
      <c r="J102" s="449">
        <f t="shared" si="11"/>
        <v>0</v>
      </c>
      <c r="K102" s="460"/>
    </row>
    <row r="103" spans="1:11" s="500" customFormat="1" hidden="1">
      <c r="A103" s="460"/>
      <c r="B103" s="482"/>
      <c r="C103" s="476" t="str">
        <f>'Data information'!C190</f>
        <v xml:space="preserve"> - PL 200x200x12 mm.</v>
      </c>
      <c r="D103" s="449"/>
      <c r="E103" s="450" t="str">
        <f>'Data information'!D190</f>
        <v>กก.</v>
      </c>
      <c r="F103" s="449">
        <f>'Data information'!E190</f>
        <v>25.12</v>
      </c>
      <c r="G103" s="449">
        <f t="shared" si="9"/>
        <v>0</v>
      </c>
      <c r="H103" s="449">
        <f>'Data information'!F190</f>
        <v>0</v>
      </c>
      <c r="I103" s="449">
        <f t="shared" si="10"/>
        <v>0</v>
      </c>
      <c r="J103" s="449">
        <f t="shared" si="11"/>
        <v>0</v>
      </c>
      <c r="K103" s="460"/>
    </row>
    <row r="104" spans="1:11" s="500" customFormat="1" hidden="1">
      <c r="A104" s="460"/>
      <c r="B104" s="482"/>
      <c r="C104" s="476" t="str">
        <f>'Data information'!C191</f>
        <v xml:space="preserve"> - PL 200x200x9 mm.</v>
      </c>
      <c r="D104" s="449"/>
      <c r="E104" s="450" t="str">
        <f>'Data information'!D191</f>
        <v>กก.</v>
      </c>
      <c r="F104" s="449">
        <f>'Data information'!E191</f>
        <v>25.12</v>
      </c>
      <c r="G104" s="449">
        <f t="shared" si="9"/>
        <v>0</v>
      </c>
      <c r="H104" s="449">
        <f>'Data information'!F191</f>
        <v>0</v>
      </c>
      <c r="I104" s="449">
        <f t="shared" si="10"/>
        <v>0</v>
      </c>
      <c r="J104" s="449">
        <f t="shared" si="11"/>
        <v>0</v>
      </c>
      <c r="K104" s="460"/>
    </row>
    <row r="105" spans="1:11" s="500" customFormat="1" hidden="1">
      <c r="A105" s="460"/>
      <c r="B105" s="482"/>
      <c r="C105" s="476" t="str">
        <f>'Data information'!C192</f>
        <v xml:space="preserve"> - PL 6 mm.</v>
      </c>
      <c r="D105" s="449"/>
      <c r="E105" s="450" t="str">
        <f>'Data information'!D192</f>
        <v>กก.</v>
      </c>
      <c r="F105" s="449">
        <f>'Data information'!E192</f>
        <v>25.12</v>
      </c>
      <c r="G105" s="449">
        <f t="shared" si="9"/>
        <v>0</v>
      </c>
      <c r="H105" s="449">
        <f>'Data information'!F192</f>
        <v>0</v>
      </c>
      <c r="I105" s="449">
        <f t="shared" si="10"/>
        <v>0</v>
      </c>
      <c r="J105" s="449">
        <f t="shared" si="11"/>
        <v>0</v>
      </c>
      <c r="K105" s="460"/>
    </row>
    <row r="106" spans="1:11" s="500" customFormat="1" hidden="1">
      <c r="A106" s="460"/>
      <c r="B106" s="482"/>
      <c r="C106" s="476" t="str">
        <f>'Data information'!C193</f>
        <v xml:space="preserve"> - Bolt M16 (ฝังลึก 0.40 ม.)</v>
      </c>
      <c r="D106" s="449"/>
      <c r="E106" s="450" t="str">
        <f>'Data information'!D193</f>
        <v>ชุด</v>
      </c>
      <c r="F106" s="449">
        <f>'Data information'!E193</f>
        <v>160</v>
      </c>
      <c r="G106" s="449">
        <f t="shared" si="9"/>
        <v>0</v>
      </c>
      <c r="H106" s="449">
        <f>'Data information'!F193</f>
        <v>0</v>
      </c>
      <c r="I106" s="449">
        <f t="shared" si="10"/>
        <v>0</v>
      </c>
      <c r="J106" s="449">
        <f t="shared" si="11"/>
        <v>0</v>
      </c>
      <c r="K106" s="460"/>
    </row>
    <row r="107" spans="1:11" s="500" customFormat="1" hidden="1">
      <c r="A107" s="460"/>
      <c r="B107" s="482"/>
      <c r="C107" s="476" t="str">
        <f>'Data information'!C194</f>
        <v xml:space="preserve"> - Bolt M20 (ฝังลึก 0.40 ม.)</v>
      </c>
      <c r="D107" s="449"/>
      <c r="E107" s="450" t="str">
        <f>'Data information'!D194</f>
        <v>ชุด</v>
      </c>
      <c r="F107" s="449">
        <f>'Data information'!E194</f>
        <v>150</v>
      </c>
      <c r="G107" s="449">
        <f t="shared" si="9"/>
        <v>0</v>
      </c>
      <c r="H107" s="449">
        <f>'Data information'!F194</f>
        <v>0</v>
      </c>
      <c r="I107" s="449">
        <f t="shared" si="10"/>
        <v>0</v>
      </c>
      <c r="J107" s="449">
        <f t="shared" si="11"/>
        <v>0</v>
      </c>
      <c r="K107" s="460"/>
    </row>
    <row r="108" spans="1:11" s="500" customFormat="1" hidden="1">
      <c r="A108" s="460"/>
      <c r="B108" s="482"/>
      <c r="C108" s="476" t="str">
        <f>'Data information'!C195</f>
        <v xml:space="preserve"> - Bolt M25 (ฝังลึก 0.50 ม.)</v>
      </c>
      <c r="D108" s="449"/>
      <c r="E108" s="450" t="str">
        <f>'Data information'!D195</f>
        <v>ชุด</v>
      </c>
      <c r="F108" s="449">
        <f>'Data information'!E195</f>
        <v>175</v>
      </c>
      <c r="G108" s="449">
        <f t="shared" si="9"/>
        <v>0</v>
      </c>
      <c r="H108" s="449">
        <f>'Data information'!F195</f>
        <v>0</v>
      </c>
      <c r="I108" s="449">
        <f t="shared" si="10"/>
        <v>0</v>
      </c>
      <c r="J108" s="449">
        <f t="shared" si="11"/>
        <v>0</v>
      </c>
      <c r="K108" s="460"/>
    </row>
    <row r="109" spans="1:11" s="500" customFormat="1" hidden="1">
      <c r="A109" s="460"/>
      <c r="B109" s="482"/>
      <c r="C109" s="476" t="str">
        <f>'Data information'!C196</f>
        <v xml:space="preserve"> - Dowel DB12 (ฝังลึก 0.30 ม.)</v>
      </c>
      <c r="D109" s="449"/>
      <c r="E109" s="450" t="str">
        <f>'Data information'!D196</f>
        <v>กก.</v>
      </c>
      <c r="F109" s="449">
        <f>'Data information'!E196</f>
        <v>20.2</v>
      </c>
      <c r="G109" s="449">
        <f t="shared" si="9"/>
        <v>0</v>
      </c>
      <c r="H109" s="449">
        <f>'Data information'!F196</f>
        <v>0</v>
      </c>
      <c r="I109" s="449">
        <f t="shared" si="10"/>
        <v>0</v>
      </c>
      <c r="J109" s="449">
        <f t="shared" si="11"/>
        <v>0</v>
      </c>
      <c r="K109" s="460"/>
    </row>
    <row r="110" spans="1:11" s="500" customFormat="1" hidden="1">
      <c r="A110" s="460"/>
      <c r="B110" s="482"/>
      <c r="C110" s="476" t="str">
        <f>'Data information'!C197</f>
        <v xml:space="preserve"> - Dowel DB12 (ฝังลึก 0.40 ม.)</v>
      </c>
      <c r="D110" s="449"/>
      <c r="E110" s="450" t="str">
        <f>'Data information'!D197</f>
        <v>กก.</v>
      </c>
      <c r="F110" s="449">
        <f>'Data information'!E197</f>
        <v>20.2</v>
      </c>
      <c r="G110" s="449">
        <f t="shared" si="9"/>
        <v>0</v>
      </c>
      <c r="H110" s="449">
        <f>'Data information'!F197</f>
        <v>0</v>
      </c>
      <c r="I110" s="449">
        <f t="shared" si="10"/>
        <v>0</v>
      </c>
      <c r="J110" s="449">
        <f t="shared" si="11"/>
        <v>0</v>
      </c>
      <c r="K110" s="460"/>
    </row>
    <row r="111" spans="1:11" s="500" customFormat="1" hidden="1">
      <c r="A111" s="460"/>
      <c r="B111" s="482"/>
      <c r="C111" s="476" t="str">
        <f>'Data information'!C198</f>
        <v xml:space="preserve"> - Dowel DB16 (ฝังลึก 0.40 ม.)</v>
      </c>
      <c r="D111" s="449"/>
      <c r="E111" s="450" t="str">
        <f>'Data information'!D198</f>
        <v>กก.</v>
      </c>
      <c r="F111" s="449">
        <f>'Data information'!E198</f>
        <v>20.14</v>
      </c>
      <c r="G111" s="449">
        <f t="shared" si="9"/>
        <v>0</v>
      </c>
      <c r="H111" s="449">
        <f>'Data information'!F198</f>
        <v>0</v>
      </c>
      <c r="I111" s="449">
        <f t="shared" si="10"/>
        <v>0</v>
      </c>
      <c r="J111" s="449">
        <f t="shared" si="11"/>
        <v>0</v>
      </c>
      <c r="K111" s="460"/>
    </row>
    <row r="112" spans="1:11" s="500" customFormat="1" hidden="1">
      <c r="A112" s="460"/>
      <c r="B112" s="482"/>
      <c r="C112" s="476" t="str">
        <f>'Data information'!C199</f>
        <v xml:space="preserve"> - Dowel DB20 (ฝังลึก 0.40 ม.)</v>
      </c>
      <c r="D112" s="449"/>
      <c r="E112" s="450" t="str">
        <f>'Data information'!D199</f>
        <v>กก.</v>
      </c>
      <c r="F112" s="449">
        <f>'Data information'!E199</f>
        <v>20.18</v>
      </c>
      <c r="G112" s="449">
        <f t="shared" si="9"/>
        <v>0</v>
      </c>
      <c r="H112" s="449">
        <f>'Data information'!F199</f>
        <v>0</v>
      </c>
      <c r="I112" s="449">
        <f t="shared" si="10"/>
        <v>0</v>
      </c>
      <c r="J112" s="449">
        <f t="shared" si="11"/>
        <v>0</v>
      </c>
      <c r="K112" s="460"/>
    </row>
    <row r="113" spans="1:11" s="500" customFormat="1" hidden="1">
      <c r="A113" s="460"/>
      <c r="B113" s="482"/>
      <c r="C113" s="476" t="str">
        <f>'Data information'!C200</f>
        <v xml:space="preserve"> - Dowel DB25 (ฝังลึก 0.40 ม.)</v>
      </c>
      <c r="D113" s="449"/>
      <c r="E113" s="450" t="str">
        <f>'Data information'!D200</f>
        <v>กก.</v>
      </c>
      <c r="F113" s="449">
        <f>'Data information'!E200</f>
        <v>20.41</v>
      </c>
      <c r="G113" s="449">
        <f t="shared" si="9"/>
        <v>0</v>
      </c>
      <c r="H113" s="449">
        <f>'Data information'!F200</f>
        <v>0</v>
      </c>
      <c r="I113" s="449">
        <f t="shared" si="10"/>
        <v>0</v>
      </c>
      <c r="J113" s="449">
        <f t="shared" si="11"/>
        <v>0</v>
      </c>
      <c r="K113" s="460"/>
    </row>
    <row r="114" spans="1:11" s="500" customFormat="1" hidden="1">
      <c r="A114" s="460"/>
      <c r="B114" s="482"/>
      <c r="C114" s="476" t="str">
        <f>'Data information'!C201</f>
        <v xml:space="preserve"> - ค่าแรงเชื่อม ประกอบเหล็กโครงสร้าง</v>
      </c>
      <c r="D114" s="449"/>
      <c r="E114" s="450" t="str">
        <f>'Data information'!D201</f>
        <v>กก.</v>
      </c>
      <c r="F114" s="449">
        <f>'Data information'!E201</f>
        <v>0</v>
      </c>
      <c r="G114" s="449">
        <f t="shared" si="9"/>
        <v>0</v>
      </c>
      <c r="H114" s="449">
        <f>'Data information'!F201</f>
        <v>10</v>
      </c>
      <c r="I114" s="449">
        <f t="shared" si="10"/>
        <v>0</v>
      </c>
      <c r="J114" s="449">
        <f t="shared" si="11"/>
        <v>0</v>
      </c>
      <c r="K114" s="460"/>
    </row>
    <row r="115" spans="1:11" s="500" customFormat="1" hidden="1">
      <c r="A115" s="460"/>
      <c r="B115" s="482"/>
      <c r="C115" s="476" t="str">
        <f>'Data information'!C202</f>
        <v xml:space="preserve"> - ทาสีกันสนิม</v>
      </c>
      <c r="D115" s="449"/>
      <c r="E115" s="450" t="str">
        <f>'Data information'!D202</f>
        <v>ตร.ม.</v>
      </c>
      <c r="F115" s="449">
        <f>'Data information'!E202</f>
        <v>22.42</v>
      </c>
      <c r="G115" s="449">
        <f t="shared" si="9"/>
        <v>0</v>
      </c>
      <c r="H115" s="449">
        <f>'Data information'!F202</f>
        <v>30</v>
      </c>
      <c r="I115" s="449">
        <f t="shared" si="10"/>
        <v>0</v>
      </c>
      <c r="J115" s="449">
        <f t="shared" si="11"/>
        <v>0</v>
      </c>
      <c r="K115" s="460"/>
    </row>
    <row r="116" spans="1:11" s="500" customFormat="1" hidden="1">
      <c r="A116" s="460"/>
      <c r="B116" s="482"/>
      <c r="C116" s="476" t="str">
        <f>'Data information'!C203</f>
        <v xml:space="preserve"> - ทาสีน้ำมัน</v>
      </c>
      <c r="D116" s="449"/>
      <c r="E116" s="450" t="str">
        <f>'Data information'!D203</f>
        <v>ตร.ม.</v>
      </c>
      <c r="F116" s="449">
        <f>'Data information'!E203</f>
        <v>66.12</v>
      </c>
      <c r="G116" s="449">
        <f t="shared" si="9"/>
        <v>0</v>
      </c>
      <c r="H116" s="449">
        <f>'Data information'!F203</f>
        <v>35</v>
      </c>
      <c r="I116" s="449">
        <f t="shared" si="10"/>
        <v>0</v>
      </c>
      <c r="J116" s="449">
        <f t="shared" si="11"/>
        <v>0</v>
      </c>
      <c r="K116" s="460"/>
    </row>
    <row r="117" spans="1:11" s="500" customFormat="1" hidden="1">
      <c r="A117" s="460"/>
      <c r="B117" s="482"/>
      <c r="C117" s="476"/>
      <c r="D117" s="449"/>
      <c r="E117" s="450"/>
      <c r="F117" s="449"/>
      <c r="G117" s="449"/>
      <c r="H117" s="449"/>
      <c r="I117" s="449"/>
      <c r="J117" s="449"/>
      <c r="K117" s="460"/>
    </row>
    <row r="118" spans="1:11" s="500" customFormat="1" hidden="1">
      <c r="A118" s="451"/>
      <c r="B118" s="475"/>
      <c r="C118" s="486" t="s">
        <v>163</v>
      </c>
      <c r="D118" s="467"/>
      <c r="E118" s="468"/>
      <c r="F118" s="467"/>
      <c r="G118" s="467">
        <f>SUM(G75:G117)</f>
        <v>0</v>
      </c>
      <c r="H118" s="467"/>
      <c r="I118" s="467">
        <f>SUM(I75:I117)</f>
        <v>0</v>
      </c>
      <c r="J118" s="467">
        <f>SUM(J75:J117)</f>
        <v>0</v>
      </c>
      <c r="K118" s="451"/>
    </row>
    <row r="119" spans="1:11" s="500" customFormat="1">
      <c r="A119" s="460"/>
      <c r="B119" s="482"/>
      <c r="C119" s="483"/>
      <c r="D119" s="460"/>
      <c r="E119" s="461"/>
      <c r="F119" s="460"/>
      <c r="G119" s="460"/>
      <c r="H119" s="460"/>
      <c r="I119" s="460"/>
      <c r="J119" s="460"/>
      <c r="K119" s="460"/>
    </row>
    <row r="120" spans="1:11" s="500" customFormat="1">
      <c r="A120" s="464"/>
      <c r="B120" s="703" t="str">
        <f>"รวม"&amp;B36</f>
        <v>รวมหมวดงานวิศวกรรมโครงสร้าง</v>
      </c>
      <c r="C120" s="703"/>
      <c r="D120" s="462"/>
      <c r="E120" s="463"/>
      <c r="F120" s="462"/>
      <c r="G120" s="462">
        <f>G74+G118</f>
        <v>0</v>
      </c>
      <c r="H120" s="462"/>
      <c r="I120" s="462">
        <f>I74+I118</f>
        <v>0</v>
      </c>
      <c r="J120" s="462">
        <f>J74+J118</f>
        <v>0</v>
      </c>
      <c r="K120" s="464"/>
    </row>
    <row r="121" spans="1:11" s="500" customFormat="1">
      <c r="A121" s="480" t="str">
        <f>A12</f>
        <v>9.8.3</v>
      </c>
      <c r="B121" s="481" t="str">
        <f>B12</f>
        <v>หมวดงานสถาปัตยกรรม</v>
      </c>
      <c r="C121" s="476"/>
      <c r="D121" s="451"/>
      <c r="E121" s="458"/>
      <c r="F121" s="451"/>
      <c r="G121" s="451"/>
      <c r="H121" s="451"/>
      <c r="I121" s="451"/>
      <c r="J121" s="451"/>
      <c r="K121" s="451"/>
    </row>
    <row r="122" spans="1:11" s="500" customFormat="1" hidden="1">
      <c r="A122" s="480"/>
      <c r="B122" s="481"/>
      <c r="C122" s="485" t="str">
        <f>'Data information'!C205</f>
        <v>งานวัสดุมุงหลังคา</v>
      </c>
      <c r="D122" s="451"/>
      <c r="E122" s="458"/>
      <c r="F122" s="451"/>
      <c r="G122" s="451"/>
      <c r="H122" s="451"/>
      <c r="I122" s="451"/>
      <c r="J122" s="451"/>
      <c r="K122" s="451"/>
    </row>
    <row r="123" spans="1:11" s="500" customFormat="1" hidden="1">
      <c r="A123" s="451"/>
      <c r="B123" s="475"/>
      <c r="C123" s="476" t="str">
        <f>'Data information'!C206</f>
        <v xml:space="preserve"> - หลังคา METALSHEET+โฟม หนา 5 ซม.พร้อม Flashing ครอบปิด อุปกรณ์การติดตั้ง</v>
      </c>
      <c r="D123" s="449"/>
      <c r="E123" s="450" t="str">
        <f>'Data information'!D206</f>
        <v>ตร.ม.</v>
      </c>
      <c r="F123" s="449">
        <f>'Data information'!E206</f>
        <v>970</v>
      </c>
      <c r="G123" s="449">
        <f>D123*F123</f>
        <v>0</v>
      </c>
      <c r="H123" s="449">
        <f>'Data information'!F206</f>
        <v>70</v>
      </c>
      <c r="I123" s="449">
        <f>D123*H123</f>
        <v>0</v>
      </c>
      <c r="J123" s="449">
        <f>G123+I123</f>
        <v>0</v>
      </c>
      <c r="K123" s="469" t="s">
        <v>967</v>
      </c>
    </row>
    <row r="124" spans="1:11" s="500" customFormat="1" hidden="1">
      <c r="A124" s="460"/>
      <c r="B124" s="482"/>
      <c r="C124" s="476" t="str">
        <f>'Data information'!C207</f>
        <v xml:space="preserve"> - หลังคาอะครีลิคชนิดแผ่นเรียบโปร่งแสงกันความร้อน ขนาด 1.380X4.00 ม. หนา 6 มม.</v>
      </c>
      <c r="D124" s="449"/>
      <c r="E124" s="450" t="str">
        <f>'Data information'!D207</f>
        <v>ตร.ม.</v>
      </c>
      <c r="F124" s="449">
        <f>'Data information'!E207</f>
        <v>997.5</v>
      </c>
      <c r="G124" s="449">
        <f>D124*F124</f>
        <v>0</v>
      </c>
      <c r="H124" s="449">
        <f>'Data information'!F207</f>
        <v>0</v>
      </c>
      <c r="I124" s="449">
        <f>D124*H124</f>
        <v>0</v>
      </c>
      <c r="J124" s="449">
        <f>G124+I124</f>
        <v>0</v>
      </c>
      <c r="K124" s="460"/>
    </row>
    <row r="125" spans="1:11" s="500" customFormat="1" hidden="1">
      <c r="A125" s="460"/>
      <c r="B125" s="482"/>
      <c r="C125" s="476" t="str">
        <f>'Data information'!C208</f>
        <v xml:space="preserve"> - รางน้ำฝน คสล. ผิวภายในรางขัดมันเรียบผสมน้ำยากันซึม </v>
      </c>
      <c r="D125" s="449"/>
      <c r="E125" s="450" t="str">
        <f>'Data information'!D208</f>
        <v>ม.</v>
      </c>
      <c r="F125" s="449">
        <f>'Data information'!E208</f>
        <v>1560</v>
      </c>
      <c r="G125" s="449">
        <f>D125*F125</f>
        <v>0</v>
      </c>
      <c r="H125" s="449">
        <f>'Data information'!F208</f>
        <v>300</v>
      </c>
      <c r="I125" s="449">
        <f>D125*H125</f>
        <v>0</v>
      </c>
      <c r="J125" s="449">
        <f>G125+I125</f>
        <v>0</v>
      </c>
      <c r="K125" s="460"/>
    </row>
    <row r="126" spans="1:11" s="500" customFormat="1" hidden="1">
      <c r="A126" s="480"/>
      <c r="B126" s="481"/>
      <c r="C126" s="485" t="str">
        <f>'Data information'!C209</f>
        <v>งานฝ้าเพดาน</v>
      </c>
      <c r="D126" s="449"/>
      <c r="E126" s="458"/>
      <c r="F126" s="451"/>
      <c r="G126" s="451"/>
      <c r="H126" s="451"/>
      <c r="I126" s="451"/>
      <c r="J126" s="451"/>
      <c r="K126" s="451"/>
    </row>
    <row r="127" spans="1:11" s="500" customFormat="1" hidden="1">
      <c r="A127" s="451"/>
      <c r="B127" s="475"/>
      <c r="C127" s="476" t="str">
        <f>'Data information'!C210</f>
        <v xml:space="preserve"> - C1-ฝ้าเพดานแต่งเรียบ ท้องพื้นคอนกรีตโครงสร้าง </v>
      </c>
      <c r="D127" s="449"/>
      <c r="E127" s="450" t="str">
        <f>'Data information'!D210</f>
        <v>ตร.ม.</v>
      </c>
      <c r="F127" s="449">
        <f>'Data information'!E210</f>
        <v>24</v>
      </c>
      <c r="G127" s="449">
        <f>D127*F127</f>
        <v>0</v>
      </c>
      <c r="H127" s="449">
        <f>'Data information'!F210</f>
        <v>30</v>
      </c>
      <c r="I127" s="449">
        <f>D127*H127</f>
        <v>0</v>
      </c>
      <c r="J127" s="449">
        <f>G127+I127</f>
        <v>0</v>
      </c>
      <c r="K127" s="469"/>
    </row>
    <row r="128" spans="1:11" s="500" customFormat="1" hidden="1">
      <c r="A128" s="460"/>
      <c r="B128" s="482"/>
      <c r="C128" s="476" t="str">
        <f>'Data information'!C211</f>
        <v xml:space="preserve"> - C2-ฝ้าเพดานยิบซั่มบอร์ดชนิดขอบลาดหนา 9 มม.โครงเคร่า ซีไลน์เหล็กอาบสังกะสี  @0.60 ม.# </v>
      </c>
      <c r="D128" s="449"/>
      <c r="E128" s="450" t="str">
        <f>'Data information'!D211</f>
        <v>ตร.ม.</v>
      </c>
      <c r="F128" s="449">
        <f>'Data information'!E211</f>
        <v>186.33</v>
      </c>
      <c r="G128" s="449">
        <f>D128*F128</f>
        <v>0</v>
      </c>
      <c r="H128" s="449">
        <f>'Data information'!F211</f>
        <v>75</v>
      </c>
      <c r="I128" s="449">
        <f>D128*H128</f>
        <v>0</v>
      </c>
      <c r="J128" s="449">
        <f>G128+I128</f>
        <v>0</v>
      </c>
      <c r="K128" s="460"/>
    </row>
    <row r="129" spans="1:11" s="500" customFormat="1" hidden="1">
      <c r="A129" s="460"/>
      <c r="B129" s="482"/>
      <c r="C129" s="476" t="str">
        <f>'Data information'!C212</f>
        <v xml:space="preserve"> - C3-ฝ้าเพดานยิบซั่มบอร์ดชนิดทนชื้นขอบลาดหนา 9 มม.โครงเคร่า ซีไลน์เหล็กอาบสังกะสี  @0.60 ม.# </v>
      </c>
      <c r="D129" s="449"/>
      <c r="E129" s="450" t="str">
        <f>'Data information'!D212</f>
        <v>ตร.ม.</v>
      </c>
      <c r="F129" s="449">
        <f>'Data information'!E212</f>
        <v>212.5</v>
      </c>
      <c r="G129" s="449">
        <f>D129*F129</f>
        <v>0</v>
      </c>
      <c r="H129" s="449">
        <f>'Data information'!F212</f>
        <v>75</v>
      </c>
      <c r="I129" s="449">
        <f>D129*H129</f>
        <v>0</v>
      </c>
      <c r="J129" s="449">
        <f>G129+I129</f>
        <v>0</v>
      </c>
      <c r="K129" s="460"/>
    </row>
    <row r="130" spans="1:11" s="500" customFormat="1" hidden="1">
      <c r="A130" s="460"/>
      <c r="B130" s="482"/>
      <c r="C130" s="476" t="str">
        <f>'Data information'!C213</f>
        <v xml:space="preserve"> - C4-ฝ้าเพดานยิบซั่มบอร์ด ซับเสียงหนา 12 มม. โครงเคร่า ที-บาร์สีขาว @ 0.60 ม.# </v>
      </c>
      <c r="D130" s="449"/>
      <c r="E130" s="450" t="str">
        <f>'Data information'!D213</f>
        <v>ตร.ม.</v>
      </c>
      <c r="F130" s="449">
        <f>'Data information'!E213</f>
        <v>357.55</v>
      </c>
      <c r="G130" s="449">
        <f>D130*F130</f>
        <v>0</v>
      </c>
      <c r="H130" s="449">
        <f>'Data information'!F213</f>
        <v>52</v>
      </c>
      <c r="I130" s="449">
        <f>D130*H130</f>
        <v>0</v>
      </c>
      <c r="J130" s="449">
        <f>G130+I130</f>
        <v>0</v>
      </c>
      <c r="K130" s="460"/>
    </row>
    <row r="131" spans="1:11" s="500" customFormat="1" hidden="1">
      <c r="A131" s="460"/>
      <c r="B131" s="482"/>
      <c r="C131" s="476" t="str">
        <f>'Data information'!C214</f>
        <v xml:space="preserve"> - C5-ฝ้าเพดานยิบซั่มบอร์ดชนิดขอบลาดหนา 9 มม.โครงเคร่า ซีไลน์เหล็กอาบสังกะสี  @0.60 ม.# </v>
      </c>
      <c r="D131" s="449"/>
      <c r="E131" s="450" t="str">
        <f>'Data information'!D214</f>
        <v>ตร.ม.</v>
      </c>
      <c r="F131" s="449">
        <f>'Data information'!E214</f>
        <v>186.33</v>
      </c>
      <c r="G131" s="449">
        <f>D131*F131</f>
        <v>0</v>
      </c>
      <c r="H131" s="449">
        <f>'Data information'!F214</f>
        <v>75</v>
      </c>
      <c r="I131" s="449">
        <f>D131*H131</f>
        <v>0</v>
      </c>
      <c r="J131" s="449">
        <f>G131+I131</f>
        <v>0</v>
      </c>
      <c r="K131" s="469" t="s">
        <v>967</v>
      </c>
    </row>
    <row r="132" spans="1:11" s="500" customFormat="1" hidden="1">
      <c r="A132" s="480"/>
      <c r="B132" s="481"/>
      <c r="C132" s="485" t="str">
        <f>'Data information'!C215</f>
        <v>งานผนัง</v>
      </c>
      <c r="D132" s="449"/>
      <c r="E132" s="458"/>
      <c r="F132" s="451"/>
      <c r="G132" s="451"/>
      <c r="H132" s="451"/>
      <c r="I132" s="451"/>
      <c r="J132" s="451"/>
      <c r="K132" s="451"/>
    </row>
    <row r="133" spans="1:11" s="500" customFormat="1" hidden="1">
      <c r="A133" s="451"/>
      <c r="B133" s="475"/>
      <c r="C133" s="476" t="str">
        <f>'Data information'!C216</f>
        <v xml:space="preserve"> - ผ1-ผ4-ผนังก่อคอนกรีตบล็อคขนาด 0.15X0.30ม.หนา 7 ซม.</v>
      </c>
      <c r="D133" s="449"/>
      <c r="E133" s="450" t="str">
        <f>'Data information'!D216</f>
        <v>ตร.ม.</v>
      </c>
      <c r="F133" s="449">
        <f>'Data information'!E216</f>
        <v>202.34</v>
      </c>
      <c r="G133" s="449">
        <f>D133*F133</f>
        <v>0</v>
      </c>
      <c r="H133" s="449">
        <f>'Data information'!F216</f>
        <v>56</v>
      </c>
      <c r="I133" s="449">
        <f>D133*H133</f>
        <v>0</v>
      </c>
      <c r="J133" s="449">
        <f>G133+I133</f>
        <v>0</v>
      </c>
      <c r="K133" s="469" t="s">
        <v>967</v>
      </c>
    </row>
    <row r="134" spans="1:11" s="500" customFormat="1" hidden="1">
      <c r="A134" s="460"/>
      <c r="B134" s="482"/>
      <c r="C134" s="476" t="str">
        <f>'Data information'!C217</f>
        <v xml:space="preserve"> - งานผนังผิวฉาบปูนเรียบ</v>
      </c>
      <c r="D134" s="449"/>
      <c r="E134" s="450" t="str">
        <f>'Data information'!D217</f>
        <v>ตร.ม.</v>
      </c>
      <c r="F134" s="449">
        <f>'Data information'!E217</f>
        <v>75.22</v>
      </c>
      <c r="G134" s="449">
        <f t="shared" ref="G134:G144" si="12">D134*F134</f>
        <v>0</v>
      </c>
      <c r="H134" s="449">
        <f>'Data information'!F217</f>
        <v>87</v>
      </c>
      <c r="I134" s="449">
        <f t="shared" ref="I134:I144" si="13">D134*H134</f>
        <v>0</v>
      </c>
      <c r="J134" s="449">
        <f t="shared" ref="J134:J144" si="14">G134+I134</f>
        <v>0</v>
      </c>
      <c r="K134" s="469" t="s">
        <v>967</v>
      </c>
    </row>
    <row r="135" spans="1:11" s="500" customFormat="1" hidden="1">
      <c r="A135" s="460"/>
      <c r="B135" s="482"/>
      <c r="C135" s="476" t="str">
        <f>'Data information'!C218</f>
        <v xml:space="preserve"> - ผ5-ผนังผิวฉาบปูน กรุกระเบื้องเกรซพอซเลนขนาด 0.30X0.60 ม.</v>
      </c>
      <c r="D135" s="449"/>
      <c r="E135" s="450" t="str">
        <f>'Data information'!D218</f>
        <v>ตร.ม.</v>
      </c>
      <c r="F135" s="449">
        <f>'Data information'!E218</f>
        <v>370</v>
      </c>
      <c r="G135" s="449">
        <f t="shared" si="12"/>
        <v>0</v>
      </c>
      <c r="H135" s="449">
        <f>'Data information'!F218</f>
        <v>189</v>
      </c>
      <c r="I135" s="449">
        <f t="shared" si="13"/>
        <v>0</v>
      </c>
      <c r="J135" s="449">
        <f t="shared" si="14"/>
        <v>0</v>
      </c>
      <c r="K135" s="460"/>
    </row>
    <row r="136" spans="1:11" s="500" customFormat="1" hidden="1">
      <c r="A136" s="460"/>
      <c r="B136" s="482"/>
      <c r="C136" s="476" t="str">
        <f>'Data information'!C219</f>
        <v xml:space="preserve"> - ผ6-ผนังคอนกรีตโครงสร้าง ฉาบปูนเรียบ</v>
      </c>
      <c r="D136" s="449"/>
      <c r="E136" s="450" t="str">
        <f>'Data information'!D219</f>
        <v>ตร.ม.</v>
      </c>
      <c r="F136" s="449">
        <f>'Data information'!E219</f>
        <v>75.22</v>
      </c>
      <c r="G136" s="449">
        <f t="shared" si="12"/>
        <v>0</v>
      </c>
      <c r="H136" s="449">
        <f>'Data information'!F219</f>
        <v>105</v>
      </c>
      <c r="I136" s="449">
        <f t="shared" si="13"/>
        <v>0</v>
      </c>
      <c r="J136" s="449">
        <f t="shared" si="14"/>
        <v>0</v>
      </c>
      <c r="K136" s="460"/>
    </row>
    <row r="137" spans="1:11" s="500" customFormat="1" hidden="1">
      <c r="A137" s="460"/>
      <c r="B137" s="482"/>
      <c r="C137" s="476" t="str">
        <f>'Data information'!C220</f>
        <v xml:space="preserve"> - ผ7-ผนังคอนกรีตโครงสร้างเปลือยผิวเคลือบด้วยน้ำยากันตะไคร่สูตรน้ำมัน</v>
      </c>
      <c r="D137" s="449"/>
      <c r="E137" s="450" t="str">
        <f>'Data information'!D220</f>
        <v>ตร.ม.</v>
      </c>
      <c r="F137" s="449">
        <f>'Data information'!E220</f>
        <v>35</v>
      </c>
      <c r="G137" s="449">
        <f t="shared" si="12"/>
        <v>0</v>
      </c>
      <c r="H137" s="449">
        <f>'Data information'!F220</f>
        <v>30</v>
      </c>
      <c r="I137" s="449">
        <f t="shared" si="13"/>
        <v>0</v>
      </c>
      <c r="J137" s="449">
        <f t="shared" si="14"/>
        <v>0</v>
      </c>
      <c r="K137" s="460"/>
    </row>
    <row r="138" spans="1:11" s="500" customFormat="1" hidden="1">
      <c r="A138" s="460"/>
      <c r="B138" s="482"/>
      <c r="C138" s="476" t="str">
        <f>'Data information'!C221</f>
        <v xml:space="preserve"> - ผ8-ผนังกรุแผ่นเมทัลชีท ลายไม้หน้ากว้าง 8" โครงเคร่าซีไลน์อาบสังกะสี (หน้าลิฟต์)</v>
      </c>
      <c r="D138" s="449"/>
      <c r="E138" s="450" t="str">
        <f>'Data information'!D221</f>
        <v>ตร.ม.</v>
      </c>
      <c r="F138" s="449">
        <f>'Data information'!E221</f>
        <v>500</v>
      </c>
      <c r="G138" s="449">
        <f t="shared" si="12"/>
        <v>0</v>
      </c>
      <c r="H138" s="449">
        <f>'Data information'!F221</f>
        <v>0</v>
      </c>
      <c r="I138" s="449">
        <f t="shared" si="13"/>
        <v>0</v>
      </c>
      <c r="J138" s="449">
        <f t="shared" si="14"/>
        <v>0</v>
      </c>
      <c r="K138" s="460"/>
    </row>
    <row r="139" spans="1:11" s="500" customFormat="1" hidden="1">
      <c r="A139" s="460"/>
      <c r="B139" s="482"/>
      <c r="C139" s="476" t="str">
        <f>'Data information'!C222</f>
        <v xml:space="preserve"> - ผ9-ผนังกรุแผ่นอลูมิเนี่ยม คอมโพสิทชนิดใส้กลางทนไฟ สีเทา</v>
      </c>
      <c r="D139" s="449"/>
      <c r="E139" s="450" t="str">
        <f>'Data information'!D222</f>
        <v>ตร.ม.</v>
      </c>
      <c r="F139" s="449">
        <f>'Data information'!E222</f>
        <v>0</v>
      </c>
      <c r="G139" s="449">
        <f t="shared" si="12"/>
        <v>0</v>
      </c>
      <c r="H139" s="449">
        <f>'Data information'!F222</f>
        <v>0</v>
      </c>
      <c r="I139" s="449">
        <f t="shared" si="13"/>
        <v>0</v>
      </c>
      <c r="J139" s="449">
        <f t="shared" si="14"/>
        <v>0</v>
      </c>
      <c r="K139" s="460"/>
    </row>
    <row r="140" spans="1:11" s="500" customFormat="1" hidden="1">
      <c r="A140" s="460"/>
      <c r="B140" s="482"/>
      <c r="C140" s="476" t="str">
        <f>'Data information'!C223</f>
        <v xml:space="preserve"> - ผ10-ผนังระแนงเหล็กกล่องชุปกาวาไนซ์ขนาด 75X40X2.3mm.@ 0.11 ม.ทาสีดำ</v>
      </c>
      <c r="D140" s="449"/>
      <c r="E140" s="450" t="str">
        <f>'Data information'!D223</f>
        <v>ตร.ม.</v>
      </c>
      <c r="F140" s="449">
        <f>'Data information'!E223</f>
        <v>1270</v>
      </c>
      <c r="G140" s="449">
        <f t="shared" si="12"/>
        <v>0</v>
      </c>
      <c r="H140" s="449">
        <f>'Data information'!F223</f>
        <v>320</v>
      </c>
      <c r="I140" s="449">
        <f t="shared" si="13"/>
        <v>0</v>
      </c>
      <c r="J140" s="449">
        <f t="shared" si="14"/>
        <v>0</v>
      </c>
      <c r="K140" s="460"/>
    </row>
    <row r="141" spans="1:11" s="500" customFormat="1" hidden="1">
      <c r="A141" s="460"/>
      <c r="B141" s="482"/>
      <c r="C141" s="476" t="str">
        <f>'Data information'!C224</f>
        <v xml:space="preserve"> - ผ11-ผนังห้องน้ำสำเร็จรูปความหนา 25 มม.ผิวผนังเป็นไฮเพรสเซอร์ลามิเนทลายไม้บริเวณส่วนหน้าห้องน้ำและประตู</v>
      </c>
      <c r="D141" s="449"/>
      <c r="E141" s="450" t="str">
        <f>'Data information'!D224</f>
        <v>ชุด</v>
      </c>
      <c r="F141" s="449">
        <f>'Data information'!E224</f>
        <v>0</v>
      </c>
      <c r="G141" s="449">
        <f t="shared" si="12"/>
        <v>0</v>
      </c>
      <c r="H141" s="449">
        <f>'Data information'!F224</f>
        <v>0</v>
      </c>
      <c r="I141" s="449">
        <f t="shared" si="13"/>
        <v>0</v>
      </c>
      <c r="J141" s="449">
        <f t="shared" si="14"/>
        <v>0</v>
      </c>
      <c r="K141" s="460"/>
    </row>
    <row r="142" spans="1:11" s="500" customFormat="1" hidden="1">
      <c r="A142" s="460"/>
      <c r="B142" s="482"/>
      <c r="C142" s="476" t="str">
        <f>'Data information'!C225</f>
        <v xml:space="preserve"> - ผ12-ผนังกระจกลามิเนตใส (กระจกใส 6 มม.+PVB 0.76 มม.+กระจกใส 6 มม.) กรอบอลูมิเนี่ยม</v>
      </c>
      <c r="D142" s="449"/>
      <c r="E142" s="450" t="str">
        <f>'Data information'!D225</f>
        <v>ตร.ม.</v>
      </c>
      <c r="F142" s="449">
        <f>'Data information'!E225</f>
        <v>2500</v>
      </c>
      <c r="G142" s="449">
        <f t="shared" si="12"/>
        <v>0</v>
      </c>
      <c r="H142" s="449">
        <f>'Data information'!F225</f>
        <v>0</v>
      </c>
      <c r="I142" s="449">
        <f t="shared" si="13"/>
        <v>0</v>
      </c>
      <c r="J142" s="449">
        <f t="shared" si="14"/>
        <v>0</v>
      </c>
      <c r="K142" s="460"/>
    </row>
    <row r="143" spans="1:11" s="500" customFormat="1" hidden="1">
      <c r="A143" s="460"/>
      <c r="B143" s="482"/>
      <c r="C143" s="476" t="str">
        <f>'Data information'!C226</f>
        <v xml:space="preserve"> - ผ13-ผนังกระจกใส ความหนากระจก 6 มม.กรอบอลูมิเนี่ยม</v>
      </c>
      <c r="D143" s="449"/>
      <c r="E143" s="450" t="str">
        <f>'Data information'!D226</f>
        <v>ตร.ม.</v>
      </c>
      <c r="F143" s="449">
        <f>'Data information'!E226</f>
        <v>1700</v>
      </c>
      <c r="G143" s="449">
        <f t="shared" si="12"/>
        <v>0</v>
      </c>
      <c r="H143" s="449">
        <f>'Data information'!F226</f>
        <v>0</v>
      </c>
      <c r="I143" s="449">
        <f t="shared" si="13"/>
        <v>0</v>
      </c>
      <c r="J143" s="449">
        <f t="shared" si="14"/>
        <v>0</v>
      </c>
      <c r="K143" s="460"/>
    </row>
    <row r="144" spans="1:11" s="500" customFormat="1" hidden="1">
      <c r="A144" s="460"/>
      <c r="B144" s="482"/>
      <c r="C144" s="476" t="str">
        <f>'Data information'!C227</f>
        <v xml:space="preserve"> - ผ14.ผนังกระจกเงา ความหนากระจก 6 มม.</v>
      </c>
      <c r="D144" s="449"/>
      <c r="E144" s="450" t="str">
        <f>'Data information'!D227</f>
        <v>ตร.ม.</v>
      </c>
      <c r="F144" s="449">
        <f>'Data information'!E227</f>
        <v>444</v>
      </c>
      <c r="G144" s="449">
        <f t="shared" si="12"/>
        <v>0</v>
      </c>
      <c r="H144" s="449">
        <f>'Data information'!F227</f>
        <v>99</v>
      </c>
      <c r="I144" s="449">
        <f t="shared" si="13"/>
        <v>0</v>
      </c>
      <c r="J144" s="449">
        <f t="shared" si="14"/>
        <v>0</v>
      </c>
      <c r="K144" s="460"/>
    </row>
    <row r="145" spans="1:11" s="500" customFormat="1">
      <c r="A145" s="480"/>
      <c r="B145" s="481"/>
      <c r="C145" s="485" t="str">
        <f>'Data information'!C228</f>
        <v>งานวัสดุผิวพื้น</v>
      </c>
      <c r="D145" s="449"/>
      <c r="E145" s="458"/>
      <c r="F145" s="451"/>
      <c r="G145" s="451"/>
      <c r="H145" s="451"/>
      <c r="I145" s="451"/>
      <c r="J145" s="451"/>
      <c r="K145" s="451"/>
    </row>
    <row r="146" spans="1:11" s="500" customFormat="1" hidden="1">
      <c r="A146" s="451"/>
      <c r="B146" s="475"/>
      <c r="C146" s="476" t="str">
        <f>'Data information'!C229</f>
        <v xml:space="preserve"> - F0-พื้นผิวขัดมันเรียบผสมผงขัดหน้าแข็ง ( FLOOR HARDENER )</v>
      </c>
      <c r="D146" s="449"/>
      <c r="E146" s="450" t="str">
        <f>'Data information'!D229</f>
        <v>ตร.ม.</v>
      </c>
      <c r="F146" s="449">
        <f>'Data information'!E229</f>
        <v>32.25</v>
      </c>
      <c r="G146" s="449">
        <f>D146*F146</f>
        <v>0</v>
      </c>
      <c r="H146" s="449">
        <f>'Data information'!F229</f>
        <v>40</v>
      </c>
      <c r="I146" s="449">
        <f>D146*H146</f>
        <v>0</v>
      </c>
      <c r="J146" s="449">
        <f>G146+I146</f>
        <v>0</v>
      </c>
      <c r="K146" s="469"/>
    </row>
    <row r="147" spans="1:11" s="500" customFormat="1" hidden="1">
      <c r="A147" s="460"/>
      <c r="B147" s="482"/>
      <c r="C147" s="476" t="str">
        <f>'Data information'!C230</f>
        <v xml:space="preserve"> - F1-พื้นปูกระเบื้อง เกรซพอซเลนขนาด 0.60X1.20 ม.</v>
      </c>
      <c r="D147" s="449"/>
      <c r="E147" s="450" t="str">
        <f>'Data information'!D230</f>
        <v>ตร.ม.</v>
      </c>
      <c r="F147" s="449">
        <f>'Data information'!E230</f>
        <v>32.25</v>
      </c>
      <c r="G147" s="449">
        <f t="shared" ref="G147:G156" si="15">D147*F147</f>
        <v>0</v>
      </c>
      <c r="H147" s="449">
        <f>'Data information'!F230</f>
        <v>40</v>
      </c>
      <c r="I147" s="449">
        <f t="shared" ref="I147:I156" si="16">D147*H147</f>
        <v>0</v>
      </c>
      <c r="J147" s="449">
        <f t="shared" ref="J147:J156" si="17">G147+I147</f>
        <v>0</v>
      </c>
      <c r="K147" s="469" t="s">
        <v>967</v>
      </c>
    </row>
    <row r="148" spans="1:11" s="500" customFormat="1" hidden="1">
      <c r="A148" s="460"/>
      <c r="B148" s="482"/>
      <c r="C148" s="476" t="str">
        <f>'Data information'!C231</f>
        <v xml:space="preserve"> - F2-พื้นปูกระเบื้อง เกรซพอซเลนขนาด 0.60X0.60 ม.</v>
      </c>
      <c r="D148" s="449"/>
      <c r="E148" s="450" t="str">
        <f>'Data information'!D231</f>
        <v>ตร.ม.</v>
      </c>
      <c r="F148" s="449">
        <f>'Data information'!E231</f>
        <v>32.25</v>
      </c>
      <c r="G148" s="449">
        <f t="shared" si="15"/>
        <v>0</v>
      </c>
      <c r="H148" s="449">
        <f>'Data information'!F231</f>
        <v>40</v>
      </c>
      <c r="I148" s="449">
        <f t="shared" si="16"/>
        <v>0</v>
      </c>
      <c r="J148" s="449">
        <f t="shared" si="17"/>
        <v>0</v>
      </c>
      <c r="K148" s="469" t="s">
        <v>967</v>
      </c>
    </row>
    <row r="149" spans="1:11" s="500" customFormat="1" hidden="1">
      <c r="A149" s="460"/>
      <c r="B149" s="482"/>
      <c r="C149" s="476" t="str">
        <f>'Data information'!C232</f>
        <v xml:space="preserve"> - F3-พื้นปูกระเบื้อง เกรซพอซเลนขนาด 0.30X0.60 ม. (ชนิดไม่ลื่น)</v>
      </c>
      <c r="D149" s="449"/>
      <c r="E149" s="450" t="str">
        <f>'Data information'!D232</f>
        <v>ตร.ม.</v>
      </c>
      <c r="F149" s="449">
        <f>'Data information'!E232</f>
        <v>398</v>
      </c>
      <c r="G149" s="449">
        <f t="shared" si="15"/>
        <v>0</v>
      </c>
      <c r="H149" s="449">
        <f>'Data information'!F232</f>
        <v>222</v>
      </c>
      <c r="I149" s="449">
        <f t="shared" si="16"/>
        <v>0</v>
      </c>
      <c r="J149" s="449">
        <f t="shared" si="17"/>
        <v>0</v>
      </c>
      <c r="K149" s="460"/>
    </row>
    <row r="150" spans="1:11" s="500" customFormat="1" hidden="1">
      <c r="A150" s="460"/>
      <c r="B150" s="482"/>
      <c r="C150" s="476" t="str">
        <f>'Data information'!C233</f>
        <v xml:space="preserve"> - F4-พื้นปูกระเบื้อง เกรซพอซเลนขนาด 0.20X1.20 ม.</v>
      </c>
      <c r="D150" s="449"/>
      <c r="E150" s="450" t="str">
        <f>'Data information'!D233</f>
        <v>ตร.ม.</v>
      </c>
      <c r="F150" s="449">
        <f>'Data information'!E233</f>
        <v>50</v>
      </c>
      <c r="G150" s="449">
        <f t="shared" si="15"/>
        <v>0</v>
      </c>
      <c r="H150" s="449">
        <f>'Data information'!F233</f>
        <v>87</v>
      </c>
      <c r="I150" s="449">
        <f t="shared" si="16"/>
        <v>0</v>
      </c>
      <c r="J150" s="449">
        <f t="shared" si="17"/>
        <v>0</v>
      </c>
      <c r="K150" s="469" t="s">
        <v>967</v>
      </c>
    </row>
    <row r="151" spans="1:11" s="500" customFormat="1" hidden="1">
      <c r="A151" s="460"/>
      <c r="B151" s="482"/>
      <c r="C151" s="476" t="str">
        <f>'Data information'!C234</f>
        <v xml:space="preserve"> - F5-พื้นปูกระเบื้องยางลายไม้ชนิดคลิ๊กล๊อคความหนาไม่น้อยกว่า 4 มม.</v>
      </c>
      <c r="D151" s="449"/>
      <c r="E151" s="450" t="str">
        <f>'Data information'!D234</f>
        <v>ตร.ม.</v>
      </c>
      <c r="F151" s="449">
        <f>'Data information'!E234</f>
        <v>382.25</v>
      </c>
      <c r="G151" s="449">
        <f t="shared" si="15"/>
        <v>0</v>
      </c>
      <c r="H151" s="449">
        <f>'Data information'!F234</f>
        <v>40</v>
      </c>
      <c r="I151" s="449">
        <f t="shared" si="16"/>
        <v>0</v>
      </c>
      <c r="J151" s="449">
        <f t="shared" si="17"/>
        <v>0</v>
      </c>
      <c r="K151" s="469" t="s">
        <v>967</v>
      </c>
    </row>
    <row r="152" spans="1:11" s="500" customFormat="1">
      <c r="A152" s="460"/>
      <c r="B152" s="482"/>
      <c r="C152" s="476" t="str">
        <f>'Data information'!C235</f>
        <v xml:space="preserve"> - F6-พื้นคอนกรีตทำผิวพิมพ์ลายสีเทาดำ (STAMPED CONCRETE)</v>
      </c>
      <c r="D152" s="449"/>
      <c r="E152" s="450" t="str">
        <f>'Data information'!D235</f>
        <v>ตร.ม.</v>
      </c>
      <c r="F152" s="449">
        <f>'Data information'!E235</f>
        <v>32.25</v>
      </c>
      <c r="G152" s="449">
        <f t="shared" si="15"/>
        <v>0</v>
      </c>
      <c r="H152" s="449">
        <f>'Data information'!F235</f>
        <v>40</v>
      </c>
      <c r="I152" s="449">
        <f t="shared" si="16"/>
        <v>0</v>
      </c>
      <c r="J152" s="449">
        <f t="shared" si="17"/>
        <v>0</v>
      </c>
      <c r="K152" s="469" t="s">
        <v>967</v>
      </c>
    </row>
    <row r="153" spans="1:11" s="500" customFormat="1" hidden="1">
      <c r="A153" s="460"/>
      <c r="B153" s="482"/>
      <c r="C153" s="476" t="str">
        <f>'Data information'!C236</f>
        <v xml:space="preserve"> - F7-พื้นปูพรม(ไนล่อน) สีเทา</v>
      </c>
      <c r="D153" s="449"/>
      <c r="E153" s="450" t="str">
        <f>'Data information'!D236</f>
        <v>ตร.ม.</v>
      </c>
      <c r="F153" s="449">
        <f>'Data information'!E236</f>
        <v>32.25</v>
      </c>
      <c r="G153" s="449">
        <f t="shared" si="15"/>
        <v>0</v>
      </c>
      <c r="H153" s="449">
        <f>'Data information'!F236</f>
        <v>40</v>
      </c>
      <c r="I153" s="449">
        <f t="shared" si="16"/>
        <v>0</v>
      </c>
      <c r="J153" s="449">
        <f t="shared" si="17"/>
        <v>0</v>
      </c>
      <c r="K153" s="469" t="s">
        <v>967</v>
      </c>
    </row>
    <row r="154" spans="1:11" s="500" customFormat="1" hidden="1">
      <c r="A154" s="460"/>
      <c r="B154" s="482"/>
      <c r="C154" s="476" t="str">
        <f>'Data information'!C237</f>
        <v xml:space="preserve"> - F8-</v>
      </c>
      <c r="D154" s="449"/>
      <c r="E154" s="450" t="str">
        <f>'Data information'!D237</f>
        <v>ตร.ม.</v>
      </c>
      <c r="F154" s="449">
        <f>'Data information'!E237</f>
        <v>0</v>
      </c>
      <c r="G154" s="449">
        <f t="shared" si="15"/>
        <v>0</v>
      </c>
      <c r="H154" s="449">
        <f>'Data information'!F237</f>
        <v>0</v>
      </c>
      <c r="I154" s="449">
        <f t="shared" si="16"/>
        <v>0</v>
      </c>
      <c r="J154" s="449">
        <f t="shared" si="17"/>
        <v>0</v>
      </c>
      <c r="K154" s="460"/>
    </row>
    <row r="155" spans="1:11" s="500" customFormat="1" hidden="1">
      <c r="A155" s="460"/>
      <c r="B155" s="482"/>
      <c r="C155" s="476" t="str">
        <f>'Data information'!C238</f>
        <v xml:space="preserve"> - F9-</v>
      </c>
      <c r="D155" s="449"/>
      <c r="E155" s="450" t="str">
        <f>'Data information'!D238</f>
        <v>ตร.ม.</v>
      </c>
      <c r="F155" s="449">
        <f>'Data information'!E238</f>
        <v>0</v>
      </c>
      <c r="G155" s="449">
        <f t="shared" si="15"/>
        <v>0</v>
      </c>
      <c r="H155" s="449">
        <f>'Data information'!F238</f>
        <v>0</v>
      </c>
      <c r="I155" s="449">
        <f t="shared" si="16"/>
        <v>0</v>
      </c>
      <c r="J155" s="449">
        <f t="shared" si="17"/>
        <v>0</v>
      </c>
      <c r="K155" s="460"/>
    </row>
    <row r="156" spans="1:11" s="500" customFormat="1" hidden="1">
      <c r="A156" s="460"/>
      <c r="B156" s="482"/>
      <c r="C156" s="476" t="str">
        <f>'Data information'!C239</f>
        <v xml:space="preserve"> - F10-พื้นคอนกรีตขัดมันเรียบผสมน้ำยากันซึม ทาทับด้วยวัสดุกันซึมชนิดผสมพียู</v>
      </c>
      <c r="D156" s="449"/>
      <c r="E156" s="450" t="str">
        <f>'Data information'!D239</f>
        <v>ตร.ม.</v>
      </c>
      <c r="F156" s="449">
        <f>'Data information'!E239</f>
        <v>50</v>
      </c>
      <c r="G156" s="449">
        <f t="shared" si="15"/>
        <v>0</v>
      </c>
      <c r="H156" s="449">
        <f>'Data information'!F239</f>
        <v>87</v>
      </c>
      <c r="I156" s="449">
        <f t="shared" si="16"/>
        <v>0</v>
      </c>
      <c r="J156" s="449">
        <f t="shared" si="17"/>
        <v>0</v>
      </c>
      <c r="K156" s="469"/>
    </row>
    <row r="157" spans="1:11" s="500" customFormat="1" hidden="1">
      <c r="A157" s="480"/>
      <c r="B157" s="481"/>
      <c r="C157" s="485" t="str">
        <f>'Data information'!C240</f>
        <v>งานประตู-หน้าต่าง</v>
      </c>
      <c r="D157" s="449"/>
      <c r="E157" s="458"/>
      <c r="F157" s="451"/>
      <c r="G157" s="451"/>
      <c r="H157" s="451"/>
      <c r="I157" s="451"/>
      <c r="J157" s="451"/>
      <c r="K157" s="451"/>
    </row>
    <row r="158" spans="1:11" s="500" customFormat="1" hidden="1">
      <c r="A158" s="451"/>
      <c r="B158" s="475"/>
      <c r="C158" s="485" t="str">
        <f>'Data information'!C375</f>
        <v>อาคาร 8</v>
      </c>
      <c r="D158" s="449"/>
      <c r="E158" s="450"/>
      <c r="F158" s="449"/>
      <c r="G158" s="449"/>
      <c r="H158" s="449"/>
      <c r="I158" s="449"/>
      <c r="J158" s="449"/>
      <c r="K158" s="469"/>
    </row>
    <row r="159" spans="1:11" s="500" customFormat="1" hidden="1">
      <c r="A159" s="460"/>
      <c r="B159" s="482"/>
      <c r="C159" s="489" t="str">
        <f>'Data information'!C376</f>
        <v xml:space="preserve"> - D1-ประตูบานเปิดคู่</v>
      </c>
      <c r="D159" s="449"/>
      <c r="E159" s="450" t="str">
        <f>'Data information'!D376</f>
        <v>ชุด</v>
      </c>
      <c r="F159" s="449">
        <f>'Data information'!E376</f>
        <v>27245.9</v>
      </c>
      <c r="G159" s="449">
        <f t="shared" ref="G159:G180" si="18">D159*F159</f>
        <v>0</v>
      </c>
      <c r="H159" s="449">
        <f>'Data information'!F376</f>
        <v>0</v>
      </c>
      <c r="I159" s="449">
        <f t="shared" ref="I159:I180" si="19">D159*H159</f>
        <v>0</v>
      </c>
      <c r="J159" s="449">
        <f t="shared" ref="J159:J180" si="20">G159+I159</f>
        <v>0</v>
      </c>
      <c r="K159" s="460"/>
    </row>
    <row r="160" spans="1:11" s="500" customFormat="1" hidden="1">
      <c r="A160" s="460"/>
      <c r="B160" s="482"/>
      <c r="C160" s="489" t="str">
        <f>'Data information'!C377</f>
        <v xml:space="preserve"> - D2-ประตูบานเปิดคู่</v>
      </c>
      <c r="D160" s="449"/>
      <c r="E160" s="450" t="str">
        <f>'Data information'!D377</f>
        <v>ชุด</v>
      </c>
      <c r="F160" s="449">
        <f>'Data information'!E377</f>
        <v>25245.000000000004</v>
      </c>
      <c r="G160" s="449">
        <f t="shared" si="18"/>
        <v>0</v>
      </c>
      <c r="H160" s="449">
        <f>'Data information'!F377</f>
        <v>0</v>
      </c>
      <c r="I160" s="449">
        <f t="shared" si="19"/>
        <v>0</v>
      </c>
      <c r="J160" s="449">
        <f t="shared" si="20"/>
        <v>0</v>
      </c>
      <c r="K160" s="460"/>
    </row>
    <row r="161" spans="1:11" s="500" customFormat="1" hidden="1">
      <c r="A161" s="460"/>
      <c r="B161" s="482"/>
      <c r="C161" s="489" t="str">
        <f>'Data information'!C378</f>
        <v xml:space="preserve"> - D3-ประตูบานเปิดเดี่ยว ประตูกันไฟ</v>
      </c>
      <c r="D161" s="449"/>
      <c r="E161" s="450" t="str">
        <f>'Data information'!D378</f>
        <v>ชุด</v>
      </c>
      <c r="F161" s="449">
        <f>'Data information'!E378</f>
        <v>16980</v>
      </c>
      <c r="G161" s="449">
        <f t="shared" si="18"/>
        <v>0</v>
      </c>
      <c r="H161" s="449">
        <f>'Data information'!F378</f>
        <v>1000</v>
      </c>
      <c r="I161" s="449">
        <f t="shared" si="19"/>
        <v>0</v>
      </c>
      <c r="J161" s="449">
        <f t="shared" si="20"/>
        <v>0</v>
      </c>
      <c r="K161" s="460"/>
    </row>
    <row r="162" spans="1:11" s="500" customFormat="1" hidden="1">
      <c r="A162" s="460"/>
      <c r="B162" s="482"/>
      <c r="C162" s="489" t="str">
        <f>'Data information'!C379</f>
        <v xml:space="preserve"> - D4-ประตูบานเปิดเดี่ยว</v>
      </c>
      <c r="D162" s="449"/>
      <c r="E162" s="450" t="str">
        <f>'Data information'!D379</f>
        <v>ชุด</v>
      </c>
      <c r="F162" s="449">
        <f>'Data information'!E379</f>
        <v>13090.000000000002</v>
      </c>
      <c r="G162" s="449">
        <f t="shared" si="18"/>
        <v>0</v>
      </c>
      <c r="H162" s="449">
        <f>'Data information'!F379</f>
        <v>0</v>
      </c>
      <c r="I162" s="449">
        <f t="shared" si="19"/>
        <v>0</v>
      </c>
      <c r="J162" s="449">
        <f t="shared" si="20"/>
        <v>0</v>
      </c>
      <c r="K162" s="460"/>
    </row>
    <row r="163" spans="1:11" s="500" customFormat="1" hidden="1">
      <c r="A163" s="460"/>
      <c r="B163" s="482"/>
      <c r="C163" s="489" t="str">
        <f>'Data information'!C380</f>
        <v xml:space="preserve"> - D5-ประตูบานเปิดเดี่ยว</v>
      </c>
      <c r="D163" s="449"/>
      <c r="E163" s="450" t="str">
        <f>'Data information'!D380</f>
        <v>ชุด</v>
      </c>
      <c r="F163" s="449">
        <f>'Data information'!E380</f>
        <v>4428</v>
      </c>
      <c r="G163" s="449">
        <f t="shared" si="18"/>
        <v>0</v>
      </c>
      <c r="H163" s="449">
        <f>'Data information'!F380</f>
        <v>180</v>
      </c>
      <c r="I163" s="449">
        <f t="shared" si="19"/>
        <v>0</v>
      </c>
      <c r="J163" s="449">
        <f t="shared" si="20"/>
        <v>0</v>
      </c>
      <c r="K163" s="460"/>
    </row>
    <row r="164" spans="1:11" s="500" customFormat="1" hidden="1">
      <c r="A164" s="460"/>
      <c r="B164" s="482"/>
      <c r="C164" s="489" t="str">
        <f>'Data information'!C381</f>
        <v xml:space="preserve"> - D6-ประตูบานเลื่อนเดี่ยว</v>
      </c>
      <c r="D164" s="449"/>
      <c r="E164" s="450" t="str">
        <f>'Data information'!D381</f>
        <v>ชุด</v>
      </c>
      <c r="F164" s="449">
        <f>'Data information'!E381</f>
        <v>5280</v>
      </c>
      <c r="G164" s="449">
        <f t="shared" si="18"/>
        <v>0</v>
      </c>
      <c r="H164" s="449">
        <f>'Data information'!F381</f>
        <v>240</v>
      </c>
      <c r="I164" s="449">
        <f t="shared" si="19"/>
        <v>0</v>
      </c>
      <c r="J164" s="449">
        <f t="shared" si="20"/>
        <v>0</v>
      </c>
      <c r="K164" s="460"/>
    </row>
    <row r="165" spans="1:11" s="500" customFormat="1" hidden="1">
      <c r="A165" s="460"/>
      <c r="B165" s="482"/>
      <c r="C165" s="489" t="str">
        <f>'Data information'!C382</f>
        <v xml:space="preserve"> - D7-ประตูบานเฟี้ยมกันเสียง</v>
      </c>
      <c r="D165" s="449"/>
      <c r="E165" s="450" t="str">
        <f>'Data information'!D382</f>
        <v>ชุด</v>
      </c>
      <c r="F165" s="449">
        <f>'Data information'!E382</f>
        <v>0</v>
      </c>
      <c r="G165" s="449">
        <f t="shared" si="18"/>
        <v>0</v>
      </c>
      <c r="H165" s="449">
        <f>'Data information'!F382</f>
        <v>0</v>
      </c>
      <c r="I165" s="449">
        <f t="shared" si="19"/>
        <v>0</v>
      </c>
      <c r="J165" s="449">
        <f t="shared" si="20"/>
        <v>0</v>
      </c>
      <c r="K165" s="460"/>
    </row>
    <row r="166" spans="1:11" s="500" customFormat="1" hidden="1">
      <c r="A166" s="460"/>
      <c r="B166" s="482"/>
      <c r="C166" s="489" t="str">
        <f>'Data information'!C383</f>
        <v xml:space="preserve"> - Ds-ประตูบานเปิดเดี่ยว</v>
      </c>
      <c r="D166" s="449"/>
      <c r="E166" s="450" t="str">
        <f>'Data information'!D383</f>
        <v>ชุด</v>
      </c>
      <c r="F166" s="449">
        <f>'Data information'!E383</f>
        <v>1650</v>
      </c>
      <c r="G166" s="449">
        <f t="shared" si="18"/>
        <v>0</v>
      </c>
      <c r="H166" s="449">
        <f>'Data information'!F383</f>
        <v>0</v>
      </c>
      <c r="I166" s="449">
        <f t="shared" si="19"/>
        <v>0</v>
      </c>
      <c r="J166" s="449">
        <f t="shared" si="20"/>
        <v>0</v>
      </c>
      <c r="K166" s="460"/>
    </row>
    <row r="167" spans="1:11" s="500" customFormat="1" hidden="1">
      <c r="A167" s="460"/>
      <c r="B167" s="482"/>
      <c r="C167" s="489" t="str">
        <f>'Data information'!C384</f>
        <v xml:space="preserve"> - W1-หน้าต่างบานเปิดเดี่ยว+ช่องแสงติดตาย (รวมกันสาดเหล็กแผ่นเรียบ)</v>
      </c>
      <c r="D167" s="449"/>
      <c r="E167" s="450" t="str">
        <f>'Data information'!D384</f>
        <v>ชุด</v>
      </c>
      <c r="F167" s="449">
        <f>'Data information'!E384</f>
        <v>12062.199999999999</v>
      </c>
      <c r="G167" s="449">
        <f t="shared" si="18"/>
        <v>0</v>
      </c>
      <c r="H167" s="449">
        <f>'Data information'!F384</f>
        <v>0</v>
      </c>
      <c r="I167" s="449">
        <f t="shared" si="19"/>
        <v>0</v>
      </c>
      <c r="J167" s="449">
        <f t="shared" si="20"/>
        <v>0</v>
      </c>
      <c r="K167" s="460"/>
    </row>
    <row r="168" spans="1:11" s="500" customFormat="1" hidden="1">
      <c r="A168" s="460"/>
      <c r="B168" s="482"/>
      <c r="C168" s="489" t="str">
        <f>'Data information'!C385</f>
        <v xml:space="preserve"> - W1A-หน้าต่างบานเปิดเดี่ยว+ช่องแสงติดตาย</v>
      </c>
      <c r="D168" s="449"/>
      <c r="E168" s="450" t="str">
        <f>'Data information'!D385</f>
        <v>ชุด</v>
      </c>
      <c r="F168" s="449">
        <f>'Data information'!E385</f>
        <v>8653</v>
      </c>
      <c r="G168" s="449">
        <f t="shared" si="18"/>
        <v>0</v>
      </c>
      <c r="H168" s="449">
        <f>'Data information'!F385</f>
        <v>0</v>
      </c>
      <c r="I168" s="449">
        <f t="shared" si="19"/>
        <v>0</v>
      </c>
      <c r="J168" s="449">
        <f t="shared" si="20"/>
        <v>0</v>
      </c>
      <c r="K168" s="460"/>
    </row>
    <row r="169" spans="1:11" s="500" customFormat="1" hidden="1">
      <c r="A169" s="460"/>
      <c r="B169" s="482"/>
      <c r="C169" s="489" t="str">
        <f>'Data information'!C386</f>
        <v xml:space="preserve"> - W2-หน้าต่างบานเลื่อนสลับ+ช่องแสงติดตาย (รวมกันสาดเหล็กแผ่นเรียบ)</v>
      </c>
      <c r="D169" s="449"/>
      <c r="E169" s="450" t="str">
        <f>'Data information'!D386</f>
        <v>ชุด</v>
      </c>
      <c r="F169" s="449">
        <f>'Data information'!E386</f>
        <v>17862.5</v>
      </c>
      <c r="G169" s="449">
        <f t="shared" si="18"/>
        <v>0</v>
      </c>
      <c r="H169" s="449">
        <f>'Data information'!F386</f>
        <v>0</v>
      </c>
      <c r="I169" s="449">
        <f t="shared" si="19"/>
        <v>0</v>
      </c>
      <c r="J169" s="449">
        <f t="shared" si="20"/>
        <v>0</v>
      </c>
      <c r="K169" s="460"/>
    </row>
    <row r="170" spans="1:11" s="500" customFormat="1" hidden="1">
      <c r="A170" s="460"/>
      <c r="B170" s="482"/>
      <c r="C170" s="489" t="str">
        <f>'Data information'!C387</f>
        <v xml:space="preserve"> - W2A-หน้าต่างบานเลื่อนสลับ+ช่องแสงติดตาย</v>
      </c>
      <c r="D170" s="449"/>
      <c r="E170" s="450" t="str">
        <f>'Data information'!D387</f>
        <v>ชุด</v>
      </c>
      <c r="F170" s="449">
        <f>'Data information'!E387</f>
        <v>15053.499999999998</v>
      </c>
      <c r="G170" s="449">
        <f t="shared" si="18"/>
        <v>0</v>
      </c>
      <c r="H170" s="449">
        <f>'Data information'!F387</f>
        <v>0</v>
      </c>
      <c r="I170" s="449">
        <f t="shared" si="19"/>
        <v>0</v>
      </c>
      <c r="J170" s="449">
        <f t="shared" si="20"/>
        <v>0</v>
      </c>
      <c r="K170" s="460"/>
    </row>
    <row r="171" spans="1:11" s="500" customFormat="1" hidden="1">
      <c r="A171" s="460"/>
      <c r="B171" s="482"/>
      <c r="C171" s="489" t="str">
        <f>'Data information'!C388</f>
        <v xml:space="preserve"> - W2B-หน้าต่างบานเลื่อนสลับ+ช่องแสงติดตาย</v>
      </c>
      <c r="D171" s="449"/>
      <c r="E171" s="450" t="str">
        <f>'Data information'!D388</f>
        <v>ชุด</v>
      </c>
      <c r="F171" s="449">
        <f>'Data information'!E388</f>
        <v>15688.874999999998</v>
      </c>
      <c r="G171" s="449">
        <f t="shared" si="18"/>
        <v>0</v>
      </c>
      <c r="H171" s="449">
        <f>'Data information'!F388</f>
        <v>0</v>
      </c>
      <c r="I171" s="449">
        <f t="shared" si="19"/>
        <v>0</v>
      </c>
      <c r="J171" s="449">
        <f t="shared" si="20"/>
        <v>0</v>
      </c>
      <c r="K171" s="460"/>
    </row>
    <row r="172" spans="1:11" s="500" customFormat="1" hidden="1">
      <c r="A172" s="460"/>
      <c r="B172" s="482"/>
      <c r="C172" s="489" t="str">
        <f>'Data information'!C389</f>
        <v xml:space="preserve"> - W3-หน้าต่างบานเลื่อนสลับ+ช่องแสงติดตาย</v>
      </c>
      <c r="D172" s="449"/>
      <c r="E172" s="450" t="str">
        <f>'Data information'!D389</f>
        <v>ชุด</v>
      </c>
      <c r="F172" s="449">
        <f>'Data information'!E389</f>
        <v>12120.999999999998</v>
      </c>
      <c r="G172" s="449">
        <f t="shared" si="18"/>
        <v>0</v>
      </c>
      <c r="H172" s="449">
        <f>'Data information'!F389</f>
        <v>0</v>
      </c>
      <c r="I172" s="449">
        <f t="shared" si="19"/>
        <v>0</v>
      </c>
      <c r="J172" s="449">
        <f t="shared" si="20"/>
        <v>0</v>
      </c>
      <c r="K172" s="460"/>
    </row>
    <row r="173" spans="1:11" s="500" customFormat="1" hidden="1">
      <c r="A173" s="460"/>
      <c r="B173" s="482"/>
      <c r="C173" s="489" t="str">
        <f>'Data information'!C390</f>
        <v xml:space="preserve"> - W3A-หน้าต่างบานเลื่อนสลับ+ช่องแสงติดตาย</v>
      </c>
      <c r="D173" s="449"/>
      <c r="E173" s="450" t="str">
        <f>'Data information'!D390</f>
        <v>ชุด</v>
      </c>
      <c r="F173" s="449">
        <f>'Data information'!E390</f>
        <v>12277.4</v>
      </c>
      <c r="G173" s="449">
        <f t="shared" si="18"/>
        <v>0</v>
      </c>
      <c r="H173" s="449">
        <f>'Data information'!F390</f>
        <v>0</v>
      </c>
      <c r="I173" s="449">
        <f t="shared" si="19"/>
        <v>0</v>
      </c>
      <c r="J173" s="449">
        <f t="shared" si="20"/>
        <v>0</v>
      </c>
      <c r="K173" s="460"/>
    </row>
    <row r="174" spans="1:11" s="500" customFormat="1" hidden="1">
      <c r="A174" s="460"/>
      <c r="B174" s="482"/>
      <c r="C174" s="489" t="str">
        <f>'Data information'!C391</f>
        <v xml:space="preserve"> - W4-หน้าต่างบานเลื่อนสลับ</v>
      </c>
      <c r="D174" s="449"/>
      <c r="E174" s="450" t="str">
        <f>'Data information'!D391</f>
        <v>ชุด</v>
      </c>
      <c r="F174" s="449">
        <f>'Data information'!E391</f>
        <v>4606.2349999999997</v>
      </c>
      <c r="G174" s="449">
        <f t="shared" si="18"/>
        <v>0</v>
      </c>
      <c r="H174" s="449">
        <f>'Data information'!F391</f>
        <v>0</v>
      </c>
      <c r="I174" s="449">
        <f t="shared" si="19"/>
        <v>0</v>
      </c>
      <c r="J174" s="449">
        <f t="shared" si="20"/>
        <v>0</v>
      </c>
      <c r="K174" s="460"/>
    </row>
    <row r="175" spans="1:11" s="500" customFormat="1" hidden="1">
      <c r="A175" s="460"/>
      <c r="B175" s="482"/>
      <c r="C175" s="489" t="str">
        <f>'Data information'!C392</f>
        <v xml:space="preserve"> - W5-หน้าต่างบานเลื่อนสลับ</v>
      </c>
      <c r="D175" s="449"/>
      <c r="E175" s="450" t="str">
        <f>'Data information'!D392</f>
        <v>ชุด</v>
      </c>
      <c r="F175" s="449">
        <f>'Data information'!E392</f>
        <v>6744.7499999999991</v>
      </c>
      <c r="G175" s="449">
        <f t="shared" si="18"/>
        <v>0</v>
      </c>
      <c r="H175" s="449">
        <f>'Data information'!F392</f>
        <v>0</v>
      </c>
      <c r="I175" s="449">
        <f t="shared" si="19"/>
        <v>0</v>
      </c>
      <c r="J175" s="449">
        <f t="shared" si="20"/>
        <v>0</v>
      </c>
      <c r="K175" s="460"/>
    </row>
    <row r="176" spans="1:11" s="500" customFormat="1" hidden="1">
      <c r="A176" s="460"/>
      <c r="B176" s="482"/>
      <c r="C176" s="489" t="str">
        <f>'Data information'!C393</f>
        <v xml:space="preserve"> - W6-หน้าต่างบานเกล็ดระบายอากาศ</v>
      </c>
      <c r="D176" s="449"/>
      <c r="E176" s="450" t="str">
        <f>'Data information'!D393</f>
        <v>ชุด</v>
      </c>
      <c r="F176" s="449">
        <f>'Data information'!E393</f>
        <v>4594.25</v>
      </c>
      <c r="G176" s="449">
        <f t="shared" si="18"/>
        <v>0</v>
      </c>
      <c r="H176" s="449">
        <f>'Data information'!F393</f>
        <v>0</v>
      </c>
      <c r="I176" s="449">
        <f t="shared" si="19"/>
        <v>0</v>
      </c>
      <c r="J176" s="449">
        <f t="shared" si="20"/>
        <v>0</v>
      </c>
      <c r="K176" s="460"/>
    </row>
    <row r="177" spans="1:11" s="500" customFormat="1" hidden="1">
      <c r="A177" s="460"/>
      <c r="B177" s="482"/>
      <c r="C177" s="489" t="str">
        <f>'Data information'!C394</f>
        <v xml:space="preserve"> - W6A-หน้าต่างบานเกล็ดระบายอากาศ</v>
      </c>
      <c r="D177" s="449"/>
      <c r="E177" s="450" t="str">
        <f>'Data information'!D394</f>
        <v>ชุด</v>
      </c>
      <c r="F177" s="449">
        <f>'Data information'!E394</f>
        <v>4056.6249999999995</v>
      </c>
      <c r="G177" s="449">
        <f t="shared" si="18"/>
        <v>0</v>
      </c>
      <c r="H177" s="449">
        <f>'Data information'!F394</f>
        <v>0</v>
      </c>
      <c r="I177" s="449">
        <f t="shared" si="19"/>
        <v>0</v>
      </c>
      <c r="J177" s="449">
        <f t="shared" si="20"/>
        <v>0</v>
      </c>
      <c r="K177" s="460"/>
    </row>
    <row r="178" spans="1:11" s="500" customFormat="1" hidden="1">
      <c r="A178" s="460"/>
      <c r="B178" s="482"/>
      <c r="C178" s="489" t="str">
        <f>'Data information'!C395</f>
        <v xml:space="preserve"> - W7-หน้าต่างบานเลื่อนคู่</v>
      </c>
      <c r="D178" s="449"/>
      <c r="E178" s="450" t="str">
        <f>'Data information'!D395</f>
        <v>ชุด</v>
      </c>
      <c r="F178" s="449">
        <f>'Data information'!E395</f>
        <v>7233.4999999999991</v>
      </c>
      <c r="G178" s="449">
        <f t="shared" si="18"/>
        <v>0</v>
      </c>
      <c r="H178" s="449">
        <f>'Data information'!F395</f>
        <v>0</v>
      </c>
      <c r="I178" s="449">
        <f t="shared" si="19"/>
        <v>0</v>
      </c>
      <c r="J178" s="449">
        <f t="shared" si="20"/>
        <v>0</v>
      </c>
      <c r="K178" s="460"/>
    </row>
    <row r="179" spans="1:11" s="500" customFormat="1" hidden="1">
      <c r="A179" s="460"/>
      <c r="B179" s="482"/>
      <c r="C179" s="489" t="str">
        <f>'Data information'!C396</f>
        <v xml:space="preserve"> - W8-หน้าต่างช่องแสงติดตาย</v>
      </c>
      <c r="D179" s="449"/>
      <c r="E179" s="450" t="str">
        <f>'Data information'!D396</f>
        <v>ชุด</v>
      </c>
      <c r="F179" s="449">
        <f>'Data information'!E396</f>
        <v>11290.125</v>
      </c>
      <c r="G179" s="449">
        <f t="shared" si="18"/>
        <v>0</v>
      </c>
      <c r="H179" s="449">
        <f>'Data information'!F396</f>
        <v>0</v>
      </c>
      <c r="I179" s="449">
        <f t="shared" si="19"/>
        <v>0</v>
      </c>
      <c r="J179" s="449">
        <f t="shared" si="20"/>
        <v>0</v>
      </c>
      <c r="K179" s="460"/>
    </row>
    <row r="180" spans="1:11" s="500" customFormat="1" hidden="1">
      <c r="A180" s="460"/>
      <c r="B180" s="482"/>
      <c r="C180" s="489" t="str">
        <f>'Data information'!C397</f>
        <v xml:space="preserve"> - W8A-หน้าต่างช่องแสงติดตาย</v>
      </c>
      <c r="D180" s="449"/>
      <c r="E180" s="450" t="str">
        <f>'Data information'!D397</f>
        <v>ชุด</v>
      </c>
      <c r="F180" s="449">
        <f>'Data information'!E397</f>
        <v>6431.95</v>
      </c>
      <c r="G180" s="449">
        <f t="shared" si="18"/>
        <v>0</v>
      </c>
      <c r="H180" s="449">
        <f>'Data information'!F397</f>
        <v>0</v>
      </c>
      <c r="I180" s="449">
        <f t="shared" si="19"/>
        <v>0</v>
      </c>
      <c r="J180" s="449">
        <f t="shared" si="20"/>
        <v>0</v>
      </c>
      <c r="K180" s="460"/>
    </row>
    <row r="181" spans="1:11" s="500" customFormat="1" hidden="1">
      <c r="A181" s="480"/>
      <c r="B181" s="481"/>
      <c r="C181" s="485" t="str">
        <f>'Data information'!C398</f>
        <v>งานสุขภัณฑ์</v>
      </c>
      <c r="D181" s="449"/>
      <c r="E181" s="458"/>
      <c r="F181" s="451"/>
      <c r="G181" s="451"/>
      <c r="H181" s="451"/>
      <c r="I181" s="451"/>
      <c r="J181" s="451"/>
      <c r="K181" s="451"/>
    </row>
    <row r="182" spans="1:11" s="500" customFormat="1" hidden="1">
      <c r="A182" s="451"/>
      <c r="B182" s="475"/>
      <c r="C182" s="489" t="str">
        <f>'Data information'!C399</f>
        <v xml:space="preserve"> - โถส้วมแบบนั่งราบ ชนิดชักโครก พร้อมอุปกรณ์ครบชุด  </v>
      </c>
      <c r="D182" s="449"/>
      <c r="E182" s="450" t="str">
        <f>'Data information'!D399</f>
        <v>ชุด</v>
      </c>
      <c r="F182" s="449">
        <f>'Data information'!E399</f>
        <v>3129.3</v>
      </c>
      <c r="G182" s="449">
        <f>D182*F182</f>
        <v>0</v>
      </c>
      <c r="H182" s="449">
        <f>'Data information'!F399</f>
        <v>450</v>
      </c>
      <c r="I182" s="449">
        <f>D182*H182</f>
        <v>0</v>
      </c>
      <c r="J182" s="449">
        <f>G182+I182</f>
        <v>0</v>
      </c>
      <c r="K182" s="469" t="s">
        <v>967</v>
      </c>
    </row>
    <row r="183" spans="1:11" s="500" customFormat="1" hidden="1">
      <c r="A183" s="460"/>
      <c r="B183" s="482"/>
      <c r="C183" s="489" t="str">
        <f>'Data information'!C400</f>
        <v xml:space="preserve"> - อ่างล้างหน้า ชนิดฝังใต้เคาน์เตอร์ พร้อมอุปกรณ์ครบชุด  </v>
      </c>
      <c r="D183" s="449"/>
      <c r="E183" s="450" t="str">
        <f>'Data information'!D400</f>
        <v>ชุด</v>
      </c>
      <c r="F183" s="449">
        <f>'Data information'!E400</f>
        <v>1762.9</v>
      </c>
      <c r="G183" s="449">
        <f t="shared" ref="G183:G195" si="21">D183*F183</f>
        <v>0</v>
      </c>
      <c r="H183" s="449">
        <f>'Data information'!F400</f>
        <v>450</v>
      </c>
      <c r="I183" s="449">
        <f t="shared" ref="I183:I195" si="22">D183*H183</f>
        <v>0</v>
      </c>
      <c r="J183" s="449">
        <f t="shared" ref="J183:J195" si="23">G183+I183</f>
        <v>0</v>
      </c>
      <c r="K183" s="460"/>
    </row>
    <row r="184" spans="1:11" s="500" customFormat="1" hidden="1">
      <c r="A184" s="460"/>
      <c r="B184" s="482"/>
      <c r="C184" s="489" t="str">
        <f>'Data information'!C401</f>
        <v xml:space="preserve"> - อ่างล้างหน้า ชนิดวางเคาน์เตอร์ พร้อมอุปกรณ์ครบชุด</v>
      </c>
      <c r="D184" s="449"/>
      <c r="E184" s="450" t="str">
        <f>'Data information'!D401</f>
        <v>ชุด</v>
      </c>
      <c r="F184" s="449">
        <f>'Data information'!E401</f>
        <v>1762.9</v>
      </c>
      <c r="G184" s="449">
        <f t="shared" si="21"/>
        <v>0</v>
      </c>
      <c r="H184" s="449">
        <f>'Data information'!F401</f>
        <v>450</v>
      </c>
      <c r="I184" s="449">
        <f t="shared" si="22"/>
        <v>0</v>
      </c>
      <c r="J184" s="449">
        <f t="shared" si="23"/>
        <v>0</v>
      </c>
      <c r="K184" s="460"/>
    </row>
    <row r="185" spans="1:11" s="500" customFormat="1" hidden="1">
      <c r="A185" s="460"/>
      <c r="B185" s="482"/>
      <c r="C185" s="489" t="str">
        <f>'Data information'!C402</f>
        <v xml:space="preserve"> - อ่างล้างหน้า ชนิดวางเคาน์เตอร์ พร้อมอุปกรณ์ครบชุด </v>
      </c>
      <c r="D185" s="449"/>
      <c r="E185" s="450" t="str">
        <f>'Data information'!D402</f>
        <v>ชุด</v>
      </c>
      <c r="F185" s="449">
        <f>'Data information'!E402</f>
        <v>1762.9</v>
      </c>
      <c r="G185" s="449">
        <f t="shared" si="21"/>
        <v>0</v>
      </c>
      <c r="H185" s="449">
        <f>'Data information'!F402</f>
        <v>450</v>
      </c>
      <c r="I185" s="449">
        <f t="shared" si="22"/>
        <v>0</v>
      </c>
      <c r="J185" s="449">
        <f t="shared" si="23"/>
        <v>0</v>
      </c>
      <c r="K185" s="460"/>
    </row>
    <row r="186" spans="1:11" s="500" customFormat="1" hidden="1">
      <c r="A186" s="460"/>
      <c r="B186" s="482"/>
      <c r="C186" s="489" t="str">
        <f>'Data information'!C403</f>
        <v xml:space="preserve"> - อ่างล้างหน้า แบบขาตั้งลอย พร้อมอุปกรณ์ครบชุด  ห้องผู้พิการ</v>
      </c>
      <c r="D186" s="449"/>
      <c r="E186" s="450" t="str">
        <f>'Data information'!D403</f>
        <v>ชุด</v>
      </c>
      <c r="F186" s="449">
        <f>'Data information'!E403</f>
        <v>3312.5</v>
      </c>
      <c r="G186" s="449">
        <f t="shared" si="21"/>
        <v>0</v>
      </c>
      <c r="H186" s="449">
        <f>'Data information'!F403</f>
        <v>450</v>
      </c>
      <c r="I186" s="449">
        <f t="shared" si="22"/>
        <v>0</v>
      </c>
      <c r="J186" s="449">
        <f t="shared" si="23"/>
        <v>0</v>
      </c>
      <c r="K186" s="460"/>
    </row>
    <row r="187" spans="1:11" s="500" customFormat="1" hidden="1">
      <c r="A187" s="460"/>
      <c r="B187" s="482"/>
      <c r="C187" s="489" t="str">
        <f>'Data information'!C404</f>
        <v xml:space="preserve"> - ก๊อกน้ำเย็นอ่างล้างหน้า</v>
      </c>
      <c r="D187" s="449"/>
      <c r="E187" s="450" t="str">
        <f>'Data information'!D404</f>
        <v>ชุด</v>
      </c>
      <c r="F187" s="449">
        <f>'Data information'!E404</f>
        <v>860.1</v>
      </c>
      <c r="G187" s="449">
        <f t="shared" si="21"/>
        <v>0</v>
      </c>
      <c r="H187" s="449">
        <f>'Data information'!F404</f>
        <v>0</v>
      </c>
      <c r="I187" s="449">
        <f t="shared" si="22"/>
        <v>0</v>
      </c>
      <c r="J187" s="449">
        <f t="shared" si="23"/>
        <v>0</v>
      </c>
      <c r="K187" s="460"/>
    </row>
    <row r="188" spans="1:11" s="500" customFormat="1" hidden="1">
      <c r="A188" s="460"/>
      <c r="B188" s="482"/>
      <c r="C188" s="489" t="str">
        <f>'Data information'!C405</f>
        <v xml:space="preserve"> - ก๊อกน้ำเย็นอ่างล้างหน้า</v>
      </c>
      <c r="D188" s="449"/>
      <c r="E188" s="450" t="str">
        <f>'Data information'!D405</f>
        <v>ชุด</v>
      </c>
      <c r="F188" s="449">
        <f>'Data information'!E405</f>
        <v>860.1</v>
      </c>
      <c r="G188" s="449">
        <f t="shared" si="21"/>
        <v>0</v>
      </c>
      <c r="H188" s="449">
        <f>'Data information'!F405</f>
        <v>0</v>
      </c>
      <c r="I188" s="449">
        <f t="shared" si="22"/>
        <v>0</v>
      </c>
      <c r="J188" s="449">
        <f t="shared" si="23"/>
        <v>0</v>
      </c>
      <c r="K188" s="460"/>
    </row>
    <row r="189" spans="1:11" s="500" customFormat="1" hidden="1">
      <c r="A189" s="460"/>
      <c r="B189" s="482"/>
      <c r="C189" s="489" t="str">
        <f>'Data information'!C406</f>
        <v xml:space="preserve"> - ก๊อกน้ำเย็นอ่างล้างหน้า</v>
      </c>
      <c r="D189" s="449"/>
      <c r="E189" s="450" t="str">
        <f>'Data information'!D406</f>
        <v>ชุด</v>
      </c>
      <c r="F189" s="449">
        <f>'Data information'!E406</f>
        <v>860.1</v>
      </c>
      <c r="G189" s="449">
        <f t="shared" si="21"/>
        <v>0</v>
      </c>
      <c r="H189" s="449">
        <f>'Data information'!F406</f>
        <v>0</v>
      </c>
      <c r="I189" s="449">
        <f t="shared" si="22"/>
        <v>0</v>
      </c>
      <c r="J189" s="449">
        <f t="shared" si="23"/>
        <v>0</v>
      </c>
      <c r="K189" s="460"/>
    </row>
    <row r="190" spans="1:11" s="500" customFormat="1" hidden="1">
      <c r="A190" s="460"/>
      <c r="B190" s="482"/>
      <c r="C190" s="489" t="str">
        <f>'Data information'!C407</f>
        <v xml:space="preserve"> - โถปัสสาวะ  พร้อมอุปกรณ์ครบชุด  </v>
      </c>
      <c r="D190" s="449"/>
      <c r="E190" s="450" t="str">
        <f>'Data information'!D407</f>
        <v>ชุด</v>
      </c>
      <c r="F190" s="449">
        <f>'Data information'!E407</f>
        <v>2348.5</v>
      </c>
      <c r="G190" s="449">
        <f t="shared" si="21"/>
        <v>0</v>
      </c>
      <c r="H190" s="449">
        <f>'Data information'!F407</f>
        <v>450</v>
      </c>
      <c r="I190" s="449">
        <f t="shared" si="22"/>
        <v>0</v>
      </c>
      <c r="J190" s="449">
        <f t="shared" si="23"/>
        <v>0</v>
      </c>
      <c r="K190" s="469" t="s">
        <v>967</v>
      </c>
    </row>
    <row r="191" spans="1:11" s="500" customFormat="1" hidden="1">
      <c r="A191" s="460"/>
      <c r="B191" s="482"/>
      <c r="C191" s="489" t="str">
        <f>'Data information'!C408</f>
        <v xml:space="preserve"> - สายชำระ</v>
      </c>
      <c r="D191" s="449"/>
      <c r="E191" s="450" t="str">
        <f>'Data information'!D408</f>
        <v>ชุด</v>
      </c>
      <c r="F191" s="449">
        <f>'Data information'!E408</f>
        <v>488</v>
      </c>
      <c r="G191" s="449">
        <f t="shared" si="21"/>
        <v>0</v>
      </c>
      <c r="H191" s="449">
        <f>'Data information'!F408</f>
        <v>35</v>
      </c>
      <c r="I191" s="449">
        <f t="shared" si="22"/>
        <v>0</v>
      </c>
      <c r="J191" s="449">
        <f t="shared" si="23"/>
        <v>0</v>
      </c>
      <c r="K191" s="460"/>
    </row>
    <row r="192" spans="1:11" s="500" customFormat="1" hidden="1">
      <c r="A192" s="460"/>
      <c r="B192" s="482"/>
      <c r="C192" s="489" t="str">
        <f>'Data information'!C409</f>
        <v xml:space="preserve"> - ตะแกรงดักกลิ่น ขนาด  2 นิ้ว</v>
      </c>
      <c r="D192" s="449"/>
      <c r="E192" s="450" t="str">
        <f>'Data information'!D409</f>
        <v>ชุด</v>
      </c>
      <c r="F192" s="449">
        <f>'Data information'!E409</f>
        <v>353.8</v>
      </c>
      <c r="G192" s="449">
        <f t="shared" si="21"/>
        <v>0</v>
      </c>
      <c r="H192" s="449">
        <f>'Data information'!F409</f>
        <v>0</v>
      </c>
      <c r="I192" s="449">
        <f t="shared" si="22"/>
        <v>0</v>
      </c>
      <c r="J192" s="449">
        <f t="shared" si="23"/>
        <v>0</v>
      </c>
      <c r="K192" s="460"/>
    </row>
    <row r="193" spans="1:11" s="500" customFormat="1" hidden="1">
      <c r="A193" s="460"/>
      <c r="B193" s="482"/>
      <c r="C193" s="489" t="str">
        <f>'Data information'!C410</f>
        <v xml:space="preserve"> - ก๊อกน้ำล้างพื้น  ***ติดใต้ชาวเวอร์ +0.45 ม.</v>
      </c>
      <c r="D193" s="449"/>
      <c r="E193" s="450" t="str">
        <f>'Data information'!D410</f>
        <v>ชุด</v>
      </c>
      <c r="F193" s="449">
        <f>'Data information'!E410</f>
        <v>292.8</v>
      </c>
      <c r="G193" s="449">
        <f t="shared" si="21"/>
        <v>0</v>
      </c>
      <c r="H193" s="449">
        <f>'Data information'!F410</f>
        <v>25</v>
      </c>
      <c r="I193" s="449">
        <f t="shared" si="22"/>
        <v>0</v>
      </c>
      <c r="J193" s="449">
        <f t="shared" si="23"/>
        <v>0</v>
      </c>
      <c r="K193" s="460"/>
    </row>
    <row r="194" spans="1:11" s="500" customFormat="1" hidden="1">
      <c r="A194" s="460"/>
      <c r="B194" s="482"/>
      <c r="C194" s="489" t="str">
        <f>'Data information'!C411</f>
        <v xml:space="preserve"> - ที่ใส่กระดาษชำระสำเร็จรูป JRT</v>
      </c>
      <c r="D194" s="449"/>
      <c r="E194" s="450" t="str">
        <f>'Data information'!D411</f>
        <v>ชุด</v>
      </c>
      <c r="F194" s="449">
        <f>'Data information'!E411</f>
        <v>0</v>
      </c>
      <c r="G194" s="449">
        <f t="shared" si="21"/>
        <v>0</v>
      </c>
      <c r="H194" s="449">
        <f>'Data information'!F411</f>
        <v>0</v>
      </c>
      <c r="I194" s="449">
        <f t="shared" si="22"/>
        <v>0</v>
      </c>
      <c r="J194" s="449">
        <f t="shared" si="23"/>
        <v>0</v>
      </c>
      <c r="K194" s="469" t="s">
        <v>967</v>
      </c>
    </row>
    <row r="195" spans="1:11" s="500" customFormat="1" hidden="1">
      <c r="A195" s="460"/>
      <c r="B195" s="482"/>
      <c r="C195" s="489" t="str">
        <f>'Data information'!C412</f>
        <v xml:space="preserve"> - ราวจับสแตนเลส (ราวทรงตัวอ่างล้างหน้า+ราวทรงตัวขวา+ราวทรงตัวซ้าย)</v>
      </c>
      <c r="D195" s="449"/>
      <c r="E195" s="450" t="str">
        <f>'Data information'!D412</f>
        <v>ชุด</v>
      </c>
      <c r="F195" s="449">
        <f>'Data information'!E412</f>
        <v>12419.6</v>
      </c>
      <c r="G195" s="449">
        <f t="shared" si="21"/>
        <v>0</v>
      </c>
      <c r="H195" s="449">
        <f>'Data information'!F412</f>
        <v>105</v>
      </c>
      <c r="I195" s="449">
        <f t="shared" si="22"/>
        <v>0</v>
      </c>
      <c r="J195" s="449">
        <f t="shared" si="23"/>
        <v>0</v>
      </c>
      <c r="K195" s="460"/>
    </row>
    <row r="196" spans="1:11" s="500" customFormat="1" hidden="1">
      <c r="A196" s="460"/>
      <c r="B196" s="482"/>
      <c r="C196" s="489" t="str">
        <f>'Data information'!C413</f>
        <v xml:space="preserve"> - ฝักบัวสายอ่อนพร้อมก๊อกยืนอาบวาวล์ลอย</v>
      </c>
      <c r="D196" s="449"/>
      <c r="E196" s="450" t="str">
        <f>'Data information'!D413</f>
        <v>ชุด</v>
      </c>
      <c r="F196" s="449">
        <f>'Data information'!E413</f>
        <v>2907.5</v>
      </c>
      <c r="G196" s="449">
        <f>D196*F196</f>
        <v>0</v>
      </c>
      <c r="H196" s="449">
        <f>'Data information'!F413</f>
        <v>70</v>
      </c>
      <c r="I196" s="449">
        <f>D196*H196</f>
        <v>0</v>
      </c>
      <c r="J196" s="449">
        <f>G196+I196</f>
        <v>0</v>
      </c>
      <c r="K196" s="460"/>
    </row>
    <row r="197" spans="1:11" s="500" customFormat="1" hidden="1">
      <c r="A197" s="460"/>
      <c r="B197" s="482"/>
      <c r="C197" s="489" t="str">
        <f>'Data information'!C414</f>
        <v xml:space="preserve"> - กระจกเงา ขนาด 5.00x1.00 ม.</v>
      </c>
      <c r="D197" s="449"/>
      <c r="E197" s="450" t="str">
        <f>'Data information'!D414</f>
        <v>ชุด</v>
      </c>
      <c r="F197" s="449">
        <f>'Data information'!E414</f>
        <v>2220</v>
      </c>
      <c r="G197" s="449">
        <f t="shared" ref="G197:G219" si="24">D197*F197</f>
        <v>0</v>
      </c>
      <c r="H197" s="449">
        <f>'Data information'!F414</f>
        <v>495</v>
      </c>
      <c r="I197" s="449">
        <f t="shared" ref="I197:I219" si="25">D197*H197</f>
        <v>0</v>
      </c>
      <c r="J197" s="449">
        <f t="shared" ref="J197:J219" si="26">G197+I197</f>
        <v>0</v>
      </c>
      <c r="K197" s="460"/>
    </row>
    <row r="198" spans="1:11" s="500" customFormat="1" hidden="1">
      <c r="A198" s="460"/>
      <c r="B198" s="482"/>
      <c r="C198" s="489" t="str">
        <f>'Data information'!C415</f>
        <v xml:space="preserve"> - กระจกเงา ขนาด 3.90x1.00 ม.</v>
      </c>
      <c r="D198" s="449"/>
      <c r="E198" s="450" t="str">
        <f>'Data information'!D415</f>
        <v>ชุด</v>
      </c>
      <c r="F198" s="449">
        <f>'Data information'!E415</f>
        <v>1730</v>
      </c>
      <c r="G198" s="449">
        <f t="shared" si="24"/>
        <v>0</v>
      </c>
      <c r="H198" s="449">
        <f>'Data information'!F415</f>
        <v>386</v>
      </c>
      <c r="I198" s="449">
        <f t="shared" si="25"/>
        <v>0</v>
      </c>
      <c r="J198" s="449">
        <f t="shared" si="26"/>
        <v>0</v>
      </c>
      <c r="K198" s="460"/>
    </row>
    <row r="199" spans="1:11" s="500" customFormat="1" hidden="1">
      <c r="A199" s="460"/>
      <c r="B199" s="482"/>
      <c r="C199" s="489" t="str">
        <f>'Data information'!C416</f>
        <v xml:space="preserve"> - กระจกเงา ขนาด 3.70x1.00 ม.</v>
      </c>
      <c r="D199" s="449"/>
      <c r="E199" s="450" t="str">
        <f>'Data information'!D416</f>
        <v>ชุด</v>
      </c>
      <c r="F199" s="449">
        <f>'Data information'!E416</f>
        <v>1640</v>
      </c>
      <c r="G199" s="449">
        <f t="shared" si="24"/>
        <v>0</v>
      </c>
      <c r="H199" s="449">
        <f>'Data information'!F416</f>
        <v>366</v>
      </c>
      <c r="I199" s="449">
        <f t="shared" si="25"/>
        <v>0</v>
      </c>
      <c r="J199" s="449">
        <f t="shared" si="26"/>
        <v>0</v>
      </c>
      <c r="K199" s="460"/>
    </row>
    <row r="200" spans="1:11" s="500" customFormat="1" hidden="1">
      <c r="A200" s="460"/>
      <c r="B200" s="482"/>
      <c r="C200" s="489" t="str">
        <f>'Data information'!C417</f>
        <v xml:space="preserve"> - กระจกเงา ขนาด 3.65x1.00 ม.</v>
      </c>
      <c r="D200" s="449"/>
      <c r="E200" s="450" t="str">
        <f>'Data information'!D417</f>
        <v>ชุด</v>
      </c>
      <c r="F200" s="449">
        <f>'Data information'!E417</f>
        <v>1620</v>
      </c>
      <c r="G200" s="449">
        <f t="shared" si="24"/>
        <v>0</v>
      </c>
      <c r="H200" s="449">
        <f>'Data information'!F417</f>
        <v>361</v>
      </c>
      <c r="I200" s="449">
        <f t="shared" si="25"/>
        <v>0</v>
      </c>
      <c r="J200" s="449">
        <f t="shared" si="26"/>
        <v>0</v>
      </c>
      <c r="K200" s="460"/>
    </row>
    <row r="201" spans="1:11" s="500" customFormat="1" hidden="1">
      <c r="A201" s="460"/>
      <c r="B201" s="482"/>
      <c r="C201" s="489" t="str">
        <f>'Data information'!C418</f>
        <v xml:space="preserve"> - กระจกเงา ขนาด 3.50x1.00 ม.</v>
      </c>
      <c r="D201" s="449"/>
      <c r="E201" s="450" t="str">
        <f>'Data information'!D418</f>
        <v>ชุด</v>
      </c>
      <c r="F201" s="449">
        <f>'Data information'!E418</f>
        <v>1550</v>
      </c>
      <c r="G201" s="449">
        <f t="shared" si="24"/>
        <v>0</v>
      </c>
      <c r="H201" s="449">
        <f>'Data information'!F418</f>
        <v>346</v>
      </c>
      <c r="I201" s="449">
        <f t="shared" si="25"/>
        <v>0</v>
      </c>
      <c r="J201" s="449">
        <f t="shared" si="26"/>
        <v>0</v>
      </c>
      <c r="K201" s="460"/>
    </row>
    <row r="202" spans="1:11" s="500" customFormat="1" hidden="1">
      <c r="A202" s="460"/>
      <c r="B202" s="482"/>
      <c r="C202" s="489" t="str">
        <f>'Data information'!C419</f>
        <v xml:space="preserve"> - กระจกเงา ขนาด 3.35x1.00 ม.</v>
      </c>
      <c r="D202" s="449"/>
      <c r="E202" s="450" t="str">
        <f>'Data information'!D419</f>
        <v>ชุด</v>
      </c>
      <c r="F202" s="449">
        <f>'Data information'!E419</f>
        <v>1490</v>
      </c>
      <c r="G202" s="449">
        <f t="shared" si="24"/>
        <v>0</v>
      </c>
      <c r="H202" s="449">
        <f>'Data information'!F419</f>
        <v>331</v>
      </c>
      <c r="I202" s="449">
        <f t="shared" si="25"/>
        <v>0</v>
      </c>
      <c r="J202" s="449">
        <f t="shared" si="26"/>
        <v>0</v>
      </c>
      <c r="K202" s="460"/>
    </row>
    <row r="203" spans="1:11" s="500" customFormat="1" hidden="1">
      <c r="A203" s="460"/>
      <c r="B203" s="482"/>
      <c r="C203" s="489" t="str">
        <f>'Data information'!C420</f>
        <v xml:space="preserve"> - กระจกเงา ขนาด 3.30x1.00 ม.</v>
      </c>
      <c r="D203" s="449"/>
      <c r="E203" s="450" t="str">
        <f>'Data information'!D420</f>
        <v>ชุด</v>
      </c>
      <c r="F203" s="449">
        <f>'Data information'!E420</f>
        <v>1470</v>
      </c>
      <c r="G203" s="449">
        <f t="shared" si="24"/>
        <v>0</v>
      </c>
      <c r="H203" s="449">
        <f>'Data information'!F420</f>
        <v>326</v>
      </c>
      <c r="I203" s="449">
        <f t="shared" si="25"/>
        <v>0</v>
      </c>
      <c r="J203" s="449">
        <f t="shared" si="26"/>
        <v>0</v>
      </c>
      <c r="K203" s="460"/>
    </row>
    <row r="204" spans="1:11" s="500" customFormat="1" hidden="1">
      <c r="A204" s="460"/>
      <c r="B204" s="482"/>
      <c r="C204" s="489" t="str">
        <f>'Data information'!C421</f>
        <v xml:space="preserve"> - กระจกเงา ขนาด 3.25x1.00 ม.</v>
      </c>
      <c r="D204" s="449"/>
      <c r="E204" s="450" t="str">
        <f>'Data information'!D421</f>
        <v>ชุด</v>
      </c>
      <c r="F204" s="449">
        <f>'Data information'!E421</f>
        <v>1440</v>
      </c>
      <c r="G204" s="449">
        <f t="shared" si="24"/>
        <v>0</v>
      </c>
      <c r="H204" s="449">
        <f>'Data information'!F421</f>
        <v>321</v>
      </c>
      <c r="I204" s="449">
        <f t="shared" si="25"/>
        <v>0</v>
      </c>
      <c r="J204" s="449">
        <f t="shared" si="26"/>
        <v>0</v>
      </c>
      <c r="K204" s="460"/>
    </row>
    <row r="205" spans="1:11" s="500" customFormat="1" hidden="1">
      <c r="A205" s="460"/>
      <c r="B205" s="482"/>
      <c r="C205" s="489" t="str">
        <f>'Data information'!C422</f>
        <v xml:space="preserve"> - กระจกเงา ขนาด 3.20x1.00 ม.</v>
      </c>
      <c r="D205" s="449"/>
      <c r="E205" s="450" t="str">
        <f>'Data information'!D422</f>
        <v>ชุด</v>
      </c>
      <c r="F205" s="449">
        <f>'Data information'!E422</f>
        <v>1420</v>
      </c>
      <c r="G205" s="449">
        <f t="shared" si="24"/>
        <v>0</v>
      </c>
      <c r="H205" s="449">
        <f>'Data information'!F422</f>
        <v>316</v>
      </c>
      <c r="I205" s="449">
        <f t="shared" si="25"/>
        <v>0</v>
      </c>
      <c r="J205" s="449">
        <f t="shared" si="26"/>
        <v>0</v>
      </c>
      <c r="K205" s="460"/>
    </row>
    <row r="206" spans="1:11" s="500" customFormat="1" hidden="1">
      <c r="A206" s="460"/>
      <c r="B206" s="482"/>
      <c r="C206" s="489" t="str">
        <f>'Data information'!C423</f>
        <v xml:space="preserve"> - กระจกเงา ขนาด 3.15x1.00 ม.</v>
      </c>
      <c r="D206" s="449"/>
      <c r="E206" s="450" t="str">
        <f>'Data information'!D423</f>
        <v>ชุด</v>
      </c>
      <c r="F206" s="449">
        <f>'Data information'!E423</f>
        <v>1400</v>
      </c>
      <c r="G206" s="449">
        <f t="shared" si="24"/>
        <v>0</v>
      </c>
      <c r="H206" s="449">
        <f>'Data information'!F423</f>
        <v>311</v>
      </c>
      <c r="I206" s="449">
        <f t="shared" si="25"/>
        <v>0</v>
      </c>
      <c r="J206" s="449">
        <f t="shared" si="26"/>
        <v>0</v>
      </c>
      <c r="K206" s="460"/>
    </row>
    <row r="207" spans="1:11" s="500" customFormat="1" hidden="1">
      <c r="A207" s="460"/>
      <c r="B207" s="482"/>
      <c r="C207" s="489" t="str">
        <f>'Data information'!C424</f>
        <v xml:space="preserve"> - กระจกเงา ขนาด 3.10x1.00 ม.</v>
      </c>
      <c r="D207" s="449"/>
      <c r="E207" s="450" t="str">
        <f>'Data information'!D424</f>
        <v>ชุด</v>
      </c>
      <c r="F207" s="449">
        <f>'Data information'!E424</f>
        <v>1380</v>
      </c>
      <c r="G207" s="449">
        <f t="shared" si="24"/>
        <v>0</v>
      </c>
      <c r="H207" s="449">
        <f>'Data information'!F424</f>
        <v>306</v>
      </c>
      <c r="I207" s="449">
        <f t="shared" si="25"/>
        <v>0</v>
      </c>
      <c r="J207" s="449">
        <f t="shared" si="26"/>
        <v>0</v>
      </c>
      <c r="K207" s="460"/>
    </row>
    <row r="208" spans="1:11" s="500" customFormat="1" hidden="1">
      <c r="A208" s="460"/>
      <c r="B208" s="482"/>
      <c r="C208" s="489" t="str">
        <f>'Data information'!C425</f>
        <v xml:space="preserve"> - กระจกเงา ขนาด 3.00x1.00 ม.</v>
      </c>
      <c r="D208" s="449"/>
      <c r="E208" s="450" t="str">
        <f>'Data information'!D425</f>
        <v>ชุด</v>
      </c>
      <c r="F208" s="449">
        <f>'Data information'!E425</f>
        <v>1330</v>
      </c>
      <c r="G208" s="449">
        <f t="shared" si="24"/>
        <v>0</v>
      </c>
      <c r="H208" s="449">
        <f>'Data information'!F425</f>
        <v>297</v>
      </c>
      <c r="I208" s="449">
        <f t="shared" si="25"/>
        <v>0</v>
      </c>
      <c r="J208" s="449">
        <f t="shared" si="26"/>
        <v>0</v>
      </c>
      <c r="K208" s="460"/>
    </row>
    <row r="209" spans="1:11" s="500" customFormat="1" hidden="1">
      <c r="A209" s="460"/>
      <c r="B209" s="482"/>
      <c r="C209" s="489" t="str">
        <f>'Data information'!C426</f>
        <v xml:space="preserve"> - กระจกเงา ขนาด 2.90x1.00 ม.</v>
      </c>
      <c r="D209" s="449"/>
      <c r="E209" s="450" t="str">
        <f>'Data information'!D426</f>
        <v>ชุด</v>
      </c>
      <c r="F209" s="449">
        <f>'Data information'!E426</f>
        <v>1290</v>
      </c>
      <c r="G209" s="449">
        <f t="shared" si="24"/>
        <v>0</v>
      </c>
      <c r="H209" s="449">
        <f>'Data information'!F426</f>
        <v>287</v>
      </c>
      <c r="I209" s="449">
        <f t="shared" si="25"/>
        <v>0</v>
      </c>
      <c r="J209" s="449">
        <f t="shared" si="26"/>
        <v>0</v>
      </c>
      <c r="K209" s="460"/>
    </row>
    <row r="210" spans="1:11" s="500" customFormat="1" hidden="1">
      <c r="A210" s="460"/>
      <c r="B210" s="482"/>
      <c r="C210" s="489" t="str">
        <f>'Data information'!C427</f>
        <v xml:space="preserve"> - กระจกเงา ขนาด 2.20x1.00 ม.</v>
      </c>
      <c r="D210" s="449"/>
      <c r="E210" s="450" t="str">
        <f>'Data information'!D427</f>
        <v>ชุด</v>
      </c>
      <c r="F210" s="449">
        <f>'Data information'!E427</f>
        <v>980</v>
      </c>
      <c r="G210" s="449">
        <f t="shared" si="24"/>
        <v>0</v>
      </c>
      <c r="H210" s="449">
        <f>'Data information'!F427</f>
        <v>217</v>
      </c>
      <c r="I210" s="449">
        <f t="shared" si="25"/>
        <v>0</v>
      </c>
      <c r="J210" s="449">
        <f t="shared" si="26"/>
        <v>0</v>
      </c>
      <c r="K210" s="460"/>
    </row>
    <row r="211" spans="1:11" s="500" customFormat="1" hidden="1">
      <c r="A211" s="460"/>
      <c r="B211" s="482"/>
      <c r="C211" s="489" t="str">
        <f>'Data information'!C428</f>
        <v xml:space="preserve"> - กระจกเงา ขนาด 1.90x1.00 ม.</v>
      </c>
      <c r="D211" s="449"/>
      <c r="E211" s="450" t="str">
        <f>'Data information'!D428</f>
        <v>ชุด</v>
      </c>
      <c r="F211" s="449">
        <f>'Data information'!E428</f>
        <v>840</v>
      </c>
      <c r="G211" s="449">
        <f t="shared" si="24"/>
        <v>0</v>
      </c>
      <c r="H211" s="449">
        <f>'Data information'!F428</f>
        <v>188</v>
      </c>
      <c r="I211" s="449">
        <f t="shared" si="25"/>
        <v>0</v>
      </c>
      <c r="J211" s="449">
        <f t="shared" si="26"/>
        <v>0</v>
      </c>
      <c r="K211" s="460"/>
    </row>
    <row r="212" spans="1:11" s="500" customFormat="1" hidden="1">
      <c r="A212" s="460"/>
      <c r="B212" s="482"/>
      <c r="C212" s="489" t="str">
        <f>'Data information'!C429</f>
        <v xml:space="preserve"> - กระจกเงา ขนาด 1.60x1.00 ม.</v>
      </c>
      <c r="D212" s="449"/>
      <c r="E212" s="450" t="str">
        <f>'Data information'!D429</f>
        <v>ชุด</v>
      </c>
      <c r="F212" s="449">
        <f>'Data information'!E429</f>
        <v>710</v>
      </c>
      <c r="G212" s="449">
        <f t="shared" si="24"/>
        <v>0</v>
      </c>
      <c r="H212" s="449">
        <f>'Data information'!F429</f>
        <v>158</v>
      </c>
      <c r="I212" s="449">
        <f t="shared" si="25"/>
        <v>0</v>
      </c>
      <c r="J212" s="449">
        <f t="shared" si="26"/>
        <v>0</v>
      </c>
      <c r="K212" s="460"/>
    </row>
    <row r="213" spans="1:11" s="500" customFormat="1" hidden="1">
      <c r="A213" s="460"/>
      <c r="B213" s="482"/>
      <c r="C213" s="489" t="str">
        <f>'Data information'!C430</f>
        <v xml:space="preserve"> - กระจกเงา ขนาด 1.00x1.00 ม.</v>
      </c>
      <c r="D213" s="449"/>
      <c r="E213" s="450" t="str">
        <f>'Data information'!D430</f>
        <v>ชุด</v>
      </c>
      <c r="F213" s="449">
        <f>'Data information'!E430</f>
        <v>440</v>
      </c>
      <c r="G213" s="449">
        <f t="shared" si="24"/>
        <v>0</v>
      </c>
      <c r="H213" s="449">
        <f>'Data information'!F430</f>
        <v>99</v>
      </c>
      <c r="I213" s="449">
        <f t="shared" si="25"/>
        <v>0</v>
      </c>
      <c r="J213" s="449">
        <f t="shared" si="26"/>
        <v>0</v>
      </c>
      <c r="K213" s="460"/>
    </row>
    <row r="214" spans="1:11" s="500" customFormat="1" hidden="1">
      <c r="A214" s="460"/>
      <c r="B214" s="482"/>
      <c r="C214" s="489" t="str">
        <f>'Data information'!C431</f>
        <v xml:space="preserve"> - กระจกเงา ขนาด 0.60x1.00 ม.</v>
      </c>
      <c r="D214" s="449"/>
      <c r="E214" s="450" t="str">
        <f>'Data information'!D431</f>
        <v>ชุด</v>
      </c>
      <c r="F214" s="449">
        <f>'Data information'!E431</f>
        <v>270</v>
      </c>
      <c r="G214" s="449">
        <f t="shared" si="24"/>
        <v>0</v>
      </c>
      <c r="H214" s="449">
        <f>'Data information'!F431</f>
        <v>59</v>
      </c>
      <c r="I214" s="449">
        <f t="shared" si="25"/>
        <v>0</v>
      </c>
      <c r="J214" s="449">
        <f t="shared" si="26"/>
        <v>0</v>
      </c>
      <c r="K214" s="460"/>
    </row>
    <row r="215" spans="1:11" s="500" customFormat="1" hidden="1">
      <c r="A215" s="460"/>
      <c r="B215" s="482"/>
      <c r="C215" s="489" t="str">
        <f>'Data information'!C432</f>
        <v xml:space="preserve"> - ผ11 ผนังห้องน้ำสำเร็จรูป แบบเต็มห้อง</v>
      </c>
      <c r="D215" s="449"/>
      <c r="E215" s="450" t="str">
        <f>'Data information'!D432</f>
        <v>ชุด</v>
      </c>
      <c r="F215" s="449">
        <f>'Data information'!E432</f>
        <v>10700</v>
      </c>
      <c r="G215" s="449">
        <f t="shared" si="24"/>
        <v>0</v>
      </c>
      <c r="H215" s="449">
        <f>'Data information'!F432</f>
        <v>800</v>
      </c>
      <c r="I215" s="449">
        <f t="shared" si="25"/>
        <v>0</v>
      </c>
      <c r="J215" s="449">
        <f t="shared" si="26"/>
        <v>0</v>
      </c>
      <c r="K215" s="460"/>
    </row>
    <row r="216" spans="1:11" s="500" customFormat="1" hidden="1">
      <c r="A216" s="460"/>
      <c r="B216" s="482"/>
      <c r="C216" s="489" t="str">
        <f>'Data information'!C433</f>
        <v xml:space="preserve"> - ผ11 ผนังห้องน้ำสำเร็จรูป แบบครึ่งห้อง</v>
      </c>
      <c r="D216" s="449"/>
      <c r="E216" s="450" t="str">
        <f>'Data information'!D433</f>
        <v>ชุด</v>
      </c>
      <c r="F216" s="449">
        <f>'Data information'!E433</f>
        <v>9800</v>
      </c>
      <c r="G216" s="449">
        <f t="shared" si="24"/>
        <v>0</v>
      </c>
      <c r="H216" s="449">
        <f>'Data information'!F433</f>
        <v>650</v>
      </c>
      <c r="I216" s="449">
        <f t="shared" si="25"/>
        <v>0</v>
      </c>
      <c r="J216" s="449">
        <f t="shared" si="26"/>
        <v>0</v>
      </c>
      <c r="K216" s="460"/>
    </row>
    <row r="217" spans="1:11" s="500" customFormat="1" hidden="1">
      <c r="A217" s="460"/>
      <c r="B217" s="482"/>
      <c r="C217" s="489" t="str">
        <f>'Data information'!C434</f>
        <v xml:space="preserve"> - TOP ปูหินแกรนิตดำจีน กว้าง 0.10 ม. โถปัสสาวะ</v>
      </c>
      <c r="D217" s="449"/>
      <c r="E217" s="450" t="str">
        <f>'Data information'!D434</f>
        <v>ม.</v>
      </c>
      <c r="F217" s="449">
        <f>'Data information'!E434</f>
        <v>0</v>
      </c>
      <c r="G217" s="449">
        <f t="shared" si="24"/>
        <v>0</v>
      </c>
      <c r="H217" s="449">
        <f>'Data information'!F434</f>
        <v>0</v>
      </c>
      <c r="I217" s="449">
        <f t="shared" si="25"/>
        <v>0</v>
      </c>
      <c r="J217" s="449">
        <f t="shared" si="26"/>
        <v>0</v>
      </c>
      <c r="K217" s="469" t="s">
        <v>967</v>
      </c>
    </row>
    <row r="218" spans="1:11" s="500" customFormat="1" hidden="1">
      <c r="A218" s="460"/>
      <c r="B218" s="482"/>
      <c r="C218" s="489" t="str">
        <f>'Data information'!C435</f>
        <v xml:space="preserve"> - TOP ปูหินแกรนิตดำจีน กว้าง 0.15 ม. โถส้วม</v>
      </c>
      <c r="D218" s="449"/>
      <c r="E218" s="450" t="str">
        <f>'Data information'!D435</f>
        <v>ม.</v>
      </c>
      <c r="F218" s="449">
        <f>'Data information'!E435</f>
        <v>0</v>
      </c>
      <c r="G218" s="449">
        <f t="shared" si="24"/>
        <v>0</v>
      </c>
      <c r="H218" s="449">
        <f>'Data information'!F435</f>
        <v>0</v>
      </c>
      <c r="I218" s="449">
        <f t="shared" si="25"/>
        <v>0</v>
      </c>
      <c r="J218" s="449">
        <f t="shared" si="26"/>
        <v>0</v>
      </c>
      <c r="K218" s="469" t="s">
        <v>967</v>
      </c>
    </row>
    <row r="219" spans="1:11" s="500" customFormat="1" hidden="1">
      <c r="A219" s="460"/>
      <c r="B219" s="482"/>
      <c r="C219" s="489" t="str">
        <f>'Data information'!C436</f>
        <v xml:space="preserve"> - เคาน์เตอร์ อ่างล้างหน้า กว้าง 0.60 ม.อ่างล้างหน้า</v>
      </c>
      <c r="D219" s="449"/>
      <c r="E219" s="450" t="str">
        <f>'Data information'!D436</f>
        <v>ม.</v>
      </c>
      <c r="F219" s="449">
        <f>'Data information'!E436</f>
        <v>1440</v>
      </c>
      <c r="G219" s="449">
        <f t="shared" si="24"/>
        <v>0</v>
      </c>
      <c r="H219" s="449">
        <f>'Data information'!F436</f>
        <v>175</v>
      </c>
      <c r="I219" s="449">
        <f t="shared" si="25"/>
        <v>0</v>
      </c>
      <c r="J219" s="449">
        <f t="shared" si="26"/>
        <v>0</v>
      </c>
      <c r="K219" s="460"/>
    </row>
    <row r="220" spans="1:11" s="500" customFormat="1" hidden="1">
      <c r="A220" s="480"/>
      <c r="B220" s="481"/>
      <c r="C220" s="485" t="str">
        <f>'Data information'!C437</f>
        <v>งานบันได</v>
      </c>
      <c r="D220" s="451"/>
      <c r="E220" s="458"/>
      <c r="F220" s="451"/>
      <c r="G220" s="451"/>
      <c r="H220" s="451"/>
      <c r="I220" s="451"/>
      <c r="J220" s="451"/>
      <c r="K220" s="451"/>
    </row>
    <row r="221" spans="1:11" s="500" customFormat="1" hidden="1">
      <c r="A221" s="451"/>
      <c r="B221" s="475"/>
      <c r="C221" s="485" t="str">
        <f>'Data information'!C438</f>
        <v>งานบันได ST.1-A อาคาร 1</v>
      </c>
      <c r="D221" s="449"/>
      <c r="E221" s="450"/>
      <c r="F221" s="449"/>
      <c r="G221" s="449"/>
      <c r="H221" s="449"/>
      <c r="I221" s="449"/>
      <c r="J221" s="449"/>
      <c r="K221" s="469"/>
    </row>
    <row r="222" spans="1:11" s="500" customFormat="1" hidden="1">
      <c r="A222" s="460"/>
      <c r="B222" s="482"/>
      <c r="C222" s="489" t="str">
        <f>'Data information'!C439</f>
        <v xml:space="preserve"> - H-390X300X10X16 mm.( แม่บันได )</v>
      </c>
      <c r="D222" s="449"/>
      <c r="E222" s="450" t="str">
        <f>'Data information'!D439</f>
        <v>กก.</v>
      </c>
      <c r="F222" s="449">
        <f>'Data information'!E439</f>
        <v>34.64</v>
      </c>
      <c r="G222" s="449">
        <f t="shared" ref="G222:G235" si="27">D222*F222</f>
        <v>0</v>
      </c>
      <c r="H222" s="449">
        <f>'Data information'!F439</f>
        <v>0</v>
      </c>
      <c r="I222" s="449">
        <f t="shared" ref="I222:I235" si="28">D222*H222</f>
        <v>0</v>
      </c>
      <c r="J222" s="449">
        <f t="shared" ref="J222:J235" si="29">G222+I222</f>
        <v>0</v>
      </c>
      <c r="K222" s="460"/>
    </row>
    <row r="223" spans="1:11" s="500" customFormat="1" hidden="1">
      <c r="A223" s="460"/>
      <c r="B223" s="482"/>
      <c r="C223" s="489" t="str">
        <f>'Data information'!C440</f>
        <v xml:space="preserve"> - แผ่นเหล็กเรียบดำหนา 6 มม. (ลูกตั้ง-ลูกนอน)</v>
      </c>
      <c r="D223" s="449"/>
      <c r="E223" s="450" t="str">
        <f>'Data information'!D440</f>
        <v>กก.</v>
      </c>
      <c r="F223" s="449">
        <f>'Data information'!E440</f>
        <v>25.12</v>
      </c>
      <c r="G223" s="449">
        <f t="shared" si="27"/>
        <v>0</v>
      </c>
      <c r="H223" s="449">
        <f>'Data information'!F440</f>
        <v>0</v>
      </c>
      <c r="I223" s="449">
        <f t="shared" si="28"/>
        <v>0</v>
      </c>
      <c r="J223" s="449">
        <f t="shared" si="29"/>
        <v>0</v>
      </c>
      <c r="K223" s="460"/>
    </row>
    <row r="224" spans="1:11" s="500" customFormat="1" hidden="1">
      <c r="A224" s="460"/>
      <c r="B224" s="482"/>
      <c r="C224" s="489" t="str">
        <f>'Data information'!C441</f>
        <v xml:space="preserve"> - แผ่นเหล็กขนาด 1000X400X25mm. </v>
      </c>
      <c r="D224" s="449"/>
      <c r="E224" s="450" t="str">
        <f>'Data information'!D441</f>
        <v>กก.</v>
      </c>
      <c r="F224" s="449">
        <f>'Data information'!E441</f>
        <v>28.44</v>
      </c>
      <c r="G224" s="449">
        <f t="shared" si="27"/>
        <v>0</v>
      </c>
      <c r="H224" s="449">
        <f>'Data information'!F441</f>
        <v>0</v>
      </c>
      <c r="I224" s="449">
        <f t="shared" si="28"/>
        <v>0</v>
      </c>
      <c r="J224" s="449">
        <f t="shared" si="29"/>
        <v>0</v>
      </c>
      <c r="K224" s="460"/>
    </row>
    <row r="225" spans="1:11" s="500" customFormat="1" hidden="1">
      <c r="A225" s="460"/>
      <c r="B225" s="482"/>
      <c r="C225" s="489" t="str">
        <f>'Data information'!C442</f>
        <v xml:space="preserve"> - แผ่นเหล็กขนาด 400X400X25mm. </v>
      </c>
      <c r="D225" s="449"/>
      <c r="E225" s="450" t="str">
        <f>'Data information'!D442</f>
        <v>กก.</v>
      </c>
      <c r="F225" s="449">
        <f>'Data information'!E442</f>
        <v>28.44</v>
      </c>
      <c r="G225" s="449">
        <f t="shared" si="27"/>
        <v>0</v>
      </c>
      <c r="H225" s="449">
        <f>'Data information'!F442</f>
        <v>0</v>
      </c>
      <c r="I225" s="449">
        <f t="shared" si="28"/>
        <v>0</v>
      </c>
      <c r="J225" s="449">
        <f t="shared" si="29"/>
        <v>0</v>
      </c>
      <c r="K225" s="460"/>
    </row>
    <row r="226" spans="1:11" s="500" customFormat="1" hidden="1">
      <c r="A226" s="460"/>
      <c r="B226" s="482"/>
      <c r="C226" s="489" t="str">
        <f>'Data information'!C443</f>
        <v xml:space="preserve"> - ค่าแรงเชื่อม ประกอบเหล็กโครงสร้าง</v>
      </c>
      <c r="D226" s="449"/>
      <c r="E226" s="450" t="str">
        <f>'Data information'!D443</f>
        <v>กก.</v>
      </c>
      <c r="F226" s="449">
        <f>'Data information'!E443</f>
        <v>0</v>
      </c>
      <c r="G226" s="449">
        <f t="shared" si="27"/>
        <v>0</v>
      </c>
      <c r="H226" s="449">
        <f>'Data information'!F443</f>
        <v>10</v>
      </c>
      <c r="I226" s="449">
        <f t="shared" si="28"/>
        <v>0</v>
      </c>
      <c r="J226" s="449">
        <f t="shared" si="29"/>
        <v>0</v>
      </c>
      <c r="K226" s="460"/>
    </row>
    <row r="227" spans="1:11" s="500" customFormat="1" hidden="1">
      <c r="A227" s="460"/>
      <c r="B227" s="482"/>
      <c r="C227" s="489" t="str">
        <f>'Data information'!C444</f>
        <v xml:space="preserve"> - Dowel DB25 </v>
      </c>
      <c r="D227" s="449"/>
      <c r="E227" s="450" t="str">
        <f>'Data information'!D444</f>
        <v>กก.</v>
      </c>
      <c r="F227" s="449">
        <f>'Data information'!E444</f>
        <v>20.41</v>
      </c>
      <c r="G227" s="449">
        <f t="shared" si="27"/>
        <v>0</v>
      </c>
      <c r="H227" s="449">
        <f>'Data information'!F444</f>
        <v>0</v>
      </c>
      <c r="I227" s="449">
        <f t="shared" si="28"/>
        <v>0</v>
      </c>
      <c r="J227" s="449">
        <f t="shared" si="29"/>
        <v>0</v>
      </c>
      <c r="K227" s="460"/>
    </row>
    <row r="228" spans="1:11" s="500" customFormat="1" hidden="1">
      <c r="A228" s="460"/>
      <c r="B228" s="482"/>
      <c r="C228" s="489" t="str">
        <f>'Data information'!C445</f>
        <v xml:space="preserve"> - คอนกรีต ขัดมันเรียบ (ลูกนอนบันได)</v>
      </c>
      <c r="D228" s="449"/>
      <c r="E228" s="450" t="str">
        <f>'Data information'!D445</f>
        <v>ลบ.ม.</v>
      </c>
      <c r="F228" s="449">
        <f>'Data information'!E445</f>
        <v>1971.96</v>
      </c>
      <c r="G228" s="449">
        <f t="shared" si="27"/>
        <v>0</v>
      </c>
      <c r="H228" s="449">
        <f>'Data information'!F445</f>
        <v>519</v>
      </c>
      <c r="I228" s="449">
        <f t="shared" si="28"/>
        <v>0</v>
      </c>
      <c r="J228" s="449">
        <f t="shared" si="29"/>
        <v>0</v>
      </c>
      <c r="K228" s="460"/>
    </row>
    <row r="229" spans="1:11" s="500" customFormat="1" hidden="1">
      <c r="A229" s="460"/>
      <c r="B229" s="482"/>
      <c r="C229" s="489" t="str">
        <f>'Data information'!C446</f>
        <v xml:space="preserve"> - เหล็กเสริม RB 9 มม.</v>
      </c>
      <c r="D229" s="449"/>
      <c r="E229" s="450" t="str">
        <f>'Data information'!D446</f>
        <v>กก.</v>
      </c>
      <c r="F229" s="449">
        <f>'Data information'!E446</f>
        <v>20.79</v>
      </c>
      <c r="G229" s="449">
        <f t="shared" si="27"/>
        <v>0</v>
      </c>
      <c r="H229" s="449">
        <f>'Data information'!F446</f>
        <v>4.4000000000000004</v>
      </c>
      <c r="I229" s="449">
        <f t="shared" si="28"/>
        <v>0</v>
      </c>
      <c r="J229" s="449">
        <f t="shared" si="29"/>
        <v>0</v>
      </c>
      <c r="K229" s="460"/>
    </row>
    <row r="230" spans="1:11" s="500" customFormat="1" hidden="1">
      <c r="A230" s="460"/>
      <c r="B230" s="482"/>
      <c r="C230" s="489" t="str">
        <f>'Data information'!C447</f>
        <v xml:space="preserve"> - เหล็กเสริม DB 12 มม.</v>
      </c>
      <c r="D230" s="449"/>
      <c r="E230" s="450" t="str">
        <f>'Data information'!D447</f>
        <v>กก.</v>
      </c>
      <c r="F230" s="449">
        <f>'Data information'!E447</f>
        <v>20.2</v>
      </c>
      <c r="G230" s="449">
        <f t="shared" si="27"/>
        <v>0</v>
      </c>
      <c r="H230" s="449">
        <f>'Data information'!F447</f>
        <v>3.6</v>
      </c>
      <c r="I230" s="449">
        <f t="shared" si="28"/>
        <v>0</v>
      </c>
      <c r="J230" s="449">
        <f t="shared" si="29"/>
        <v>0</v>
      </c>
      <c r="K230" s="460"/>
    </row>
    <row r="231" spans="1:11" s="500" customFormat="1" hidden="1">
      <c r="A231" s="460"/>
      <c r="B231" s="482"/>
      <c r="C231" s="489" t="str">
        <f>'Data information'!C448</f>
        <v xml:space="preserve"> - ลวดผูกเหล็ก</v>
      </c>
      <c r="D231" s="449"/>
      <c r="E231" s="450" t="str">
        <f>'Data information'!D448</f>
        <v>กก.</v>
      </c>
      <c r="F231" s="449">
        <f>'Data information'!E448</f>
        <v>34.42</v>
      </c>
      <c r="G231" s="449">
        <f t="shared" si="27"/>
        <v>0</v>
      </c>
      <c r="H231" s="449">
        <f>'Data information'!F448</f>
        <v>0</v>
      </c>
      <c r="I231" s="449">
        <f t="shared" si="28"/>
        <v>0</v>
      </c>
      <c r="J231" s="449">
        <f t="shared" si="29"/>
        <v>0</v>
      </c>
      <c r="K231" s="460"/>
    </row>
    <row r="232" spans="1:11" s="500" customFormat="1" hidden="1">
      <c r="A232" s="460"/>
      <c r="B232" s="482"/>
      <c r="C232" s="489" t="str">
        <f>'Data information'!C449</f>
        <v xml:space="preserve"> - เหล็กสี่เหลี่ยมตัน 1 x 1 ซม.(จมูกบันได)</v>
      </c>
      <c r="D232" s="449"/>
      <c r="E232" s="450" t="str">
        <f>'Data information'!D449</f>
        <v>ม.</v>
      </c>
      <c r="F232" s="449">
        <f>'Data information'!E449</f>
        <v>30</v>
      </c>
      <c r="G232" s="449">
        <f t="shared" si="27"/>
        <v>0</v>
      </c>
      <c r="H232" s="449">
        <f>'Data information'!F449</f>
        <v>0</v>
      </c>
      <c r="I232" s="449">
        <f t="shared" si="28"/>
        <v>0</v>
      </c>
      <c r="J232" s="449">
        <f t="shared" si="29"/>
        <v>0</v>
      </c>
      <c r="K232" s="460"/>
    </row>
    <row r="233" spans="1:11" s="500" customFormat="1" hidden="1">
      <c r="A233" s="460"/>
      <c r="B233" s="482"/>
      <c r="C233" s="489" t="str">
        <f>'Data information'!C450</f>
        <v xml:space="preserve"> - ทาสีกันสนิม</v>
      </c>
      <c r="D233" s="449"/>
      <c r="E233" s="450" t="str">
        <f>'Data information'!D450</f>
        <v>ตร.ม.</v>
      </c>
      <c r="F233" s="449">
        <f>'Data information'!E450</f>
        <v>22.42</v>
      </c>
      <c r="G233" s="449">
        <f t="shared" si="27"/>
        <v>0</v>
      </c>
      <c r="H233" s="449">
        <f>'Data information'!F450</f>
        <v>30</v>
      </c>
      <c r="I233" s="449">
        <f t="shared" si="28"/>
        <v>0</v>
      </c>
      <c r="J233" s="449">
        <f t="shared" si="29"/>
        <v>0</v>
      </c>
      <c r="K233" s="460"/>
    </row>
    <row r="234" spans="1:11" s="500" customFormat="1" hidden="1">
      <c r="A234" s="460"/>
      <c r="B234" s="482"/>
      <c r="C234" s="489" t="str">
        <f>'Data information'!C451</f>
        <v xml:space="preserve"> - ทาสีน้ำมัน</v>
      </c>
      <c r="D234" s="449"/>
      <c r="E234" s="450" t="str">
        <f>'Data information'!D451</f>
        <v>ตร.ม.</v>
      </c>
      <c r="F234" s="449">
        <f>'Data information'!E451</f>
        <v>66.12</v>
      </c>
      <c r="G234" s="449">
        <f t="shared" si="27"/>
        <v>0</v>
      </c>
      <c r="H234" s="449">
        <f>'Data information'!F451</f>
        <v>35</v>
      </c>
      <c r="I234" s="449">
        <f t="shared" si="28"/>
        <v>0</v>
      </c>
      <c r="J234" s="449">
        <f t="shared" si="29"/>
        <v>0</v>
      </c>
      <c r="K234" s="460"/>
    </row>
    <row r="235" spans="1:11" s="500" customFormat="1" hidden="1">
      <c r="A235" s="460"/>
      <c r="B235" s="482"/>
      <c r="C235" s="489" t="str">
        <f>'Data information'!C452</f>
        <v xml:space="preserve"> - งานราวเหล็ก ราวบันได ST.1</v>
      </c>
      <c r="D235" s="449"/>
      <c r="E235" s="450" t="str">
        <f>'Data information'!D452</f>
        <v>ม.</v>
      </c>
      <c r="F235" s="449">
        <f>'Data information'!E452</f>
        <v>1838.53</v>
      </c>
      <c r="G235" s="449">
        <f t="shared" si="27"/>
        <v>0</v>
      </c>
      <c r="H235" s="449">
        <f>'Data information'!F452</f>
        <v>560</v>
      </c>
      <c r="I235" s="449">
        <f t="shared" si="28"/>
        <v>0</v>
      </c>
      <c r="J235" s="449">
        <f t="shared" si="29"/>
        <v>0</v>
      </c>
      <c r="K235" s="460"/>
    </row>
    <row r="236" spans="1:11" s="500" customFormat="1" hidden="1">
      <c r="A236" s="460"/>
      <c r="B236" s="482"/>
      <c r="C236" s="485" t="str">
        <f>'Data information'!C453</f>
        <v>งานบันได ST.1 อาคาร 1,2,3,4,5,6,7,ราว8</v>
      </c>
      <c r="D236" s="449"/>
      <c r="E236" s="450"/>
      <c r="F236" s="449"/>
      <c r="G236" s="449"/>
      <c r="H236" s="449"/>
      <c r="I236" s="449"/>
      <c r="J236" s="449"/>
      <c r="K236" s="460"/>
    </row>
    <row r="237" spans="1:11" s="500" customFormat="1" hidden="1">
      <c r="A237" s="460"/>
      <c r="B237" s="482"/>
      <c r="C237" s="489" t="str">
        <f>'Data information'!C454</f>
        <v xml:space="preserve"> - H-390X300X10X16 mm.( แม่บันได )</v>
      </c>
      <c r="D237" s="449"/>
      <c r="E237" s="450" t="str">
        <f>'Data information'!D454</f>
        <v>กก.</v>
      </c>
      <c r="F237" s="449">
        <f>'Data information'!E454</f>
        <v>34.64</v>
      </c>
      <c r="G237" s="449">
        <f t="shared" ref="G237:G300" si="30">D237*F237</f>
        <v>0</v>
      </c>
      <c r="H237" s="449">
        <f>'Data information'!F454</f>
        <v>0</v>
      </c>
      <c r="I237" s="449">
        <f t="shared" ref="I237:I300" si="31">D237*H237</f>
        <v>0</v>
      </c>
      <c r="J237" s="449">
        <f t="shared" ref="J237:J300" si="32">G237+I237</f>
        <v>0</v>
      </c>
      <c r="K237" s="460"/>
    </row>
    <row r="238" spans="1:11" s="500" customFormat="1" hidden="1">
      <c r="A238" s="460"/>
      <c r="B238" s="482"/>
      <c r="C238" s="489" t="str">
        <f>'Data information'!C455</f>
        <v xml:space="preserve"> - แผ่นเหล็กเรียบดำหนา 6 มม. (ลูกตั้ง-ลูกนอน)</v>
      </c>
      <c r="D238" s="449"/>
      <c r="E238" s="450" t="str">
        <f>'Data information'!D455</f>
        <v>กก.</v>
      </c>
      <c r="F238" s="449">
        <f>'Data information'!E455</f>
        <v>25.12</v>
      </c>
      <c r="G238" s="449">
        <f t="shared" si="30"/>
        <v>0</v>
      </c>
      <c r="H238" s="449">
        <f>'Data information'!F455</f>
        <v>0</v>
      </c>
      <c r="I238" s="449">
        <f t="shared" si="31"/>
        <v>0</v>
      </c>
      <c r="J238" s="449">
        <f t="shared" si="32"/>
        <v>0</v>
      </c>
      <c r="K238" s="460"/>
    </row>
    <row r="239" spans="1:11" s="500" customFormat="1" hidden="1">
      <c r="A239" s="460"/>
      <c r="B239" s="482"/>
      <c r="C239" s="489" t="str">
        <f>'Data information'!C456</f>
        <v xml:space="preserve"> - แผ่นเหล็กขนาด 1000X400X25mm. </v>
      </c>
      <c r="D239" s="449"/>
      <c r="E239" s="450" t="str">
        <f>'Data information'!D456</f>
        <v>กก.</v>
      </c>
      <c r="F239" s="449">
        <f>'Data information'!E456</f>
        <v>28.44</v>
      </c>
      <c r="G239" s="449">
        <f t="shared" si="30"/>
        <v>0</v>
      </c>
      <c r="H239" s="449">
        <f>'Data information'!F456</f>
        <v>0</v>
      </c>
      <c r="I239" s="449">
        <f t="shared" si="31"/>
        <v>0</v>
      </c>
      <c r="J239" s="449">
        <f t="shared" si="32"/>
        <v>0</v>
      </c>
      <c r="K239" s="460"/>
    </row>
    <row r="240" spans="1:11" s="500" customFormat="1" hidden="1">
      <c r="A240" s="460"/>
      <c r="B240" s="482"/>
      <c r="C240" s="489" t="str">
        <f>'Data information'!C457</f>
        <v xml:space="preserve"> - แผ่นเหล็กขนาด 400X400X25mm. </v>
      </c>
      <c r="D240" s="449"/>
      <c r="E240" s="450" t="str">
        <f>'Data information'!D457</f>
        <v>กก.</v>
      </c>
      <c r="F240" s="449">
        <f>'Data information'!E457</f>
        <v>28.44</v>
      </c>
      <c r="G240" s="449">
        <f t="shared" si="30"/>
        <v>0</v>
      </c>
      <c r="H240" s="449">
        <f>'Data information'!F457</f>
        <v>0</v>
      </c>
      <c r="I240" s="449">
        <f t="shared" si="31"/>
        <v>0</v>
      </c>
      <c r="J240" s="449">
        <f t="shared" si="32"/>
        <v>0</v>
      </c>
      <c r="K240" s="460"/>
    </row>
    <row r="241" spans="1:11" s="500" customFormat="1" hidden="1">
      <c r="A241" s="460"/>
      <c r="B241" s="482"/>
      <c r="C241" s="489" t="str">
        <f>'Data information'!C458</f>
        <v xml:space="preserve"> - ค่าแรงเชื่อม ประกอบเหล็กโครงสร้าง</v>
      </c>
      <c r="D241" s="449"/>
      <c r="E241" s="450" t="str">
        <f>'Data information'!D458</f>
        <v>กก.</v>
      </c>
      <c r="F241" s="449">
        <f>'Data information'!E458</f>
        <v>0</v>
      </c>
      <c r="G241" s="449">
        <f t="shared" si="30"/>
        <v>0</v>
      </c>
      <c r="H241" s="449">
        <f>'Data information'!F458</f>
        <v>10</v>
      </c>
      <c r="I241" s="449">
        <f t="shared" si="31"/>
        <v>0</v>
      </c>
      <c r="J241" s="449">
        <f t="shared" si="32"/>
        <v>0</v>
      </c>
      <c r="K241" s="460"/>
    </row>
    <row r="242" spans="1:11" s="500" customFormat="1" hidden="1">
      <c r="A242" s="460"/>
      <c r="B242" s="482"/>
      <c r="C242" s="489" t="str">
        <f>'Data information'!C459</f>
        <v xml:space="preserve"> - Dowel DB25 </v>
      </c>
      <c r="D242" s="449"/>
      <c r="E242" s="450" t="str">
        <f>'Data information'!D459</f>
        <v>กก.</v>
      </c>
      <c r="F242" s="449">
        <f>'Data information'!E459</f>
        <v>20.41</v>
      </c>
      <c r="G242" s="449">
        <f t="shared" si="30"/>
        <v>0</v>
      </c>
      <c r="H242" s="449">
        <f>'Data information'!F459</f>
        <v>0</v>
      </c>
      <c r="I242" s="449">
        <f t="shared" si="31"/>
        <v>0</v>
      </c>
      <c r="J242" s="449">
        <f t="shared" si="32"/>
        <v>0</v>
      </c>
      <c r="K242" s="460"/>
    </row>
    <row r="243" spans="1:11" s="500" customFormat="1" hidden="1">
      <c r="A243" s="460"/>
      <c r="B243" s="482"/>
      <c r="C243" s="489" t="str">
        <f>'Data information'!C460</f>
        <v xml:space="preserve"> - คอนกรีต ขัดมันเรียบ (ลูกนอนบันได)</v>
      </c>
      <c r="D243" s="449"/>
      <c r="E243" s="450" t="str">
        <f>'Data information'!D460</f>
        <v>ลบ.ม.</v>
      </c>
      <c r="F243" s="449">
        <f>'Data information'!E460</f>
        <v>1971.96</v>
      </c>
      <c r="G243" s="449">
        <f t="shared" si="30"/>
        <v>0</v>
      </c>
      <c r="H243" s="449">
        <f>'Data information'!F460</f>
        <v>519</v>
      </c>
      <c r="I243" s="449">
        <f t="shared" si="31"/>
        <v>0</v>
      </c>
      <c r="J243" s="449">
        <f t="shared" si="32"/>
        <v>0</v>
      </c>
      <c r="K243" s="460"/>
    </row>
    <row r="244" spans="1:11" s="500" customFormat="1" hidden="1">
      <c r="A244" s="460"/>
      <c r="B244" s="482"/>
      <c r="C244" s="489" t="str">
        <f>'Data information'!C461</f>
        <v xml:space="preserve"> - เหล็กเสริม RB 9 มม.</v>
      </c>
      <c r="D244" s="449"/>
      <c r="E244" s="450" t="str">
        <f>'Data information'!D461</f>
        <v>กก.</v>
      </c>
      <c r="F244" s="449">
        <f>'Data information'!E461</f>
        <v>20.79</v>
      </c>
      <c r="G244" s="449">
        <f t="shared" si="30"/>
        <v>0</v>
      </c>
      <c r="H244" s="449">
        <f>'Data information'!F461</f>
        <v>4.4000000000000004</v>
      </c>
      <c r="I244" s="449">
        <f t="shared" si="31"/>
        <v>0</v>
      </c>
      <c r="J244" s="449">
        <f t="shared" si="32"/>
        <v>0</v>
      </c>
      <c r="K244" s="460"/>
    </row>
    <row r="245" spans="1:11" s="500" customFormat="1" hidden="1">
      <c r="A245" s="460"/>
      <c r="B245" s="482"/>
      <c r="C245" s="489" t="str">
        <f>'Data information'!C462</f>
        <v xml:space="preserve"> - เหล็กเสริม DB 12 มม.</v>
      </c>
      <c r="D245" s="449"/>
      <c r="E245" s="450" t="str">
        <f>'Data information'!D462</f>
        <v>กก.</v>
      </c>
      <c r="F245" s="449">
        <f>'Data information'!E462</f>
        <v>20.2</v>
      </c>
      <c r="G245" s="449">
        <f t="shared" si="30"/>
        <v>0</v>
      </c>
      <c r="H245" s="449">
        <f>'Data information'!F462</f>
        <v>3.6</v>
      </c>
      <c r="I245" s="449">
        <f t="shared" si="31"/>
        <v>0</v>
      </c>
      <c r="J245" s="449">
        <f t="shared" si="32"/>
        <v>0</v>
      </c>
      <c r="K245" s="460"/>
    </row>
    <row r="246" spans="1:11" s="500" customFormat="1" hidden="1">
      <c r="A246" s="460"/>
      <c r="B246" s="482"/>
      <c r="C246" s="489" t="str">
        <f>'Data information'!C463</f>
        <v xml:space="preserve"> - ลวดผูกเหล็ก</v>
      </c>
      <c r="D246" s="449"/>
      <c r="E246" s="450" t="str">
        <f>'Data information'!D463</f>
        <v>กก.</v>
      </c>
      <c r="F246" s="449">
        <f>'Data information'!E463</f>
        <v>34.42</v>
      </c>
      <c r="G246" s="449">
        <f t="shared" si="30"/>
        <v>0</v>
      </c>
      <c r="H246" s="449">
        <f>'Data information'!F463</f>
        <v>0</v>
      </c>
      <c r="I246" s="449">
        <f t="shared" si="31"/>
        <v>0</v>
      </c>
      <c r="J246" s="449">
        <f t="shared" si="32"/>
        <v>0</v>
      </c>
      <c r="K246" s="460"/>
    </row>
    <row r="247" spans="1:11" s="500" customFormat="1" hidden="1">
      <c r="A247" s="460"/>
      <c r="B247" s="482"/>
      <c r="C247" s="489" t="str">
        <f>'Data information'!C464</f>
        <v xml:space="preserve"> - เหล็กสี่เหลี่ยมตัน 1 x 1 ซม.(จมูกบันได)</v>
      </c>
      <c r="D247" s="449"/>
      <c r="E247" s="450" t="str">
        <f>'Data information'!D464</f>
        <v>ม.</v>
      </c>
      <c r="F247" s="449">
        <f>'Data information'!E464</f>
        <v>30</v>
      </c>
      <c r="G247" s="449">
        <f t="shared" si="30"/>
        <v>0</v>
      </c>
      <c r="H247" s="449">
        <f>'Data information'!F464</f>
        <v>0</v>
      </c>
      <c r="I247" s="449">
        <f t="shared" si="31"/>
        <v>0</v>
      </c>
      <c r="J247" s="449">
        <f t="shared" si="32"/>
        <v>0</v>
      </c>
      <c r="K247" s="460"/>
    </row>
    <row r="248" spans="1:11" s="500" customFormat="1" hidden="1">
      <c r="A248" s="460"/>
      <c r="B248" s="482"/>
      <c r="C248" s="489" t="str">
        <f>'Data information'!C465</f>
        <v xml:space="preserve"> - ทาสีกันสนิม</v>
      </c>
      <c r="D248" s="449"/>
      <c r="E248" s="450" t="str">
        <f>'Data information'!D465</f>
        <v>ตร.ม.</v>
      </c>
      <c r="F248" s="449">
        <f>'Data information'!E465</f>
        <v>22.42</v>
      </c>
      <c r="G248" s="449">
        <f t="shared" si="30"/>
        <v>0</v>
      </c>
      <c r="H248" s="449">
        <f>'Data information'!F465</f>
        <v>30</v>
      </c>
      <c r="I248" s="449">
        <f t="shared" si="31"/>
        <v>0</v>
      </c>
      <c r="J248" s="449">
        <f t="shared" si="32"/>
        <v>0</v>
      </c>
      <c r="K248" s="460"/>
    </row>
    <row r="249" spans="1:11" s="500" customFormat="1" hidden="1">
      <c r="A249" s="460"/>
      <c r="B249" s="482"/>
      <c r="C249" s="489" t="str">
        <f>'Data information'!C466</f>
        <v xml:space="preserve"> - ทาสีน้ำมัน</v>
      </c>
      <c r="D249" s="449"/>
      <c r="E249" s="450" t="str">
        <f>'Data information'!D466</f>
        <v>ตร.ม.</v>
      </c>
      <c r="F249" s="449">
        <f>'Data information'!E466</f>
        <v>66.12</v>
      </c>
      <c r="G249" s="449">
        <f t="shared" si="30"/>
        <v>0</v>
      </c>
      <c r="H249" s="449">
        <f>'Data information'!F466</f>
        <v>35</v>
      </c>
      <c r="I249" s="449">
        <f t="shared" si="31"/>
        <v>0</v>
      </c>
      <c r="J249" s="449">
        <f t="shared" si="32"/>
        <v>0</v>
      </c>
      <c r="K249" s="460"/>
    </row>
    <row r="250" spans="1:11" s="500" customFormat="1" hidden="1">
      <c r="A250" s="460"/>
      <c r="B250" s="482"/>
      <c r="C250" s="489" t="str">
        <f>'Data information'!C467</f>
        <v xml:space="preserve"> - งานราวเหล็ก ราวบันได ST.1</v>
      </c>
      <c r="D250" s="449"/>
      <c r="E250" s="450" t="str">
        <f>'Data information'!D467</f>
        <v>ม.</v>
      </c>
      <c r="F250" s="449">
        <f>'Data information'!E467</f>
        <v>1838.53</v>
      </c>
      <c r="G250" s="449">
        <f t="shared" si="30"/>
        <v>0</v>
      </c>
      <c r="H250" s="449">
        <f>'Data information'!F467</f>
        <v>560</v>
      </c>
      <c r="I250" s="449">
        <f t="shared" si="31"/>
        <v>0</v>
      </c>
      <c r="J250" s="449">
        <f t="shared" si="32"/>
        <v>0</v>
      </c>
      <c r="K250" s="460"/>
    </row>
    <row r="251" spans="1:11" s="500" customFormat="1" hidden="1">
      <c r="A251" s="460"/>
      <c r="B251" s="482"/>
      <c r="C251" s="485" t="str">
        <f>'Data information'!C468</f>
        <v>งานบันได ST.2 อาคาร 3,8</v>
      </c>
      <c r="D251" s="449"/>
      <c r="E251" s="450"/>
      <c r="F251" s="449"/>
      <c r="G251" s="449"/>
      <c r="H251" s="449"/>
      <c r="I251" s="449"/>
      <c r="J251" s="449"/>
      <c r="K251" s="460"/>
    </row>
    <row r="252" spans="1:11" s="500" customFormat="1" hidden="1">
      <c r="A252" s="460"/>
      <c r="B252" s="482"/>
      <c r="C252" s="489" t="str">
        <f>'Data information'!C469</f>
        <v xml:space="preserve"> - H-390X300X10X16 mm.( แม่บันได )</v>
      </c>
      <c r="D252" s="449"/>
      <c r="E252" s="450" t="str">
        <f>'Data information'!D469</f>
        <v>กก.</v>
      </c>
      <c r="F252" s="449">
        <f>'Data information'!E469</f>
        <v>34.64</v>
      </c>
      <c r="G252" s="449">
        <f t="shared" si="30"/>
        <v>0</v>
      </c>
      <c r="H252" s="449">
        <f>'Data information'!F469</f>
        <v>0</v>
      </c>
      <c r="I252" s="449">
        <f t="shared" si="31"/>
        <v>0</v>
      </c>
      <c r="J252" s="449">
        <f t="shared" si="32"/>
        <v>0</v>
      </c>
      <c r="K252" s="460"/>
    </row>
    <row r="253" spans="1:11" s="500" customFormat="1" hidden="1">
      <c r="A253" s="460"/>
      <c r="B253" s="482"/>
      <c r="C253" s="489" t="str">
        <f>'Data information'!C470</f>
        <v xml:space="preserve"> - แผ่นเหล็กเรียบดำหนา 6 มม. (ลูกตั้ง-ลูกนอน)</v>
      </c>
      <c r="D253" s="449"/>
      <c r="E253" s="450" t="str">
        <f>'Data information'!D470</f>
        <v>กก.</v>
      </c>
      <c r="F253" s="449">
        <f>'Data information'!E470</f>
        <v>25.12</v>
      </c>
      <c r="G253" s="449">
        <f t="shared" si="30"/>
        <v>0</v>
      </c>
      <c r="H253" s="449">
        <f>'Data information'!F470</f>
        <v>0</v>
      </c>
      <c r="I253" s="449">
        <f t="shared" si="31"/>
        <v>0</v>
      </c>
      <c r="J253" s="449">
        <f t="shared" si="32"/>
        <v>0</v>
      </c>
      <c r="K253" s="460"/>
    </row>
    <row r="254" spans="1:11" s="500" customFormat="1" hidden="1">
      <c r="A254" s="460"/>
      <c r="B254" s="482"/>
      <c r="C254" s="489" t="str">
        <f>'Data information'!C471</f>
        <v xml:space="preserve"> - แผ่นเหล็กขนาด 1000X400X25mm. </v>
      </c>
      <c r="D254" s="449"/>
      <c r="E254" s="450" t="str">
        <f>'Data information'!D471</f>
        <v>กก.</v>
      </c>
      <c r="F254" s="449">
        <f>'Data information'!E471</f>
        <v>28.44</v>
      </c>
      <c r="G254" s="449">
        <f t="shared" si="30"/>
        <v>0</v>
      </c>
      <c r="H254" s="449">
        <f>'Data information'!F471</f>
        <v>0</v>
      </c>
      <c r="I254" s="449">
        <f t="shared" si="31"/>
        <v>0</v>
      </c>
      <c r="J254" s="449">
        <f t="shared" si="32"/>
        <v>0</v>
      </c>
      <c r="K254" s="460"/>
    </row>
    <row r="255" spans="1:11" s="500" customFormat="1" hidden="1">
      <c r="A255" s="460"/>
      <c r="B255" s="482"/>
      <c r="C255" s="489" t="str">
        <f>'Data information'!C472</f>
        <v xml:space="preserve"> - แผ่นเหล็กขนาด 400X400X25mm. </v>
      </c>
      <c r="D255" s="449"/>
      <c r="E255" s="450" t="str">
        <f>'Data information'!D472</f>
        <v>กก.</v>
      </c>
      <c r="F255" s="449">
        <f>'Data information'!E472</f>
        <v>28.44</v>
      </c>
      <c r="G255" s="449">
        <f t="shared" si="30"/>
        <v>0</v>
      </c>
      <c r="H255" s="449">
        <f>'Data information'!F472</f>
        <v>0</v>
      </c>
      <c r="I255" s="449">
        <f t="shared" si="31"/>
        <v>0</v>
      </c>
      <c r="J255" s="449">
        <f t="shared" si="32"/>
        <v>0</v>
      </c>
      <c r="K255" s="460"/>
    </row>
    <row r="256" spans="1:11" s="500" customFormat="1" hidden="1">
      <c r="A256" s="460"/>
      <c r="B256" s="482"/>
      <c r="C256" s="489" t="str">
        <f>'Data information'!C473</f>
        <v xml:space="preserve"> - ค่าแรงเชื่อม ประกอบเหล็กโครงสร้าง</v>
      </c>
      <c r="D256" s="449"/>
      <c r="E256" s="450" t="str">
        <f>'Data information'!D473</f>
        <v>กก.</v>
      </c>
      <c r="F256" s="449">
        <f>'Data information'!E473</f>
        <v>0</v>
      </c>
      <c r="G256" s="449">
        <f t="shared" si="30"/>
        <v>0</v>
      </c>
      <c r="H256" s="449">
        <f>'Data information'!F473</f>
        <v>10</v>
      </c>
      <c r="I256" s="449">
        <f t="shared" si="31"/>
        <v>0</v>
      </c>
      <c r="J256" s="449">
        <f t="shared" si="32"/>
        <v>0</v>
      </c>
      <c r="K256" s="460"/>
    </row>
    <row r="257" spans="1:11" s="500" customFormat="1" hidden="1">
      <c r="A257" s="460"/>
      <c r="B257" s="482"/>
      <c r="C257" s="489" t="str">
        <f>'Data information'!C474</f>
        <v xml:space="preserve"> - Dowel DB25 </v>
      </c>
      <c r="D257" s="449"/>
      <c r="E257" s="450" t="str">
        <f>'Data information'!D474</f>
        <v>กก.</v>
      </c>
      <c r="F257" s="449">
        <f>'Data information'!E474</f>
        <v>20.41</v>
      </c>
      <c r="G257" s="449">
        <f t="shared" si="30"/>
        <v>0</v>
      </c>
      <c r="H257" s="449">
        <f>'Data information'!F474</f>
        <v>0</v>
      </c>
      <c r="I257" s="449">
        <f t="shared" si="31"/>
        <v>0</v>
      </c>
      <c r="J257" s="449">
        <f t="shared" si="32"/>
        <v>0</v>
      </c>
      <c r="K257" s="460"/>
    </row>
    <row r="258" spans="1:11" s="500" customFormat="1" hidden="1">
      <c r="A258" s="460"/>
      <c r="B258" s="482"/>
      <c r="C258" s="489" t="str">
        <f>'Data information'!C475</f>
        <v xml:space="preserve"> - คอนกรีต ขัดมันเรียบ (ลูกนอนบันได)</v>
      </c>
      <c r="D258" s="449"/>
      <c r="E258" s="450" t="str">
        <f>'Data information'!D475</f>
        <v>ลบ.ม.</v>
      </c>
      <c r="F258" s="449">
        <f>'Data information'!E475</f>
        <v>1971.96</v>
      </c>
      <c r="G258" s="449">
        <f t="shared" si="30"/>
        <v>0</v>
      </c>
      <c r="H258" s="449">
        <f>'Data information'!F475</f>
        <v>519</v>
      </c>
      <c r="I258" s="449">
        <f t="shared" si="31"/>
        <v>0</v>
      </c>
      <c r="J258" s="449">
        <f t="shared" si="32"/>
        <v>0</v>
      </c>
      <c r="K258" s="460"/>
    </row>
    <row r="259" spans="1:11" s="500" customFormat="1" hidden="1">
      <c r="A259" s="460"/>
      <c r="B259" s="482"/>
      <c r="C259" s="489" t="str">
        <f>'Data information'!C476</f>
        <v xml:space="preserve"> - เหล็กเสริม RB 9 มม.</v>
      </c>
      <c r="D259" s="449"/>
      <c r="E259" s="450" t="str">
        <f>'Data information'!D476</f>
        <v>กก.</v>
      </c>
      <c r="F259" s="449">
        <f>'Data information'!E476</f>
        <v>20.79</v>
      </c>
      <c r="G259" s="449">
        <f t="shared" si="30"/>
        <v>0</v>
      </c>
      <c r="H259" s="449">
        <f>'Data information'!F476</f>
        <v>4.4000000000000004</v>
      </c>
      <c r="I259" s="449">
        <f t="shared" si="31"/>
        <v>0</v>
      </c>
      <c r="J259" s="449">
        <f t="shared" si="32"/>
        <v>0</v>
      </c>
      <c r="K259" s="460"/>
    </row>
    <row r="260" spans="1:11" s="500" customFormat="1" hidden="1">
      <c r="A260" s="460"/>
      <c r="B260" s="482"/>
      <c r="C260" s="489" t="str">
        <f>'Data information'!C477</f>
        <v xml:space="preserve"> - เหล็กเสริม DB 12 มม.</v>
      </c>
      <c r="D260" s="449"/>
      <c r="E260" s="450" t="str">
        <f>'Data information'!D477</f>
        <v>กก.</v>
      </c>
      <c r="F260" s="449">
        <f>'Data information'!E477</f>
        <v>20.2</v>
      </c>
      <c r="G260" s="449">
        <f t="shared" si="30"/>
        <v>0</v>
      </c>
      <c r="H260" s="449">
        <f>'Data information'!F477</f>
        <v>3.6</v>
      </c>
      <c r="I260" s="449">
        <f t="shared" si="31"/>
        <v>0</v>
      </c>
      <c r="J260" s="449">
        <f t="shared" si="32"/>
        <v>0</v>
      </c>
      <c r="K260" s="460"/>
    </row>
    <row r="261" spans="1:11" s="500" customFormat="1" hidden="1">
      <c r="A261" s="460"/>
      <c r="B261" s="482"/>
      <c r="C261" s="489" t="str">
        <f>'Data information'!C478</f>
        <v xml:space="preserve"> - ลวดผูกเหล็ก</v>
      </c>
      <c r="D261" s="449"/>
      <c r="E261" s="450" t="str">
        <f>'Data information'!D478</f>
        <v>กก.</v>
      </c>
      <c r="F261" s="449">
        <f>'Data information'!E478</f>
        <v>34.42</v>
      </c>
      <c r="G261" s="449">
        <f t="shared" si="30"/>
        <v>0</v>
      </c>
      <c r="H261" s="449">
        <f>'Data information'!F478</f>
        <v>0</v>
      </c>
      <c r="I261" s="449">
        <f t="shared" si="31"/>
        <v>0</v>
      </c>
      <c r="J261" s="449">
        <f t="shared" si="32"/>
        <v>0</v>
      </c>
      <c r="K261" s="460"/>
    </row>
    <row r="262" spans="1:11" s="500" customFormat="1" hidden="1">
      <c r="A262" s="460"/>
      <c r="B262" s="482"/>
      <c r="C262" s="489" t="str">
        <f>'Data information'!C479</f>
        <v xml:space="preserve"> - เหล็กสี่เหลี่ยมตัน 1 x 1 ซม.(จมูกบันได)</v>
      </c>
      <c r="D262" s="449"/>
      <c r="E262" s="450" t="str">
        <f>'Data information'!D479</f>
        <v>ม.</v>
      </c>
      <c r="F262" s="449">
        <f>'Data information'!E479</f>
        <v>30</v>
      </c>
      <c r="G262" s="449">
        <f t="shared" si="30"/>
        <v>0</v>
      </c>
      <c r="H262" s="449">
        <f>'Data information'!F479</f>
        <v>0</v>
      </c>
      <c r="I262" s="449">
        <f t="shared" si="31"/>
        <v>0</v>
      </c>
      <c r="J262" s="449">
        <f t="shared" si="32"/>
        <v>0</v>
      </c>
      <c r="K262" s="460"/>
    </row>
    <row r="263" spans="1:11" s="500" customFormat="1" hidden="1">
      <c r="A263" s="460"/>
      <c r="B263" s="482"/>
      <c r="C263" s="489" t="str">
        <f>'Data information'!C480</f>
        <v xml:space="preserve"> - ทาสีกันสนิม</v>
      </c>
      <c r="D263" s="449"/>
      <c r="E263" s="450" t="str">
        <f>'Data information'!D480</f>
        <v>ตร.ม.</v>
      </c>
      <c r="F263" s="449">
        <f>'Data information'!E480</f>
        <v>22.42</v>
      </c>
      <c r="G263" s="449">
        <f t="shared" si="30"/>
        <v>0</v>
      </c>
      <c r="H263" s="449">
        <f>'Data information'!F480</f>
        <v>30</v>
      </c>
      <c r="I263" s="449">
        <f t="shared" si="31"/>
        <v>0</v>
      </c>
      <c r="J263" s="449">
        <f t="shared" si="32"/>
        <v>0</v>
      </c>
      <c r="K263" s="460"/>
    </row>
    <row r="264" spans="1:11" s="500" customFormat="1" hidden="1">
      <c r="A264" s="460"/>
      <c r="B264" s="482"/>
      <c r="C264" s="489" t="str">
        <f>'Data information'!C481</f>
        <v xml:space="preserve"> - ทาสีน้ำมัน</v>
      </c>
      <c r="D264" s="449"/>
      <c r="E264" s="450" t="str">
        <f>'Data information'!D481</f>
        <v>ตร.ม.</v>
      </c>
      <c r="F264" s="449">
        <f>'Data information'!E481</f>
        <v>66.12</v>
      </c>
      <c r="G264" s="449">
        <f t="shared" si="30"/>
        <v>0</v>
      </c>
      <c r="H264" s="449">
        <f>'Data information'!F481</f>
        <v>35</v>
      </c>
      <c r="I264" s="449">
        <f t="shared" si="31"/>
        <v>0</v>
      </c>
      <c r="J264" s="449">
        <f t="shared" si="32"/>
        <v>0</v>
      </c>
      <c r="K264" s="460"/>
    </row>
    <row r="265" spans="1:11" s="500" customFormat="1" hidden="1">
      <c r="A265" s="460"/>
      <c r="B265" s="482"/>
      <c r="C265" s="489" t="str">
        <f>'Data information'!C482</f>
        <v xml:space="preserve"> - งานราวเหล็ก ราวบันได ST.2</v>
      </c>
      <c r="D265" s="449"/>
      <c r="E265" s="450" t="str">
        <f>'Data information'!D482</f>
        <v>ม.</v>
      </c>
      <c r="F265" s="449">
        <f>'Data information'!E482</f>
        <v>1838.53</v>
      </c>
      <c r="G265" s="449">
        <f t="shared" si="30"/>
        <v>0</v>
      </c>
      <c r="H265" s="449">
        <f>'Data information'!F482</f>
        <v>560</v>
      </c>
      <c r="I265" s="449">
        <f t="shared" si="31"/>
        <v>0</v>
      </c>
      <c r="J265" s="449">
        <f t="shared" si="32"/>
        <v>0</v>
      </c>
      <c r="K265" s="460"/>
    </row>
    <row r="266" spans="1:11" s="500" customFormat="1" hidden="1">
      <c r="A266" s="460"/>
      <c r="B266" s="482"/>
      <c r="C266" s="485" t="str">
        <f>'Data information'!C483</f>
        <v>งานบันได ST.2 อาคาร 5</v>
      </c>
      <c r="D266" s="449"/>
      <c r="E266" s="450"/>
      <c r="F266" s="449"/>
      <c r="G266" s="449"/>
      <c r="H266" s="449"/>
      <c r="I266" s="449"/>
      <c r="J266" s="449"/>
      <c r="K266" s="460"/>
    </row>
    <row r="267" spans="1:11" s="500" customFormat="1" hidden="1">
      <c r="A267" s="460"/>
      <c r="B267" s="482"/>
      <c r="C267" s="489" t="str">
        <f>'Data information'!C484</f>
        <v xml:space="preserve"> - คอนกรีตโครงสร้าง  fc'= 280 ksc. ทรงกระบอก</v>
      </c>
      <c r="D267" s="449"/>
      <c r="E267" s="450" t="str">
        <f>'Data information'!D484</f>
        <v>ลบ.ม.</v>
      </c>
      <c r="F267" s="449">
        <f>'Data information'!E484</f>
        <v>1971.96</v>
      </c>
      <c r="G267" s="449">
        <f t="shared" si="30"/>
        <v>0</v>
      </c>
      <c r="H267" s="449">
        <f>'Data information'!F484</f>
        <v>519</v>
      </c>
      <c r="I267" s="449">
        <f t="shared" si="31"/>
        <v>0</v>
      </c>
      <c r="J267" s="449">
        <f t="shared" si="32"/>
        <v>0</v>
      </c>
      <c r="K267" s="460"/>
    </row>
    <row r="268" spans="1:11" s="500" customFormat="1" hidden="1">
      <c r="A268" s="460"/>
      <c r="B268" s="482"/>
      <c r="C268" s="489" t="str">
        <f>'Data information'!C485</f>
        <v xml:space="preserve">  - ไม้แบบทั่วไป  50%</v>
      </c>
      <c r="D268" s="449"/>
      <c r="E268" s="450" t="str">
        <f>'Data information'!D485</f>
        <v>ตร.ม.</v>
      </c>
      <c r="F268" s="449">
        <f>'Data information'!E485</f>
        <v>300</v>
      </c>
      <c r="G268" s="449">
        <f t="shared" si="30"/>
        <v>0</v>
      </c>
      <c r="H268" s="449">
        <f>'Data information'!F485</f>
        <v>0</v>
      </c>
      <c r="I268" s="449">
        <f t="shared" si="31"/>
        <v>0</v>
      </c>
      <c r="J268" s="449">
        <f t="shared" si="32"/>
        <v>0</v>
      </c>
      <c r="K268" s="460"/>
    </row>
    <row r="269" spans="1:11" s="500" customFormat="1" hidden="1">
      <c r="A269" s="460"/>
      <c r="B269" s="482"/>
      <c r="C269" s="489" t="str">
        <f>'Data information'!C486</f>
        <v xml:space="preserve">  - ค่าแรงไม้แบบ</v>
      </c>
      <c r="D269" s="449"/>
      <c r="E269" s="450" t="str">
        <f>'Data information'!D486</f>
        <v>ตร.ม.</v>
      </c>
      <c r="F269" s="449">
        <f>'Data information'!E486</f>
        <v>0</v>
      </c>
      <c r="G269" s="449">
        <f t="shared" si="30"/>
        <v>0</v>
      </c>
      <c r="H269" s="449">
        <f>'Data information'!F486</f>
        <v>115</v>
      </c>
      <c r="I269" s="449">
        <f t="shared" si="31"/>
        <v>0</v>
      </c>
      <c r="J269" s="449">
        <f t="shared" si="32"/>
        <v>0</v>
      </c>
      <c r="K269" s="460"/>
    </row>
    <row r="270" spans="1:11" s="500" customFormat="1" hidden="1">
      <c r="A270" s="460"/>
      <c r="B270" s="482"/>
      <c r="C270" s="489" t="str">
        <f>'Data information'!C487</f>
        <v xml:space="preserve">  - ไม้คร่าวยึดแบบหล่อคอนกรีต </v>
      </c>
      <c r="D270" s="449"/>
      <c r="E270" s="450" t="str">
        <f>'Data information'!D487</f>
        <v>ตร.ม.</v>
      </c>
      <c r="F270" s="449">
        <f>'Data information'!E487</f>
        <v>300</v>
      </c>
      <c r="G270" s="449">
        <f t="shared" si="30"/>
        <v>0</v>
      </c>
      <c r="H270" s="449">
        <f>'Data information'!F487</f>
        <v>0</v>
      </c>
      <c r="I270" s="449">
        <f t="shared" si="31"/>
        <v>0</v>
      </c>
      <c r="J270" s="449">
        <f t="shared" si="32"/>
        <v>0</v>
      </c>
      <c r="K270" s="460"/>
    </row>
    <row r="271" spans="1:11" s="500" customFormat="1" hidden="1">
      <c r="A271" s="460"/>
      <c r="B271" s="482"/>
      <c r="C271" s="489" t="str">
        <f>'Data information'!C488</f>
        <v xml:space="preserve">  - ตะปู</v>
      </c>
      <c r="D271" s="449"/>
      <c r="E271" s="450" t="str">
        <f>'Data information'!D488</f>
        <v>กก.</v>
      </c>
      <c r="F271" s="449">
        <f>'Data information'!E488</f>
        <v>58.88</v>
      </c>
      <c r="G271" s="449">
        <f t="shared" si="30"/>
        <v>0</v>
      </c>
      <c r="H271" s="449">
        <f>'Data information'!F488</f>
        <v>0</v>
      </c>
      <c r="I271" s="449">
        <f t="shared" si="31"/>
        <v>0</v>
      </c>
      <c r="J271" s="449">
        <f t="shared" si="32"/>
        <v>0</v>
      </c>
      <c r="K271" s="460"/>
    </row>
    <row r="272" spans="1:11" s="500" customFormat="1" hidden="1">
      <c r="A272" s="460"/>
      <c r="B272" s="482"/>
      <c r="C272" s="489" t="str">
        <f>'Data information'!C489</f>
        <v xml:space="preserve">  - เหล็กเส้นกลมผิวเรียบ SR.24 RB9 มม.</v>
      </c>
      <c r="D272" s="449"/>
      <c r="E272" s="450" t="str">
        <f>'Data information'!D489</f>
        <v>กก.</v>
      </c>
      <c r="F272" s="449">
        <f>'Data information'!E489</f>
        <v>20.79</v>
      </c>
      <c r="G272" s="449">
        <f t="shared" si="30"/>
        <v>0</v>
      </c>
      <c r="H272" s="449">
        <f>'Data information'!F489</f>
        <v>4.4000000000000004</v>
      </c>
      <c r="I272" s="449">
        <f t="shared" si="31"/>
        <v>0</v>
      </c>
      <c r="J272" s="449">
        <f t="shared" si="32"/>
        <v>0</v>
      </c>
      <c r="K272" s="460"/>
    </row>
    <row r="273" spans="1:11" s="500" customFormat="1" hidden="1">
      <c r="A273" s="460"/>
      <c r="B273" s="482"/>
      <c r="C273" s="489" t="str">
        <f>'Data information'!C490</f>
        <v xml:space="preserve">  - เหล็กเส้นกลมผิวข้ออ้อย SD.40 DB12 มม.</v>
      </c>
      <c r="D273" s="449"/>
      <c r="E273" s="450" t="str">
        <f>'Data information'!D490</f>
        <v>กก.</v>
      </c>
      <c r="F273" s="449">
        <f>'Data information'!E490</f>
        <v>20.2</v>
      </c>
      <c r="G273" s="449">
        <f t="shared" si="30"/>
        <v>0</v>
      </c>
      <c r="H273" s="449">
        <f>'Data information'!F490</f>
        <v>3.6</v>
      </c>
      <c r="I273" s="449">
        <f t="shared" si="31"/>
        <v>0</v>
      </c>
      <c r="J273" s="449">
        <f t="shared" si="32"/>
        <v>0</v>
      </c>
      <c r="K273" s="460"/>
    </row>
    <row r="274" spans="1:11" s="500" customFormat="1" hidden="1">
      <c r="A274" s="460"/>
      <c r="B274" s="482"/>
      <c r="C274" s="489" t="str">
        <f>'Data information'!C491</f>
        <v xml:space="preserve"> - ลวดผูกเหล็ก</v>
      </c>
      <c r="D274" s="449"/>
      <c r="E274" s="450" t="str">
        <f>'Data information'!D491</f>
        <v>กก.</v>
      </c>
      <c r="F274" s="449">
        <f>'Data information'!E491</f>
        <v>34.42</v>
      </c>
      <c r="G274" s="449">
        <f t="shared" si="30"/>
        <v>0</v>
      </c>
      <c r="H274" s="449">
        <f>'Data information'!F491</f>
        <v>0</v>
      </c>
      <c r="I274" s="449">
        <f t="shared" si="31"/>
        <v>0</v>
      </c>
      <c r="J274" s="449">
        <f t="shared" si="32"/>
        <v>0</v>
      </c>
      <c r="K274" s="460"/>
    </row>
    <row r="275" spans="1:11" s="500" customFormat="1" hidden="1">
      <c r="A275" s="460"/>
      <c r="B275" s="482"/>
      <c r="C275" s="489" t="str">
        <f>'Data information'!C492</f>
        <v xml:space="preserve"> - กันลื่นเหล็กสี่เหลี่ยมตัน ขนาด 1x1 ซม.(จมูกบันได)</v>
      </c>
      <c r="D275" s="449"/>
      <c r="E275" s="450" t="str">
        <f>'Data information'!D492</f>
        <v>กก.</v>
      </c>
      <c r="F275" s="449">
        <f>'Data information'!E492</f>
        <v>30</v>
      </c>
      <c r="G275" s="449">
        <f t="shared" si="30"/>
        <v>0</v>
      </c>
      <c r="H275" s="449">
        <f>'Data information'!F492</f>
        <v>0</v>
      </c>
      <c r="I275" s="449">
        <f t="shared" si="31"/>
        <v>0</v>
      </c>
      <c r="J275" s="449">
        <f t="shared" si="32"/>
        <v>0</v>
      </c>
      <c r="K275" s="460"/>
    </row>
    <row r="276" spans="1:11" s="500" customFormat="1" hidden="1">
      <c r="A276" s="460"/>
      <c r="B276" s="482"/>
      <c r="C276" s="489" t="str">
        <f>'Data information'!C493</f>
        <v xml:space="preserve"> - งานราวเหล็ก ราวบันได ST2</v>
      </c>
      <c r="D276" s="449"/>
      <c r="E276" s="450" t="str">
        <f>'Data information'!D493</f>
        <v>ม.</v>
      </c>
      <c r="F276" s="449">
        <f>'Data information'!E493</f>
        <v>303.774</v>
      </c>
      <c r="G276" s="449">
        <f t="shared" si="30"/>
        <v>0</v>
      </c>
      <c r="H276" s="449">
        <f>'Data information'!F493</f>
        <v>114</v>
      </c>
      <c r="I276" s="449">
        <f t="shared" si="31"/>
        <v>0</v>
      </c>
      <c r="J276" s="449">
        <f t="shared" si="32"/>
        <v>0</v>
      </c>
      <c r="K276" s="460"/>
    </row>
    <row r="277" spans="1:11" s="500" customFormat="1" hidden="1">
      <c r="A277" s="460"/>
      <c r="B277" s="482"/>
      <c r="C277" s="485" t="str">
        <f>'Data information'!C494</f>
        <v>งานบันได ST.2-1 อาคาร1,2, 6,7</v>
      </c>
      <c r="D277" s="449"/>
      <c r="E277" s="450"/>
      <c r="F277" s="449"/>
      <c r="G277" s="449"/>
      <c r="H277" s="449"/>
      <c r="I277" s="449"/>
      <c r="J277" s="449"/>
      <c r="K277" s="460"/>
    </row>
    <row r="278" spans="1:11" s="500" customFormat="1" hidden="1">
      <c r="A278" s="460"/>
      <c r="B278" s="482"/>
      <c r="C278" s="489" t="str">
        <f>'Data information'!C495</f>
        <v xml:space="preserve"> -  H-200X200X8X12mm. </v>
      </c>
      <c r="D278" s="449"/>
      <c r="E278" s="450" t="str">
        <f>'Data information'!D495</f>
        <v>กก.</v>
      </c>
      <c r="F278" s="449">
        <f>'Data information'!E495</f>
        <v>33.409999999999997</v>
      </c>
      <c r="G278" s="449">
        <f t="shared" si="30"/>
        <v>0</v>
      </c>
      <c r="H278" s="449">
        <f>'Data information'!F495</f>
        <v>0</v>
      </c>
      <c r="I278" s="449">
        <f t="shared" si="31"/>
        <v>0</v>
      </c>
      <c r="J278" s="449">
        <f t="shared" si="32"/>
        <v>0</v>
      </c>
      <c r="K278" s="460"/>
    </row>
    <row r="279" spans="1:11" s="500" customFormat="1" hidden="1">
      <c r="A279" s="460"/>
      <c r="B279" s="482"/>
      <c r="C279" s="489" t="str">
        <f>'Data information'!C496</f>
        <v xml:space="preserve">  - H-194X150X6X9mm.</v>
      </c>
      <c r="D279" s="449"/>
      <c r="E279" s="450" t="str">
        <f>'Data information'!D496</f>
        <v>กก.</v>
      </c>
      <c r="F279" s="449">
        <f>'Data information'!E496</f>
        <v>34.020000000000003</v>
      </c>
      <c r="G279" s="449">
        <f t="shared" si="30"/>
        <v>0</v>
      </c>
      <c r="H279" s="449">
        <f>'Data information'!F496</f>
        <v>0</v>
      </c>
      <c r="I279" s="449">
        <f t="shared" si="31"/>
        <v>0</v>
      </c>
      <c r="J279" s="449">
        <f t="shared" si="32"/>
        <v>0</v>
      </c>
      <c r="K279" s="460"/>
    </row>
    <row r="280" spans="1:11" s="500" customFormat="1" hidden="1">
      <c r="A280" s="460"/>
      <c r="B280" s="482"/>
      <c r="C280" s="489" t="str">
        <f>'Data information'!C497</f>
        <v xml:space="preserve"> - C-CHANNELS 200X80X7.5X11.0mm.</v>
      </c>
      <c r="D280" s="449"/>
      <c r="E280" s="450" t="str">
        <f>'Data information'!D497</f>
        <v>กก.</v>
      </c>
      <c r="F280" s="449">
        <f>'Data information'!E497</f>
        <v>35.840000000000003</v>
      </c>
      <c r="G280" s="449">
        <f t="shared" si="30"/>
        <v>0</v>
      </c>
      <c r="H280" s="449">
        <f>'Data information'!F497</f>
        <v>0</v>
      </c>
      <c r="I280" s="449">
        <f t="shared" si="31"/>
        <v>0</v>
      </c>
      <c r="J280" s="449">
        <f t="shared" si="32"/>
        <v>0</v>
      </c>
      <c r="K280" s="460"/>
    </row>
    <row r="281" spans="1:11" s="500" customFormat="1" hidden="1">
      <c r="A281" s="460"/>
      <c r="B281" s="482"/>
      <c r="C281" s="489" t="str">
        <f>'Data information'!C498</f>
        <v xml:space="preserve"> - แผ่นเหล็กลายตีนไก่  หนา 6 มม.พับ (ลูกนอนบันได)</v>
      </c>
      <c r="D281" s="449"/>
      <c r="E281" s="450" t="str">
        <f>'Data information'!D498</f>
        <v>กก.</v>
      </c>
      <c r="F281" s="449">
        <f>'Data information'!E498</f>
        <v>39.79</v>
      </c>
      <c r="G281" s="449">
        <f t="shared" si="30"/>
        <v>0</v>
      </c>
      <c r="H281" s="449">
        <f>'Data information'!F498</f>
        <v>0</v>
      </c>
      <c r="I281" s="449">
        <f t="shared" si="31"/>
        <v>0</v>
      </c>
      <c r="J281" s="449">
        <f t="shared" si="32"/>
        <v>0</v>
      </c>
      <c r="K281" s="460"/>
    </row>
    <row r="282" spans="1:11" s="500" customFormat="1" hidden="1">
      <c r="A282" s="460"/>
      <c r="B282" s="482"/>
      <c r="C282" s="489" t="str">
        <f>'Data information'!C499</f>
        <v xml:space="preserve"> - แผ่นเหล็กขนาด 250X400X20mm. </v>
      </c>
      <c r="D282" s="449"/>
      <c r="E282" s="450" t="str">
        <f>'Data information'!D499</f>
        <v>กก.</v>
      </c>
      <c r="F282" s="449">
        <f>'Data information'!E499</f>
        <v>28.692401372212689</v>
      </c>
      <c r="G282" s="449">
        <f t="shared" si="30"/>
        <v>0</v>
      </c>
      <c r="H282" s="449">
        <f>'Data information'!F499</f>
        <v>0</v>
      </c>
      <c r="I282" s="449">
        <f t="shared" si="31"/>
        <v>0</v>
      </c>
      <c r="J282" s="449">
        <f t="shared" si="32"/>
        <v>0</v>
      </c>
      <c r="K282" s="460"/>
    </row>
    <row r="283" spans="1:11" s="500" customFormat="1" hidden="1">
      <c r="A283" s="460"/>
      <c r="B283" s="482"/>
      <c r="C283" s="489" t="str">
        <f>'Data information'!C500</f>
        <v xml:space="preserve"> - แผ่นเหล็กขนาด 250X250X20mm. </v>
      </c>
      <c r="D283" s="449"/>
      <c r="E283" s="450" t="str">
        <f>'Data information'!D500</f>
        <v>กก.</v>
      </c>
      <c r="F283" s="449">
        <f>'Data information'!E500</f>
        <v>28.692401372212689</v>
      </c>
      <c r="G283" s="449">
        <f t="shared" si="30"/>
        <v>0</v>
      </c>
      <c r="H283" s="449">
        <f>'Data information'!F500</f>
        <v>0</v>
      </c>
      <c r="I283" s="449">
        <f t="shared" si="31"/>
        <v>0</v>
      </c>
      <c r="J283" s="449">
        <f t="shared" si="32"/>
        <v>0</v>
      </c>
      <c r="K283" s="460"/>
    </row>
    <row r="284" spans="1:11" s="500" customFormat="1" hidden="1">
      <c r="A284" s="460"/>
      <c r="B284" s="482"/>
      <c r="C284" s="489" t="str">
        <f>'Data information'!C501</f>
        <v xml:space="preserve"> - แผ่นเหล็กขนาด 200X350X20mm. </v>
      </c>
      <c r="D284" s="449"/>
      <c r="E284" s="450" t="str">
        <f>'Data information'!D501</f>
        <v>กก.</v>
      </c>
      <c r="F284" s="449">
        <f>'Data information'!E501</f>
        <v>28.692401372212689</v>
      </c>
      <c r="G284" s="449">
        <f t="shared" si="30"/>
        <v>0</v>
      </c>
      <c r="H284" s="449">
        <f>'Data information'!F501</f>
        <v>0</v>
      </c>
      <c r="I284" s="449">
        <f t="shared" si="31"/>
        <v>0</v>
      </c>
      <c r="J284" s="449">
        <f t="shared" si="32"/>
        <v>0</v>
      </c>
      <c r="K284" s="460"/>
    </row>
    <row r="285" spans="1:11" s="500" customFormat="1" hidden="1">
      <c r="A285" s="460"/>
      <c r="B285" s="482"/>
      <c r="C285" s="489" t="str">
        <f>'Data information'!C502</f>
        <v xml:space="preserve"> - Dowel DB20 ยาว 0.40 ม. (DETAIL-1)</v>
      </c>
      <c r="D285" s="449"/>
      <c r="E285" s="450" t="str">
        <f>'Data information'!D502</f>
        <v>กก.</v>
      </c>
      <c r="F285" s="449">
        <f>'Data information'!E502</f>
        <v>20.18</v>
      </c>
      <c r="G285" s="449">
        <f t="shared" si="30"/>
        <v>0</v>
      </c>
      <c r="H285" s="449">
        <f>'Data information'!F502</f>
        <v>0</v>
      </c>
      <c r="I285" s="449">
        <f t="shared" si="31"/>
        <v>0</v>
      </c>
      <c r="J285" s="449">
        <f t="shared" si="32"/>
        <v>0</v>
      </c>
      <c r="K285" s="460"/>
    </row>
    <row r="286" spans="1:11" s="500" customFormat="1" hidden="1">
      <c r="A286" s="460"/>
      <c r="B286" s="482"/>
      <c r="C286" s="489" t="str">
        <f>'Data information'!C503</f>
        <v xml:space="preserve"> - Dowel DB20 ยาว 0.40 ม.  (DETAIL-2)</v>
      </c>
      <c r="D286" s="449"/>
      <c r="E286" s="450" t="str">
        <f>'Data information'!D503</f>
        <v>กก.</v>
      </c>
      <c r="F286" s="449">
        <f>'Data information'!E503</f>
        <v>20.18</v>
      </c>
      <c r="G286" s="449">
        <f t="shared" si="30"/>
        <v>0</v>
      </c>
      <c r="H286" s="449">
        <f>'Data information'!F503</f>
        <v>0</v>
      </c>
      <c r="I286" s="449">
        <f t="shared" si="31"/>
        <v>0</v>
      </c>
      <c r="J286" s="449">
        <f t="shared" si="32"/>
        <v>0</v>
      </c>
      <c r="K286" s="460"/>
    </row>
    <row r="287" spans="1:11" s="500" customFormat="1" hidden="1">
      <c r="A287" s="460"/>
      <c r="B287" s="482"/>
      <c r="C287" s="489" t="str">
        <f>'Data information'!C504</f>
        <v xml:space="preserve"> - Dowel DB16 ยาว 0.40 ม.  (DETAIL-3)</v>
      </c>
      <c r="D287" s="449"/>
      <c r="E287" s="450" t="str">
        <f>'Data information'!D504</f>
        <v>กก.</v>
      </c>
      <c r="F287" s="449">
        <f>'Data information'!E504</f>
        <v>20.14</v>
      </c>
      <c r="G287" s="449">
        <f t="shared" si="30"/>
        <v>0</v>
      </c>
      <c r="H287" s="449">
        <f>'Data information'!F504</f>
        <v>0</v>
      </c>
      <c r="I287" s="449">
        <f t="shared" si="31"/>
        <v>0</v>
      </c>
      <c r="J287" s="449">
        <f t="shared" si="32"/>
        <v>0</v>
      </c>
      <c r="K287" s="460"/>
    </row>
    <row r="288" spans="1:11" s="500" customFormat="1" hidden="1">
      <c r="A288" s="460"/>
      <c r="B288" s="482"/>
      <c r="C288" s="489" t="str">
        <f>'Data information'!C505</f>
        <v xml:space="preserve"> - ค่าแรงเชื่อม ประกอบเหล็กโครงสร้าง</v>
      </c>
      <c r="D288" s="449"/>
      <c r="E288" s="450" t="str">
        <f>'Data information'!D505</f>
        <v>กก.</v>
      </c>
      <c r="F288" s="449">
        <f>'Data information'!E505</f>
        <v>0</v>
      </c>
      <c r="G288" s="449">
        <f t="shared" si="30"/>
        <v>0</v>
      </c>
      <c r="H288" s="449">
        <f>'Data information'!F505</f>
        <v>10</v>
      </c>
      <c r="I288" s="449">
        <f t="shared" si="31"/>
        <v>0</v>
      </c>
      <c r="J288" s="449">
        <f t="shared" si="32"/>
        <v>0</v>
      </c>
      <c r="K288" s="460"/>
    </row>
    <row r="289" spans="1:11" s="500" customFormat="1" hidden="1">
      <c r="A289" s="460"/>
      <c r="B289" s="482"/>
      <c r="C289" s="489" t="str">
        <f>'Data information'!C506</f>
        <v xml:space="preserve"> - ทาสีกันสนิม</v>
      </c>
      <c r="D289" s="449"/>
      <c r="E289" s="450" t="str">
        <f>'Data information'!D506</f>
        <v>ตร.ม.</v>
      </c>
      <c r="F289" s="449">
        <f>'Data information'!E506</f>
        <v>22.42</v>
      </c>
      <c r="G289" s="449">
        <f t="shared" si="30"/>
        <v>0</v>
      </c>
      <c r="H289" s="449">
        <f>'Data information'!F506</f>
        <v>30</v>
      </c>
      <c r="I289" s="449">
        <f t="shared" si="31"/>
        <v>0</v>
      </c>
      <c r="J289" s="449">
        <f t="shared" si="32"/>
        <v>0</v>
      </c>
      <c r="K289" s="460"/>
    </row>
    <row r="290" spans="1:11" s="500" customFormat="1" hidden="1">
      <c r="A290" s="460"/>
      <c r="B290" s="482"/>
      <c r="C290" s="489" t="str">
        <f>'Data information'!C507</f>
        <v xml:space="preserve"> - ทาสีน้ำมัน</v>
      </c>
      <c r="D290" s="449"/>
      <c r="E290" s="450" t="str">
        <f>'Data information'!D507</f>
        <v>ตร.ม.</v>
      </c>
      <c r="F290" s="449">
        <f>'Data information'!E507</f>
        <v>66.12</v>
      </c>
      <c r="G290" s="449">
        <f t="shared" si="30"/>
        <v>0</v>
      </c>
      <c r="H290" s="449">
        <f>'Data information'!F507</f>
        <v>35</v>
      </c>
      <c r="I290" s="449">
        <f t="shared" si="31"/>
        <v>0</v>
      </c>
      <c r="J290" s="449">
        <f t="shared" si="32"/>
        <v>0</v>
      </c>
      <c r="K290" s="460"/>
    </row>
    <row r="291" spans="1:11" s="500" customFormat="1" hidden="1">
      <c r="A291" s="460"/>
      <c r="B291" s="482"/>
      <c r="C291" s="489" t="str">
        <f>'Data information'!C508</f>
        <v xml:space="preserve"> - งานราวเหล็ก ราวบันได ST.2-1</v>
      </c>
      <c r="D291" s="449"/>
      <c r="E291" s="450" t="str">
        <f>'Data information'!D508</f>
        <v>ม.</v>
      </c>
      <c r="F291" s="449">
        <f>'Data information'!E508</f>
        <v>303.774</v>
      </c>
      <c r="G291" s="449">
        <f t="shared" si="30"/>
        <v>0</v>
      </c>
      <c r="H291" s="449">
        <f>'Data information'!F508</f>
        <v>114</v>
      </c>
      <c r="I291" s="449">
        <f t="shared" si="31"/>
        <v>0</v>
      </c>
      <c r="J291" s="449">
        <f t="shared" si="32"/>
        <v>0</v>
      </c>
      <c r="K291" s="460"/>
    </row>
    <row r="292" spans="1:11" s="500" customFormat="1" hidden="1">
      <c r="A292" s="460"/>
      <c r="B292" s="482"/>
      <c r="C292" s="485" t="str">
        <f>'Data information'!C509</f>
        <v>งานบันได ST.2-1 อาคาร 4</v>
      </c>
      <c r="D292" s="449"/>
      <c r="E292" s="450"/>
      <c r="F292" s="449"/>
      <c r="G292" s="449"/>
      <c r="H292" s="449"/>
      <c r="I292" s="449"/>
      <c r="J292" s="449"/>
      <c r="K292" s="460"/>
    </row>
    <row r="293" spans="1:11" s="500" customFormat="1" hidden="1">
      <c r="A293" s="460"/>
      <c r="B293" s="482"/>
      <c r="C293" s="489" t="str">
        <f>'Data information'!C510</f>
        <v xml:space="preserve"> - H-390X300X10X16 mm.( แม่บันได )</v>
      </c>
      <c r="D293" s="449"/>
      <c r="E293" s="450" t="str">
        <f>'Data information'!D510</f>
        <v>กก.</v>
      </c>
      <c r="F293" s="449">
        <f>'Data information'!E510</f>
        <v>34.64</v>
      </c>
      <c r="G293" s="449">
        <f t="shared" si="30"/>
        <v>0</v>
      </c>
      <c r="H293" s="449">
        <f>'Data information'!F510</f>
        <v>0</v>
      </c>
      <c r="I293" s="449">
        <f t="shared" si="31"/>
        <v>0</v>
      </c>
      <c r="J293" s="449">
        <f t="shared" si="32"/>
        <v>0</v>
      </c>
      <c r="K293" s="460"/>
    </row>
    <row r="294" spans="1:11" s="500" customFormat="1" hidden="1">
      <c r="A294" s="460"/>
      <c r="B294" s="482"/>
      <c r="C294" s="489" t="str">
        <f>'Data information'!C511</f>
        <v xml:space="preserve"> - แผ่นเหล็กเรียบดำหนา 6 มม. (ลูกตั้ง-ลูกนอน)</v>
      </c>
      <c r="D294" s="449"/>
      <c r="E294" s="450" t="str">
        <f>'Data information'!D511</f>
        <v>กก.</v>
      </c>
      <c r="F294" s="449">
        <f>'Data information'!E511</f>
        <v>25.12</v>
      </c>
      <c r="G294" s="449">
        <f t="shared" si="30"/>
        <v>0</v>
      </c>
      <c r="H294" s="449">
        <f>'Data information'!F511</f>
        <v>0</v>
      </c>
      <c r="I294" s="449">
        <f t="shared" si="31"/>
        <v>0</v>
      </c>
      <c r="J294" s="449">
        <f t="shared" si="32"/>
        <v>0</v>
      </c>
      <c r="K294" s="460"/>
    </row>
    <row r="295" spans="1:11" s="500" customFormat="1" hidden="1">
      <c r="A295" s="460"/>
      <c r="B295" s="482"/>
      <c r="C295" s="489" t="str">
        <f>'Data information'!C512</f>
        <v xml:space="preserve"> - แผ่นเหล็กขนาด 1000X400X25mm. </v>
      </c>
      <c r="D295" s="449"/>
      <c r="E295" s="450" t="str">
        <f>'Data information'!D512</f>
        <v>กก.</v>
      </c>
      <c r="F295" s="449">
        <f>'Data information'!E512</f>
        <v>28.44</v>
      </c>
      <c r="G295" s="449">
        <f t="shared" si="30"/>
        <v>0</v>
      </c>
      <c r="H295" s="449">
        <f>'Data information'!F512</f>
        <v>0</v>
      </c>
      <c r="I295" s="449">
        <f t="shared" si="31"/>
        <v>0</v>
      </c>
      <c r="J295" s="449">
        <f t="shared" si="32"/>
        <v>0</v>
      </c>
      <c r="K295" s="460"/>
    </row>
    <row r="296" spans="1:11" s="500" customFormat="1" hidden="1">
      <c r="A296" s="460"/>
      <c r="B296" s="482"/>
      <c r="C296" s="489" t="str">
        <f>'Data information'!C513</f>
        <v xml:space="preserve"> - แผ่นเหล็กขนาด 400X400X25mm. </v>
      </c>
      <c r="D296" s="449"/>
      <c r="E296" s="450" t="str">
        <f>'Data information'!D513</f>
        <v>กก.</v>
      </c>
      <c r="F296" s="449">
        <f>'Data information'!E513</f>
        <v>28.44</v>
      </c>
      <c r="G296" s="449">
        <f t="shared" si="30"/>
        <v>0</v>
      </c>
      <c r="H296" s="449">
        <f>'Data information'!F513</f>
        <v>0</v>
      </c>
      <c r="I296" s="449">
        <f t="shared" si="31"/>
        <v>0</v>
      </c>
      <c r="J296" s="449">
        <f t="shared" si="32"/>
        <v>0</v>
      </c>
      <c r="K296" s="460"/>
    </row>
    <row r="297" spans="1:11" s="500" customFormat="1" hidden="1">
      <c r="A297" s="460"/>
      <c r="B297" s="482"/>
      <c r="C297" s="489" t="str">
        <f>'Data information'!C514</f>
        <v xml:space="preserve"> - ค่าแรงเชื่อม ประกอบเหล็กโครงสร้าง</v>
      </c>
      <c r="D297" s="449"/>
      <c r="E297" s="450" t="str">
        <f>'Data information'!D514</f>
        <v>กก.</v>
      </c>
      <c r="F297" s="449">
        <f>'Data information'!E514</f>
        <v>0</v>
      </c>
      <c r="G297" s="449">
        <f t="shared" si="30"/>
        <v>0</v>
      </c>
      <c r="H297" s="449">
        <f>'Data information'!F514</f>
        <v>10</v>
      </c>
      <c r="I297" s="449">
        <f t="shared" si="31"/>
        <v>0</v>
      </c>
      <c r="J297" s="449">
        <f t="shared" si="32"/>
        <v>0</v>
      </c>
      <c r="K297" s="460"/>
    </row>
    <row r="298" spans="1:11" s="500" customFormat="1" hidden="1">
      <c r="A298" s="460"/>
      <c r="B298" s="482"/>
      <c r="C298" s="489" t="str">
        <f>'Data information'!C515</f>
        <v xml:space="preserve"> - Dowel DB25 </v>
      </c>
      <c r="D298" s="449"/>
      <c r="E298" s="450" t="str">
        <f>'Data information'!D515</f>
        <v>กก.</v>
      </c>
      <c r="F298" s="449">
        <f>'Data information'!E515</f>
        <v>20.41</v>
      </c>
      <c r="G298" s="449">
        <f t="shared" si="30"/>
        <v>0</v>
      </c>
      <c r="H298" s="449">
        <f>'Data information'!F515</f>
        <v>0</v>
      </c>
      <c r="I298" s="449">
        <f t="shared" si="31"/>
        <v>0</v>
      </c>
      <c r="J298" s="449">
        <f t="shared" si="32"/>
        <v>0</v>
      </c>
      <c r="K298" s="460"/>
    </row>
    <row r="299" spans="1:11" s="500" customFormat="1" hidden="1">
      <c r="A299" s="460"/>
      <c r="B299" s="482"/>
      <c r="C299" s="489" t="str">
        <f>'Data information'!C516</f>
        <v xml:space="preserve"> - คอนกรีต ขัดมันเรียบ (ลูกนอนบันได)</v>
      </c>
      <c r="D299" s="449"/>
      <c r="E299" s="450" t="str">
        <f>'Data information'!D516</f>
        <v>ลบ.ม.</v>
      </c>
      <c r="F299" s="449">
        <f>'Data information'!E516</f>
        <v>1971.96</v>
      </c>
      <c r="G299" s="449">
        <f t="shared" si="30"/>
        <v>0</v>
      </c>
      <c r="H299" s="449">
        <f>'Data information'!F516</f>
        <v>519</v>
      </c>
      <c r="I299" s="449">
        <f t="shared" si="31"/>
        <v>0</v>
      </c>
      <c r="J299" s="449">
        <f t="shared" si="32"/>
        <v>0</v>
      </c>
      <c r="K299" s="460"/>
    </row>
    <row r="300" spans="1:11" s="500" customFormat="1" hidden="1">
      <c r="A300" s="460"/>
      <c r="B300" s="482"/>
      <c r="C300" s="489" t="str">
        <f>'Data information'!C517</f>
        <v xml:space="preserve"> - เหล็กเสริม RB 9 มม.</v>
      </c>
      <c r="D300" s="449"/>
      <c r="E300" s="450" t="str">
        <f>'Data information'!D517</f>
        <v>กก.</v>
      </c>
      <c r="F300" s="449">
        <f>'Data information'!E517</f>
        <v>20.79</v>
      </c>
      <c r="G300" s="449">
        <f t="shared" si="30"/>
        <v>0</v>
      </c>
      <c r="H300" s="449">
        <f>'Data information'!F517</f>
        <v>4.4000000000000004</v>
      </c>
      <c r="I300" s="449">
        <f t="shared" si="31"/>
        <v>0</v>
      </c>
      <c r="J300" s="449">
        <f t="shared" si="32"/>
        <v>0</v>
      </c>
      <c r="K300" s="460"/>
    </row>
    <row r="301" spans="1:11" s="500" customFormat="1" hidden="1">
      <c r="A301" s="460"/>
      <c r="B301" s="482"/>
      <c r="C301" s="489" t="str">
        <f>'Data information'!C518</f>
        <v xml:space="preserve"> - เหล็กเสริม DB 12 มม.</v>
      </c>
      <c r="D301" s="449"/>
      <c r="E301" s="450" t="str">
        <f>'Data information'!D518</f>
        <v>กก.</v>
      </c>
      <c r="F301" s="449">
        <f>'Data information'!E518</f>
        <v>20.2</v>
      </c>
      <c r="G301" s="449">
        <f t="shared" ref="G301:G364" si="33">D301*F301</f>
        <v>0</v>
      </c>
      <c r="H301" s="449">
        <f>'Data information'!F518</f>
        <v>3.6</v>
      </c>
      <c r="I301" s="449">
        <f t="shared" ref="I301:I364" si="34">D301*H301</f>
        <v>0</v>
      </c>
      <c r="J301" s="449">
        <f t="shared" ref="J301:J364" si="35">G301+I301</f>
        <v>0</v>
      </c>
      <c r="K301" s="460"/>
    </row>
    <row r="302" spans="1:11" s="500" customFormat="1" hidden="1">
      <c r="A302" s="460"/>
      <c r="B302" s="482"/>
      <c r="C302" s="489" t="str">
        <f>'Data information'!C519</f>
        <v xml:space="preserve"> - ลวดผูกเหล็ก</v>
      </c>
      <c r="D302" s="449"/>
      <c r="E302" s="450" t="str">
        <f>'Data information'!D519</f>
        <v>กก.</v>
      </c>
      <c r="F302" s="449">
        <f>'Data information'!E519</f>
        <v>34.42</v>
      </c>
      <c r="G302" s="449">
        <f t="shared" si="33"/>
        <v>0</v>
      </c>
      <c r="H302" s="449">
        <f>'Data information'!F519</f>
        <v>0</v>
      </c>
      <c r="I302" s="449">
        <f t="shared" si="34"/>
        <v>0</v>
      </c>
      <c r="J302" s="449">
        <f t="shared" si="35"/>
        <v>0</v>
      </c>
      <c r="K302" s="460"/>
    </row>
    <row r="303" spans="1:11" s="500" customFormat="1" hidden="1">
      <c r="A303" s="460"/>
      <c r="B303" s="482"/>
      <c r="C303" s="489" t="str">
        <f>'Data information'!C520</f>
        <v xml:space="preserve"> - เหล็กสี่เหลี่ยมตัน 1 x 1 ซม.(จมูกบันได)</v>
      </c>
      <c r="D303" s="449"/>
      <c r="E303" s="450" t="str">
        <f>'Data information'!D520</f>
        <v>ม.</v>
      </c>
      <c r="F303" s="449">
        <f>'Data information'!E520</f>
        <v>30</v>
      </c>
      <c r="G303" s="449">
        <f t="shared" si="33"/>
        <v>0</v>
      </c>
      <c r="H303" s="449">
        <f>'Data information'!F520</f>
        <v>0</v>
      </c>
      <c r="I303" s="449">
        <f t="shared" si="34"/>
        <v>0</v>
      </c>
      <c r="J303" s="449">
        <f t="shared" si="35"/>
        <v>0</v>
      </c>
      <c r="K303" s="460"/>
    </row>
    <row r="304" spans="1:11" s="500" customFormat="1" hidden="1">
      <c r="A304" s="460"/>
      <c r="B304" s="482"/>
      <c r="C304" s="489" t="str">
        <f>'Data information'!C521</f>
        <v xml:space="preserve"> - ทาสีกันสนิม</v>
      </c>
      <c r="D304" s="449"/>
      <c r="E304" s="450" t="str">
        <f>'Data information'!D521</f>
        <v>ตร.ม.</v>
      </c>
      <c r="F304" s="449">
        <f>'Data information'!E521</f>
        <v>22.42</v>
      </c>
      <c r="G304" s="449">
        <f t="shared" si="33"/>
        <v>0</v>
      </c>
      <c r="H304" s="449">
        <f>'Data information'!F521</f>
        <v>30</v>
      </c>
      <c r="I304" s="449">
        <f t="shared" si="34"/>
        <v>0</v>
      </c>
      <c r="J304" s="449">
        <f t="shared" si="35"/>
        <v>0</v>
      </c>
      <c r="K304" s="460"/>
    </row>
    <row r="305" spans="1:11" s="500" customFormat="1" hidden="1">
      <c r="A305" s="460"/>
      <c r="B305" s="482"/>
      <c r="C305" s="489" t="str">
        <f>'Data information'!C522</f>
        <v xml:space="preserve"> - ทาสีน้ำมัน</v>
      </c>
      <c r="D305" s="449"/>
      <c r="E305" s="450" t="str">
        <f>'Data information'!D522</f>
        <v>ตร.ม.</v>
      </c>
      <c r="F305" s="449">
        <f>'Data information'!E522</f>
        <v>66.12</v>
      </c>
      <c r="G305" s="449">
        <f t="shared" si="33"/>
        <v>0</v>
      </c>
      <c r="H305" s="449">
        <f>'Data information'!F522</f>
        <v>35</v>
      </c>
      <c r="I305" s="449">
        <f t="shared" si="34"/>
        <v>0</v>
      </c>
      <c r="J305" s="449">
        <f t="shared" si="35"/>
        <v>0</v>
      </c>
      <c r="K305" s="460"/>
    </row>
    <row r="306" spans="1:11" s="500" customFormat="1" hidden="1">
      <c r="A306" s="460"/>
      <c r="B306" s="482"/>
      <c r="C306" s="489" t="str">
        <f>'Data information'!C523</f>
        <v xml:space="preserve"> - งานราวเหล็ก ราวบันได ST.2-1</v>
      </c>
      <c r="D306" s="449"/>
      <c r="E306" s="450" t="str">
        <f>'Data information'!D523</f>
        <v>ม.</v>
      </c>
      <c r="F306" s="449">
        <f>'Data information'!E523</f>
        <v>1838.53</v>
      </c>
      <c r="G306" s="449">
        <f t="shared" si="33"/>
        <v>0</v>
      </c>
      <c r="H306" s="449">
        <f>'Data information'!F523</f>
        <v>560</v>
      </c>
      <c r="I306" s="449">
        <f t="shared" si="34"/>
        <v>0</v>
      </c>
      <c r="J306" s="449">
        <f t="shared" si="35"/>
        <v>0</v>
      </c>
      <c r="K306" s="460"/>
    </row>
    <row r="307" spans="1:11" s="500" customFormat="1" hidden="1">
      <c r="A307" s="460"/>
      <c r="B307" s="482"/>
      <c r="C307" s="485" t="str">
        <f>'Data information'!C524</f>
        <v>งานบันได ST.2-2 อาคาร 1,6</v>
      </c>
      <c r="D307" s="449"/>
      <c r="E307" s="450"/>
      <c r="F307" s="449"/>
      <c r="G307" s="449"/>
      <c r="H307" s="449"/>
      <c r="I307" s="449"/>
      <c r="J307" s="449"/>
      <c r="K307" s="460"/>
    </row>
    <row r="308" spans="1:11" s="500" customFormat="1" hidden="1">
      <c r="A308" s="460"/>
      <c r="B308" s="482"/>
      <c r="C308" s="489" t="str">
        <f>'Data information'!C525</f>
        <v xml:space="preserve"> - H-200X200X8X12mm. </v>
      </c>
      <c r="D308" s="449"/>
      <c r="E308" s="450" t="str">
        <f>'Data information'!D525</f>
        <v>กก.</v>
      </c>
      <c r="F308" s="449">
        <f>'Data information'!E525</f>
        <v>33.409999999999997</v>
      </c>
      <c r="G308" s="449">
        <f t="shared" si="33"/>
        <v>0</v>
      </c>
      <c r="H308" s="449">
        <f>'Data information'!F525</f>
        <v>0</v>
      </c>
      <c r="I308" s="449">
        <f t="shared" si="34"/>
        <v>0</v>
      </c>
      <c r="J308" s="449">
        <f t="shared" si="35"/>
        <v>0</v>
      </c>
      <c r="K308" s="460"/>
    </row>
    <row r="309" spans="1:11" s="500" customFormat="1" hidden="1">
      <c r="A309" s="460"/>
      <c r="B309" s="482"/>
      <c r="C309" s="489" t="str">
        <f>'Data information'!C526</f>
        <v xml:space="preserve"> - H-194X150X6X9mm.</v>
      </c>
      <c r="D309" s="449"/>
      <c r="E309" s="450" t="str">
        <f>'Data information'!D526</f>
        <v>กก.</v>
      </c>
      <c r="F309" s="449">
        <f>'Data information'!E526</f>
        <v>34.020000000000003</v>
      </c>
      <c r="G309" s="449">
        <f t="shared" si="33"/>
        <v>0</v>
      </c>
      <c r="H309" s="449">
        <f>'Data information'!F526</f>
        <v>0</v>
      </c>
      <c r="I309" s="449">
        <f t="shared" si="34"/>
        <v>0</v>
      </c>
      <c r="J309" s="449">
        <f t="shared" si="35"/>
        <v>0</v>
      </c>
      <c r="K309" s="460"/>
    </row>
    <row r="310" spans="1:11" s="500" customFormat="1" hidden="1">
      <c r="A310" s="460"/>
      <c r="B310" s="482"/>
      <c r="C310" s="489" t="str">
        <f>'Data information'!C527</f>
        <v xml:space="preserve"> - C-CHANNELS 200X80X7.5X11.0mm.</v>
      </c>
      <c r="D310" s="449"/>
      <c r="E310" s="450" t="str">
        <f>'Data information'!D527</f>
        <v>กก.</v>
      </c>
      <c r="F310" s="449">
        <f>'Data information'!E527</f>
        <v>35.840000000000003</v>
      </c>
      <c r="G310" s="449">
        <f t="shared" si="33"/>
        <v>0</v>
      </c>
      <c r="H310" s="449">
        <f>'Data information'!F527</f>
        <v>0</v>
      </c>
      <c r="I310" s="449">
        <f t="shared" si="34"/>
        <v>0</v>
      </c>
      <c r="J310" s="449">
        <f t="shared" si="35"/>
        <v>0</v>
      </c>
      <c r="K310" s="460"/>
    </row>
    <row r="311" spans="1:11" s="500" customFormat="1" hidden="1">
      <c r="A311" s="460"/>
      <c r="B311" s="482"/>
      <c r="C311" s="489" t="str">
        <f>'Data information'!C528</f>
        <v xml:space="preserve"> - ลูกนอนบันไดแผ่นเหล็กลายตีนไก่  หนา 6 มม.พับ</v>
      </c>
      <c r="D311" s="449"/>
      <c r="E311" s="450" t="str">
        <f>'Data information'!D528</f>
        <v>กก.</v>
      </c>
      <c r="F311" s="449">
        <f>'Data information'!E528</f>
        <v>39.79</v>
      </c>
      <c r="G311" s="449">
        <f t="shared" si="33"/>
        <v>0</v>
      </c>
      <c r="H311" s="449">
        <f>'Data information'!F528</f>
        <v>0</v>
      </c>
      <c r="I311" s="449">
        <f t="shared" si="34"/>
        <v>0</v>
      </c>
      <c r="J311" s="449">
        <f t="shared" si="35"/>
        <v>0</v>
      </c>
      <c r="K311" s="460"/>
    </row>
    <row r="312" spans="1:11" s="500" customFormat="1" hidden="1">
      <c r="A312" s="460"/>
      <c r="B312" s="482"/>
      <c r="C312" s="489" t="str">
        <f>'Data information'!C529</f>
        <v xml:space="preserve"> - แผ่นเหล็กขนาด 250X400X20mm. </v>
      </c>
      <c r="D312" s="449"/>
      <c r="E312" s="450" t="str">
        <f>'Data information'!D529</f>
        <v>กก.</v>
      </c>
      <c r="F312" s="449">
        <f>'Data information'!E529</f>
        <v>28.44</v>
      </c>
      <c r="G312" s="449">
        <f t="shared" si="33"/>
        <v>0</v>
      </c>
      <c r="H312" s="449">
        <f>'Data information'!F529</f>
        <v>0</v>
      </c>
      <c r="I312" s="449">
        <f t="shared" si="34"/>
        <v>0</v>
      </c>
      <c r="J312" s="449">
        <f t="shared" si="35"/>
        <v>0</v>
      </c>
      <c r="K312" s="460"/>
    </row>
    <row r="313" spans="1:11" s="500" customFormat="1" hidden="1">
      <c r="A313" s="460"/>
      <c r="B313" s="482"/>
      <c r="C313" s="489" t="str">
        <f>'Data information'!C530</f>
        <v xml:space="preserve"> - แผ่นเหล็กขนาด 250X250X20mm. </v>
      </c>
      <c r="D313" s="449"/>
      <c r="E313" s="450" t="str">
        <f>'Data information'!D530</f>
        <v>กก.</v>
      </c>
      <c r="F313" s="449">
        <f>'Data information'!E530</f>
        <v>28.44</v>
      </c>
      <c r="G313" s="449">
        <f t="shared" si="33"/>
        <v>0</v>
      </c>
      <c r="H313" s="449">
        <f>'Data information'!F530</f>
        <v>0</v>
      </c>
      <c r="I313" s="449">
        <f t="shared" si="34"/>
        <v>0</v>
      </c>
      <c r="J313" s="449">
        <f t="shared" si="35"/>
        <v>0</v>
      </c>
      <c r="K313" s="460"/>
    </row>
    <row r="314" spans="1:11" s="500" customFormat="1" hidden="1">
      <c r="A314" s="460"/>
      <c r="B314" s="482"/>
      <c r="C314" s="489" t="str">
        <f>'Data information'!C531</f>
        <v xml:space="preserve"> - แผ่นเหล็กขนาด 200X350X20mm. </v>
      </c>
      <c r="D314" s="449"/>
      <c r="E314" s="450" t="str">
        <f>'Data information'!D531</f>
        <v>กก.</v>
      </c>
      <c r="F314" s="449">
        <f>'Data information'!E531</f>
        <v>28.44</v>
      </c>
      <c r="G314" s="449">
        <f t="shared" si="33"/>
        <v>0</v>
      </c>
      <c r="H314" s="449">
        <f>'Data information'!F531</f>
        <v>0</v>
      </c>
      <c r="I314" s="449">
        <f t="shared" si="34"/>
        <v>0</v>
      </c>
      <c r="J314" s="449">
        <f t="shared" si="35"/>
        <v>0</v>
      </c>
      <c r="K314" s="460"/>
    </row>
    <row r="315" spans="1:11" s="500" customFormat="1" hidden="1">
      <c r="A315" s="460"/>
      <c r="B315" s="482"/>
      <c r="C315" s="489" t="str">
        <f>'Data information'!C532</f>
        <v xml:space="preserve"> - Dowel DB20 ยาว 0.40 ม. (DETAIL-1)</v>
      </c>
      <c r="D315" s="449"/>
      <c r="E315" s="450" t="str">
        <f>'Data information'!D532</f>
        <v>กก.</v>
      </c>
      <c r="F315" s="449">
        <f>'Data information'!E532</f>
        <v>20.18</v>
      </c>
      <c r="G315" s="449">
        <f t="shared" si="33"/>
        <v>0</v>
      </c>
      <c r="H315" s="449">
        <f>'Data information'!F532</f>
        <v>0</v>
      </c>
      <c r="I315" s="449">
        <f t="shared" si="34"/>
        <v>0</v>
      </c>
      <c r="J315" s="449">
        <f t="shared" si="35"/>
        <v>0</v>
      </c>
      <c r="K315" s="460"/>
    </row>
    <row r="316" spans="1:11" s="500" customFormat="1" hidden="1">
      <c r="A316" s="460"/>
      <c r="B316" s="482"/>
      <c r="C316" s="489" t="str">
        <f>'Data information'!C533</f>
        <v xml:space="preserve"> - Dowel DB20 ยาว 0.40 ม.  (DETAIL-2)</v>
      </c>
      <c r="D316" s="449"/>
      <c r="E316" s="450" t="str">
        <f>'Data information'!D533</f>
        <v>กก.</v>
      </c>
      <c r="F316" s="449">
        <f>'Data information'!E533</f>
        <v>20.18</v>
      </c>
      <c r="G316" s="449">
        <f t="shared" si="33"/>
        <v>0</v>
      </c>
      <c r="H316" s="449">
        <f>'Data information'!F533</f>
        <v>0</v>
      </c>
      <c r="I316" s="449">
        <f t="shared" si="34"/>
        <v>0</v>
      </c>
      <c r="J316" s="449">
        <f t="shared" si="35"/>
        <v>0</v>
      </c>
      <c r="K316" s="460"/>
    </row>
    <row r="317" spans="1:11" s="500" customFormat="1" hidden="1">
      <c r="A317" s="460"/>
      <c r="B317" s="482"/>
      <c r="C317" s="489" t="str">
        <f>'Data information'!C534</f>
        <v xml:space="preserve"> - Dowel DB16 ยาว 0.40 ม.  (DETAIL-3)</v>
      </c>
      <c r="D317" s="449"/>
      <c r="E317" s="450" t="str">
        <f>'Data information'!D534</f>
        <v>กก.</v>
      </c>
      <c r="F317" s="449">
        <f>'Data information'!E534</f>
        <v>20.14</v>
      </c>
      <c r="G317" s="449">
        <f t="shared" si="33"/>
        <v>0</v>
      </c>
      <c r="H317" s="449">
        <f>'Data information'!F534</f>
        <v>0</v>
      </c>
      <c r="I317" s="449">
        <f t="shared" si="34"/>
        <v>0</v>
      </c>
      <c r="J317" s="449">
        <f t="shared" si="35"/>
        <v>0</v>
      </c>
      <c r="K317" s="460"/>
    </row>
    <row r="318" spans="1:11" s="500" customFormat="1" hidden="1">
      <c r="A318" s="460"/>
      <c r="B318" s="482"/>
      <c r="C318" s="489" t="str">
        <f>'Data information'!C535</f>
        <v xml:space="preserve"> - ค่าแรงเชื่อม ประกอบเหล็กโครงสร้าง</v>
      </c>
      <c r="D318" s="449"/>
      <c r="E318" s="450" t="str">
        <f>'Data information'!D535</f>
        <v>กก.</v>
      </c>
      <c r="F318" s="449">
        <f>'Data information'!E535</f>
        <v>0</v>
      </c>
      <c r="G318" s="449">
        <f t="shared" si="33"/>
        <v>0</v>
      </c>
      <c r="H318" s="449">
        <f>'Data information'!F535</f>
        <v>10</v>
      </c>
      <c r="I318" s="449">
        <f t="shared" si="34"/>
        <v>0</v>
      </c>
      <c r="J318" s="449">
        <f t="shared" si="35"/>
        <v>0</v>
      </c>
      <c r="K318" s="460"/>
    </row>
    <row r="319" spans="1:11" s="500" customFormat="1" hidden="1">
      <c r="A319" s="460"/>
      <c r="B319" s="482"/>
      <c r="C319" s="489" t="str">
        <f>'Data information'!C536</f>
        <v xml:space="preserve"> - ทาสีกันสนิม</v>
      </c>
      <c r="D319" s="449"/>
      <c r="E319" s="450" t="str">
        <f>'Data information'!D536</f>
        <v>ตร.ม.</v>
      </c>
      <c r="F319" s="449">
        <f>'Data information'!E536</f>
        <v>22.42</v>
      </c>
      <c r="G319" s="449">
        <f t="shared" si="33"/>
        <v>0</v>
      </c>
      <c r="H319" s="449">
        <f>'Data information'!F536</f>
        <v>30</v>
      </c>
      <c r="I319" s="449">
        <f t="shared" si="34"/>
        <v>0</v>
      </c>
      <c r="J319" s="449">
        <f t="shared" si="35"/>
        <v>0</v>
      </c>
      <c r="K319" s="460"/>
    </row>
    <row r="320" spans="1:11" s="500" customFormat="1" hidden="1">
      <c r="A320" s="460"/>
      <c r="B320" s="482"/>
      <c r="C320" s="489" t="str">
        <f>'Data information'!C537</f>
        <v xml:space="preserve"> - ทาสีน้ำมัน</v>
      </c>
      <c r="D320" s="449"/>
      <c r="E320" s="450" t="str">
        <f>'Data information'!D537</f>
        <v>ตร.ม.</v>
      </c>
      <c r="F320" s="449">
        <f>'Data information'!E537</f>
        <v>66.12</v>
      </c>
      <c r="G320" s="449">
        <f t="shared" si="33"/>
        <v>0</v>
      </c>
      <c r="H320" s="449">
        <f>'Data information'!F537</f>
        <v>35</v>
      </c>
      <c r="I320" s="449">
        <f t="shared" si="34"/>
        <v>0</v>
      </c>
      <c r="J320" s="449">
        <f t="shared" si="35"/>
        <v>0</v>
      </c>
      <c r="K320" s="460"/>
    </row>
    <row r="321" spans="1:11" s="500" customFormat="1" hidden="1">
      <c r="A321" s="460"/>
      <c r="B321" s="482"/>
      <c r="C321" s="489" t="str">
        <f>'Data information'!C538</f>
        <v xml:space="preserve"> - งานราวเหล็ก ราวบันได ST.2-2</v>
      </c>
      <c r="D321" s="449"/>
      <c r="E321" s="450" t="str">
        <f>'Data information'!D538</f>
        <v>ม.</v>
      </c>
      <c r="F321" s="449">
        <f>'Data information'!E538</f>
        <v>303.774</v>
      </c>
      <c r="G321" s="449">
        <f t="shared" si="33"/>
        <v>0</v>
      </c>
      <c r="H321" s="449">
        <f>'Data information'!F538</f>
        <v>114</v>
      </c>
      <c r="I321" s="449">
        <f t="shared" si="34"/>
        <v>0</v>
      </c>
      <c r="J321" s="449">
        <f t="shared" si="35"/>
        <v>0</v>
      </c>
      <c r="K321" s="460"/>
    </row>
    <row r="322" spans="1:11" s="500" customFormat="1" hidden="1">
      <c r="A322" s="460"/>
      <c r="B322" s="482"/>
      <c r="C322" s="485" t="str">
        <f>'Data information'!C539</f>
        <v>งานบันได ST.2-2 อาคาร 4</v>
      </c>
      <c r="D322" s="449"/>
      <c r="E322" s="450"/>
      <c r="F322" s="449"/>
      <c r="G322" s="449"/>
      <c r="H322" s="449"/>
      <c r="I322" s="449"/>
      <c r="J322" s="449"/>
      <c r="K322" s="460"/>
    </row>
    <row r="323" spans="1:11" s="500" customFormat="1" hidden="1">
      <c r="A323" s="460"/>
      <c r="B323" s="482"/>
      <c r="C323" s="489" t="str">
        <f>'Data information'!C540</f>
        <v xml:space="preserve"> - H-390X300X10X16 mm.( แม่บันได )</v>
      </c>
      <c r="D323" s="449"/>
      <c r="E323" s="450" t="str">
        <f>'Data information'!D540</f>
        <v>กก.</v>
      </c>
      <c r="F323" s="449">
        <f>'Data information'!E540</f>
        <v>34.64</v>
      </c>
      <c r="G323" s="449">
        <f t="shared" si="33"/>
        <v>0</v>
      </c>
      <c r="H323" s="449">
        <f>'Data information'!F540</f>
        <v>0</v>
      </c>
      <c r="I323" s="449">
        <f t="shared" si="34"/>
        <v>0</v>
      </c>
      <c r="J323" s="449">
        <f t="shared" si="35"/>
        <v>0</v>
      </c>
      <c r="K323" s="460"/>
    </row>
    <row r="324" spans="1:11" s="500" customFormat="1" hidden="1">
      <c r="A324" s="460"/>
      <c r="B324" s="482"/>
      <c r="C324" s="489" t="str">
        <f>'Data information'!C541</f>
        <v xml:space="preserve"> - แผ่นเหล็กเรียบดำหนา 6 มม. (ลูกตั้ง-ลูกนอน)</v>
      </c>
      <c r="D324" s="449"/>
      <c r="E324" s="450" t="str">
        <f>'Data information'!D541</f>
        <v>กก.</v>
      </c>
      <c r="F324" s="449">
        <f>'Data information'!E541</f>
        <v>25.12</v>
      </c>
      <c r="G324" s="449">
        <f t="shared" si="33"/>
        <v>0</v>
      </c>
      <c r="H324" s="449">
        <f>'Data information'!F541</f>
        <v>0</v>
      </c>
      <c r="I324" s="449">
        <f t="shared" si="34"/>
        <v>0</v>
      </c>
      <c r="J324" s="449">
        <f t="shared" si="35"/>
        <v>0</v>
      </c>
      <c r="K324" s="460"/>
    </row>
    <row r="325" spans="1:11" s="500" customFormat="1" hidden="1">
      <c r="A325" s="460"/>
      <c r="B325" s="482"/>
      <c r="C325" s="489" t="str">
        <f>'Data information'!C542</f>
        <v xml:space="preserve"> - แผ่นเหล็กขนาด 1000X400X25mm. </v>
      </c>
      <c r="D325" s="449"/>
      <c r="E325" s="450" t="str">
        <f>'Data information'!D542</f>
        <v>กก.</v>
      </c>
      <c r="F325" s="449">
        <f>'Data information'!E542</f>
        <v>28.44</v>
      </c>
      <c r="G325" s="449">
        <f t="shared" si="33"/>
        <v>0</v>
      </c>
      <c r="H325" s="449">
        <f>'Data information'!F542</f>
        <v>0</v>
      </c>
      <c r="I325" s="449">
        <f t="shared" si="34"/>
        <v>0</v>
      </c>
      <c r="J325" s="449">
        <f t="shared" si="35"/>
        <v>0</v>
      </c>
      <c r="K325" s="460"/>
    </row>
    <row r="326" spans="1:11" s="500" customFormat="1" hidden="1">
      <c r="A326" s="460"/>
      <c r="B326" s="482"/>
      <c r="C326" s="489" t="str">
        <f>'Data information'!C543</f>
        <v xml:space="preserve"> - แผ่นเหล็กขนาด 400X400X25mm. </v>
      </c>
      <c r="D326" s="449"/>
      <c r="E326" s="450" t="str">
        <f>'Data information'!D543</f>
        <v>กก.</v>
      </c>
      <c r="F326" s="449">
        <f>'Data information'!E543</f>
        <v>28.44</v>
      </c>
      <c r="G326" s="449">
        <f t="shared" si="33"/>
        <v>0</v>
      </c>
      <c r="H326" s="449">
        <f>'Data information'!F543</f>
        <v>0</v>
      </c>
      <c r="I326" s="449">
        <f t="shared" si="34"/>
        <v>0</v>
      </c>
      <c r="J326" s="449">
        <f t="shared" si="35"/>
        <v>0</v>
      </c>
      <c r="K326" s="460"/>
    </row>
    <row r="327" spans="1:11" s="500" customFormat="1" hidden="1">
      <c r="A327" s="460"/>
      <c r="B327" s="482"/>
      <c r="C327" s="489" t="str">
        <f>'Data information'!C544</f>
        <v xml:space="preserve"> - ค่าแรงเชื่อม ประกอบเหล็กโครงสร้าง</v>
      </c>
      <c r="D327" s="449"/>
      <c r="E327" s="450" t="str">
        <f>'Data information'!D544</f>
        <v>กก.</v>
      </c>
      <c r="F327" s="449">
        <f>'Data information'!E544</f>
        <v>0</v>
      </c>
      <c r="G327" s="449">
        <f t="shared" si="33"/>
        <v>0</v>
      </c>
      <c r="H327" s="449">
        <f>'Data information'!F544</f>
        <v>10</v>
      </c>
      <c r="I327" s="449">
        <f t="shared" si="34"/>
        <v>0</v>
      </c>
      <c r="J327" s="449">
        <f t="shared" si="35"/>
        <v>0</v>
      </c>
      <c r="K327" s="460"/>
    </row>
    <row r="328" spans="1:11" s="500" customFormat="1" hidden="1">
      <c r="A328" s="460"/>
      <c r="B328" s="482"/>
      <c r="C328" s="489" t="str">
        <f>'Data information'!C545</f>
        <v xml:space="preserve"> - Dowel DB25 </v>
      </c>
      <c r="D328" s="449"/>
      <c r="E328" s="450" t="str">
        <f>'Data information'!D545</f>
        <v>กก.</v>
      </c>
      <c r="F328" s="449">
        <f>'Data information'!E545</f>
        <v>20.41</v>
      </c>
      <c r="G328" s="449">
        <f t="shared" si="33"/>
        <v>0</v>
      </c>
      <c r="H328" s="449">
        <f>'Data information'!F545</f>
        <v>0</v>
      </c>
      <c r="I328" s="449">
        <f t="shared" si="34"/>
        <v>0</v>
      </c>
      <c r="J328" s="449">
        <f t="shared" si="35"/>
        <v>0</v>
      </c>
      <c r="K328" s="460"/>
    </row>
    <row r="329" spans="1:11" s="500" customFormat="1" hidden="1">
      <c r="A329" s="460"/>
      <c r="B329" s="482"/>
      <c r="C329" s="489" t="str">
        <f>'Data information'!C546</f>
        <v xml:space="preserve"> - คอนกรีต ขัดมันเรียบ (ลูกนอนบันได)</v>
      </c>
      <c r="D329" s="449"/>
      <c r="E329" s="450" t="str">
        <f>'Data information'!D546</f>
        <v>ลบ.ม.</v>
      </c>
      <c r="F329" s="449">
        <f>'Data information'!E546</f>
        <v>1971.96</v>
      </c>
      <c r="G329" s="449">
        <f t="shared" si="33"/>
        <v>0</v>
      </c>
      <c r="H329" s="449">
        <f>'Data information'!F546</f>
        <v>519</v>
      </c>
      <c r="I329" s="449">
        <f t="shared" si="34"/>
        <v>0</v>
      </c>
      <c r="J329" s="449">
        <f t="shared" si="35"/>
        <v>0</v>
      </c>
      <c r="K329" s="460"/>
    </row>
    <row r="330" spans="1:11" s="500" customFormat="1" hidden="1">
      <c r="A330" s="460"/>
      <c r="B330" s="482"/>
      <c r="C330" s="489" t="str">
        <f>'Data information'!C547</f>
        <v xml:space="preserve"> - เหล็กเสริม RB 9 มม.</v>
      </c>
      <c r="D330" s="449"/>
      <c r="E330" s="450" t="str">
        <f>'Data information'!D547</f>
        <v>กก.</v>
      </c>
      <c r="F330" s="449">
        <f>'Data information'!E547</f>
        <v>20.79</v>
      </c>
      <c r="G330" s="449">
        <f t="shared" si="33"/>
        <v>0</v>
      </c>
      <c r="H330" s="449">
        <f>'Data information'!F547</f>
        <v>4.4000000000000004</v>
      </c>
      <c r="I330" s="449">
        <f t="shared" si="34"/>
        <v>0</v>
      </c>
      <c r="J330" s="449">
        <f t="shared" si="35"/>
        <v>0</v>
      </c>
      <c r="K330" s="460"/>
    </row>
    <row r="331" spans="1:11" s="500" customFormat="1" hidden="1">
      <c r="A331" s="460"/>
      <c r="B331" s="482"/>
      <c r="C331" s="489" t="str">
        <f>'Data information'!C548</f>
        <v xml:space="preserve"> - เหล็กเสริม DB 12 มม.</v>
      </c>
      <c r="D331" s="449"/>
      <c r="E331" s="450" t="str">
        <f>'Data information'!D548</f>
        <v>กก.</v>
      </c>
      <c r="F331" s="449">
        <f>'Data information'!E548</f>
        <v>20.2</v>
      </c>
      <c r="G331" s="449">
        <f t="shared" si="33"/>
        <v>0</v>
      </c>
      <c r="H331" s="449">
        <f>'Data information'!F548</f>
        <v>3.6</v>
      </c>
      <c r="I331" s="449">
        <f t="shared" si="34"/>
        <v>0</v>
      </c>
      <c r="J331" s="449">
        <f t="shared" si="35"/>
        <v>0</v>
      </c>
      <c r="K331" s="460"/>
    </row>
    <row r="332" spans="1:11" s="500" customFormat="1" hidden="1">
      <c r="A332" s="460"/>
      <c r="B332" s="482"/>
      <c r="C332" s="489" t="str">
        <f>'Data information'!C549</f>
        <v xml:space="preserve"> - ลวดผูกเหล็ก</v>
      </c>
      <c r="D332" s="449"/>
      <c r="E332" s="450" t="str">
        <f>'Data information'!D549</f>
        <v>กก.</v>
      </c>
      <c r="F332" s="449">
        <f>'Data information'!E549</f>
        <v>34.42</v>
      </c>
      <c r="G332" s="449">
        <f t="shared" si="33"/>
        <v>0</v>
      </c>
      <c r="H332" s="449">
        <f>'Data information'!F549</f>
        <v>0</v>
      </c>
      <c r="I332" s="449">
        <f t="shared" si="34"/>
        <v>0</v>
      </c>
      <c r="J332" s="449">
        <f t="shared" si="35"/>
        <v>0</v>
      </c>
      <c r="K332" s="460"/>
    </row>
    <row r="333" spans="1:11" s="500" customFormat="1" hidden="1">
      <c r="A333" s="460"/>
      <c r="B333" s="482"/>
      <c r="C333" s="489" t="str">
        <f>'Data information'!C550</f>
        <v xml:space="preserve"> - เหล็กสี่เหลี่ยมตัน 1 x 1 ซม.(จมูกบันได)</v>
      </c>
      <c r="D333" s="449"/>
      <c r="E333" s="450" t="str">
        <f>'Data information'!D550</f>
        <v>ม.</v>
      </c>
      <c r="F333" s="449">
        <f>'Data information'!E550</f>
        <v>30</v>
      </c>
      <c r="G333" s="449">
        <f t="shared" si="33"/>
        <v>0</v>
      </c>
      <c r="H333" s="449">
        <f>'Data information'!F550</f>
        <v>0</v>
      </c>
      <c r="I333" s="449">
        <f t="shared" si="34"/>
        <v>0</v>
      </c>
      <c r="J333" s="449">
        <f t="shared" si="35"/>
        <v>0</v>
      </c>
      <c r="K333" s="460"/>
    </row>
    <row r="334" spans="1:11" s="500" customFormat="1" hidden="1">
      <c r="A334" s="460"/>
      <c r="B334" s="482"/>
      <c r="C334" s="489" t="str">
        <f>'Data information'!C551</f>
        <v xml:space="preserve"> - ทาสีกันสนิม</v>
      </c>
      <c r="D334" s="449"/>
      <c r="E334" s="450" t="str">
        <f>'Data information'!D551</f>
        <v>ตร.ม.</v>
      </c>
      <c r="F334" s="449">
        <f>'Data information'!E551</f>
        <v>22.42</v>
      </c>
      <c r="G334" s="449">
        <f t="shared" si="33"/>
        <v>0</v>
      </c>
      <c r="H334" s="449">
        <f>'Data information'!F551</f>
        <v>30</v>
      </c>
      <c r="I334" s="449">
        <f t="shared" si="34"/>
        <v>0</v>
      </c>
      <c r="J334" s="449">
        <f t="shared" si="35"/>
        <v>0</v>
      </c>
      <c r="K334" s="460"/>
    </row>
    <row r="335" spans="1:11" s="500" customFormat="1" hidden="1">
      <c r="A335" s="460"/>
      <c r="B335" s="482"/>
      <c r="C335" s="489" t="str">
        <f>'Data information'!C552</f>
        <v xml:space="preserve"> - ทาสีน้ำมัน</v>
      </c>
      <c r="D335" s="449"/>
      <c r="E335" s="450" t="str">
        <f>'Data information'!D552</f>
        <v>ตร.ม.</v>
      </c>
      <c r="F335" s="449">
        <f>'Data information'!E552</f>
        <v>66.12</v>
      </c>
      <c r="G335" s="449">
        <f t="shared" si="33"/>
        <v>0</v>
      </c>
      <c r="H335" s="449">
        <f>'Data information'!F552</f>
        <v>35</v>
      </c>
      <c r="I335" s="449">
        <f t="shared" si="34"/>
        <v>0</v>
      </c>
      <c r="J335" s="449">
        <f t="shared" si="35"/>
        <v>0</v>
      </c>
      <c r="K335" s="460"/>
    </row>
    <row r="336" spans="1:11" s="500" customFormat="1" hidden="1">
      <c r="A336" s="460"/>
      <c r="B336" s="482"/>
      <c r="C336" s="489" t="str">
        <f>'Data information'!C553</f>
        <v xml:space="preserve"> - งานราวเหล็ก ราวบันได ST.2-2</v>
      </c>
      <c r="D336" s="449"/>
      <c r="E336" s="450" t="str">
        <f>'Data information'!D553</f>
        <v>ม.</v>
      </c>
      <c r="F336" s="449">
        <f>'Data information'!E553</f>
        <v>1838.53</v>
      </c>
      <c r="G336" s="449">
        <f t="shared" si="33"/>
        <v>0</v>
      </c>
      <c r="H336" s="449">
        <f>'Data information'!F553</f>
        <v>560</v>
      </c>
      <c r="I336" s="449">
        <f t="shared" si="34"/>
        <v>0</v>
      </c>
      <c r="J336" s="449">
        <f t="shared" si="35"/>
        <v>0</v>
      </c>
      <c r="K336" s="460"/>
    </row>
    <row r="337" spans="1:11" s="500" customFormat="1" hidden="1">
      <c r="A337" s="460"/>
      <c r="B337" s="482"/>
      <c r="C337" s="485" t="str">
        <f>'Data information'!C554</f>
        <v>งานบันได ST.2-3 อาคาร 1</v>
      </c>
      <c r="D337" s="449"/>
      <c r="E337" s="450"/>
      <c r="F337" s="449"/>
      <c r="G337" s="449"/>
      <c r="H337" s="449"/>
      <c r="I337" s="449"/>
      <c r="J337" s="449"/>
      <c r="K337" s="460"/>
    </row>
    <row r="338" spans="1:11" s="500" customFormat="1" hidden="1">
      <c r="A338" s="460"/>
      <c r="B338" s="482"/>
      <c r="C338" s="489" t="str">
        <f>'Data information'!C555</f>
        <v xml:space="preserve"> - H-200X200X8X12mm. </v>
      </c>
      <c r="D338" s="449"/>
      <c r="E338" s="450" t="str">
        <f>'Data information'!D555</f>
        <v>กก.</v>
      </c>
      <c r="F338" s="449">
        <f>'Data information'!E555</f>
        <v>33.409999999999997</v>
      </c>
      <c r="G338" s="449">
        <f t="shared" si="33"/>
        <v>0</v>
      </c>
      <c r="H338" s="449">
        <f>'Data information'!F555</f>
        <v>0</v>
      </c>
      <c r="I338" s="449">
        <f t="shared" si="34"/>
        <v>0</v>
      </c>
      <c r="J338" s="449">
        <f t="shared" si="35"/>
        <v>0</v>
      </c>
      <c r="K338" s="460"/>
    </row>
    <row r="339" spans="1:11" s="500" customFormat="1" hidden="1">
      <c r="A339" s="460"/>
      <c r="B339" s="482"/>
      <c r="C339" s="489" t="str">
        <f>'Data information'!C556</f>
        <v xml:space="preserve"> - H-194X150X6X9mm.</v>
      </c>
      <c r="D339" s="449"/>
      <c r="E339" s="450" t="str">
        <f>'Data information'!D556</f>
        <v>กก.</v>
      </c>
      <c r="F339" s="449">
        <f>'Data information'!E556</f>
        <v>34.020000000000003</v>
      </c>
      <c r="G339" s="449">
        <f t="shared" si="33"/>
        <v>0</v>
      </c>
      <c r="H339" s="449">
        <f>'Data information'!F556</f>
        <v>0</v>
      </c>
      <c r="I339" s="449">
        <f t="shared" si="34"/>
        <v>0</v>
      </c>
      <c r="J339" s="449">
        <f t="shared" si="35"/>
        <v>0</v>
      </c>
      <c r="K339" s="460"/>
    </row>
    <row r="340" spans="1:11" s="500" customFormat="1" hidden="1">
      <c r="A340" s="460"/>
      <c r="B340" s="482"/>
      <c r="C340" s="489" t="str">
        <f>'Data information'!C557</f>
        <v xml:space="preserve"> - C-CHANNELS 200X80X7.5X11.0mm.</v>
      </c>
      <c r="D340" s="449"/>
      <c r="E340" s="450" t="str">
        <f>'Data information'!D557</f>
        <v>กก.</v>
      </c>
      <c r="F340" s="449">
        <f>'Data information'!E557</f>
        <v>35.840000000000003</v>
      </c>
      <c r="G340" s="449">
        <f t="shared" si="33"/>
        <v>0</v>
      </c>
      <c r="H340" s="449">
        <f>'Data information'!F557</f>
        <v>0</v>
      </c>
      <c r="I340" s="449">
        <f t="shared" si="34"/>
        <v>0</v>
      </c>
      <c r="J340" s="449">
        <f t="shared" si="35"/>
        <v>0</v>
      </c>
      <c r="K340" s="460"/>
    </row>
    <row r="341" spans="1:11" s="500" customFormat="1" hidden="1">
      <c r="A341" s="460"/>
      <c r="B341" s="482"/>
      <c r="C341" s="489" t="str">
        <f>'Data information'!C558</f>
        <v xml:space="preserve"> - ลูกนอนบันไดแผ่นเหล็กลายตีนไก่  หนา 6 มม.พับ</v>
      </c>
      <c r="D341" s="449"/>
      <c r="E341" s="450" t="str">
        <f>'Data information'!D558</f>
        <v>กก.</v>
      </c>
      <c r="F341" s="449">
        <f>'Data information'!E558</f>
        <v>39.79</v>
      </c>
      <c r="G341" s="449">
        <f t="shared" si="33"/>
        <v>0</v>
      </c>
      <c r="H341" s="449">
        <f>'Data information'!F558</f>
        <v>0</v>
      </c>
      <c r="I341" s="449">
        <f t="shared" si="34"/>
        <v>0</v>
      </c>
      <c r="J341" s="449">
        <f t="shared" si="35"/>
        <v>0</v>
      </c>
      <c r="K341" s="460"/>
    </row>
    <row r="342" spans="1:11" s="500" customFormat="1" hidden="1">
      <c r="A342" s="460"/>
      <c r="B342" s="482"/>
      <c r="C342" s="489" t="str">
        <f>'Data information'!C559</f>
        <v xml:space="preserve"> - แผ่นเหล็กขนาด 250X400X20mm. </v>
      </c>
      <c r="D342" s="449"/>
      <c r="E342" s="450" t="str">
        <f>'Data information'!D559</f>
        <v>กก.</v>
      </c>
      <c r="F342" s="449">
        <f>'Data information'!E559</f>
        <v>28.44</v>
      </c>
      <c r="G342" s="449">
        <f t="shared" si="33"/>
        <v>0</v>
      </c>
      <c r="H342" s="449">
        <f>'Data information'!F559</f>
        <v>0</v>
      </c>
      <c r="I342" s="449">
        <f t="shared" si="34"/>
        <v>0</v>
      </c>
      <c r="J342" s="449">
        <f t="shared" si="35"/>
        <v>0</v>
      </c>
      <c r="K342" s="460"/>
    </row>
    <row r="343" spans="1:11" s="500" customFormat="1" hidden="1">
      <c r="A343" s="460"/>
      <c r="B343" s="482"/>
      <c r="C343" s="489" t="str">
        <f>'Data information'!C560</f>
        <v xml:space="preserve"> - แผ่นเหล็กขนาด 250X250X20mm. </v>
      </c>
      <c r="D343" s="449"/>
      <c r="E343" s="450" t="str">
        <f>'Data information'!D560</f>
        <v>กก.</v>
      </c>
      <c r="F343" s="449">
        <f>'Data information'!E560</f>
        <v>28.44</v>
      </c>
      <c r="G343" s="449">
        <f t="shared" si="33"/>
        <v>0</v>
      </c>
      <c r="H343" s="449">
        <f>'Data information'!F560</f>
        <v>0</v>
      </c>
      <c r="I343" s="449">
        <f t="shared" si="34"/>
        <v>0</v>
      </c>
      <c r="J343" s="449">
        <f t="shared" si="35"/>
        <v>0</v>
      </c>
      <c r="K343" s="460"/>
    </row>
    <row r="344" spans="1:11" s="500" customFormat="1" hidden="1">
      <c r="A344" s="460"/>
      <c r="B344" s="482"/>
      <c r="C344" s="489" t="str">
        <f>'Data information'!C561</f>
        <v xml:space="preserve"> - แผ่นเหล็กขนาด 200X350X20mm. </v>
      </c>
      <c r="D344" s="449"/>
      <c r="E344" s="450" t="str">
        <f>'Data information'!D561</f>
        <v>กก.</v>
      </c>
      <c r="F344" s="449">
        <f>'Data information'!E561</f>
        <v>28.44</v>
      </c>
      <c r="G344" s="449">
        <f t="shared" si="33"/>
        <v>0</v>
      </c>
      <c r="H344" s="449">
        <f>'Data information'!F561</f>
        <v>0</v>
      </c>
      <c r="I344" s="449">
        <f t="shared" si="34"/>
        <v>0</v>
      </c>
      <c r="J344" s="449">
        <f t="shared" si="35"/>
        <v>0</v>
      </c>
      <c r="K344" s="460"/>
    </row>
    <row r="345" spans="1:11" s="500" customFormat="1" hidden="1">
      <c r="A345" s="460"/>
      <c r="B345" s="482"/>
      <c r="C345" s="489" t="str">
        <f>'Data information'!C562</f>
        <v xml:space="preserve"> - Dowel DB20 ยาว 0.40 ม. (DETAIL-1)</v>
      </c>
      <c r="D345" s="449"/>
      <c r="E345" s="450" t="str">
        <f>'Data information'!D562</f>
        <v>กก.</v>
      </c>
      <c r="F345" s="449">
        <f>'Data information'!E562</f>
        <v>20.18</v>
      </c>
      <c r="G345" s="449">
        <f t="shared" si="33"/>
        <v>0</v>
      </c>
      <c r="H345" s="449">
        <f>'Data information'!F562</f>
        <v>0</v>
      </c>
      <c r="I345" s="449">
        <f t="shared" si="34"/>
        <v>0</v>
      </c>
      <c r="J345" s="449">
        <f t="shared" si="35"/>
        <v>0</v>
      </c>
      <c r="K345" s="460"/>
    </row>
    <row r="346" spans="1:11" s="500" customFormat="1" hidden="1">
      <c r="A346" s="460"/>
      <c r="B346" s="482"/>
      <c r="C346" s="489" t="str">
        <f>'Data information'!C563</f>
        <v xml:space="preserve"> - Dowel DB20 ยาว 0.40 ม.  (DETAIL-2)</v>
      </c>
      <c r="D346" s="449"/>
      <c r="E346" s="450" t="str">
        <f>'Data information'!D563</f>
        <v>กก.</v>
      </c>
      <c r="F346" s="449">
        <f>'Data information'!E563</f>
        <v>20.18</v>
      </c>
      <c r="G346" s="449">
        <f t="shared" si="33"/>
        <v>0</v>
      </c>
      <c r="H346" s="449">
        <f>'Data information'!F563</f>
        <v>0</v>
      </c>
      <c r="I346" s="449">
        <f t="shared" si="34"/>
        <v>0</v>
      </c>
      <c r="J346" s="449">
        <f t="shared" si="35"/>
        <v>0</v>
      </c>
      <c r="K346" s="460"/>
    </row>
    <row r="347" spans="1:11" s="500" customFormat="1" hidden="1">
      <c r="A347" s="460"/>
      <c r="B347" s="482"/>
      <c r="C347" s="489" t="str">
        <f>'Data information'!C564</f>
        <v xml:space="preserve"> - Dowel DB16 ยาว 0.40 ม.  (DETAIL-3)</v>
      </c>
      <c r="D347" s="449"/>
      <c r="E347" s="450" t="str">
        <f>'Data information'!D564</f>
        <v>กก.</v>
      </c>
      <c r="F347" s="449">
        <f>'Data information'!E564</f>
        <v>20.14</v>
      </c>
      <c r="G347" s="449">
        <f t="shared" si="33"/>
        <v>0</v>
      </c>
      <c r="H347" s="449">
        <f>'Data information'!F564</f>
        <v>0</v>
      </c>
      <c r="I347" s="449">
        <f t="shared" si="34"/>
        <v>0</v>
      </c>
      <c r="J347" s="449">
        <f t="shared" si="35"/>
        <v>0</v>
      </c>
      <c r="K347" s="460"/>
    </row>
    <row r="348" spans="1:11" s="500" customFormat="1" hidden="1">
      <c r="A348" s="460"/>
      <c r="B348" s="482"/>
      <c r="C348" s="489" t="str">
        <f>'Data information'!C565</f>
        <v xml:space="preserve"> - ค่าแรงเชื่อม ประกอบเหล็กโครงสร้าง</v>
      </c>
      <c r="D348" s="449"/>
      <c r="E348" s="450" t="str">
        <f>'Data information'!D565</f>
        <v>กก.</v>
      </c>
      <c r="F348" s="449">
        <f>'Data information'!E565</f>
        <v>0</v>
      </c>
      <c r="G348" s="449">
        <f t="shared" si="33"/>
        <v>0</v>
      </c>
      <c r="H348" s="449">
        <f>'Data information'!F565</f>
        <v>10</v>
      </c>
      <c r="I348" s="449">
        <f t="shared" si="34"/>
        <v>0</v>
      </c>
      <c r="J348" s="449">
        <f t="shared" si="35"/>
        <v>0</v>
      </c>
      <c r="K348" s="460"/>
    </row>
    <row r="349" spans="1:11" s="500" customFormat="1" hidden="1">
      <c r="A349" s="460"/>
      <c r="B349" s="482"/>
      <c r="C349" s="489" t="str">
        <f>'Data information'!C566</f>
        <v xml:space="preserve"> - ทาสีกันสนิม</v>
      </c>
      <c r="D349" s="449"/>
      <c r="E349" s="450" t="str">
        <f>'Data information'!D566</f>
        <v>ตร.ม.</v>
      </c>
      <c r="F349" s="449">
        <f>'Data information'!E566</f>
        <v>22.42</v>
      </c>
      <c r="G349" s="449">
        <f t="shared" si="33"/>
        <v>0</v>
      </c>
      <c r="H349" s="449">
        <f>'Data information'!F566</f>
        <v>30</v>
      </c>
      <c r="I349" s="449">
        <f t="shared" si="34"/>
        <v>0</v>
      </c>
      <c r="J349" s="449">
        <f t="shared" si="35"/>
        <v>0</v>
      </c>
      <c r="K349" s="460"/>
    </row>
    <row r="350" spans="1:11" s="500" customFormat="1" hidden="1">
      <c r="A350" s="460"/>
      <c r="B350" s="482"/>
      <c r="C350" s="489" t="str">
        <f>'Data information'!C567</f>
        <v xml:space="preserve"> - ทาสีน้ำมัน</v>
      </c>
      <c r="D350" s="449"/>
      <c r="E350" s="450" t="str">
        <f>'Data information'!D567</f>
        <v>ตร.ม.</v>
      </c>
      <c r="F350" s="449">
        <f>'Data information'!E567</f>
        <v>66.12</v>
      </c>
      <c r="G350" s="449">
        <f t="shared" si="33"/>
        <v>0</v>
      </c>
      <c r="H350" s="449">
        <f>'Data information'!F567</f>
        <v>35</v>
      </c>
      <c r="I350" s="449">
        <f t="shared" si="34"/>
        <v>0</v>
      </c>
      <c r="J350" s="449">
        <f t="shared" si="35"/>
        <v>0</v>
      </c>
      <c r="K350" s="460"/>
    </row>
    <row r="351" spans="1:11" s="500" customFormat="1" hidden="1">
      <c r="A351" s="460"/>
      <c r="B351" s="482"/>
      <c r="C351" s="489" t="str">
        <f>'Data information'!C568</f>
        <v xml:space="preserve"> - งานราวเหล็ก ราวบันได ST.2-3</v>
      </c>
      <c r="D351" s="449"/>
      <c r="E351" s="450" t="str">
        <f>'Data information'!D568</f>
        <v>ม.</v>
      </c>
      <c r="F351" s="449">
        <f>'Data information'!E568</f>
        <v>303.774</v>
      </c>
      <c r="G351" s="449">
        <f t="shared" si="33"/>
        <v>0</v>
      </c>
      <c r="H351" s="449">
        <f>'Data information'!F568</f>
        <v>114</v>
      </c>
      <c r="I351" s="449">
        <f t="shared" si="34"/>
        <v>0</v>
      </c>
      <c r="J351" s="449">
        <f t="shared" si="35"/>
        <v>0</v>
      </c>
      <c r="K351" s="460"/>
    </row>
    <row r="352" spans="1:11" s="500" customFormat="1" hidden="1">
      <c r="A352" s="460"/>
      <c r="B352" s="482"/>
      <c r="C352" s="485" t="str">
        <f>'Data information'!C569</f>
        <v>งานบันได ST.2-4 อาคาร 1</v>
      </c>
      <c r="D352" s="449"/>
      <c r="E352" s="450">
        <f>'Data information'!D569</f>
        <v>0</v>
      </c>
      <c r="F352" s="449">
        <f>'Data information'!E569</f>
        <v>0</v>
      </c>
      <c r="G352" s="449">
        <f t="shared" si="33"/>
        <v>0</v>
      </c>
      <c r="H352" s="449">
        <f>'Data information'!F569</f>
        <v>0</v>
      </c>
      <c r="I352" s="449">
        <f t="shared" si="34"/>
        <v>0</v>
      </c>
      <c r="J352" s="449">
        <f t="shared" si="35"/>
        <v>0</v>
      </c>
      <c r="K352" s="460"/>
    </row>
    <row r="353" spans="1:11" s="500" customFormat="1" hidden="1">
      <c r="A353" s="460"/>
      <c r="B353" s="482"/>
      <c r="C353" s="489" t="str">
        <f>'Data information'!C570</f>
        <v xml:space="preserve"> - H-200X200X8X12mm. </v>
      </c>
      <c r="D353" s="449"/>
      <c r="E353" s="450" t="str">
        <f>'Data information'!D570</f>
        <v>กก.</v>
      </c>
      <c r="F353" s="449">
        <f>'Data information'!E570</f>
        <v>33.409999999999997</v>
      </c>
      <c r="G353" s="449">
        <f t="shared" si="33"/>
        <v>0</v>
      </c>
      <c r="H353" s="449">
        <f>'Data information'!F570</f>
        <v>0</v>
      </c>
      <c r="I353" s="449">
        <f t="shared" si="34"/>
        <v>0</v>
      </c>
      <c r="J353" s="449">
        <f t="shared" si="35"/>
        <v>0</v>
      </c>
      <c r="K353" s="460"/>
    </row>
    <row r="354" spans="1:11" s="500" customFormat="1" hidden="1">
      <c r="A354" s="460"/>
      <c r="B354" s="482"/>
      <c r="C354" s="489" t="str">
        <f>'Data information'!C571</f>
        <v xml:space="preserve"> - H-194X150X6X9mm.</v>
      </c>
      <c r="D354" s="449"/>
      <c r="E354" s="450" t="str">
        <f>'Data information'!D571</f>
        <v>กก.</v>
      </c>
      <c r="F354" s="449">
        <f>'Data information'!E571</f>
        <v>34.020000000000003</v>
      </c>
      <c r="G354" s="449">
        <f t="shared" si="33"/>
        <v>0</v>
      </c>
      <c r="H354" s="449">
        <f>'Data information'!F571</f>
        <v>0</v>
      </c>
      <c r="I354" s="449">
        <f t="shared" si="34"/>
        <v>0</v>
      </c>
      <c r="J354" s="449">
        <f t="shared" si="35"/>
        <v>0</v>
      </c>
      <c r="K354" s="460"/>
    </row>
    <row r="355" spans="1:11" s="500" customFormat="1" hidden="1">
      <c r="A355" s="460"/>
      <c r="B355" s="482"/>
      <c r="C355" s="489" t="str">
        <f>'Data information'!C572</f>
        <v xml:space="preserve"> - C-CHANNELS 200X80X7.5X11.0mm.</v>
      </c>
      <c r="D355" s="449"/>
      <c r="E355" s="450" t="str">
        <f>'Data information'!D572</f>
        <v>กก.</v>
      </c>
      <c r="F355" s="449">
        <f>'Data information'!E572</f>
        <v>35.840000000000003</v>
      </c>
      <c r="G355" s="449">
        <f t="shared" si="33"/>
        <v>0</v>
      </c>
      <c r="H355" s="449">
        <f>'Data information'!F572</f>
        <v>0</v>
      </c>
      <c r="I355" s="449">
        <f t="shared" si="34"/>
        <v>0</v>
      </c>
      <c r="J355" s="449">
        <f t="shared" si="35"/>
        <v>0</v>
      </c>
      <c r="K355" s="460"/>
    </row>
    <row r="356" spans="1:11" s="500" customFormat="1" hidden="1">
      <c r="A356" s="460"/>
      <c r="B356" s="482"/>
      <c r="C356" s="489" t="str">
        <f>'Data information'!C573</f>
        <v xml:space="preserve"> - ลูกนอนบันไดแผ่นเหล็กลายตีนไก่  หนา 6 มม.พับ</v>
      </c>
      <c r="D356" s="449"/>
      <c r="E356" s="450" t="str">
        <f>'Data information'!D573</f>
        <v>กก.</v>
      </c>
      <c r="F356" s="449">
        <f>'Data information'!E573</f>
        <v>39.79</v>
      </c>
      <c r="G356" s="449">
        <f t="shared" si="33"/>
        <v>0</v>
      </c>
      <c r="H356" s="449">
        <f>'Data information'!F573</f>
        <v>0</v>
      </c>
      <c r="I356" s="449">
        <f t="shared" si="34"/>
        <v>0</v>
      </c>
      <c r="J356" s="449">
        <f t="shared" si="35"/>
        <v>0</v>
      </c>
      <c r="K356" s="460"/>
    </row>
    <row r="357" spans="1:11" s="500" customFormat="1" hidden="1">
      <c r="A357" s="460"/>
      <c r="B357" s="482"/>
      <c r="C357" s="489" t="str">
        <f>'Data information'!C574</f>
        <v xml:space="preserve"> - แผ่นเหล็กขนาด 250X400X20mm. </v>
      </c>
      <c r="D357" s="449"/>
      <c r="E357" s="450" t="str">
        <f>'Data information'!D574</f>
        <v>กก.</v>
      </c>
      <c r="F357" s="449">
        <f>'Data information'!E574</f>
        <v>28.44</v>
      </c>
      <c r="G357" s="449">
        <f t="shared" si="33"/>
        <v>0</v>
      </c>
      <c r="H357" s="449">
        <f>'Data information'!F574</f>
        <v>0</v>
      </c>
      <c r="I357" s="449">
        <f t="shared" si="34"/>
        <v>0</v>
      </c>
      <c r="J357" s="449">
        <f t="shared" si="35"/>
        <v>0</v>
      </c>
      <c r="K357" s="460"/>
    </row>
    <row r="358" spans="1:11" s="500" customFormat="1" hidden="1">
      <c r="A358" s="460"/>
      <c r="B358" s="482"/>
      <c r="C358" s="489" t="str">
        <f>'Data information'!C575</f>
        <v xml:space="preserve"> - แผ่นเหล็กขนาด 250X250X20mm. </v>
      </c>
      <c r="D358" s="449"/>
      <c r="E358" s="450" t="str">
        <f>'Data information'!D575</f>
        <v>กก.</v>
      </c>
      <c r="F358" s="449">
        <f>'Data information'!E575</f>
        <v>28.44</v>
      </c>
      <c r="G358" s="449">
        <f t="shared" si="33"/>
        <v>0</v>
      </c>
      <c r="H358" s="449">
        <f>'Data information'!F575</f>
        <v>0</v>
      </c>
      <c r="I358" s="449">
        <f t="shared" si="34"/>
        <v>0</v>
      </c>
      <c r="J358" s="449">
        <f t="shared" si="35"/>
        <v>0</v>
      </c>
      <c r="K358" s="460"/>
    </row>
    <row r="359" spans="1:11" s="500" customFormat="1" hidden="1">
      <c r="A359" s="460"/>
      <c r="B359" s="482"/>
      <c r="C359" s="489" t="str">
        <f>'Data information'!C576</f>
        <v xml:space="preserve"> - แผ่นเหล็กขนาด 200X350X20mm. </v>
      </c>
      <c r="D359" s="449"/>
      <c r="E359" s="450" t="str">
        <f>'Data information'!D576</f>
        <v>กก.</v>
      </c>
      <c r="F359" s="449">
        <f>'Data information'!E576</f>
        <v>28.44</v>
      </c>
      <c r="G359" s="449">
        <f t="shared" si="33"/>
        <v>0</v>
      </c>
      <c r="H359" s="449">
        <f>'Data information'!F576</f>
        <v>0</v>
      </c>
      <c r="I359" s="449">
        <f t="shared" si="34"/>
        <v>0</v>
      </c>
      <c r="J359" s="449">
        <f t="shared" si="35"/>
        <v>0</v>
      </c>
      <c r="K359" s="460"/>
    </row>
    <row r="360" spans="1:11" s="500" customFormat="1" hidden="1">
      <c r="A360" s="460"/>
      <c r="B360" s="482"/>
      <c r="C360" s="489" t="str">
        <f>'Data information'!C577</f>
        <v xml:space="preserve"> - Dowel DB20 ยาว 0.40 ม. (DETAIL-1)</v>
      </c>
      <c r="D360" s="449"/>
      <c r="E360" s="450" t="str">
        <f>'Data information'!D577</f>
        <v>กก.</v>
      </c>
      <c r="F360" s="449">
        <f>'Data information'!E577</f>
        <v>20.18</v>
      </c>
      <c r="G360" s="449">
        <f t="shared" si="33"/>
        <v>0</v>
      </c>
      <c r="H360" s="449">
        <f>'Data information'!F577</f>
        <v>0</v>
      </c>
      <c r="I360" s="449">
        <f t="shared" si="34"/>
        <v>0</v>
      </c>
      <c r="J360" s="449">
        <f t="shared" si="35"/>
        <v>0</v>
      </c>
      <c r="K360" s="460"/>
    </row>
    <row r="361" spans="1:11" s="500" customFormat="1" hidden="1">
      <c r="A361" s="460"/>
      <c r="B361" s="482"/>
      <c r="C361" s="489" t="str">
        <f>'Data information'!C578</f>
        <v xml:space="preserve"> - Dowel DB20 ยาว 0.40 ม.  (DETAIL-2)</v>
      </c>
      <c r="D361" s="449"/>
      <c r="E361" s="450" t="str">
        <f>'Data information'!D578</f>
        <v>กก.</v>
      </c>
      <c r="F361" s="449">
        <f>'Data information'!E578</f>
        <v>20.18</v>
      </c>
      <c r="G361" s="449">
        <f t="shared" si="33"/>
        <v>0</v>
      </c>
      <c r="H361" s="449">
        <f>'Data information'!F578</f>
        <v>0</v>
      </c>
      <c r="I361" s="449">
        <f t="shared" si="34"/>
        <v>0</v>
      </c>
      <c r="J361" s="449">
        <f t="shared" si="35"/>
        <v>0</v>
      </c>
      <c r="K361" s="460"/>
    </row>
    <row r="362" spans="1:11" s="500" customFormat="1" hidden="1">
      <c r="A362" s="460"/>
      <c r="B362" s="482"/>
      <c r="C362" s="489" t="str">
        <f>'Data information'!C579</f>
        <v xml:space="preserve"> - Dowel DB16 ยาว 0.40 ม.  (DETAIL-3)</v>
      </c>
      <c r="D362" s="449"/>
      <c r="E362" s="450" t="str">
        <f>'Data information'!D579</f>
        <v>กก.</v>
      </c>
      <c r="F362" s="449">
        <f>'Data information'!E579</f>
        <v>20.14</v>
      </c>
      <c r="G362" s="449">
        <f t="shared" si="33"/>
        <v>0</v>
      </c>
      <c r="H362" s="449">
        <f>'Data information'!F579</f>
        <v>0</v>
      </c>
      <c r="I362" s="449">
        <f t="shared" si="34"/>
        <v>0</v>
      </c>
      <c r="J362" s="449">
        <f t="shared" si="35"/>
        <v>0</v>
      </c>
      <c r="K362" s="460"/>
    </row>
    <row r="363" spans="1:11" s="500" customFormat="1" hidden="1">
      <c r="A363" s="460"/>
      <c r="B363" s="482"/>
      <c r="C363" s="489" t="str">
        <f>'Data information'!C580</f>
        <v xml:space="preserve"> - ค่าแรงเชื่อม ประกอบเหล็กโครงสร้าง</v>
      </c>
      <c r="D363" s="449"/>
      <c r="E363" s="450" t="str">
        <f>'Data information'!D580</f>
        <v>กก.</v>
      </c>
      <c r="F363" s="449">
        <f>'Data information'!E580</f>
        <v>0</v>
      </c>
      <c r="G363" s="449">
        <f t="shared" si="33"/>
        <v>0</v>
      </c>
      <c r="H363" s="449">
        <f>'Data information'!F580</f>
        <v>10</v>
      </c>
      <c r="I363" s="449">
        <f t="shared" si="34"/>
        <v>0</v>
      </c>
      <c r="J363" s="449">
        <f t="shared" si="35"/>
        <v>0</v>
      </c>
      <c r="K363" s="460"/>
    </row>
    <row r="364" spans="1:11" s="500" customFormat="1" hidden="1">
      <c r="A364" s="460"/>
      <c r="B364" s="482"/>
      <c r="C364" s="489" t="str">
        <f>'Data information'!C581</f>
        <v xml:space="preserve"> - ทาสีกันสนิม</v>
      </c>
      <c r="D364" s="449"/>
      <c r="E364" s="450" t="str">
        <f>'Data information'!D581</f>
        <v>ตร.ม.</v>
      </c>
      <c r="F364" s="449">
        <f>'Data information'!E581</f>
        <v>22.42</v>
      </c>
      <c r="G364" s="449">
        <f t="shared" si="33"/>
        <v>0</v>
      </c>
      <c r="H364" s="449">
        <f>'Data information'!F581</f>
        <v>30</v>
      </c>
      <c r="I364" s="449">
        <f t="shared" si="34"/>
        <v>0</v>
      </c>
      <c r="J364" s="449">
        <f t="shared" si="35"/>
        <v>0</v>
      </c>
      <c r="K364" s="460"/>
    </row>
    <row r="365" spans="1:11" s="500" customFormat="1" hidden="1">
      <c r="A365" s="460"/>
      <c r="B365" s="482"/>
      <c r="C365" s="489" t="str">
        <f>'Data information'!C582</f>
        <v xml:space="preserve"> - ทาสีน้ำมัน</v>
      </c>
      <c r="D365" s="449"/>
      <c r="E365" s="450" t="str">
        <f>'Data information'!D582</f>
        <v>ตร.ม.</v>
      </c>
      <c r="F365" s="449">
        <f>'Data information'!E582</f>
        <v>66.12</v>
      </c>
      <c r="G365" s="449">
        <f t="shared" ref="G365:G428" si="36">D365*F365</f>
        <v>0</v>
      </c>
      <c r="H365" s="449">
        <f>'Data information'!F582</f>
        <v>35</v>
      </c>
      <c r="I365" s="449">
        <f t="shared" ref="I365:I428" si="37">D365*H365</f>
        <v>0</v>
      </c>
      <c r="J365" s="449">
        <f t="shared" ref="J365:J428" si="38">G365+I365</f>
        <v>0</v>
      </c>
      <c r="K365" s="460"/>
    </row>
    <row r="366" spans="1:11" s="500" customFormat="1" hidden="1">
      <c r="A366" s="460"/>
      <c r="B366" s="482"/>
      <c r="C366" s="489" t="str">
        <f>'Data information'!C583</f>
        <v xml:space="preserve"> - งานราวเหล็ก ราวบันได ST.2-4</v>
      </c>
      <c r="D366" s="449"/>
      <c r="E366" s="450" t="str">
        <f>'Data information'!D583</f>
        <v>ม.</v>
      </c>
      <c r="F366" s="449">
        <f>'Data information'!E583</f>
        <v>303.774</v>
      </c>
      <c r="G366" s="449">
        <f t="shared" si="36"/>
        <v>0</v>
      </c>
      <c r="H366" s="449">
        <f>'Data information'!F583</f>
        <v>114</v>
      </c>
      <c r="I366" s="449">
        <f t="shared" si="37"/>
        <v>0</v>
      </c>
      <c r="J366" s="449">
        <f t="shared" si="38"/>
        <v>0</v>
      </c>
      <c r="K366" s="460"/>
    </row>
    <row r="367" spans="1:11" s="500" customFormat="1" hidden="1">
      <c r="A367" s="460"/>
      <c r="B367" s="482"/>
      <c r="C367" s="485" t="str">
        <f>'Data information'!C584</f>
        <v>งานบันได ST.3 อาคาร 2,4,8</v>
      </c>
      <c r="D367" s="449"/>
      <c r="E367" s="450"/>
      <c r="F367" s="449"/>
      <c r="G367" s="449"/>
      <c r="H367" s="449"/>
      <c r="I367" s="449"/>
      <c r="J367" s="449"/>
      <c r="K367" s="460"/>
    </row>
    <row r="368" spans="1:11" s="500" customFormat="1" hidden="1">
      <c r="A368" s="460"/>
      <c r="B368" s="482"/>
      <c r="C368" s="489" t="str">
        <f>'Data information'!C585</f>
        <v xml:space="preserve"> - H-200X200X8X12mm. </v>
      </c>
      <c r="D368" s="449"/>
      <c r="E368" s="450" t="str">
        <f>'Data information'!D585</f>
        <v>กก.</v>
      </c>
      <c r="F368" s="449">
        <f>'Data information'!E585</f>
        <v>33.409999999999997</v>
      </c>
      <c r="G368" s="449">
        <f t="shared" si="36"/>
        <v>0</v>
      </c>
      <c r="H368" s="449">
        <f>'Data information'!F585</f>
        <v>0</v>
      </c>
      <c r="I368" s="449">
        <f t="shared" si="37"/>
        <v>0</v>
      </c>
      <c r="J368" s="449">
        <f t="shared" si="38"/>
        <v>0</v>
      </c>
      <c r="K368" s="460"/>
    </row>
    <row r="369" spans="1:11" s="500" customFormat="1" hidden="1">
      <c r="A369" s="460"/>
      <c r="B369" s="482"/>
      <c r="C369" s="489" t="str">
        <f>'Data information'!C586</f>
        <v xml:space="preserve"> - H-194X150X6X9mm.</v>
      </c>
      <c r="D369" s="449"/>
      <c r="E369" s="450" t="str">
        <f>'Data information'!D586</f>
        <v>กก.</v>
      </c>
      <c r="F369" s="449">
        <f>'Data information'!E586</f>
        <v>34.020000000000003</v>
      </c>
      <c r="G369" s="449">
        <f t="shared" si="36"/>
        <v>0</v>
      </c>
      <c r="H369" s="449">
        <f>'Data information'!F586</f>
        <v>0</v>
      </c>
      <c r="I369" s="449">
        <f t="shared" si="37"/>
        <v>0</v>
      </c>
      <c r="J369" s="449">
        <f t="shared" si="38"/>
        <v>0</v>
      </c>
      <c r="K369" s="460"/>
    </row>
    <row r="370" spans="1:11" s="500" customFormat="1" hidden="1">
      <c r="A370" s="460"/>
      <c r="B370" s="482"/>
      <c r="C370" s="489" t="str">
        <f>'Data information'!C587</f>
        <v xml:space="preserve"> - C-CHANNELS 200X80X7.5X11.0mm.</v>
      </c>
      <c r="D370" s="449"/>
      <c r="E370" s="450" t="str">
        <f>'Data information'!D587</f>
        <v>กก.</v>
      </c>
      <c r="F370" s="449">
        <f>'Data information'!E587</f>
        <v>35.840000000000003</v>
      </c>
      <c r="G370" s="449">
        <f t="shared" si="36"/>
        <v>0</v>
      </c>
      <c r="H370" s="449">
        <f>'Data information'!F587</f>
        <v>0</v>
      </c>
      <c r="I370" s="449">
        <f t="shared" si="37"/>
        <v>0</v>
      </c>
      <c r="J370" s="449">
        <f t="shared" si="38"/>
        <v>0</v>
      </c>
      <c r="K370" s="460"/>
    </row>
    <row r="371" spans="1:11" s="500" customFormat="1" hidden="1">
      <c r="A371" s="460"/>
      <c r="B371" s="482"/>
      <c r="C371" s="489" t="str">
        <f>'Data information'!C588</f>
        <v xml:space="preserve"> - L-50x50x3mm.</v>
      </c>
      <c r="D371" s="449"/>
      <c r="E371" s="450" t="str">
        <f>'Data information'!D588</f>
        <v>กก.</v>
      </c>
      <c r="F371" s="449">
        <f>'Data information'!E588</f>
        <v>22.85</v>
      </c>
      <c r="G371" s="449">
        <f t="shared" si="36"/>
        <v>0</v>
      </c>
      <c r="H371" s="449">
        <f>'Data information'!F588</f>
        <v>0</v>
      </c>
      <c r="I371" s="449">
        <f t="shared" si="37"/>
        <v>0</v>
      </c>
      <c r="J371" s="449">
        <f t="shared" si="38"/>
        <v>0</v>
      </c>
      <c r="K371" s="460"/>
    </row>
    <row r="372" spans="1:11" s="500" customFormat="1" hidden="1">
      <c r="A372" s="460"/>
      <c r="B372" s="482"/>
      <c r="C372" s="489" t="str">
        <f>'Data information'!C589</f>
        <v xml:space="preserve"> - ลูกนอนบันไดแผ่นเหล็กลายตีนไก่  หนา 6 มม.พับ</v>
      </c>
      <c r="D372" s="449"/>
      <c r="E372" s="450" t="str">
        <f>'Data information'!D589</f>
        <v>กก.</v>
      </c>
      <c r="F372" s="449">
        <f>'Data information'!E589</f>
        <v>39.79</v>
      </c>
      <c r="G372" s="449">
        <f t="shared" si="36"/>
        <v>0</v>
      </c>
      <c r="H372" s="449">
        <f>'Data information'!F589</f>
        <v>0</v>
      </c>
      <c r="I372" s="449">
        <f t="shared" si="37"/>
        <v>0</v>
      </c>
      <c r="J372" s="449">
        <f t="shared" si="38"/>
        <v>0</v>
      </c>
      <c r="K372" s="460"/>
    </row>
    <row r="373" spans="1:11" s="500" customFormat="1" hidden="1">
      <c r="A373" s="460"/>
      <c r="B373" s="482"/>
      <c r="C373" s="489" t="str">
        <f>'Data information'!C590</f>
        <v xml:space="preserve"> - แผ่นเหล็กขนาด 250X400X20mm. </v>
      </c>
      <c r="D373" s="449"/>
      <c r="E373" s="450" t="str">
        <f>'Data information'!D590</f>
        <v>กก.</v>
      </c>
      <c r="F373" s="449">
        <f>'Data information'!E590</f>
        <v>28.44</v>
      </c>
      <c r="G373" s="449">
        <f t="shared" si="36"/>
        <v>0</v>
      </c>
      <c r="H373" s="449">
        <f>'Data information'!F590</f>
        <v>0</v>
      </c>
      <c r="I373" s="449">
        <f t="shared" si="37"/>
        <v>0</v>
      </c>
      <c r="J373" s="449">
        <f t="shared" si="38"/>
        <v>0</v>
      </c>
      <c r="K373" s="460"/>
    </row>
    <row r="374" spans="1:11" s="500" customFormat="1" hidden="1">
      <c r="A374" s="460"/>
      <c r="B374" s="482"/>
      <c r="C374" s="489" t="str">
        <f>'Data information'!C591</f>
        <v xml:space="preserve"> - แผ่นเหล็กขนาด 250X250X20mm. </v>
      </c>
      <c r="D374" s="449"/>
      <c r="E374" s="450" t="str">
        <f>'Data information'!D591</f>
        <v>กก.</v>
      </c>
      <c r="F374" s="449">
        <f>'Data information'!E591</f>
        <v>28.44</v>
      </c>
      <c r="G374" s="449">
        <f t="shared" si="36"/>
        <v>0</v>
      </c>
      <c r="H374" s="449">
        <f>'Data information'!F591</f>
        <v>0</v>
      </c>
      <c r="I374" s="449">
        <f t="shared" si="37"/>
        <v>0</v>
      </c>
      <c r="J374" s="449">
        <f t="shared" si="38"/>
        <v>0</v>
      </c>
      <c r="K374" s="460"/>
    </row>
    <row r="375" spans="1:11" s="500" customFormat="1" hidden="1">
      <c r="A375" s="460"/>
      <c r="B375" s="482"/>
      <c r="C375" s="489" t="str">
        <f>'Data information'!C592</f>
        <v xml:space="preserve"> - แผ่นเหล็กขนาด 200X350X20mm. </v>
      </c>
      <c r="D375" s="449"/>
      <c r="E375" s="450" t="str">
        <f>'Data information'!D592</f>
        <v>กก.</v>
      </c>
      <c r="F375" s="449">
        <f>'Data information'!E592</f>
        <v>28.44</v>
      </c>
      <c r="G375" s="449">
        <f t="shared" si="36"/>
        <v>0</v>
      </c>
      <c r="H375" s="449">
        <f>'Data information'!F592</f>
        <v>0</v>
      </c>
      <c r="I375" s="449">
        <f t="shared" si="37"/>
        <v>0</v>
      </c>
      <c r="J375" s="449">
        <f t="shared" si="38"/>
        <v>0</v>
      </c>
      <c r="K375" s="460"/>
    </row>
    <row r="376" spans="1:11" s="500" customFormat="1" hidden="1">
      <c r="A376" s="460"/>
      <c r="B376" s="482"/>
      <c r="C376" s="489" t="str">
        <f>'Data information'!C593</f>
        <v xml:space="preserve"> - Dowel DB20 ยาว 0.40 ม. (DETAIL-1,2)</v>
      </c>
      <c r="D376" s="449"/>
      <c r="E376" s="450" t="str">
        <f>'Data information'!D593</f>
        <v>กก.</v>
      </c>
      <c r="F376" s="449">
        <f>'Data information'!E593</f>
        <v>20.18</v>
      </c>
      <c r="G376" s="449">
        <f t="shared" si="36"/>
        <v>0</v>
      </c>
      <c r="H376" s="449">
        <f>'Data information'!F593</f>
        <v>0</v>
      </c>
      <c r="I376" s="449">
        <f t="shared" si="37"/>
        <v>0</v>
      </c>
      <c r="J376" s="449">
        <f t="shared" si="38"/>
        <v>0</v>
      </c>
      <c r="K376" s="460"/>
    </row>
    <row r="377" spans="1:11" s="500" customFormat="1" hidden="1">
      <c r="A377" s="460"/>
      <c r="B377" s="482"/>
      <c r="C377" s="489" t="str">
        <f>'Data information'!C594</f>
        <v xml:space="preserve"> - Dowel DB16 ยาว 0.40 ม.  (DETAIL-3)</v>
      </c>
      <c r="D377" s="449"/>
      <c r="E377" s="450" t="str">
        <f>'Data information'!D594</f>
        <v>กก.</v>
      </c>
      <c r="F377" s="449">
        <f>'Data information'!E594</f>
        <v>20.14</v>
      </c>
      <c r="G377" s="449">
        <f t="shared" si="36"/>
        <v>0</v>
      </c>
      <c r="H377" s="449">
        <f>'Data information'!F594</f>
        <v>0</v>
      </c>
      <c r="I377" s="449">
        <f t="shared" si="37"/>
        <v>0</v>
      </c>
      <c r="J377" s="449">
        <f t="shared" si="38"/>
        <v>0</v>
      </c>
      <c r="K377" s="460"/>
    </row>
    <row r="378" spans="1:11" s="500" customFormat="1" hidden="1">
      <c r="A378" s="460"/>
      <c r="B378" s="482"/>
      <c r="C378" s="489" t="str">
        <f>'Data information'!C595</f>
        <v xml:space="preserve"> - ค่าแรงเชื่อม ประกอบเหล็กโครงสร้าง</v>
      </c>
      <c r="D378" s="449"/>
      <c r="E378" s="450" t="str">
        <f>'Data information'!D595</f>
        <v>กก.</v>
      </c>
      <c r="F378" s="449">
        <f>'Data information'!E595</f>
        <v>0</v>
      </c>
      <c r="G378" s="449">
        <f t="shared" si="36"/>
        <v>0</v>
      </c>
      <c r="H378" s="449">
        <f>'Data information'!F595</f>
        <v>10</v>
      </c>
      <c r="I378" s="449">
        <f t="shared" si="37"/>
        <v>0</v>
      </c>
      <c r="J378" s="449">
        <f t="shared" si="38"/>
        <v>0</v>
      </c>
      <c r="K378" s="460"/>
    </row>
    <row r="379" spans="1:11" s="500" customFormat="1" hidden="1">
      <c r="A379" s="460"/>
      <c r="B379" s="482"/>
      <c r="C379" s="489" t="str">
        <f>'Data information'!C596</f>
        <v xml:space="preserve"> - ทาสีกันสนิม</v>
      </c>
      <c r="D379" s="449"/>
      <c r="E379" s="450" t="str">
        <f>'Data information'!D596</f>
        <v>ตร.ม.</v>
      </c>
      <c r="F379" s="449">
        <f>'Data information'!E596</f>
        <v>22.42</v>
      </c>
      <c r="G379" s="449">
        <f t="shared" si="36"/>
        <v>0</v>
      </c>
      <c r="H379" s="449">
        <f>'Data information'!F596</f>
        <v>30</v>
      </c>
      <c r="I379" s="449">
        <f t="shared" si="37"/>
        <v>0</v>
      </c>
      <c r="J379" s="449">
        <f t="shared" si="38"/>
        <v>0</v>
      </c>
      <c r="K379" s="460"/>
    </row>
    <row r="380" spans="1:11" s="500" customFormat="1" hidden="1">
      <c r="A380" s="460"/>
      <c r="B380" s="482"/>
      <c r="C380" s="489" t="str">
        <f>'Data information'!C597</f>
        <v xml:space="preserve"> - ทาสีน้ำมัน</v>
      </c>
      <c r="D380" s="449"/>
      <c r="E380" s="450" t="str">
        <f>'Data information'!D597</f>
        <v>ตร.ม.</v>
      </c>
      <c r="F380" s="449">
        <f>'Data information'!E597</f>
        <v>66.12</v>
      </c>
      <c r="G380" s="449">
        <f t="shared" si="36"/>
        <v>0</v>
      </c>
      <c r="H380" s="449">
        <f>'Data information'!F597</f>
        <v>35</v>
      </c>
      <c r="I380" s="449">
        <f t="shared" si="37"/>
        <v>0</v>
      </c>
      <c r="J380" s="449">
        <f t="shared" si="38"/>
        <v>0</v>
      </c>
      <c r="K380" s="460"/>
    </row>
    <row r="381" spans="1:11" s="500" customFormat="1" hidden="1">
      <c r="A381" s="460"/>
      <c r="B381" s="482"/>
      <c r="C381" s="489" t="str">
        <f>'Data information'!C598</f>
        <v xml:space="preserve"> - งานราวเหล็ก ราวบันได ST.3</v>
      </c>
      <c r="D381" s="449"/>
      <c r="E381" s="450" t="str">
        <f>'Data information'!D598</f>
        <v>ม.</v>
      </c>
      <c r="F381" s="449">
        <f>'Data information'!E598</f>
        <v>303.774</v>
      </c>
      <c r="G381" s="449">
        <f t="shared" si="36"/>
        <v>0</v>
      </c>
      <c r="H381" s="449">
        <f>'Data information'!F598</f>
        <v>114</v>
      </c>
      <c r="I381" s="449">
        <f t="shared" si="37"/>
        <v>0</v>
      </c>
      <c r="J381" s="449">
        <f t="shared" si="38"/>
        <v>0</v>
      </c>
      <c r="K381" s="460"/>
    </row>
    <row r="382" spans="1:11" s="500" customFormat="1" hidden="1">
      <c r="A382" s="460"/>
      <c r="B382" s="482"/>
      <c r="C382" s="485" t="str">
        <f>'Data information'!C599</f>
        <v>งานบันได ST.3 อาคาร 3</v>
      </c>
      <c r="D382" s="449"/>
      <c r="E382" s="450"/>
      <c r="F382" s="449"/>
      <c r="G382" s="449"/>
      <c r="H382" s="449"/>
      <c r="I382" s="449"/>
      <c r="J382" s="449"/>
      <c r="K382" s="460"/>
    </row>
    <row r="383" spans="1:11" s="500" customFormat="1" hidden="1">
      <c r="A383" s="460"/>
      <c r="B383" s="482"/>
      <c r="C383" s="489" t="str">
        <f>'Data information'!C600</f>
        <v xml:space="preserve"> - CX- H-200X200X8X12mm.</v>
      </c>
      <c r="D383" s="449"/>
      <c r="E383" s="450" t="str">
        <f>'Data information'!D600</f>
        <v>กก.</v>
      </c>
      <c r="F383" s="449">
        <f>'Data information'!E600</f>
        <v>33.409999999999997</v>
      </c>
      <c r="G383" s="449">
        <f t="shared" si="36"/>
        <v>0</v>
      </c>
      <c r="H383" s="449">
        <f>'Data information'!F600</f>
        <v>0</v>
      </c>
      <c r="I383" s="449">
        <f t="shared" si="37"/>
        <v>0</v>
      </c>
      <c r="J383" s="449">
        <f t="shared" si="38"/>
        <v>0</v>
      </c>
      <c r="K383" s="460"/>
    </row>
    <row r="384" spans="1:11" s="500" customFormat="1" hidden="1">
      <c r="A384" s="460"/>
      <c r="B384" s="482"/>
      <c r="C384" s="489" t="str">
        <f>'Data information'!C601</f>
        <v xml:space="preserve"> - แม่บันได H-200X200X8X12mm.</v>
      </c>
      <c r="D384" s="449"/>
      <c r="E384" s="450" t="str">
        <f>'Data information'!D601</f>
        <v>กก.</v>
      </c>
      <c r="F384" s="449">
        <f>'Data information'!E601</f>
        <v>33.409999999999997</v>
      </c>
      <c r="G384" s="449">
        <f t="shared" si="36"/>
        <v>0</v>
      </c>
      <c r="H384" s="449">
        <f>'Data information'!F601</f>
        <v>0</v>
      </c>
      <c r="I384" s="449">
        <f t="shared" si="37"/>
        <v>0</v>
      </c>
      <c r="J384" s="449">
        <f t="shared" si="38"/>
        <v>0</v>
      </c>
      <c r="K384" s="460"/>
    </row>
    <row r="385" spans="1:11" s="500" customFormat="1" hidden="1">
      <c r="A385" s="460"/>
      <c r="B385" s="482"/>
      <c r="C385" s="489" t="str">
        <f>'Data information'!C602</f>
        <v xml:space="preserve"> - H-194X150X6X9mm.</v>
      </c>
      <c r="D385" s="449"/>
      <c r="E385" s="450" t="str">
        <f>'Data information'!D602</f>
        <v>กก.</v>
      </c>
      <c r="F385" s="449">
        <f>'Data information'!E602</f>
        <v>34.020000000000003</v>
      </c>
      <c r="G385" s="449">
        <f t="shared" si="36"/>
        <v>0</v>
      </c>
      <c r="H385" s="449">
        <f>'Data information'!F602</f>
        <v>0</v>
      </c>
      <c r="I385" s="449">
        <f t="shared" si="37"/>
        <v>0</v>
      </c>
      <c r="J385" s="449">
        <f t="shared" si="38"/>
        <v>0</v>
      </c>
      <c r="K385" s="460"/>
    </row>
    <row r="386" spans="1:11" s="500" customFormat="1" hidden="1">
      <c r="A386" s="460"/>
      <c r="B386" s="482"/>
      <c r="C386" s="489" t="str">
        <f>'Data information'!C603</f>
        <v xml:space="preserve"> - C-CHANNELS 200X80X7.5X11.0mm.</v>
      </c>
      <c r="D386" s="449"/>
      <c r="E386" s="450" t="str">
        <f>'Data information'!D603</f>
        <v>กก.</v>
      </c>
      <c r="F386" s="449">
        <f>'Data information'!E603</f>
        <v>35.840000000000003</v>
      </c>
      <c r="G386" s="449">
        <f t="shared" si="36"/>
        <v>0</v>
      </c>
      <c r="H386" s="449">
        <f>'Data information'!F603</f>
        <v>0</v>
      </c>
      <c r="I386" s="449">
        <f t="shared" si="37"/>
        <v>0</v>
      </c>
      <c r="J386" s="449">
        <f t="shared" si="38"/>
        <v>0</v>
      </c>
      <c r="K386" s="460"/>
    </row>
    <row r="387" spans="1:11" s="500" customFormat="1" hidden="1">
      <c r="A387" s="460"/>
      <c r="B387" s="482"/>
      <c r="C387" s="489" t="str">
        <f>'Data information'!C604</f>
        <v xml:space="preserve"> - ลูกนอนบันไดแผ่นเหล็กลายตีนไก่  หนา 6 มม.พับ</v>
      </c>
      <c r="D387" s="449"/>
      <c r="E387" s="450" t="str">
        <f>'Data information'!D604</f>
        <v>กก.</v>
      </c>
      <c r="F387" s="449">
        <f>'Data information'!E604</f>
        <v>39.79</v>
      </c>
      <c r="G387" s="449">
        <f t="shared" si="36"/>
        <v>0</v>
      </c>
      <c r="H387" s="449">
        <f>'Data information'!F604</f>
        <v>0</v>
      </c>
      <c r="I387" s="449">
        <f t="shared" si="37"/>
        <v>0</v>
      </c>
      <c r="J387" s="449">
        <f t="shared" si="38"/>
        <v>0</v>
      </c>
      <c r="K387" s="460"/>
    </row>
    <row r="388" spans="1:11" s="500" customFormat="1" hidden="1">
      <c r="A388" s="460"/>
      <c r="B388" s="482"/>
      <c r="C388" s="489" t="str">
        <f>'Data information'!C605</f>
        <v xml:space="preserve"> - ชานพักบันไดแผ่นเหล็กลายตีนไก่  หนา 6 มม.</v>
      </c>
      <c r="D388" s="449"/>
      <c r="E388" s="450" t="str">
        <f>'Data information'!D605</f>
        <v>กก.</v>
      </c>
      <c r="F388" s="449">
        <f>'Data information'!E605</f>
        <v>39.79</v>
      </c>
      <c r="G388" s="449">
        <f t="shared" si="36"/>
        <v>0</v>
      </c>
      <c r="H388" s="449">
        <f>'Data information'!F605</f>
        <v>0</v>
      </c>
      <c r="I388" s="449">
        <f t="shared" si="37"/>
        <v>0</v>
      </c>
      <c r="J388" s="449">
        <f t="shared" si="38"/>
        <v>0</v>
      </c>
      <c r="K388" s="460"/>
    </row>
    <row r="389" spans="1:11" s="500" customFormat="1" hidden="1">
      <c r="A389" s="460"/>
      <c r="B389" s="482"/>
      <c r="C389" s="489" t="str">
        <f>'Data information'!C606</f>
        <v xml:space="preserve"> - L 50x50x3mm </v>
      </c>
      <c r="D389" s="449"/>
      <c r="E389" s="450" t="str">
        <f>'Data information'!D606</f>
        <v>กก.</v>
      </c>
      <c r="F389" s="449">
        <f>'Data information'!E606</f>
        <v>22.85</v>
      </c>
      <c r="G389" s="449">
        <f t="shared" si="36"/>
        <v>0</v>
      </c>
      <c r="H389" s="449">
        <f>'Data information'!F606</f>
        <v>0</v>
      </c>
      <c r="I389" s="449">
        <f t="shared" si="37"/>
        <v>0</v>
      </c>
      <c r="J389" s="449">
        <f t="shared" si="38"/>
        <v>0</v>
      </c>
      <c r="K389" s="460"/>
    </row>
    <row r="390" spans="1:11" s="500" customFormat="1" hidden="1">
      <c r="A390" s="460"/>
      <c r="B390" s="482"/>
      <c r="C390" s="489" t="str">
        <f>'Data information'!C607</f>
        <v xml:space="preserve"> - แผ่นเหล็กขนาด 250X400X20mm. </v>
      </c>
      <c r="D390" s="449"/>
      <c r="E390" s="450" t="str">
        <f>'Data information'!D607</f>
        <v>กก.</v>
      </c>
      <c r="F390" s="449">
        <f>'Data information'!E607</f>
        <v>28.44</v>
      </c>
      <c r="G390" s="449">
        <f t="shared" si="36"/>
        <v>0</v>
      </c>
      <c r="H390" s="449">
        <f>'Data information'!F607</f>
        <v>0</v>
      </c>
      <c r="I390" s="449">
        <f t="shared" si="37"/>
        <v>0</v>
      </c>
      <c r="J390" s="449">
        <f t="shared" si="38"/>
        <v>0</v>
      </c>
      <c r="K390" s="460"/>
    </row>
    <row r="391" spans="1:11" s="500" customFormat="1" hidden="1">
      <c r="A391" s="460"/>
      <c r="B391" s="482"/>
      <c r="C391" s="489" t="str">
        <f>'Data information'!C608</f>
        <v xml:space="preserve"> - แผ่นเหล็กขนาด 250X250X20mm. Detail ST-E</v>
      </c>
      <c r="D391" s="449"/>
      <c r="E391" s="450" t="str">
        <f>'Data information'!D608</f>
        <v>กก.</v>
      </c>
      <c r="F391" s="449">
        <f>'Data information'!E608</f>
        <v>28.44</v>
      </c>
      <c r="G391" s="449">
        <f t="shared" si="36"/>
        <v>0</v>
      </c>
      <c r="H391" s="449">
        <f>'Data information'!F608</f>
        <v>0</v>
      </c>
      <c r="I391" s="449">
        <f t="shared" si="37"/>
        <v>0</v>
      </c>
      <c r="J391" s="449">
        <f t="shared" si="38"/>
        <v>0</v>
      </c>
      <c r="K391" s="460"/>
    </row>
    <row r="392" spans="1:11" s="500" customFormat="1" hidden="1">
      <c r="A392" s="460"/>
      <c r="B392" s="482"/>
      <c r="C392" s="489" t="str">
        <f>'Data information'!C609</f>
        <v xml:space="preserve"> - แผ่นเหล็กขนาด 250X350X20mm. Detail 3A</v>
      </c>
      <c r="D392" s="449"/>
      <c r="E392" s="450" t="str">
        <f>'Data information'!D609</f>
        <v>กก.</v>
      </c>
      <c r="F392" s="449">
        <f>'Data information'!E609</f>
        <v>28.44</v>
      </c>
      <c r="G392" s="449">
        <f t="shared" si="36"/>
        <v>0</v>
      </c>
      <c r="H392" s="449">
        <f>'Data information'!F609</f>
        <v>0</v>
      </c>
      <c r="I392" s="449">
        <f t="shared" si="37"/>
        <v>0</v>
      </c>
      <c r="J392" s="449">
        <f t="shared" si="38"/>
        <v>0</v>
      </c>
      <c r="K392" s="460"/>
    </row>
    <row r="393" spans="1:11" s="500" customFormat="1" hidden="1">
      <c r="A393" s="460"/>
      <c r="B393" s="482"/>
      <c r="C393" s="489" t="str">
        <f>'Data information'!C610</f>
        <v xml:space="preserve"> - Dowel 6-DB20 ยาว 0.40 ม. (DETAIL-1)</v>
      </c>
      <c r="D393" s="449"/>
      <c r="E393" s="450" t="str">
        <f>'Data information'!D610</f>
        <v>กก.</v>
      </c>
      <c r="F393" s="449">
        <f>'Data information'!E610</f>
        <v>20.18</v>
      </c>
      <c r="G393" s="449">
        <f t="shared" si="36"/>
        <v>0</v>
      </c>
      <c r="H393" s="449">
        <f>'Data information'!F610</f>
        <v>0</v>
      </c>
      <c r="I393" s="449">
        <f t="shared" si="37"/>
        <v>0</v>
      </c>
      <c r="J393" s="449">
        <f t="shared" si="38"/>
        <v>0</v>
      </c>
      <c r="K393" s="460"/>
    </row>
    <row r="394" spans="1:11" s="500" customFormat="1" hidden="1">
      <c r="A394" s="460"/>
      <c r="B394" s="482"/>
      <c r="C394" s="489" t="str">
        <f>'Data information'!C611</f>
        <v xml:space="preserve"> - Dowel 4-DB20 ยาว 0.40 ม.  (DETAIL-2)</v>
      </c>
      <c r="D394" s="449"/>
      <c r="E394" s="450" t="str">
        <f>'Data information'!D611</f>
        <v>กก.</v>
      </c>
      <c r="F394" s="449">
        <f>'Data information'!E611</f>
        <v>20.18</v>
      </c>
      <c r="G394" s="449">
        <f t="shared" si="36"/>
        <v>0</v>
      </c>
      <c r="H394" s="449">
        <f>'Data information'!F611</f>
        <v>0</v>
      </c>
      <c r="I394" s="449">
        <f t="shared" si="37"/>
        <v>0</v>
      </c>
      <c r="J394" s="449">
        <f t="shared" si="38"/>
        <v>0</v>
      </c>
      <c r="K394" s="460"/>
    </row>
    <row r="395" spans="1:11" s="500" customFormat="1" hidden="1">
      <c r="A395" s="460"/>
      <c r="B395" s="482"/>
      <c r="C395" s="489" t="str">
        <f>'Data information'!C612</f>
        <v xml:space="preserve"> - Dowel 8-DB16 ยาว 0.40 ม.  (DETAIL-3A)</v>
      </c>
      <c r="D395" s="449"/>
      <c r="E395" s="450" t="str">
        <f>'Data information'!D612</f>
        <v>กก.</v>
      </c>
      <c r="F395" s="449">
        <f>'Data information'!E612</f>
        <v>20.14</v>
      </c>
      <c r="G395" s="449">
        <f t="shared" si="36"/>
        <v>0</v>
      </c>
      <c r="H395" s="449">
        <f>'Data information'!F612</f>
        <v>0</v>
      </c>
      <c r="I395" s="449">
        <f t="shared" si="37"/>
        <v>0</v>
      </c>
      <c r="J395" s="449">
        <f t="shared" si="38"/>
        <v>0</v>
      </c>
      <c r="K395" s="460"/>
    </row>
    <row r="396" spans="1:11" s="500" customFormat="1" hidden="1">
      <c r="A396" s="460"/>
      <c r="B396" s="482"/>
      <c r="C396" s="489" t="str">
        <f>'Data information'!C613</f>
        <v xml:space="preserve"> - ค่าแรงเชื่อม ประกอบเหล็ก</v>
      </c>
      <c r="D396" s="449"/>
      <c r="E396" s="450" t="str">
        <f>'Data information'!D613</f>
        <v>กก.</v>
      </c>
      <c r="F396" s="449">
        <f>'Data information'!E613</f>
        <v>0</v>
      </c>
      <c r="G396" s="449">
        <f t="shared" si="36"/>
        <v>0</v>
      </c>
      <c r="H396" s="449">
        <f>'Data information'!F613</f>
        <v>10</v>
      </c>
      <c r="I396" s="449">
        <f t="shared" si="37"/>
        <v>0</v>
      </c>
      <c r="J396" s="449">
        <f t="shared" si="38"/>
        <v>0</v>
      </c>
      <c r="K396" s="460"/>
    </row>
    <row r="397" spans="1:11" s="500" customFormat="1" hidden="1">
      <c r="A397" s="460"/>
      <c r="B397" s="482"/>
      <c r="C397" s="489" t="str">
        <f>'Data information'!C614</f>
        <v xml:space="preserve"> - ทาสีกันสนิม</v>
      </c>
      <c r="D397" s="449"/>
      <c r="E397" s="450" t="str">
        <f>'Data information'!D614</f>
        <v>ตร.ม.</v>
      </c>
      <c r="F397" s="449">
        <f>'Data information'!E614</f>
        <v>22.42</v>
      </c>
      <c r="G397" s="449">
        <f t="shared" si="36"/>
        <v>0</v>
      </c>
      <c r="H397" s="449">
        <f>'Data information'!F614</f>
        <v>30</v>
      </c>
      <c r="I397" s="449">
        <f t="shared" si="37"/>
        <v>0</v>
      </c>
      <c r="J397" s="449">
        <f t="shared" si="38"/>
        <v>0</v>
      </c>
      <c r="K397" s="460"/>
    </row>
    <row r="398" spans="1:11" s="500" customFormat="1" hidden="1">
      <c r="A398" s="460"/>
      <c r="B398" s="482"/>
      <c r="C398" s="489" t="str">
        <f>'Data information'!C615</f>
        <v xml:space="preserve"> - ทาสีน้ำมัน</v>
      </c>
      <c r="D398" s="449"/>
      <c r="E398" s="450" t="str">
        <f>'Data information'!D615</f>
        <v>ตร.ม.</v>
      </c>
      <c r="F398" s="449">
        <f>'Data information'!E615</f>
        <v>66.12</v>
      </c>
      <c r="G398" s="449">
        <f t="shared" si="36"/>
        <v>0</v>
      </c>
      <c r="H398" s="449">
        <f>'Data information'!F615</f>
        <v>35</v>
      </c>
      <c r="I398" s="449">
        <f t="shared" si="37"/>
        <v>0</v>
      </c>
      <c r="J398" s="449">
        <f t="shared" si="38"/>
        <v>0</v>
      </c>
      <c r="K398" s="460"/>
    </row>
    <row r="399" spans="1:11" s="500" customFormat="1" hidden="1">
      <c r="A399" s="460"/>
      <c r="B399" s="482"/>
      <c r="C399" s="489" t="str">
        <f>'Data information'!C616</f>
        <v xml:space="preserve"> - งานราวเหล็ก ราวบันได ST.3</v>
      </c>
      <c r="D399" s="449"/>
      <c r="E399" s="450" t="str">
        <f>'Data information'!D616</f>
        <v>ม.</v>
      </c>
      <c r="F399" s="449">
        <f>'Data information'!E616</f>
        <v>303.774</v>
      </c>
      <c r="G399" s="449">
        <f t="shared" si="36"/>
        <v>0</v>
      </c>
      <c r="H399" s="449">
        <f>'Data information'!F616</f>
        <v>114</v>
      </c>
      <c r="I399" s="449">
        <f t="shared" si="37"/>
        <v>0</v>
      </c>
      <c r="J399" s="449">
        <f t="shared" si="38"/>
        <v>0</v>
      </c>
      <c r="K399" s="460"/>
    </row>
    <row r="400" spans="1:11" s="500" customFormat="1" hidden="1">
      <c r="A400" s="460"/>
      <c r="B400" s="482"/>
      <c r="C400" s="485" t="str">
        <f>'Data information'!C617</f>
        <v>งานบันได ST.3 อาคาร 5</v>
      </c>
      <c r="D400" s="449"/>
      <c r="E400" s="450"/>
      <c r="F400" s="449"/>
      <c r="G400" s="449"/>
      <c r="H400" s="449"/>
      <c r="I400" s="449"/>
      <c r="J400" s="449"/>
      <c r="K400" s="460"/>
    </row>
    <row r="401" spans="1:11" s="500" customFormat="1" hidden="1">
      <c r="A401" s="460"/>
      <c r="B401" s="482"/>
      <c r="C401" s="489" t="str">
        <f>'Data information'!C618</f>
        <v xml:space="preserve"> - คอนกรีตโครงสร้าง  fc'= 280 ksc. ทรงกระบอก</v>
      </c>
      <c r="D401" s="449"/>
      <c r="E401" s="450" t="str">
        <f>'Data information'!D618</f>
        <v>ลบ.ม.</v>
      </c>
      <c r="F401" s="449">
        <f>'Data information'!E618</f>
        <v>1971.96</v>
      </c>
      <c r="G401" s="449">
        <f t="shared" si="36"/>
        <v>0</v>
      </c>
      <c r="H401" s="449">
        <f>'Data information'!F618</f>
        <v>519</v>
      </c>
      <c r="I401" s="449">
        <f t="shared" si="37"/>
        <v>0</v>
      </c>
      <c r="J401" s="449">
        <f t="shared" si="38"/>
        <v>0</v>
      </c>
      <c r="K401" s="460"/>
    </row>
    <row r="402" spans="1:11" s="500" customFormat="1" hidden="1">
      <c r="A402" s="460"/>
      <c r="B402" s="482"/>
      <c r="C402" s="489" t="str">
        <f>'Data information'!C619</f>
        <v xml:space="preserve">  - ไม้แบบทั่วไป  50%</v>
      </c>
      <c r="D402" s="449"/>
      <c r="E402" s="450" t="str">
        <f>'Data information'!D619</f>
        <v>ตร.ม.</v>
      </c>
      <c r="F402" s="449">
        <f>'Data information'!E619</f>
        <v>300</v>
      </c>
      <c r="G402" s="449">
        <f t="shared" si="36"/>
        <v>0</v>
      </c>
      <c r="H402" s="449">
        <f>'Data information'!F619</f>
        <v>0</v>
      </c>
      <c r="I402" s="449">
        <f t="shared" si="37"/>
        <v>0</v>
      </c>
      <c r="J402" s="449">
        <f t="shared" si="38"/>
        <v>0</v>
      </c>
      <c r="K402" s="460"/>
    </row>
    <row r="403" spans="1:11" s="500" customFormat="1" hidden="1">
      <c r="A403" s="460"/>
      <c r="B403" s="482"/>
      <c r="C403" s="489" t="str">
        <f>'Data information'!C620</f>
        <v xml:space="preserve">  - ค่าแรงไม้แบบ</v>
      </c>
      <c r="D403" s="449"/>
      <c r="E403" s="450" t="str">
        <f>'Data information'!D620</f>
        <v>ตร.ม.</v>
      </c>
      <c r="F403" s="449">
        <f>'Data information'!E620</f>
        <v>0</v>
      </c>
      <c r="G403" s="449">
        <f t="shared" si="36"/>
        <v>0</v>
      </c>
      <c r="H403" s="449">
        <f>'Data information'!F620</f>
        <v>115</v>
      </c>
      <c r="I403" s="449">
        <f t="shared" si="37"/>
        <v>0</v>
      </c>
      <c r="J403" s="449">
        <f t="shared" si="38"/>
        <v>0</v>
      </c>
      <c r="K403" s="460"/>
    </row>
    <row r="404" spans="1:11" s="500" customFormat="1" hidden="1">
      <c r="A404" s="460"/>
      <c r="B404" s="482"/>
      <c r="C404" s="489" t="str">
        <f>'Data information'!C621</f>
        <v xml:space="preserve">  - ไม้คร่าวยึดแบบหล่อคอนกรีต </v>
      </c>
      <c r="D404" s="449"/>
      <c r="E404" s="450" t="str">
        <f>'Data information'!D621</f>
        <v>ตร.ม.</v>
      </c>
      <c r="F404" s="449">
        <f>'Data information'!E621</f>
        <v>300</v>
      </c>
      <c r="G404" s="449">
        <f t="shared" si="36"/>
        <v>0</v>
      </c>
      <c r="H404" s="449">
        <f>'Data information'!F621</f>
        <v>0</v>
      </c>
      <c r="I404" s="449">
        <f t="shared" si="37"/>
        <v>0</v>
      </c>
      <c r="J404" s="449">
        <f t="shared" si="38"/>
        <v>0</v>
      </c>
      <c r="K404" s="460"/>
    </row>
    <row r="405" spans="1:11" s="500" customFormat="1" hidden="1">
      <c r="A405" s="460"/>
      <c r="B405" s="482"/>
      <c r="C405" s="489" t="str">
        <f>'Data information'!C622</f>
        <v xml:space="preserve">  - ตะปู</v>
      </c>
      <c r="D405" s="449"/>
      <c r="E405" s="450" t="str">
        <f>'Data information'!D622</f>
        <v>กก.</v>
      </c>
      <c r="F405" s="449">
        <f>'Data information'!E622</f>
        <v>58.88</v>
      </c>
      <c r="G405" s="449">
        <f t="shared" si="36"/>
        <v>0</v>
      </c>
      <c r="H405" s="449">
        <f>'Data information'!F622</f>
        <v>0</v>
      </c>
      <c r="I405" s="449">
        <f t="shared" si="37"/>
        <v>0</v>
      </c>
      <c r="J405" s="449">
        <f t="shared" si="38"/>
        <v>0</v>
      </c>
      <c r="K405" s="460"/>
    </row>
    <row r="406" spans="1:11" s="500" customFormat="1" hidden="1">
      <c r="A406" s="460"/>
      <c r="B406" s="482"/>
      <c r="C406" s="489" t="str">
        <f>'Data information'!C623</f>
        <v xml:space="preserve">  - เหล็กเส้นกลมผิวเรียบ SR.24 RB9 มม.</v>
      </c>
      <c r="D406" s="449"/>
      <c r="E406" s="450" t="str">
        <f>'Data information'!D623</f>
        <v>กก.</v>
      </c>
      <c r="F406" s="449">
        <f>'Data information'!E623</f>
        <v>20.79</v>
      </c>
      <c r="G406" s="449">
        <f t="shared" si="36"/>
        <v>0</v>
      </c>
      <c r="H406" s="449">
        <f>'Data information'!F623</f>
        <v>4.4000000000000004</v>
      </c>
      <c r="I406" s="449">
        <f t="shared" si="37"/>
        <v>0</v>
      </c>
      <c r="J406" s="449">
        <f t="shared" si="38"/>
        <v>0</v>
      </c>
      <c r="K406" s="460"/>
    </row>
    <row r="407" spans="1:11" s="500" customFormat="1" hidden="1">
      <c r="A407" s="460"/>
      <c r="B407" s="482"/>
      <c r="C407" s="489" t="str">
        <f>'Data information'!C624</f>
        <v xml:space="preserve">  - เหล็กเส้นกลมผิวข้ออ้อย SD.40 DB12 มม.</v>
      </c>
      <c r="D407" s="449"/>
      <c r="E407" s="450" t="str">
        <f>'Data information'!D624</f>
        <v>กก.</v>
      </c>
      <c r="F407" s="449">
        <f>'Data information'!E624</f>
        <v>20.2</v>
      </c>
      <c r="G407" s="449">
        <f t="shared" si="36"/>
        <v>0</v>
      </c>
      <c r="H407" s="449">
        <f>'Data information'!F624</f>
        <v>3.6</v>
      </c>
      <c r="I407" s="449">
        <f t="shared" si="37"/>
        <v>0</v>
      </c>
      <c r="J407" s="449">
        <f t="shared" si="38"/>
        <v>0</v>
      </c>
      <c r="K407" s="460"/>
    </row>
    <row r="408" spans="1:11" s="500" customFormat="1" hidden="1">
      <c r="A408" s="460"/>
      <c r="B408" s="482"/>
      <c r="C408" s="489" t="str">
        <f>'Data information'!C625</f>
        <v xml:space="preserve"> - ลวดผูกเหล็ก</v>
      </c>
      <c r="D408" s="449"/>
      <c r="E408" s="450" t="str">
        <f>'Data information'!D625</f>
        <v>กก.</v>
      </c>
      <c r="F408" s="449">
        <f>'Data information'!E625</f>
        <v>34.42</v>
      </c>
      <c r="G408" s="449">
        <f t="shared" si="36"/>
        <v>0</v>
      </c>
      <c r="H408" s="449">
        <f>'Data information'!F625</f>
        <v>0</v>
      </c>
      <c r="I408" s="449">
        <f t="shared" si="37"/>
        <v>0</v>
      </c>
      <c r="J408" s="449">
        <f t="shared" si="38"/>
        <v>0</v>
      </c>
      <c r="K408" s="460"/>
    </row>
    <row r="409" spans="1:11" s="500" customFormat="1" hidden="1">
      <c r="A409" s="460"/>
      <c r="B409" s="482"/>
      <c r="C409" s="489" t="str">
        <f>'Data information'!C626</f>
        <v xml:space="preserve"> - กันลื่นเหล็กสี่เหลี่ยมตัน ขนาด 1x1 ซม.(จมูกบันได)</v>
      </c>
      <c r="D409" s="449"/>
      <c r="E409" s="450" t="str">
        <f>'Data information'!D626</f>
        <v>ม.</v>
      </c>
      <c r="F409" s="449">
        <f>'Data information'!E626</f>
        <v>30</v>
      </c>
      <c r="G409" s="449">
        <f t="shared" si="36"/>
        <v>0</v>
      </c>
      <c r="H409" s="449">
        <f>'Data information'!F626</f>
        <v>0</v>
      </c>
      <c r="I409" s="449">
        <f t="shared" si="37"/>
        <v>0</v>
      </c>
      <c r="J409" s="449">
        <f t="shared" si="38"/>
        <v>0</v>
      </c>
      <c r="K409" s="460"/>
    </row>
    <row r="410" spans="1:11" s="500" customFormat="1" hidden="1">
      <c r="A410" s="460"/>
      <c r="B410" s="482"/>
      <c r="C410" s="485" t="str">
        <f>'Data information'!C627</f>
        <v>งานบันได ST.4 อาคาร 2</v>
      </c>
      <c r="D410" s="449"/>
      <c r="E410" s="450"/>
      <c r="F410" s="449"/>
      <c r="G410" s="449"/>
      <c r="H410" s="449"/>
      <c r="I410" s="449"/>
      <c r="J410" s="449"/>
      <c r="K410" s="460"/>
    </row>
    <row r="411" spans="1:11" s="500" customFormat="1" hidden="1">
      <c r="A411" s="460"/>
      <c r="B411" s="482"/>
      <c r="C411" s="489" t="str">
        <f>'Data information'!C628</f>
        <v xml:space="preserve"> - H-390X300X10X16 mm.( แม่บันได )</v>
      </c>
      <c r="D411" s="449"/>
      <c r="E411" s="450" t="str">
        <f>'Data information'!D628</f>
        <v>กก.</v>
      </c>
      <c r="F411" s="449">
        <f>'Data information'!E628</f>
        <v>34.64</v>
      </c>
      <c r="G411" s="449">
        <f t="shared" si="36"/>
        <v>0</v>
      </c>
      <c r="H411" s="449">
        <f>'Data information'!F628</f>
        <v>0</v>
      </c>
      <c r="I411" s="449">
        <f t="shared" si="37"/>
        <v>0</v>
      </c>
      <c r="J411" s="449">
        <f t="shared" si="38"/>
        <v>0</v>
      </c>
      <c r="K411" s="460"/>
    </row>
    <row r="412" spans="1:11" s="500" customFormat="1" hidden="1">
      <c r="A412" s="460"/>
      <c r="B412" s="482"/>
      <c r="C412" s="489" t="str">
        <f>'Data information'!C629</f>
        <v xml:space="preserve"> - H-390X300X10X16 mm.</v>
      </c>
      <c r="D412" s="449"/>
      <c r="E412" s="450" t="str">
        <f>'Data information'!D629</f>
        <v>กก.</v>
      </c>
      <c r="F412" s="449">
        <f>'Data information'!E629</f>
        <v>34.64</v>
      </c>
      <c r="G412" s="449">
        <f t="shared" si="36"/>
        <v>0</v>
      </c>
      <c r="H412" s="449">
        <f>'Data information'!F629</f>
        <v>0</v>
      </c>
      <c r="I412" s="449">
        <f t="shared" si="37"/>
        <v>0</v>
      </c>
      <c r="J412" s="449">
        <f t="shared" si="38"/>
        <v>0</v>
      </c>
      <c r="K412" s="460"/>
    </row>
    <row r="413" spans="1:11" s="500" customFormat="1" hidden="1">
      <c r="A413" s="460"/>
      <c r="B413" s="482"/>
      <c r="C413" s="489" t="str">
        <f>'Data information'!C630</f>
        <v xml:space="preserve"> - แผ่นเหล็กเรียบดำหนา 6 มม. (ลูกตั้ง-ลูกนอน)</v>
      </c>
      <c r="D413" s="449"/>
      <c r="E413" s="450" t="str">
        <f>'Data information'!D630</f>
        <v>กก.</v>
      </c>
      <c r="F413" s="449">
        <f>'Data information'!E630</f>
        <v>25.12</v>
      </c>
      <c r="G413" s="449">
        <f t="shared" si="36"/>
        <v>0</v>
      </c>
      <c r="H413" s="449">
        <f>'Data information'!F630</f>
        <v>0</v>
      </c>
      <c r="I413" s="449">
        <f t="shared" si="37"/>
        <v>0</v>
      </c>
      <c r="J413" s="449">
        <f t="shared" si="38"/>
        <v>0</v>
      </c>
      <c r="K413" s="460"/>
    </row>
    <row r="414" spans="1:11" s="500" customFormat="1" hidden="1">
      <c r="A414" s="460"/>
      <c r="B414" s="482"/>
      <c r="C414" s="489" t="str">
        <f>'Data information'!C631</f>
        <v xml:space="preserve"> - แผ่นเหล็กขนาด 1000X400X25mm. </v>
      </c>
      <c r="D414" s="449"/>
      <c r="E414" s="450" t="str">
        <f>'Data information'!D631</f>
        <v>กก.</v>
      </c>
      <c r="F414" s="449">
        <f>'Data information'!E631</f>
        <v>28.44</v>
      </c>
      <c r="G414" s="449">
        <f t="shared" si="36"/>
        <v>0</v>
      </c>
      <c r="H414" s="449">
        <f>'Data information'!F631</f>
        <v>0</v>
      </c>
      <c r="I414" s="449">
        <f t="shared" si="37"/>
        <v>0</v>
      </c>
      <c r="J414" s="449">
        <f t="shared" si="38"/>
        <v>0</v>
      </c>
      <c r="K414" s="460"/>
    </row>
    <row r="415" spans="1:11" s="500" customFormat="1" hidden="1">
      <c r="A415" s="460"/>
      <c r="B415" s="482"/>
      <c r="C415" s="489" t="str">
        <f>'Data information'!C632</f>
        <v xml:space="preserve"> - แผ่นเหล็กขนาด 400X400X25mm. </v>
      </c>
      <c r="D415" s="449"/>
      <c r="E415" s="450" t="str">
        <f>'Data information'!D632</f>
        <v>กก.</v>
      </c>
      <c r="F415" s="449">
        <f>'Data information'!E632</f>
        <v>28.44</v>
      </c>
      <c r="G415" s="449">
        <f t="shared" si="36"/>
        <v>0</v>
      </c>
      <c r="H415" s="449">
        <f>'Data information'!F632</f>
        <v>0</v>
      </c>
      <c r="I415" s="449">
        <f t="shared" si="37"/>
        <v>0</v>
      </c>
      <c r="J415" s="449">
        <f t="shared" si="38"/>
        <v>0</v>
      </c>
      <c r="K415" s="460"/>
    </row>
    <row r="416" spans="1:11" s="500" customFormat="1" hidden="1">
      <c r="A416" s="460"/>
      <c r="B416" s="482"/>
      <c r="C416" s="489" t="str">
        <f>'Data information'!C633</f>
        <v xml:space="preserve"> - ค่าแรงเชื่อม ประกอบเหล็กโครงสร้าง</v>
      </c>
      <c r="D416" s="449"/>
      <c r="E416" s="450" t="str">
        <f>'Data information'!D633</f>
        <v>กก.</v>
      </c>
      <c r="F416" s="449">
        <f>'Data information'!E633</f>
        <v>0</v>
      </c>
      <c r="G416" s="449">
        <f t="shared" si="36"/>
        <v>0</v>
      </c>
      <c r="H416" s="449">
        <f>'Data information'!F633</f>
        <v>10</v>
      </c>
      <c r="I416" s="449">
        <f t="shared" si="37"/>
        <v>0</v>
      </c>
      <c r="J416" s="449">
        <f t="shared" si="38"/>
        <v>0</v>
      </c>
      <c r="K416" s="460"/>
    </row>
    <row r="417" spans="1:11" s="500" customFormat="1" hidden="1">
      <c r="A417" s="460"/>
      <c r="B417" s="482"/>
      <c r="C417" s="489" t="str">
        <f>'Data information'!C634</f>
        <v xml:space="preserve"> - Dowel DB25  (ฝังลึก 0.40 ม.)</v>
      </c>
      <c r="D417" s="449"/>
      <c r="E417" s="450" t="str">
        <f>'Data information'!D634</f>
        <v>กก.</v>
      </c>
      <c r="F417" s="449">
        <f>'Data information'!E634</f>
        <v>20.41</v>
      </c>
      <c r="G417" s="449">
        <f t="shared" si="36"/>
        <v>0</v>
      </c>
      <c r="H417" s="449">
        <f>'Data information'!F634</f>
        <v>0</v>
      </c>
      <c r="I417" s="449">
        <f t="shared" si="37"/>
        <v>0</v>
      </c>
      <c r="J417" s="449">
        <f t="shared" si="38"/>
        <v>0</v>
      </c>
      <c r="K417" s="460"/>
    </row>
    <row r="418" spans="1:11" s="500" customFormat="1" hidden="1">
      <c r="A418" s="460"/>
      <c r="B418" s="482"/>
      <c r="C418" s="489" t="str">
        <f>'Data information'!C635</f>
        <v xml:space="preserve"> - คอนกรีต ขัดมันเรียบ (ลูกนอนบันได)</v>
      </c>
      <c r="D418" s="449"/>
      <c r="E418" s="450" t="str">
        <f>'Data information'!D635</f>
        <v>ลบ.ม.</v>
      </c>
      <c r="F418" s="449">
        <f>'Data information'!E635</f>
        <v>1971.96</v>
      </c>
      <c r="G418" s="449">
        <f t="shared" si="36"/>
        <v>0</v>
      </c>
      <c r="H418" s="449">
        <f>'Data information'!F635</f>
        <v>519</v>
      </c>
      <c r="I418" s="449">
        <f t="shared" si="37"/>
        <v>0</v>
      </c>
      <c r="J418" s="449">
        <f t="shared" si="38"/>
        <v>0</v>
      </c>
      <c r="K418" s="460"/>
    </row>
    <row r="419" spans="1:11" s="500" customFormat="1" hidden="1">
      <c r="A419" s="460"/>
      <c r="B419" s="482"/>
      <c r="C419" s="489" t="str">
        <f>'Data information'!C636</f>
        <v xml:space="preserve"> - เหล็กเสริม RB 9 มม.</v>
      </c>
      <c r="D419" s="449"/>
      <c r="E419" s="450" t="str">
        <f>'Data information'!D636</f>
        <v>กก.</v>
      </c>
      <c r="F419" s="449">
        <f>'Data information'!E636</f>
        <v>20.79</v>
      </c>
      <c r="G419" s="449">
        <f t="shared" si="36"/>
        <v>0</v>
      </c>
      <c r="H419" s="449">
        <f>'Data information'!F636</f>
        <v>4.4000000000000004</v>
      </c>
      <c r="I419" s="449">
        <f t="shared" si="37"/>
        <v>0</v>
      </c>
      <c r="J419" s="449">
        <f t="shared" si="38"/>
        <v>0</v>
      </c>
      <c r="K419" s="460"/>
    </row>
    <row r="420" spans="1:11" s="500" customFormat="1" hidden="1">
      <c r="A420" s="460"/>
      <c r="B420" s="482"/>
      <c r="C420" s="489" t="str">
        <f>'Data information'!C637</f>
        <v xml:space="preserve"> - เหล็กเสริม DB 12 มม.</v>
      </c>
      <c r="D420" s="449"/>
      <c r="E420" s="450" t="str">
        <f>'Data information'!D637</f>
        <v>กก.</v>
      </c>
      <c r="F420" s="449">
        <f>'Data information'!E637</f>
        <v>20.2</v>
      </c>
      <c r="G420" s="449">
        <f t="shared" si="36"/>
        <v>0</v>
      </c>
      <c r="H420" s="449">
        <f>'Data information'!F637</f>
        <v>3.6</v>
      </c>
      <c r="I420" s="449">
        <f t="shared" si="37"/>
        <v>0</v>
      </c>
      <c r="J420" s="449">
        <f t="shared" si="38"/>
        <v>0</v>
      </c>
      <c r="K420" s="460"/>
    </row>
    <row r="421" spans="1:11" s="500" customFormat="1" hidden="1">
      <c r="A421" s="460"/>
      <c r="B421" s="482"/>
      <c r="C421" s="489" t="str">
        <f>'Data information'!C638</f>
        <v xml:space="preserve"> - ลวดผูกเหล็ก</v>
      </c>
      <c r="D421" s="449"/>
      <c r="E421" s="450" t="str">
        <f>'Data information'!D638</f>
        <v>กก.</v>
      </c>
      <c r="F421" s="449">
        <f>'Data information'!E638</f>
        <v>34.42</v>
      </c>
      <c r="G421" s="449">
        <f t="shared" si="36"/>
        <v>0</v>
      </c>
      <c r="H421" s="449">
        <f>'Data information'!F638</f>
        <v>0</v>
      </c>
      <c r="I421" s="449">
        <f t="shared" si="37"/>
        <v>0</v>
      </c>
      <c r="J421" s="449">
        <f t="shared" si="38"/>
        <v>0</v>
      </c>
      <c r="K421" s="460"/>
    </row>
    <row r="422" spans="1:11" s="500" customFormat="1" hidden="1">
      <c r="A422" s="460"/>
      <c r="B422" s="482"/>
      <c r="C422" s="489" t="str">
        <f>'Data information'!C639</f>
        <v xml:space="preserve"> - กันลื่นเหล็กสี่เหลี่ยมตัน ขนาด 1x1 ซม.(จมูกบันได)</v>
      </c>
      <c r="D422" s="449"/>
      <c r="E422" s="450" t="str">
        <f>'Data information'!D639</f>
        <v>ม.</v>
      </c>
      <c r="F422" s="449">
        <f>'Data information'!E639</f>
        <v>30</v>
      </c>
      <c r="G422" s="449">
        <f t="shared" si="36"/>
        <v>0</v>
      </c>
      <c r="H422" s="449">
        <f>'Data information'!F639</f>
        <v>0</v>
      </c>
      <c r="I422" s="449">
        <f t="shared" si="37"/>
        <v>0</v>
      </c>
      <c r="J422" s="449">
        <f t="shared" si="38"/>
        <v>0</v>
      </c>
      <c r="K422" s="460"/>
    </row>
    <row r="423" spans="1:11" s="500" customFormat="1" hidden="1">
      <c r="A423" s="460"/>
      <c r="B423" s="482"/>
      <c r="C423" s="489" t="str">
        <f>'Data information'!C640</f>
        <v xml:space="preserve"> - ทาสีกันสนิม</v>
      </c>
      <c r="D423" s="449"/>
      <c r="E423" s="450" t="str">
        <f>'Data information'!D640</f>
        <v>ตร.ม.</v>
      </c>
      <c r="F423" s="449">
        <f>'Data information'!E640</f>
        <v>22.42</v>
      </c>
      <c r="G423" s="449">
        <f t="shared" si="36"/>
        <v>0</v>
      </c>
      <c r="H423" s="449">
        <f>'Data information'!F640</f>
        <v>30</v>
      </c>
      <c r="I423" s="449">
        <f t="shared" si="37"/>
        <v>0</v>
      </c>
      <c r="J423" s="449">
        <f t="shared" si="38"/>
        <v>0</v>
      </c>
      <c r="K423" s="460"/>
    </row>
    <row r="424" spans="1:11" s="500" customFormat="1" hidden="1">
      <c r="A424" s="460"/>
      <c r="B424" s="482"/>
      <c r="C424" s="489" t="str">
        <f>'Data information'!C641</f>
        <v xml:space="preserve"> - ทาสีน้ำมัน</v>
      </c>
      <c r="D424" s="449"/>
      <c r="E424" s="450" t="str">
        <f>'Data information'!D641</f>
        <v>ตร.ม.</v>
      </c>
      <c r="F424" s="449">
        <f>'Data information'!E641</f>
        <v>66.12</v>
      </c>
      <c r="G424" s="449">
        <f t="shared" si="36"/>
        <v>0</v>
      </c>
      <c r="H424" s="449">
        <f>'Data information'!F641</f>
        <v>35</v>
      </c>
      <c r="I424" s="449">
        <f t="shared" si="37"/>
        <v>0</v>
      </c>
      <c r="J424" s="449">
        <f t="shared" si="38"/>
        <v>0</v>
      </c>
      <c r="K424" s="460"/>
    </row>
    <row r="425" spans="1:11" s="500" customFormat="1" hidden="1">
      <c r="A425" s="460"/>
      <c r="B425" s="482"/>
      <c r="C425" s="489" t="str">
        <f>'Data information'!C642</f>
        <v xml:space="preserve"> - งานราวเหล็ก ราวบันได</v>
      </c>
      <c r="D425" s="449"/>
      <c r="E425" s="450" t="str">
        <f>'Data information'!D642</f>
        <v>ม.</v>
      </c>
      <c r="F425" s="449">
        <f>'Data information'!E642</f>
        <v>1838.53</v>
      </c>
      <c r="G425" s="449">
        <f t="shared" si="36"/>
        <v>0</v>
      </c>
      <c r="H425" s="449">
        <f>'Data information'!F642</f>
        <v>560</v>
      </c>
      <c r="I425" s="449">
        <f t="shared" si="37"/>
        <v>0</v>
      </c>
      <c r="J425" s="449">
        <f t="shared" si="38"/>
        <v>0</v>
      </c>
      <c r="K425" s="460"/>
    </row>
    <row r="426" spans="1:11" s="500" customFormat="1" hidden="1">
      <c r="A426" s="460"/>
      <c r="B426" s="482"/>
      <c r="C426" s="485" t="str">
        <f>'Data information'!C643</f>
        <v>งานบันได ST.4 อาคาร 3</v>
      </c>
      <c r="D426" s="449"/>
      <c r="E426" s="450"/>
      <c r="F426" s="449"/>
      <c r="G426" s="449"/>
      <c r="H426" s="449"/>
      <c r="I426" s="449"/>
      <c r="J426" s="449"/>
      <c r="K426" s="460"/>
    </row>
    <row r="427" spans="1:11" s="500" customFormat="1" hidden="1">
      <c r="A427" s="460"/>
      <c r="B427" s="482"/>
      <c r="C427" s="489" t="str">
        <f>'Data information'!C644</f>
        <v xml:space="preserve"> - CX- H-200X200X8X12mm.</v>
      </c>
      <c r="D427" s="449"/>
      <c r="E427" s="450" t="str">
        <f>'Data information'!D644</f>
        <v>กก.</v>
      </c>
      <c r="F427" s="449">
        <f>'Data information'!E644</f>
        <v>33.409999999999997</v>
      </c>
      <c r="G427" s="449">
        <f t="shared" si="36"/>
        <v>0</v>
      </c>
      <c r="H427" s="449">
        <f>'Data information'!F644</f>
        <v>0</v>
      </c>
      <c r="I427" s="449">
        <f t="shared" si="37"/>
        <v>0</v>
      </c>
      <c r="J427" s="449">
        <f t="shared" si="38"/>
        <v>0</v>
      </c>
      <c r="K427" s="460"/>
    </row>
    <row r="428" spans="1:11" s="500" customFormat="1" hidden="1">
      <c r="A428" s="460"/>
      <c r="B428" s="482"/>
      <c r="C428" s="489" t="str">
        <f>'Data information'!C645</f>
        <v xml:space="preserve"> - แม่บันได H-200X200X8X12mm.</v>
      </c>
      <c r="D428" s="449"/>
      <c r="E428" s="450" t="str">
        <f>'Data information'!D645</f>
        <v>กก.</v>
      </c>
      <c r="F428" s="449">
        <f>'Data information'!E645</f>
        <v>33.409999999999997</v>
      </c>
      <c r="G428" s="449">
        <f t="shared" si="36"/>
        <v>0</v>
      </c>
      <c r="H428" s="449">
        <f>'Data information'!F645</f>
        <v>0</v>
      </c>
      <c r="I428" s="449">
        <f t="shared" si="37"/>
        <v>0</v>
      </c>
      <c r="J428" s="449">
        <f t="shared" si="38"/>
        <v>0</v>
      </c>
      <c r="K428" s="460"/>
    </row>
    <row r="429" spans="1:11" s="500" customFormat="1" hidden="1">
      <c r="A429" s="460"/>
      <c r="B429" s="482"/>
      <c r="C429" s="489" t="str">
        <f>'Data information'!C646</f>
        <v xml:space="preserve"> -  H-194X150X6X9mm.</v>
      </c>
      <c r="D429" s="449"/>
      <c r="E429" s="450" t="str">
        <f>'Data information'!D646</f>
        <v>กก.</v>
      </c>
      <c r="F429" s="449">
        <f>'Data information'!E646</f>
        <v>34.020000000000003</v>
      </c>
      <c r="G429" s="449">
        <f t="shared" ref="G429:G492" si="39">D429*F429</f>
        <v>0</v>
      </c>
      <c r="H429" s="449">
        <f>'Data information'!F646</f>
        <v>0</v>
      </c>
      <c r="I429" s="449">
        <f t="shared" ref="I429:I492" si="40">D429*H429</f>
        <v>0</v>
      </c>
      <c r="J429" s="449">
        <f t="shared" ref="J429:J492" si="41">G429+I429</f>
        <v>0</v>
      </c>
      <c r="K429" s="460"/>
    </row>
    <row r="430" spans="1:11" s="500" customFormat="1" hidden="1">
      <c r="A430" s="460"/>
      <c r="B430" s="482"/>
      <c r="C430" s="489" t="str">
        <f>'Data information'!C647</f>
        <v xml:space="preserve"> - C-CHANNELS 200X80X7.5X11.0mm.</v>
      </c>
      <c r="D430" s="449"/>
      <c r="E430" s="450" t="str">
        <f>'Data information'!D647</f>
        <v>กก.</v>
      </c>
      <c r="F430" s="449">
        <f>'Data information'!E647</f>
        <v>35.840000000000003</v>
      </c>
      <c r="G430" s="449">
        <f t="shared" si="39"/>
        <v>0</v>
      </c>
      <c r="H430" s="449">
        <f>'Data information'!F647</f>
        <v>0</v>
      </c>
      <c r="I430" s="449">
        <f t="shared" si="40"/>
        <v>0</v>
      </c>
      <c r="J430" s="449">
        <f t="shared" si="41"/>
        <v>0</v>
      </c>
      <c r="K430" s="460"/>
    </row>
    <row r="431" spans="1:11" s="500" customFormat="1" hidden="1">
      <c r="A431" s="460"/>
      <c r="B431" s="482"/>
      <c r="C431" s="489" t="str">
        <f>'Data information'!C648</f>
        <v xml:space="preserve"> - ลูกนอนบันไดแผ่นเหล็กลายตีนไก่  หนา 6 มม.พับ</v>
      </c>
      <c r="D431" s="449"/>
      <c r="E431" s="450" t="str">
        <f>'Data information'!D648</f>
        <v>กก.</v>
      </c>
      <c r="F431" s="449">
        <f>'Data information'!E648</f>
        <v>39.79</v>
      </c>
      <c r="G431" s="449">
        <f t="shared" si="39"/>
        <v>0</v>
      </c>
      <c r="H431" s="449">
        <f>'Data information'!F648</f>
        <v>0</v>
      </c>
      <c r="I431" s="449">
        <f t="shared" si="40"/>
        <v>0</v>
      </c>
      <c r="J431" s="449">
        <f t="shared" si="41"/>
        <v>0</v>
      </c>
      <c r="K431" s="460"/>
    </row>
    <row r="432" spans="1:11" s="500" customFormat="1" hidden="1">
      <c r="A432" s="460"/>
      <c r="B432" s="482"/>
      <c r="C432" s="489" t="str">
        <f>'Data information'!C649</f>
        <v xml:space="preserve"> - ชานพักบันไดแผ่นเหล็กลายตีนไก่  หนา 6 มม.</v>
      </c>
      <c r="D432" s="449"/>
      <c r="E432" s="450" t="str">
        <f>'Data information'!D649</f>
        <v>กก.</v>
      </c>
      <c r="F432" s="449">
        <f>'Data information'!E649</f>
        <v>39.79</v>
      </c>
      <c r="G432" s="449">
        <f t="shared" si="39"/>
        <v>0</v>
      </c>
      <c r="H432" s="449">
        <f>'Data information'!F649</f>
        <v>0</v>
      </c>
      <c r="I432" s="449">
        <f t="shared" si="40"/>
        <v>0</v>
      </c>
      <c r="J432" s="449">
        <f t="shared" si="41"/>
        <v>0</v>
      </c>
      <c r="K432" s="460"/>
    </row>
    <row r="433" spans="1:11" s="500" customFormat="1" hidden="1">
      <c r="A433" s="460"/>
      <c r="B433" s="482"/>
      <c r="C433" s="489" t="str">
        <f>'Data information'!C650</f>
        <v xml:space="preserve"> - L 50x50x3mm</v>
      </c>
      <c r="D433" s="449"/>
      <c r="E433" s="450" t="str">
        <f>'Data information'!D650</f>
        <v>กก.</v>
      </c>
      <c r="F433" s="449">
        <f>'Data information'!E650</f>
        <v>22.85</v>
      </c>
      <c r="G433" s="449">
        <f t="shared" si="39"/>
        <v>0</v>
      </c>
      <c r="H433" s="449">
        <f>'Data information'!F650</f>
        <v>0</v>
      </c>
      <c r="I433" s="449">
        <f t="shared" si="40"/>
        <v>0</v>
      </c>
      <c r="J433" s="449">
        <f t="shared" si="41"/>
        <v>0</v>
      </c>
      <c r="K433" s="460"/>
    </row>
    <row r="434" spans="1:11" s="500" customFormat="1" hidden="1">
      <c r="A434" s="460"/>
      <c r="B434" s="482"/>
      <c r="C434" s="489" t="str">
        <f>'Data information'!C651</f>
        <v xml:space="preserve"> - แผ่นเหล็กขนาด 250X400X20mm. </v>
      </c>
      <c r="D434" s="449"/>
      <c r="E434" s="450" t="str">
        <f>'Data information'!D651</f>
        <v>กก.</v>
      </c>
      <c r="F434" s="449">
        <f>'Data information'!E651</f>
        <v>28.692401372212689</v>
      </c>
      <c r="G434" s="449">
        <f t="shared" si="39"/>
        <v>0</v>
      </c>
      <c r="H434" s="449">
        <f>'Data information'!F651</f>
        <v>0</v>
      </c>
      <c r="I434" s="449">
        <f t="shared" si="40"/>
        <v>0</v>
      </c>
      <c r="J434" s="449">
        <f t="shared" si="41"/>
        <v>0</v>
      </c>
      <c r="K434" s="460"/>
    </row>
    <row r="435" spans="1:11" s="500" customFormat="1" hidden="1">
      <c r="A435" s="460"/>
      <c r="B435" s="482"/>
      <c r="C435" s="489" t="str">
        <f>'Data information'!C652</f>
        <v xml:space="preserve"> - แผ่นเหล็กขนาด 250X250X20mm. Detail ST-E</v>
      </c>
      <c r="D435" s="449"/>
      <c r="E435" s="450" t="str">
        <f>'Data information'!D652</f>
        <v>กก.</v>
      </c>
      <c r="F435" s="449">
        <f>'Data information'!E652</f>
        <v>28.692401372212689</v>
      </c>
      <c r="G435" s="449">
        <f t="shared" si="39"/>
        <v>0</v>
      </c>
      <c r="H435" s="449">
        <f>'Data information'!F652</f>
        <v>0</v>
      </c>
      <c r="I435" s="449">
        <f t="shared" si="40"/>
        <v>0</v>
      </c>
      <c r="J435" s="449">
        <f t="shared" si="41"/>
        <v>0</v>
      </c>
      <c r="K435" s="460"/>
    </row>
    <row r="436" spans="1:11" s="500" customFormat="1" hidden="1">
      <c r="A436" s="460"/>
      <c r="B436" s="482"/>
      <c r="C436" s="489" t="str">
        <f>'Data information'!C653</f>
        <v xml:space="preserve"> - แผ่นเหล็กขนาด 250X250X20mm. Detail 3A</v>
      </c>
      <c r="D436" s="449"/>
      <c r="E436" s="450" t="str">
        <f>'Data information'!D653</f>
        <v>กก.</v>
      </c>
      <c r="F436" s="449">
        <f>'Data information'!E653</f>
        <v>28.692401372212689</v>
      </c>
      <c r="G436" s="449">
        <f t="shared" si="39"/>
        <v>0</v>
      </c>
      <c r="H436" s="449">
        <f>'Data information'!F653</f>
        <v>0</v>
      </c>
      <c r="I436" s="449">
        <f t="shared" si="40"/>
        <v>0</v>
      </c>
      <c r="J436" s="449">
        <f t="shared" si="41"/>
        <v>0</v>
      </c>
      <c r="K436" s="460"/>
    </row>
    <row r="437" spans="1:11" s="500" customFormat="1" hidden="1">
      <c r="A437" s="460"/>
      <c r="B437" s="482"/>
      <c r="C437" s="489" t="str">
        <f>'Data information'!C654</f>
        <v xml:space="preserve"> - Dowel 6-DB20 ยาว 0.40 ม. (DETAIL-1)</v>
      </c>
      <c r="D437" s="449"/>
      <c r="E437" s="450" t="str">
        <f>'Data information'!D654</f>
        <v>กก.</v>
      </c>
      <c r="F437" s="449">
        <f>'Data information'!E654</f>
        <v>20.18</v>
      </c>
      <c r="G437" s="449">
        <f t="shared" si="39"/>
        <v>0</v>
      </c>
      <c r="H437" s="449">
        <f>'Data information'!F654</f>
        <v>0</v>
      </c>
      <c r="I437" s="449">
        <f t="shared" si="40"/>
        <v>0</v>
      </c>
      <c r="J437" s="449">
        <f t="shared" si="41"/>
        <v>0</v>
      </c>
      <c r="K437" s="460"/>
    </row>
    <row r="438" spans="1:11" s="500" customFormat="1" hidden="1">
      <c r="A438" s="460"/>
      <c r="B438" s="482"/>
      <c r="C438" s="489" t="str">
        <f>'Data information'!C655</f>
        <v xml:space="preserve"> - Dowel 4-DB20 ยาว 0.40 ม.  (DETAIL-2)</v>
      </c>
      <c r="D438" s="449"/>
      <c r="E438" s="450" t="str">
        <f>'Data information'!D655</f>
        <v>กก.</v>
      </c>
      <c r="F438" s="449">
        <f>'Data information'!E655</f>
        <v>20.18</v>
      </c>
      <c r="G438" s="449">
        <f t="shared" si="39"/>
        <v>0</v>
      </c>
      <c r="H438" s="449">
        <f>'Data information'!F655</f>
        <v>0</v>
      </c>
      <c r="I438" s="449">
        <f t="shared" si="40"/>
        <v>0</v>
      </c>
      <c r="J438" s="449">
        <f t="shared" si="41"/>
        <v>0</v>
      </c>
      <c r="K438" s="460"/>
    </row>
    <row r="439" spans="1:11" s="500" customFormat="1" hidden="1">
      <c r="A439" s="460"/>
      <c r="B439" s="482"/>
      <c r="C439" s="489" t="str">
        <f>'Data information'!C656</f>
        <v xml:space="preserve"> - Dowel 8-DB16 ยาว 0.40 ม.  (DETAIL-3A)</v>
      </c>
      <c r="D439" s="449"/>
      <c r="E439" s="450" t="str">
        <f>'Data information'!D656</f>
        <v>กก.</v>
      </c>
      <c r="F439" s="449">
        <f>'Data information'!E656</f>
        <v>20.14</v>
      </c>
      <c r="G439" s="449">
        <f t="shared" si="39"/>
        <v>0</v>
      </c>
      <c r="H439" s="449">
        <f>'Data information'!F656</f>
        <v>0</v>
      </c>
      <c r="I439" s="449">
        <f t="shared" si="40"/>
        <v>0</v>
      </c>
      <c r="J439" s="449">
        <f t="shared" si="41"/>
        <v>0</v>
      </c>
      <c r="K439" s="460"/>
    </row>
    <row r="440" spans="1:11" s="500" customFormat="1" hidden="1">
      <c r="A440" s="460"/>
      <c r="B440" s="482"/>
      <c r="C440" s="489" t="str">
        <f>'Data information'!C657</f>
        <v xml:space="preserve"> - ค่าแรงเชื่อม ประกอบเหล็ก</v>
      </c>
      <c r="D440" s="449"/>
      <c r="E440" s="450" t="str">
        <f>'Data information'!D657</f>
        <v>กก.</v>
      </c>
      <c r="F440" s="449">
        <f>'Data information'!E657</f>
        <v>0</v>
      </c>
      <c r="G440" s="449">
        <f t="shared" si="39"/>
        <v>0</v>
      </c>
      <c r="H440" s="449">
        <f>'Data information'!F657</f>
        <v>10</v>
      </c>
      <c r="I440" s="449">
        <f t="shared" si="40"/>
        <v>0</v>
      </c>
      <c r="J440" s="449">
        <f t="shared" si="41"/>
        <v>0</v>
      </c>
      <c r="K440" s="460"/>
    </row>
    <row r="441" spans="1:11" s="500" customFormat="1" hidden="1">
      <c r="A441" s="460"/>
      <c r="B441" s="482"/>
      <c r="C441" s="489" t="str">
        <f>'Data information'!C658</f>
        <v xml:space="preserve"> - ทาสีกันสนิม</v>
      </c>
      <c r="D441" s="449"/>
      <c r="E441" s="450" t="str">
        <f>'Data information'!D658</f>
        <v>ตร.ม.</v>
      </c>
      <c r="F441" s="449">
        <f>'Data information'!E658</f>
        <v>22.42</v>
      </c>
      <c r="G441" s="449">
        <f t="shared" si="39"/>
        <v>0</v>
      </c>
      <c r="H441" s="449">
        <f>'Data information'!F658</f>
        <v>30</v>
      </c>
      <c r="I441" s="449">
        <f t="shared" si="40"/>
        <v>0</v>
      </c>
      <c r="J441" s="449">
        <f t="shared" si="41"/>
        <v>0</v>
      </c>
      <c r="K441" s="460"/>
    </row>
    <row r="442" spans="1:11" s="500" customFormat="1" hidden="1">
      <c r="A442" s="460"/>
      <c r="B442" s="482"/>
      <c r="C442" s="489" t="str">
        <f>'Data information'!C659</f>
        <v xml:space="preserve"> - ทาสีน้ำมัน</v>
      </c>
      <c r="D442" s="449"/>
      <c r="E442" s="450" t="str">
        <f>'Data information'!D659</f>
        <v>ตร.ม.</v>
      </c>
      <c r="F442" s="449">
        <f>'Data information'!E659</f>
        <v>66.12</v>
      </c>
      <c r="G442" s="449">
        <f t="shared" si="39"/>
        <v>0</v>
      </c>
      <c r="H442" s="449">
        <f>'Data information'!F659</f>
        <v>35</v>
      </c>
      <c r="I442" s="449">
        <f t="shared" si="40"/>
        <v>0</v>
      </c>
      <c r="J442" s="449">
        <f t="shared" si="41"/>
        <v>0</v>
      </c>
      <c r="K442" s="460"/>
    </row>
    <row r="443" spans="1:11" s="500" customFormat="1" hidden="1">
      <c r="A443" s="460"/>
      <c r="B443" s="482"/>
      <c r="C443" s="489" t="str">
        <f>'Data information'!C660</f>
        <v xml:space="preserve"> - งานราวเหล็ก ราวบันได ST.4</v>
      </c>
      <c r="D443" s="449"/>
      <c r="E443" s="450" t="str">
        <f>'Data information'!D660</f>
        <v>ม.</v>
      </c>
      <c r="F443" s="449">
        <f>'Data information'!E660</f>
        <v>303.774</v>
      </c>
      <c r="G443" s="449">
        <f t="shared" si="39"/>
        <v>0</v>
      </c>
      <c r="H443" s="449">
        <f>'Data information'!F660</f>
        <v>114</v>
      </c>
      <c r="I443" s="449">
        <f t="shared" si="40"/>
        <v>0</v>
      </c>
      <c r="J443" s="449">
        <f t="shared" si="41"/>
        <v>0</v>
      </c>
      <c r="K443" s="460"/>
    </row>
    <row r="444" spans="1:11" s="500" customFormat="1" hidden="1">
      <c r="A444" s="460"/>
      <c r="B444" s="482"/>
      <c r="C444" s="485" t="str">
        <f>'Data information'!C661</f>
        <v>งานบันได ST.4 อาคาร 4,5</v>
      </c>
      <c r="D444" s="449"/>
      <c r="E444" s="450"/>
      <c r="F444" s="449"/>
      <c r="G444" s="449"/>
      <c r="H444" s="449"/>
      <c r="I444" s="449"/>
      <c r="J444" s="449"/>
      <c r="K444" s="460"/>
    </row>
    <row r="445" spans="1:11" s="500" customFormat="1" hidden="1">
      <c r="A445" s="460"/>
      <c r="B445" s="482"/>
      <c r="C445" s="489" t="str">
        <f>'Data information'!C662</f>
        <v xml:space="preserve"> - H-200X200X8X12mm. </v>
      </c>
      <c r="D445" s="449"/>
      <c r="E445" s="450" t="str">
        <f>'Data information'!D662</f>
        <v>กก.</v>
      </c>
      <c r="F445" s="449">
        <f>'Data information'!E662</f>
        <v>33.409999999999997</v>
      </c>
      <c r="G445" s="449">
        <f t="shared" si="39"/>
        <v>0</v>
      </c>
      <c r="H445" s="449">
        <f>'Data information'!F662</f>
        <v>0</v>
      </c>
      <c r="I445" s="449">
        <f t="shared" si="40"/>
        <v>0</v>
      </c>
      <c r="J445" s="449">
        <f t="shared" si="41"/>
        <v>0</v>
      </c>
      <c r="K445" s="460"/>
    </row>
    <row r="446" spans="1:11" s="500" customFormat="1" hidden="1">
      <c r="A446" s="460"/>
      <c r="B446" s="482"/>
      <c r="C446" s="489" t="str">
        <f>'Data information'!C663</f>
        <v xml:space="preserve"> - H-194X150X6X9mm.</v>
      </c>
      <c r="D446" s="449"/>
      <c r="E446" s="450" t="str">
        <f>'Data information'!D663</f>
        <v>กก.</v>
      </c>
      <c r="F446" s="449">
        <f>'Data information'!E663</f>
        <v>34.020000000000003</v>
      </c>
      <c r="G446" s="449">
        <f t="shared" si="39"/>
        <v>0</v>
      </c>
      <c r="H446" s="449">
        <f>'Data information'!F663</f>
        <v>0</v>
      </c>
      <c r="I446" s="449">
        <f t="shared" si="40"/>
        <v>0</v>
      </c>
      <c r="J446" s="449">
        <f t="shared" si="41"/>
        <v>0</v>
      </c>
      <c r="K446" s="460"/>
    </row>
    <row r="447" spans="1:11" s="500" customFormat="1" hidden="1">
      <c r="A447" s="460"/>
      <c r="B447" s="482"/>
      <c r="C447" s="489" t="str">
        <f>'Data information'!C664</f>
        <v xml:space="preserve"> - C-CHANNELS 200X80X7.5X11.0mm.</v>
      </c>
      <c r="D447" s="449"/>
      <c r="E447" s="450" t="str">
        <f>'Data information'!D664</f>
        <v>กก.</v>
      </c>
      <c r="F447" s="449">
        <f>'Data information'!E664</f>
        <v>35.840000000000003</v>
      </c>
      <c r="G447" s="449">
        <f t="shared" si="39"/>
        <v>0</v>
      </c>
      <c r="H447" s="449">
        <f>'Data information'!F664</f>
        <v>0</v>
      </c>
      <c r="I447" s="449">
        <f t="shared" si="40"/>
        <v>0</v>
      </c>
      <c r="J447" s="449">
        <f t="shared" si="41"/>
        <v>0</v>
      </c>
      <c r="K447" s="460"/>
    </row>
    <row r="448" spans="1:11" s="500" customFormat="1" hidden="1">
      <c r="A448" s="460"/>
      <c r="B448" s="482"/>
      <c r="C448" s="489" t="str">
        <f>'Data information'!C665</f>
        <v xml:space="preserve"> - L 50x50x3mm.</v>
      </c>
      <c r="D448" s="449"/>
      <c r="E448" s="450" t="str">
        <f>'Data information'!D665</f>
        <v>กก.</v>
      </c>
      <c r="F448" s="449">
        <f>'Data information'!E665</f>
        <v>22.85</v>
      </c>
      <c r="G448" s="449">
        <f t="shared" si="39"/>
        <v>0</v>
      </c>
      <c r="H448" s="449">
        <f>'Data information'!F665</f>
        <v>0</v>
      </c>
      <c r="I448" s="449">
        <f t="shared" si="40"/>
        <v>0</v>
      </c>
      <c r="J448" s="449">
        <f t="shared" si="41"/>
        <v>0</v>
      </c>
      <c r="K448" s="460"/>
    </row>
    <row r="449" spans="1:11" s="500" customFormat="1" hidden="1">
      <c r="A449" s="460"/>
      <c r="B449" s="482"/>
      <c r="C449" s="489" t="str">
        <f>'Data information'!C666</f>
        <v xml:space="preserve"> - ลูกนอนบันไดแผ่นเหล็กลายตีนไก่  หนา 6 มม.พับ</v>
      </c>
      <c r="D449" s="449"/>
      <c r="E449" s="450" t="str">
        <f>'Data information'!D666</f>
        <v>กก.</v>
      </c>
      <c r="F449" s="449">
        <f>'Data information'!E666</f>
        <v>39.79</v>
      </c>
      <c r="G449" s="449">
        <f t="shared" si="39"/>
        <v>0</v>
      </c>
      <c r="H449" s="449">
        <f>'Data information'!F666</f>
        <v>0</v>
      </c>
      <c r="I449" s="449">
        <f t="shared" si="40"/>
        <v>0</v>
      </c>
      <c r="J449" s="449">
        <f t="shared" si="41"/>
        <v>0</v>
      </c>
      <c r="K449" s="460"/>
    </row>
    <row r="450" spans="1:11" s="500" customFormat="1" hidden="1">
      <c r="A450" s="460"/>
      <c r="B450" s="482"/>
      <c r="C450" s="489" t="str">
        <f>'Data information'!C667</f>
        <v xml:space="preserve"> - แผ่นเหล็กขนาด 250X400X20mm. </v>
      </c>
      <c r="D450" s="449"/>
      <c r="E450" s="450" t="str">
        <f>'Data information'!D667</f>
        <v>กก.</v>
      </c>
      <c r="F450" s="449">
        <f>'Data information'!E667</f>
        <v>28.44</v>
      </c>
      <c r="G450" s="449">
        <f t="shared" si="39"/>
        <v>0</v>
      </c>
      <c r="H450" s="449">
        <f>'Data information'!F667</f>
        <v>0</v>
      </c>
      <c r="I450" s="449">
        <f t="shared" si="40"/>
        <v>0</v>
      </c>
      <c r="J450" s="449">
        <f t="shared" si="41"/>
        <v>0</v>
      </c>
      <c r="K450" s="460"/>
    </row>
    <row r="451" spans="1:11" s="500" customFormat="1" hidden="1">
      <c r="A451" s="460"/>
      <c r="B451" s="482"/>
      <c r="C451" s="489" t="str">
        <f>'Data information'!C668</f>
        <v xml:space="preserve"> - แผ่นเหล็กขนาด 250X250X20mm. </v>
      </c>
      <c r="D451" s="449"/>
      <c r="E451" s="450" t="str">
        <f>'Data information'!D668</f>
        <v>กก.</v>
      </c>
      <c r="F451" s="449">
        <f>'Data information'!E668</f>
        <v>28.44</v>
      </c>
      <c r="G451" s="449">
        <f t="shared" si="39"/>
        <v>0</v>
      </c>
      <c r="H451" s="449">
        <f>'Data information'!F668</f>
        <v>0</v>
      </c>
      <c r="I451" s="449">
        <f t="shared" si="40"/>
        <v>0</v>
      </c>
      <c r="J451" s="449">
        <f t="shared" si="41"/>
        <v>0</v>
      </c>
      <c r="K451" s="460"/>
    </row>
    <row r="452" spans="1:11" s="500" customFormat="1" hidden="1">
      <c r="A452" s="460"/>
      <c r="B452" s="482"/>
      <c r="C452" s="489" t="str">
        <f>'Data information'!C669</f>
        <v xml:space="preserve"> - แผ่นเหล็กขนาด 200X350X20mm. </v>
      </c>
      <c r="D452" s="449"/>
      <c r="E452" s="450" t="str">
        <f>'Data information'!D669</f>
        <v>กก.</v>
      </c>
      <c r="F452" s="449">
        <f>'Data information'!E669</f>
        <v>28.44</v>
      </c>
      <c r="G452" s="449">
        <f t="shared" si="39"/>
        <v>0</v>
      </c>
      <c r="H452" s="449">
        <f>'Data information'!F669</f>
        <v>0</v>
      </c>
      <c r="I452" s="449">
        <f t="shared" si="40"/>
        <v>0</v>
      </c>
      <c r="J452" s="449">
        <f t="shared" si="41"/>
        <v>0</v>
      </c>
      <c r="K452" s="460"/>
    </row>
    <row r="453" spans="1:11" s="500" customFormat="1" hidden="1">
      <c r="A453" s="460"/>
      <c r="B453" s="482"/>
      <c r="C453" s="489" t="str">
        <f>'Data information'!C670</f>
        <v xml:space="preserve"> - Dowel DB20 ยาว 0.40 ม. (DETAIL-1,2)</v>
      </c>
      <c r="D453" s="449"/>
      <c r="E453" s="450" t="str">
        <f>'Data information'!D670</f>
        <v>กก.</v>
      </c>
      <c r="F453" s="449">
        <f>'Data information'!E670</f>
        <v>20.18</v>
      </c>
      <c r="G453" s="449">
        <f t="shared" si="39"/>
        <v>0</v>
      </c>
      <c r="H453" s="449">
        <f>'Data information'!F670</f>
        <v>0</v>
      </c>
      <c r="I453" s="449">
        <f t="shared" si="40"/>
        <v>0</v>
      </c>
      <c r="J453" s="449">
        <f t="shared" si="41"/>
        <v>0</v>
      </c>
      <c r="K453" s="460"/>
    </row>
    <row r="454" spans="1:11" s="500" customFormat="1" hidden="1">
      <c r="A454" s="460"/>
      <c r="B454" s="482"/>
      <c r="C454" s="489" t="str">
        <f>'Data information'!C671</f>
        <v xml:space="preserve"> - Dowel DB16 ยาว 0.40 ม.  (DETAIL-3)</v>
      </c>
      <c r="D454" s="449"/>
      <c r="E454" s="450" t="str">
        <f>'Data information'!D671</f>
        <v>กก.</v>
      </c>
      <c r="F454" s="449">
        <f>'Data information'!E671</f>
        <v>20.14</v>
      </c>
      <c r="G454" s="449">
        <f t="shared" si="39"/>
        <v>0</v>
      </c>
      <c r="H454" s="449">
        <f>'Data information'!F671</f>
        <v>0</v>
      </c>
      <c r="I454" s="449">
        <f t="shared" si="40"/>
        <v>0</v>
      </c>
      <c r="J454" s="449">
        <f t="shared" si="41"/>
        <v>0</v>
      </c>
      <c r="K454" s="460"/>
    </row>
    <row r="455" spans="1:11" s="500" customFormat="1" hidden="1">
      <c r="A455" s="460"/>
      <c r="B455" s="482"/>
      <c r="C455" s="489" t="str">
        <f>'Data information'!C672</f>
        <v xml:space="preserve"> - ค่าแรงเชื่อม ประกอบเหล็กโครงสร้าง</v>
      </c>
      <c r="D455" s="449"/>
      <c r="E455" s="450" t="str">
        <f>'Data information'!D672</f>
        <v>กก.</v>
      </c>
      <c r="F455" s="449">
        <f>'Data information'!E672</f>
        <v>0</v>
      </c>
      <c r="G455" s="449">
        <f t="shared" si="39"/>
        <v>0</v>
      </c>
      <c r="H455" s="449">
        <f>'Data information'!F672</f>
        <v>10</v>
      </c>
      <c r="I455" s="449">
        <f t="shared" si="40"/>
        <v>0</v>
      </c>
      <c r="J455" s="449">
        <f t="shared" si="41"/>
        <v>0</v>
      </c>
      <c r="K455" s="460"/>
    </row>
    <row r="456" spans="1:11" s="500" customFormat="1" hidden="1">
      <c r="A456" s="460"/>
      <c r="B456" s="482"/>
      <c r="C456" s="489" t="str">
        <f>'Data information'!C673</f>
        <v xml:space="preserve"> - ทาสีกันสนิม</v>
      </c>
      <c r="D456" s="449"/>
      <c r="E456" s="450" t="str">
        <f>'Data information'!D673</f>
        <v>ตร.ม.</v>
      </c>
      <c r="F456" s="449">
        <f>'Data information'!E673</f>
        <v>22.42</v>
      </c>
      <c r="G456" s="449">
        <f t="shared" si="39"/>
        <v>0</v>
      </c>
      <c r="H456" s="449">
        <f>'Data information'!F673</f>
        <v>30</v>
      </c>
      <c r="I456" s="449">
        <f t="shared" si="40"/>
        <v>0</v>
      </c>
      <c r="J456" s="449">
        <f t="shared" si="41"/>
        <v>0</v>
      </c>
      <c r="K456" s="460"/>
    </row>
    <row r="457" spans="1:11" s="500" customFormat="1" hidden="1">
      <c r="A457" s="460"/>
      <c r="B457" s="482"/>
      <c r="C457" s="489" t="str">
        <f>'Data information'!C674</f>
        <v xml:space="preserve"> - ทาสีน้ำมัน</v>
      </c>
      <c r="D457" s="449"/>
      <c r="E457" s="450" t="str">
        <f>'Data information'!D674</f>
        <v>ตร.ม.</v>
      </c>
      <c r="F457" s="449">
        <f>'Data information'!E674</f>
        <v>66.12</v>
      </c>
      <c r="G457" s="449">
        <f t="shared" si="39"/>
        <v>0</v>
      </c>
      <c r="H457" s="449">
        <f>'Data information'!F674</f>
        <v>35</v>
      </c>
      <c r="I457" s="449">
        <f t="shared" si="40"/>
        <v>0</v>
      </c>
      <c r="J457" s="449">
        <f t="shared" si="41"/>
        <v>0</v>
      </c>
      <c r="K457" s="460"/>
    </row>
    <row r="458" spans="1:11" s="500" customFormat="1" hidden="1">
      <c r="A458" s="460"/>
      <c r="B458" s="482"/>
      <c r="C458" s="489" t="str">
        <f>'Data information'!C675</f>
        <v xml:space="preserve"> - งานราวเหล็ก ราวบันได ST.4</v>
      </c>
      <c r="D458" s="449"/>
      <c r="E458" s="450" t="str">
        <f>'Data information'!D675</f>
        <v>ม.</v>
      </c>
      <c r="F458" s="449">
        <f>'Data information'!E675</f>
        <v>303.774</v>
      </c>
      <c r="G458" s="449">
        <f t="shared" si="39"/>
        <v>0</v>
      </c>
      <c r="H458" s="449">
        <f>'Data information'!F675</f>
        <v>114</v>
      </c>
      <c r="I458" s="449">
        <f t="shared" si="40"/>
        <v>0</v>
      </c>
      <c r="J458" s="449">
        <f t="shared" si="41"/>
        <v>0</v>
      </c>
      <c r="K458" s="460"/>
    </row>
    <row r="459" spans="1:11" s="500" customFormat="1" hidden="1">
      <c r="A459" s="460"/>
      <c r="B459" s="482"/>
      <c r="C459" s="485" t="str">
        <f>'Data information'!C676</f>
        <v>งานบันได ST.4 อาคาร 7</v>
      </c>
      <c r="D459" s="449"/>
      <c r="E459" s="450"/>
      <c r="F459" s="449"/>
      <c r="G459" s="449"/>
      <c r="H459" s="449"/>
      <c r="I459" s="449"/>
      <c r="J459" s="449"/>
      <c r="K459" s="460"/>
    </row>
    <row r="460" spans="1:11" s="500" customFormat="1" hidden="1">
      <c r="A460" s="460"/>
      <c r="B460" s="482"/>
      <c r="C460" s="489" t="str">
        <f>'Data information'!C677</f>
        <v xml:space="preserve"> - คอนกรีตโครงสร้าง  fc'= 280 ksc. ทรงกระบอก</v>
      </c>
      <c r="D460" s="449"/>
      <c r="E460" s="450" t="str">
        <f>'Data information'!D677</f>
        <v>ลบ.ม.</v>
      </c>
      <c r="F460" s="449">
        <f>'Data information'!E677</f>
        <v>1971.96</v>
      </c>
      <c r="G460" s="449">
        <f t="shared" si="39"/>
        <v>0</v>
      </c>
      <c r="H460" s="449">
        <f>'Data information'!F677</f>
        <v>519</v>
      </c>
      <c r="I460" s="449">
        <f t="shared" si="40"/>
        <v>0</v>
      </c>
      <c r="J460" s="449">
        <f t="shared" si="41"/>
        <v>0</v>
      </c>
      <c r="K460" s="460"/>
    </row>
    <row r="461" spans="1:11" s="500" customFormat="1" hidden="1">
      <c r="A461" s="460"/>
      <c r="B461" s="482"/>
      <c r="C461" s="489" t="str">
        <f>'Data information'!C678</f>
        <v xml:space="preserve">  - ไม้แบบทั่วไป  50%</v>
      </c>
      <c r="D461" s="449"/>
      <c r="E461" s="450" t="str">
        <f>'Data information'!D678</f>
        <v>ตร.ม.</v>
      </c>
      <c r="F461" s="449">
        <f>'Data information'!E678</f>
        <v>300</v>
      </c>
      <c r="G461" s="449">
        <f t="shared" si="39"/>
        <v>0</v>
      </c>
      <c r="H461" s="449">
        <f>'Data information'!F678</f>
        <v>0</v>
      </c>
      <c r="I461" s="449">
        <f t="shared" si="40"/>
        <v>0</v>
      </c>
      <c r="J461" s="449">
        <f t="shared" si="41"/>
        <v>0</v>
      </c>
      <c r="K461" s="460"/>
    </row>
    <row r="462" spans="1:11" s="500" customFormat="1" hidden="1">
      <c r="A462" s="460"/>
      <c r="B462" s="482"/>
      <c r="C462" s="489" t="str">
        <f>'Data information'!C679</f>
        <v xml:space="preserve">  - ค่าแรงไม้แบบ</v>
      </c>
      <c r="D462" s="449"/>
      <c r="E462" s="450" t="str">
        <f>'Data information'!D679</f>
        <v>ตร.ม.</v>
      </c>
      <c r="F462" s="449">
        <f>'Data information'!E679</f>
        <v>0</v>
      </c>
      <c r="G462" s="449">
        <f t="shared" si="39"/>
        <v>0</v>
      </c>
      <c r="H462" s="449">
        <f>'Data information'!F679</f>
        <v>115</v>
      </c>
      <c r="I462" s="449">
        <f t="shared" si="40"/>
        <v>0</v>
      </c>
      <c r="J462" s="449">
        <f t="shared" si="41"/>
        <v>0</v>
      </c>
      <c r="K462" s="460"/>
    </row>
    <row r="463" spans="1:11" s="500" customFormat="1" hidden="1">
      <c r="A463" s="460"/>
      <c r="B463" s="482"/>
      <c r="C463" s="489" t="str">
        <f>'Data information'!C680</f>
        <v xml:space="preserve">  - ไม้คร่าวยึดแบบหล่อคอนกรีต </v>
      </c>
      <c r="D463" s="449"/>
      <c r="E463" s="450" t="str">
        <f>'Data information'!D680</f>
        <v>ตร.ม.</v>
      </c>
      <c r="F463" s="449">
        <f>'Data information'!E680</f>
        <v>300</v>
      </c>
      <c r="G463" s="449">
        <f t="shared" si="39"/>
        <v>0</v>
      </c>
      <c r="H463" s="449">
        <f>'Data information'!F680</f>
        <v>0</v>
      </c>
      <c r="I463" s="449">
        <f t="shared" si="40"/>
        <v>0</v>
      </c>
      <c r="J463" s="449">
        <f t="shared" si="41"/>
        <v>0</v>
      </c>
      <c r="K463" s="460"/>
    </row>
    <row r="464" spans="1:11" s="500" customFormat="1" hidden="1">
      <c r="A464" s="460"/>
      <c r="B464" s="482"/>
      <c r="C464" s="489" t="str">
        <f>'Data information'!C681</f>
        <v xml:space="preserve">  - ตะปู</v>
      </c>
      <c r="D464" s="449"/>
      <c r="E464" s="450" t="str">
        <f>'Data information'!D681</f>
        <v>กก.</v>
      </c>
      <c r="F464" s="449">
        <f>'Data information'!E681</f>
        <v>58.88</v>
      </c>
      <c r="G464" s="449">
        <f t="shared" si="39"/>
        <v>0</v>
      </c>
      <c r="H464" s="449">
        <f>'Data information'!F681</f>
        <v>0</v>
      </c>
      <c r="I464" s="449">
        <f t="shared" si="40"/>
        <v>0</v>
      </c>
      <c r="J464" s="449">
        <f t="shared" si="41"/>
        <v>0</v>
      </c>
      <c r="K464" s="460"/>
    </row>
    <row r="465" spans="1:11" s="500" customFormat="1" hidden="1">
      <c r="A465" s="460"/>
      <c r="B465" s="482"/>
      <c r="C465" s="489" t="str">
        <f>'Data information'!C682</f>
        <v xml:space="preserve">  - เหล็กเส้นกลมผิวเรียบ SR.24 RB9 มม.</v>
      </c>
      <c r="D465" s="449"/>
      <c r="E465" s="450" t="str">
        <f>'Data information'!D682</f>
        <v>กก.</v>
      </c>
      <c r="F465" s="449">
        <f>'Data information'!E682</f>
        <v>20.79</v>
      </c>
      <c r="G465" s="449">
        <f t="shared" si="39"/>
        <v>0</v>
      </c>
      <c r="H465" s="449">
        <f>'Data information'!F682</f>
        <v>4.4000000000000004</v>
      </c>
      <c r="I465" s="449">
        <f t="shared" si="40"/>
        <v>0</v>
      </c>
      <c r="J465" s="449">
        <f t="shared" si="41"/>
        <v>0</v>
      </c>
      <c r="K465" s="460"/>
    </row>
    <row r="466" spans="1:11" s="500" customFormat="1" hidden="1">
      <c r="A466" s="460"/>
      <c r="B466" s="482"/>
      <c r="C466" s="489" t="str">
        <f>'Data information'!C683</f>
        <v xml:space="preserve">  - เหล็กเส้นกลมผิวข้ออ้อย SD.40 DB12 มม.</v>
      </c>
      <c r="D466" s="449"/>
      <c r="E466" s="450" t="str">
        <f>'Data information'!D683</f>
        <v>กก.</v>
      </c>
      <c r="F466" s="449">
        <f>'Data information'!E683</f>
        <v>20.2</v>
      </c>
      <c r="G466" s="449">
        <f t="shared" si="39"/>
        <v>0</v>
      </c>
      <c r="H466" s="449">
        <f>'Data information'!F683</f>
        <v>3.6</v>
      </c>
      <c r="I466" s="449">
        <f t="shared" si="40"/>
        <v>0</v>
      </c>
      <c r="J466" s="449">
        <f t="shared" si="41"/>
        <v>0</v>
      </c>
      <c r="K466" s="460"/>
    </row>
    <row r="467" spans="1:11" s="500" customFormat="1" hidden="1">
      <c r="A467" s="460"/>
      <c r="B467" s="482"/>
      <c r="C467" s="489" t="str">
        <f>'Data information'!C684</f>
        <v xml:space="preserve"> - ลวดผูกเหล็ก</v>
      </c>
      <c r="D467" s="449"/>
      <c r="E467" s="450" t="str">
        <f>'Data information'!D684</f>
        <v>กก.</v>
      </c>
      <c r="F467" s="449">
        <f>'Data information'!E684</f>
        <v>34.42</v>
      </c>
      <c r="G467" s="449">
        <f t="shared" si="39"/>
        <v>0</v>
      </c>
      <c r="H467" s="449">
        <f>'Data information'!F684</f>
        <v>0</v>
      </c>
      <c r="I467" s="449">
        <f t="shared" si="40"/>
        <v>0</v>
      </c>
      <c r="J467" s="449">
        <f t="shared" si="41"/>
        <v>0</v>
      </c>
      <c r="K467" s="460"/>
    </row>
    <row r="468" spans="1:11" s="500" customFormat="1" hidden="1">
      <c r="A468" s="460"/>
      <c r="B468" s="482"/>
      <c r="C468" s="489" t="str">
        <f>'Data information'!C685</f>
        <v xml:space="preserve"> - กันลื่นเหล็กสี่เหลี่ยมตัน ขนาด 1x1 ซม.(จมูกบันได)</v>
      </c>
      <c r="D468" s="449"/>
      <c r="E468" s="450" t="str">
        <f>'Data information'!D685</f>
        <v>ม.</v>
      </c>
      <c r="F468" s="449">
        <f>'Data information'!E685</f>
        <v>30</v>
      </c>
      <c r="G468" s="449">
        <f t="shared" si="39"/>
        <v>0</v>
      </c>
      <c r="H468" s="449">
        <f>'Data information'!F685</f>
        <v>0</v>
      </c>
      <c r="I468" s="449">
        <f t="shared" si="40"/>
        <v>0</v>
      </c>
      <c r="J468" s="449">
        <f t="shared" si="41"/>
        <v>0</v>
      </c>
      <c r="K468" s="460"/>
    </row>
    <row r="469" spans="1:11" s="500" customFormat="1" hidden="1">
      <c r="A469" s="460"/>
      <c r="B469" s="482"/>
      <c r="C469" s="485" t="str">
        <f>'Data information'!C686</f>
        <v>งานบันได ST.4 -A อาคาร 1</v>
      </c>
      <c r="D469" s="449"/>
      <c r="E469" s="450">
        <f>'Data information'!D686</f>
        <v>0</v>
      </c>
      <c r="F469" s="449">
        <f>'Data information'!E686</f>
        <v>0</v>
      </c>
      <c r="G469" s="449">
        <f t="shared" si="39"/>
        <v>0</v>
      </c>
      <c r="H469" s="449">
        <f>'Data information'!F686</f>
        <v>0</v>
      </c>
      <c r="I469" s="449">
        <f t="shared" si="40"/>
        <v>0</v>
      </c>
      <c r="J469" s="449">
        <f t="shared" si="41"/>
        <v>0</v>
      </c>
      <c r="K469" s="460"/>
    </row>
    <row r="470" spans="1:11" s="500" customFormat="1" hidden="1">
      <c r="A470" s="460"/>
      <c r="B470" s="482"/>
      <c r="C470" s="489" t="str">
        <f>'Data information'!C687</f>
        <v xml:space="preserve"> - ท่อเหล็กอาบสังกะสี DIA. 2"</v>
      </c>
      <c r="D470" s="449"/>
      <c r="E470" s="450" t="str">
        <f>'Data information'!D687</f>
        <v>ม.</v>
      </c>
      <c r="F470" s="449">
        <f>'Data information'!E687</f>
        <v>140.18600000000001</v>
      </c>
      <c r="G470" s="449">
        <f t="shared" si="39"/>
        <v>0</v>
      </c>
      <c r="H470" s="449">
        <f>'Data information'!F687</f>
        <v>0</v>
      </c>
      <c r="I470" s="449">
        <f t="shared" si="40"/>
        <v>0</v>
      </c>
      <c r="J470" s="449">
        <f t="shared" si="41"/>
        <v>0</v>
      </c>
      <c r="K470" s="460"/>
    </row>
    <row r="471" spans="1:11" s="500" customFormat="1" hidden="1">
      <c r="A471" s="460"/>
      <c r="B471" s="482"/>
      <c r="C471" s="489" t="str">
        <f>'Data information'!C688</f>
        <v xml:space="preserve"> - ท่อเหล็กอาบสังกะสี DIA. 1 1/2"</v>
      </c>
      <c r="D471" s="449"/>
      <c r="E471" s="450" t="str">
        <f>'Data information'!D688</f>
        <v>ม.</v>
      </c>
      <c r="F471" s="449">
        <f>'Data information'!E688</f>
        <v>112.15</v>
      </c>
      <c r="G471" s="449">
        <f t="shared" si="39"/>
        <v>0</v>
      </c>
      <c r="H471" s="449">
        <f>'Data information'!F688</f>
        <v>0</v>
      </c>
      <c r="I471" s="449">
        <f t="shared" si="40"/>
        <v>0</v>
      </c>
      <c r="J471" s="449">
        <f t="shared" si="41"/>
        <v>0</v>
      </c>
      <c r="K471" s="460"/>
    </row>
    <row r="472" spans="1:11" s="500" customFormat="1" hidden="1">
      <c r="A472" s="460"/>
      <c r="B472" s="482"/>
      <c r="C472" s="489" t="str">
        <f>'Data information'!C689</f>
        <v xml:space="preserve"> - EXP.BOLT 6mm.-4</v>
      </c>
      <c r="D472" s="449"/>
      <c r="E472" s="450" t="str">
        <f>'Data information'!D689</f>
        <v>ตัว</v>
      </c>
      <c r="F472" s="449">
        <f>'Data information'!E689</f>
        <v>15</v>
      </c>
      <c r="G472" s="449">
        <f t="shared" si="39"/>
        <v>0</v>
      </c>
      <c r="H472" s="449">
        <f>'Data information'!F689</f>
        <v>0</v>
      </c>
      <c r="I472" s="449">
        <f t="shared" si="40"/>
        <v>0</v>
      </c>
      <c r="J472" s="449">
        <f t="shared" si="41"/>
        <v>0</v>
      </c>
      <c r="K472" s="460"/>
    </row>
    <row r="473" spans="1:11" s="500" customFormat="1" hidden="1">
      <c r="A473" s="460"/>
      <c r="B473" s="482"/>
      <c r="C473" s="489" t="str">
        <f>'Data information'!C690</f>
        <v xml:space="preserve"> - PL. DIA. 4"หนา9 มม.</v>
      </c>
      <c r="D473" s="449"/>
      <c r="E473" s="450" t="str">
        <f>'Data information'!D690</f>
        <v>กก.</v>
      </c>
      <c r="F473" s="449">
        <f>'Data information'!E690</f>
        <v>27.5</v>
      </c>
      <c r="G473" s="449">
        <f t="shared" si="39"/>
        <v>0</v>
      </c>
      <c r="H473" s="449">
        <f>'Data information'!F690</f>
        <v>0</v>
      </c>
      <c r="I473" s="449">
        <f t="shared" si="40"/>
        <v>0</v>
      </c>
      <c r="J473" s="449">
        <f t="shared" si="41"/>
        <v>0</v>
      </c>
      <c r="K473" s="460"/>
    </row>
    <row r="474" spans="1:11" s="500" customFormat="1" hidden="1">
      <c r="A474" s="460"/>
      <c r="B474" s="482"/>
      <c r="C474" s="485" t="str">
        <f>'Data information'!C691</f>
        <v>งานบันได ST.5 อาคาร 2 ,8</v>
      </c>
      <c r="D474" s="449"/>
      <c r="E474" s="450"/>
      <c r="F474" s="449"/>
      <c r="G474" s="449"/>
      <c r="H474" s="449"/>
      <c r="I474" s="449"/>
      <c r="J474" s="449"/>
      <c r="K474" s="460"/>
    </row>
    <row r="475" spans="1:11" s="500" customFormat="1" hidden="1">
      <c r="A475" s="460"/>
      <c r="B475" s="482"/>
      <c r="C475" s="489" t="str">
        <f>'Data information'!C692</f>
        <v xml:space="preserve"> - คอนกรีตโครงสร้าง  fc'= 280 ksc. ทรงกระบอก</v>
      </c>
      <c r="D475" s="449"/>
      <c r="E475" s="450" t="str">
        <f>'Data information'!D692</f>
        <v>ลบ.ม.</v>
      </c>
      <c r="F475" s="449">
        <f>'Data information'!E692</f>
        <v>1971.96</v>
      </c>
      <c r="G475" s="449">
        <f t="shared" si="39"/>
        <v>0</v>
      </c>
      <c r="H475" s="449">
        <f>'Data information'!F692</f>
        <v>519</v>
      </c>
      <c r="I475" s="449">
        <f t="shared" si="40"/>
        <v>0</v>
      </c>
      <c r="J475" s="449">
        <f t="shared" si="41"/>
        <v>0</v>
      </c>
      <c r="K475" s="460"/>
    </row>
    <row r="476" spans="1:11" s="500" customFormat="1" hidden="1">
      <c r="A476" s="460"/>
      <c r="B476" s="482"/>
      <c r="C476" s="489" t="str">
        <f>'Data information'!C693</f>
        <v xml:space="preserve">  - ไม้แบบทั่วไป  50%</v>
      </c>
      <c r="D476" s="449"/>
      <c r="E476" s="450" t="str">
        <f>'Data information'!D693</f>
        <v>ตร.ม.</v>
      </c>
      <c r="F476" s="449">
        <f>'Data information'!E693</f>
        <v>300</v>
      </c>
      <c r="G476" s="449">
        <f t="shared" si="39"/>
        <v>0</v>
      </c>
      <c r="H476" s="449">
        <f>'Data information'!F693</f>
        <v>0</v>
      </c>
      <c r="I476" s="449">
        <f t="shared" si="40"/>
        <v>0</v>
      </c>
      <c r="J476" s="449">
        <f t="shared" si="41"/>
        <v>0</v>
      </c>
      <c r="K476" s="460"/>
    </row>
    <row r="477" spans="1:11" s="500" customFormat="1" hidden="1">
      <c r="A477" s="460"/>
      <c r="B477" s="482"/>
      <c r="C477" s="489" t="str">
        <f>'Data information'!C694</f>
        <v xml:space="preserve">  - ค่าแรงไม้แบบ</v>
      </c>
      <c r="D477" s="449"/>
      <c r="E477" s="450" t="str">
        <f>'Data information'!D694</f>
        <v>ตร.ม.</v>
      </c>
      <c r="F477" s="449">
        <f>'Data information'!E694</f>
        <v>0</v>
      </c>
      <c r="G477" s="449">
        <f t="shared" si="39"/>
        <v>0</v>
      </c>
      <c r="H477" s="449">
        <f>'Data information'!F694</f>
        <v>115</v>
      </c>
      <c r="I477" s="449">
        <f t="shared" si="40"/>
        <v>0</v>
      </c>
      <c r="J477" s="449">
        <f t="shared" si="41"/>
        <v>0</v>
      </c>
      <c r="K477" s="460"/>
    </row>
    <row r="478" spans="1:11" s="500" customFormat="1" hidden="1">
      <c r="A478" s="460"/>
      <c r="B478" s="482"/>
      <c r="C478" s="489" t="str">
        <f>'Data information'!C695</f>
        <v xml:space="preserve">  - ไม้คร่าวยึดแบบหล่อคอนกรีต </v>
      </c>
      <c r="D478" s="449"/>
      <c r="E478" s="450" t="str">
        <f>'Data information'!D695</f>
        <v>ตร.ม.</v>
      </c>
      <c r="F478" s="449">
        <f>'Data information'!E695</f>
        <v>300</v>
      </c>
      <c r="G478" s="449">
        <f t="shared" si="39"/>
        <v>0</v>
      </c>
      <c r="H478" s="449">
        <f>'Data information'!F695</f>
        <v>0</v>
      </c>
      <c r="I478" s="449">
        <f t="shared" si="40"/>
        <v>0</v>
      </c>
      <c r="J478" s="449">
        <f t="shared" si="41"/>
        <v>0</v>
      </c>
      <c r="K478" s="460"/>
    </row>
    <row r="479" spans="1:11" s="500" customFormat="1" hidden="1">
      <c r="A479" s="460"/>
      <c r="B479" s="482"/>
      <c r="C479" s="489" t="str">
        <f>'Data information'!C696</f>
        <v xml:space="preserve">  - ตะปู</v>
      </c>
      <c r="D479" s="449"/>
      <c r="E479" s="450" t="str">
        <f>'Data information'!D696</f>
        <v>กก.</v>
      </c>
      <c r="F479" s="449">
        <f>'Data information'!E696</f>
        <v>58.88</v>
      </c>
      <c r="G479" s="449">
        <f t="shared" si="39"/>
        <v>0</v>
      </c>
      <c r="H479" s="449">
        <f>'Data information'!F696</f>
        <v>0</v>
      </c>
      <c r="I479" s="449">
        <f t="shared" si="40"/>
        <v>0</v>
      </c>
      <c r="J479" s="449">
        <f t="shared" si="41"/>
        <v>0</v>
      </c>
      <c r="K479" s="460"/>
    </row>
    <row r="480" spans="1:11" s="500" customFormat="1" hidden="1">
      <c r="A480" s="460"/>
      <c r="B480" s="482"/>
      <c r="C480" s="489" t="str">
        <f>'Data information'!C697</f>
        <v xml:space="preserve">  - เหล็กเส้นกลมผิวเรียบ SR.24 RB9 มม.</v>
      </c>
      <c r="D480" s="449"/>
      <c r="E480" s="450" t="str">
        <f>'Data information'!D697</f>
        <v>กก.</v>
      </c>
      <c r="F480" s="449">
        <f>'Data information'!E697</f>
        <v>20.79</v>
      </c>
      <c r="G480" s="449">
        <f t="shared" si="39"/>
        <v>0</v>
      </c>
      <c r="H480" s="449">
        <f>'Data information'!F697</f>
        <v>4.4000000000000004</v>
      </c>
      <c r="I480" s="449">
        <f t="shared" si="40"/>
        <v>0</v>
      </c>
      <c r="J480" s="449">
        <f t="shared" si="41"/>
        <v>0</v>
      </c>
      <c r="K480" s="460"/>
    </row>
    <row r="481" spans="1:11" s="500" customFormat="1" hidden="1">
      <c r="A481" s="460"/>
      <c r="B481" s="482"/>
      <c r="C481" s="489" t="str">
        <f>'Data information'!C698</f>
        <v xml:space="preserve">  - เหล็กเส้นกลมผิวข้ออ้อย SD.40 DB12 มม.</v>
      </c>
      <c r="D481" s="449"/>
      <c r="E481" s="450" t="str">
        <f>'Data information'!D698</f>
        <v>กก.</v>
      </c>
      <c r="F481" s="449">
        <f>'Data information'!E698</f>
        <v>20.2</v>
      </c>
      <c r="G481" s="449">
        <f t="shared" si="39"/>
        <v>0</v>
      </c>
      <c r="H481" s="449">
        <f>'Data information'!F698</f>
        <v>3.6</v>
      </c>
      <c r="I481" s="449">
        <f t="shared" si="40"/>
        <v>0</v>
      </c>
      <c r="J481" s="449">
        <f t="shared" si="41"/>
        <v>0</v>
      </c>
      <c r="K481" s="460"/>
    </row>
    <row r="482" spans="1:11" s="500" customFormat="1" hidden="1">
      <c r="A482" s="460"/>
      <c r="B482" s="482"/>
      <c r="C482" s="489" t="str">
        <f>'Data information'!C699</f>
        <v xml:space="preserve"> - ลวดผูกเหล็ก</v>
      </c>
      <c r="D482" s="449"/>
      <c r="E482" s="450" t="str">
        <f>'Data information'!D699</f>
        <v>กก.</v>
      </c>
      <c r="F482" s="449">
        <f>'Data information'!E699</f>
        <v>34.42</v>
      </c>
      <c r="G482" s="449">
        <f t="shared" si="39"/>
        <v>0</v>
      </c>
      <c r="H482" s="449">
        <f>'Data information'!F699</f>
        <v>0</v>
      </c>
      <c r="I482" s="449">
        <f t="shared" si="40"/>
        <v>0</v>
      </c>
      <c r="J482" s="449">
        <f t="shared" si="41"/>
        <v>0</v>
      </c>
      <c r="K482" s="460"/>
    </row>
    <row r="483" spans="1:11" s="500" customFormat="1" hidden="1">
      <c r="A483" s="460"/>
      <c r="B483" s="482"/>
      <c r="C483" s="489" t="str">
        <f>'Data information'!C700</f>
        <v xml:space="preserve"> - กันลื่นเหล็กสี่เหลี่ยมตัน ขนาด 1x1 ซม.(จมูกบันได)</v>
      </c>
      <c r="D483" s="449"/>
      <c r="E483" s="450" t="str">
        <f>'Data information'!D700</f>
        <v>ม.</v>
      </c>
      <c r="F483" s="449">
        <f>'Data information'!E700</f>
        <v>30</v>
      </c>
      <c r="G483" s="449">
        <f t="shared" si="39"/>
        <v>0</v>
      </c>
      <c r="H483" s="449">
        <f>'Data information'!F700</f>
        <v>0</v>
      </c>
      <c r="I483" s="449">
        <f t="shared" si="40"/>
        <v>0</v>
      </c>
      <c r="J483" s="449">
        <f t="shared" si="41"/>
        <v>0</v>
      </c>
      <c r="K483" s="460"/>
    </row>
    <row r="484" spans="1:11" s="500" customFormat="1" hidden="1">
      <c r="A484" s="460"/>
      <c r="B484" s="482"/>
      <c r="C484" s="485" t="str">
        <f>'Data information'!C701</f>
        <v>งานบันได ST.5 อาคาร 4</v>
      </c>
      <c r="D484" s="449"/>
      <c r="E484" s="450"/>
      <c r="F484" s="449"/>
      <c r="G484" s="449"/>
      <c r="H484" s="449"/>
      <c r="I484" s="449"/>
      <c r="J484" s="449"/>
      <c r="K484" s="460"/>
    </row>
    <row r="485" spans="1:11" s="500" customFormat="1" hidden="1">
      <c r="A485" s="460"/>
      <c r="B485" s="482"/>
      <c r="C485" s="489" t="str">
        <f>'Data information'!C702</f>
        <v xml:space="preserve"> - H-390X300X10X16 mm.( แม่บันได )</v>
      </c>
      <c r="D485" s="449"/>
      <c r="E485" s="450" t="str">
        <f>'Data information'!D702</f>
        <v>กก.</v>
      </c>
      <c r="F485" s="449">
        <f>'Data information'!E702</f>
        <v>34.64</v>
      </c>
      <c r="G485" s="449">
        <f t="shared" si="39"/>
        <v>0</v>
      </c>
      <c r="H485" s="449">
        <f>'Data information'!F702</f>
        <v>0</v>
      </c>
      <c r="I485" s="449">
        <f t="shared" si="40"/>
        <v>0</v>
      </c>
      <c r="J485" s="449">
        <f t="shared" si="41"/>
        <v>0</v>
      </c>
      <c r="K485" s="460"/>
    </row>
    <row r="486" spans="1:11" s="500" customFormat="1" hidden="1">
      <c r="A486" s="460"/>
      <c r="B486" s="482"/>
      <c r="C486" s="489" t="str">
        <f>'Data information'!C703</f>
        <v xml:space="preserve"> - แผ่นเหล็กเรียบดำหนา 6 มม. (ลูกตั้ง-ลูกนอน)</v>
      </c>
      <c r="D486" s="449"/>
      <c r="E486" s="450" t="str">
        <f>'Data information'!D703</f>
        <v>กก.</v>
      </c>
      <c r="F486" s="449">
        <f>'Data information'!E703</f>
        <v>25.12</v>
      </c>
      <c r="G486" s="449">
        <f t="shared" si="39"/>
        <v>0</v>
      </c>
      <c r="H486" s="449">
        <f>'Data information'!F703</f>
        <v>0</v>
      </c>
      <c r="I486" s="449">
        <f t="shared" si="40"/>
        <v>0</v>
      </c>
      <c r="J486" s="449">
        <f t="shared" si="41"/>
        <v>0</v>
      </c>
      <c r="K486" s="460"/>
    </row>
    <row r="487" spans="1:11" s="500" customFormat="1" hidden="1">
      <c r="A487" s="460"/>
      <c r="B487" s="482"/>
      <c r="C487" s="489" t="str">
        <f>'Data information'!C704</f>
        <v xml:space="preserve"> - แผ่นเหล็กขนาด 1000X400X25mm. </v>
      </c>
      <c r="D487" s="449"/>
      <c r="E487" s="450" t="str">
        <f>'Data information'!D704</f>
        <v>กก.</v>
      </c>
      <c r="F487" s="449">
        <f>'Data information'!E704</f>
        <v>28.44</v>
      </c>
      <c r="G487" s="449">
        <f t="shared" si="39"/>
        <v>0</v>
      </c>
      <c r="H487" s="449">
        <f>'Data information'!F704</f>
        <v>0</v>
      </c>
      <c r="I487" s="449">
        <f t="shared" si="40"/>
        <v>0</v>
      </c>
      <c r="J487" s="449">
        <f t="shared" si="41"/>
        <v>0</v>
      </c>
      <c r="K487" s="460"/>
    </row>
    <row r="488" spans="1:11" s="500" customFormat="1" hidden="1">
      <c r="A488" s="460"/>
      <c r="B488" s="482"/>
      <c r="C488" s="489" t="str">
        <f>'Data information'!C705</f>
        <v xml:space="preserve"> - แผ่นเหล็กขนาด 400X400X25mm. </v>
      </c>
      <c r="D488" s="449"/>
      <c r="E488" s="450" t="str">
        <f>'Data information'!D705</f>
        <v>กก.</v>
      </c>
      <c r="F488" s="449">
        <f>'Data information'!E705</f>
        <v>28.44</v>
      </c>
      <c r="G488" s="449">
        <f t="shared" si="39"/>
        <v>0</v>
      </c>
      <c r="H488" s="449">
        <f>'Data information'!F705</f>
        <v>0</v>
      </c>
      <c r="I488" s="449">
        <f t="shared" si="40"/>
        <v>0</v>
      </c>
      <c r="J488" s="449">
        <f t="shared" si="41"/>
        <v>0</v>
      </c>
      <c r="K488" s="460"/>
    </row>
    <row r="489" spans="1:11" s="500" customFormat="1" hidden="1">
      <c r="A489" s="460"/>
      <c r="B489" s="482"/>
      <c r="C489" s="489" t="str">
        <f>'Data information'!C706</f>
        <v xml:space="preserve"> - แผ่นเหล็กขนาด 200X350X25mm. </v>
      </c>
      <c r="D489" s="449"/>
      <c r="E489" s="450" t="str">
        <f>'Data information'!D706</f>
        <v>กก.</v>
      </c>
      <c r="F489" s="449">
        <f>'Data information'!E706</f>
        <v>28.44</v>
      </c>
      <c r="G489" s="449">
        <f t="shared" si="39"/>
        <v>0</v>
      </c>
      <c r="H489" s="449">
        <f>'Data information'!F706</f>
        <v>0</v>
      </c>
      <c r="I489" s="449">
        <f t="shared" si="40"/>
        <v>0</v>
      </c>
      <c r="J489" s="449">
        <f t="shared" si="41"/>
        <v>0</v>
      </c>
      <c r="K489" s="460"/>
    </row>
    <row r="490" spans="1:11" s="500" customFormat="1" hidden="1">
      <c r="A490" s="460"/>
      <c r="B490" s="482"/>
      <c r="C490" s="489" t="str">
        <f>'Data information'!C707</f>
        <v xml:space="preserve"> - Dowel DB25 ยาว 0.40 ม.</v>
      </c>
      <c r="D490" s="449"/>
      <c r="E490" s="450" t="str">
        <f>'Data information'!D707</f>
        <v>กก.</v>
      </c>
      <c r="F490" s="449">
        <f>'Data information'!E707</f>
        <v>20.41</v>
      </c>
      <c r="G490" s="449">
        <f t="shared" si="39"/>
        <v>0</v>
      </c>
      <c r="H490" s="449">
        <f>'Data information'!F707</f>
        <v>0</v>
      </c>
      <c r="I490" s="449">
        <f t="shared" si="40"/>
        <v>0</v>
      </c>
      <c r="J490" s="449">
        <f t="shared" si="41"/>
        <v>0</v>
      </c>
      <c r="K490" s="460"/>
    </row>
    <row r="491" spans="1:11" s="500" customFormat="1" hidden="1">
      <c r="A491" s="460"/>
      <c r="B491" s="482"/>
      <c r="C491" s="489" t="str">
        <f>'Data information'!C708</f>
        <v xml:space="preserve"> - Dowel DB16 ยาว 0.40 ม.  </v>
      </c>
      <c r="D491" s="449"/>
      <c r="E491" s="450" t="str">
        <f>'Data information'!D708</f>
        <v>กก.</v>
      </c>
      <c r="F491" s="449">
        <f>'Data information'!E708</f>
        <v>20.14</v>
      </c>
      <c r="G491" s="449">
        <f t="shared" si="39"/>
        <v>0</v>
      </c>
      <c r="H491" s="449">
        <f>'Data information'!F708</f>
        <v>0</v>
      </c>
      <c r="I491" s="449">
        <f t="shared" si="40"/>
        <v>0</v>
      </c>
      <c r="J491" s="449">
        <f t="shared" si="41"/>
        <v>0</v>
      </c>
      <c r="K491" s="460"/>
    </row>
    <row r="492" spans="1:11" s="500" customFormat="1" hidden="1">
      <c r="A492" s="460"/>
      <c r="B492" s="482"/>
      <c r="C492" s="489" t="str">
        <f>'Data information'!C709</f>
        <v xml:space="preserve"> - ค่าแรงเชื่อม ประกอบเหล็กโครงสร้าง</v>
      </c>
      <c r="D492" s="449"/>
      <c r="E492" s="450" t="str">
        <f>'Data information'!D709</f>
        <v>กก.</v>
      </c>
      <c r="F492" s="449">
        <f>'Data information'!E709</f>
        <v>0</v>
      </c>
      <c r="G492" s="449">
        <f t="shared" si="39"/>
        <v>0</v>
      </c>
      <c r="H492" s="449">
        <f>'Data information'!F709</f>
        <v>10</v>
      </c>
      <c r="I492" s="449">
        <f t="shared" si="40"/>
        <v>0</v>
      </c>
      <c r="J492" s="449">
        <f t="shared" si="41"/>
        <v>0</v>
      </c>
      <c r="K492" s="460"/>
    </row>
    <row r="493" spans="1:11" s="500" customFormat="1" hidden="1">
      <c r="A493" s="460"/>
      <c r="B493" s="482"/>
      <c r="C493" s="489" t="str">
        <f>'Data information'!C710</f>
        <v xml:space="preserve"> - คอนกรีต ขัดมันเรียบ (ลูกนอนบันได)</v>
      </c>
      <c r="D493" s="449"/>
      <c r="E493" s="450" t="str">
        <f>'Data information'!D710</f>
        <v>ลบ.ม.</v>
      </c>
      <c r="F493" s="449">
        <f>'Data information'!E710</f>
        <v>1971.96</v>
      </c>
      <c r="G493" s="449">
        <f t="shared" ref="G493:G525" si="42">D493*F493</f>
        <v>0</v>
      </c>
      <c r="H493" s="449">
        <f>'Data information'!F710</f>
        <v>519</v>
      </c>
      <c r="I493" s="449">
        <f t="shared" ref="I493:I525" si="43">D493*H493</f>
        <v>0</v>
      </c>
      <c r="J493" s="449">
        <f t="shared" ref="J493:J525" si="44">G493+I493</f>
        <v>0</v>
      </c>
      <c r="K493" s="460"/>
    </row>
    <row r="494" spans="1:11" s="500" customFormat="1" hidden="1">
      <c r="A494" s="460"/>
      <c r="B494" s="482"/>
      <c r="C494" s="489" t="str">
        <f>'Data information'!C711</f>
        <v xml:space="preserve"> - เหล็กเสริม RB 9 มม.</v>
      </c>
      <c r="D494" s="449"/>
      <c r="E494" s="450" t="str">
        <f>'Data information'!D711</f>
        <v>กก.</v>
      </c>
      <c r="F494" s="449">
        <f>'Data information'!E711</f>
        <v>20.79</v>
      </c>
      <c r="G494" s="449">
        <f t="shared" si="42"/>
        <v>0</v>
      </c>
      <c r="H494" s="449">
        <f>'Data information'!F711</f>
        <v>4.4000000000000004</v>
      </c>
      <c r="I494" s="449">
        <f t="shared" si="43"/>
        <v>0</v>
      </c>
      <c r="J494" s="449">
        <f t="shared" si="44"/>
        <v>0</v>
      </c>
      <c r="K494" s="460"/>
    </row>
    <row r="495" spans="1:11" s="500" customFormat="1" hidden="1">
      <c r="A495" s="460"/>
      <c r="B495" s="482"/>
      <c r="C495" s="489" t="str">
        <f>'Data information'!C712</f>
        <v xml:space="preserve"> - เหล็กเสริม DB 12 มม.</v>
      </c>
      <c r="D495" s="449"/>
      <c r="E495" s="450" t="str">
        <f>'Data information'!D712</f>
        <v>กก.</v>
      </c>
      <c r="F495" s="449">
        <f>'Data information'!E712</f>
        <v>20.2</v>
      </c>
      <c r="G495" s="449">
        <f t="shared" si="42"/>
        <v>0</v>
      </c>
      <c r="H495" s="449">
        <f>'Data information'!F712</f>
        <v>3.6</v>
      </c>
      <c r="I495" s="449">
        <f t="shared" si="43"/>
        <v>0</v>
      </c>
      <c r="J495" s="449">
        <f t="shared" si="44"/>
        <v>0</v>
      </c>
      <c r="K495" s="460"/>
    </row>
    <row r="496" spans="1:11" s="500" customFormat="1" hidden="1">
      <c r="A496" s="460"/>
      <c r="B496" s="482"/>
      <c r="C496" s="489" t="str">
        <f>'Data information'!C713</f>
        <v xml:space="preserve"> - เหล็กสี่เหลี่ยมตัน 1 x 1 ซม.(จมูกบันได)</v>
      </c>
      <c r="D496" s="449"/>
      <c r="E496" s="450" t="str">
        <f>'Data information'!D713</f>
        <v>ม.</v>
      </c>
      <c r="F496" s="449">
        <f>'Data information'!E713</f>
        <v>30</v>
      </c>
      <c r="G496" s="449">
        <f t="shared" si="42"/>
        <v>0</v>
      </c>
      <c r="H496" s="449">
        <f>'Data information'!F713</f>
        <v>0</v>
      </c>
      <c r="I496" s="449">
        <f t="shared" si="43"/>
        <v>0</v>
      </c>
      <c r="J496" s="449">
        <f t="shared" si="44"/>
        <v>0</v>
      </c>
      <c r="K496" s="460"/>
    </row>
    <row r="497" spans="1:11" s="500" customFormat="1" hidden="1">
      <c r="A497" s="460"/>
      <c r="B497" s="482"/>
      <c r="C497" s="489" t="str">
        <f>'Data information'!C714</f>
        <v xml:space="preserve"> - ลวดผูกเหล็ก</v>
      </c>
      <c r="D497" s="449"/>
      <c r="E497" s="450" t="str">
        <f>'Data information'!D714</f>
        <v>กก.</v>
      </c>
      <c r="F497" s="449">
        <f>'Data information'!E714</f>
        <v>34.42</v>
      </c>
      <c r="G497" s="449">
        <f t="shared" si="42"/>
        <v>0</v>
      </c>
      <c r="H497" s="449">
        <f>'Data information'!F714</f>
        <v>0</v>
      </c>
      <c r="I497" s="449">
        <f t="shared" si="43"/>
        <v>0</v>
      </c>
      <c r="J497" s="449">
        <f t="shared" si="44"/>
        <v>0</v>
      </c>
      <c r="K497" s="460"/>
    </row>
    <row r="498" spans="1:11" s="500" customFormat="1" hidden="1">
      <c r="A498" s="460"/>
      <c r="B498" s="482"/>
      <c r="C498" s="489" t="str">
        <f>'Data information'!C715</f>
        <v xml:space="preserve"> - ทาสีกันสนิม</v>
      </c>
      <c r="D498" s="449"/>
      <c r="E498" s="450" t="str">
        <f>'Data information'!D715</f>
        <v>ตร.ม.</v>
      </c>
      <c r="F498" s="449">
        <f>'Data information'!E715</f>
        <v>22.42</v>
      </c>
      <c r="G498" s="449">
        <f t="shared" si="42"/>
        <v>0</v>
      </c>
      <c r="H498" s="449">
        <f>'Data information'!F715</f>
        <v>30</v>
      </c>
      <c r="I498" s="449">
        <f t="shared" si="43"/>
        <v>0</v>
      </c>
      <c r="J498" s="449">
        <f t="shared" si="44"/>
        <v>0</v>
      </c>
      <c r="K498" s="460"/>
    </row>
    <row r="499" spans="1:11" s="500" customFormat="1" hidden="1">
      <c r="A499" s="460"/>
      <c r="B499" s="482"/>
      <c r="C499" s="489" t="str">
        <f>'Data information'!C716</f>
        <v xml:space="preserve"> - ทาสีน้ำมัน</v>
      </c>
      <c r="D499" s="449"/>
      <c r="E499" s="450" t="str">
        <f>'Data information'!D716</f>
        <v>ตร.ม.</v>
      </c>
      <c r="F499" s="449">
        <f>'Data information'!E716</f>
        <v>66.12</v>
      </c>
      <c r="G499" s="449">
        <f t="shared" si="42"/>
        <v>0</v>
      </c>
      <c r="H499" s="449">
        <f>'Data information'!F716</f>
        <v>35</v>
      </c>
      <c r="I499" s="449">
        <f t="shared" si="43"/>
        <v>0</v>
      </c>
      <c r="J499" s="449">
        <f t="shared" si="44"/>
        <v>0</v>
      </c>
      <c r="K499" s="460"/>
    </row>
    <row r="500" spans="1:11" s="500" customFormat="1" hidden="1">
      <c r="A500" s="460"/>
      <c r="B500" s="482"/>
      <c r="C500" s="489" t="str">
        <f>'Data information'!C717</f>
        <v xml:space="preserve"> - งานราวเหล็ก ราวบันได ST.5</v>
      </c>
      <c r="D500" s="449"/>
      <c r="E500" s="450" t="str">
        <f>'Data information'!D717</f>
        <v>ม.</v>
      </c>
      <c r="F500" s="449">
        <f>'Data information'!E717</f>
        <v>1838.53</v>
      </c>
      <c r="G500" s="449">
        <f t="shared" si="42"/>
        <v>0</v>
      </c>
      <c r="H500" s="449">
        <f>'Data information'!F717</f>
        <v>560</v>
      </c>
      <c r="I500" s="449">
        <f t="shared" si="43"/>
        <v>0</v>
      </c>
      <c r="J500" s="449">
        <f t="shared" si="44"/>
        <v>0</v>
      </c>
      <c r="K500" s="460"/>
    </row>
    <row r="501" spans="1:11" s="500" customFormat="1" hidden="1">
      <c r="A501" s="460"/>
      <c r="B501" s="482"/>
      <c r="C501" s="485" t="str">
        <f>'Data information'!C718</f>
        <v>งานบันได ST.2 ทางเชื่อม 5</v>
      </c>
      <c r="D501" s="449"/>
      <c r="E501" s="450"/>
      <c r="F501" s="449"/>
      <c r="G501" s="449"/>
      <c r="H501" s="449"/>
      <c r="I501" s="449"/>
      <c r="J501" s="449"/>
      <c r="K501" s="460"/>
    </row>
    <row r="502" spans="1:11" s="500" customFormat="1" hidden="1">
      <c r="A502" s="460"/>
      <c r="B502" s="482"/>
      <c r="C502" s="489" t="str">
        <f>'Data information'!C719</f>
        <v xml:space="preserve"> - H-300X150X6.5X9mm.( แม่บันได )</v>
      </c>
      <c r="D502" s="449"/>
      <c r="E502" s="450" t="str">
        <f>'Data information'!D719</f>
        <v>กก.</v>
      </c>
      <c r="F502" s="449">
        <f>'Data information'!E719</f>
        <v>35.549999999999997</v>
      </c>
      <c r="G502" s="449">
        <f t="shared" si="42"/>
        <v>0</v>
      </c>
      <c r="H502" s="449">
        <f>'Data information'!F719</f>
        <v>0</v>
      </c>
      <c r="I502" s="449">
        <f t="shared" si="43"/>
        <v>0</v>
      </c>
      <c r="J502" s="449">
        <f t="shared" si="44"/>
        <v>0</v>
      </c>
      <c r="K502" s="460"/>
    </row>
    <row r="503" spans="1:11" s="500" customFormat="1" hidden="1">
      <c r="A503" s="460"/>
      <c r="B503" s="482"/>
      <c r="C503" s="489" t="str">
        <f>'Data information'!C720</f>
        <v xml:space="preserve"> - H-200X200X8X12mm. (เสา)</v>
      </c>
      <c r="D503" s="449"/>
      <c r="E503" s="450" t="str">
        <f>'Data information'!D720</f>
        <v>กก.</v>
      </c>
      <c r="F503" s="449">
        <f>'Data information'!E720</f>
        <v>33.409999999999997</v>
      </c>
      <c r="G503" s="449">
        <f t="shared" si="42"/>
        <v>0</v>
      </c>
      <c r="H503" s="449">
        <f>'Data information'!F720</f>
        <v>0</v>
      </c>
      <c r="I503" s="449">
        <f t="shared" si="43"/>
        <v>0</v>
      </c>
      <c r="J503" s="449">
        <f t="shared" si="44"/>
        <v>0</v>
      </c>
      <c r="K503" s="460"/>
    </row>
    <row r="504" spans="1:11" s="500" customFormat="1" hidden="1">
      <c r="A504" s="460"/>
      <c r="B504" s="482"/>
      <c r="C504" s="489" t="str">
        <f>'Data information'!C721</f>
        <v xml:space="preserve"> - แผ่นเหล็กเรียบดำหนา 6 มม. (ลูกตั้ง-ลูกนอน)</v>
      </c>
      <c r="D504" s="449"/>
      <c r="E504" s="450" t="str">
        <f>'Data information'!D721</f>
        <v>กก.</v>
      </c>
      <c r="F504" s="449">
        <f>'Data information'!E721</f>
        <v>25.12</v>
      </c>
      <c r="G504" s="449">
        <f t="shared" si="42"/>
        <v>0</v>
      </c>
      <c r="H504" s="449">
        <f>'Data information'!F721</f>
        <v>0</v>
      </c>
      <c r="I504" s="449">
        <f t="shared" si="43"/>
        <v>0</v>
      </c>
      <c r="J504" s="449">
        <f t="shared" si="44"/>
        <v>0</v>
      </c>
      <c r="K504" s="460"/>
    </row>
    <row r="505" spans="1:11" s="500" customFormat="1" hidden="1">
      <c r="A505" s="460"/>
      <c r="B505" s="482"/>
      <c r="C505" s="489" t="str">
        <f>'Data information'!C722</f>
        <v xml:space="preserve"> - แผ่นเหล็กขนาด 600X400X20mm. </v>
      </c>
      <c r="D505" s="449"/>
      <c r="E505" s="450" t="str">
        <f>'Data information'!D722</f>
        <v>กก.</v>
      </c>
      <c r="F505" s="449">
        <f>'Data information'!E722</f>
        <v>28.44</v>
      </c>
      <c r="G505" s="449">
        <f t="shared" si="42"/>
        <v>0</v>
      </c>
      <c r="H505" s="449">
        <f>'Data information'!F722</f>
        <v>0</v>
      </c>
      <c r="I505" s="449">
        <f t="shared" si="43"/>
        <v>0</v>
      </c>
      <c r="J505" s="449">
        <f t="shared" si="44"/>
        <v>0</v>
      </c>
      <c r="K505" s="460"/>
    </row>
    <row r="506" spans="1:11" s="500" customFormat="1" hidden="1">
      <c r="A506" s="460"/>
      <c r="B506" s="482"/>
      <c r="C506" s="489" t="str">
        <f>'Data information'!C723</f>
        <v xml:space="preserve"> - แผ่นเหล็กขนาด 400X400X20mm. </v>
      </c>
      <c r="D506" s="449"/>
      <c r="E506" s="450" t="str">
        <f>'Data information'!D723</f>
        <v>กก.</v>
      </c>
      <c r="F506" s="449">
        <f>'Data information'!E723</f>
        <v>28.44</v>
      </c>
      <c r="G506" s="449">
        <f t="shared" si="42"/>
        <v>0</v>
      </c>
      <c r="H506" s="449">
        <f>'Data information'!F723</f>
        <v>0</v>
      </c>
      <c r="I506" s="449">
        <f t="shared" si="43"/>
        <v>0</v>
      </c>
      <c r="J506" s="449">
        <f t="shared" si="44"/>
        <v>0</v>
      </c>
      <c r="K506" s="460"/>
    </row>
    <row r="507" spans="1:11" s="500" customFormat="1" hidden="1">
      <c r="A507" s="460"/>
      <c r="B507" s="482"/>
      <c r="C507" s="489" t="str">
        <f>'Data information'!C724</f>
        <v xml:space="preserve"> - J-Bolt 20 mm.</v>
      </c>
      <c r="D507" s="449"/>
      <c r="E507" s="450" t="str">
        <f>'Data information'!D724</f>
        <v>ชุด</v>
      </c>
      <c r="F507" s="449">
        <f>'Data information'!E724</f>
        <v>150</v>
      </c>
      <c r="G507" s="449">
        <f t="shared" si="42"/>
        <v>0</v>
      </c>
      <c r="H507" s="449">
        <f>'Data information'!F724</f>
        <v>0</v>
      </c>
      <c r="I507" s="449">
        <f t="shared" si="43"/>
        <v>0</v>
      </c>
      <c r="J507" s="449">
        <f t="shared" si="44"/>
        <v>0</v>
      </c>
      <c r="K507" s="460"/>
    </row>
    <row r="508" spans="1:11" s="500" customFormat="1" hidden="1">
      <c r="A508" s="460"/>
      <c r="B508" s="482"/>
      <c r="C508" s="489" t="str">
        <f>'Data information'!C725</f>
        <v xml:space="preserve"> - Bolt M20</v>
      </c>
      <c r="D508" s="449"/>
      <c r="E508" s="450" t="str">
        <f>'Data information'!D725</f>
        <v>ชุด</v>
      </c>
      <c r="F508" s="449">
        <f>'Data information'!E725</f>
        <v>150</v>
      </c>
      <c r="G508" s="449">
        <f t="shared" si="42"/>
        <v>0</v>
      </c>
      <c r="H508" s="449">
        <f>'Data information'!F725</f>
        <v>0</v>
      </c>
      <c r="I508" s="449">
        <f t="shared" si="43"/>
        <v>0</v>
      </c>
      <c r="J508" s="449">
        <f t="shared" si="44"/>
        <v>0</v>
      </c>
      <c r="K508" s="460"/>
    </row>
    <row r="509" spans="1:11" s="500" customFormat="1" hidden="1">
      <c r="A509" s="460"/>
      <c r="B509" s="482"/>
      <c r="C509" s="489" t="str">
        <f>'Data information'!C726</f>
        <v xml:space="preserve"> - ค่าแรงเชื่อม ประกอบเหล็กโครงสร้าง</v>
      </c>
      <c r="D509" s="449"/>
      <c r="E509" s="450" t="str">
        <f>'Data information'!D726</f>
        <v>กก.</v>
      </c>
      <c r="F509" s="449">
        <f>'Data information'!E726</f>
        <v>0</v>
      </c>
      <c r="G509" s="449">
        <f t="shared" si="42"/>
        <v>0</v>
      </c>
      <c r="H509" s="449">
        <f>'Data information'!F726</f>
        <v>10</v>
      </c>
      <c r="I509" s="449">
        <f t="shared" si="43"/>
        <v>0</v>
      </c>
      <c r="J509" s="449">
        <f t="shared" si="44"/>
        <v>0</v>
      </c>
      <c r="K509" s="460"/>
    </row>
    <row r="510" spans="1:11" s="500" customFormat="1" hidden="1">
      <c r="A510" s="460"/>
      <c r="B510" s="482"/>
      <c r="C510" s="489" t="str">
        <f>'Data information'!C727</f>
        <v xml:space="preserve"> - ทาสีกันสนิม</v>
      </c>
      <c r="D510" s="449"/>
      <c r="E510" s="450" t="str">
        <f>'Data information'!D727</f>
        <v>ตร.ม.</v>
      </c>
      <c r="F510" s="449">
        <f>'Data information'!E727</f>
        <v>22.42</v>
      </c>
      <c r="G510" s="449">
        <f t="shared" si="42"/>
        <v>0</v>
      </c>
      <c r="H510" s="449">
        <f>'Data information'!F727</f>
        <v>30</v>
      </c>
      <c r="I510" s="449">
        <f t="shared" si="43"/>
        <v>0</v>
      </c>
      <c r="J510" s="449">
        <f t="shared" si="44"/>
        <v>0</v>
      </c>
      <c r="K510" s="460"/>
    </row>
    <row r="511" spans="1:11" s="500" customFormat="1" hidden="1">
      <c r="A511" s="460"/>
      <c r="B511" s="482"/>
      <c r="C511" s="489" t="str">
        <f>'Data information'!C728</f>
        <v xml:space="preserve"> - ทาสีน้ำมัน</v>
      </c>
      <c r="D511" s="449"/>
      <c r="E511" s="450" t="str">
        <f>'Data information'!D728</f>
        <v>ตร.ม.</v>
      </c>
      <c r="F511" s="449">
        <f>'Data information'!E728</f>
        <v>66.12</v>
      </c>
      <c r="G511" s="449">
        <f t="shared" si="42"/>
        <v>0</v>
      </c>
      <c r="H511" s="449">
        <f>'Data information'!F728</f>
        <v>35</v>
      </c>
      <c r="I511" s="449">
        <f t="shared" si="43"/>
        <v>0</v>
      </c>
      <c r="J511" s="449">
        <f t="shared" si="44"/>
        <v>0</v>
      </c>
      <c r="K511" s="460"/>
    </row>
    <row r="512" spans="1:11" s="500" customFormat="1" hidden="1">
      <c r="A512" s="460"/>
      <c r="B512" s="482"/>
      <c r="C512" s="489" t="str">
        <f>'Data information'!C729</f>
        <v xml:space="preserve"> -งานราวเหล็ก ราวบันได ST.2 (RL)</v>
      </c>
      <c r="D512" s="449"/>
      <c r="E512" s="450" t="str">
        <f>'Data information'!D729</f>
        <v>ม.</v>
      </c>
      <c r="F512" s="449">
        <f>'Data information'!E729</f>
        <v>502.06257075664615</v>
      </c>
      <c r="G512" s="449">
        <f t="shared" si="42"/>
        <v>0</v>
      </c>
      <c r="H512" s="449">
        <f>'Data information'!F729</f>
        <v>327.06717152351735</v>
      </c>
      <c r="I512" s="449">
        <f t="shared" si="43"/>
        <v>0</v>
      </c>
      <c r="J512" s="449">
        <f t="shared" si="44"/>
        <v>0</v>
      </c>
      <c r="K512" s="460"/>
    </row>
    <row r="513" spans="1:11" s="500" customFormat="1" hidden="1">
      <c r="A513" s="460"/>
      <c r="B513" s="482"/>
      <c r="C513" s="485" t="str">
        <f>'Data information'!C730</f>
        <v>งานลิฟท์ ทางเชื่อม 5</v>
      </c>
      <c r="D513" s="449"/>
      <c r="E513" s="450"/>
      <c r="F513" s="449"/>
      <c r="G513" s="449"/>
      <c r="H513" s="449"/>
      <c r="I513" s="449"/>
      <c r="J513" s="449"/>
      <c r="K513" s="460"/>
    </row>
    <row r="514" spans="1:11" s="500" customFormat="1" hidden="1">
      <c r="A514" s="460"/>
      <c r="B514" s="482"/>
      <c r="C514" s="489" t="str">
        <f>'Data information'!C731</f>
        <v xml:space="preserve"> - H-200x200x8x12 มม.</v>
      </c>
      <c r="D514" s="449"/>
      <c r="E514" s="450" t="str">
        <f>'Data information'!D731</f>
        <v>กก.</v>
      </c>
      <c r="F514" s="449">
        <f>'Data information'!E731</f>
        <v>33.409999999999997</v>
      </c>
      <c r="G514" s="449">
        <f t="shared" si="42"/>
        <v>0</v>
      </c>
      <c r="H514" s="449">
        <f>'Data information'!F731</f>
        <v>0</v>
      </c>
      <c r="I514" s="449">
        <f t="shared" si="43"/>
        <v>0</v>
      </c>
      <c r="J514" s="449">
        <f t="shared" si="44"/>
        <v>0</v>
      </c>
      <c r="K514" s="460"/>
    </row>
    <row r="515" spans="1:11" s="500" customFormat="1" hidden="1">
      <c r="A515" s="460"/>
      <c r="B515" s="482"/>
      <c r="C515" s="489" t="str">
        <f>'Data information'!C732</f>
        <v xml:space="preserve"> - H-194x150x6x9 มม.</v>
      </c>
      <c r="D515" s="449"/>
      <c r="E515" s="450" t="str">
        <f>'Data information'!D732</f>
        <v>กก.</v>
      </c>
      <c r="F515" s="449">
        <f>'Data information'!E732</f>
        <v>34.020000000000003</v>
      </c>
      <c r="G515" s="449">
        <f t="shared" si="42"/>
        <v>0</v>
      </c>
      <c r="H515" s="449">
        <f>'Data information'!F732</f>
        <v>0</v>
      </c>
      <c r="I515" s="449">
        <f t="shared" si="43"/>
        <v>0</v>
      </c>
      <c r="J515" s="449">
        <f t="shared" si="44"/>
        <v>0</v>
      </c>
      <c r="K515" s="460"/>
    </row>
    <row r="516" spans="1:11" s="500" customFormat="1" hidden="1">
      <c r="A516" s="460"/>
      <c r="B516" s="482"/>
      <c r="C516" s="489" t="str">
        <f>'Data information'!C733</f>
        <v xml:space="preserve"> - C-200x80x7.5x11 มม.</v>
      </c>
      <c r="D516" s="449"/>
      <c r="E516" s="450" t="str">
        <f>'Data information'!D733</f>
        <v>กก.</v>
      </c>
      <c r="F516" s="449">
        <f>'Data information'!E733</f>
        <v>33.409999999999997</v>
      </c>
      <c r="G516" s="449">
        <f t="shared" si="42"/>
        <v>0</v>
      </c>
      <c r="H516" s="449">
        <f>'Data information'!F733</f>
        <v>0</v>
      </c>
      <c r="I516" s="449">
        <f t="shared" si="43"/>
        <v>0</v>
      </c>
      <c r="J516" s="449">
        <f t="shared" si="44"/>
        <v>0</v>
      </c>
      <c r="K516" s="460"/>
    </row>
    <row r="517" spans="1:11" s="500" customFormat="1" hidden="1">
      <c r="A517" s="460"/>
      <c r="B517" s="482"/>
      <c r="C517" s="489" t="str">
        <f>'Data information'!C734</f>
        <v xml:space="preserve"> - แผ่นเหล็กขนาด 250X250X20mm. </v>
      </c>
      <c r="D517" s="449"/>
      <c r="E517" s="450" t="str">
        <f>'Data information'!D734</f>
        <v>กก.</v>
      </c>
      <c r="F517" s="449">
        <f>'Data information'!E734</f>
        <v>28.44</v>
      </c>
      <c r="G517" s="449">
        <f t="shared" si="42"/>
        <v>0</v>
      </c>
      <c r="H517" s="449">
        <f>'Data information'!F734</f>
        <v>0</v>
      </c>
      <c r="I517" s="449">
        <f t="shared" si="43"/>
        <v>0</v>
      </c>
      <c r="J517" s="449">
        <f t="shared" si="44"/>
        <v>0</v>
      </c>
      <c r="K517" s="460"/>
    </row>
    <row r="518" spans="1:11" s="500" customFormat="1" hidden="1">
      <c r="A518" s="460"/>
      <c r="B518" s="482"/>
      <c r="C518" s="489" t="str">
        <f>'Data information'!C735</f>
        <v xml:space="preserve"> - Dowel DB16 ยาว 0.40 ม.  </v>
      </c>
      <c r="D518" s="449"/>
      <c r="E518" s="450" t="str">
        <f>'Data information'!D735</f>
        <v>กก.</v>
      </c>
      <c r="F518" s="449">
        <f>'Data information'!E735</f>
        <v>20.14</v>
      </c>
      <c r="G518" s="449">
        <f t="shared" si="42"/>
        <v>0</v>
      </c>
      <c r="H518" s="449">
        <f>'Data information'!F735</f>
        <v>0</v>
      </c>
      <c r="I518" s="449">
        <f t="shared" si="43"/>
        <v>0</v>
      </c>
      <c r="J518" s="449">
        <f t="shared" si="44"/>
        <v>0</v>
      </c>
      <c r="K518" s="460"/>
    </row>
    <row r="519" spans="1:11" s="500" customFormat="1" hidden="1">
      <c r="A519" s="460"/>
      <c r="B519" s="482"/>
      <c r="C519" s="489" t="str">
        <f>'Data information'!C736</f>
        <v xml:space="preserve"> - ค่าแรงเชื่อม ประกอบเหล็กโครงสร้าง</v>
      </c>
      <c r="D519" s="449"/>
      <c r="E519" s="450" t="str">
        <f>'Data information'!D736</f>
        <v>กก.</v>
      </c>
      <c r="F519" s="449">
        <f>'Data information'!E736</f>
        <v>0</v>
      </c>
      <c r="G519" s="449">
        <f t="shared" si="42"/>
        <v>0</v>
      </c>
      <c r="H519" s="449">
        <f>'Data information'!F736</f>
        <v>10</v>
      </c>
      <c r="I519" s="449">
        <f t="shared" si="43"/>
        <v>0</v>
      </c>
      <c r="J519" s="449">
        <f t="shared" si="44"/>
        <v>0</v>
      </c>
      <c r="K519" s="460"/>
    </row>
    <row r="520" spans="1:11" s="500" customFormat="1" hidden="1">
      <c r="A520" s="460"/>
      <c r="B520" s="482"/>
      <c r="C520" s="489" t="str">
        <f>'Data information'!C737</f>
        <v xml:space="preserve"> - ทาสีกันสนิม</v>
      </c>
      <c r="D520" s="449"/>
      <c r="E520" s="450" t="str">
        <f>'Data information'!D737</f>
        <v>ตร.ม.</v>
      </c>
      <c r="F520" s="449">
        <f>'Data information'!E737</f>
        <v>22.42</v>
      </c>
      <c r="G520" s="449">
        <f t="shared" si="42"/>
        <v>0</v>
      </c>
      <c r="H520" s="449">
        <f>'Data information'!F737</f>
        <v>30</v>
      </c>
      <c r="I520" s="449">
        <f t="shared" si="43"/>
        <v>0</v>
      </c>
      <c r="J520" s="449">
        <f t="shared" si="44"/>
        <v>0</v>
      </c>
      <c r="K520" s="460"/>
    </row>
    <row r="521" spans="1:11" s="500" customFormat="1" hidden="1">
      <c r="A521" s="460"/>
      <c r="B521" s="482"/>
      <c r="C521" s="489" t="str">
        <f>'Data information'!C738</f>
        <v xml:space="preserve"> - ทาสีน้ำมัน</v>
      </c>
      <c r="D521" s="449"/>
      <c r="E521" s="450" t="str">
        <f>'Data information'!D738</f>
        <v>ตร.ม.</v>
      </c>
      <c r="F521" s="449">
        <f>'Data information'!E738</f>
        <v>66.12</v>
      </c>
      <c r="G521" s="449">
        <f t="shared" si="42"/>
        <v>0</v>
      </c>
      <c r="H521" s="449">
        <f>'Data information'!F738</f>
        <v>35</v>
      </c>
      <c r="I521" s="449">
        <f t="shared" si="43"/>
        <v>0</v>
      </c>
      <c r="J521" s="449">
        <f t="shared" si="44"/>
        <v>0</v>
      </c>
      <c r="K521" s="460"/>
    </row>
    <row r="522" spans="1:11" s="500" customFormat="1">
      <c r="A522" s="460"/>
      <c r="B522" s="482"/>
      <c r="C522" s="485" t="str">
        <f>'Data information'!C739</f>
        <v>ราวกันตก RL ทางเชื่อม</v>
      </c>
      <c r="D522" s="449"/>
      <c r="E522" s="450"/>
      <c r="F522" s="449"/>
      <c r="G522" s="449"/>
      <c r="H522" s="449"/>
      <c r="I522" s="449"/>
      <c r="J522" s="449"/>
      <c r="K522" s="460"/>
    </row>
    <row r="523" spans="1:11" s="500" customFormat="1">
      <c r="A523" s="460"/>
      <c r="B523" s="482"/>
      <c r="C523" s="489" t="str">
        <f>'Data information'!C740</f>
        <v xml:space="preserve"> - งานราวเหล็กกันตก </v>
      </c>
      <c r="D523" s="449"/>
      <c r="E523" s="450" t="str">
        <f>'Data information'!D740</f>
        <v>ม.</v>
      </c>
      <c r="F523" s="449">
        <f>'Data information'!E740</f>
        <v>502.06257075664615</v>
      </c>
      <c r="G523" s="449">
        <f t="shared" si="42"/>
        <v>0</v>
      </c>
      <c r="H523" s="449">
        <f>'Data information'!F740</f>
        <v>327.06717152351735</v>
      </c>
      <c r="I523" s="449">
        <f t="shared" si="43"/>
        <v>0</v>
      </c>
      <c r="J523" s="449">
        <f t="shared" si="44"/>
        <v>0</v>
      </c>
      <c r="K523" s="460"/>
    </row>
    <row r="524" spans="1:11" s="500" customFormat="1" hidden="1">
      <c r="A524" s="460"/>
      <c r="B524" s="482"/>
      <c r="C524" s="485" t="str">
        <f>'Data information'!C741</f>
        <v>ราวกันตก RL-2 ทางเชื่อม</v>
      </c>
      <c r="D524" s="449"/>
      <c r="E524" s="450"/>
      <c r="F524" s="449"/>
      <c r="G524" s="449"/>
      <c r="H524" s="449"/>
      <c r="I524" s="449"/>
      <c r="J524" s="449"/>
      <c r="K524" s="460"/>
    </row>
    <row r="525" spans="1:11" s="500" customFormat="1" hidden="1">
      <c r="A525" s="460"/>
      <c r="B525" s="482"/>
      <c r="C525" s="489" t="str">
        <f>'Data information'!C742</f>
        <v xml:space="preserve"> - งานราวเหล็กกันตก </v>
      </c>
      <c r="D525" s="449"/>
      <c r="E525" s="450" t="str">
        <f>'Data information'!D742</f>
        <v>ม.</v>
      </c>
      <c r="F525" s="449">
        <f>'Data information'!E742</f>
        <v>192.40384374999999</v>
      </c>
      <c r="G525" s="449">
        <f t="shared" si="42"/>
        <v>0</v>
      </c>
      <c r="H525" s="449">
        <f>'Data information'!F742</f>
        <v>80.226874999999993</v>
      </c>
      <c r="I525" s="449">
        <f t="shared" si="43"/>
        <v>0</v>
      </c>
      <c r="J525" s="449">
        <f t="shared" si="44"/>
        <v>0</v>
      </c>
      <c r="K525" s="460"/>
    </row>
    <row r="526" spans="1:11" s="500" customFormat="1" hidden="1">
      <c r="A526" s="480"/>
      <c r="B526" s="481"/>
      <c r="C526" s="485" t="str">
        <f>'Data information'!C743</f>
        <v>งานอื่นๆ</v>
      </c>
      <c r="D526" s="449"/>
      <c r="E526" s="458"/>
      <c r="F526" s="451"/>
      <c r="G526" s="451"/>
      <c r="H526" s="451"/>
      <c r="I526" s="451"/>
      <c r="J526" s="451"/>
      <c r="K526" s="451"/>
    </row>
    <row r="527" spans="1:11" s="500" customFormat="1" hidden="1">
      <c r="A527" s="451"/>
      <c r="B527" s="475"/>
      <c r="C527" s="485" t="str">
        <f>'Data information'!C744</f>
        <v>ผนัง 9</v>
      </c>
      <c r="D527" s="449"/>
      <c r="E527" s="450"/>
      <c r="F527" s="449"/>
      <c r="G527" s="449"/>
      <c r="H527" s="449"/>
      <c r="I527" s="449"/>
      <c r="J527" s="449"/>
      <c r="K527" s="469"/>
    </row>
    <row r="528" spans="1:11" s="500" customFormat="1" hidden="1">
      <c r="A528" s="460"/>
      <c r="B528" s="482"/>
      <c r="C528" s="489" t="str">
        <f>'Data information'!C745</f>
        <v xml:space="preserve"> - H-200x200x8x12 mm.</v>
      </c>
      <c r="D528" s="449"/>
      <c r="E528" s="450" t="str">
        <f>'Data information'!D745</f>
        <v>กก.</v>
      </c>
      <c r="F528" s="449">
        <f>'Data information'!E745</f>
        <v>33.409999999999997</v>
      </c>
      <c r="G528" s="449">
        <f t="shared" ref="G528:G544" si="45">D528*F528</f>
        <v>0</v>
      </c>
      <c r="H528" s="449">
        <f>'Data information'!F745</f>
        <v>0</v>
      </c>
      <c r="I528" s="449">
        <f t="shared" ref="I528:I544" si="46">D528*H528</f>
        <v>0</v>
      </c>
      <c r="J528" s="449">
        <f t="shared" ref="J528:J544" si="47">G528+I528</f>
        <v>0</v>
      </c>
      <c r="K528" s="460"/>
    </row>
    <row r="529" spans="1:11" s="500" customFormat="1" hidden="1">
      <c r="A529" s="460"/>
      <c r="B529" s="482"/>
      <c r="C529" s="489" t="str">
        <f>'Data information'!C746</f>
        <v xml:space="preserve"> - H-194x150x6x9 mm.</v>
      </c>
      <c r="D529" s="449"/>
      <c r="E529" s="450" t="str">
        <f>'Data information'!D746</f>
        <v>กก.</v>
      </c>
      <c r="F529" s="449">
        <f>'Data information'!E746</f>
        <v>34.020000000000003</v>
      </c>
      <c r="G529" s="449">
        <f t="shared" si="45"/>
        <v>0</v>
      </c>
      <c r="H529" s="449">
        <f>'Data information'!F746</f>
        <v>0</v>
      </c>
      <c r="I529" s="449">
        <f t="shared" si="46"/>
        <v>0</v>
      </c>
      <c r="J529" s="449">
        <f t="shared" si="47"/>
        <v>0</v>
      </c>
      <c r="K529" s="460"/>
    </row>
    <row r="530" spans="1:11" s="500" customFormat="1" hidden="1">
      <c r="A530" s="460"/>
      <c r="B530" s="482"/>
      <c r="C530" s="489" t="str">
        <f>'Data information'!C747</f>
        <v xml:space="preserve"> - H-100x100x6x8 mm.</v>
      </c>
      <c r="D530" s="449"/>
      <c r="E530" s="450" t="str">
        <f>'Data information'!D747</f>
        <v>กก.</v>
      </c>
      <c r="F530" s="449">
        <f>'Data information'!E747</f>
        <v>33.409999999999997</v>
      </c>
      <c r="G530" s="449">
        <f t="shared" si="45"/>
        <v>0</v>
      </c>
      <c r="H530" s="449">
        <f>'Data information'!F747</f>
        <v>0</v>
      </c>
      <c r="I530" s="449">
        <f t="shared" si="46"/>
        <v>0</v>
      </c>
      <c r="J530" s="449">
        <f t="shared" si="47"/>
        <v>0</v>
      </c>
      <c r="K530" s="460"/>
    </row>
    <row r="531" spans="1:11" s="500" customFormat="1" hidden="1">
      <c r="A531" s="460"/>
      <c r="B531" s="482"/>
      <c r="C531" s="489" t="str">
        <f>'Data information'!C748</f>
        <v xml:space="preserve"> - C-CHANNELS 300X90X10X15.5mm.</v>
      </c>
      <c r="D531" s="449"/>
      <c r="E531" s="450" t="str">
        <f>'Data information'!D748</f>
        <v>กก.</v>
      </c>
      <c r="F531" s="449">
        <f>'Data information'!E748</f>
        <v>38.93</v>
      </c>
      <c r="G531" s="449">
        <f t="shared" si="45"/>
        <v>0</v>
      </c>
      <c r="H531" s="449">
        <f>'Data information'!F748</f>
        <v>0</v>
      </c>
      <c r="I531" s="449">
        <f t="shared" si="46"/>
        <v>0</v>
      </c>
      <c r="J531" s="449">
        <f t="shared" si="47"/>
        <v>0</v>
      </c>
      <c r="K531" s="460"/>
    </row>
    <row r="532" spans="1:11" s="500" customFormat="1" hidden="1">
      <c r="A532" s="460"/>
      <c r="B532" s="482"/>
      <c r="C532" s="489" t="str">
        <f>'Data information'!C749</f>
        <v xml:space="preserve"> - เหล็กLG 100X100x3.2 mm. </v>
      </c>
      <c r="D532" s="449"/>
      <c r="E532" s="450" t="str">
        <f>'Data information'!D749</f>
        <v>กก.</v>
      </c>
      <c r="F532" s="449">
        <f>'Data information'!E749</f>
        <v>26.59</v>
      </c>
      <c r="G532" s="449">
        <f t="shared" si="45"/>
        <v>0</v>
      </c>
      <c r="H532" s="449">
        <f>'Data information'!F749</f>
        <v>0</v>
      </c>
      <c r="I532" s="449">
        <f t="shared" si="46"/>
        <v>0</v>
      </c>
      <c r="J532" s="449">
        <f t="shared" si="47"/>
        <v>0</v>
      </c>
      <c r="K532" s="460"/>
    </row>
    <row r="533" spans="1:11" s="500" customFormat="1" hidden="1">
      <c r="A533" s="460"/>
      <c r="B533" s="482"/>
      <c r="C533" s="489" t="str">
        <f>'Data information'!C750</f>
        <v xml:space="preserve"> - PL.300x300x12mm.</v>
      </c>
      <c r="D533" s="449"/>
      <c r="E533" s="450" t="str">
        <f>'Data information'!D750</f>
        <v>กก.</v>
      </c>
      <c r="F533" s="449">
        <f>'Data information'!E750</f>
        <v>25.12</v>
      </c>
      <c r="G533" s="449">
        <f t="shared" si="45"/>
        <v>0</v>
      </c>
      <c r="H533" s="449">
        <f>'Data information'!F750</f>
        <v>0</v>
      </c>
      <c r="I533" s="449">
        <f t="shared" si="46"/>
        <v>0</v>
      </c>
      <c r="J533" s="449">
        <f t="shared" si="47"/>
        <v>0</v>
      </c>
      <c r="K533" s="460"/>
    </row>
    <row r="534" spans="1:11" s="500" customFormat="1" hidden="1">
      <c r="A534" s="460"/>
      <c r="B534" s="482"/>
      <c r="C534" s="489" t="str">
        <f>'Data information'!C751</f>
        <v xml:space="preserve"> - Bolt M25 (ฝังลึก 0.50 ม.)</v>
      </c>
      <c r="D534" s="449"/>
      <c r="E534" s="450" t="str">
        <f>'Data information'!D751</f>
        <v>ชุด</v>
      </c>
      <c r="F534" s="449">
        <f>'Data information'!E751</f>
        <v>175</v>
      </c>
      <c r="G534" s="449">
        <f t="shared" si="45"/>
        <v>0</v>
      </c>
      <c r="H534" s="449">
        <f>'Data information'!F751</f>
        <v>0</v>
      </c>
      <c r="I534" s="449">
        <f t="shared" si="46"/>
        <v>0</v>
      </c>
      <c r="J534" s="449">
        <f t="shared" si="47"/>
        <v>0</v>
      </c>
      <c r="K534" s="460"/>
    </row>
    <row r="535" spans="1:11" s="500" customFormat="1" hidden="1">
      <c r="A535" s="460"/>
      <c r="B535" s="482"/>
      <c r="C535" s="489" t="str">
        <f>'Data information'!C752</f>
        <v xml:space="preserve"> - Bolt M20 (ฝังลึก 0.50 ม.)</v>
      </c>
      <c r="D535" s="449"/>
      <c r="E535" s="450" t="str">
        <f>'Data information'!D752</f>
        <v>ชุด</v>
      </c>
      <c r="F535" s="449">
        <f>'Data information'!E752</f>
        <v>150</v>
      </c>
      <c r="G535" s="449">
        <f t="shared" si="45"/>
        <v>0</v>
      </c>
      <c r="H535" s="449">
        <f>'Data information'!F752</f>
        <v>0</v>
      </c>
      <c r="I535" s="449">
        <f t="shared" si="46"/>
        <v>0</v>
      </c>
      <c r="J535" s="449">
        <f t="shared" si="47"/>
        <v>0</v>
      </c>
      <c r="K535" s="460"/>
    </row>
    <row r="536" spans="1:11" s="500" customFormat="1" hidden="1">
      <c r="A536" s="460"/>
      <c r="B536" s="482"/>
      <c r="C536" s="489" t="str">
        <f>'Data information'!C753</f>
        <v xml:space="preserve"> - Dowel 6-DB16 ยาว 0.40 m.</v>
      </c>
      <c r="D536" s="449"/>
      <c r="E536" s="450" t="str">
        <f>'Data information'!D753</f>
        <v>กก.</v>
      </c>
      <c r="F536" s="449">
        <f>'Data information'!E753</f>
        <v>20.14</v>
      </c>
      <c r="G536" s="449">
        <f t="shared" si="45"/>
        <v>0</v>
      </c>
      <c r="H536" s="449">
        <f>'Data information'!F753</f>
        <v>0</v>
      </c>
      <c r="I536" s="449">
        <f t="shared" si="46"/>
        <v>0</v>
      </c>
      <c r="J536" s="449">
        <f t="shared" si="47"/>
        <v>0</v>
      </c>
      <c r="K536" s="460"/>
    </row>
    <row r="537" spans="1:11" s="500" customFormat="1" hidden="1">
      <c r="A537" s="460"/>
      <c r="B537" s="482"/>
      <c r="C537" s="489" t="str">
        <f>'Data information'!C754</f>
        <v xml:space="preserve"> - Aluminium composite ใส้ในกันไฟ หนา 4 มม.</v>
      </c>
      <c r="D537" s="449"/>
      <c r="E537" s="450" t="str">
        <f>'Data information'!D754</f>
        <v>ตร.ม.</v>
      </c>
      <c r="F537" s="449">
        <f>'Data information'!E754</f>
        <v>1807.87</v>
      </c>
      <c r="G537" s="449">
        <f t="shared" si="45"/>
        <v>0</v>
      </c>
      <c r="H537" s="449">
        <f>'Data information'!F754</f>
        <v>0</v>
      </c>
      <c r="I537" s="449">
        <f t="shared" si="46"/>
        <v>0</v>
      </c>
      <c r="J537" s="449">
        <f t="shared" si="47"/>
        <v>0</v>
      </c>
      <c r="K537" s="460"/>
    </row>
    <row r="538" spans="1:11" s="500" customFormat="1" hidden="1">
      <c r="A538" s="460"/>
      <c r="B538" s="482"/>
      <c r="C538" s="489" t="str">
        <f>'Data information'!C755</f>
        <v xml:space="preserve"> - ค่าแรงเชื่อม</v>
      </c>
      <c r="D538" s="449"/>
      <c r="E538" s="450" t="str">
        <f>'Data information'!D755</f>
        <v>กก.</v>
      </c>
      <c r="F538" s="449">
        <f>'Data information'!E755</f>
        <v>0</v>
      </c>
      <c r="G538" s="449">
        <f t="shared" si="45"/>
        <v>0</v>
      </c>
      <c r="H538" s="449">
        <f>'Data information'!F755</f>
        <v>10</v>
      </c>
      <c r="I538" s="449">
        <f t="shared" si="46"/>
        <v>0</v>
      </c>
      <c r="J538" s="449">
        <f t="shared" si="47"/>
        <v>0</v>
      </c>
      <c r="K538" s="460"/>
    </row>
    <row r="539" spans="1:11" s="500" customFormat="1" hidden="1">
      <c r="A539" s="460"/>
      <c r="B539" s="482"/>
      <c r="C539" s="489" t="str">
        <f>'Data information'!C756</f>
        <v xml:space="preserve"> - ทาสีกันสนิม</v>
      </c>
      <c r="D539" s="449"/>
      <c r="E539" s="450" t="str">
        <f>'Data information'!D756</f>
        <v>ตร.ม.</v>
      </c>
      <c r="F539" s="449">
        <f>'Data information'!E756</f>
        <v>22.42</v>
      </c>
      <c r="G539" s="449">
        <f t="shared" si="45"/>
        <v>0</v>
      </c>
      <c r="H539" s="449">
        <f>'Data information'!F756</f>
        <v>30</v>
      </c>
      <c r="I539" s="449">
        <f t="shared" si="46"/>
        <v>0</v>
      </c>
      <c r="J539" s="449">
        <f t="shared" si="47"/>
        <v>0</v>
      </c>
      <c r="K539" s="460"/>
    </row>
    <row r="540" spans="1:11" s="500" customFormat="1" hidden="1">
      <c r="A540" s="460"/>
      <c r="B540" s="482"/>
      <c r="C540" s="489" t="str">
        <f>'Data information'!C757</f>
        <v xml:space="preserve"> - ทาสีน้ำมัน</v>
      </c>
      <c r="D540" s="449"/>
      <c r="E540" s="450" t="str">
        <f>'Data information'!D757</f>
        <v>ตร.ม.</v>
      </c>
      <c r="F540" s="449">
        <f>'Data information'!E757</f>
        <v>66.12</v>
      </c>
      <c r="G540" s="449">
        <f t="shared" si="45"/>
        <v>0</v>
      </c>
      <c r="H540" s="449">
        <f>'Data information'!F757</f>
        <v>35</v>
      </c>
      <c r="I540" s="449">
        <f t="shared" si="46"/>
        <v>0</v>
      </c>
      <c r="J540" s="449">
        <f t="shared" si="47"/>
        <v>0</v>
      </c>
      <c r="K540" s="460"/>
    </row>
    <row r="541" spans="1:11" s="500" customFormat="1" hidden="1">
      <c r="A541" s="460"/>
      <c r="B541" s="482"/>
      <c r="C541" s="485" t="str">
        <f>'Data information'!C758</f>
        <v xml:space="preserve"> - ราวกันตก RL 1อาคาร 1,3</v>
      </c>
      <c r="D541" s="449"/>
      <c r="E541" s="450"/>
      <c r="F541" s="449"/>
      <c r="G541" s="449"/>
      <c r="H541" s="449"/>
      <c r="I541" s="449"/>
      <c r="J541" s="449"/>
      <c r="K541" s="460"/>
    </row>
    <row r="542" spans="1:11" s="500" customFormat="1" hidden="1">
      <c r="A542" s="460"/>
      <c r="B542" s="482"/>
      <c r="C542" s="489" t="str">
        <f>'Data information'!C759</f>
        <v xml:space="preserve"> - งานราวเหล็กกันตก </v>
      </c>
      <c r="D542" s="449"/>
      <c r="E542" s="450" t="str">
        <f>'Data information'!D759</f>
        <v>ม.</v>
      </c>
      <c r="F542" s="449">
        <f>'Data information'!E759</f>
        <v>1065</v>
      </c>
      <c r="G542" s="449">
        <f t="shared" si="45"/>
        <v>0</v>
      </c>
      <c r="H542" s="449">
        <f>'Data information'!F759</f>
        <v>560</v>
      </c>
      <c r="I542" s="449">
        <f t="shared" si="46"/>
        <v>0</v>
      </c>
      <c r="J542" s="449">
        <f t="shared" si="47"/>
        <v>0</v>
      </c>
      <c r="K542" s="460"/>
    </row>
    <row r="543" spans="1:11" s="500" customFormat="1" hidden="1">
      <c r="A543" s="460"/>
      <c r="B543" s="482"/>
      <c r="C543" s="485" t="str">
        <f>'Data information'!C760</f>
        <v>ราวกันตก RL2 อาคาร3,4,5</v>
      </c>
      <c r="D543" s="449"/>
      <c r="E543" s="450"/>
      <c r="F543" s="449"/>
      <c r="G543" s="449"/>
      <c r="H543" s="449"/>
      <c r="I543" s="449"/>
      <c r="J543" s="449"/>
      <c r="K543" s="460"/>
    </row>
    <row r="544" spans="1:11" s="500" customFormat="1" hidden="1">
      <c r="A544" s="460"/>
      <c r="B544" s="482"/>
      <c r="C544" s="489" t="str">
        <f>'Data information'!C761</f>
        <v xml:space="preserve"> - งานราวเหล็กกันตก </v>
      </c>
      <c r="D544" s="449"/>
      <c r="E544" s="450" t="str">
        <f>'Data information'!D761</f>
        <v>ม.</v>
      </c>
      <c r="F544" s="449">
        <f>'Data information'!E761</f>
        <v>190</v>
      </c>
      <c r="G544" s="449">
        <f t="shared" si="45"/>
        <v>0</v>
      </c>
      <c r="H544" s="449">
        <f>'Data information'!F761</f>
        <v>114</v>
      </c>
      <c r="I544" s="449">
        <f t="shared" si="46"/>
        <v>0</v>
      </c>
      <c r="J544" s="449">
        <f t="shared" si="47"/>
        <v>0</v>
      </c>
      <c r="K544" s="460"/>
    </row>
    <row r="545" spans="1:11" s="500" customFormat="1" hidden="1">
      <c r="A545" s="460"/>
      <c r="B545" s="482"/>
      <c r="C545" s="485" t="str">
        <f>'Data information'!C762</f>
        <v>ราวกันตก RL3 อาคาร1</v>
      </c>
      <c r="D545" s="449"/>
      <c r="E545" s="450"/>
      <c r="F545" s="449"/>
      <c r="G545" s="449"/>
      <c r="H545" s="449"/>
      <c r="I545" s="449"/>
      <c r="J545" s="449"/>
      <c r="K545" s="460"/>
    </row>
    <row r="546" spans="1:11" s="500" customFormat="1" hidden="1">
      <c r="A546" s="460"/>
      <c r="B546" s="482"/>
      <c r="C546" s="489" t="str">
        <f>'Data information'!C763</f>
        <v xml:space="preserve"> - ราวระเบียงกระจกลามิเนตใส 6mm.+PVB 0.38mm.+6mm.ใส พร้อมวงกบอลูมิเนียม</v>
      </c>
      <c r="D546" s="449"/>
      <c r="E546" s="450" t="str">
        <f>'Data information'!D763</f>
        <v>ม.</v>
      </c>
      <c r="F546" s="449">
        <f>'Data information'!E763</f>
        <v>4131.8500000000004</v>
      </c>
      <c r="G546" s="449">
        <f t="shared" ref="G546:G562" si="48">D546*F546</f>
        <v>0</v>
      </c>
      <c r="H546" s="449">
        <f>'Data information'!F763</f>
        <v>0</v>
      </c>
      <c r="I546" s="449">
        <f t="shared" ref="I546:I562" si="49">D546*H546</f>
        <v>0</v>
      </c>
      <c r="J546" s="449">
        <f t="shared" ref="J546:J562" si="50">G546+I546</f>
        <v>0</v>
      </c>
      <c r="K546" s="460"/>
    </row>
    <row r="547" spans="1:11" s="500" customFormat="1" hidden="1">
      <c r="A547" s="460"/>
      <c r="B547" s="482"/>
      <c r="C547" s="489" t="str">
        <f>'Data information'!C764</f>
        <v xml:space="preserve"> - C-CHANNELS 300X90X10X15.5mm.</v>
      </c>
      <c r="D547" s="449"/>
      <c r="E547" s="450" t="str">
        <f>'Data information'!D764</f>
        <v>กก.</v>
      </c>
      <c r="F547" s="449">
        <f>'Data information'!E764</f>
        <v>38.93</v>
      </c>
      <c r="G547" s="449">
        <f t="shared" si="48"/>
        <v>0</v>
      </c>
      <c r="H547" s="449">
        <f>'Data information'!F764</f>
        <v>0</v>
      </c>
      <c r="I547" s="449">
        <f t="shared" si="49"/>
        <v>0</v>
      </c>
      <c r="J547" s="449">
        <f t="shared" si="50"/>
        <v>0</v>
      </c>
      <c r="K547" s="460"/>
    </row>
    <row r="548" spans="1:11" s="500" customFormat="1" hidden="1">
      <c r="A548" s="460"/>
      <c r="B548" s="482"/>
      <c r="C548" s="489" t="str">
        <f>'Data information'!C765</f>
        <v xml:space="preserve"> - ค่าแรงเชื่อม</v>
      </c>
      <c r="D548" s="449"/>
      <c r="E548" s="450" t="str">
        <f>'Data information'!D765</f>
        <v>กก.</v>
      </c>
      <c r="F548" s="449">
        <f>'Data information'!E765</f>
        <v>0</v>
      </c>
      <c r="G548" s="449">
        <f t="shared" si="48"/>
        <v>0</v>
      </c>
      <c r="H548" s="449">
        <f>'Data information'!F765</f>
        <v>10</v>
      </c>
      <c r="I548" s="449">
        <f t="shared" si="49"/>
        <v>0</v>
      </c>
      <c r="J548" s="449">
        <f t="shared" si="50"/>
        <v>0</v>
      </c>
      <c r="K548" s="460"/>
    </row>
    <row r="549" spans="1:11" s="500" customFormat="1" hidden="1">
      <c r="A549" s="460"/>
      <c r="B549" s="482"/>
      <c r="C549" s="489" t="str">
        <f>'Data information'!C766</f>
        <v xml:space="preserve"> - ทาสีกันสนิม</v>
      </c>
      <c r="D549" s="449"/>
      <c r="E549" s="450" t="str">
        <f>'Data information'!D766</f>
        <v>ตร.ม.</v>
      </c>
      <c r="F549" s="449">
        <f>'Data information'!E766</f>
        <v>35</v>
      </c>
      <c r="G549" s="449">
        <f t="shared" si="48"/>
        <v>0</v>
      </c>
      <c r="H549" s="449">
        <f>'Data information'!F766</f>
        <v>30</v>
      </c>
      <c r="I549" s="449">
        <f t="shared" si="49"/>
        <v>0</v>
      </c>
      <c r="J549" s="449">
        <f t="shared" si="50"/>
        <v>0</v>
      </c>
      <c r="K549" s="460"/>
    </row>
    <row r="550" spans="1:11" s="500" customFormat="1" hidden="1">
      <c r="A550" s="460"/>
      <c r="B550" s="482"/>
      <c r="C550" s="489" t="str">
        <f>'Data information'!C767</f>
        <v xml:space="preserve"> - ทาสีน้ำมัน</v>
      </c>
      <c r="D550" s="449"/>
      <c r="E550" s="450" t="str">
        <f>'Data information'!D767</f>
        <v>ตร.ม.</v>
      </c>
      <c r="F550" s="449">
        <f>'Data information'!E767</f>
        <v>45</v>
      </c>
      <c r="G550" s="449">
        <f t="shared" si="48"/>
        <v>0</v>
      </c>
      <c r="H550" s="449">
        <f>'Data information'!F767</f>
        <v>35</v>
      </c>
      <c r="I550" s="449">
        <f t="shared" si="49"/>
        <v>0</v>
      </c>
      <c r="J550" s="449">
        <f t="shared" si="50"/>
        <v>0</v>
      </c>
      <c r="K550" s="460"/>
    </row>
    <row r="551" spans="1:11" s="500" customFormat="1" hidden="1">
      <c r="A551" s="460"/>
      <c r="B551" s="482"/>
      <c r="C551" s="485" t="str">
        <f>'Data information'!C768</f>
        <v>ราวกันตก RL4 อาคาร1</v>
      </c>
      <c r="D551" s="449"/>
      <c r="E551" s="450"/>
      <c r="F551" s="449"/>
      <c r="G551" s="449"/>
      <c r="H551" s="449"/>
      <c r="I551" s="449"/>
      <c r="J551" s="449"/>
      <c r="K551" s="460"/>
    </row>
    <row r="552" spans="1:11" s="500" customFormat="1" hidden="1">
      <c r="A552" s="460"/>
      <c r="B552" s="482"/>
      <c r="C552" s="489" t="str">
        <f>'Data information'!C769</f>
        <v xml:space="preserve"> - งานราวเหล็กกันตก </v>
      </c>
      <c r="D552" s="449"/>
      <c r="E552" s="450" t="str">
        <f>'Data information'!D769</f>
        <v>ม.</v>
      </c>
      <c r="F552" s="449">
        <f>'Data information'!E769</f>
        <v>1178</v>
      </c>
      <c r="G552" s="449">
        <f t="shared" si="48"/>
        <v>0</v>
      </c>
      <c r="H552" s="449">
        <f>'Data information'!F769</f>
        <v>560</v>
      </c>
      <c r="I552" s="449">
        <f t="shared" si="49"/>
        <v>0</v>
      </c>
      <c r="J552" s="449">
        <f t="shared" si="50"/>
        <v>0</v>
      </c>
      <c r="K552" s="460"/>
    </row>
    <row r="553" spans="1:11" s="500" customFormat="1" hidden="1">
      <c r="A553" s="460"/>
      <c r="B553" s="482"/>
      <c r="C553" s="485" t="str">
        <f>'Data information'!C770</f>
        <v>งานเหล็กพับตกแต่งหน้าอาคาร</v>
      </c>
      <c r="D553" s="449"/>
      <c r="E553" s="450"/>
      <c r="F553" s="449"/>
      <c r="G553" s="449"/>
      <c r="H553" s="449"/>
      <c r="I553" s="449"/>
      <c r="J553" s="449"/>
      <c r="K553" s="460"/>
    </row>
    <row r="554" spans="1:11" s="500" customFormat="1" hidden="1">
      <c r="A554" s="460"/>
      <c r="B554" s="482"/>
      <c r="C554" s="489" t="str">
        <f>'Data information'!C771</f>
        <v xml:space="preserve"> - แผ่นเหล็กเรียบดำหนา 2 มม.พับรูตัวยูขนาด 300X100มม.</v>
      </c>
      <c r="D554" s="449"/>
      <c r="E554" s="450" t="str">
        <f>'Data information'!D771</f>
        <v>กก.</v>
      </c>
      <c r="F554" s="449">
        <f>'Data information'!E771</f>
        <v>24.43</v>
      </c>
      <c r="G554" s="449">
        <f t="shared" si="48"/>
        <v>0</v>
      </c>
      <c r="H554" s="449">
        <f>'Data information'!F771</f>
        <v>0</v>
      </c>
      <c r="I554" s="449">
        <f t="shared" si="49"/>
        <v>0</v>
      </c>
      <c r="J554" s="449">
        <f t="shared" si="50"/>
        <v>0</v>
      </c>
      <c r="K554" s="460"/>
    </row>
    <row r="555" spans="1:11" s="500" customFormat="1" hidden="1">
      <c r="A555" s="460"/>
      <c r="B555" s="482"/>
      <c r="C555" s="489" t="str">
        <f>'Data information'!C772</f>
        <v xml:space="preserve"> - ค่าแรงเชื่อม+พับ</v>
      </c>
      <c r="D555" s="449"/>
      <c r="E555" s="450" t="str">
        <f>'Data information'!D772</f>
        <v>กก.</v>
      </c>
      <c r="F555" s="449">
        <f>'Data information'!E772</f>
        <v>0</v>
      </c>
      <c r="G555" s="449">
        <f t="shared" si="48"/>
        <v>0</v>
      </c>
      <c r="H555" s="449">
        <f>'Data information'!F772</f>
        <v>10</v>
      </c>
      <c r="I555" s="449">
        <f t="shared" si="49"/>
        <v>0</v>
      </c>
      <c r="J555" s="449">
        <f t="shared" si="50"/>
        <v>0</v>
      </c>
      <c r="K555" s="460"/>
    </row>
    <row r="556" spans="1:11" s="500" customFormat="1" hidden="1">
      <c r="A556" s="460"/>
      <c r="B556" s="482"/>
      <c r="C556" s="489" t="str">
        <f>'Data information'!C773</f>
        <v xml:space="preserve"> - ทาสีกันสนิม</v>
      </c>
      <c r="D556" s="449"/>
      <c r="E556" s="450" t="str">
        <f>'Data information'!D773</f>
        <v>ตร.ม.</v>
      </c>
      <c r="F556" s="449">
        <f>'Data information'!E773</f>
        <v>22.42</v>
      </c>
      <c r="G556" s="449">
        <f t="shared" si="48"/>
        <v>0</v>
      </c>
      <c r="H556" s="449">
        <f>'Data information'!F773</f>
        <v>30</v>
      </c>
      <c r="I556" s="449">
        <f t="shared" si="49"/>
        <v>0</v>
      </c>
      <c r="J556" s="449">
        <f t="shared" si="50"/>
        <v>0</v>
      </c>
      <c r="K556" s="460"/>
    </row>
    <row r="557" spans="1:11" s="500" customFormat="1" hidden="1">
      <c r="A557" s="460"/>
      <c r="B557" s="482"/>
      <c r="C557" s="489" t="str">
        <f>'Data information'!C774</f>
        <v xml:space="preserve"> - ทาสีน้ำมัน</v>
      </c>
      <c r="D557" s="449"/>
      <c r="E557" s="450" t="str">
        <f>'Data information'!D774</f>
        <v>ตร.ม.</v>
      </c>
      <c r="F557" s="449">
        <f>'Data information'!E774</f>
        <v>66.12</v>
      </c>
      <c r="G557" s="449">
        <f t="shared" si="48"/>
        <v>0</v>
      </c>
      <c r="H557" s="449">
        <f>'Data information'!F774</f>
        <v>35</v>
      </c>
      <c r="I557" s="449">
        <f t="shared" si="49"/>
        <v>0</v>
      </c>
      <c r="J557" s="449">
        <f t="shared" si="50"/>
        <v>0</v>
      </c>
      <c r="K557" s="460"/>
    </row>
    <row r="558" spans="1:11" s="500" customFormat="1" hidden="1">
      <c r="A558" s="460"/>
      <c r="B558" s="482"/>
      <c r="C558" s="485" t="str">
        <f>'Data information'!C775</f>
        <v>หลังคาระแนงคลุมระเบียง (แบบขยาย SS1)</v>
      </c>
      <c r="D558" s="449"/>
      <c r="E558" s="450"/>
      <c r="F558" s="449"/>
      <c r="G558" s="449"/>
      <c r="H558" s="449"/>
      <c r="I558" s="449"/>
      <c r="J558" s="449"/>
      <c r="K558" s="469" t="s">
        <v>967</v>
      </c>
    </row>
    <row r="559" spans="1:11" s="500" customFormat="1" hidden="1">
      <c r="A559" s="460"/>
      <c r="B559" s="482"/>
      <c r="C559" s="489" t="str">
        <f>'Data information'!C776</f>
        <v xml:space="preserve"> - H-350x175x7x11 mm.</v>
      </c>
      <c r="D559" s="449"/>
      <c r="E559" s="450" t="str">
        <f>'Data information'!D776</f>
        <v>กก.</v>
      </c>
      <c r="F559" s="449">
        <f>'Data information'!E776</f>
        <v>33.409999999999997</v>
      </c>
      <c r="G559" s="449">
        <f t="shared" si="48"/>
        <v>0</v>
      </c>
      <c r="H559" s="449">
        <f>'Data information'!F776</f>
        <v>0</v>
      </c>
      <c r="I559" s="449">
        <f t="shared" si="49"/>
        <v>0</v>
      </c>
      <c r="J559" s="449">
        <f t="shared" si="50"/>
        <v>0</v>
      </c>
      <c r="K559" s="460"/>
    </row>
    <row r="560" spans="1:11" s="500" customFormat="1" hidden="1">
      <c r="A560" s="460"/>
      <c r="B560" s="482"/>
      <c r="C560" s="489" t="str">
        <f>'Data information'!C777</f>
        <v xml:space="preserve"> - C-CHANNELS 300X90X10X15.5mm.</v>
      </c>
      <c r="D560" s="449"/>
      <c r="E560" s="450" t="str">
        <f>'Data information'!D777</f>
        <v>กก.</v>
      </c>
      <c r="F560" s="449">
        <f>'Data information'!E777</f>
        <v>38.93</v>
      </c>
      <c r="G560" s="449">
        <f t="shared" si="48"/>
        <v>0</v>
      </c>
      <c r="H560" s="449">
        <f>'Data information'!F777</f>
        <v>0</v>
      </c>
      <c r="I560" s="449">
        <f t="shared" si="49"/>
        <v>0</v>
      </c>
      <c r="J560" s="449">
        <f t="shared" si="50"/>
        <v>0</v>
      </c>
      <c r="K560" s="460"/>
    </row>
    <row r="561" spans="1:11" s="500" customFormat="1" hidden="1">
      <c r="A561" s="460"/>
      <c r="B561" s="482"/>
      <c r="C561" s="489" t="str">
        <f>'Data information'!C778</f>
        <v xml:space="preserve"> - ระแนง อลูมิเนียมขนาด 6"</v>
      </c>
      <c r="D561" s="449"/>
      <c r="E561" s="450" t="str">
        <f>'Data information'!D778</f>
        <v>ม.</v>
      </c>
      <c r="F561" s="449">
        <f>'Data information'!E778</f>
        <v>378.35</v>
      </c>
      <c r="G561" s="449">
        <f t="shared" si="48"/>
        <v>0</v>
      </c>
      <c r="H561" s="449">
        <f>'Data information'!F778</f>
        <v>0</v>
      </c>
      <c r="I561" s="449">
        <f t="shared" si="49"/>
        <v>0</v>
      </c>
      <c r="J561" s="449">
        <f t="shared" si="50"/>
        <v>0</v>
      </c>
      <c r="K561" s="469"/>
    </row>
    <row r="562" spans="1:11" s="500" customFormat="1" hidden="1">
      <c r="A562" s="460"/>
      <c r="B562" s="482"/>
      <c r="C562" s="489" t="str">
        <f>'Data information'!C779</f>
        <v xml:space="preserve"> - ค่าแรงเชื่อม ประกอบเหล็กโครงสร้าง</v>
      </c>
      <c r="D562" s="449"/>
      <c r="E562" s="450" t="str">
        <f>'Data information'!D779</f>
        <v>กก.</v>
      </c>
      <c r="F562" s="449">
        <f>'Data information'!E779</f>
        <v>0</v>
      </c>
      <c r="G562" s="449">
        <f t="shared" si="48"/>
        <v>0</v>
      </c>
      <c r="H562" s="449">
        <f>'Data information'!F779</f>
        <v>10</v>
      </c>
      <c r="I562" s="449">
        <f t="shared" si="49"/>
        <v>0</v>
      </c>
      <c r="J562" s="449">
        <f t="shared" si="50"/>
        <v>0</v>
      </c>
      <c r="K562" s="460"/>
    </row>
    <row r="563" spans="1:11" s="500" customFormat="1" hidden="1">
      <c r="A563" s="460"/>
      <c r="B563" s="482"/>
      <c r="C563" s="489" t="str">
        <f>'Data information'!C780</f>
        <v xml:space="preserve"> - ทาสีกันสนิม</v>
      </c>
      <c r="D563" s="449"/>
      <c r="E563" s="450" t="str">
        <f>'Data information'!D780</f>
        <v>ตร.ม.</v>
      </c>
      <c r="F563" s="449">
        <f>'Data information'!E780</f>
        <v>22.42</v>
      </c>
      <c r="G563" s="449">
        <f>D563*F563</f>
        <v>0</v>
      </c>
      <c r="H563" s="449">
        <f>'Data information'!F780</f>
        <v>30</v>
      </c>
      <c r="I563" s="449">
        <f>D563*H563</f>
        <v>0</v>
      </c>
      <c r="J563" s="449">
        <f>G563+I563</f>
        <v>0</v>
      </c>
      <c r="K563" s="460"/>
    </row>
    <row r="564" spans="1:11" s="500" customFormat="1" hidden="1">
      <c r="A564" s="460"/>
      <c r="B564" s="482"/>
      <c r="C564" s="489" t="str">
        <f>'Data information'!C781</f>
        <v xml:space="preserve"> - ทาสีน้ำมัน</v>
      </c>
      <c r="D564" s="449"/>
      <c r="E564" s="450" t="str">
        <f>'Data information'!D781</f>
        <v>ตร.ม.</v>
      </c>
      <c r="F564" s="449">
        <f>'Data information'!E781</f>
        <v>66.12</v>
      </c>
      <c r="G564" s="449">
        <f t="shared" ref="G564:G573" si="51">D564*F564</f>
        <v>0</v>
      </c>
      <c r="H564" s="449">
        <f>'Data information'!F781</f>
        <v>35</v>
      </c>
      <c r="I564" s="449">
        <f t="shared" ref="I564:I573" si="52">D564*H564</f>
        <v>0</v>
      </c>
      <c r="J564" s="449">
        <f t="shared" ref="J564:J573" si="53">G564+I564</f>
        <v>0</v>
      </c>
      <c r="K564" s="460"/>
    </row>
    <row r="565" spans="1:11" s="500" customFormat="1" hidden="1">
      <c r="A565" s="460"/>
      <c r="B565" s="482"/>
      <c r="C565" s="485" t="str">
        <f>'Data information'!C782</f>
        <v>หลังคาคลุมทางเข้า (CAN0PY)</v>
      </c>
      <c r="D565" s="449"/>
      <c r="E565" s="450"/>
      <c r="F565" s="449"/>
      <c r="G565" s="449"/>
      <c r="H565" s="449"/>
      <c r="I565" s="449"/>
      <c r="J565" s="449"/>
      <c r="K565" s="460"/>
    </row>
    <row r="566" spans="1:11" s="500" customFormat="1" hidden="1">
      <c r="A566" s="460"/>
      <c r="B566" s="482"/>
      <c r="C566" s="489" t="str">
        <f>'Data information'!C783</f>
        <v xml:space="preserve"> - H-800x300x4x26 mm. 210 kg./m.</v>
      </c>
      <c r="D566" s="449"/>
      <c r="E566" s="450" t="str">
        <f>'Data information'!D783</f>
        <v>กก.</v>
      </c>
      <c r="F566" s="449">
        <f>'Data information'!E783</f>
        <v>35.35</v>
      </c>
      <c r="G566" s="449">
        <f t="shared" si="51"/>
        <v>0</v>
      </c>
      <c r="H566" s="449">
        <f>'Data information'!F783</f>
        <v>0</v>
      </c>
      <c r="I566" s="449">
        <f t="shared" si="52"/>
        <v>0</v>
      </c>
      <c r="J566" s="449">
        <f t="shared" si="53"/>
        <v>0</v>
      </c>
      <c r="K566" s="460"/>
    </row>
    <row r="567" spans="1:11" s="500" customFormat="1" hidden="1">
      <c r="A567" s="460"/>
      <c r="B567" s="482"/>
      <c r="C567" s="489" t="str">
        <f>'Data information'!C784</f>
        <v xml:space="preserve"> - H-400x200x8x13 mm.</v>
      </c>
      <c r="D567" s="449"/>
      <c r="E567" s="450" t="str">
        <f>'Data information'!D784</f>
        <v>กก.</v>
      </c>
      <c r="F567" s="449">
        <f>'Data information'!E784</f>
        <v>33.409999999999997</v>
      </c>
      <c r="G567" s="449">
        <f t="shared" si="51"/>
        <v>0</v>
      </c>
      <c r="H567" s="449">
        <f>'Data information'!F784</f>
        <v>0</v>
      </c>
      <c r="I567" s="449">
        <f t="shared" si="52"/>
        <v>0</v>
      </c>
      <c r="J567" s="449">
        <f t="shared" si="53"/>
        <v>0</v>
      </c>
      <c r="K567" s="460"/>
    </row>
    <row r="568" spans="1:11" s="500" customFormat="1" hidden="1">
      <c r="A568" s="460"/>
      <c r="B568" s="482"/>
      <c r="C568" s="489" t="str">
        <f>'Data information'!C785</f>
        <v xml:space="preserve"> - ระแนง อลูมิเนียมขนาด 6"</v>
      </c>
      <c r="D568" s="449"/>
      <c r="E568" s="450" t="str">
        <f>'Data information'!D785</f>
        <v>ม.</v>
      </c>
      <c r="F568" s="449">
        <f>'Data information'!E785</f>
        <v>378.35</v>
      </c>
      <c r="G568" s="449">
        <f t="shared" si="51"/>
        <v>0</v>
      </c>
      <c r="H568" s="449">
        <f>'Data information'!F785</f>
        <v>0</v>
      </c>
      <c r="I568" s="449">
        <f t="shared" si="52"/>
        <v>0</v>
      </c>
      <c r="J568" s="449">
        <f t="shared" si="53"/>
        <v>0</v>
      </c>
      <c r="K568" s="460"/>
    </row>
    <row r="569" spans="1:11" s="500" customFormat="1" hidden="1">
      <c r="A569" s="460"/>
      <c r="B569" s="482"/>
      <c r="C569" s="489" t="str">
        <f>'Data information'!C786</f>
        <v xml:space="preserve"> - หลังคากระจกลามิเนตสีเทา  เทมเปอร์ 6 มม.+PVB หนา0.38 มม.+กระจกใส 6 มม.</v>
      </c>
      <c r="D569" s="449"/>
      <c r="E569" s="450" t="str">
        <f>'Data information'!D786</f>
        <v>ตร.ม.</v>
      </c>
      <c r="F569" s="449">
        <f>'Data information'!E786</f>
        <v>1463.9</v>
      </c>
      <c r="G569" s="449">
        <f t="shared" si="51"/>
        <v>0</v>
      </c>
      <c r="H569" s="449">
        <f>'Data information'!F786</f>
        <v>0</v>
      </c>
      <c r="I569" s="449">
        <f t="shared" si="52"/>
        <v>0</v>
      </c>
      <c r="J569" s="449">
        <f t="shared" si="53"/>
        <v>0</v>
      </c>
      <c r="K569" s="460"/>
    </row>
    <row r="570" spans="1:11" s="500" customFormat="1" hidden="1">
      <c r="A570" s="460"/>
      <c r="B570" s="482"/>
      <c r="C570" s="489" t="str">
        <f>'Data information'!C787</f>
        <v xml:space="preserve"> - PL.500x300x20mm.</v>
      </c>
      <c r="D570" s="449"/>
      <c r="E570" s="450" t="str">
        <f>'Data information'!D787</f>
        <v>กก.</v>
      </c>
      <c r="F570" s="449">
        <f>'Data information'!E787</f>
        <v>28.44</v>
      </c>
      <c r="G570" s="449">
        <f t="shared" si="51"/>
        <v>0</v>
      </c>
      <c r="H570" s="449">
        <f>'Data information'!F787</f>
        <v>0</v>
      </c>
      <c r="I570" s="449">
        <f t="shared" si="52"/>
        <v>0</v>
      </c>
      <c r="J570" s="449">
        <f t="shared" si="53"/>
        <v>0</v>
      </c>
      <c r="K570" s="460"/>
    </row>
    <row r="571" spans="1:11" s="500" customFormat="1" hidden="1">
      <c r="A571" s="460"/>
      <c r="B571" s="482"/>
      <c r="C571" s="489" t="str">
        <f>'Data information'!C788</f>
        <v xml:space="preserve"> - Dowel DB16 (ฝังลึก 0.40 ม.)</v>
      </c>
      <c r="D571" s="449"/>
      <c r="E571" s="450" t="str">
        <f>'Data information'!D788</f>
        <v>กก.</v>
      </c>
      <c r="F571" s="449">
        <f>'Data information'!E788</f>
        <v>20.14</v>
      </c>
      <c r="G571" s="449">
        <f t="shared" si="51"/>
        <v>0</v>
      </c>
      <c r="H571" s="449">
        <f>'Data information'!F788</f>
        <v>0</v>
      </c>
      <c r="I571" s="449">
        <f t="shared" si="52"/>
        <v>0</v>
      </c>
      <c r="J571" s="449">
        <f t="shared" si="53"/>
        <v>0</v>
      </c>
      <c r="K571" s="460"/>
    </row>
    <row r="572" spans="1:11" s="500" customFormat="1" hidden="1">
      <c r="A572" s="460"/>
      <c r="B572" s="482"/>
      <c r="C572" s="489" t="str">
        <f>'Data information'!C789</f>
        <v xml:space="preserve"> - ค่าแรงเชื่อม ประกอบเหล็กโครงสร้าง</v>
      </c>
      <c r="D572" s="449"/>
      <c r="E572" s="450" t="str">
        <f>'Data information'!D789</f>
        <v>กก.</v>
      </c>
      <c r="F572" s="449">
        <f>'Data information'!E789</f>
        <v>0</v>
      </c>
      <c r="G572" s="449">
        <f t="shared" si="51"/>
        <v>0</v>
      </c>
      <c r="H572" s="449">
        <f>'Data information'!F789</f>
        <v>10</v>
      </c>
      <c r="I572" s="449">
        <f t="shared" si="52"/>
        <v>0</v>
      </c>
      <c r="J572" s="449">
        <f t="shared" si="53"/>
        <v>0</v>
      </c>
      <c r="K572" s="460"/>
    </row>
    <row r="573" spans="1:11" s="500" customFormat="1" hidden="1">
      <c r="A573" s="460"/>
      <c r="B573" s="482"/>
      <c r="C573" s="489" t="str">
        <f>'Data information'!C790</f>
        <v xml:space="preserve"> - ทาสีกันสนิม</v>
      </c>
      <c r="D573" s="449"/>
      <c r="E573" s="450" t="str">
        <f>'Data information'!D790</f>
        <v>ตร.ม.</v>
      </c>
      <c r="F573" s="449">
        <f>'Data information'!E790</f>
        <v>22.42</v>
      </c>
      <c r="G573" s="449">
        <f t="shared" si="51"/>
        <v>0</v>
      </c>
      <c r="H573" s="449">
        <f>'Data information'!F790</f>
        <v>30</v>
      </c>
      <c r="I573" s="449">
        <f t="shared" si="52"/>
        <v>0</v>
      </c>
      <c r="J573" s="449">
        <f t="shared" si="53"/>
        <v>0</v>
      </c>
      <c r="K573" s="460"/>
    </row>
    <row r="574" spans="1:11" s="500" customFormat="1" hidden="1">
      <c r="A574" s="460"/>
      <c r="B574" s="482"/>
      <c r="C574" s="489" t="str">
        <f>'Data information'!C791</f>
        <v xml:space="preserve"> - ทาสีน้ำมัน</v>
      </c>
      <c r="D574" s="449"/>
      <c r="E574" s="450" t="str">
        <f>'Data information'!D791</f>
        <v>ตร.ม.</v>
      </c>
      <c r="F574" s="449">
        <f>'Data information'!E791</f>
        <v>66.12</v>
      </c>
      <c r="G574" s="449">
        <f>D574*F574</f>
        <v>0</v>
      </c>
      <c r="H574" s="449">
        <f>'Data information'!F791</f>
        <v>35</v>
      </c>
      <c r="I574" s="449">
        <f>D574*H574</f>
        <v>0</v>
      </c>
      <c r="J574" s="449">
        <f>G574+I574</f>
        <v>0</v>
      </c>
      <c r="K574" s="460"/>
    </row>
    <row r="575" spans="1:11" s="500" customFormat="1" hidden="1">
      <c r="A575" s="460"/>
      <c r="B575" s="482"/>
      <c r="C575" s="485" t="str">
        <f>'Data information'!C792</f>
        <v>โครงสร้างพื้น ยกระดับห้องเรียนรวม</v>
      </c>
      <c r="D575" s="449"/>
      <c r="E575" s="450"/>
      <c r="F575" s="449"/>
      <c r="G575" s="449"/>
      <c r="H575" s="449"/>
      <c r="I575" s="449"/>
      <c r="J575" s="449"/>
      <c r="K575" s="469" t="s">
        <v>967</v>
      </c>
    </row>
    <row r="576" spans="1:11" s="500" customFormat="1" hidden="1">
      <c r="A576" s="460"/>
      <c r="B576" s="482"/>
      <c r="C576" s="489" t="str">
        <f>'Data information'!C793</f>
        <v xml:space="preserve"> - แผ่นวีว่าบอร์ดหนา 20 มม.</v>
      </c>
      <c r="D576" s="449"/>
      <c r="E576" s="450" t="str">
        <f>'Data information'!D793</f>
        <v>ตร.ม.</v>
      </c>
      <c r="F576" s="449">
        <f>'Data information'!E793</f>
        <v>271</v>
      </c>
      <c r="G576" s="449">
        <f t="shared" ref="G576:G585" si="54">D576*F576</f>
        <v>0</v>
      </c>
      <c r="H576" s="449">
        <f>'Data information'!F793</f>
        <v>15</v>
      </c>
      <c r="I576" s="449">
        <f t="shared" ref="I576:I585" si="55">D576*H576</f>
        <v>0</v>
      </c>
      <c r="J576" s="449">
        <f t="shared" ref="J576:J585" si="56">G576+I576</f>
        <v>0</v>
      </c>
      <c r="K576" s="460"/>
    </row>
    <row r="577" spans="1:11" s="500" customFormat="1" hidden="1">
      <c r="A577" s="460"/>
      <c r="B577" s="482"/>
      <c r="C577" s="489" t="str">
        <f>'Data information'!C794</f>
        <v xml:space="preserve"> - H-200x150x6x9 mm.</v>
      </c>
      <c r="D577" s="449"/>
      <c r="E577" s="450" t="str">
        <f>'Data information'!D794</f>
        <v>กก.</v>
      </c>
      <c r="F577" s="449">
        <f>'Data information'!E794</f>
        <v>33.46</v>
      </c>
      <c r="G577" s="449">
        <f t="shared" si="54"/>
        <v>0</v>
      </c>
      <c r="H577" s="449">
        <f>'Data information'!F794</f>
        <v>0</v>
      </c>
      <c r="I577" s="449">
        <f t="shared" si="55"/>
        <v>0</v>
      </c>
      <c r="J577" s="449">
        <f t="shared" si="56"/>
        <v>0</v>
      </c>
      <c r="K577" s="460"/>
    </row>
    <row r="578" spans="1:11" s="500" customFormat="1" hidden="1">
      <c r="A578" s="460"/>
      <c r="B578" s="482"/>
      <c r="C578" s="489" t="str">
        <f>'Data information'!C795</f>
        <v xml:space="preserve"> - H-150x150x7x10 mm.</v>
      </c>
      <c r="D578" s="449"/>
      <c r="E578" s="450" t="str">
        <f>'Data information'!D795</f>
        <v>กก.</v>
      </c>
      <c r="F578" s="449">
        <f>'Data information'!E795</f>
        <v>35.61</v>
      </c>
      <c r="G578" s="449">
        <f t="shared" si="54"/>
        <v>0</v>
      </c>
      <c r="H578" s="449">
        <f>'Data information'!F795</f>
        <v>0</v>
      </c>
      <c r="I578" s="449">
        <f t="shared" si="55"/>
        <v>0</v>
      </c>
      <c r="J578" s="449">
        <f t="shared" si="56"/>
        <v>0</v>
      </c>
      <c r="K578" s="460"/>
    </row>
    <row r="579" spans="1:11" s="500" customFormat="1" hidden="1">
      <c r="A579" s="460"/>
      <c r="B579" s="482"/>
      <c r="C579" s="489" t="str">
        <f>'Data information'!C796</f>
        <v xml:space="preserve"> - L-150x150x12 mm.</v>
      </c>
      <c r="D579" s="449"/>
      <c r="E579" s="450" t="str">
        <f>'Data information'!D796</f>
        <v>กก.</v>
      </c>
      <c r="F579" s="449">
        <f>'Data information'!E796</f>
        <v>37.42</v>
      </c>
      <c r="G579" s="449">
        <f t="shared" si="54"/>
        <v>0</v>
      </c>
      <c r="H579" s="449">
        <f>'Data information'!F796</f>
        <v>0</v>
      </c>
      <c r="I579" s="449">
        <f t="shared" si="55"/>
        <v>0</v>
      </c>
      <c r="J579" s="449">
        <f t="shared" si="56"/>
        <v>0</v>
      </c>
      <c r="K579" s="460"/>
    </row>
    <row r="580" spans="1:11" s="500" customFormat="1" hidden="1">
      <c r="A580" s="460"/>
      <c r="B580" s="482"/>
      <c r="C580" s="489" t="str">
        <f>'Data information'!C797</f>
        <v xml:space="preserve"> - C-125X50X20X2.3mm.</v>
      </c>
      <c r="D580" s="449"/>
      <c r="E580" s="450" t="str">
        <f>'Data information'!D797</f>
        <v>กก.</v>
      </c>
      <c r="F580" s="449">
        <f>'Data information'!E797</f>
        <v>27.3</v>
      </c>
      <c r="G580" s="449">
        <f t="shared" si="54"/>
        <v>0</v>
      </c>
      <c r="H580" s="449">
        <f>'Data information'!F797</f>
        <v>0</v>
      </c>
      <c r="I580" s="449">
        <f t="shared" si="55"/>
        <v>0</v>
      </c>
      <c r="J580" s="449">
        <f t="shared" si="56"/>
        <v>0</v>
      </c>
      <c r="K580" s="460"/>
    </row>
    <row r="581" spans="1:11" s="500" customFormat="1" hidden="1">
      <c r="A581" s="460"/>
      <c r="B581" s="482"/>
      <c r="C581" s="489" t="str">
        <f>'Data information'!C798</f>
        <v xml:space="preserve"> - C-75X45X15X2.3mm.</v>
      </c>
      <c r="D581" s="449"/>
      <c r="E581" s="450" t="str">
        <f>'Data information'!D798</f>
        <v>กก.</v>
      </c>
      <c r="F581" s="449">
        <f>'Data information'!E798</f>
        <v>27.3</v>
      </c>
      <c r="G581" s="449">
        <f t="shared" si="54"/>
        <v>0</v>
      </c>
      <c r="H581" s="449">
        <f>'Data information'!F798</f>
        <v>0</v>
      </c>
      <c r="I581" s="449">
        <f t="shared" si="55"/>
        <v>0</v>
      </c>
      <c r="J581" s="449">
        <f t="shared" si="56"/>
        <v>0</v>
      </c>
      <c r="K581" s="460"/>
    </row>
    <row r="582" spans="1:11" s="500" customFormat="1" hidden="1">
      <c r="A582" s="460"/>
      <c r="B582" s="482"/>
      <c r="C582" s="489" t="str">
        <f>'Data information'!C799</f>
        <v xml:space="preserve"> - PL.300X300X16mm.</v>
      </c>
      <c r="D582" s="449"/>
      <c r="E582" s="450" t="str">
        <f>'Data information'!D799</f>
        <v>กก.</v>
      </c>
      <c r="F582" s="449">
        <f>'Data information'!E799</f>
        <v>30.5</v>
      </c>
      <c r="G582" s="449">
        <f t="shared" si="54"/>
        <v>0</v>
      </c>
      <c r="H582" s="449">
        <f>'Data information'!F799</f>
        <v>0</v>
      </c>
      <c r="I582" s="449">
        <f t="shared" si="55"/>
        <v>0</v>
      </c>
      <c r="J582" s="449">
        <f t="shared" si="56"/>
        <v>0</v>
      </c>
      <c r="K582" s="460"/>
    </row>
    <row r="583" spans="1:11" s="500" customFormat="1" hidden="1">
      <c r="A583" s="460"/>
      <c r="B583" s="482"/>
      <c r="C583" s="489" t="str">
        <f>'Data information'!C800</f>
        <v xml:space="preserve"> - Dowel DB20 (ฝังลึก 0.40 ม.)</v>
      </c>
      <c r="D583" s="449"/>
      <c r="E583" s="450" t="str">
        <f>'Data information'!D800</f>
        <v>กก.</v>
      </c>
      <c r="F583" s="449">
        <f>'Data information'!E800</f>
        <v>20.18</v>
      </c>
      <c r="G583" s="449">
        <f t="shared" si="54"/>
        <v>0</v>
      </c>
      <c r="H583" s="449">
        <f>'Data information'!F800</f>
        <v>0</v>
      </c>
      <c r="I583" s="449">
        <f t="shared" si="55"/>
        <v>0</v>
      </c>
      <c r="J583" s="449">
        <f t="shared" si="56"/>
        <v>0</v>
      </c>
      <c r="K583" s="460"/>
    </row>
    <row r="584" spans="1:11" s="500" customFormat="1" hidden="1">
      <c r="A584" s="460"/>
      <c r="B584" s="482"/>
      <c r="C584" s="489" t="str">
        <f>'Data information'!C801</f>
        <v xml:space="preserve"> - ค่าแรงเชื่อม ประกอบเหล็กโครงสร้าง</v>
      </c>
      <c r="D584" s="449"/>
      <c r="E584" s="450" t="str">
        <f>'Data information'!D801</f>
        <v>กก.</v>
      </c>
      <c r="F584" s="449">
        <f>'Data information'!E801</f>
        <v>0</v>
      </c>
      <c r="G584" s="449">
        <f t="shared" si="54"/>
        <v>0</v>
      </c>
      <c r="H584" s="449">
        <f>'Data information'!F801</f>
        <v>10</v>
      </c>
      <c r="I584" s="449">
        <f t="shared" si="55"/>
        <v>0</v>
      </c>
      <c r="J584" s="449">
        <f t="shared" si="56"/>
        <v>0</v>
      </c>
      <c r="K584" s="460"/>
    </row>
    <row r="585" spans="1:11" s="500" customFormat="1" hidden="1">
      <c r="A585" s="460"/>
      <c r="B585" s="482"/>
      <c r="C585" s="489" t="str">
        <f>'Data information'!C802</f>
        <v xml:space="preserve"> - ทาสีกันสนิม</v>
      </c>
      <c r="D585" s="449"/>
      <c r="E585" s="450" t="str">
        <f>'Data information'!D802</f>
        <v>ตร.ม.</v>
      </c>
      <c r="F585" s="449">
        <f>'Data information'!E802</f>
        <v>22.42</v>
      </c>
      <c r="G585" s="449">
        <f t="shared" si="54"/>
        <v>0</v>
      </c>
      <c r="H585" s="449">
        <f>'Data information'!F802</f>
        <v>30</v>
      </c>
      <c r="I585" s="449">
        <f t="shared" si="55"/>
        <v>0</v>
      </c>
      <c r="J585" s="449">
        <f t="shared" si="56"/>
        <v>0</v>
      </c>
      <c r="K585" s="460"/>
    </row>
    <row r="586" spans="1:11" s="500" customFormat="1" hidden="1">
      <c r="A586" s="460"/>
      <c r="B586" s="482"/>
      <c r="C586" s="489" t="str">
        <f>'Data information'!C803</f>
        <v xml:space="preserve"> - ทาสีน้ำมัน</v>
      </c>
      <c r="D586" s="449"/>
      <c r="E586" s="450" t="str">
        <f>'Data information'!D803</f>
        <v>ตร.ม.</v>
      </c>
      <c r="F586" s="449">
        <f>'Data information'!E803</f>
        <v>66.12</v>
      </c>
      <c r="G586" s="449">
        <f>D586*F586</f>
        <v>0</v>
      </c>
      <c r="H586" s="449">
        <f>'Data information'!F803</f>
        <v>30</v>
      </c>
      <c r="I586" s="449">
        <f>D586*H586</f>
        <v>0</v>
      </c>
      <c r="J586" s="449">
        <f>G586+I586</f>
        <v>0</v>
      </c>
      <c r="K586" s="460"/>
    </row>
    <row r="587" spans="1:11" s="500" customFormat="1" hidden="1">
      <c r="A587" s="460"/>
      <c r="B587" s="482"/>
      <c r="C587" s="485" t="str">
        <f>'Data information'!C804</f>
        <v>ห้อง Pantry</v>
      </c>
      <c r="D587" s="449"/>
      <c r="E587" s="450"/>
      <c r="F587" s="449"/>
      <c r="G587" s="449"/>
      <c r="H587" s="449"/>
      <c r="I587" s="449"/>
      <c r="J587" s="449"/>
      <c r="K587" s="469" t="s">
        <v>967</v>
      </c>
    </row>
    <row r="588" spans="1:11" s="500" customFormat="1" hidden="1">
      <c r="A588" s="460"/>
      <c r="B588" s="482"/>
      <c r="C588" s="489" t="str">
        <f>'Data information'!C805</f>
        <v xml:space="preserve"> - เคาน์เตอร์ คสล. หนา 0.10 กว้าง 0.60 Top กระเบื้องพอร์แลน ห้อง Pantry</v>
      </c>
      <c r="D588" s="449"/>
      <c r="E588" s="450" t="str">
        <f>'Data information'!D805</f>
        <v>ม.</v>
      </c>
      <c r="F588" s="449">
        <f>'Data information'!E805</f>
        <v>980</v>
      </c>
      <c r="G588" s="449">
        <f>D588*F588</f>
        <v>0</v>
      </c>
      <c r="H588" s="449">
        <f>'Data information'!F805</f>
        <v>0</v>
      </c>
      <c r="I588" s="449">
        <f>D588*H588</f>
        <v>0</v>
      </c>
      <c r="J588" s="449">
        <f>G588+I588</f>
        <v>0</v>
      </c>
      <c r="K588" s="460"/>
    </row>
    <row r="589" spans="1:11" s="500" customFormat="1" hidden="1">
      <c r="A589" s="460"/>
      <c r="B589" s="482"/>
      <c r="C589" s="489" t="str">
        <f>'Data information'!C806</f>
        <v xml:space="preserve"> - อ่างล้างจานสำเร็จรูป ชนิด 1 หลุม ชนิดติดใต้เคาน์เตอร์</v>
      </c>
      <c r="D589" s="449"/>
      <c r="E589" s="450" t="str">
        <f>'Data information'!D806</f>
        <v>ชุด</v>
      </c>
      <c r="F589" s="449">
        <f>'Data information'!E806</f>
        <v>1500</v>
      </c>
      <c r="G589" s="449">
        <f>D589*F589</f>
        <v>0</v>
      </c>
      <c r="H589" s="449">
        <f>'Data information'!F806</f>
        <v>0</v>
      </c>
      <c r="I589" s="449">
        <f>D589*H589</f>
        <v>0</v>
      </c>
      <c r="J589" s="449">
        <f>G589+I589</f>
        <v>0</v>
      </c>
      <c r="K589" s="460"/>
    </row>
    <row r="590" spans="1:11" s="500" customFormat="1" hidden="1">
      <c r="A590" s="480"/>
      <c r="B590" s="481"/>
      <c r="C590" s="485" t="str">
        <f>'Data information'!C807</f>
        <v>งานทาสี</v>
      </c>
      <c r="D590" s="449"/>
      <c r="E590" s="458"/>
      <c r="F590" s="451"/>
      <c r="G590" s="451"/>
      <c r="H590" s="451"/>
      <c r="I590" s="451"/>
      <c r="J590" s="451"/>
      <c r="K590" s="451"/>
    </row>
    <row r="591" spans="1:11" s="500" customFormat="1" hidden="1">
      <c r="A591" s="451"/>
      <c r="B591" s="475"/>
      <c r="C591" s="489" t="str">
        <f>'Data information'!C808</f>
        <v xml:space="preserve"> - สีน้ำพลาสติกอคิลิค 100% ชนิดทาภายนอก</v>
      </c>
      <c r="D591" s="449"/>
      <c r="E591" s="450" t="str">
        <f>'Data information'!D808</f>
        <v>ตร.ม.</v>
      </c>
      <c r="F591" s="449">
        <f>'Data information'!E808</f>
        <v>64.84</v>
      </c>
      <c r="G591" s="449">
        <f>D591*F591</f>
        <v>0</v>
      </c>
      <c r="H591" s="449">
        <f>'Data information'!F808</f>
        <v>31</v>
      </c>
      <c r="I591" s="449">
        <f>D591*H591</f>
        <v>0</v>
      </c>
      <c r="J591" s="449">
        <f>G591+I591</f>
        <v>0</v>
      </c>
      <c r="K591" s="469"/>
    </row>
    <row r="592" spans="1:11" s="500" customFormat="1" hidden="1">
      <c r="A592" s="460"/>
      <c r="B592" s="482"/>
      <c r="C592" s="489" t="str">
        <f>'Data information'!C809</f>
        <v xml:space="preserve"> - สีน้ำพลาสติกอคิลิค 100% ชนิดทาภายใน</v>
      </c>
      <c r="D592" s="449"/>
      <c r="E592" s="450" t="str">
        <f>'Data information'!D809</f>
        <v>ตร.ม.</v>
      </c>
      <c r="F592" s="449">
        <f>'Data information'!E809</f>
        <v>50.05</v>
      </c>
      <c r="G592" s="449">
        <f>D592*F592</f>
        <v>0</v>
      </c>
      <c r="H592" s="449">
        <f>'Data information'!F809</f>
        <v>28</v>
      </c>
      <c r="I592" s="449">
        <f>D592*H592</f>
        <v>0</v>
      </c>
      <c r="J592" s="449">
        <f>G592+I592</f>
        <v>0</v>
      </c>
      <c r="K592" s="460"/>
    </row>
    <row r="593" spans="1:11" s="500" customFormat="1" hidden="1">
      <c r="A593" s="460"/>
      <c r="B593" s="482"/>
      <c r="C593" s="489" t="str">
        <f>'Data information'!C810</f>
        <v xml:space="preserve"> - สีน้ำพลาสติกอคิลิค 100% ชนิดทาภายนอกและภายใน</v>
      </c>
      <c r="D593" s="449"/>
      <c r="E593" s="450" t="str">
        <f>'Data information'!D810</f>
        <v>ตร.ม.</v>
      </c>
      <c r="F593" s="449">
        <f>'Data information'!E810</f>
        <v>50.05</v>
      </c>
      <c r="G593" s="449">
        <f>D593*F593</f>
        <v>0</v>
      </c>
      <c r="H593" s="449">
        <f>'Data information'!F810</f>
        <v>28</v>
      </c>
      <c r="I593" s="449">
        <f>D593*H593</f>
        <v>0</v>
      </c>
      <c r="J593" s="449">
        <f>G593+I593</f>
        <v>0</v>
      </c>
      <c r="K593" s="460"/>
    </row>
    <row r="594" spans="1:11" s="500" customFormat="1" hidden="1">
      <c r="A594" s="460"/>
      <c r="B594" s="482"/>
      <c r="C594" s="489" t="str">
        <f>'Data information'!C811</f>
        <v xml:space="preserve"> - สีน้ำพลาสติกอคิลิค 100% สำหรับฝ้าเพดาน</v>
      </c>
      <c r="D594" s="449"/>
      <c r="E594" s="450" t="str">
        <f>'Data information'!D811</f>
        <v>ตร.ม.</v>
      </c>
      <c r="F594" s="449">
        <f>'Data information'!E811</f>
        <v>50.05</v>
      </c>
      <c r="G594" s="449">
        <f>D594*F594</f>
        <v>0</v>
      </c>
      <c r="H594" s="449">
        <f>'Data information'!F811</f>
        <v>28</v>
      </c>
      <c r="I594" s="449">
        <f>D594*H594</f>
        <v>0</v>
      </c>
      <c r="J594" s="449">
        <f>G594+I594</f>
        <v>0</v>
      </c>
      <c r="K594" s="460"/>
    </row>
    <row r="595" spans="1:11" s="500" customFormat="1" hidden="1">
      <c r="A595" s="460"/>
      <c r="B595" s="482"/>
      <c r="C595" s="489" t="str">
        <f>'Data information'!C812</f>
        <v xml:space="preserve"> - น้ำยากันตะใคร่สูตรน้ำมัน</v>
      </c>
      <c r="D595" s="449"/>
      <c r="E595" s="450" t="str">
        <f>'Data information'!D812</f>
        <v>ตร.ม.</v>
      </c>
      <c r="F595" s="449">
        <f>'Data information'!E812</f>
        <v>10</v>
      </c>
      <c r="G595" s="449">
        <f>D595*F595</f>
        <v>0</v>
      </c>
      <c r="H595" s="449">
        <f>'Data information'!F812</f>
        <v>20</v>
      </c>
      <c r="I595" s="449">
        <f>D595*H595</f>
        <v>0</v>
      </c>
      <c r="J595" s="449">
        <f>G595+I595</f>
        <v>0</v>
      </c>
      <c r="K595" s="460"/>
    </row>
    <row r="596" spans="1:11" s="500" customFormat="1">
      <c r="A596" s="460"/>
      <c r="B596" s="482"/>
      <c r="C596" s="476"/>
      <c r="D596" s="449"/>
      <c r="E596" s="450"/>
      <c r="F596" s="449"/>
      <c r="G596" s="449"/>
      <c r="H596" s="449"/>
      <c r="I596" s="449"/>
      <c r="J596" s="449"/>
      <c r="K596" s="460"/>
    </row>
    <row r="597" spans="1:11" s="500" customFormat="1">
      <c r="A597" s="464"/>
      <c r="B597" s="703" t="str">
        <f>"รวม"&amp;B121</f>
        <v>รวมหมวดงานสถาปัตยกรรม</v>
      </c>
      <c r="C597" s="703"/>
      <c r="D597" s="462"/>
      <c r="E597" s="463"/>
      <c r="F597" s="462"/>
      <c r="G597" s="462">
        <f>SUM(G121:G596)</f>
        <v>0</v>
      </c>
      <c r="H597" s="462"/>
      <c r="I597" s="462">
        <f>SUM(I121:I596)</f>
        <v>0</v>
      </c>
      <c r="J597" s="462">
        <f>SUM(J121:J596)</f>
        <v>0</v>
      </c>
      <c r="K597" s="464"/>
    </row>
  </sheetData>
  <mergeCells count="15">
    <mergeCell ref="B28:C28"/>
    <mergeCell ref="B35:C35"/>
    <mergeCell ref="B120:C120"/>
    <mergeCell ref="B597:C597"/>
    <mergeCell ref="H7:I7"/>
    <mergeCell ref="F6:H6"/>
    <mergeCell ref="A1:K1"/>
    <mergeCell ref="K2:K5"/>
    <mergeCell ref="D5:F5"/>
    <mergeCell ref="A7:A8"/>
    <mergeCell ref="B7:C8"/>
    <mergeCell ref="D7:D8"/>
    <mergeCell ref="E7:E8"/>
    <mergeCell ref="F7:G7"/>
    <mergeCell ref="K7:K8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ปร.4.2.9 (8)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New,Regular"&amp;12อาคารทางเชื่อม&amp;R&amp;"TH Sarabun New,Regular"ทางเชื่อม  8</oddFooter>
  </headerFooter>
  <rowBreaks count="4" manualBreakCount="4">
    <brk id="28" max="16383" man="1"/>
    <brk id="35" max="10" man="1"/>
    <brk id="55" max="16383" man="1"/>
    <brk id="120" max="10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7"/>
  <sheetViews>
    <sheetView view="pageBreakPreview" zoomScaleNormal="100" zoomScaleSheetLayoutView="100" workbookViewId="0">
      <selection activeCell="D9" sqref="D9:D597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2 ค่างานก่อสร้างตัวอาคาร     "&amp;'6'!C22</f>
        <v>ส่วนที่ 2 ค่างานก่อสร้างตัวอาคาร     อาคารทางเชื่อม</v>
      </c>
      <c r="B2" s="95"/>
      <c r="C2" s="96"/>
      <c r="D2" s="250"/>
      <c r="E2" s="438"/>
      <c r="F2" s="439"/>
      <c r="G2" s="266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3"/>
      <c r="E3" s="523"/>
      <c r="F3" s="522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519"/>
      <c r="E4" s="520"/>
      <c r="F4" s="520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s="500" customFormat="1" ht="24.75" thickTop="1">
      <c r="A9" s="492">
        <v>9.9</v>
      </c>
      <c r="B9" s="493"/>
      <c r="C9" s="494" t="str">
        <f>'5.2.09'!B13&amp; 9</f>
        <v>อาคารทางเชื่อม9</v>
      </c>
      <c r="D9" s="495"/>
      <c r="E9" s="496"/>
      <c r="F9" s="495"/>
      <c r="G9" s="495"/>
      <c r="H9" s="495"/>
      <c r="I9" s="495"/>
      <c r="J9" s="495"/>
      <c r="K9" s="495"/>
    </row>
    <row r="10" spans="1:11" s="500" customFormat="1">
      <c r="A10" s="474" t="s">
        <v>1324</v>
      </c>
      <c r="B10" s="475" t="s">
        <v>23</v>
      </c>
      <c r="C10" s="476"/>
      <c r="D10" s="449"/>
      <c r="E10" s="450"/>
      <c r="F10" s="449"/>
      <c r="G10" s="449">
        <f>G35</f>
        <v>0</v>
      </c>
      <c r="H10" s="449"/>
      <c r="I10" s="449">
        <f>I35</f>
        <v>0</v>
      </c>
      <c r="J10" s="449">
        <f>G10+I10</f>
        <v>0</v>
      </c>
      <c r="K10" s="451"/>
    </row>
    <row r="11" spans="1:11" s="500" customFormat="1">
      <c r="A11" s="474" t="s">
        <v>1325</v>
      </c>
      <c r="B11" s="475" t="s">
        <v>47</v>
      </c>
      <c r="C11" s="476"/>
      <c r="D11" s="449"/>
      <c r="E11" s="450"/>
      <c r="F11" s="449"/>
      <c r="G11" s="449">
        <f>G120</f>
        <v>0</v>
      </c>
      <c r="H11" s="449"/>
      <c r="I11" s="449">
        <f>I120</f>
        <v>0</v>
      </c>
      <c r="J11" s="449">
        <f>G11+I11</f>
        <v>0</v>
      </c>
      <c r="K11" s="451"/>
    </row>
    <row r="12" spans="1:11" s="500" customFormat="1">
      <c r="A12" s="474" t="s">
        <v>1326</v>
      </c>
      <c r="B12" s="475" t="s">
        <v>8</v>
      </c>
      <c r="C12" s="476"/>
      <c r="D12" s="449"/>
      <c r="E12" s="450"/>
      <c r="F12" s="449"/>
      <c r="G12" s="449">
        <f>G597</f>
        <v>0</v>
      </c>
      <c r="H12" s="449"/>
      <c r="I12" s="449">
        <f>I597</f>
        <v>0</v>
      </c>
      <c r="J12" s="449">
        <f>G12+I12</f>
        <v>0</v>
      </c>
      <c r="K12" s="451"/>
    </row>
    <row r="13" spans="1:11" s="500" customFormat="1">
      <c r="A13" s="474"/>
      <c r="B13" s="475"/>
      <c r="C13" s="476"/>
      <c r="D13" s="449"/>
      <c r="E13" s="450"/>
      <c r="F13" s="449"/>
      <c r="G13" s="449"/>
      <c r="H13" s="449"/>
      <c r="I13" s="449"/>
      <c r="J13" s="449"/>
      <c r="K13" s="451"/>
    </row>
    <row r="14" spans="1:11" s="500" customFormat="1">
      <c r="A14" s="451"/>
      <c r="B14" s="475"/>
      <c r="C14" s="476"/>
      <c r="D14" s="449"/>
      <c r="E14" s="450"/>
      <c r="F14" s="449"/>
      <c r="G14" s="449"/>
      <c r="H14" s="449"/>
      <c r="I14" s="449"/>
      <c r="J14" s="449"/>
      <c r="K14" s="451"/>
    </row>
    <row r="15" spans="1:11" s="500" customFormat="1">
      <c r="A15" s="474"/>
      <c r="B15" s="475"/>
      <c r="C15" s="476"/>
      <c r="D15" s="449"/>
      <c r="E15" s="450"/>
      <c r="F15" s="449"/>
      <c r="G15" s="449"/>
      <c r="H15" s="449"/>
      <c r="I15" s="449"/>
      <c r="J15" s="449"/>
      <c r="K15" s="451"/>
    </row>
    <row r="16" spans="1:11" s="500" customFormat="1">
      <c r="A16" s="451"/>
      <c r="B16" s="475"/>
      <c r="C16" s="476"/>
      <c r="D16" s="449"/>
      <c r="E16" s="450"/>
      <c r="F16" s="449"/>
      <c r="G16" s="449"/>
      <c r="H16" s="449"/>
      <c r="I16" s="449"/>
      <c r="J16" s="449"/>
      <c r="K16" s="451"/>
    </row>
    <row r="17" spans="1:11" s="500" customFormat="1">
      <c r="A17" s="451"/>
      <c r="B17" s="475"/>
      <c r="C17" s="476"/>
      <c r="D17" s="449"/>
      <c r="E17" s="450"/>
      <c r="F17" s="449"/>
      <c r="G17" s="449"/>
      <c r="H17" s="449"/>
      <c r="I17" s="449"/>
      <c r="J17" s="449"/>
      <c r="K17" s="451"/>
    </row>
    <row r="18" spans="1:11" s="500" customFormat="1">
      <c r="A18" s="451"/>
      <c r="B18" s="475"/>
      <c r="C18" s="476"/>
      <c r="D18" s="449"/>
      <c r="E18" s="450"/>
      <c r="F18" s="449"/>
      <c r="G18" s="449"/>
      <c r="H18" s="449"/>
      <c r="I18" s="449"/>
      <c r="J18" s="449"/>
      <c r="K18" s="451"/>
    </row>
    <row r="19" spans="1:11" s="500" customFormat="1">
      <c r="A19" s="451"/>
      <c r="B19" s="475"/>
      <c r="C19" s="476"/>
      <c r="D19" s="449"/>
      <c r="E19" s="450"/>
      <c r="F19" s="449"/>
      <c r="G19" s="449"/>
      <c r="H19" s="449"/>
      <c r="I19" s="449"/>
      <c r="J19" s="449"/>
      <c r="K19" s="451"/>
    </row>
    <row r="20" spans="1:11" s="500" customFormat="1">
      <c r="A20" s="451"/>
      <c r="B20" s="475"/>
      <c r="C20" s="476"/>
      <c r="D20" s="449"/>
      <c r="E20" s="450"/>
      <c r="F20" s="449"/>
      <c r="G20" s="449"/>
      <c r="H20" s="449"/>
      <c r="I20" s="449"/>
      <c r="J20" s="449"/>
      <c r="K20" s="451"/>
    </row>
    <row r="21" spans="1:11" s="500" customFormat="1">
      <c r="A21" s="451"/>
      <c r="B21" s="475"/>
      <c r="C21" s="476"/>
      <c r="D21" s="449"/>
      <c r="E21" s="450"/>
      <c r="F21" s="449"/>
      <c r="G21" s="449"/>
      <c r="H21" s="449"/>
      <c r="I21" s="449"/>
      <c r="J21" s="449"/>
      <c r="K21" s="451"/>
    </row>
    <row r="22" spans="1:11" s="500" customFormat="1">
      <c r="A22" s="451"/>
      <c r="B22" s="475"/>
      <c r="C22" s="476"/>
      <c r="D22" s="449"/>
      <c r="E22" s="450"/>
      <c r="F22" s="449"/>
      <c r="G22" s="449"/>
      <c r="H22" s="449"/>
      <c r="I22" s="449"/>
      <c r="J22" s="449"/>
      <c r="K22" s="451"/>
    </row>
    <row r="23" spans="1:11" s="500" customFormat="1">
      <c r="A23" s="451"/>
      <c r="B23" s="475"/>
      <c r="C23" s="476"/>
      <c r="D23" s="449"/>
      <c r="E23" s="450"/>
      <c r="F23" s="449"/>
      <c r="G23" s="449"/>
      <c r="H23" s="449"/>
      <c r="I23" s="449"/>
      <c r="J23" s="449"/>
      <c r="K23" s="451"/>
    </row>
    <row r="24" spans="1:11" s="500" customFormat="1">
      <c r="A24" s="451"/>
      <c r="B24" s="475"/>
      <c r="C24" s="476"/>
      <c r="D24" s="449"/>
      <c r="E24" s="450"/>
      <c r="F24" s="449"/>
      <c r="G24" s="449"/>
      <c r="H24" s="449"/>
      <c r="I24" s="449"/>
      <c r="J24" s="449"/>
      <c r="K24" s="451"/>
    </row>
    <row r="25" spans="1:11" s="500" customFormat="1">
      <c r="A25" s="451"/>
      <c r="B25" s="475"/>
      <c r="C25" s="476"/>
      <c r="D25" s="449"/>
      <c r="E25" s="450"/>
      <c r="F25" s="449"/>
      <c r="G25" s="449"/>
      <c r="H25" s="449"/>
      <c r="I25" s="449"/>
      <c r="J25" s="449"/>
      <c r="K25" s="451"/>
    </row>
    <row r="26" spans="1:11" s="500" customFormat="1">
      <c r="A26" s="451"/>
      <c r="B26" s="475"/>
      <c r="C26" s="476"/>
      <c r="D26" s="449"/>
      <c r="E26" s="450"/>
      <c r="F26" s="449"/>
      <c r="G26" s="449"/>
      <c r="H26" s="449"/>
      <c r="I26" s="449"/>
      <c r="J26" s="449"/>
      <c r="K26" s="451"/>
    </row>
    <row r="27" spans="1:11" s="500" customFormat="1">
      <c r="A27" s="454"/>
      <c r="B27" s="477"/>
      <c r="C27" s="478"/>
      <c r="D27" s="452"/>
      <c r="E27" s="453"/>
      <c r="F27" s="452"/>
      <c r="G27" s="452"/>
      <c r="H27" s="452"/>
      <c r="I27" s="452"/>
      <c r="J27" s="452"/>
      <c r="K27" s="454"/>
    </row>
    <row r="28" spans="1:11" s="500" customFormat="1" ht="24.75" thickBot="1">
      <c r="A28" s="479"/>
      <c r="B28" s="702" t="str">
        <f>"รวม "&amp;C9</f>
        <v>รวม อาคารทางเชื่อม9</v>
      </c>
      <c r="C28" s="702"/>
      <c r="D28" s="455"/>
      <c r="E28" s="456"/>
      <c r="F28" s="455"/>
      <c r="G28" s="455">
        <f>SUM(G9:G27)</f>
        <v>0</v>
      </c>
      <c r="H28" s="455"/>
      <c r="I28" s="455">
        <f>SUM(I9:I27)</f>
        <v>0</v>
      </c>
      <c r="J28" s="455">
        <f>SUM(J9:J27)</f>
        <v>0</v>
      </c>
      <c r="K28" s="457"/>
    </row>
    <row r="29" spans="1:11" s="500" customFormat="1" ht="24.75" thickTop="1">
      <c r="A29" s="480" t="str">
        <f>A10</f>
        <v>9.9.1</v>
      </c>
      <c r="B29" s="481" t="str">
        <f>B10</f>
        <v>หมวดเตรียมงานวิศวกรรม</v>
      </c>
      <c r="C29" s="476"/>
      <c r="D29" s="451"/>
      <c r="E29" s="458"/>
      <c r="F29" s="451"/>
      <c r="G29" s="451"/>
      <c r="H29" s="451"/>
      <c r="I29" s="451"/>
      <c r="J29" s="451"/>
      <c r="K29" s="451"/>
    </row>
    <row r="30" spans="1:11" s="500" customFormat="1" hidden="1">
      <c r="A30" s="451"/>
      <c r="B30" s="475"/>
      <c r="C30" s="476" t="str">
        <f>'Data information'!C120</f>
        <v xml:space="preserve"> - งานทดสอบชั้นดิน Soil Boring Test</v>
      </c>
      <c r="D30" s="449"/>
      <c r="E30" s="450" t="str">
        <f>'Data information'!D120</f>
        <v>จุด</v>
      </c>
      <c r="F30" s="449">
        <f>'Data information'!E120</f>
        <v>0</v>
      </c>
      <c r="G30" s="449">
        <f>D30*F30</f>
        <v>0</v>
      </c>
      <c r="H30" s="449">
        <f>'Data information'!F120</f>
        <v>12500</v>
      </c>
      <c r="I30" s="449">
        <f>D30*H30</f>
        <v>0</v>
      </c>
      <c r="J30" s="449">
        <f>G30+I30</f>
        <v>0</v>
      </c>
      <c r="K30" s="449"/>
    </row>
    <row r="31" spans="1:11" s="500" customFormat="1">
      <c r="A31" s="451"/>
      <c r="B31" s="475"/>
      <c r="C31" s="476" t="str">
        <f>'Data information'!C121</f>
        <v xml:space="preserve"> - งานขุดดินฐานรากและถมคืน</v>
      </c>
      <c r="D31" s="449"/>
      <c r="E31" s="450" t="str">
        <f>'Data information'!D121</f>
        <v>ลบ.ม.</v>
      </c>
      <c r="F31" s="449">
        <f>'Data information'!E121</f>
        <v>0</v>
      </c>
      <c r="G31" s="449">
        <f>D31*F31</f>
        <v>0</v>
      </c>
      <c r="H31" s="449">
        <f>'Data information'!F121</f>
        <v>112</v>
      </c>
      <c r="I31" s="449">
        <f>D31*H31</f>
        <v>0</v>
      </c>
      <c r="J31" s="449">
        <f>G31+I31</f>
        <v>0</v>
      </c>
      <c r="K31" s="451"/>
    </row>
    <row r="32" spans="1:11" s="500" customFormat="1">
      <c r="A32" s="451"/>
      <c r="B32" s="475"/>
      <c r="C32" s="476" t="str">
        <f>'Data information'!C122</f>
        <v xml:space="preserve"> - งานทรายหยาบรองพื้น</v>
      </c>
      <c r="D32" s="449"/>
      <c r="E32" s="450" t="str">
        <f>'Data information'!D122</f>
        <v>ลบ.ม.</v>
      </c>
      <c r="F32" s="449">
        <f>'Data information'!E122</f>
        <v>514.02</v>
      </c>
      <c r="G32" s="449">
        <f>D32*F32</f>
        <v>0</v>
      </c>
      <c r="H32" s="449">
        <f>'Data information'!F122</f>
        <v>104</v>
      </c>
      <c r="I32" s="449">
        <f>D32*H32</f>
        <v>0</v>
      </c>
      <c r="J32" s="449">
        <f>G32+I32</f>
        <v>0</v>
      </c>
      <c r="K32" s="451"/>
    </row>
    <row r="33" spans="1:11" s="500" customFormat="1">
      <c r="A33" s="451"/>
      <c r="B33" s="475"/>
      <c r="C33" s="476" t="str">
        <f>'Data information'!C123</f>
        <v xml:space="preserve"> - งานคอนกรีตหยาบรองพื้น fc'=180 ksc.</v>
      </c>
      <c r="D33" s="449"/>
      <c r="E33" s="450" t="str">
        <f>'Data information'!D123</f>
        <v>ลบ.ม.</v>
      </c>
      <c r="F33" s="449">
        <f>'Data information'!E123</f>
        <v>1827.1</v>
      </c>
      <c r="G33" s="449">
        <f>D33*F33</f>
        <v>0</v>
      </c>
      <c r="H33" s="449">
        <f>'Data information'!F123</f>
        <v>327</v>
      </c>
      <c r="I33" s="449">
        <f>D33*H33</f>
        <v>0</v>
      </c>
      <c r="J33" s="449">
        <f>G33+I33</f>
        <v>0</v>
      </c>
      <c r="K33" s="451"/>
    </row>
    <row r="34" spans="1:11" s="500" customFormat="1">
      <c r="A34" s="460"/>
      <c r="B34" s="482"/>
      <c r="C34" s="483"/>
      <c r="D34" s="460"/>
      <c r="E34" s="461"/>
      <c r="F34" s="460"/>
      <c r="G34" s="460"/>
      <c r="H34" s="460"/>
      <c r="I34" s="460"/>
      <c r="J34" s="460"/>
      <c r="K34" s="460"/>
    </row>
    <row r="35" spans="1:11" s="500" customFormat="1">
      <c r="A35" s="464"/>
      <c r="B35" s="703" t="str">
        <f>"รวม"&amp;B29</f>
        <v>รวมหมวดเตรียมงานวิศวกรรม</v>
      </c>
      <c r="C35" s="703"/>
      <c r="D35" s="462"/>
      <c r="E35" s="463"/>
      <c r="F35" s="462"/>
      <c r="G35" s="462">
        <f>SUM(G29:G34)</f>
        <v>0</v>
      </c>
      <c r="H35" s="462"/>
      <c r="I35" s="462">
        <f>SUM(I29:I34)</f>
        <v>0</v>
      </c>
      <c r="J35" s="462">
        <f>SUM(J29:J34)</f>
        <v>0</v>
      </c>
      <c r="K35" s="464"/>
    </row>
    <row r="36" spans="1:11" s="500" customFormat="1">
      <c r="A36" s="480" t="str">
        <f>A11</f>
        <v>9.9.2</v>
      </c>
      <c r="B36" s="481" t="str">
        <f>B11</f>
        <v>หมวดงานวิศวกรรมโครงสร้าง</v>
      </c>
      <c r="C36" s="476"/>
      <c r="D36" s="451"/>
      <c r="E36" s="458"/>
      <c r="F36" s="451"/>
      <c r="G36" s="451"/>
      <c r="H36" s="451"/>
      <c r="I36" s="451"/>
      <c r="J36" s="451"/>
      <c r="K36" s="451"/>
    </row>
    <row r="37" spans="1:11" s="500" customFormat="1">
      <c r="A37" s="480"/>
      <c r="B37" s="481"/>
      <c r="C37" s="484" t="str">
        <f>'Data information'!C126</f>
        <v>งานโครงสร้างเสาเข็มเจาะ</v>
      </c>
      <c r="D37" s="451"/>
      <c r="E37" s="458"/>
      <c r="F37" s="451"/>
      <c r="G37" s="451"/>
      <c r="H37" s="451"/>
      <c r="I37" s="451"/>
      <c r="J37" s="451"/>
      <c r="K37" s="451"/>
    </row>
    <row r="38" spans="1:11" s="500" customFormat="1">
      <c r="A38" s="451"/>
      <c r="B38" s="475"/>
      <c r="C38" s="476" t="str">
        <f>'Data information'!C127</f>
        <v xml:space="preserve"> - งานเสาเข็มเจาะ Dia.0.35 x 6.00 ม.</v>
      </c>
      <c r="D38" s="449"/>
      <c r="E38" s="450" t="str">
        <f>'Data information'!D127</f>
        <v>ต้น</v>
      </c>
      <c r="F38" s="449">
        <f>'Data information'!E127</f>
        <v>6720</v>
      </c>
      <c r="G38" s="449">
        <f>D38*F38</f>
        <v>0</v>
      </c>
      <c r="H38" s="449">
        <f>'Data information'!F127</f>
        <v>0</v>
      </c>
      <c r="I38" s="449">
        <f>D38*H38</f>
        <v>0</v>
      </c>
      <c r="J38" s="449">
        <f>G38+I38</f>
        <v>0</v>
      </c>
      <c r="K38" s="449"/>
    </row>
    <row r="39" spans="1:11" s="500" customFormat="1" hidden="1">
      <c r="A39" s="451"/>
      <c r="B39" s="475"/>
      <c r="C39" s="476" t="str">
        <f>'Data information'!C128</f>
        <v xml:space="preserve"> - งานเสาเข็มเจาะ Dia.0.60 x 6.00 ม.</v>
      </c>
      <c r="D39" s="449"/>
      <c r="E39" s="450" t="str">
        <f>'Data information'!D128</f>
        <v>ต้น</v>
      </c>
      <c r="F39" s="449">
        <f>'Data information'!E128</f>
        <v>12240</v>
      </c>
      <c r="G39" s="449">
        <f t="shared" ref="G39:G46" si="0">D39*F39</f>
        <v>0</v>
      </c>
      <c r="H39" s="449">
        <f>'Data information'!F128</f>
        <v>0</v>
      </c>
      <c r="I39" s="449">
        <f t="shared" ref="I39:I46" si="1">D39*H39</f>
        <v>0</v>
      </c>
      <c r="J39" s="449">
        <f t="shared" ref="J39:J46" si="2">G39+I39</f>
        <v>0</v>
      </c>
      <c r="K39" s="451"/>
    </row>
    <row r="40" spans="1:11" s="500" customFormat="1">
      <c r="A40" s="451"/>
      <c r="B40" s="475"/>
      <c r="C40" s="476" t="str">
        <f>'Data information'!C129</f>
        <v xml:space="preserve"> - ค่าสกัดหัวเสาเข็มเจาะ  (Dia.0.35 m.)</v>
      </c>
      <c r="D40" s="449"/>
      <c r="E40" s="450" t="str">
        <f>'Data information'!D129</f>
        <v>ต้น</v>
      </c>
      <c r="F40" s="449">
        <f>'Data information'!E129</f>
        <v>0</v>
      </c>
      <c r="G40" s="449">
        <f t="shared" si="0"/>
        <v>0</v>
      </c>
      <c r="H40" s="449">
        <f>'Data information'!F129</f>
        <v>350</v>
      </c>
      <c r="I40" s="449">
        <f t="shared" si="1"/>
        <v>0</v>
      </c>
      <c r="J40" s="449">
        <f t="shared" si="2"/>
        <v>0</v>
      </c>
      <c r="K40" s="451"/>
    </row>
    <row r="41" spans="1:11" s="500" customFormat="1" hidden="1">
      <c r="A41" s="451"/>
      <c r="B41" s="475"/>
      <c r="C41" s="476" t="str">
        <f>'Data information'!C130</f>
        <v xml:space="preserve"> - ค่าสกัดหัวเสาเข็มเจาะ  (Dia.0.60 m.)</v>
      </c>
      <c r="D41" s="449"/>
      <c r="E41" s="450" t="str">
        <f>'Data information'!D130</f>
        <v>ต้น</v>
      </c>
      <c r="F41" s="449">
        <f>'Data information'!E130</f>
        <v>0</v>
      </c>
      <c r="G41" s="449">
        <f t="shared" si="0"/>
        <v>0</v>
      </c>
      <c r="H41" s="449">
        <f>'Data information'!F130</f>
        <v>600</v>
      </c>
      <c r="I41" s="449">
        <f t="shared" si="1"/>
        <v>0</v>
      </c>
      <c r="J41" s="449">
        <f t="shared" si="2"/>
        <v>0</v>
      </c>
      <c r="K41" s="451"/>
    </row>
    <row r="42" spans="1:11" s="500" customFormat="1">
      <c r="A42" s="451"/>
      <c r="B42" s="475"/>
      <c r="C42" s="484" t="str">
        <f>'Data information'!C131</f>
        <v>งานทดสอบการรับน้ำหนักเสาเข็ม</v>
      </c>
      <c r="D42" s="449"/>
      <c r="E42" s="450"/>
      <c r="F42" s="449"/>
      <c r="G42" s="449"/>
      <c r="H42" s="449"/>
      <c r="I42" s="449"/>
      <c r="J42" s="449"/>
      <c r="K42" s="451"/>
    </row>
    <row r="43" spans="1:11" s="500" customFormat="1" ht="48">
      <c r="A43" s="451"/>
      <c r="B43" s="475"/>
      <c r="C43" s="490" t="str">
        <f>'Data information'!C132</f>
        <v xml:space="preserve"> - งานทดสอบการรับน้ำหนักเสาเข็มโดยวิธี Dynamic Load Test  (Dia.0.35 m.=23 Ton)</v>
      </c>
      <c r="D43" s="449"/>
      <c r="E43" s="450" t="str">
        <f>'Data information'!D132</f>
        <v>ต้น</v>
      </c>
      <c r="F43" s="449">
        <f>'Data information'!E132</f>
        <v>0</v>
      </c>
      <c r="G43" s="449">
        <f t="shared" si="0"/>
        <v>0</v>
      </c>
      <c r="H43" s="449">
        <f>'Data information'!F132</f>
        <v>10000</v>
      </c>
      <c r="I43" s="449">
        <f t="shared" si="1"/>
        <v>0</v>
      </c>
      <c r="J43" s="449">
        <f t="shared" si="2"/>
        <v>0</v>
      </c>
      <c r="K43" s="451"/>
    </row>
    <row r="44" spans="1:11" s="500" customFormat="1" hidden="1">
      <c r="A44" s="451"/>
      <c r="B44" s="475"/>
      <c r="C44" s="476" t="str">
        <f>'Data information'!C133</f>
        <v xml:space="preserve"> - งานทดสอบการรับน้ำหนักเสาเข็มโดยวิธี Dynamic Load Test  (Dia.0.60 m.=54 Ton)</v>
      </c>
      <c r="D44" s="449"/>
      <c r="E44" s="450" t="str">
        <f>'Data information'!D133</f>
        <v>ต้น</v>
      </c>
      <c r="F44" s="449">
        <f>'Data information'!E133</f>
        <v>0</v>
      </c>
      <c r="G44" s="449">
        <f t="shared" si="0"/>
        <v>0</v>
      </c>
      <c r="H44" s="449">
        <f>'Data information'!F133</f>
        <v>10000</v>
      </c>
      <c r="I44" s="449">
        <f t="shared" si="1"/>
        <v>0</v>
      </c>
      <c r="J44" s="449">
        <f t="shared" si="2"/>
        <v>0</v>
      </c>
      <c r="K44" s="451"/>
    </row>
    <row r="45" spans="1:11" s="500" customFormat="1" hidden="1">
      <c r="A45" s="451"/>
      <c r="B45" s="475"/>
      <c r="C45" s="476" t="str">
        <f>'Data information'!C134</f>
        <v xml:space="preserve"> - งานทดสอบการรับน้ำหนักเสาเข็มโดยวิธี Static Load Test</v>
      </c>
      <c r="D45" s="449"/>
      <c r="E45" s="450">
        <f>'Data information'!D134</f>
        <v>0</v>
      </c>
      <c r="F45" s="449">
        <f>'Data information'!E134</f>
        <v>0</v>
      </c>
      <c r="G45" s="449">
        <f t="shared" si="0"/>
        <v>0</v>
      </c>
      <c r="H45" s="449">
        <f>'Data information'!F134</f>
        <v>0</v>
      </c>
      <c r="I45" s="449">
        <f t="shared" si="1"/>
        <v>0</v>
      </c>
      <c r="J45" s="449">
        <f t="shared" si="2"/>
        <v>0</v>
      </c>
      <c r="K45" s="451"/>
    </row>
    <row r="46" spans="1:11" s="500" customFormat="1">
      <c r="A46" s="451"/>
      <c r="B46" s="475"/>
      <c r="C46" s="476" t="str">
        <f>'Data information'!C135</f>
        <v xml:space="preserve"> - งานทดสอบความสมบูรณ์ของเสาเข็มโดยวิธี Seismic Test</v>
      </c>
      <c r="D46" s="449"/>
      <c r="E46" s="450" t="str">
        <f>'Data information'!D135</f>
        <v>ต้น</v>
      </c>
      <c r="F46" s="449">
        <f>'Data information'!E135</f>
        <v>0</v>
      </c>
      <c r="G46" s="449">
        <f t="shared" si="0"/>
        <v>0</v>
      </c>
      <c r="H46" s="449">
        <f>'Data information'!F135</f>
        <v>250</v>
      </c>
      <c r="I46" s="449">
        <f t="shared" si="1"/>
        <v>0</v>
      </c>
      <c r="J46" s="449">
        <f t="shared" si="2"/>
        <v>0</v>
      </c>
      <c r="K46" s="451"/>
    </row>
    <row r="47" spans="1:11" s="500" customFormat="1">
      <c r="A47" s="451"/>
      <c r="B47" s="475"/>
      <c r="C47" s="485" t="str">
        <f>'Data information'!C136</f>
        <v>งานคอนกรีตโครงสร้าง</v>
      </c>
      <c r="D47" s="449"/>
      <c r="E47" s="450"/>
      <c r="F47" s="449"/>
      <c r="G47" s="449"/>
      <c r="H47" s="449"/>
      <c r="I47" s="449"/>
      <c r="J47" s="449"/>
      <c r="K47" s="451"/>
    </row>
    <row r="48" spans="1:11" s="500" customFormat="1">
      <c r="A48" s="451"/>
      <c r="B48" s="475"/>
      <c r="C48" s="476" t="str">
        <f>'Data information'!C137</f>
        <v xml:space="preserve"> - คอนกรีตโครงสร้าง  fc'= 280 ksc. ทรงกระบอก</v>
      </c>
      <c r="D48" s="449"/>
      <c r="E48" s="450" t="str">
        <f>'Data information'!D137</f>
        <v>ลบ.ม.</v>
      </c>
      <c r="F48" s="449">
        <f>'Data information'!E137</f>
        <v>2046.73</v>
      </c>
      <c r="G48" s="449">
        <f t="shared" ref="G48:G65" si="3">D48*F48</f>
        <v>0</v>
      </c>
      <c r="H48" s="449">
        <f>'Data information'!F137</f>
        <v>519</v>
      </c>
      <c r="I48" s="449">
        <f t="shared" ref="I48:I65" si="4">D48*H48</f>
        <v>0</v>
      </c>
      <c r="J48" s="449">
        <f t="shared" ref="J48:J65" si="5">G48+I48</f>
        <v>0</v>
      </c>
      <c r="K48" s="451"/>
    </row>
    <row r="49" spans="1:11" s="500" customFormat="1" hidden="1">
      <c r="A49" s="451"/>
      <c r="B49" s="475"/>
      <c r="C49" s="476" t="str">
        <f>'Data information'!C138</f>
        <v xml:space="preserve"> - คอนกรีตโครงสร้าง  fc'=320 ksc. ทรงกระบอก</v>
      </c>
      <c r="D49" s="449"/>
      <c r="E49" s="450" t="str">
        <f>'Data information'!D138</f>
        <v>ลบ.ม.</v>
      </c>
      <c r="F49" s="449">
        <f>'Data information'!E138</f>
        <v>2149.5300000000002</v>
      </c>
      <c r="G49" s="449">
        <f t="shared" si="3"/>
        <v>0</v>
      </c>
      <c r="H49" s="449">
        <f>'Data information'!F138</f>
        <v>519</v>
      </c>
      <c r="I49" s="449">
        <f t="shared" si="4"/>
        <v>0</v>
      </c>
      <c r="J49" s="449">
        <f t="shared" si="5"/>
        <v>0</v>
      </c>
      <c r="K49" s="451"/>
    </row>
    <row r="50" spans="1:11" s="500" customFormat="1">
      <c r="A50" s="451"/>
      <c r="B50" s="475"/>
      <c r="C50" s="484" t="str">
        <f>'Data information'!C139</f>
        <v>งานแบบหล่อคอนกรีต</v>
      </c>
      <c r="D50" s="449"/>
      <c r="E50" s="450"/>
      <c r="F50" s="449"/>
      <c r="G50" s="449"/>
      <c r="H50" s="449"/>
      <c r="I50" s="449"/>
      <c r="J50" s="449"/>
      <c r="K50" s="451"/>
    </row>
    <row r="51" spans="1:11" s="500" customFormat="1">
      <c r="A51" s="451"/>
      <c r="B51" s="475"/>
      <c r="C51" s="476" t="str">
        <f>'Data information'!C140</f>
        <v xml:space="preserve"> - ไม้แบบทั่วไป  </v>
      </c>
      <c r="D51" s="449"/>
      <c r="E51" s="450" t="str">
        <f>'Data information'!D140</f>
        <v>ตร.ม.</v>
      </c>
      <c r="F51" s="449">
        <f>'Data information'!E140</f>
        <v>300</v>
      </c>
      <c r="G51" s="449">
        <f t="shared" si="3"/>
        <v>0</v>
      </c>
      <c r="H51" s="449">
        <f>'Data information'!F140</f>
        <v>0</v>
      </c>
      <c r="I51" s="449">
        <f t="shared" si="4"/>
        <v>0</v>
      </c>
      <c r="J51" s="449">
        <f t="shared" si="5"/>
        <v>0</v>
      </c>
      <c r="K51" s="451"/>
    </row>
    <row r="52" spans="1:11" s="500" customFormat="1">
      <c r="A52" s="451"/>
      <c r="B52" s="475"/>
      <c r="C52" s="476" t="str">
        <f>'Data information'!C141</f>
        <v xml:space="preserve"> - ค่าแรงไม้แบบ</v>
      </c>
      <c r="D52" s="449"/>
      <c r="E52" s="450" t="str">
        <f>'Data information'!D141</f>
        <v>ตร.ม.</v>
      </c>
      <c r="F52" s="449">
        <f>'Data information'!E141</f>
        <v>0</v>
      </c>
      <c r="G52" s="449">
        <f t="shared" si="3"/>
        <v>0</v>
      </c>
      <c r="H52" s="449">
        <f>'Data information'!F141</f>
        <v>121</v>
      </c>
      <c r="I52" s="449">
        <f t="shared" si="4"/>
        <v>0</v>
      </c>
      <c r="J52" s="449">
        <f t="shared" si="5"/>
        <v>0</v>
      </c>
      <c r="K52" s="451"/>
    </row>
    <row r="53" spans="1:11" s="500" customFormat="1">
      <c r="A53" s="451"/>
      <c r="B53" s="475"/>
      <c r="C53" s="476" t="str">
        <f>'Data information'!C142</f>
        <v xml:space="preserve"> - ไม้คร่าวยึดแบบหล่อคอนกรีต </v>
      </c>
      <c r="D53" s="449"/>
      <c r="E53" s="450" t="str">
        <f>'Data information'!D142</f>
        <v>ตร.ม.</v>
      </c>
      <c r="F53" s="449">
        <f>'Data information'!E142</f>
        <v>300</v>
      </c>
      <c r="G53" s="449">
        <f t="shared" si="3"/>
        <v>0</v>
      </c>
      <c r="H53" s="449">
        <f>'Data information'!F142</f>
        <v>0</v>
      </c>
      <c r="I53" s="449">
        <f t="shared" si="4"/>
        <v>0</v>
      </c>
      <c r="J53" s="449">
        <f t="shared" si="5"/>
        <v>0</v>
      </c>
      <c r="K53" s="451"/>
    </row>
    <row r="54" spans="1:11" s="500" customFormat="1" hidden="1">
      <c r="A54" s="451"/>
      <c r="B54" s="475"/>
      <c r="C54" s="476" t="str">
        <f>'Data information'!C143</f>
        <v xml:space="preserve"> - ไม้ค้ำยันแบบหล่อคอนกรีต </v>
      </c>
      <c r="D54" s="449"/>
      <c r="E54" s="450" t="str">
        <f>'Data information'!D143</f>
        <v>ต้น</v>
      </c>
      <c r="F54" s="449">
        <f>'Data information'!E143</f>
        <v>15</v>
      </c>
      <c r="G54" s="449">
        <f t="shared" si="3"/>
        <v>0</v>
      </c>
      <c r="H54" s="449">
        <f>'Data information'!F143</f>
        <v>0</v>
      </c>
      <c r="I54" s="449">
        <f t="shared" si="4"/>
        <v>0</v>
      </c>
      <c r="J54" s="449">
        <f t="shared" si="5"/>
        <v>0</v>
      </c>
      <c r="K54" s="451"/>
    </row>
    <row r="55" spans="1:11" s="500" customFormat="1">
      <c r="A55" s="451"/>
      <c r="B55" s="475"/>
      <c r="C55" s="476" t="str">
        <f>'Data information'!C144</f>
        <v xml:space="preserve"> - ตะปู</v>
      </c>
      <c r="D55" s="449"/>
      <c r="E55" s="450" t="str">
        <f>'Data information'!D144</f>
        <v>กก.</v>
      </c>
      <c r="F55" s="449">
        <f>'Data information'!E144</f>
        <v>58.88</v>
      </c>
      <c r="G55" s="449">
        <f t="shared" si="3"/>
        <v>0</v>
      </c>
      <c r="H55" s="449">
        <f>'Data information'!F144</f>
        <v>0</v>
      </c>
      <c r="I55" s="449">
        <f t="shared" si="4"/>
        <v>0</v>
      </c>
      <c r="J55" s="449">
        <f t="shared" si="5"/>
        <v>0</v>
      </c>
      <c r="K55" s="451"/>
    </row>
    <row r="56" spans="1:11" s="500" customFormat="1">
      <c r="A56" s="451"/>
      <c r="B56" s="475"/>
      <c r="C56" s="485" t="str">
        <f>'Data information'!C145</f>
        <v>งานเหล็กเสริมคอนกรีต</v>
      </c>
      <c r="D56" s="449"/>
      <c r="E56" s="450"/>
      <c r="F56" s="449"/>
      <c r="G56" s="449"/>
      <c r="H56" s="449"/>
      <c r="I56" s="449"/>
      <c r="J56" s="449"/>
      <c r="K56" s="451"/>
    </row>
    <row r="57" spans="1:11" s="500" customFormat="1">
      <c r="A57" s="451"/>
      <c r="B57" s="475"/>
      <c r="C57" s="476" t="str">
        <f>'Data information'!C146</f>
        <v xml:space="preserve"> - เหล็กเส้นกลมผิวเรียบ SR.24 RB6 มม.</v>
      </c>
      <c r="D57" s="449"/>
      <c r="E57" s="450" t="str">
        <f>'Data information'!D146</f>
        <v>กก.</v>
      </c>
      <c r="F57" s="449">
        <f>'Data information'!E146</f>
        <v>21.47</v>
      </c>
      <c r="G57" s="449">
        <f t="shared" si="3"/>
        <v>0</v>
      </c>
      <c r="H57" s="449">
        <f>'Data information'!F146</f>
        <v>4.4000000000000004</v>
      </c>
      <c r="I57" s="449">
        <f t="shared" si="4"/>
        <v>0</v>
      </c>
      <c r="J57" s="449">
        <f t="shared" si="5"/>
        <v>0</v>
      </c>
      <c r="K57" s="451"/>
    </row>
    <row r="58" spans="1:11" s="500" customFormat="1">
      <c r="A58" s="451"/>
      <c r="B58" s="475"/>
      <c r="C58" s="476" t="str">
        <f>'Data information'!C147</f>
        <v xml:space="preserve"> - เหล็กเส้นกลมผิวเรียบ SR.24 RB9 มม.</v>
      </c>
      <c r="D58" s="449"/>
      <c r="E58" s="450" t="str">
        <f>'Data information'!D147</f>
        <v>กก.</v>
      </c>
      <c r="F58" s="449">
        <f>'Data information'!E147</f>
        <v>20.79</v>
      </c>
      <c r="G58" s="449">
        <f t="shared" si="3"/>
        <v>0</v>
      </c>
      <c r="H58" s="449">
        <f>'Data information'!F147</f>
        <v>4.4000000000000004</v>
      </c>
      <c r="I58" s="449">
        <f t="shared" si="4"/>
        <v>0</v>
      </c>
      <c r="J58" s="449">
        <f t="shared" si="5"/>
        <v>0</v>
      </c>
      <c r="K58" s="451"/>
    </row>
    <row r="59" spans="1:11" s="500" customFormat="1">
      <c r="A59" s="451"/>
      <c r="B59" s="475"/>
      <c r="C59" s="476" t="str">
        <f>'Data information'!C148</f>
        <v xml:space="preserve"> - เหล็กเส้นกลมผิวข้ออ้อย SD.40 DB12 มม.</v>
      </c>
      <c r="D59" s="449"/>
      <c r="E59" s="450" t="str">
        <f>'Data information'!D148</f>
        <v>กก.</v>
      </c>
      <c r="F59" s="449">
        <f>'Data information'!E148</f>
        <v>20.2</v>
      </c>
      <c r="G59" s="449">
        <f t="shared" si="3"/>
        <v>0</v>
      </c>
      <c r="H59" s="449">
        <f>'Data information'!F148</f>
        <v>3.6</v>
      </c>
      <c r="I59" s="449">
        <f t="shared" si="4"/>
        <v>0</v>
      </c>
      <c r="J59" s="449">
        <f t="shared" si="5"/>
        <v>0</v>
      </c>
      <c r="K59" s="451"/>
    </row>
    <row r="60" spans="1:11" s="500" customFormat="1">
      <c r="A60" s="451"/>
      <c r="B60" s="475"/>
      <c r="C60" s="476" t="str">
        <f>'Data information'!C149</f>
        <v xml:space="preserve"> - เหล็กเส้นกลมผิวข้ออ้อย SD.40 DB16 มม.</v>
      </c>
      <c r="D60" s="449"/>
      <c r="E60" s="450" t="str">
        <f>'Data information'!D149</f>
        <v>กก.</v>
      </c>
      <c r="F60" s="449">
        <f>'Data information'!E149</f>
        <v>20.14</v>
      </c>
      <c r="G60" s="449">
        <f t="shared" si="3"/>
        <v>0</v>
      </c>
      <c r="H60" s="449">
        <f>'Data information'!F149</f>
        <v>3.6</v>
      </c>
      <c r="I60" s="449">
        <f t="shared" si="4"/>
        <v>0</v>
      </c>
      <c r="J60" s="449">
        <f t="shared" si="5"/>
        <v>0</v>
      </c>
      <c r="K60" s="451"/>
    </row>
    <row r="61" spans="1:11" s="500" customFormat="1" hidden="1">
      <c r="A61" s="451"/>
      <c r="B61" s="475"/>
      <c r="C61" s="476" t="str">
        <f>'Data information'!C150</f>
        <v xml:space="preserve"> - เหล็กเส้นกลมผิวข้ออ้อย SD.40 DB20 มม.</v>
      </c>
      <c r="D61" s="449"/>
      <c r="E61" s="450" t="str">
        <f>'Data information'!D150</f>
        <v>กก.</v>
      </c>
      <c r="F61" s="449">
        <f>'Data information'!E150</f>
        <v>20.18</v>
      </c>
      <c r="G61" s="449">
        <f t="shared" si="3"/>
        <v>0</v>
      </c>
      <c r="H61" s="449">
        <f>'Data information'!F150</f>
        <v>3.1</v>
      </c>
      <c r="I61" s="449">
        <f t="shared" si="4"/>
        <v>0</v>
      </c>
      <c r="J61" s="449">
        <f t="shared" si="5"/>
        <v>0</v>
      </c>
      <c r="K61" s="451"/>
    </row>
    <row r="62" spans="1:11" s="500" customFormat="1" hidden="1">
      <c r="A62" s="451"/>
      <c r="B62" s="475"/>
      <c r="C62" s="476" t="str">
        <f>'Data information'!C151</f>
        <v xml:space="preserve"> - เหล็กเส้นกลมผิวข้ออ้อย SD.40 DB25 มม.</v>
      </c>
      <c r="D62" s="449"/>
      <c r="E62" s="450" t="str">
        <f>'Data information'!D151</f>
        <v>กก.</v>
      </c>
      <c r="F62" s="449">
        <f>'Data information'!E151</f>
        <v>20.41</v>
      </c>
      <c r="G62" s="449">
        <f t="shared" si="3"/>
        <v>0</v>
      </c>
      <c r="H62" s="449">
        <f>'Data information'!F151</f>
        <v>3.1</v>
      </c>
      <c r="I62" s="449">
        <f t="shared" si="4"/>
        <v>0</v>
      </c>
      <c r="J62" s="449">
        <f t="shared" si="5"/>
        <v>0</v>
      </c>
      <c r="K62" s="451"/>
    </row>
    <row r="63" spans="1:11" s="500" customFormat="1" hidden="1">
      <c r="A63" s="451"/>
      <c r="B63" s="475"/>
      <c r="C63" s="476" t="str">
        <f>'Data information'!C152</f>
        <v xml:space="preserve"> - เหล็กเส้นกลมผิวข้ออ้อย SD.40 DB28 มม.</v>
      </c>
      <c r="D63" s="449"/>
      <c r="E63" s="450" t="str">
        <f>'Data information'!D152</f>
        <v>กก.</v>
      </c>
      <c r="F63" s="449">
        <f>'Data information'!E152</f>
        <v>20.41</v>
      </c>
      <c r="G63" s="449">
        <f t="shared" si="3"/>
        <v>0</v>
      </c>
      <c r="H63" s="449">
        <f>'Data information'!F152</f>
        <v>3.1</v>
      </c>
      <c r="I63" s="449">
        <f t="shared" si="4"/>
        <v>0</v>
      </c>
      <c r="J63" s="449">
        <f t="shared" si="5"/>
        <v>0</v>
      </c>
      <c r="K63" s="451"/>
    </row>
    <row r="64" spans="1:11" s="500" customFormat="1" hidden="1">
      <c r="A64" s="451"/>
      <c r="B64" s="475"/>
      <c r="C64" s="476" t="str">
        <f>'Data information'!C153</f>
        <v xml:space="preserve"> - เหล็กเส้นกลมผิวข้ออ้อย SD.40 DB32 มม.</v>
      </c>
      <c r="D64" s="449"/>
      <c r="E64" s="450" t="str">
        <f>'Data information'!D153</f>
        <v>กก.</v>
      </c>
      <c r="F64" s="449">
        <f>'Data information'!E153</f>
        <v>20.41</v>
      </c>
      <c r="G64" s="449">
        <f t="shared" si="3"/>
        <v>0</v>
      </c>
      <c r="H64" s="449">
        <f>'Data information'!F153</f>
        <v>3.1</v>
      </c>
      <c r="I64" s="449">
        <f t="shared" si="4"/>
        <v>0</v>
      </c>
      <c r="J64" s="449">
        <f t="shared" si="5"/>
        <v>0</v>
      </c>
      <c r="K64" s="451"/>
    </row>
    <row r="65" spans="1:11" s="500" customFormat="1">
      <c r="A65" s="451"/>
      <c r="B65" s="475"/>
      <c r="C65" s="476" t="str">
        <f>'Data information'!C154</f>
        <v xml:space="preserve"> - ลวดผูกเหล็ก</v>
      </c>
      <c r="D65" s="449"/>
      <c r="E65" s="450" t="str">
        <f>'Data information'!D154</f>
        <v>กก.</v>
      </c>
      <c r="F65" s="449">
        <f>'Data information'!E154</f>
        <v>34.42</v>
      </c>
      <c r="G65" s="449">
        <f t="shared" si="3"/>
        <v>0</v>
      </c>
      <c r="H65" s="449">
        <f>'Data information'!F154</f>
        <v>0</v>
      </c>
      <c r="I65" s="449">
        <f t="shared" si="4"/>
        <v>0</v>
      </c>
      <c r="J65" s="449">
        <f t="shared" si="5"/>
        <v>0</v>
      </c>
      <c r="K65" s="451"/>
    </row>
    <row r="66" spans="1:11" s="500" customFormat="1" hidden="1">
      <c r="A66" s="451"/>
      <c r="B66" s="475"/>
      <c r="C66" s="485" t="str">
        <f>'Data information'!C155</f>
        <v>งานโครงสร้างสำเร็จรูป ,โครงสร้างอื่นๆ</v>
      </c>
      <c r="D66" s="449"/>
      <c r="E66" s="450"/>
      <c r="F66" s="449"/>
      <c r="G66" s="449"/>
      <c r="H66" s="449"/>
      <c r="I66" s="449"/>
      <c r="J66" s="449"/>
      <c r="K66" s="451"/>
    </row>
    <row r="67" spans="1:11" s="500" customFormat="1" hidden="1">
      <c r="A67" s="451"/>
      <c r="B67" s="475"/>
      <c r="C67" s="476" t="str">
        <f>'Data information'!C156</f>
        <v xml:space="preserve"> - งานระบบพื้น Post - tension</v>
      </c>
      <c r="D67" s="449"/>
      <c r="E67" s="450" t="str">
        <f>'Data information'!D156</f>
        <v>ตร.ม.</v>
      </c>
      <c r="F67" s="449">
        <f>'Data information'!E156</f>
        <v>375</v>
      </c>
      <c r="G67" s="449">
        <f t="shared" ref="G67:G72" si="6">D67*F67</f>
        <v>0</v>
      </c>
      <c r="H67" s="449">
        <f>'Data information'!F156</f>
        <v>0</v>
      </c>
      <c r="I67" s="449">
        <f t="shared" ref="I67:I72" si="7">D67*H67</f>
        <v>0</v>
      </c>
      <c r="J67" s="449">
        <f t="shared" ref="J67:J72" si="8">G67+I67</f>
        <v>0</v>
      </c>
      <c r="K67" s="451"/>
    </row>
    <row r="68" spans="1:11" s="500" customFormat="1" hidden="1">
      <c r="A68" s="451"/>
      <c r="B68" s="475"/>
      <c r="C68" s="476" t="str">
        <f>'Data information'!C157</f>
        <v xml:space="preserve"> - พื้นสำเร็จรูปชนิดกลวง HC 200x1200 mm. LIVE LOAD 300 kg./sq.m.</v>
      </c>
      <c r="D68" s="449"/>
      <c r="E68" s="450" t="str">
        <f>'Data information'!D157</f>
        <v>ตร.ม.</v>
      </c>
      <c r="F68" s="449">
        <f>'Data information'!E157</f>
        <v>785</v>
      </c>
      <c r="G68" s="449">
        <f t="shared" si="6"/>
        <v>0</v>
      </c>
      <c r="H68" s="449">
        <f>'Data information'!F157</f>
        <v>60</v>
      </c>
      <c r="I68" s="449">
        <f t="shared" si="7"/>
        <v>0</v>
      </c>
      <c r="J68" s="449">
        <f t="shared" si="8"/>
        <v>0</v>
      </c>
      <c r="K68" s="451"/>
    </row>
    <row r="69" spans="1:11" s="500" customFormat="1" hidden="1">
      <c r="A69" s="451"/>
      <c r="B69" s="475"/>
      <c r="C69" s="476" t="str">
        <f>'Data information'!C158</f>
        <v xml:space="preserve"> - พื้นสำเร็จรูปชนิดกลวง HC 200x1200 mm. LIVE LOAD 400 kg./sq.m.</v>
      </c>
      <c r="D69" s="449"/>
      <c r="E69" s="450" t="str">
        <f>'Data information'!D158</f>
        <v>ตร.ม.</v>
      </c>
      <c r="F69" s="449">
        <f>'Data information'!E158</f>
        <v>785</v>
      </c>
      <c r="G69" s="449">
        <f t="shared" si="6"/>
        <v>0</v>
      </c>
      <c r="H69" s="449">
        <f>'Data information'!F158</f>
        <v>60</v>
      </c>
      <c r="I69" s="449">
        <f t="shared" si="7"/>
        <v>0</v>
      </c>
      <c r="J69" s="449">
        <f t="shared" si="8"/>
        <v>0</v>
      </c>
      <c r="K69" s="451"/>
    </row>
    <row r="70" spans="1:11" s="500" customFormat="1" hidden="1">
      <c r="A70" s="451"/>
      <c r="B70" s="475"/>
      <c r="C70" s="476" t="str">
        <f>'Data information'!C159</f>
        <v xml:space="preserve"> - Metal Steel Deck</v>
      </c>
      <c r="D70" s="449"/>
      <c r="E70" s="450" t="str">
        <f>'Data information'!D159</f>
        <v>ตร.ม.</v>
      </c>
      <c r="F70" s="449">
        <f>'Data information'!E159</f>
        <v>430.55</v>
      </c>
      <c r="G70" s="449">
        <f t="shared" si="6"/>
        <v>0</v>
      </c>
      <c r="H70" s="449">
        <f>'Data information'!F159</f>
        <v>60</v>
      </c>
      <c r="I70" s="449">
        <f t="shared" si="7"/>
        <v>0</v>
      </c>
      <c r="J70" s="449">
        <f t="shared" si="8"/>
        <v>0</v>
      </c>
      <c r="K70" s="451"/>
    </row>
    <row r="71" spans="1:11" s="500" customFormat="1" hidden="1">
      <c r="A71" s="460"/>
      <c r="B71" s="475"/>
      <c r="C71" s="476" t="str">
        <f>'Data information'!C160</f>
        <v xml:space="preserve"> - ROD Dia. 100 mm.</v>
      </c>
      <c r="D71" s="449"/>
      <c r="E71" s="450" t="str">
        <f>'Data information'!D160</f>
        <v>ม.</v>
      </c>
      <c r="F71" s="449">
        <f>'Data information'!E160</f>
        <v>300</v>
      </c>
      <c r="G71" s="449">
        <f t="shared" si="6"/>
        <v>0</v>
      </c>
      <c r="H71" s="449">
        <f>'Data information'!F160</f>
        <v>0</v>
      </c>
      <c r="I71" s="449">
        <f t="shared" si="7"/>
        <v>0</v>
      </c>
      <c r="J71" s="449">
        <f t="shared" si="8"/>
        <v>0</v>
      </c>
      <c r="K71" s="460"/>
    </row>
    <row r="72" spans="1:11" s="500" customFormat="1" hidden="1">
      <c r="A72" s="460"/>
      <c r="B72" s="475"/>
      <c r="C72" s="476" t="str">
        <f>'Data information'!C161</f>
        <v xml:space="preserve"> - เหล็ก Wire Mesh  Dia 4 มม.@ 0.20x0.20 ม. </v>
      </c>
      <c r="D72" s="449"/>
      <c r="E72" s="450" t="str">
        <f>'Data information'!D161</f>
        <v>ตร.ม.</v>
      </c>
      <c r="F72" s="449">
        <f>'Data information'!E161</f>
        <v>30.84</v>
      </c>
      <c r="G72" s="449">
        <f t="shared" si="6"/>
        <v>0</v>
      </c>
      <c r="H72" s="449">
        <f>'Data information'!F161</f>
        <v>5</v>
      </c>
      <c r="I72" s="449">
        <f t="shared" si="7"/>
        <v>0</v>
      </c>
      <c r="J72" s="449">
        <f t="shared" si="8"/>
        <v>0</v>
      </c>
      <c r="K72" s="460"/>
    </row>
    <row r="73" spans="1:11" s="500" customFormat="1">
      <c r="A73" s="460"/>
      <c r="B73" s="475"/>
      <c r="C73" s="483"/>
      <c r="D73" s="449"/>
      <c r="E73" s="466"/>
      <c r="F73" s="465"/>
      <c r="G73" s="465"/>
      <c r="H73" s="465"/>
      <c r="I73" s="465"/>
      <c r="J73" s="465"/>
      <c r="K73" s="460"/>
    </row>
    <row r="74" spans="1:11" s="500" customFormat="1">
      <c r="A74" s="451"/>
      <c r="B74" s="475"/>
      <c r="C74" s="486" t="s">
        <v>163</v>
      </c>
      <c r="D74" s="467"/>
      <c r="E74" s="468"/>
      <c r="F74" s="467"/>
      <c r="G74" s="467">
        <f>SUM(G37:G73)</f>
        <v>0</v>
      </c>
      <c r="H74" s="467"/>
      <c r="I74" s="467">
        <f>SUM(I37:I73)</f>
        <v>0</v>
      </c>
      <c r="J74" s="467">
        <f>SUM(J37:J73)</f>
        <v>0</v>
      </c>
      <c r="K74" s="451"/>
    </row>
    <row r="75" spans="1:11" s="500" customFormat="1" hidden="1">
      <c r="A75" s="460"/>
      <c r="B75" s="484" t="s">
        <v>965</v>
      </c>
      <c r="C75" s="476"/>
      <c r="D75" s="449"/>
      <c r="E75" s="450"/>
      <c r="F75" s="449"/>
      <c r="G75" s="449"/>
      <c r="H75" s="449"/>
      <c r="I75" s="449"/>
      <c r="J75" s="449"/>
      <c r="K75" s="460"/>
    </row>
    <row r="76" spans="1:11" s="500" customFormat="1" hidden="1">
      <c r="A76" s="460"/>
      <c r="B76" s="482"/>
      <c r="C76" s="476" t="str">
        <f>'Data information'!C163</f>
        <v xml:space="preserve"> - H-800x300x14x26 mm. 210 kg./m.</v>
      </c>
      <c r="D76" s="449"/>
      <c r="E76" s="450" t="str">
        <f>'Data information'!D163</f>
        <v>กก.</v>
      </c>
      <c r="F76" s="449">
        <f>'Data information'!E163</f>
        <v>35.35</v>
      </c>
      <c r="G76" s="449">
        <f t="shared" ref="G76:G116" si="9">D76*F76</f>
        <v>0</v>
      </c>
      <c r="H76" s="449">
        <f>'Data information'!F163</f>
        <v>0</v>
      </c>
      <c r="I76" s="449">
        <f t="shared" ref="I76:I116" si="10">D76*H76</f>
        <v>0</v>
      </c>
      <c r="J76" s="449">
        <f t="shared" ref="J76:J116" si="11">G76+I76</f>
        <v>0</v>
      </c>
      <c r="K76" s="460"/>
    </row>
    <row r="77" spans="1:11" s="500" customFormat="1" hidden="1">
      <c r="A77" s="460"/>
      <c r="B77" s="482"/>
      <c r="C77" s="476" t="str">
        <f>'Data information'!C164</f>
        <v xml:space="preserve"> - H-400x200x8x13 mm.</v>
      </c>
      <c r="D77" s="449"/>
      <c r="E77" s="450" t="str">
        <f>'Data information'!D164</f>
        <v>กก.</v>
      </c>
      <c r="F77" s="449">
        <f>'Data information'!E164</f>
        <v>33.409999999999997</v>
      </c>
      <c r="G77" s="449">
        <f t="shared" si="9"/>
        <v>0</v>
      </c>
      <c r="H77" s="449">
        <f>'Data information'!F164</f>
        <v>0</v>
      </c>
      <c r="I77" s="449">
        <f t="shared" si="10"/>
        <v>0</v>
      </c>
      <c r="J77" s="449">
        <f t="shared" si="11"/>
        <v>0</v>
      </c>
      <c r="K77" s="460"/>
    </row>
    <row r="78" spans="1:11" s="500" customFormat="1" hidden="1">
      <c r="A78" s="460"/>
      <c r="B78" s="482"/>
      <c r="C78" s="476" t="str">
        <f>'Data information'!C165</f>
        <v xml:space="preserve"> - H-350x175x7x11 mm.</v>
      </c>
      <c r="D78" s="449"/>
      <c r="E78" s="450" t="str">
        <f>'Data information'!D165</f>
        <v>กก.</v>
      </c>
      <c r="F78" s="449">
        <f>'Data information'!E165</f>
        <v>33.409999999999997</v>
      </c>
      <c r="G78" s="449">
        <f t="shared" si="9"/>
        <v>0</v>
      </c>
      <c r="H78" s="449">
        <f>'Data information'!F165</f>
        <v>0</v>
      </c>
      <c r="I78" s="449">
        <f t="shared" si="10"/>
        <v>0</v>
      </c>
      <c r="J78" s="449">
        <f t="shared" si="11"/>
        <v>0</v>
      </c>
      <c r="K78" s="460"/>
    </row>
    <row r="79" spans="1:11" s="500" customFormat="1" hidden="1">
      <c r="A79" s="460"/>
      <c r="B79" s="482"/>
      <c r="C79" s="476" t="str">
        <f>'Data information'!C166</f>
        <v xml:space="preserve"> - H-300x150x6.5x9 mm.</v>
      </c>
      <c r="D79" s="449"/>
      <c r="E79" s="450" t="str">
        <f>'Data information'!D166</f>
        <v>กก.</v>
      </c>
      <c r="F79" s="449">
        <f>'Data information'!E166</f>
        <v>35.549999999999997</v>
      </c>
      <c r="G79" s="449">
        <f t="shared" si="9"/>
        <v>0</v>
      </c>
      <c r="H79" s="449">
        <f>'Data information'!F166</f>
        <v>0</v>
      </c>
      <c r="I79" s="449">
        <f t="shared" si="10"/>
        <v>0</v>
      </c>
      <c r="J79" s="449">
        <f t="shared" si="11"/>
        <v>0</v>
      </c>
      <c r="K79" s="460"/>
    </row>
    <row r="80" spans="1:11" s="500" customFormat="1" hidden="1">
      <c r="A80" s="460"/>
      <c r="B80" s="482"/>
      <c r="C80" s="476" t="str">
        <f>'Data information'!C167</f>
        <v xml:space="preserve"> - H-200x200x8x12 mm.</v>
      </c>
      <c r="D80" s="449"/>
      <c r="E80" s="450" t="str">
        <f>'Data information'!D167</f>
        <v>กก.</v>
      </c>
      <c r="F80" s="449">
        <f>'Data information'!E167</f>
        <v>33.409999999999997</v>
      </c>
      <c r="G80" s="449">
        <f t="shared" si="9"/>
        <v>0</v>
      </c>
      <c r="H80" s="449">
        <f>'Data information'!F167</f>
        <v>0</v>
      </c>
      <c r="I80" s="449">
        <f t="shared" si="10"/>
        <v>0</v>
      </c>
      <c r="J80" s="449">
        <f t="shared" si="11"/>
        <v>0</v>
      </c>
      <c r="K80" s="460"/>
    </row>
    <row r="81" spans="1:11" s="500" customFormat="1" hidden="1">
      <c r="A81" s="460"/>
      <c r="B81" s="482"/>
      <c r="C81" s="476" t="str">
        <f>'Data information'!C168</f>
        <v xml:space="preserve"> - H-200x150x6x9 mm.</v>
      </c>
      <c r="D81" s="449"/>
      <c r="E81" s="450" t="str">
        <f>'Data information'!D168</f>
        <v>กก.</v>
      </c>
      <c r="F81" s="449">
        <f>'Data information'!E168</f>
        <v>34.020000000000003</v>
      </c>
      <c r="G81" s="449">
        <f t="shared" si="9"/>
        <v>0</v>
      </c>
      <c r="H81" s="449">
        <f>'Data information'!F168</f>
        <v>0</v>
      </c>
      <c r="I81" s="449">
        <f t="shared" si="10"/>
        <v>0</v>
      </c>
      <c r="J81" s="449">
        <f t="shared" si="11"/>
        <v>0</v>
      </c>
      <c r="K81" s="460"/>
    </row>
    <row r="82" spans="1:11" s="500" customFormat="1" hidden="1">
      <c r="A82" s="460"/>
      <c r="B82" s="482"/>
      <c r="C82" s="476" t="str">
        <f>'Data information'!C169</f>
        <v xml:space="preserve"> - H-194x150x6x9 mm.</v>
      </c>
      <c r="D82" s="449"/>
      <c r="E82" s="450" t="str">
        <f>'Data information'!D169</f>
        <v>กก.</v>
      </c>
      <c r="F82" s="449">
        <f>'Data information'!E169</f>
        <v>34.020000000000003</v>
      </c>
      <c r="G82" s="449">
        <f t="shared" si="9"/>
        <v>0</v>
      </c>
      <c r="H82" s="449">
        <f>'Data information'!F169</f>
        <v>0</v>
      </c>
      <c r="I82" s="449">
        <f t="shared" si="10"/>
        <v>0</v>
      </c>
      <c r="J82" s="449">
        <f t="shared" si="11"/>
        <v>0</v>
      </c>
      <c r="K82" s="460"/>
    </row>
    <row r="83" spans="1:11" s="500" customFormat="1" hidden="1">
      <c r="A83" s="460"/>
      <c r="B83" s="482"/>
      <c r="C83" s="476" t="str">
        <f>'Data information'!C170</f>
        <v xml:space="preserve"> - H-150x150x7x10 mm.</v>
      </c>
      <c r="D83" s="449"/>
      <c r="E83" s="450" t="str">
        <f>'Data information'!D170</f>
        <v>กก.</v>
      </c>
      <c r="F83" s="449">
        <f>'Data information'!E170</f>
        <v>33.409999999999997</v>
      </c>
      <c r="G83" s="449">
        <f t="shared" si="9"/>
        <v>0</v>
      </c>
      <c r="H83" s="449">
        <f>'Data information'!F170</f>
        <v>0</v>
      </c>
      <c r="I83" s="449">
        <f t="shared" si="10"/>
        <v>0</v>
      </c>
      <c r="J83" s="449">
        <f t="shared" si="11"/>
        <v>0</v>
      </c>
      <c r="K83" s="460"/>
    </row>
    <row r="84" spans="1:11" s="500" customFormat="1" hidden="1">
      <c r="A84" s="460"/>
      <c r="B84" s="482"/>
      <c r="C84" s="476" t="str">
        <f>'Data information'!C171</f>
        <v xml:space="preserve"> - H-148x100x6x9 mm.</v>
      </c>
      <c r="D84" s="449"/>
      <c r="E84" s="450" t="str">
        <f>'Data information'!D171</f>
        <v>กก.</v>
      </c>
      <c r="F84" s="449">
        <f>'Data information'!E171</f>
        <v>33.459000000000003</v>
      </c>
      <c r="G84" s="449">
        <f t="shared" si="9"/>
        <v>0</v>
      </c>
      <c r="H84" s="449">
        <f>'Data information'!F171</f>
        <v>0</v>
      </c>
      <c r="I84" s="449">
        <f t="shared" si="10"/>
        <v>0</v>
      </c>
      <c r="J84" s="449">
        <f t="shared" si="11"/>
        <v>0</v>
      </c>
      <c r="K84" s="460"/>
    </row>
    <row r="85" spans="1:11" s="500" customFormat="1" hidden="1">
      <c r="A85" s="460"/>
      <c r="B85" s="482"/>
      <c r="C85" s="476" t="str">
        <f>'Data information'!C172</f>
        <v xml:space="preserve"> - H-125x125x6.5x9 mm.</v>
      </c>
      <c r="D85" s="449"/>
      <c r="E85" s="450" t="str">
        <f>'Data information'!D172</f>
        <v>กก.</v>
      </c>
      <c r="F85" s="449">
        <f>'Data information'!E172</f>
        <v>33.409999999999997</v>
      </c>
      <c r="G85" s="449">
        <f t="shared" si="9"/>
        <v>0</v>
      </c>
      <c r="H85" s="449">
        <f>'Data information'!F172</f>
        <v>0</v>
      </c>
      <c r="I85" s="449">
        <f t="shared" si="10"/>
        <v>0</v>
      </c>
      <c r="J85" s="449">
        <f t="shared" si="11"/>
        <v>0</v>
      </c>
      <c r="K85" s="460"/>
    </row>
    <row r="86" spans="1:11" s="500" customFormat="1" hidden="1">
      <c r="A86" s="460"/>
      <c r="B86" s="482"/>
      <c r="C86" s="476" t="str">
        <f>'Data information'!C173</f>
        <v xml:space="preserve"> - H-100x100x6x8 mm.</v>
      </c>
      <c r="D86" s="449"/>
      <c r="E86" s="450" t="str">
        <f>'Data information'!D173</f>
        <v>กก.</v>
      </c>
      <c r="F86" s="449">
        <f>'Data information'!E173</f>
        <v>33.409999999999997</v>
      </c>
      <c r="G86" s="449">
        <f t="shared" si="9"/>
        <v>0</v>
      </c>
      <c r="H86" s="449">
        <f>'Data information'!F173</f>
        <v>0</v>
      </c>
      <c r="I86" s="449">
        <f t="shared" si="10"/>
        <v>0</v>
      </c>
      <c r="J86" s="449">
        <f t="shared" si="11"/>
        <v>0</v>
      </c>
      <c r="K86" s="460"/>
    </row>
    <row r="87" spans="1:11" s="500" customFormat="1" hidden="1">
      <c r="A87" s="460"/>
      <c r="B87" s="482"/>
      <c r="C87" s="476" t="str">
        <f>'Data information'!C174</f>
        <v xml:space="preserve"> - แปเหล็กรูปตัว Z ชุบกัลวาไนซ์ ขนาด 250x2.4 mm.</v>
      </c>
      <c r="D87" s="449"/>
      <c r="E87" s="450" t="str">
        <f>'Data information'!D174</f>
        <v>ม.</v>
      </c>
      <c r="F87" s="449">
        <f>'Data information'!E174</f>
        <v>366</v>
      </c>
      <c r="G87" s="449">
        <f t="shared" si="9"/>
        <v>0</v>
      </c>
      <c r="H87" s="449">
        <f>'Data information'!F174</f>
        <v>25</v>
      </c>
      <c r="I87" s="449">
        <f t="shared" si="10"/>
        <v>0</v>
      </c>
      <c r="J87" s="449">
        <f t="shared" si="11"/>
        <v>0</v>
      </c>
      <c r="K87" s="460"/>
    </row>
    <row r="88" spans="1:11" s="500" customFormat="1" hidden="1">
      <c r="A88" s="460"/>
      <c r="B88" s="482"/>
      <c r="C88" s="476" t="str">
        <f>'Data information'!C175</f>
        <v xml:space="preserve"> - O-216.3x4.5 mm.</v>
      </c>
      <c r="D88" s="449"/>
      <c r="E88" s="450" t="str">
        <f>'Data information'!D175</f>
        <v>กก.</v>
      </c>
      <c r="F88" s="449">
        <f>'Data information'!E175</f>
        <v>28.94</v>
      </c>
      <c r="G88" s="449">
        <f t="shared" si="9"/>
        <v>0</v>
      </c>
      <c r="H88" s="449">
        <f>'Data information'!F175</f>
        <v>0</v>
      </c>
      <c r="I88" s="449">
        <f t="shared" si="10"/>
        <v>0</v>
      </c>
      <c r="J88" s="449">
        <f t="shared" si="11"/>
        <v>0</v>
      </c>
      <c r="K88" s="460"/>
    </row>
    <row r="89" spans="1:11" s="500" customFormat="1" hidden="1">
      <c r="A89" s="460"/>
      <c r="B89" s="482"/>
      <c r="C89" s="476" t="str">
        <f>'Data information'!C176</f>
        <v xml:space="preserve"> - O-114.3x3.2 mm.</v>
      </c>
      <c r="D89" s="449"/>
      <c r="E89" s="450" t="str">
        <f>'Data information'!D176</f>
        <v>กก.</v>
      </c>
      <c r="F89" s="449">
        <f>'Data information'!E176</f>
        <v>26.34</v>
      </c>
      <c r="G89" s="449">
        <f t="shared" si="9"/>
        <v>0</v>
      </c>
      <c r="H89" s="449">
        <f>'Data information'!F176</f>
        <v>0</v>
      </c>
      <c r="I89" s="449">
        <f t="shared" si="10"/>
        <v>0</v>
      </c>
      <c r="J89" s="449">
        <f t="shared" si="11"/>
        <v>0</v>
      </c>
      <c r="K89" s="460"/>
    </row>
    <row r="90" spans="1:11" s="500" customFormat="1" hidden="1">
      <c r="A90" s="460"/>
      <c r="B90" s="482"/>
      <c r="C90" s="476" t="str">
        <f>'Data information'!C177</f>
        <v xml:space="preserve"> - O-76.3x3.2 mm.</v>
      </c>
      <c r="D90" s="449"/>
      <c r="E90" s="450" t="str">
        <f>'Data information'!D177</f>
        <v>กก.</v>
      </c>
      <c r="F90" s="449">
        <f>'Data information'!E177</f>
        <v>26.35</v>
      </c>
      <c r="G90" s="449">
        <f t="shared" si="9"/>
        <v>0</v>
      </c>
      <c r="H90" s="449">
        <f>'Data information'!F177</f>
        <v>0</v>
      </c>
      <c r="I90" s="449">
        <f t="shared" si="10"/>
        <v>0</v>
      </c>
      <c r="J90" s="449">
        <f t="shared" si="11"/>
        <v>0</v>
      </c>
      <c r="K90" s="460"/>
    </row>
    <row r="91" spans="1:11" s="500" customFormat="1" hidden="1">
      <c r="A91" s="460"/>
      <c r="B91" s="482"/>
      <c r="C91" s="476" t="str">
        <f>'Data information'!C178</f>
        <v xml:space="preserve"> - LG-100x100x3.2 mm.</v>
      </c>
      <c r="D91" s="449"/>
      <c r="E91" s="450" t="str">
        <f>'Data information'!D178</f>
        <v>กก.</v>
      </c>
      <c r="F91" s="449">
        <f>'Data information'!E178</f>
        <v>26.585000000000001</v>
      </c>
      <c r="G91" s="449">
        <f t="shared" si="9"/>
        <v>0</v>
      </c>
      <c r="H91" s="449">
        <f>'Data information'!F178</f>
        <v>0</v>
      </c>
      <c r="I91" s="449">
        <f t="shared" si="10"/>
        <v>0</v>
      </c>
      <c r="J91" s="449">
        <f t="shared" si="11"/>
        <v>0</v>
      </c>
      <c r="K91" s="460"/>
    </row>
    <row r="92" spans="1:11" s="500" customFormat="1" hidden="1">
      <c r="A92" s="460"/>
      <c r="B92" s="482"/>
      <c r="C92" s="476" t="str">
        <f>'Data information'!C179</f>
        <v xml:space="preserve"> - LG-100x50x3.2 mm.</v>
      </c>
      <c r="D92" s="449"/>
      <c r="E92" s="450" t="str">
        <f>'Data information'!D179</f>
        <v>กก.</v>
      </c>
      <c r="F92" s="449">
        <f>'Data information'!E179</f>
        <v>26.55</v>
      </c>
      <c r="G92" s="449">
        <f t="shared" si="9"/>
        <v>0</v>
      </c>
      <c r="H92" s="449">
        <f>'Data information'!F179</f>
        <v>0</v>
      </c>
      <c r="I92" s="449">
        <f t="shared" si="10"/>
        <v>0</v>
      </c>
      <c r="J92" s="449">
        <f t="shared" si="11"/>
        <v>0</v>
      </c>
      <c r="K92" s="460"/>
    </row>
    <row r="93" spans="1:11" s="500" customFormat="1" hidden="1">
      <c r="A93" s="460"/>
      <c r="B93" s="482"/>
      <c r="C93" s="476" t="str">
        <f>'Data information'!C180</f>
        <v xml:space="preserve"> - PL.400x400x25mm.</v>
      </c>
      <c r="D93" s="449"/>
      <c r="E93" s="450" t="str">
        <f>'Data information'!D180</f>
        <v>กก.</v>
      </c>
      <c r="F93" s="449">
        <f>'Data information'!E180</f>
        <v>28.44</v>
      </c>
      <c r="G93" s="449">
        <f t="shared" si="9"/>
        <v>0</v>
      </c>
      <c r="H93" s="449">
        <f>'Data information'!F180</f>
        <v>0</v>
      </c>
      <c r="I93" s="449">
        <f t="shared" si="10"/>
        <v>0</v>
      </c>
      <c r="J93" s="449">
        <f t="shared" si="11"/>
        <v>0</v>
      </c>
      <c r="K93" s="460"/>
    </row>
    <row r="94" spans="1:11" s="500" customFormat="1" hidden="1">
      <c r="A94" s="460"/>
      <c r="B94" s="482"/>
      <c r="C94" s="476" t="str">
        <f>'Data information'!C181</f>
        <v xml:space="preserve"> - PL.500x300x20mm.</v>
      </c>
      <c r="D94" s="449"/>
      <c r="E94" s="450" t="str">
        <f>'Data information'!D181</f>
        <v>กก.</v>
      </c>
      <c r="F94" s="449">
        <f>'Data information'!E181</f>
        <v>28.44</v>
      </c>
      <c r="G94" s="449">
        <f t="shared" si="9"/>
        <v>0</v>
      </c>
      <c r="H94" s="449">
        <f>'Data information'!F181</f>
        <v>0</v>
      </c>
      <c r="I94" s="449">
        <f t="shared" si="10"/>
        <v>0</v>
      </c>
      <c r="J94" s="449">
        <f t="shared" si="11"/>
        <v>0</v>
      </c>
      <c r="K94" s="460"/>
    </row>
    <row r="95" spans="1:11" s="500" customFormat="1" hidden="1">
      <c r="A95" s="460"/>
      <c r="B95" s="482"/>
      <c r="C95" s="476" t="str">
        <f>'Data information'!C182</f>
        <v xml:space="preserve"> - PL.450x350x20mm.</v>
      </c>
      <c r="D95" s="449"/>
      <c r="E95" s="450" t="str">
        <f>'Data information'!D182</f>
        <v>กก.</v>
      </c>
      <c r="F95" s="449">
        <f>'Data information'!E182</f>
        <v>28.44</v>
      </c>
      <c r="G95" s="449">
        <f t="shared" si="9"/>
        <v>0</v>
      </c>
      <c r="H95" s="449">
        <f>'Data information'!F182</f>
        <v>0</v>
      </c>
      <c r="I95" s="449">
        <f t="shared" si="10"/>
        <v>0</v>
      </c>
      <c r="J95" s="449">
        <f t="shared" si="11"/>
        <v>0</v>
      </c>
      <c r="K95" s="460"/>
    </row>
    <row r="96" spans="1:11" s="500" customFormat="1" hidden="1">
      <c r="A96" s="460"/>
      <c r="B96" s="482"/>
      <c r="C96" s="476" t="str">
        <f>'Data information'!C183</f>
        <v xml:space="preserve"> - PL.400x300x20mm.</v>
      </c>
      <c r="D96" s="449"/>
      <c r="E96" s="450" t="str">
        <f>'Data information'!D183</f>
        <v>กก.</v>
      </c>
      <c r="F96" s="449">
        <f>'Data information'!E183</f>
        <v>28.44</v>
      </c>
      <c r="G96" s="449">
        <f t="shared" si="9"/>
        <v>0</v>
      </c>
      <c r="H96" s="449">
        <f>'Data information'!F183</f>
        <v>0</v>
      </c>
      <c r="I96" s="449">
        <f t="shared" si="10"/>
        <v>0</v>
      </c>
      <c r="J96" s="449">
        <f t="shared" si="11"/>
        <v>0</v>
      </c>
      <c r="K96" s="460"/>
    </row>
    <row r="97" spans="1:11" s="500" customFormat="1" hidden="1">
      <c r="A97" s="460"/>
      <c r="B97" s="482"/>
      <c r="C97" s="476" t="str">
        <f>'Data information'!C184</f>
        <v xml:space="preserve"> - PL.350x200x20mm.</v>
      </c>
      <c r="D97" s="449"/>
      <c r="E97" s="450" t="str">
        <f>'Data information'!D184</f>
        <v>กก.</v>
      </c>
      <c r="F97" s="449">
        <f>'Data information'!E184</f>
        <v>28.44</v>
      </c>
      <c r="G97" s="449">
        <f t="shared" si="9"/>
        <v>0</v>
      </c>
      <c r="H97" s="449">
        <f>'Data information'!F184</f>
        <v>0</v>
      </c>
      <c r="I97" s="449">
        <f t="shared" si="10"/>
        <v>0</v>
      </c>
      <c r="J97" s="449">
        <f t="shared" si="11"/>
        <v>0</v>
      </c>
      <c r="K97" s="460"/>
    </row>
    <row r="98" spans="1:11" s="500" customFormat="1" hidden="1">
      <c r="A98" s="460"/>
      <c r="B98" s="482"/>
      <c r="C98" s="476" t="str">
        <f>'Data information'!C185</f>
        <v xml:space="preserve"> - PL.300x300x20mm.</v>
      </c>
      <c r="D98" s="449"/>
      <c r="E98" s="450" t="str">
        <f>'Data information'!D185</f>
        <v>กก.</v>
      </c>
      <c r="F98" s="449">
        <f>'Data information'!E185</f>
        <v>28.44</v>
      </c>
      <c r="G98" s="449">
        <f t="shared" si="9"/>
        <v>0</v>
      </c>
      <c r="H98" s="449">
        <f>'Data information'!F185</f>
        <v>0</v>
      </c>
      <c r="I98" s="449">
        <f t="shared" si="10"/>
        <v>0</v>
      </c>
      <c r="J98" s="449">
        <f t="shared" si="11"/>
        <v>0</v>
      </c>
      <c r="K98" s="460"/>
    </row>
    <row r="99" spans="1:11" s="500" customFormat="1" hidden="1">
      <c r="A99" s="460"/>
      <c r="B99" s="482"/>
      <c r="C99" s="476" t="str">
        <f>'Data information'!C186</f>
        <v xml:space="preserve"> - PL 250x250x20 mm.</v>
      </c>
      <c r="D99" s="449"/>
      <c r="E99" s="450" t="str">
        <f>'Data information'!D186</f>
        <v>กก.</v>
      </c>
      <c r="F99" s="449">
        <f>'Data information'!E186</f>
        <v>28.44</v>
      </c>
      <c r="G99" s="449">
        <f t="shared" si="9"/>
        <v>0</v>
      </c>
      <c r="H99" s="449">
        <f>'Data information'!F186</f>
        <v>0</v>
      </c>
      <c r="I99" s="449">
        <f t="shared" si="10"/>
        <v>0</v>
      </c>
      <c r="J99" s="449">
        <f t="shared" si="11"/>
        <v>0</v>
      </c>
      <c r="K99" s="460"/>
    </row>
    <row r="100" spans="1:11" s="500" customFormat="1" hidden="1">
      <c r="A100" s="460"/>
      <c r="B100" s="482"/>
      <c r="C100" s="476" t="str">
        <f>'Data information'!C187</f>
        <v xml:space="preserve"> - PL 250x250x16 mm.</v>
      </c>
      <c r="D100" s="449"/>
      <c r="E100" s="450" t="str">
        <f>'Data information'!D187</f>
        <v>กก.</v>
      </c>
      <c r="F100" s="449">
        <f>'Data information'!E187</f>
        <v>28.44</v>
      </c>
      <c r="G100" s="449">
        <f t="shared" si="9"/>
        <v>0</v>
      </c>
      <c r="H100" s="449">
        <f>'Data information'!F187</f>
        <v>0</v>
      </c>
      <c r="I100" s="449">
        <f t="shared" si="10"/>
        <v>0</v>
      </c>
      <c r="J100" s="449">
        <f t="shared" si="11"/>
        <v>0</v>
      </c>
      <c r="K100" s="460"/>
    </row>
    <row r="101" spans="1:11" s="500" customFormat="1" hidden="1">
      <c r="A101" s="460"/>
      <c r="B101" s="482"/>
      <c r="C101" s="476" t="str">
        <f>'Data information'!C188</f>
        <v xml:space="preserve"> - PL 200x200x16 mm.</v>
      </c>
      <c r="D101" s="449"/>
      <c r="E101" s="450" t="str">
        <f>'Data information'!D188</f>
        <v>กก.</v>
      </c>
      <c r="F101" s="449">
        <f>'Data information'!E188</f>
        <v>28.44</v>
      </c>
      <c r="G101" s="449">
        <f t="shared" si="9"/>
        <v>0</v>
      </c>
      <c r="H101" s="449">
        <f>'Data information'!F188</f>
        <v>0</v>
      </c>
      <c r="I101" s="449">
        <f t="shared" si="10"/>
        <v>0</v>
      </c>
      <c r="J101" s="449">
        <f t="shared" si="11"/>
        <v>0</v>
      </c>
      <c r="K101" s="460"/>
    </row>
    <row r="102" spans="1:11" s="500" customFormat="1" hidden="1">
      <c r="A102" s="460"/>
      <c r="B102" s="482"/>
      <c r="C102" s="476" t="str">
        <f>'Data information'!C189</f>
        <v xml:space="preserve"> - PL.300x300x12mm.</v>
      </c>
      <c r="D102" s="449"/>
      <c r="E102" s="450" t="str">
        <f>'Data information'!D189</f>
        <v>กก.</v>
      </c>
      <c r="F102" s="449">
        <f>'Data information'!E189</f>
        <v>25.12</v>
      </c>
      <c r="G102" s="449">
        <f t="shared" si="9"/>
        <v>0</v>
      </c>
      <c r="H102" s="449">
        <f>'Data information'!F189</f>
        <v>0</v>
      </c>
      <c r="I102" s="449">
        <f t="shared" si="10"/>
        <v>0</v>
      </c>
      <c r="J102" s="449">
        <f t="shared" si="11"/>
        <v>0</v>
      </c>
      <c r="K102" s="460"/>
    </row>
    <row r="103" spans="1:11" s="500" customFormat="1" hidden="1">
      <c r="A103" s="460"/>
      <c r="B103" s="482"/>
      <c r="C103" s="476" t="str">
        <f>'Data information'!C190</f>
        <v xml:space="preserve"> - PL 200x200x12 mm.</v>
      </c>
      <c r="D103" s="449"/>
      <c r="E103" s="450" t="str">
        <f>'Data information'!D190</f>
        <v>กก.</v>
      </c>
      <c r="F103" s="449">
        <f>'Data information'!E190</f>
        <v>25.12</v>
      </c>
      <c r="G103" s="449">
        <f t="shared" si="9"/>
        <v>0</v>
      </c>
      <c r="H103" s="449">
        <f>'Data information'!F190</f>
        <v>0</v>
      </c>
      <c r="I103" s="449">
        <f t="shared" si="10"/>
        <v>0</v>
      </c>
      <c r="J103" s="449">
        <f t="shared" si="11"/>
        <v>0</v>
      </c>
      <c r="K103" s="460"/>
    </row>
    <row r="104" spans="1:11" s="500" customFormat="1" hidden="1">
      <c r="A104" s="460"/>
      <c r="B104" s="482"/>
      <c r="C104" s="476" t="str">
        <f>'Data information'!C191</f>
        <v xml:space="preserve"> - PL 200x200x9 mm.</v>
      </c>
      <c r="D104" s="449"/>
      <c r="E104" s="450" t="str">
        <f>'Data information'!D191</f>
        <v>กก.</v>
      </c>
      <c r="F104" s="449">
        <f>'Data information'!E191</f>
        <v>25.12</v>
      </c>
      <c r="G104" s="449">
        <f t="shared" si="9"/>
        <v>0</v>
      </c>
      <c r="H104" s="449">
        <f>'Data information'!F191</f>
        <v>0</v>
      </c>
      <c r="I104" s="449">
        <f t="shared" si="10"/>
        <v>0</v>
      </c>
      <c r="J104" s="449">
        <f t="shared" si="11"/>
        <v>0</v>
      </c>
      <c r="K104" s="460"/>
    </row>
    <row r="105" spans="1:11" s="500" customFormat="1" hidden="1">
      <c r="A105" s="460"/>
      <c r="B105" s="482"/>
      <c r="C105" s="476" t="str">
        <f>'Data information'!C192</f>
        <v xml:space="preserve"> - PL 6 mm.</v>
      </c>
      <c r="D105" s="449"/>
      <c r="E105" s="450" t="str">
        <f>'Data information'!D192</f>
        <v>กก.</v>
      </c>
      <c r="F105" s="449">
        <f>'Data information'!E192</f>
        <v>25.12</v>
      </c>
      <c r="G105" s="449">
        <f t="shared" si="9"/>
        <v>0</v>
      </c>
      <c r="H105" s="449">
        <f>'Data information'!F192</f>
        <v>0</v>
      </c>
      <c r="I105" s="449">
        <f t="shared" si="10"/>
        <v>0</v>
      </c>
      <c r="J105" s="449">
        <f t="shared" si="11"/>
        <v>0</v>
      </c>
      <c r="K105" s="460"/>
    </row>
    <row r="106" spans="1:11" s="500" customFormat="1" hidden="1">
      <c r="A106" s="460"/>
      <c r="B106" s="482"/>
      <c r="C106" s="476" t="str">
        <f>'Data information'!C193</f>
        <v xml:space="preserve"> - Bolt M16 (ฝังลึก 0.40 ม.)</v>
      </c>
      <c r="D106" s="449"/>
      <c r="E106" s="450" t="str">
        <f>'Data information'!D193</f>
        <v>ชุด</v>
      </c>
      <c r="F106" s="449">
        <f>'Data information'!E193</f>
        <v>160</v>
      </c>
      <c r="G106" s="449">
        <f t="shared" si="9"/>
        <v>0</v>
      </c>
      <c r="H106" s="449">
        <f>'Data information'!F193</f>
        <v>0</v>
      </c>
      <c r="I106" s="449">
        <f t="shared" si="10"/>
        <v>0</v>
      </c>
      <c r="J106" s="449">
        <f t="shared" si="11"/>
        <v>0</v>
      </c>
      <c r="K106" s="460"/>
    </row>
    <row r="107" spans="1:11" s="500" customFormat="1" hidden="1">
      <c r="A107" s="460"/>
      <c r="B107" s="482"/>
      <c r="C107" s="476" t="str">
        <f>'Data information'!C194</f>
        <v xml:space="preserve"> - Bolt M20 (ฝังลึก 0.40 ม.)</v>
      </c>
      <c r="D107" s="449"/>
      <c r="E107" s="450" t="str">
        <f>'Data information'!D194</f>
        <v>ชุด</v>
      </c>
      <c r="F107" s="449">
        <f>'Data information'!E194</f>
        <v>150</v>
      </c>
      <c r="G107" s="449">
        <f t="shared" si="9"/>
        <v>0</v>
      </c>
      <c r="H107" s="449">
        <f>'Data information'!F194</f>
        <v>0</v>
      </c>
      <c r="I107" s="449">
        <f t="shared" si="10"/>
        <v>0</v>
      </c>
      <c r="J107" s="449">
        <f t="shared" si="11"/>
        <v>0</v>
      </c>
      <c r="K107" s="460"/>
    </row>
    <row r="108" spans="1:11" s="500" customFormat="1" hidden="1">
      <c r="A108" s="460"/>
      <c r="B108" s="482"/>
      <c r="C108" s="476" t="str">
        <f>'Data information'!C195</f>
        <v xml:space="preserve"> - Bolt M25 (ฝังลึก 0.50 ม.)</v>
      </c>
      <c r="D108" s="449"/>
      <c r="E108" s="450" t="str">
        <f>'Data information'!D195</f>
        <v>ชุด</v>
      </c>
      <c r="F108" s="449">
        <f>'Data information'!E195</f>
        <v>175</v>
      </c>
      <c r="G108" s="449">
        <f t="shared" si="9"/>
        <v>0</v>
      </c>
      <c r="H108" s="449">
        <f>'Data information'!F195</f>
        <v>0</v>
      </c>
      <c r="I108" s="449">
        <f t="shared" si="10"/>
        <v>0</v>
      </c>
      <c r="J108" s="449">
        <f t="shared" si="11"/>
        <v>0</v>
      </c>
      <c r="K108" s="460"/>
    </row>
    <row r="109" spans="1:11" s="500" customFormat="1" hidden="1">
      <c r="A109" s="460"/>
      <c r="B109" s="482"/>
      <c r="C109" s="476" t="str">
        <f>'Data information'!C196</f>
        <v xml:space="preserve"> - Dowel DB12 (ฝังลึก 0.30 ม.)</v>
      </c>
      <c r="D109" s="449"/>
      <c r="E109" s="450" t="str">
        <f>'Data information'!D196</f>
        <v>กก.</v>
      </c>
      <c r="F109" s="449">
        <f>'Data information'!E196</f>
        <v>20.2</v>
      </c>
      <c r="G109" s="449">
        <f t="shared" si="9"/>
        <v>0</v>
      </c>
      <c r="H109" s="449">
        <f>'Data information'!F196</f>
        <v>0</v>
      </c>
      <c r="I109" s="449">
        <f t="shared" si="10"/>
        <v>0</v>
      </c>
      <c r="J109" s="449">
        <f t="shared" si="11"/>
        <v>0</v>
      </c>
      <c r="K109" s="460"/>
    </row>
    <row r="110" spans="1:11" s="500" customFormat="1" hidden="1">
      <c r="A110" s="460"/>
      <c r="B110" s="482"/>
      <c r="C110" s="476" t="str">
        <f>'Data information'!C197</f>
        <v xml:space="preserve"> - Dowel DB12 (ฝังลึก 0.40 ม.)</v>
      </c>
      <c r="D110" s="449"/>
      <c r="E110" s="450" t="str">
        <f>'Data information'!D197</f>
        <v>กก.</v>
      </c>
      <c r="F110" s="449">
        <f>'Data information'!E197</f>
        <v>20.2</v>
      </c>
      <c r="G110" s="449">
        <f t="shared" si="9"/>
        <v>0</v>
      </c>
      <c r="H110" s="449">
        <f>'Data information'!F197</f>
        <v>0</v>
      </c>
      <c r="I110" s="449">
        <f t="shared" si="10"/>
        <v>0</v>
      </c>
      <c r="J110" s="449">
        <f t="shared" si="11"/>
        <v>0</v>
      </c>
      <c r="K110" s="460"/>
    </row>
    <row r="111" spans="1:11" s="500" customFormat="1" hidden="1">
      <c r="A111" s="460"/>
      <c r="B111" s="482"/>
      <c r="C111" s="476" t="str">
        <f>'Data information'!C198</f>
        <v xml:space="preserve"> - Dowel DB16 (ฝังลึก 0.40 ม.)</v>
      </c>
      <c r="D111" s="449"/>
      <c r="E111" s="450" t="str">
        <f>'Data information'!D198</f>
        <v>กก.</v>
      </c>
      <c r="F111" s="449">
        <f>'Data information'!E198</f>
        <v>20.14</v>
      </c>
      <c r="G111" s="449">
        <f t="shared" si="9"/>
        <v>0</v>
      </c>
      <c r="H111" s="449">
        <f>'Data information'!F198</f>
        <v>0</v>
      </c>
      <c r="I111" s="449">
        <f t="shared" si="10"/>
        <v>0</v>
      </c>
      <c r="J111" s="449">
        <f t="shared" si="11"/>
        <v>0</v>
      </c>
      <c r="K111" s="460"/>
    </row>
    <row r="112" spans="1:11" s="500" customFormat="1" hidden="1">
      <c r="A112" s="460"/>
      <c r="B112" s="482"/>
      <c r="C112" s="476" t="str">
        <f>'Data information'!C199</f>
        <v xml:space="preserve"> - Dowel DB20 (ฝังลึก 0.40 ม.)</v>
      </c>
      <c r="D112" s="449"/>
      <c r="E112" s="450" t="str">
        <f>'Data information'!D199</f>
        <v>กก.</v>
      </c>
      <c r="F112" s="449">
        <f>'Data information'!E199</f>
        <v>20.18</v>
      </c>
      <c r="G112" s="449">
        <f t="shared" si="9"/>
        <v>0</v>
      </c>
      <c r="H112" s="449">
        <f>'Data information'!F199</f>
        <v>0</v>
      </c>
      <c r="I112" s="449">
        <f t="shared" si="10"/>
        <v>0</v>
      </c>
      <c r="J112" s="449">
        <f t="shared" si="11"/>
        <v>0</v>
      </c>
      <c r="K112" s="460"/>
    </row>
    <row r="113" spans="1:11" s="500" customFormat="1" hidden="1">
      <c r="A113" s="460"/>
      <c r="B113" s="482"/>
      <c r="C113" s="476" t="str">
        <f>'Data information'!C200</f>
        <v xml:space="preserve"> - Dowel DB25 (ฝังลึก 0.40 ม.)</v>
      </c>
      <c r="D113" s="449"/>
      <c r="E113" s="450" t="str">
        <f>'Data information'!D200</f>
        <v>กก.</v>
      </c>
      <c r="F113" s="449">
        <f>'Data information'!E200</f>
        <v>20.41</v>
      </c>
      <c r="G113" s="449">
        <f t="shared" si="9"/>
        <v>0</v>
      </c>
      <c r="H113" s="449">
        <f>'Data information'!F200</f>
        <v>0</v>
      </c>
      <c r="I113" s="449">
        <f t="shared" si="10"/>
        <v>0</v>
      </c>
      <c r="J113" s="449">
        <f t="shared" si="11"/>
        <v>0</v>
      </c>
      <c r="K113" s="460"/>
    </row>
    <row r="114" spans="1:11" s="500" customFormat="1" hidden="1">
      <c r="A114" s="460"/>
      <c r="B114" s="482"/>
      <c r="C114" s="476" t="str">
        <f>'Data information'!C201</f>
        <v xml:space="preserve"> - ค่าแรงเชื่อม ประกอบเหล็กโครงสร้าง</v>
      </c>
      <c r="D114" s="449"/>
      <c r="E114" s="450" t="str">
        <f>'Data information'!D201</f>
        <v>กก.</v>
      </c>
      <c r="F114" s="449">
        <f>'Data information'!E201</f>
        <v>0</v>
      </c>
      <c r="G114" s="449">
        <f t="shared" si="9"/>
        <v>0</v>
      </c>
      <c r="H114" s="449">
        <f>'Data information'!F201</f>
        <v>10</v>
      </c>
      <c r="I114" s="449">
        <f t="shared" si="10"/>
        <v>0</v>
      </c>
      <c r="J114" s="449">
        <f t="shared" si="11"/>
        <v>0</v>
      </c>
      <c r="K114" s="460"/>
    </row>
    <row r="115" spans="1:11" s="500" customFormat="1" hidden="1">
      <c r="A115" s="460"/>
      <c r="B115" s="482"/>
      <c r="C115" s="476" t="str">
        <f>'Data information'!C202</f>
        <v xml:space="preserve"> - ทาสีกันสนิม</v>
      </c>
      <c r="D115" s="449"/>
      <c r="E115" s="450" t="str">
        <f>'Data information'!D202</f>
        <v>ตร.ม.</v>
      </c>
      <c r="F115" s="449">
        <f>'Data information'!E202</f>
        <v>22.42</v>
      </c>
      <c r="G115" s="449">
        <f t="shared" si="9"/>
        <v>0</v>
      </c>
      <c r="H115" s="449">
        <f>'Data information'!F202</f>
        <v>30</v>
      </c>
      <c r="I115" s="449">
        <f t="shared" si="10"/>
        <v>0</v>
      </c>
      <c r="J115" s="449">
        <f t="shared" si="11"/>
        <v>0</v>
      </c>
      <c r="K115" s="460"/>
    </row>
    <row r="116" spans="1:11" s="500" customFormat="1" hidden="1">
      <c r="A116" s="460"/>
      <c r="B116" s="482"/>
      <c r="C116" s="476" t="str">
        <f>'Data information'!C203</f>
        <v xml:space="preserve"> - ทาสีน้ำมัน</v>
      </c>
      <c r="D116" s="449"/>
      <c r="E116" s="450" t="str">
        <f>'Data information'!D203</f>
        <v>ตร.ม.</v>
      </c>
      <c r="F116" s="449">
        <f>'Data information'!E203</f>
        <v>66.12</v>
      </c>
      <c r="G116" s="449">
        <f t="shared" si="9"/>
        <v>0</v>
      </c>
      <c r="H116" s="449">
        <f>'Data information'!F203</f>
        <v>35</v>
      </c>
      <c r="I116" s="449">
        <f t="shared" si="10"/>
        <v>0</v>
      </c>
      <c r="J116" s="449">
        <f t="shared" si="11"/>
        <v>0</v>
      </c>
      <c r="K116" s="460"/>
    </row>
    <row r="117" spans="1:11" s="500" customFormat="1" hidden="1">
      <c r="A117" s="460"/>
      <c r="B117" s="482"/>
      <c r="C117" s="476"/>
      <c r="D117" s="449"/>
      <c r="E117" s="450"/>
      <c r="F117" s="449"/>
      <c r="G117" s="449"/>
      <c r="H117" s="449"/>
      <c r="I117" s="449"/>
      <c r="J117" s="449"/>
      <c r="K117" s="460"/>
    </row>
    <row r="118" spans="1:11" s="500" customFormat="1" hidden="1">
      <c r="A118" s="451"/>
      <c r="B118" s="475"/>
      <c r="C118" s="486" t="s">
        <v>163</v>
      </c>
      <c r="D118" s="467"/>
      <c r="E118" s="468"/>
      <c r="F118" s="467"/>
      <c r="G118" s="467">
        <f>SUM(G75:G117)</f>
        <v>0</v>
      </c>
      <c r="H118" s="467"/>
      <c r="I118" s="467">
        <f>SUM(I75:I117)</f>
        <v>0</v>
      </c>
      <c r="J118" s="467">
        <f>SUM(J75:J117)</f>
        <v>0</v>
      </c>
      <c r="K118" s="451"/>
    </row>
    <row r="119" spans="1:11" s="500" customFormat="1">
      <c r="A119" s="460"/>
      <c r="B119" s="482"/>
      <c r="C119" s="483"/>
      <c r="D119" s="460"/>
      <c r="E119" s="461"/>
      <c r="F119" s="460"/>
      <c r="G119" s="460"/>
      <c r="H119" s="460"/>
      <c r="I119" s="460"/>
      <c r="J119" s="460"/>
      <c r="K119" s="460"/>
    </row>
    <row r="120" spans="1:11" s="500" customFormat="1">
      <c r="A120" s="464"/>
      <c r="B120" s="703" t="str">
        <f>"รวม"&amp;B36</f>
        <v>รวมหมวดงานวิศวกรรมโครงสร้าง</v>
      </c>
      <c r="C120" s="703"/>
      <c r="D120" s="462"/>
      <c r="E120" s="463"/>
      <c r="F120" s="462"/>
      <c r="G120" s="462">
        <f>G74+G118</f>
        <v>0</v>
      </c>
      <c r="H120" s="462"/>
      <c r="I120" s="462">
        <f>I74+I118</f>
        <v>0</v>
      </c>
      <c r="J120" s="462">
        <f>J74+J118</f>
        <v>0</v>
      </c>
      <c r="K120" s="464"/>
    </row>
    <row r="121" spans="1:11" s="500" customFormat="1">
      <c r="A121" s="480" t="str">
        <f>A12</f>
        <v>9.9.3</v>
      </c>
      <c r="B121" s="481" t="str">
        <f>B12</f>
        <v>หมวดงานสถาปัตยกรรม</v>
      </c>
      <c r="C121" s="476"/>
      <c r="D121" s="451"/>
      <c r="E121" s="458"/>
      <c r="F121" s="451"/>
      <c r="G121" s="451"/>
      <c r="H121" s="451"/>
      <c r="I121" s="451"/>
      <c r="J121" s="451"/>
      <c r="K121" s="451"/>
    </row>
    <row r="122" spans="1:11" s="500" customFormat="1" hidden="1">
      <c r="A122" s="480"/>
      <c r="B122" s="481"/>
      <c r="C122" s="485" t="str">
        <f>'Data information'!C205</f>
        <v>งานวัสดุมุงหลังคา</v>
      </c>
      <c r="D122" s="451"/>
      <c r="E122" s="458"/>
      <c r="F122" s="451"/>
      <c r="G122" s="451"/>
      <c r="H122" s="451"/>
      <c r="I122" s="451"/>
      <c r="J122" s="451"/>
      <c r="K122" s="451"/>
    </row>
    <row r="123" spans="1:11" s="500" customFormat="1" hidden="1">
      <c r="A123" s="451"/>
      <c r="B123" s="475"/>
      <c r="C123" s="476" t="str">
        <f>'Data information'!C206</f>
        <v xml:space="preserve"> - หลังคา METALSHEET+โฟม หนา 5 ซม.พร้อม Flashing ครอบปิด อุปกรณ์การติดตั้ง</v>
      </c>
      <c r="D123" s="449"/>
      <c r="E123" s="450" t="str">
        <f>'Data information'!D206</f>
        <v>ตร.ม.</v>
      </c>
      <c r="F123" s="449">
        <f>'Data information'!E206</f>
        <v>970</v>
      </c>
      <c r="G123" s="449">
        <f>D123*F123</f>
        <v>0</v>
      </c>
      <c r="H123" s="449">
        <f>'Data information'!F206</f>
        <v>70</v>
      </c>
      <c r="I123" s="449">
        <f>D123*H123</f>
        <v>0</v>
      </c>
      <c r="J123" s="449">
        <f>G123+I123</f>
        <v>0</v>
      </c>
      <c r="K123" s="469" t="s">
        <v>967</v>
      </c>
    </row>
    <row r="124" spans="1:11" s="500" customFormat="1" hidden="1">
      <c r="A124" s="460"/>
      <c r="B124" s="482"/>
      <c r="C124" s="476" t="str">
        <f>'Data information'!C207</f>
        <v xml:space="preserve"> - หลังคาอะครีลิคชนิดแผ่นเรียบโปร่งแสงกันความร้อน ขนาด 1.380X4.00 ม. หนา 6 มม.</v>
      </c>
      <c r="D124" s="449"/>
      <c r="E124" s="450" t="str">
        <f>'Data information'!D207</f>
        <v>ตร.ม.</v>
      </c>
      <c r="F124" s="449">
        <f>'Data information'!E207</f>
        <v>997.5</v>
      </c>
      <c r="G124" s="449">
        <f>D124*F124</f>
        <v>0</v>
      </c>
      <c r="H124" s="449">
        <f>'Data information'!F207</f>
        <v>0</v>
      </c>
      <c r="I124" s="449">
        <f>D124*H124</f>
        <v>0</v>
      </c>
      <c r="J124" s="449">
        <f>G124+I124</f>
        <v>0</v>
      </c>
      <c r="K124" s="460"/>
    </row>
    <row r="125" spans="1:11" s="500" customFormat="1" hidden="1">
      <c r="A125" s="460"/>
      <c r="B125" s="482"/>
      <c r="C125" s="476" t="str">
        <f>'Data information'!C208</f>
        <v xml:space="preserve"> - รางน้ำฝน คสล. ผิวภายในรางขัดมันเรียบผสมน้ำยากันซึม </v>
      </c>
      <c r="D125" s="449"/>
      <c r="E125" s="450" t="str">
        <f>'Data information'!D208</f>
        <v>ม.</v>
      </c>
      <c r="F125" s="449">
        <f>'Data information'!E208</f>
        <v>1560</v>
      </c>
      <c r="G125" s="449">
        <f>D125*F125</f>
        <v>0</v>
      </c>
      <c r="H125" s="449">
        <f>'Data information'!F208</f>
        <v>300</v>
      </c>
      <c r="I125" s="449">
        <f>D125*H125</f>
        <v>0</v>
      </c>
      <c r="J125" s="449">
        <f>G125+I125</f>
        <v>0</v>
      </c>
      <c r="K125" s="460"/>
    </row>
    <row r="126" spans="1:11" s="500" customFormat="1" hidden="1">
      <c r="A126" s="480"/>
      <c r="B126" s="481"/>
      <c r="C126" s="485" t="str">
        <f>'Data information'!C209</f>
        <v>งานฝ้าเพดาน</v>
      </c>
      <c r="D126" s="449"/>
      <c r="E126" s="458"/>
      <c r="F126" s="451"/>
      <c r="G126" s="451"/>
      <c r="H126" s="451"/>
      <c r="I126" s="451"/>
      <c r="J126" s="451"/>
      <c r="K126" s="451"/>
    </row>
    <row r="127" spans="1:11" s="500" customFormat="1" hidden="1">
      <c r="A127" s="451"/>
      <c r="B127" s="475"/>
      <c r="C127" s="476" t="str">
        <f>'Data information'!C210</f>
        <v xml:space="preserve"> - C1-ฝ้าเพดานแต่งเรียบ ท้องพื้นคอนกรีตโครงสร้าง </v>
      </c>
      <c r="D127" s="449"/>
      <c r="E127" s="450" t="str">
        <f>'Data information'!D210</f>
        <v>ตร.ม.</v>
      </c>
      <c r="F127" s="449">
        <f>'Data information'!E210</f>
        <v>24</v>
      </c>
      <c r="G127" s="449">
        <f>D127*F127</f>
        <v>0</v>
      </c>
      <c r="H127" s="449">
        <f>'Data information'!F210</f>
        <v>30</v>
      </c>
      <c r="I127" s="449">
        <f>D127*H127</f>
        <v>0</v>
      </c>
      <c r="J127" s="449">
        <f>G127+I127</f>
        <v>0</v>
      </c>
      <c r="K127" s="469"/>
    </row>
    <row r="128" spans="1:11" s="500" customFormat="1" hidden="1">
      <c r="A128" s="460"/>
      <c r="B128" s="482"/>
      <c r="C128" s="476" t="str">
        <f>'Data information'!C211</f>
        <v xml:space="preserve"> - C2-ฝ้าเพดานยิบซั่มบอร์ดชนิดขอบลาดหนา 9 มม.โครงเคร่า ซีไลน์เหล็กอาบสังกะสี  @0.60 ม.# </v>
      </c>
      <c r="D128" s="449"/>
      <c r="E128" s="450" t="str">
        <f>'Data information'!D211</f>
        <v>ตร.ม.</v>
      </c>
      <c r="F128" s="449">
        <f>'Data information'!E211</f>
        <v>186.33</v>
      </c>
      <c r="G128" s="449">
        <f>D128*F128</f>
        <v>0</v>
      </c>
      <c r="H128" s="449">
        <f>'Data information'!F211</f>
        <v>75</v>
      </c>
      <c r="I128" s="449">
        <f>D128*H128</f>
        <v>0</v>
      </c>
      <c r="J128" s="449">
        <f>G128+I128</f>
        <v>0</v>
      </c>
      <c r="K128" s="460"/>
    </row>
    <row r="129" spans="1:11" s="500" customFormat="1" hidden="1">
      <c r="A129" s="460"/>
      <c r="B129" s="482"/>
      <c r="C129" s="476" t="str">
        <f>'Data information'!C212</f>
        <v xml:space="preserve"> - C3-ฝ้าเพดานยิบซั่มบอร์ดชนิดทนชื้นขอบลาดหนา 9 มม.โครงเคร่า ซีไลน์เหล็กอาบสังกะสี  @0.60 ม.# </v>
      </c>
      <c r="D129" s="449"/>
      <c r="E129" s="450" t="str">
        <f>'Data information'!D212</f>
        <v>ตร.ม.</v>
      </c>
      <c r="F129" s="449">
        <f>'Data information'!E212</f>
        <v>212.5</v>
      </c>
      <c r="G129" s="449">
        <f>D129*F129</f>
        <v>0</v>
      </c>
      <c r="H129" s="449">
        <f>'Data information'!F212</f>
        <v>75</v>
      </c>
      <c r="I129" s="449">
        <f>D129*H129</f>
        <v>0</v>
      </c>
      <c r="J129" s="449">
        <f>G129+I129</f>
        <v>0</v>
      </c>
      <c r="K129" s="460"/>
    </row>
    <row r="130" spans="1:11" s="500" customFormat="1" hidden="1">
      <c r="A130" s="460"/>
      <c r="B130" s="482"/>
      <c r="C130" s="476" t="str">
        <f>'Data information'!C213</f>
        <v xml:space="preserve"> - C4-ฝ้าเพดานยิบซั่มบอร์ด ซับเสียงหนา 12 มม. โครงเคร่า ที-บาร์สีขาว @ 0.60 ม.# </v>
      </c>
      <c r="D130" s="449"/>
      <c r="E130" s="450" t="str">
        <f>'Data information'!D213</f>
        <v>ตร.ม.</v>
      </c>
      <c r="F130" s="449">
        <f>'Data information'!E213</f>
        <v>357.55</v>
      </c>
      <c r="G130" s="449">
        <f>D130*F130</f>
        <v>0</v>
      </c>
      <c r="H130" s="449">
        <f>'Data information'!F213</f>
        <v>52</v>
      </c>
      <c r="I130" s="449">
        <f>D130*H130</f>
        <v>0</v>
      </c>
      <c r="J130" s="449">
        <f>G130+I130</f>
        <v>0</v>
      </c>
      <c r="K130" s="460"/>
    </row>
    <row r="131" spans="1:11" s="500" customFormat="1" hidden="1">
      <c r="A131" s="460"/>
      <c r="B131" s="482"/>
      <c r="C131" s="476" t="str">
        <f>'Data information'!C214</f>
        <v xml:space="preserve"> - C5-ฝ้าเพดานยิบซั่มบอร์ดชนิดขอบลาดหนา 9 มม.โครงเคร่า ซีไลน์เหล็กอาบสังกะสี  @0.60 ม.# </v>
      </c>
      <c r="D131" s="449"/>
      <c r="E131" s="450" t="str">
        <f>'Data information'!D214</f>
        <v>ตร.ม.</v>
      </c>
      <c r="F131" s="449">
        <f>'Data information'!E214</f>
        <v>186.33</v>
      </c>
      <c r="G131" s="449">
        <f>D131*F131</f>
        <v>0</v>
      </c>
      <c r="H131" s="449">
        <f>'Data information'!F214</f>
        <v>75</v>
      </c>
      <c r="I131" s="449">
        <f>D131*H131</f>
        <v>0</v>
      </c>
      <c r="J131" s="449">
        <f>G131+I131</f>
        <v>0</v>
      </c>
      <c r="K131" s="469" t="s">
        <v>967</v>
      </c>
    </row>
    <row r="132" spans="1:11" s="500" customFormat="1" hidden="1">
      <c r="A132" s="480"/>
      <c r="B132" s="481"/>
      <c r="C132" s="485" t="str">
        <f>'Data information'!C215</f>
        <v>งานผนัง</v>
      </c>
      <c r="D132" s="449"/>
      <c r="E132" s="458"/>
      <c r="F132" s="451"/>
      <c r="G132" s="451"/>
      <c r="H132" s="451"/>
      <c r="I132" s="451"/>
      <c r="J132" s="451"/>
      <c r="K132" s="451"/>
    </row>
    <row r="133" spans="1:11" s="500" customFormat="1" hidden="1">
      <c r="A133" s="451"/>
      <c r="B133" s="475"/>
      <c r="C133" s="476" t="str">
        <f>'Data information'!C216</f>
        <v xml:space="preserve"> - ผ1-ผ4-ผนังก่อคอนกรีตบล็อคขนาด 0.15X0.30ม.หนา 7 ซม.</v>
      </c>
      <c r="D133" s="449"/>
      <c r="E133" s="450" t="str">
        <f>'Data information'!D216</f>
        <v>ตร.ม.</v>
      </c>
      <c r="F133" s="449">
        <f>'Data information'!E216</f>
        <v>202.34</v>
      </c>
      <c r="G133" s="449">
        <f>D133*F133</f>
        <v>0</v>
      </c>
      <c r="H133" s="449">
        <f>'Data information'!F216</f>
        <v>56</v>
      </c>
      <c r="I133" s="449">
        <f>D133*H133</f>
        <v>0</v>
      </c>
      <c r="J133" s="449">
        <f>G133+I133</f>
        <v>0</v>
      </c>
      <c r="K133" s="469" t="s">
        <v>967</v>
      </c>
    </row>
    <row r="134" spans="1:11" s="500" customFormat="1" hidden="1">
      <c r="A134" s="460"/>
      <c r="B134" s="482"/>
      <c r="C134" s="476" t="str">
        <f>'Data information'!C217</f>
        <v xml:space="preserve"> - งานผนังผิวฉาบปูนเรียบ</v>
      </c>
      <c r="D134" s="449"/>
      <c r="E134" s="450" t="str">
        <f>'Data information'!D217</f>
        <v>ตร.ม.</v>
      </c>
      <c r="F134" s="449">
        <f>'Data information'!E217</f>
        <v>75.22</v>
      </c>
      <c r="G134" s="449">
        <f t="shared" ref="G134:G144" si="12">D134*F134</f>
        <v>0</v>
      </c>
      <c r="H134" s="449">
        <f>'Data information'!F217</f>
        <v>87</v>
      </c>
      <c r="I134" s="449">
        <f t="shared" ref="I134:I144" si="13">D134*H134</f>
        <v>0</v>
      </c>
      <c r="J134" s="449">
        <f t="shared" ref="J134:J144" si="14">G134+I134</f>
        <v>0</v>
      </c>
      <c r="K134" s="469" t="s">
        <v>967</v>
      </c>
    </row>
    <row r="135" spans="1:11" s="500" customFormat="1" hidden="1">
      <c r="A135" s="460"/>
      <c r="B135" s="482"/>
      <c r="C135" s="476" t="str">
        <f>'Data information'!C218</f>
        <v xml:space="preserve"> - ผ5-ผนังผิวฉาบปูน กรุกระเบื้องเกรซพอซเลนขนาด 0.30X0.60 ม.</v>
      </c>
      <c r="D135" s="449"/>
      <c r="E135" s="450" t="str">
        <f>'Data information'!D218</f>
        <v>ตร.ม.</v>
      </c>
      <c r="F135" s="449">
        <f>'Data information'!E218</f>
        <v>370</v>
      </c>
      <c r="G135" s="449">
        <f t="shared" si="12"/>
        <v>0</v>
      </c>
      <c r="H135" s="449">
        <f>'Data information'!F218</f>
        <v>189</v>
      </c>
      <c r="I135" s="449">
        <f t="shared" si="13"/>
        <v>0</v>
      </c>
      <c r="J135" s="449">
        <f t="shared" si="14"/>
        <v>0</v>
      </c>
      <c r="K135" s="460"/>
    </row>
    <row r="136" spans="1:11" s="500" customFormat="1" hidden="1">
      <c r="A136" s="460"/>
      <c r="B136" s="482"/>
      <c r="C136" s="476" t="str">
        <f>'Data information'!C219</f>
        <v xml:space="preserve"> - ผ6-ผนังคอนกรีตโครงสร้าง ฉาบปูนเรียบ</v>
      </c>
      <c r="D136" s="449"/>
      <c r="E136" s="450" t="str">
        <f>'Data information'!D219</f>
        <v>ตร.ม.</v>
      </c>
      <c r="F136" s="449">
        <f>'Data information'!E219</f>
        <v>75.22</v>
      </c>
      <c r="G136" s="449">
        <f t="shared" si="12"/>
        <v>0</v>
      </c>
      <c r="H136" s="449">
        <f>'Data information'!F219</f>
        <v>105</v>
      </c>
      <c r="I136" s="449">
        <f t="shared" si="13"/>
        <v>0</v>
      </c>
      <c r="J136" s="449">
        <f t="shared" si="14"/>
        <v>0</v>
      </c>
      <c r="K136" s="460"/>
    </row>
    <row r="137" spans="1:11" s="500" customFormat="1" hidden="1">
      <c r="A137" s="460"/>
      <c r="B137" s="482"/>
      <c r="C137" s="476" t="str">
        <f>'Data information'!C220</f>
        <v xml:space="preserve"> - ผ7-ผนังคอนกรีตโครงสร้างเปลือยผิวเคลือบด้วยน้ำยากันตะไคร่สูตรน้ำมัน</v>
      </c>
      <c r="D137" s="449"/>
      <c r="E137" s="450" t="str">
        <f>'Data information'!D220</f>
        <v>ตร.ม.</v>
      </c>
      <c r="F137" s="449">
        <f>'Data information'!E220</f>
        <v>35</v>
      </c>
      <c r="G137" s="449">
        <f t="shared" si="12"/>
        <v>0</v>
      </c>
      <c r="H137" s="449">
        <f>'Data information'!F220</f>
        <v>30</v>
      </c>
      <c r="I137" s="449">
        <f t="shared" si="13"/>
        <v>0</v>
      </c>
      <c r="J137" s="449">
        <f t="shared" si="14"/>
        <v>0</v>
      </c>
      <c r="K137" s="460"/>
    </row>
    <row r="138" spans="1:11" s="500" customFormat="1" hidden="1">
      <c r="A138" s="460"/>
      <c r="B138" s="482"/>
      <c r="C138" s="476" t="str">
        <f>'Data information'!C221</f>
        <v xml:space="preserve"> - ผ8-ผนังกรุแผ่นเมทัลชีท ลายไม้หน้ากว้าง 8" โครงเคร่าซีไลน์อาบสังกะสี (หน้าลิฟต์)</v>
      </c>
      <c r="D138" s="449"/>
      <c r="E138" s="450" t="str">
        <f>'Data information'!D221</f>
        <v>ตร.ม.</v>
      </c>
      <c r="F138" s="449">
        <f>'Data information'!E221</f>
        <v>500</v>
      </c>
      <c r="G138" s="449">
        <f t="shared" si="12"/>
        <v>0</v>
      </c>
      <c r="H138" s="449">
        <f>'Data information'!F221</f>
        <v>0</v>
      </c>
      <c r="I138" s="449">
        <f t="shared" si="13"/>
        <v>0</v>
      </c>
      <c r="J138" s="449">
        <f t="shared" si="14"/>
        <v>0</v>
      </c>
      <c r="K138" s="460"/>
    </row>
    <row r="139" spans="1:11" s="500" customFormat="1" hidden="1">
      <c r="A139" s="460"/>
      <c r="B139" s="482"/>
      <c r="C139" s="476" t="str">
        <f>'Data information'!C222</f>
        <v xml:space="preserve"> - ผ9-ผนังกรุแผ่นอลูมิเนี่ยม คอมโพสิทชนิดใส้กลางทนไฟ สีเทา</v>
      </c>
      <c r="D139" s="449"/>
      <c r="E139" s="450" t="str">
        <f>'Data information'!D222</f>
        <v>ตร.ม.</v>
      </c>
      <c r="F139" s="449">
        <f>'Data information'!E222</f>
        <v>0</v>
      </c>
      <c r="G139" s="449">
        <f t="shared" si="12"/>
        <v>0</v>
      </c>
      <c r="H139" s="449">
        <f>'Data information'!F222</f>
        <v>0</v>
      </c>
      <c r="I139" s="449">
        <f t="shared" si="13"/>
        <v>0</v>
      </c>
      <c r="J139" s="449">
        <f t="shared" si="14"/>
        <v>0</v>
      </c>
      <c r="K139" s="460"/>
    </row>
    <row r="140" spans="1:11" s="500" customFormat="1" hidden="1">
      <c r="A140" s="460"/>
      <c r="B140" s="482"/>
      <c r="C140" s="476" t="str">
        <f>'Data information'!C223</f>
        <v xml:space="preserve"> - ผ10-ผนังระแนงเหล็กกล่องชุปกาวาไนซ์ขนาด 75X40X2.3mm.@ 0.11 ม.ทาสีดำ</v>
      </c>
      <c r="D140" s="449"/>
      <c r="E140" s="450" t="str">
        <f>'Data information'!D223</f>
        <v>ตร.ม.</v>
      </c>
      <c r="F140" s="449">
        <f>'Data information'!E223</f>
        <v>1270</v>
      </c>
      <c r="G140" s="449">
        <f t="shared" si="12"/>
        <v>0</v>
      </c>
      <c r="H140" s="449">
        <f>'Data information'!F223</f>
        <v>320</v>
      </c>
      <c r="I140" s="449">
        <f t="shared" si="13"/>
        <v>0</v>
      </c>
      <c r="J140" s="449">
        <f t="shared" si="14"/>
        <v>0</v>
      </c>
      <c r="K140" s="460"/>
    </row>
    <row r="141" spans="1:11" s="500" customFormat="1" hidden="1">
      <c r="A141" s="460"/>
      <c r="B141" s="482"/>
      <c r="C141" s="476" t="str">
        <f>'Data information'!C224</f>
        <v xml:space="preserve"> - ผ11-ผนังห้องน้ำสำเร็จรูปความหนา 25 มม.ผิวผนังเป็นไฮเพรสเซอร์ลามิเนทลายไม้บริเวณส่วนหน้าห้องน้ำและประตู</v>
      </c>
      <c r="D141" s="449"/>
      <c r="E141" s="450" t="str">
        <f>'Data information'!D224</f>
        <v>ชุด</v>
      </c>
      <c r="F141" s="449">
        <f>'Data information'!E224</f>
        <v>0</v>
      </c>
      <c r="G141" s="449">
        <f t="shared" si="12"/>
        <v>0</v>
      </c>
      <c r="H141" s="449">
        <f>'Data information'!F224</f>
        <v>0</v>
      </c>
      <c r="I141" s="449">
        <f t="shared" si="13"/>
        <v>0</v>
      </c>
      <c r="J141" s="449">
        <f t="shared" si="14"/>
        <v>0</v>
      </c>
      <c r="K141" s="460"/>
    </row>
    <row r="142" spans="1:11" s="500" customFormat="1" hidden="1">
      <c r="A142" s="460"/>
      <c r="B142" s="482"/>
      <c r="C142" s="476" t="str">
        <f>'Data information'!C225</f>
        <v xml:space="preserve"> - ผ12-ผนังกระจกลามิเนตใส (กระจกใส 6 มม.+PVB 0.76 มม.+กระจกใส 6 มม.) กรอบอลูมิเนี่ยม</v>
      </c>
      <c r="D142" s="449"/>
      <c r="E142" s="450" t="str">
        <f>'Data information'!D225</f>
        <v>ตร.ม.</v>
      </c>
      <c r="F142" s="449">
        <f>'Data information'!E225</f>
        <v>2500</v>
      </c>
      <c r="G142" s="449">
        <f t="shared" si="12"/>
        <v>0</v>
      </c>
      <c r="H142" s="449">
        <f>'Data information'!F225</f>
        <v>0</v>
      </c>
      <c r="I142" s="449">
        <f t="shared" si="13"/>
        <v>0</v>
      </c>
      <c r="J142" s="449">
        <f t="shared" si="14"/>
        <v>0</v>
      </c>
      <c r="K142" s="460"/>
    </row>
    <row r="143" spans="1:11" s="500" customFormat="1" hidden="1">
      <c r="A143" s="460"/>
      <c r="B143" s="482"/>
      <c r="C143" s="476" t="str">
        <f>'Data information'!C226</f>
        <v xml:space="preserve"> - ผ13-ผนังกระจกใส ความหนากระจก 6 มม.กรอบอลูมิเนี่ยม</v>
      </c>
      <c r="D143" s="449"/>
      <c r="E143" s="450" t="str">
        <f>'Data information'!D226</f>
        <v>ตร.ม.</v>
      </c>
      <c r="F143" s="449">
        <f>'Data information'!E226</f>
        <v>1700</v>
      </c>
      <c r="G143" s="449">
        <f t="shared" si="12"/>
        <v>0</v>
      </c>
      <c r="H143" s="449">
        <f>'Data information'!F226</f>
        <v>0</v>
      </c>
      <c r="I143" s="449">
        <f t="shared" si="13"/>
        <v>0</v>
      </c>
      <c r="J143" s="449">
        <f t="shared" si="14"/>
        <v>0</v>
      </c>
      <c r="K143" s="460"/>
    </row>
    <row r="144" spans="1:11" s="500" customFormat="1" hidden="1">
      <c r="A144" s="460"/>
      <c r="B144" s="482"/>
      <c r="C144" s="476" t="str">
        <f>'Data information'!C227</f>
        <v xml:space="preserve"> - ผ14.ผนังกระจกเงา ความหนากระจก 6 มม.</v>
      </c>
      <c r="D144" s="449"/>
      <c r="E144" s="450" t="str">
        <f>'Data information'!D227</f>
        <v>ตร.ม.</v>
      </c>
      <c r="F144" s="449">
        <f>'Data information'!E227</f>
        <v>444</v>
      </c>
      <c r="G144" s="449">
        <f t="shared" si="12"/>
        <v>0</v>
      </c>
      <c r="H144" s="449">
        <f>'Data information'!F227</f>
        <v>99</v>
      </c>
      <c r="I144" s="449">
        <f t="shared" si="13"/>
        <v>0</v>
      </c>
      <c r="J144" s="449">
        <f t="shared" si="14"/>
        <v>0</v>
      </c>
      <c r="K144" s="460"/>
    </row>
    <row r="145" spans="1:11" s="500" customFormat="1">
      <c r="A145" s="480"/>
      <c r="B145" s="481"/>
      <c r="C145" s="485" t="str">
        <f>'Data information'!C228</f>
        <v>งานวัสดุผิวพื้น</v>
      </c>
      <c r="D145" s="449"/>
      <c r="E145" s="458"/>
      <c r="F145" s="451"/>
      <c r="G145" s="451"/>
      <c r="H145" s="451"/>
      <c r="I145" s="451"/>
      <c r="J145" s="451"/>
      <c r="K145" s="451"/>
    </row>
    <row r="146" spans="1:11" s="500" customFormat="1" hidden="1">
      <c r="A146" s="451"/>
      <c r="B146" s="475"/>
      <c r="C146" s="476" t="str">
        <f>'Data information'!C229</f>
        <v xml:space="preserve"> - F0-พื้นผิวขัดมันเรียบผสมผงขัดหน้าแข็ง ( FLOOR HARDENER )</v>
      </c>
      <c r="D146" s="449"/>
      <c r="E146" s="450" t="str">
        <f>'Data information'!D229</f>
        <v>ตร.ม.</v>
      </c>
      <c r="F146" s="449">
        <f>'Data information'!E229</f>
        <v>32.25</v>
      </c>
      <c r="G146" s="449">
        <f>D146*F146</f>
        <v>0</v>
      </c>
      <c r="H146" s="449">
        <f>'Data information'!F229</f>
        <v>40</v>
      </c>
      <c r="I146" s="449">
        <f>D146*H146</f>
        <v>0</v>
      </c>
      <c r="J146" s="449">
        <f>G146+I146</f>
        <v>0</v>
      </c>
      <c r="K146" s="469"/>
    </row>
    <row r="147" spans="1:11" s="500" customFormat="1" hidden="1">
      <c r="A147" s="460"/>
      <c r="B147" s="482"/>
      <c r="C147" s="476" t="str">
        <f>'Data information'!C230</f>
        <v xml:space="preserve"> - F1-พื้นปูกระเบื้อง เกรซพอซเลนขนาด 0.60X1.20 ม.</v>
      </c>
      <c r="D147" s="449"/>
      <c r="E147" s="450" t="str">
        <f>'Data information'!D230</f>
        <v>ตร.ม.</v>
      </c>
      <c r="F147" s="449">
        <f>'Data information'!E230</f>
        <v>32.25</v>
      </c>
      <c r="G147" s="449">
        <f t="shared" ref="G147:G156" si="15">D147*F147</f>
        <v>0</v>
      </c>
      <c r="H147" s="449">
        <f>'Data information'!F230</f>
        <v>40</v>
      </c>
      <c r="I147" s="449">
        <f t="shared" ref="I147:I156" si="16">D147*H147</f>
        <v>0</v>
      </c>
      <c r="J147" s="449">
        <f t="shared" ref="J147:J156" si="17">G147+I147</f>
        <v>0</v>
      </c>
      <c r="K147" s="469" t="s">
        <v>967</v>
      </c>
    </row>
    <row r="148" spans="1:11" s="500" customFormat="1" hidden="1">
      <c r="A148" s="460"/>
      <c r="B148" s="482"/>
      <c r="C148" s="476" t="str">
        <f>'Data information'!C231</f>
        <v xml:space="preserve"> - F2-พื้นปูกระเบื้อง เกรซพอซเลนขนาด 0.60X0.60 ม.</v>
      </c>
      <c r="D148" s="449"/>
      <c r="E148" s="450" t="str">
        <f>'Data information'!D231</f>
        <v>ตร.ม.</v>
      </c>
      <c r="F148" s="449">
        <f>'Data information'!E231</f>
        <v>32.25</v>
      </c>
      <c r="G148" s="449">
        <f t="shared" si="15"/>
        <v>0</v>
      </c>
      <c r="H148" s="449">
        <f>'Data information'!F231</f>
        <v>40</v>
      </c>
      <c r="I148" s="449">
        <f t="shared" si="16"/>
        <v>0</v>
      </c>
      <c r="J148" s="449">
        <f t="shared" si="17"/>
        <v>0</v>
      </c>
      <c r="K148" s="469" t="s">
        <v>967</v>
      </c>
    </row>
    <row r="149" spans="1:11" s="500" customFormat="1" hidden="1">
      <c r="A149" s="460"/>
      <c r="B149" s="482"/>
      <c r="C149" s="476" t="str">
        <f>'Data information'!C232</f>
        <v xml:space="preserve"> - F3-พื้นปูกระเบื้อง เกรซพอซเลนขนาด 0.30X0.60 ม. (ชนิดไม่ลื่น)</v>
      </c>
      <c r="D149" s="449"/>
      <c r="E149" s="450" t="str">
        <f>'Data information'!D232</f>
        <v>ตร.ม.</v>
      </c>
      <c r="F149" s="449">
        <f>'Data information'!E232</f>
        <v>398</v>
      </c>
      <c r="G149" s="449">
        <f t="shared" si="15"/>
        <v>0</v>
      </c>
      <c r="H149" s="449">
        <f>'Data information'!F232</f>
        <v>222</v>
      </c>
      <c r="I149" s="449">
        <f t="shared" si="16"/>
        <v>0</v>
      </c>
      <c r="J149" s="449">
        <f t="shared" si="17"/>
        <v>0</v>
      </c>
      <c r="K149" s="460"/>
    </row>
    <row r="150" spans="1:11" s="500" customFormat="1" hidden="1">
      <c r="A150" s="460"/>
      <c r="B150" s="482"/>
      <c r="C150" s="476" t="str">
        <f>'Data information'!C233</f>
        <v xml:space="preserve"> - F4-พื้นปูกระเบื้อง เกรซพอซเลนขนาด 0.20X1.20 ม.</v>
      </c>
      <c r="D150" s="449"/>
      <c r="E150" s="450" t="str">
        <f>'Data information'!D233</f>
        <v>ตร.ม.</v>
      </c>
      <c r="F150" s="449">
        <f>'Data information'!E233</f>
        <v>50</v>
      </c>
      <c r="G150" s="449">
        <f t="shared" si="15"/>
        <v>0</v>
      </c>
      <c r="H150" s="449">
        <f>'Data information'!F233</f>
        <v>87</v>
      </c>
      <c r="I150" s="449">
        <f t="shared" si="16"/>
        <v>0</v>
      </c>
      <c r="J150" s="449">
        <f t="shared" si="17"/>
        <v>0</v>
      </c>
      <c r="K150" s="469" t="s">
        <v>967</v>
      </c>
    </row>
    <row r="151" spans="1:11" s="500" customFormat="1" hidden="1">
      <c r="A151" s="460"/>
      <c r="B151" s="482"/>
      <c r="C151" s="476" t="str">
        <f>'Data information'!C234</f>
        <v xml:space="preserve"> - F5-พื้นปูกระเบื้องยางลายไม้ชนิดคลิ๊กล๊อคความหนาไม่น้อยกว่า 4 มม.</v>
      </c>
      <c r="D151" s="449"/>
      <c r="E151" s="450" t="str">
        <f>'Data information'!D234</f>
        <v>ตร.ม.</v>
      </c>
      <c r="F151" s="449">
        <f>'Data information'!E234</f>
        <v>382.25</v>
      </c>
      <c r="G151" s="449">
        <f t="shared" si="15"/>
        <v>0</v>
      </c>
      <c r="H151" s="449">
        <f>'Data information'!F234</f>
        <v>40</v>
      </c>
      <c r="I151" s="449">
        <f t="shared" si="16"/>
        <v>0</v>
      </c>
      <c r="J151" s="449">
        <f t="shared" si="17"/>
        <v>0</v>
      </c>
      <c r="K151" s="469" t="s">
        <v>967</v>
      </c>
    </row>
    <row r="152" spans="1:11" s="500" customFormat="1">
      <c r="A152" s="460"/>
      <c r="B152" s="482"/>
      <c r="C152" s="476" t="str">
        <f>'Data information'!C235</f>
        <v xml:space="preserve"> - F6-พื้นคอนกรีตทำผิวพิมพ์ลายสีเทาดำ (STAMPED CONCRETE)</v>
      </c>
      <c r="D152" s="449"/>
      <c r="E152" s="450" t="str">
        <f>'Data information'!D235</f>
        <v>ตร.ม.</v>
      </c>
      <c r="F152" s="449">
        <f>'Data information'!E235</f>
        <v>32.25</v>
      </c>
      <c r="G152" s="449">
        <f t="shared" si="15"/>
        <v>0</v>
      </c>
      <c r="H152" s="449">
        <f>'Data information'!F235</f>
        <v>40</v>
      </c>
      <c r="I152" s="449">
        <f t="shared" si="16"/>
        <v>0</v>
      </c>
      <c r="J152" s="449">
        <f t="shared" si="17"/>
        <v>0</v>
      </c>
      <c r="K152" s="469" t="s">
        <v>967</v>
      </c>
    </row>
    <row r="153" spans="1:11" s="500" customFormat="1" hidden="1">
      <c r="A153" s="460"/>
      <c r="B153" s="482"/>
      <c r="C153" s="476" t="str">
        <f>'Data information'!C236</f>
        <v xml:space="preserve"> - F7-พื้นปูพรม(ไนล่อน) สีเทา</v>
      </c>
      <c r="D153" s="449"/>
      <c r="E153" s="450" t="str">
        <f>'Data information'!D236</f>
        <v>ตร.ม.</v>
      </c>
      <c r="F153" s="449">
        <f>'Data information'!E236</f>
        <v>32.25</v>
      </c>
      <c r="G153" s="449">
        <f t="shared" si="15"/>
        <v>0</v>
      </c>
      <c r="H153" s="449">
        <f>'Data information'!F236</f>
        <v>40</v>
      </c>
      <c r="I153" s="449">
        <f t="shared" si="16"/>
        <v>0</v>
      </c>
      <c r="J153" s="449">
        <f t="shared" si="17"/>
        <v>0</v>
      </c>
      <c r="K153" s="469" t="s">
        <v>967</v>
      </c>
    </row>
    <row r="154" spans="1:11" s="500" customFormat="1" hidden="1">
      <c r="A154" s="460"/>
      <c r="B154" s="482"/>
      <c r="C154" s="476" t="str">
        <f>'Data information'!C237</f>
        <v xml:space="preserve"> - F8-</v>
      </c>
      <c r="D154" s="449"/>
      <c r="E154" s="450" t="str">
        <f>'Data information'!D237</f>
        <v>ตร.ม.</v>
      </c>
      <c r="F154" s="449">
        <f>'Data information'!E237</f>
        <v>0</v>
      </c>
      <c r="G154" s="449">
        <f t="shared" si="15"/>
        <v>0</v>
      </c>
      <c r="H154" s="449">
        <f>'Data information'!F237</f>
        <v>0</v>
      </c>
      <c r="I154" s="449">
        <f t="shared" si="16"/>
        <v>0</v>
      </c>
      <c r="J154" s="449">
        <f t="shared" si="17"/>
        <v>0</v>
      </c>
      <c r="K154" s="460"/>
    </row>
    <row r="155" spans="1:11" s="500" customFormat="1" hidden="1">
      <c r="A155" s="460"/>
      <c r="B155" s="482"/>
      <c r="C155" s="476" t="str">
        <f>'Data information'!C238</f>
        <v xml:space="preserve"> - F9-</v>
      </c>
      <c r="D155" s="449"/>
      <c r="E155" s="450" t="str">
        <f>'Data information'!D238</f>
        <v>ตร.ม.</v>
      </c>
      <c r="F155" s="449">
        <f>'Data information'!E238</f>
        <v>0</v>
      </c>
      <c r="G155" s="449">
        <f t="shared" si="15"/>
        <v>0</v>
      </c>
      <c r="H155" s="449">
        <f>'Data information'!F238</f>
        <v>0</v>
      </c>
      <c r="I155" s="449">
        <f t="shared" si="16"/>
        <v>0</v>
      </c>
      <c r="J155" s="449">
        <f t="shared" si="17"/>
        <v>0</v>
      </c>
      <c r="K155" s="460"/>
    </row>
    <row r="156" spans="1:11" s="500" customFormat="1" hidden="1">
      <c r="A156" s="460"/>
      <c r="B156" s="482"/>
      <c r="C156" s="476" t="str">
        <f>'Data information'!C239</f>
        <v xml:space="preserve"> - F10-พื้นคอนกรีตขัดมันเรียบผสมน้ำยากันซึม ทาทับด้วยวัสดุกันซึมชนิดผสมพียู</v>
      </c>
      <c r="D156" s="449"/>
      <c r="E156" s="450" t="str">
        <f>'Data information'!D239</f>
        <v>ตร.ม.</v>
      </c>
      <c r="F156" s="449">
        <f>'Data information'!E239</f>
        <v>50</v>
      </c>
      <c r="G156" s="449">
        <f t="shared" si="15"/>
        <v>0</v>
      </c>
      <c r="H156" s="449">
        <f>'Data information'!F239</f>
        <v>87</v>
      </c>
      <c r="I156" s="449">
        <f t="shared" si="16"/>
        <v>0</v>
      </c>
      <c r="J156" s="449">
        <f t="shared" si="17"/>
        <v>0</v>
      </c>
      <c r="K156" s="469"/>
    </row>
    <row r="157" spans="1:11" s="500" customFormat="1" hidden="1">
      <c r="A157" s="480"/>
      <c r="B157" s="481"/>
      <c r="C157" s="485" t="str">
        <f>'Data information'!C240</f>
        <v>งานประตู-หน้าต่าง</v>
      </c>
      <c r="D157" s="449"/>
      <c r="E157" s="458"/>
      <c r="F157" s="451"/>
      <c r="G157" s="451"/>
      <c r="H157" s="451"/>
      <c r="I157" s="451"/>
      <c r="J157" s="451"/>
      <c r="K157" s="451"/>
    </row>
    <row r="158" spans="1:11" s="500" customFormat="1" hidden="1">
      <c r="A158" s="451"/>
      <c r="B158" s="475"/>
      <c r="C158" s="485" t="str">
        <f>'Data information'!C375</f>
        <v>อาคาร 8</v>
      </c>
      <c r="D158" s="449"/>
      <c r="E158" s="450"/>
      <c r="F158" s="449"/>
      <c r="G158" s="449"/>
      <c r="H158" s="449"/>
      <c r="I158" s="449"/>
      <c r="J158" s="449"/>
      <c r="K158" s="469"/>
    </row>
    <row r="159" spans="1:11" s="500" customFormat="1" hidden="1">
      <c r="A159" s="460"/>
      <c r="B159" s="482"/>
      <c r="C159" s="489" t="str">
        <f>'Data information'!C376</f>
        <v xml:space="preserve"> - D1-ประตูบานเปิดคู่</v>
      </c>
      <c r="D159" s="449"/>
      <c r="E159" s="450" t="str">
        <f>'Data information'!D376</f>
        <v>ชุด</v>
      </c>
      <c r="F159" s="449">
        <f>'Data information'!E376</f>
        <v>27245.9</v>
      </c>
      <c r="G159" s="449">
        <f t="shared" ref="G159:G180" si="18">D159*F159</f>
        <v>0</v>
      </c>
      <c r="H159" s="449">
        <f>'Data information'!F376</f>
        <v>0</v>
      </c>
      <c r="I159" s="449">
        <f t="shared" ref="I159:I180" si="19">D159*H159</f>
        <v>0</v>
      </c>
      <c r="J159" s="449">
        <f t="shared" ref="J159:J180" si="20">G159+I159</f>
        <v>0</v>
      </c>
      <c r="K159" s="460"/>
    </row>
    <row r="160" spans="1:11" s="500" customFormat="1" hidden="1">
      <c r="A160" s="460"/>
      <c r="B160" s="482"/>
      <c r="C160" s="489" t="str">
        <f>'Data information'!C377</f>
        <v xml:space="preserve"> - D2-ประตูบานเปิดคู่</v>
      </c>
      <c r="D160" s="449"/>
      <c r="E160" s="450" t="str">
        <f>'Data information'!D377</f>
        <v>ชุด</v>
      </c>
      <c r="F160" s="449">
        <f>'Data information'!E377</f>
        <v>25245.000000000004</v>
      </c>
      <c r="G160" s="449">
        <f t="shared" si="18"/>
        <v>0</v>
      </c>
      <c r="H160" s="449">
        <f>'Data information'!F377</f>
        <v>0</v>
      </c>
      <c r="I160" s="449">
        <f t="shared" si="19"/>
        <v>0</v>
      </c>
      <c r="J160" s="449">
        <f t="shared" si="20"/>
        <v>0</v>
      </c>
      <c r="K160" s="460"/>
    </row>
    <row r="161" spans="1:11" s="500" customFormat="1" hidden="1">
      <c r="A161" s="460"/>
      <c r="B161" s="482"/>
      <c r="C161" s="489" t="str">
        <f>'Data information'!C378</f>
        <v xml:space="preserve"> - D3-ประตูบานเปิดเดี่ยว ประตูกันไฟ</v>
      </c>
      <c r="D161" s="449"/>
      <c r="E161" s="450" t="str">
        <f>'Data information'!D378</f>
        <v>ชุด</v>
      </c>
      <c r="F161" s="449">
        <f>'Data information'!E378</f>
        <v>16980</v>
      </c>
      <c r="G161" s="449">
        <f t="shared" si="18"/>
        <v>0</v>
      </c>
      <c r="H161" s="449">
        <f>'Data information'!F378</f>
        <v>1000</v>
      </c>
      <c r="I161" s="449">
        <f t="shared" si="19"/>
        <v>0</v>
      </c>
      <c r="J161" s="449">
        <f t="shared" si="20"/>
        <v>0</v>
      </c>
      <c r="K161" s="460"/>
    </row>
    <row r="162" spans="1:11" s="500" customFormat="1" hidden="1">
      <c r="A162" s="460"/>
      <c r="B162" s="482"/>
      <c r="C162" s="489" t="str">
        <f>'Data information'!C379</f>
        <v xml:space="preserve"> - D4-ประตูบานเปิดเดี่ยว</v>
      </c>
      <c r="D162" s="449"/>
      <c r="E162" s="450" t="str">
        <f>'Data information'!D379</f>
        <v>ชุด</v>
      </c>
      <c r="F162" s="449">
        <f>'Data information'!E379</f>
        <v>13090.000000000002</v>
      </c>
      <c r="G162" s="449">
        <f t="shared" si="18"/>
        <v>0</v>
      </c>
      <c r="H162" s="449">
        <f>'Data information'!F379</f>
        <v>0</v>
      </c>
      <c r="I162" s="449">
        <f t="shared" si="19"/>
        <v>0</v>
      </c>
      <c r="J162" s="449">
        <f t="shared" si="20"/>
        <v>0</v>
      </c>
      <c r="K162" s="460"/>
    </row>
    <row r="163" spans="1:11" s="500" customFormat="1" hidden="1">
      <c r="A163" s="460"/>
      <c r="B163" s="482"/>
      <c r="C163" s="489" t="str">
        <f>'Data information'!C380</f>
        <v xml:space="preserve"> - D5-ประตูบานเปิดเดี่ยว</v>
      </c>
      <c r="D163" s="449"/>
      <c r="E163" s="450" t="str">
        <f>'Data information'!D380</f>
        <v>ชุด</v>
      </c>
      <c r="F163" s="449">
        <f>'Data information'!E380</f>
        <v>4428</v>
      </c>
      <c r="G163" s="449">
        <f t="shared" si="18"/>
        <v>0</v>
      </c>
      <c r="H163" s="449">
        <f>'Data information'!F380</f>
        <v>180</v>
      </c>
      <c r="I163" s="449">
        <f t="shared" si="19"/>
        <v>0</v>
      </c>
      <c r="J163" s="449">
        <f t="shared" si="20"/>
        <v>0</v>
      </c>
      <c r="K163" s="460"/>
    </row>
    <row r="164" spans="1:11" s="500" customFormat="1" hidden="1">
      <c r="A164" s="460"/>
      <c r="B164" s="482"/>
      <c r="C164" s="489" t="str">
        <f>'Data information'!C381</f>
        <v xml:space="preserve"> - D6-ประตูบานเลื่อนเดี่ยว</v>
      </c>
      <c r="D164" s="449"/>
      <c r="E164" s="450" t="str">
        <f>'Data information'!D381</f>
        <v>ชุด</v>
      </c>
      <c r="F164" s="449">
        <f>'Data information'!E381</f>
        <v>5280</v>
      </c>
      <c r="G164" s="449">
        <f t="shared" si="18"/>
        <v>0</v>
      </c>
      <c r="H164" s="449">
        <f>'Data information'!F381</f>
        <v>240</v>
      </c>
      <c r="I164" s="449">
        <f t="shared" si="19"/>
        <v>0</v>
      </c>
      <c r="J164" s="449">
        <f t="shared" si="20"/>
        <v>0</v>
      </c>
      <c r="K164" s="460"/>
    </row>
    <row r="165" spans="1:11" s="500" customFormat="1" hidden="1">
      <c r="A165" s="460"/>
      <c r="B165" s="482"/>
      <c r="C165" s="489" t="str">
        <f>'Data information'!C382</f>
        <v xml:space="preserve"> - D7-ประตูบานเฟี้ยมกันเสียง</v>
      </c>
      <c r="D165" s="449"/>
      <c r="E165" s="450" t="str">
        <f>'Data information'!D382</f>
        <v>ชุด</v>
      </c>
      <c r="F165" s="449">
        <f>'Data information'!E382</f>
        <v>0</v>
      </c>
      <c r="G165" s="449">
        <f t="shared" si="18"/>
        <v>0</v>
      </c>
      <c r="H165" s="449">
        <f>'Data information'!F382</f>
        <v>0</v>
      </c>
      <c r="I165" s="449">
        <f t="shared" si="19"/>
        <v>0</v>
      </c>
      <c r="J165" s="449">
        <f t="shared" si="20"/>
        <v>0</v>
      </c>
      <c r="K165" s="460"/>
    </row>
    <row r="166" spans="1:11" s="500" customFormat="1" hidden="1">
      <c r="A166" s="460"/>
      <c r="B166" s="482"/>
      <c r="C166" s="489" t="str">
        <f>'Data information'!C383</f>
        <v xml:space="preserve"> - Ds-ประตูบานเปิดเดี่ยว</v>
      </c>
      <c r="D166" s="449"/>
      <c r="E166" s="450" t="str">
        <f>'Data information'!D383</f>
        <v>ชุด</v>
      </c>
      <c r="F166" s="449">
        <f>'Data information'!E383</f>
        <v>1650</v>
      </c>
      <c r="G166" s="449">
        <f t="shared" si="18"/>
        <v>0</v>
      </c>
      <c r="H166" s="449">
        <f>'Data information'!F383</f>
        <v>0</v>
      </c>
      <c r="I166" s="449">
        <f t="shared" si="19"/>
        <v>0</v>
      </c>
      <c r="J166" s="449">
        <f t="shared" si="20"/>
        <v>0</v>
      </c>
      <c r="K166" s="460"/>
    </row>
    <row r="167" spans="1:11" s="500" customFormat="1" hidden="1">
      <c r="A167" s="460"/>
      <c r="B167" s="482"/>
      <c r="C167" s="489" t="str">
        <f>'Data information'!C384</f>
        <v xml:space="preserve"> - W1-หน้าต่างบานเปิดเดี่ยว+ช่องแสงติดตาย (รวมกันสาดเหล็กแผ่นเรียบ)</v>
      </c>
      <c r="D167" s="449"/>
      <c r="E167" s="450" t="str">
        <f>'Data information'!D384</f>
        <v>ชุด</v>
      </c>
      <c r="F167" s="449">
        <f>'Data information'!E384</f>
        <v>12062.199999999999</v>
      </c>
      <c r="G167" s="449">
        <f t="shared" si="18"/>
        <v>0</v>
      </c>
      <c r="H167" s="449">
        <f>'Data information'!F384</f>
        <v>0</v>
      </c>
      <c r="I167" s="449">
        <f t="shared" si="19"/>
        <v>0</v>
      </c>
      <c r="J167" s="449">
        <f t="shared" si="20"/>
        <v>0</v>
      </c>
      <c r="K167" s="460"/>
    </row>
    <row r="168" spans="1:11" s="500" customFormat="1" hidden="1">
      <c r="A168" s="460"/>
      <c r="B168" s="482"/>
      <c r="C168" s="489" t="str">
        <f>'Data information'!C385</f>
        <v xml:space="preserve"> - W1A-หน้าต่างบานเปิดเดี่ยว+ช่องแสงติดตาย</v>
      </c>
      <c r="D168" s="449"/>
      <c r="E168" s="450" t="str">
        <f>'Data information'!D385</f>
        <v>ชุด</v>
      </c>
      <c r="F168" s="449">
        <f>'Data information'!E385</f>
        <v>8653</v>
      </c>
      <c r="G168" s="449">
        <f t="shared" si="18"/>
        <v>0</v>
      </c>
      <c r="H168" s="449">
        <f>'Data information'!F385</f>
        <v>0</v>
      </c>
      <c r="I168" s="449">
        <f t="shared" si="19"/>
        <v>0</v>
      </c>
      <c r="J168" s="449">
        <f t="shared" si="20"/>
        <v>0</v>
      </c>
      <c r="K168" s="460"/>
    </row>
    <row r="169" spans="1:11" s="500" customFormat="1" hidden="1">
      <c r="A169" s="460"/>
      <c r="B169" s="482"/>
      <c r="C169" s="489" t="str">
        <f>'Data information'!C386</f>
        <v xml:space="preserve"> - W2-หน้าต่างบานเลื่อนสลับ+ช่องแสงติดตาย (รวมกันสาดเหล็กแผ่นเรียบ)</v>
      </c>
      <c r="D169" s="449"/>
      <c r="E169" s="450" t="str">
        <f>'Data information'!D386</f>
        <v>ชุด</v>
      </c>
      <c r="F169" s="449">
        <f>'Data information'!E386</f>
        <v>17862.5</v>
      </c>
      <c r="G169" s="449">
        <f t="shared" si="18"/>
        <v>0</v>
      </c>
      <c r="H169" s="449">
        <f>'Data information'!F386</f>
        <v>0</v>
      </c>
      <c r="I169" s="449">
        <f t="shared" si="19"/>
        <v>0</v>
      </c>
      <c r="J169" s="449">
        <f t="shared" si="20"/>
        <v>0</v>
      </c>
      <c r="K169" s="460"/>
    </row>
    <row r="170" spans="1:11" s="500" customFormat="1" hidden="1">
      <c r="A170" s="460"/>
      <c r="B170" s="482"/>
      <c r="C170" s="489" t="str">
        <f>'Data information'!C387</f>
        <v xml:space="preserve"> - W2A-หน้าต่างบานเลื่อนสลับ+ช่องแสงติดตาย</v>
      </c>
      <c r="D170" s="449"/>
      <c r="E170" s="450" t="str">
        <f>'Data information'!D387</f>
        <v>ชุด</v>
      </c>
      <c r="F170" s="449">
        <f>'Data information'!E387</f>
        <v>15053.499999999998</v>
      </c>
      <c r="G170" s="449">
        <f t="shared" si="18"/>
        <v>0</v>
      </c>
      <c r="H170" s="449">
        <f>'Data information'!F387</f>
        <v>0</v>
      </c>
      <c r="I170" s="449">
        <f t="shared" si="19"/>
        <v>0</v>
      </c>
      <c r="J170" s="449">
        <f t="shared" si="20"/>
        <v>0</v>
      </c>
      <c r="K170" s="460"/>
    </row>
    <row r="171" spans="1:11" s="500" customFormat="1" hidden="1">
      <c r="A171" s="460"/>
      <c r="B171" s="482"/>
      <c r="C171" s="489" t="str">
        <f>'Data information'!C388</f>
        <v xml:space="preserve"> - W2B-หน้าต่างบานเลื่อนสลับ+ช่องแสงติดตาย</v>
      </c>
      <c r="D171" s="449"/>
      <c r="E171" s="450" t="str">
        <f>'Data information'!D388</f>
        <v>ชุด</v>
      </c>
      <c r="F171" s="449">
        <f>'Data information'!E388</f>
        <v>15688.874999999998</v>
      </c>
      <c r="G171" s="449">
        <f t="shared" si="18"/>
        <v>0</v>
      </c>
      <c r="H171" s="449">
        <f>'Data information'!F388</f>
        <v>0</v>
      </c>
      <c r="I171" s="449">
        <f t="shared" si="19"/>
        <v>0</v>
      </c>
      <c r="J171" s="449">
        <f t="shared" si="20"/>
        <v>0</v>
      </c>
      <c r="K171" s="460"/>
    </row>
    <row r="172" spans="1:11" s="500" customFormat="1" hidden="1">
      <c r="A172" s="460"/>
      <c r="B172" s="482"/>
      <c r="C172" s="489" t="str">
        <f>'Data information'!C389</f>
        <v xml:space="preserve"> - W3-หน้าต่างบานเลื่อนสลับ+ช่องแสงติดตาย</v>
      </c>
      <c r="D172" s="449"/>
      <c r="E172" s="450" t="str">
        <f>'Data information'!D389</f>
        <v>ชุด</v>
      </c>
      <c r="F172" s="449">
        <f>'Data information'!E389</f>
        <v>12120.999999999998</v>
      </c>
      <c r="G172" s="449">
        <f t="shared" si="18"/>
        <v>0</v>
      </c>
      <c r="H172" s="449">
        <f>'Data information'!F389</f>
        <v>0</v>
      </c>
      <c r="I172" s="449">
        <f t="shared" si="19"/>
        <v>0</v>
      </c>
      <c r="J172" s="449">
        <f t="shared" si="20"/>
        <v>0</v>
      </c>
      <c r="K172" s="460"/>
    </row>
    <row r="173" spans="1:11" s="500" customFormat="1" hidden="1">
      <c r="A173" s="460"/>
      <c r="B173" s="482"/>
      <c r="C173" s="489" t="str">
        <f>'Data information'!C390</f>
        <v xml:space="preserve"> - W3A-หน้าต่างบานเลื่อนสลับ+ช่องแสงติดตาย</v>
      </c>
      <c r="D173" s="449"/>
      <c r="E173" s="450" t="str">
        <f>'Data information'!D390</f>
        <v>ชุด</v>
      </c>
      <c r="F173" s="449">
        <f>'Data information'!E390</f>
        <v>12277.4</v>
      </c>
      <c r="G173" s="449">
        <f t="shared" si="18"/>
        <v>0</v>
      </c>
      <c r="H173" s="449">
        <f>'Data information'!F390</f>
        <v>0</v>
      </c>
      <c r="I173" s="449">
        <f t="shared" si="19"/>
        <v>0</v>
      </c>
      <c r="J173" s="449">
        <f t="shared" si="20"/>
        <v>0</v>
      </c>
      <c r="K173" s="460"/>
    </row>
    <row r="174" spans="1:11" s="500" customFormat="1" hidden="1">
      <c r="A174" s="460"/>
      <c r="B174" s="482"/>
      <c r="C174" s="489" t="str">
        <f>'Data information'!C391</f>
        <v xml:space="preserve"> - W4-หน้าต่างบานเลื่อนสลับ</v>
      </c>
      <c r="D174" s="449"/>
      <c r="E174" s="450" t="str">
        <f>'Data information'!D391</f>
        <v>ชุด</v>
      </c>
      <c r="F174" s="449">
        <f>'Data information'!E391</f>
        <v>4606.2349999999997</v>
      </c>
      <c r="G174" s="449">
        <f t="shared" si="18"/>
        <v>0</v>
      </c>
      <c r="H174" s="449">
        <f>'Data information'!F391</f>
        <v>0</v>
      </c>
      <c r="I174" s="449">
        <f t="shared" si="19"/>
        <v>0</v>
      </c>
      <c r="J174" s="449">
        <f t="shared" si="20"/>
        <v>0</v>
      </c>
      <c r="K174" s="460"/>
    </row>
    <row r="175" spans="1:11" s="500" customFormat="1" hidden="1">
      <c r="A175" s="460"/>
      <c r="B175" s="482"/>
      <c r="C175" s="489" t="str">
        <f>'Data information'!C392</f>
        <v xml:space="preserve"> - W5-หน้าต่างบานเลื่อนสลับ</v>
      </c>
      <c r="D175" s="449"/>
      <c r="E175" s="450" t="str">
        <f>'Data information'!D392</f>
        <v>ชุด</v>
      </c>
      <c r="F175" s="449">
        <f>'Data information'!E392</f>
        <v>6744.7499999999991</v>
      </c>
      <c r="G175" s="449">
        <f t="shared" si="18"/>
        <v>0</v>
      </c>
      <c r="H175" s="449">
        <f>'Data information'!F392</f>
        <v>0</v>
      </c>
      <c r="I175" s="449">
        <f t="shared" si="19"/>
        <v>0</v>
      </c>
      <c r="J175" s="449">
        <f t="shared" si="20"/>
        <v>0</v>
      </c>
      <c r="K175" s="460"/>
    </row>
    <row r="176" spans="1:11" s="500" customFormat="1" hidden="1">
      <c r="A176" s="460"/>
      <c r="B176" s="482"/>
      <c r="C176" s="489" t="str">
        <f>'Data information'!C393</f>
        <v xml:space="preserve"> - W6-หน้าต่างบานเกล็ดระบายอากาศ</v>
      </c>
      <c r="D176" s="449"/>
      <c r="E176" s="450" t="str">
        <f>'Data information'!D393</f>
        <v>ชุด</v>
      </c>
      <c r="F176" s="449">
        <f>'Data information'!E393</f>
        <v>4594.25</v>
      </c>
      <c r="G176" s="449">
        <f t="shared" si="18"/>
        <v>0</v>
      </c>
      <c r="H176" s="449">
        <f>'Data information'!F393</f>
        <v>0</v>
      </c>
      <c r="I176" s="449">
        <f t="shared" si="19"/>
        <v>0</v>
      </c>
      <c r="J176" s="449">
        <f t="shared" si="20"/>
        <v>0</v>
      </c>
      <c r="K176" s="460"/>
    </row>
    <row r="177" spans="1:11" s="500" customFormat="1" hidden="1">
      <c r="A177" s="460"/>
      <c r="B177" s="482"/>
      <c r="C177" s="489" t="str">
        <f>'Data information'!C394</f>
        <v xml:space="preserve"> - W6A-หน้าต่างบานเกล็ดระบายอากาศ</v>
      </c>
      <c r="D177" s="449"/>
      <c r="E177" s="450" t="str">
        <f>'Data information'!D394</f>
        <v>ชุด</v>
      </c>
      <c r="F177" s="449">
        <f>'Data information'!E394</f>
        <v>4056.6249999999995</v>
      </c>
      <c r="G177" s="449">
        <f t="shared" si="18"/>
        <v>0</v>
      </c>
      <c r="H177" s="449">
        <f>'Data information'!F394</f>
        <v>0</v>
      </c>
      <c r="I177" s="449">
        <f t="shared" si="19"/>
        <v>0</v>
      </c>
      <c r="J177" s="449">
        <f t="shared" si="20"/>
        <v>0</v>
      </c>
      <c r="K177" s="460"/>
    </row>
    <row r="178" spans="1:11" s="500" customFormat="1" hidden="1">
      <c r="A178" s="460"/>
      <c r="B178" s="482"/>
      <c r="C178" s="489" t="str">
        <f>'Data information'!C395</f>
        <v xml:space="preserve"> - W7-หน้าต่างบานเลื่อนคู่</v>
      </c>
      <c r="D178" s="449"/>
      <c r="E178" s="450" t="str">
        <f>'Data information'!D395</f>
        <v>ชุด</v>
      </c>
      <c r="F178" s="449">
        <f>'Data information'!E395</f>
        <v>7233.4999999999991</v>
      </c>
      <c r="G178" s="449">
        <f t="shared" si="18"/>
        <v>0</v>
      </c>
      <c r="H178" s="449">
        <f>'Data information'!F395</f>
        <v>0</v>
      </c>
      <c r="I178" s="449">
        <f t="shared" si="19"/>
        <v>0</v>
      </c>
      <c r="J178" s="449">
        <f t="shared" si="20"/>
        <v>0</v>
      </c>
      <c r="K178" s="460"/>
    </row>
    <row r="179" spans="1:11" s="500" customFormat="1" hidden="1">
      <c r="A179" s="460"/>
      <c r="B179" s="482"/>
      <c r="C179" s="489" t="str">
        <f>'Data information'!C396</f>
        <v xml:space="preserve"> - W8-หน้าต่างช่องแสงติดตาย</v>
      </c>
      <c r="D179" s="449"/>
      <c r="E179" s="450" t="str">
        <f>'Data information'!D396</f>
        <v>ชุด</v>
      </c>
      <c r="F179" s="449">
        <f>'Data information'!E396</f>
        <v>11290.125</v>
      </c>
      <c r="G179" s="449">
        <f t="shared" si="18"/>
        <v>0</v>
      </c>
      <c r="H179" s="449">
        <f>'Data information'!F396</f>
        <v>0</v>
      </c>
      <c r="I179" s="449">
        <f t="shared" si="19"/>
        <v>0</v>
      </c>
      <c r="J179" s="449">
        <f t="shared" si="20"/>
        <v>0</v>
      </c>
      <c r="K179" s="460"/>
    </row>
    <row r="180" spans="1:11" s="500" customFormat="1" hidden="1">
      <c r="A180" s="460"/>
      <c r="B180" s="482"/>
      <c r="C180" s="489" t="str">
        <f>'Data information'!C397</f>
        <v xml:space="preserve"> - W8A-หน้าต่างช่องแสงติดตาย</v>
      </c>
      <c r="D180" s="449"/>
      <c r="E180" s="450" t="str">
        <f>'Data information'!D397</f>
        <v>ชุด</v>
      </c>
      <c r="F180" s="449">
        <f>'Data information'!E397</f>
        <v>6431.95</v>
      </c>
      <c r="G180" s="449">
        <f t="shared" si="18"/>
        <v>0</v>
      </c>
      <c r="H180" s="449">
        <f>'Data information'!F397</f>
        <v>0</v>
      </c>
      <c r="I180" s="449">
        <f t="shared" si="19"/>
        <v>0</v>
      </c>
      <c r="J180" s="449">
        <f t="shared" si="20"/>
        <v>0</v>
      </c>
      <c r="K180" s="460"/>
    </row>
    <row r="181" spans="1:11" s="500" customFormat="1" hidden="1">
      <c r="A181" s="480"/>
      <c r="B181" s="481"/>
      <c r="C181" s="485" t="str">
        <f>'Data information'!C398</f>
        <v>งานสุขภัณฑ์</v>
      </c>
      <c r="D181" s="449"/>
      <c r="E181" s="458"/>
      <c r="F181" s="451"/>
      <c r="G181" s="451"/>
      <c r="H181" s="451"/>
      <c r="I181" s="451"/>
      <c r="J181" s="451"/>
      <c r="K181" s="451"/>
    </row>
    <row r="182" spans="1:11" s="500" customFormat="1" hidden="1">
      <c r="A182" s="451"/>
      <c r="B182" s="475"/>
      <c r="C182" s="489" t="str">
        <f>'Data information'!C399</f>
        <v xml:space="preserve"> - โถส้วมแบบนั่งราบ ชนิดชักโครก พร้อมอุปกรณ์ครบชุด  </v>
      </c>
      <c r="D182" s="449"/>
      <c r="E182" s="450" t="str">
        <f>'Data information'!D399</f>
        <v>ชุด</v>
      </c>
      <c r="F182" s="449">
        <f>'Data information'!E399</f>
        <v>3129.3</v>
      </c>
      <c r="G182" s="449">
        <f>D182*F182</f>
        <v>0</v>
      </c>
      <c r="H182" s="449">
        <f>'Data information'!F399</f>
        <v>450</v>
      </c>
      <c r="I182" s="449">
        <f>D182*H182</f>
        <v>0</v>
      </c>
      <c r="J182" s="449">
        <f>G182+I182</f>
        <v>0</v>
      </c>
      <c r="K182" s="469" t="s">
        <v>967</v>
      </c>
    </row>
    <row r="183" spans="1:11" s="500" customFormat="1" hidden="1">
      <c r="A183" s="460"/>
      <c r="B183" s="482"/>
      <c r="C183" s="489" t="str">
        <f>'Data information'!C400</f>
        <v xml:space="preserve"> - อ่างล้างหน้า ชนิดฝังใต้เคาน์เตอร์ พร้อมอุปกรณ์ครบชุด  </v>
      </c>
      <c r="D183" s="449"/>
      <c r="E183" s="450" t="str">
        <f>'Data information'!D400</f>
        <v>ชุด</v>
      </c>
      <c r="F183" s="449">
        <f>'Data information'!E400</f>
        <v>1762.9</v>
      </c>
      <c r="G183" s="449">
        <f t="shared" ref="G183:G195" si="21">D183*F183</f>
        <v>0</v>
      </c>
      <c r="H183" s="449">
        <f>'Data information'!F400</f>
        <v>450</v>
      </c>
      <c r="I183" s="449">
        <f t="shared" ref="I183:I195" si="22">D183*H183</f>
        <v>0</v>
      </c>
      <c r="J183" s="449">
        <f t="shared" ref="J183:J195" si="23">G183+I183</f>
        <v>0</v>
      </c>
      <c r="K183" s="460"/>
    </row>
    <row r="184" spans="1:11" s="500" customFormat="1" hidden="1">
      <c r="A184" s="460"/>
      <c r="B184" s="482"/>
      <c r="C184" s="489" t="str">
        <f>'Data information'!C401</f>
        <v xml:space="preserve"> - อ่างล้างหน้า ชนิดวางเคาน์เตอร์ พร้อมอุปกรณ์ครบชุด</v>
      </c>
      <c r="D184" s="449"/>
      <c r="E184" s="450" t="str">
        <f>'Data information'!D401</f>
        <v>ชุด</v>
      </c>
      <c r="F184" s="449">
        <f>'Data information'!E401</f>
        <v>1762.9</v>
      </c>
      <c r="G184" s="449">
        <f t="shared" si="21"/>
        <v>0</v>
      </c>
      <c r="H184" s="449">
        <f>'Data information'!F401</f>
        <v>450</v>
      </c>
      <c r="I184" s="449">
        <f t="shared" si="22"/>
        <v>0</v>
      </c>
      <c r="J184" s="449">
        <f t="shared" si="23"/>
        <v>0</v>
      </c>
      <c r="K184" s="460"/>
    </row>
    <row r="185" spans="1:11" s="500" customFormat="1" hidden="1">
      <c r="A185" s="460"/>
      <c r="B185" s="482"/>
      <c r="C185" s="489" t="str">
        <f>'Data information'!C402</f>
        <v xml:space="preserve"> - อ่างล้างหน้า ชนิดวางเคาน์เตอร์ พร้อมอุปกรณ์ครบชุด </v>
      </c>
      <c r="D185" s="449"/>
      <c r="E185" s="450" t="str">
        <f>'Data information'!D402</f>
        <v>ชุด</v>
      </c>
      <c r="F185" s="449">
        <f>'Data information'!E402</f>
        <v>1762.9</v>
      </c>
      <c r="G185" s="449">
        <f t="shared" si="21"/>
        <v>0</v>
      </c>
      <c r="H185" s="449">
        <f>'Data information'!F402</f>
        <v>450</v>
      </c>
      <c r="I185" s="449">
        <f t="shared" si="22"/>
        <v>0</v>
      </c>
      <c r="J185" s="449">
        <f t="shared" si="23"/>
        <v>0</v>
      </c>
      <c r="K185" s="460"/>
    </row>
    <row r="186" spans="1:11" s="500" customFormat="1" hidden="1">
      <c r="A186" s="460"/>
      <c r="B186" s="482"/>
      <c r="C186" s="489" t="str">
        <f>'Data information'!C403</f>
        <v xml:space="preserve"> - อ่างล้างหน้า แบบขาตั้งลอย พร้อมอุปกรณ์ครบชุด  ห้องผู้พิการ</v>
      </c>
      <c r="D186" s="449"/>
      <c r="E186" s="450" t="str">
        <f>'Data information'!D403</f>
        <v>ชุด</v>
      </c>
      <c r="F186" s="449">
        <f>'Data information'!E403</f>
        <v>3312.5</v>
      </c>
      <c r="G186" s="449">
        <f t="shared" si="21"/>
        <v>0</v>
      </c>
      <c r="H186" s="449">
        <f>'Data information'!F403</f>
        <v>450</v>
      </c>
      <c r="I186" s="449">
        <f t="shared" si="22"/>
        <v>0</v>
      </c>
      <c r="J186" s="449">
        <f t="shared" si="23"/>
        <v>0</v>
      </c>
      <c r="K186" s="460"/>
    </row>
    <row r="187" spans="1:11" s="500" customFormat="1" hidden="1">
      <c r="A187" s="460"/>
      <c r="B187" s="482"/>
      <c r="C187" s="489" t="str">
        <f>'Data information'!C404</f>
        <v xml:space="preserve"> - ก๊อกน้ำเย็นอ่างล้างหน้า</v>
      </c>
      <c r="D187" s="449"/>
      <c r="E187" s="450" t="str">
        <f>'Data information'!D404</f>
        <v>ชุด</v>
      </c>
      <c r="F187" s="449">
        <f>'Data information'!E404</f>
        <v>860.1</v>
      </c>
      <c r="G187" s="449">
        <f t="shared" si="21"/>
        <v>0</v>
      </c>
      <c r="H187" s="449">
        <f>'Data information'!F404</f>
        <v>0</v>
      </c>
      <c r="I187" s="449">
        <f t="shared" si="22"/>
        <v>0</v>
      </c>
      <c r="J187" s="449">
        <f t="shared" si="23"/>
        <v>0</v>
      </c>
      <c r="K187" s="460"/>
    </row>
    <row r="188" spans="1:11" s="500" customFormat="1" hidden="1">
      <c r="A188" s="460"/>
      <c r="B188" s="482"/>
      <c r="C188" s="489" t="str">
        <f>'Data information'!C405</f>
        <v xml:space="preserve"> - ก๊อกน้ำเย็นอ่างล้างหน้า</v>
      </c>
      <c r="D188" s="449"/>
      <c r="E188" s="450" t="str">
        <f>'Data information'!D405</f>
        <v>ชุด</v>
      </c>
      <c r="F188" s="449">
        <f>'Data information'!E405</f>
        <v>860.1</v>
      </c>
      <c r="G188" s="449">
        <f t="shared" si="21"/>
        <v>0</v>
      </c>
      <c r="H188" s="449">
        <f>'Data information'!F405</f>
        <v>0</v>
      </c>
      <c r="I188" s="449">
        <f t="shared" si="22"/>
        <v>0</v>
      </c>
      <c r="J188" s="449">
        <f t="shared" si="23"/>
        <v>0</v>
      </c>
      <c r="K188" s="460"/>
    </row>
    <row r="189" spans="1:11" s="500" customFormat="1" hidden="1">
      <c r="A189" s="460"/>
      <c r="B189" s="482"/>
      <c r="C189" s="489" t="str">
        <f>'Data information'!C406</f>
        <v xml:space="preserve"> - ก๊อกน้ำเย็นอ่างล้างหน้า</v>
      </c>
      <c r="D189" s="449"/>
      <c r="E189" s="450" t="str">
        <f>'Data information'!D406</f>
        <v>ชุด</v>
      </c>
      <c r="F189" s="449">
        <f>'Data information'!E406</f>
        <v>860.1</v>
      </c>
      <c r="G189" s="449">
        <f t="shared" si="21"/>
        <v>0</v>
      </c>
      <c r="H189" s="449">
        <f>'Data information'!F406</f>
        <v>0</v>
      </c>
      <c r="I189" s="449">
        <f t="shared" si="22"/>
        <v>0</v>
      </c>
      <c r="J189" s="449">
        <f t="shared" si="23"/>
        <v>0</v>
      </c>
      <c r="K189" s="460"/>
    </row>
    <row r="190" spans="1:11" s="500" customFormat="1" hidden="1">
      <c r="A190" s="460"/>
      <c r="B190" s="482"/>
      <c r="C190" s="489" t="str">
        <f>'Data information'!C407</f>
        <v xml:space="preserve"> - โถปัสสาวะ  พร้อมอุปกรณ์ครบชุด  </v>
      </c>
      <c r="D190" s="449"/>
      <c r="E190" s="450" t="str">
        <f>'Data information'!D407</f>
        <v>ชุด</v>
      </c>
      <c r="F190" s="449">
        <f>'Data information'!E407</f>
        <v>2348.5</v>
      </c>
      <c r="G190" s="449">
        <f t="shared" si="21"/>
        <v>0</v>
      </c>
      <c r="H190" s="449">
        <f>'Data information'!F407</f>
        <v>450</v>
      </c>
      <c r="I190" s="449">
        <f t="shared" si="22"/>
        <v>0</v>
      </c>
      <c r="J190" s="449">
        <f t="shared" si="23"/>
        <v>0</v>
      </c>
      <c r="K190" s="469" t="s">
        <v>967</v>
      </c>
    </row>
    <row r="191" spans="1:11" s="500" customFormat="1" hidden="1">
      <c r="A191" s="460"/>
      <c r="B191" s="482"/>
      <c r="C191" s="489" t="str">
        <f>'Data information'!C408</f>
        <v xml:space="preserve"> - สายชำระ</v>
      </c>
      <c r="D191" s="449"/>
      <c r="E191" s="450" t="str">
        <f>'Data information'!D408</f>
        <v>ชุด</v>
      </c>
      <c r="F191" s="449">
        <f>'Data information'!E408</f>
        <v>488</v>
      </c>
      <c r="G191" s="449">
        <f t="shared" si="21"/>
        <v>0</v>
      </c>
      <c r="H191" s="449">
        <f>'Data information'!F408</f>
        <v>35</v>
      </c>
      <c r="I191" s="449">
        <f t="shared" si="22"/>
        <v>0</v>
      </c>
      <c r="J191" s="449">
        <f t="shared" si="23"/>
        <v>0</v>
      </c>
      <c r="K191" s="460"/>
    </row>
    <row r="192" spans="1:11" s="500" customFormat="1" hidden="1">
      <c r="A192" s="460"/>
      <c r="B192" s="482"/>
      <c r="C192" s="489" t="str">
        <f>'Data information'!C409</f>
        <v xml:space="preserve"> - ตะแกรงดักกลิ่น ขนาด  2 นิ้ว</v>
      </c>
      <c r="D192" s="449"/>
      <c r="E192" s="450" t="str">
        <f>'Data information'!D409</f>
        <v>ชุด</v>
      </c>
      <c r="F192" s="449">
        <f>'Data information'!E409</f>
        <v>353.8</v>
      </c>
      <c r="G192" s="449">
        <f t="shared" si="21"/>
        <v>0</v>
      </c>
      <c r="H192" s="449">
        <f>'Data information'!F409</f>
        <v>0</v>
      </c>
      <c r="I192" s="449">
        <f t="shared" si="22"/>
        <v>0</v>
      </c>
      <c r="J192" s="449">
        <f t="shared" si="23"/>
        <v>0</v>
      </c>
      <c r="K192" s="460"/>
    </row>
    <row r="193" spans="1:11" s="500" customFormat="1" hidden="1">
      <c r="A193" s="460"/>
      <c r="B193" s="482"/>
      <c r="C193" s="489" t="str">
        <f>'Data information'!C410</f>
        <v xml:space="preserve"> - ก๊อกน้ำล้างพื้น  ***ติดใต้ชาวเวอร์ +0.45 ม.</v>
      </c>
      <c r="D193" s="449"/>
      <c r="E193" s="450" t="str">
        <f>'Data information'!D410</f>
        <v>ชุด</v>
      </c>
      <c r="F193" s="449">
        <f>'Data information'!E410</f>
        <v>292.8</v>
      </c>
      <c r="G193" s="449">
        <f t="shared" si="21"/>
        <v>0</v>
      </c>
      <c r="H193" s="449">
        <f>'Data information'!F410</f>
        <v>25</v>
      </c>
      <c r="I193" s="449">
        <f t="shared" si="22"/>
        <v>0</v>
      </c>
      <c r="J193" s="449">
        <f t="shared" si="23"/>
        <v>0</v>
      </c>
      <c r="K193" s="460"/>
    </row>
    <row r="194" spans="1:11" s="500" customFormat="1" hidden="1">
      <c r="A194" s="460"/>
      <c r="B194" s="482"/>
      <c r="C194" s="489" t="str">
        <f>'Data information'!C411</f>
        <v xml:space="preserve"> - ที่ใส่กระดาษชำระสำเร็จรูป JRT</v>
      </c>
      <c r="D194" s="449"/>
      <c r="E194" s="450" t="str">
        <f>'Data information'!D411</f>
        <v>ชุด</v>
      </c>
      <c r="F194" s="449">
        <f>'Data information'!E411</f>
        <v>0</v>
      </c>
      <c r="G194" s="449">
        <f t="shared" si="21"/>
        <v>0</v>
      </c>
      <c r="H194" s="449">
        <f>'Data information'!F411</f>
        <v>0</v>
      </c>
      <c r="I194" s="449">
        <f t="shared" si="22"/>
        <v>0</v>
      </c>
      <c r="J194" s="449">
        <f t="shared" si="23"/>
        <v>0</v>
      </c>
      <c r="K194" s="469" t="s">
        <v>967</v>
      </c>
    </row>
    <row r="195" spans="1:11" s="500" customFormat="1" hidden="1">
      <c r="A195" s="460"/>
      <c r="B195" s="482"/>
      <c r="C195" s="489" t="str">
        <f>'Data information'!C412</f>
        <v xml:space="preserve"> - ราวจับสแตนเลส (ราวทรงตัวอ่างล้างหน้า+ราวทรงตัวขวา+ราวทรงตัวซ้าย)</v>
      </c>
      <c r="D195" s="449"/>
      <c r="E195" s="450" t="str">
        <f>'Data information'!D412</f>
        <v>ชุด</v>
      </c>
      <c r="F195" s="449">
        <f>'Data information'!E412</f>
        <v>12419.6</v>
      </c>
      <c r="G195" s="449">
        <f t="shared" si="21"/>
        <v>0</v>
      </c>
      <c r="H195" s="449">
        <f>'Data information'!F412</f>
        <v>105</v>
      </c>
      <c r="I195" s="449">
        <f t="shared" si="22"/>
        <v>0</v>
      </c>
      <c r="J195" s="449">
        <f t="shared" si="23"/>
        <v>0</v>
      </c>
      <c r="K195" s="460"/>
    </row>
    <row r="196" spans="1:11" s="500" customFormat="1" hidden="1">
      <c r="A196" s="460"/>
      <c r="B196" s="482"/>
      <c r="C196" s="489" t="str">
        <f>'Data information'!C413</f>
        <v xml:space="preserve"> - ฝักบัวสายอ่อนพร้อมก๊อกยืนอาบวาวล์ลอย</v>
      </c>
      <c r="D196" s="449"/>
      <c r="E196" s="450" t="str">
        <f>'Data information'!D413</f>
        <v>ชุด</v>
      </c>
      <c r="F196" s="449">
        <f>'Data information'!E413</f>
        <v>2907.5</v>
      </c>
      <c r="G196" s="449">
        <f>D196*F196</f>
        <v>0</v>
      </c>
      <c r="H196" s="449">
        <f>'Data information'!F413</f>
        <v>70</v>
      </c>
      <c r="I196" s="449">
        <f>D196*H196</f>
        <v>0</v>
      </c>
      <c r="J196" s="449">
        <f>G196+I196</f>
        <v>0</v>
      </c>
      <c r="K196" s="460"/>
    </row>
    <row r="197" spans="1:11" s="500" customFormat="1" hidden="1">
      <c r="A197" s="460"/>
      <c r="B197" s="482"/>
      <c r="C197" s="489" t="str">
        <f>'Data information'!C414</f>
        <v xml:space="preserve"> - กระจกเงา ขนาด 5.00x1.00 ม.</v>
      </c>
      <c r="D197" s="449"/>
      <c r="E197" s="450" t="str">
        <f>'Data information'!D414</f>
        <v>ชุด</v>
      </c>
      <c r="F197" s="449">
        <f>'Data information'!E414</f>
        <v>2220</v>
      </c>
      <c r="G197" s="449">
        <f t="shared" ref="G197:G219" si="24">D197*F197</f>
        <v>0</v>
      </c>
      <c r="H197" s="449">
        <f>'Data information'!F414</f>
        <v>495</v>
      </c>
      <c r="I197" s="449">
        <f t="shared" ref="I197:I219" si="25">D197*H197</f>
        <v>0</v>
      </c>
      <c r="J197" s="449">
        <f t="shared" ref="J197:J219" si="26">G197+I197</f>
        <v>0</v>
      </c>
      <c r="K197" s="460"/>
    </row>
    <row r="198" spans="1:11" s="500" customFormat="1" hidden="1">
      <c r="A198" s="460"/>
      <c r="B198" s="482"/>
      <c r="C198" s="489" t="str">
        <f>'Data information'!C415</f>
        <v xml:space="preserve"> - กระจกเงา ขนาด 3.90x1.00 ม.</v>
      </c>
      <c r="D198" s="449"/>
      <c r="E198" s="450" t="str">
        <f>'Data information'!D415</f>
        <v>ชุด</v>
      </c>
      <c r="F198" s="449">
        <f>'Data information'!E415</f>
        <v>1730</v>
      </c>
      <c r="G198" s="449">
        <f t="shared" si="24"/>
        <v>0</v>
      </c>
      <c r="H198" s="449">
        <f>'Data information'!F415</f>
        <v>386</v>
      </c>
      <c r="I198" s="449">
        <f t="shared" si="25"/>
        <v>0</v>
      </c>
      <c r="J198" s="449">
        <f t="shared" si="26"/>
        <v>0</v>
      </c>
      <c r="K198" s="460"/>
    </row>
    <row r="199" spans="1:11" s="500" customFormat="1" hidden="1">
      <c r="A199" s="460"/>
      <c r="B199" s="482"/>
      <c r="C199" s="489" t="str">
        <f>'Data information'!C416</f>
        <v xml:space="preserve"> - กระจกเงา ขนาด 3.70x1.00 ม.</v>
      </c>
      <c r="D199" s="449"/>
      <c r="E199" s="450" t="str">
        <f>'Data information'!D416</f>
        <v>ชุด</v>
      </c>
      <c r="F199" s="449">
        <f>'Data information'!E416</f>
        <v>1640</v>
      </c>
      <c r="G199" s="449">
        <f t="shared" si="24"/>
        <v>0</v>
      </c>
      <c r="H199" s="449">
        <f>'Data information'!F416</f>
        <v>366</v>
      </c>
      <c r="I199" s="449">
        <f t="shared" si="25"/>
        <v>0</v>
      </c>
      <c r="J199" s="449">
        <f t="shared" si="26"/>
        <v>0</v>
      </c>
      <c r="K199" s="460"/>
    </row>
    <row r="200" spans="1:11" s="500" customFormat="1" hidden="1">
      <c r="A200" s="460"/>
      <c r="B200" s="482"/>
      <c r="C200" s="489" t="str">
        <f>'Data information'!C417</f>
        <v xml:space="preserve"> - กระจกเงา ขนาด 3.65x1.00 ม.</v>
      </c>
      <c r="D200" s="449"/>
      <c r="E200" s="450" t="str">
        <f>'Data information'!D417</f>
        <v>ชุด</v>
      </c>
      <c r="F200" s="449">
        <f>'Data information'!E417</f>
        <v>1620</v>
      </c>
      <c r="G200" s="449">
        <f t="shared" si="24"/>
        <v>0</v>
      </c>
      <c r="H200" s="449">
        <f>'Data information'!F417</f>
        <v>361</v>
      </c>
      <c r="I200" s="449">
        <f t="shared" si="25"/>
        <v>0</v>
      </c>
      <c r="J200" s="449">
        <f t="shared" si="26"/>
        <v>0</v>
      </c>
      <c r="K200" s="460"/>
    </row>
    <row r="201" spans="1:11" s="500" customFormat="1" hidden="1">
      <c r="A201" s="460"/>
      <c r="B201" s="482"/>
      <c r="C201" s="489" t="str">
        <f>'Data information'!C418</f>
        <v xml:space="preserve"> - กระจกเงา ขนาด 3.50x1.00 ม.</v>
      </c>
      <c r="D201" s="449"/>
      <c r="E201" s="450" t="str">
        <f>'Data information'!D418</f>
        <v>ชุด</v>
      </c>
      <c r="F201" s="449">
        <f>'Data information'!E418</f>
        <v>1550</v>
      </c>
      <c r="G201" s="449">
        <f t="shared" si="24"/>
        <v>0</v>
      </c>
      <c r="H201" s="449">
        <f>'Data information'!F418</f>
        <v>346</v>
      </c>
      <c r="I201" s="449">
        <f t="shared" si="25"/>
        <v>0</v>
      </c>
      <c r="J201" s="449">
        <f t="shared" si="26"/>
        <v>0</v>
      </c>
      <c r="K201" s="460"/>
    </row>
    <row r="202" spans="1:11" s="500" customFormat="1" hidden="1">
      <c r="A202" s="460"/>
      <c r="B202" s="482"/>
      <c r="C202" s="489" t="str">
        <f>'Data information'!C419</f>
        <v xml:space="preserve"> - กระจกเงา ขนาด 3.35x1.00 ม.</v>
      </c>
      <c r="D202" s="449"/>
      <c r="E202" s="450" t="str">
        <f>'Data information'!D419</f>
        <v>ชุด</v>
      </c>
      <c r="F202" s="449">
        <f>'Data information'!E419</f>
        <v>1490</v>
      </c>
      <c r="G202" s="449">
        <f t="shared" si="24"/>
        <v>0</v>
      </c>
      <c r="H202" s="449">
        <f>'Data information'!F419</f>
        <v>331</v>
      </c>
      <c r="I202" s="449">
        <f t="shared" si="25"/>
        <v>0</v>
      </c>
      <c r="J202" s="449">
        <f t="shared" si="26"/>
        <v>0</v>
      </c>
      <c r="K202" s="460"/>
    </row>
    <row r="203" spans="1:11" s="500" customFormat="1" hidden="1">
      <c r="A203" s="460"/>
      <c r="B203" s="482"/>
      <c r="C203" s="489" t="str">
        <f>'Data information'!C420</f>
        <v xml:space="preserve"> - กระจกเงา ขนาด 3.30x1.00 ม.</v>
      </c>
      <c r="D203" s="449"/>
      <c r="E203" s="450" t="str">
        <f>'Data information'!D420</f>
        <v>ชุด</v>
      </c>
      <c r="F203" s="449">
        <f>'Data information'!E420</f>
        <v>1470</v>
      </c>
      <c r="G203" s="449">
        <f t="shared" si="24"/>
        <v>0</v>
      </c>
      <c r="H203" s="449">
        <f>'Data information'!F420</f>
        <v>326</v>
      </c>
      <c r="I203" s="449">
        <f t="shared" si="25"/>
        <v>0</v>
      </c>
      <c r="J203" s="449">
        <f t="shared" si="26"/>
        <v>0</v>
      </c>
      <c r="K203" s="460"/>
    </row>
    <row r="204" spans="1:11" s="500" customFormat="1" hidden="1">
      <c r="A204" s="460"/>
      <c r="B204" s="482"/>
      <c r="C204" s="489" t="str">
        <f>'Data information'!C421</f>
        <v xml:space="preserve"> - กระจกเงา ขนาด 3.25x1.00 ม.</v>
      </c>
      <c r="D204" s="449"/>
      <c r="E204" s="450" t="str">
        <f>'Data information'!D421</f>
        <v>ชุด</v>
      </c>
      <c r="F204" s="449">
        <f>'Data information'!E421</f>
        <v>1440</v>
      </c>
      <c r="G204" s="449">
        <f t="shared" si="24"/>
        <v>0</v>
      </c>
      <c r="H204" s="449">
        <f>'Data information'!F421</f>
        <v>321</v>
      </c>
      <c r="I204" s="449">
        <f t="shared" si="25"/>
        <v>0</v>
      </c>
      <c r="J204" s="449">
        <f t="shared" si="26"/>
        <v>0</v>
      </c>
      <c r="K204" s="460"/>
    </row>
    <row r="205" spans="1:11" s="500" customFormat="1" hidden="1">
      <c r="A205" s="460"/>
      <c r="B205" s="482"/>
      <c r="C205" s="489" t="str">
        <f>'Data information'!C422</f>
        <v xml:space="preserve"> - กระจกเงา ขนาด 3.20x1.00 ม.</v>
      </c>
      <c r="D205" s="449"/>
      <c r="E205" s="450" t="str">
        <f>'Data information'!D422</f>
        <v>ชุด</v>
      </c>
      <c r="F205" s="449">
        <f>'Data information'!E422</f>
        <v>1420</v>
      </c>
      <c r="G205" s="449">
        <f t="shared" si="24"/>
        <v>0</v>
      </c>
      <c r="H205" s="449">
        <f>'Data information'!F422</f>
        <v>316</v>
      </c>
      <c r="I205" s="449">
        <f t="shared" si="25"/>
        <v>0</v>
      </c>
      <c r="J205" s="449">
        <f t="shared" si="26"/>
        <v>0</v>
      </c>
      <c r="K205" s="460"/>
    </row>
    <row r="206" spans="1:11" s="500" customFormat="1" hidden="1">
      <c r="A206" s="460"/>
      <c r="B206" s="482"/>
      <c r="C206" s="489" t="str">
        <f>'Data information'!C423</f>
        <v xml:space="preserve"> - กระจกเงา ขนาด 3.15x1.00 ม.</v>
      </c>
      <c r="D206" s="449"/>
      <c r="E206" s="450" t="str">
        <f>'Data information'!D423</f>
        <v>ชุด</v>
      </c>
      <c r="F206" s="449">
        <f>'Data information'!E423</f>
        <v>1400</v>
      </c>
      <c r="G206" s="449">
        <f t="shared" si="24"/>
        <v>0</v>
      </c>
      <c r="H206" s="449">
        <f>'Data information'!F423</f>
        <v>311</v>
      </c>
      <c r="I206" s="449">
        <f t="shared" si="25"/>
        <v>0</v>
      </c>
      <c r="J206" s="449">
        <f t="shared" si="26"/>
        <v>0</v>
      </c>
      <c r="K206" s="460"/>
    </row>
    <row r="207" spans="1:11" s="500" customFormat="1" hidden="1">
      <c r="A207" s="460"/>
      <c r="B207" s="482"/>
      <c r="C207" s="489" t="str">
        <f>'Data information'!C424</f>
        <v xml:space="preserve"> - กระจกเงา ขนาด 3.10x1.00 ม.</v>
      </c>
      <c r="D207" s="449"/>
      <c r="E207" s="450" t="str">
        <f>'Data information'!D424</f>
        <v>ชุด</v>
      </c>
      <c r="F207" s="449">
        <f>'Data information'!E424</f>
        <v>1380</v>
      </c>
      <c r="G207" s="449">
        <f t="shared" si="24"/>
        <v>0</v>
      </c>
      <c r="H207" s="449">
        <f>'Data information'!F424</f>
        <v>306</v>
      </c>
      <c r="I207" s="449">
        <f t="shared" si="25"/>
        <v>0</v>
      </c>
      <c r="J207" s="449">
        <f t="shared" si="26"/>
        <v>0</v>
      </c>
      <c r="K207" s="460"/>
    </row>
    <row r="208" spans="1:11" s="500" customFormat="1" hidden="1">
      <c r="A208" s="460"/>
      <c r="B208" s="482"/>
      <c r="C208" s="489" t="str">
        <f>'Data information'!C425</f>
        <v xml:space="preserve"> - กระจกเงา ขนาด 3.00x1.00 ม.</v>
      </c>
      <c r="D208" s="449"/>
      <c r="E208" s="450" t="str">
        <f>'Data information'!D425</f>
        <v>ชุด</v>
      </c>
      <c r="F208" s="449">
        <f>'Data information'!E425</f>
        <v>1330</v>
      </c>
      <c r="G208" s="449">
        <f t="shared" si="24"/>
        <v>0</v>
      </c>
      <c r="H208" s="449">
        <f>'Data information'!F425</f>
        <v>297</v>
      </c>
      <c r="I208" s="449">
        <f t="shared" si="25"/>
        <v>0</v>
      </c>
      <c r="J208" s="449">
        <f t="shared" si="26"/>
        <v>0</v>
      </c>
      <c r="K208" s="460"/>
    </row>
    <row r="209" spans="1:11" s="500" customFormat="1" hidden="1">
      <c r="A209" s="460"/>
      <c r="B209" s="482"/>
      <c r="C209" s="489" t="str">
        <f>'Data information'!C426</f>
        <v xml:space="preserve"> - กระจกเงา ขนาด 2.90x1.00 ม.</v>
      </c>
      <c r="D209" s="449"/>
      <c r="E209" s="450" t="str">
        <f>'Data information'!D426</f>
        <v>ชุด</v>
      </c>
      <c r="F209" s="449">
        <f>'Data information'!E426</f>
        <v>1290</v>
      </c>
      <c r="G209" s="449">
        <f t="shared" si="24"/>
        <v>0</v>
      </c>
      <c r="H209" s="449">
        <f>'Data information'!F426</f>
        <v>287</v>
      </c>
      <c r="I209" s="449">
        <f t="shared" si="25"/>
        <v>0</v>
      </c>
      <c r="J209" s="449">
        <f t="shared" si="26"/>
        <v>0</v>
      </c>
      <c r="K209" s="460"/>
    </row>
    <row r="210" spans="1:11" s="500" customFormat="1" hidden="1">
      <c r="A210" s="460"/>
      <c r="B210" s="482"/>
      <c r="C210" s="489" t="str">
        <f>'Data information'!C427</f>
        <v xml:space="preserve"> - กระจกเงา ขนาด 2.20x1.00 ม.</v>
      </c>
      <c r="D210" s="449"/>
      <c r="E210" s="450" t="str">
        <f>'Data information'!D427</f>
        <v>ชุด</v>
      </c>
      <c r="F210" s="449">
        <f>'Data information'!E427</f>
        <v>980</v>
      </c>
      <c r="G210" s="449">
        <f t="shared" si="24"/>
        <v>0</v>
      </c>
      <c r="H210" s="449">
        <f>'Data information'!F427</f>
        <v>217</v>
      </c>
      <c r="I210" s="449">
        <f t="shared" si="25"/>
        <v>0</v>
      </c>
      <c r="J210" s="449">
        <f t="shared" si="26"/>
        <v>0</v>
      </c>
      <c r="K210" s="460"/>
    </row>
    <row r="211" spans="1:11" s="500" customFormat="1" hidden="1">
      <c r="A211" s="460"/>
      <c r="B211" s="482"/>
      <c r="C211" s="489" t="str">
        <f>'Data information'!C428</f>
        <v xml:space="preserve"> - กระจกเงา ขนาด 1.90x1.00 ม.</v>
      </c>
      <c r="D211" s="449"/>
      <c r="E211" s="450" t="str">
        <f>'Data information'!D428</f>
        <v>ชุด</v>
      </c>
      <c r="F211" s="449">
        <f>'Data information'!E428</f>
        <v>840</v>
      </c>
      <c r="G211" s="449">
        <f t="shared" si="24"/>
        <v>0</v>
      </c>
      <c r="H211" s="449">
        <f>'Data information'!F428</f>
        <v>188</v>
      </c>
      <c r="I211" s="449">
        <f t="shared" si="25"/>
        <v>0</v>
      </c>
      <c r="J211" s="449">
        <f t="shared" si="26"/>
        <v>0</v>
      </c>
      <c r="K211" s="460"/>
    </row>
    <row r="212" spans="1:11" s="500" customFormat="1" hidden="1">
      <c r="A212" s="460"/>
      <c r="B212" s="482"/>
      <c r="C212" s="489" t="str">
        <f>'Data information'!C429</f>
        <v xml:space="preserve"> - กระจกเงา ขนาด 1.60x1.00 ม.</v>
      </c>
      <c r="D212" s="449"/>
      <c r="E212" s="450" t="str">
        <f>'Data information'!D429</f>
        <v>ชุด</v>
      </c>
      <c r="F212" s="449">
        <f>'Data information'!E429</f>
        <v>710</v>
      </c>
      <c r="G212" s="449">
        <f t="shared" si="24"/>
        <v>0</v>
      </c>
      <c r="H212" s="449">
        <f>'Data information'!F429</f>
        <v>158</v>
      </c>
      <c r="I212" s="449">
        <f t="shared" si="25"/>
        <v>0</v>
      </c>
      <c r="J212" s="449">
        <f t="shared" si="26"/>
        <v>0</v>
      </c>
      <c r="K212" s="460"/>
    </row>
    <row r="213" spans="1:11" s="500" customFormat="1" hidden="1">
      <c r="A213" s="460"/>
      <c r="B213" s="482"/>
      <c r="C213" s="489" t="str">
        <f>'Data information'!C430</f>
        <v xml:space="preserve"> - กระจกเงา ขนาด 1.00x1.00 ม.</v>
      </c>
      <c r="D213" s="449"/>
      <c r="E213" s="450" t="str">
        <f>'Data information'!D430</f>
        <v>ชุด</v>
      </c>
      <c r="F213" s="449">
        <f>'Data information'!E430</f>
        <v>440</v>
      </c>
      <c r="G213" s="449">
        <f t="shared" si="24"/>
        <v>0</v>
      </c>
      <c r="H213" s="449">
        <f>'Data information'!F430</f>
        <v>99</v>
      </c>
      <c r="I213" s="449">
        <f t="shared" si="25"/>
        <v>0</v>
      </c>
      <c r="J213" s="449">
        <f t="shared" si="26"/>
        <v>0</v>
      </c>
      <c r="K213" s="460"/>
    </row>
    <row r="214" spans="1:11" s="500" customFormat="1" hidden="1">
      <c r="A214" s="460"/>
      <c r="B214" s="482"/>
      <c r="C214" s="489" t="str">
        <f>'Data information'!C431</f>
        <v xml:space="preserve"> - กระจกเงา ขนาด 0.60x1.00 ม.</v>
      </c>
      <c r="D214" s="449"/>
      <c r="E214" s="450" t="str">
        <f>'Data information'!D431</f>
        <v>ชุด</v>
      </c>
      <c r="F214" s="449">
        <f>'Data information'!E431</f>
        <v>270</v>
      </c>
      <c r="G214" s="449">
        <f t="shared" si="24"/>
        <v>0</v>
      </c>
      <c r="H214" s="449">
        <f>'Data information'!F431</f>
        <v>59</v>
      </c>
      <c r="I214" s="449">
        <f t="shared" si="25"/>
        <v>0</v>
      </c>
      <c r="J214" s="449">
        <f t="shared" si="26"/>
        <v>0</v>
      </c>
      <c r="K214" s="460"/>
    </row>
    <row r="215" spans="1:11" s="500" customFormat="1" hidden="1">
      <c r="A215" s="460"/>
      <c r="B215" s="482"/>
      <c r="C215" s="489" t="str">
        <f>'Data information'!C432</f>
        <v xml:space="preserve"> - ผ11 ผนังห้องน้ำสำเร็จรูป แบบเต็มห้อง</v>
      </c>
      <c r="D215" s="449"/>
      <c r="E215" s="450" t="str">
        <f>'Data information'!D432</f>
        <v>ชุด</v>
      </c>
      <c r="F215" s="449">
        <f>'Data information'!E432</f>
        <v>10700</v>
      </c>
      <c r="G215" s="449">
        <f t="shared" si="24"/>
        <v>0</v>
      </c>
      <c r="H215" s="449">
        <f>'Data information'!F432</f>
        <v>800</v>
      </c>
      <c r="I215" s="449">
        <f t="shared" si="25"/>
        <v>0</v>
      </c>
      <c r="J215" s="449">
        <f t="shared" si="26"/>
        <v>0</v>
      </c>
      <c r="K215" s="460"/>
    </row>
    <row r="216" spans="1:11" s="500" customFormat="1" hidden="1">
      <c r="A216" s="460"/>
      <c r="B216" s="482"/>
      <c r="C216" s="489" t="str">
        <f>'Data information'!C433</f>
        <v xml:space="preserve"> - ผ11 ผนังห้องน้ำสำเร็จรูป แบบครึ่งห้อง</v>
      </c>
      <c r="D216" s="449"/>
      <c r="E216" s="450" t="str">
        <f>'Data information'!D433</f>
        <v>ชุด</v>
      </c>
      <c r="F216" s="449">
        <f>'Data information'!E433</f>
        <v>9800</v>
      </c>
      <c r="G216" s="449">
        <f t="shared" si="24"/>
        <v>0</v>
      </c>
      <c r="H216" s="449">
        <f>'Data information'!F433</f>
        <v>650</v>
      </c>
      <c r="I216" s="449">
        <f t="shared" si="25"/>
        <v>0</v>
      </c>
      <c r="J216" s="449">
        <f t="shared" si="26"/>
        <v>0</v>
      </c>
      <c r="K216" s="460"/>
    </row>
    <row r="217" spans="1:11" s="500" customFormat="1" hidden="1">
      <c r="A217" s="460"/>
      <c r="B217" s="482"/>
      <c r="C217" s="489" t="str">
        <f>'Data information'!C434</f>
        <v xml:space="preserve"> - TOP ปูหินแกรนิตดำจีน กว้าง 0.10 ม. โถปัสสาวะ</v>
      </c>
      <c r="D217" s="449"/>
      <c r="E217" s="450" t="str">
        <f>'Data information'!D434</f>
        <v>ม.</v>
      </c>
      <c r="F217" s="449">
        <f>'Data information'!E434</f>
        <v>0</v>
      </c>
      <c r="G217" s="449">
        <f t="shared" si="24"/>
        <v>0</v>
      </c>
      <c r="H217" s="449">
        <f>'Data information'!F434</f>
        <v>0</v>
      </c>
      <c r="I217" s="449">
        <f t="shared" si="25"/>
        <v>0</v>
      </c>
      <c r="J217" s="449">
        <f t="shared" si="26"/>
        <v>0</v>
      </c>
      <c r="K217" s="469" t="s">
        <v>967</v>
      </c>
    </row>
    <row r="218" spans="1:11" s="500" customFormat="1" hidden="1">
      <c r="A218" s="460"/>
      <c r="B218" s="482"/>
      <c r="C218" s="489" t="str">
        <f>'Data information'!C435</f>
        <v xml:space="preserve"> - TOP ปูหินแกรนิตดำจีน กว้าง 0.15 ม. โถส้วม</v>
      </c>
      <c r="D218" s="449"/>
      <c r="E218" s="450" t="str">
        <f>'Data information'!D435</f>
        <v>ม.</v>
      </c>
      <c r="F218" s="449">
        <f>'Data information'!E435</f>
        <v>0</v>
      </c>
      <c r="G218" s="449">
        <f t="shared" si="24"/>
        <v>0</v>
      </c>
      <c r="H218" s="449">
        <f>'Data information'!F435</f>
        <v>0</v>
      </c>
      <c r="I218" s="449">
        <f t="shared" si="25"/>
        <v>0</v>
      </c>
      <c r="J218" s="449">
        <f t="shared" si="26"/>
        <v>0</v>
      </c>
      <c r="K218" s="469" t="s">
        <v>967</v>
      </c>
    </row>
    <row r="219" spans="1:11" s="500" customFormat="1" hidden="1">
      <c r="A219" s="460"/>
      <c r="B219" s="482"/>
      <c r="C219" s="489" t="str">
        <f>'Data information'!C436</f>
        <v xml:space="preserve"> - เคาน์เตอร์ อ่างล้างหน้า กว้าง 0.60 ม.อ่างล้างหน้า</v>
      </c>
      <c r="D219" s="449"/>
      <c r="E219" s="450" t="str">
        <f>'Data information'!D436</f>
        <v>ม.</v>
      </c>
      <c r="F219" s="449">
        <f>'Data information'!E436</f>
        <v>1440</v>
      </c>
      <c r="G219" s="449">
        <f t="shared" si="24"/>
        <v>0</v>
      </c>
      <c r="H219" s="449">
        <f>'Data information'!F436</f>
        <v>175</v>
      </c>
      <c r="I219" s="449">
        <f t="shared" si="25"/>
        <v>0</v>
      </c>
      <c r="J219" s="449">
        <f t="shared" si="26"/>
        <v>0</v>
      </c>
      <c r="K219" s="460"/>
    </row>
    <row r="220" spans="1:11" s="500" customFormat="1" hidden="1">
      <c r="A220" s="480"/>
      <c r="B220" s="481"/>
      <c r="C220" s="485" t="str">
        <f>'Data information'!C437</f>
        <v>งานบันได</v>
      </c>
      <c r="D220" s="451"/>
      <c r="E220" s="458"/>
      <c r="F220" s="451"/>
      <c r="G220" s="451"/>
      <c r="H220" s="451"/>
      <c r="I220" s="451"/>
      <c r="J220" s="451"/>
      <c r="K220" s="451"/>
    </row>
    <row r="221" spans="1:11" s="500" customFormat="1" hidden="1">
      <c r="A221" s="451"/>
      <c r="B221" s="475"/>
      <c r="C221" s="485" t="str">
        <f>'Data information'!C438</f>
        <v>งานบันได ST.1-A อาคาร 1</v>
      </c>
      <c r="D221" s="449"/>
      <c r="E221" s="450"/>
      <c r="F221" s="449"/>
      <c r="G221" s="449"/>
      <c r="H221" s="449"/>
      <c r="I221" s="449"/>
      <c r="J221" s="449"/>
      <c r="K221" s="469"/>
    </row>
    <row r="222" spans="1:11" s="500" customFormat="1" hidden="1">
      <c r="A222" s="460"/>
      <c r="B222" s="482"/>
      <c r="C222" s="489" t="str">
        <f>'Data information'!C439</f>
        <v xml:space="preserve"> - H-390X300X10X16 mm.( แม่บันได )</v>
      </c>
      <c r="D222" s="449"/>
      <c r="E222" s="450" t="str">
        <f>'Data information'!D439</f>
        <v>กก.</v>
      </c>
      <c r="F222" s="449">
        <f>'Data information'!E439</f>
        <v>34.64</v>
      </c>
      <c r="G222" s="449">
        <f t="shared" ref="G222:G235" si="27">D222*F222</f>
        <v>0</v>
      </c>
      <c r="H222" s="449">
        <f>'Data information'!F439</f>
        <v>0</v>
      </c>
      <c r="I222" s="449">
        <f t="shared" ref="I222:I235" si="28">D222*H222</f>
        <v>0</v>
      </c>
      <c r="J222" s="449">
        <f t="shared" ref="J222:J235" si="29">G222+I222</f>
        <v>0</v>
      </c>
      <c r="K222" s="460"/>
    </row>
    <row r="223" spans="1:11" s="500" customFormat="1" hidden="1">
      <c r="A223" s="460"/>
      <c r="B223" s="482"/>
      <c r="C223" s="489" t="str">
        <f>'Data information'!C440</f>
        <v xml:space="preserve"> - แผ่นเหล็กเรียบดำหนา 6 มม. (ลูกตั้ง-ลูกนอน)</v>
      </c>
      <c r="D223" s="449"/>
      <c r="E223" s="450" t="str">
        <f>'Data information'!D440</f>
        <v>กก.</v>
      </c>
      <c r="F223" s="449">
        <f>'Data information'!E440</f>
        <v>25.12</v>
      </c>
      <c r="G223" s="449">
        <f t="shared" si="27"/>
        <v>0</v>
      </c>
      <c r="H223" s="449">
        <f>'Data information'!F440</f>
        <v>0</v>
      </c>
      <c r="I223" s="449">
        <f t="shared" si="28"/>
        <v>0</v>
      </c>
      <c r="J223" s="449">
        <f t="shared" si="29"/>
        <v>0</v>
      </c>
      <c r="K223" s="460"/>
    </row>
    <row r="224" spans="1:11" s="500" customFormat="1" hidden="1">
      <c r="A224" s="460"/>
      <c r="B224" s="482"/>
      <c r="C224" s="489" t="str">
        <f>'Data information'!C441</f>
        <v xml:space="preserve"> - แผ่นเหล็กขนาด 1000X400X25mm. </v>
      </c>
      <c r="D224" s="449"/>
      <c r="E224" s="450" t="str">
        <f>'Data information'!D441</f>
        <v>กก.</v>
      </c>
      <c r="F224" s="449">
        <f>'Data information'!E441</f>
        <v>28.44</v>
      </c>
      <c r="G224" s="449">
        <f t="shared" si="27"/>
        <v>0</v>
      </c>
      <c r="H224" s="449">
        <f>'Data information'!F441</f>
        <v>0</v>
      </c>
      <c r="I224" s="449">
        <f t="shared" si="28"/>
        <v>0</v>
      </c>
      <c r="J224" s="449">
        <f t="shared" si="29"/>
        <v>0</v>
      </c>
      <c r="K224" s="460"/>
    </row>
    <row r="225" spans="1:11" s="500" customFormat="1" hidden="1">
      <c r="A225" s="460"/>
      <c r="B225" s="482"/>
      <c r="C225" s="489" t="str">
        <f>'Data information'!C442</f>
        <v xml:space="preserve"> - แผ่นเหล็กขนาด 400X400X25mm. </v>
      </c>
      <c r="D225" s="449"/>
      <c r="E225" s="450" t="str">
        <f>'Data information'!D442</f>
        <v>กก.</v>
      </c>
      <c r="F225" s="449">
        <f>'Data information'!E442</f>
        <v>28.44</v>
      </c>
      <c r="G225" s="449">
        <f t="shared" si="27"/>
        <v>0</v>
      </c>
      <c r="H225" s="449">
        <f>'Data information'!F442</f>
        <v>0</v>
      </c>
      <c r="I225" s="449">
        <f t="shared" si="28"/>
        <v>0</v>
      </c>
      <c r="J225" s="449">
        <f t="shared" si="29"/>
        <v>0</v>
      </c>
      <c r="K225" s="460"/>
    </row>
    <row r="226" spans="1:11" s="500" customFormat="1" hidden="1">
      <c r="A226" s="460"/>
      <c r="B226" s="482"/>
      <c r="C226" s="489" t="str">
        <f>'Data information'!C443</f>
        <v xml:space="preserve"> - ค่าแรงเชื่อม ประกอบเหล็กโครงสร้าง</v>
      </c>
      <c r="D226" s="449"/>
      <c r="E226" s="450" t="str">
        <f>'Data information'!D443</f>
        <v>กก.</v>
      </c>
      <c r="F226" s="449">
        <f>'Data information'!E443</f>
        <v>0</v>
      </c>
      <c r="G226" s="449">
        <f t="shared" si="27"/>
        <v>0</v>
      </c>
      <c r="H226" s="449">
        <f>'Data information'!F443</f>
        <v>10</v>
      </c>
      <c r="I226" s="449">
        <f t="shared" si="28"/>
        <v>0</v>
      </c>
      <c r="J226" s="449">
        <f t="shared" si="29"/>
        <v>0</v>
      </c>
      <c r="K226" s="460"/>
    </row>
    <row r="227" spans="1:11" s="500" customFormat="1" hidden="1">
      <c r="A227" s="460"/>
      <c r="B227" s="482"/>
      <c r="C227" s="489" t="str">
        <f>'Data information'!C444</f>
        <v xml:space="preserve"> - Dowel DB25 </v>
      </c>
      <c r="D227" s="449"/>
      <c r="E227" s="450" t="str">
        <f>'Data information'!D444</f>
        <v>กก.</v>
      </c>
      <c r="F227" s="449">
        <f>'Data information'!E444</f>
        <v>20.41</v>
      </c>
      <c r="G227" s="449">
        <f t="shared" si="27"/>
        <v>0</v>
      </c>
      <c r="H227" s="449">
        <f>'Data information'!F444</f>
        <v>0</v>
      </c>
      <c r="I227" s="449">
        <f t="shared" si="28"/>
        <v>0</v>
      </c>
      <c r="J227" s="449">
        <f t="shared" si="29"/>
        <v>0</v>
      </c>
      <c r="K227" s="460"/>
    </row>
    <row r="228" spans="1:11" s="500" customFormat="1" hidden="1">
      <c r="A228" s="460"/>
      <c r="B228" s="482"/>
      <c r="C228" s="489" t="str">
        <f>'Data information'!C445</f>
        <v xml:space="preserve"> - คอนกรีต ขัดมันเรียบ (ลูกนอนบันได)</v>
      </c>
      <c r="D228" s="449"/>
      <c r="E228" s="450" t="str">
        <f>'Data information'!D445</f>
        <v>ลบ.ม.</v>
      </c>
      <c r="F228" s="449">
        <f>'Data information'!E445</f>
        <v>1971.96</v>
      </c>
      <c r="G228" s="449">
        <f t="shared" si="27"/>
        <v>0</v>
      </c>
      <c r="H228" s="449">
        <f>'Data information'!F445</f>
        <v>519</v>
      </c>
      <c r="I228" s="449">
        <f t="shared" si="28"/>
        <v>0</v>
      </c>
      <c r="J228" s="449">
        <f t="shared" si="29"/>
        <v>0</v>
      </c>
      <c r="K228" s="460"/>
    </row>
    <row r="229" spans="1:11" s="500" customFormat="1" hidden="1">
      <c r="A229" s="460"/>
      <c r="B229" s="482"/>
      <c r="C229" s="489" t="str">
        <f>'Data information'!C446</f>
        <v xml:space="preserve"> - เหล็กเสริม RB 9 มม.</v>
      </c>
      <c r="D229" s="449"/>
      <c r="E229" s="450" t="str">
        <f>'Data information'!D446</f>
        <v>กก.</v>
      </c>
      <c r="F229" s="449">
        <f>'Data information'!E446</f>
        <v>20.79</v>
      </c>
      <c r="G229" s="449">
        <f t="shared" si="27"/>
        <v>0</v>
      </c>
      <c r="H229" s="449">
        <f>'Data information'!F446</f>
        <v>4.4000000000000004</v>
      </c>
      <c r="I229" s="449">
        <f t="shared" si="28"/>
        <v>0</v>
      </c>
      <c r="J229" s="449">
        <f t="shared" si="29"/>
        <v>0</v>
      </c>
      <c r="K229" s="460"/>
    </row>
    <row r="230" spans="1:11" s="500" customFormat="1" hidden="1">
      <c r="A230" s="460"/>
      <c r="B230" s="482"/>
      <c r="C230" s="489" t="str">
        <f>'Data information'!C447</f>
        <v xml:space="preserve"> - เหล็กเสริม DB 12 มม.</v>
      </c>
      <c r="D230" s="449"/>
      <c r="E230" s="450" t="str">
        <f>'Data information'!D447</f>
        <v>กก.</v>
      </c>
      <c r="F230" s="449">
        <f>'Data information'!E447</f>
        <v>20.2</v>
      </c>
      <c r="G230" s="449">
        <f t="shared" si="27"/>
        <v>0</v>
      </c>
      <c r="H230" s="449">
        <f>'Data information'!F447</f>
        <v>3.6</v>
      </c>
      <c r="I230" s="449">
        <f t="shared" si="28"/>
        <v>0</v>
      </c>
      <c r="J230" s="449">
        <f t="shared" si="29"/>
        <v>0</v>
      </c>
      <c r="K230" s="460"/>
    </row>
    <row r="231" spans="1:11" s="500" customFormat="1" hidden="1">
      <c r="A231" s="460"/>
      <c r="B231" s="482"/>
      <c r="C231" s="489" t="str">
        <f>'Data information'!C448</f>
        <v xml:space="preserve"> - ลวดผูกเหล็ก</v>
      </c>
      <c r="D231" s="449"/>
      <c r="E231" s="450" t="str">
        <f>'Data information'!D448</f>
        <v>กก.</v>
      </c>
      <c r="F231" s="449">
        <f>'Data information'!E448</f>
        <v>34.42</v>
      </c>
      <c r="G231" s="449">
        <f t="shared" si="27"/>
        <v>0</v>
      </c>
      <c r="H231" s="449">
        <f>'Data information'!F448</f>
        <v>0</v>
      </c>
      <c r="I231" s="449">
        <f t="shared" si="28"/>
        <v>0</v>
      </c>
      <c r="J231" s="449">
        <f t="shared" si="29"/>
        <v>0</v>
      </c>
      <c r="K231" s="460"/>
    </row>
    <row r="232" spans="1:11" s="500" customFormat="1" hidden="1">
      <c r="A232" s="460"/>
      <c r="B232" s="482"/>
      <c r="C232" s="489" t="str">
        <f>'Data information'!C449</f>
        <v xml:space="preserve"> - เหล็กสี่เหลี่ยมตัน 1 x 1 ซม.(จมูกบันได)</v>
      </c>
      <c r="D232" s="449"/>
      <c r="E232" s="450" t="str">
        <f>'Data information'!D449</f>
        <v>ม.</v>
      </c>
      <c r="F232" s="449">
        <f>'Data information'!E449</f>
        <v>30</v>
      </c>
      <c r="G232" s="449">
        <f t="shared" si="27"/>
        <v>0</v>
      </c>
      <c r="H232" s="449">
        <f>'Data information'!F449</f>
        <v>0</v>
      </c>
      <c r="I232" s="449">
        <f t="shared" si="28"/>
        <v>0</v>
      </c>
      <c r="J232" s="449">
        <f t="shared" si="29"/>
        <v>0</v>
      </c>
      <c r="K232" s="460"/>
    </row>
    <row r="233" spans="1:11" s="500" customFormat="1" hidden="1">
      <c r="A233" s="460"/>
      <c r="B233" s="482"/>
      <c r="C233" s="489" t="str">
        <f>'Data information'!C450</f>
        <v xml:space="preserve"> - ทาสีกันสนิม</v>
      </c>
      <c r="D233" s="449"/>
      <c r="E233" s="450" t="str">
        <f>'Data information'!D450</f>
        <v>ตร.ม.</v>
      </c>
      <c r="F233" s="449">
        <f>'Data information'!E450</f>
        <v>22.42</v>
      </c>
      <c r="G233" s="449">
        <f t="shared" si="27"/>
        <v>0</v>
      </c>
      <c r="H233" s="449">
        <f>'Data information'!F450</f>
        <v>30</v>
      </c>
      <c r="I233" s="449">
        <f t="shared" si="28"/>
        <v>0</v>
      </c>
      <c r="J233" s="449">
        <f t="shared" si="29"/>
        <v>0</v>
      </c>
      <c r="K233" s="460"/>
    </row>
    <row r="234" spans="1:11" s="500" customFormat="1" hidden="1">
      <c r="A234" s="460"/>
      <c r="B234" s="482"/>
      <c r="C234" s="489" t="str">
        <f>'Data information'!C451</f>
        <v xml:space="preserve"> - ทาสีน้ำมัน</v>
      </c>
      <c r="D234" s="449"/>
      <c r="E234" s="450" t="str">
        <f>'Data information'!D451</f>
        <v>ตร.ม.</v>
      </c>
      <c r="F234" s="449">
        <f>'Data information'!E451</f>
        <v>66.12</v>
      </c>
      <c r="G234" s="449">
        <f t="shared" si="27"/>
        <v>0</v>
      </c>
      <c r="H234" s="449">
        <f>'Data information'!F451</f>
        <v>35</v>
      </c>
      <c r="I234" s="449">
        <f t="shared" si="28"/>
        <v>0</v>
      </c>
      <c r="J234" s="449">
        <f t="shared" si="29"/>
        <v>0</v>
      </c>
      <c r="K234" s="460"/>
    </row>
    <row r="235" spans="1:11" s="500" customFormat="1" hidden="1">
      <c r="A235" s="460"/>
      <c r="B235" s="482"/>
      <c r="C235" s="489" t="str">
        <f>'Data information'!C452</f>
        <v xml:space="preserve"> - งานราวเหล็ก ราวบันได ST.1</v>
      </c>
      <c r="D235" s="449"/>
      <c r="E235" s="450" t="str">
        <f>'Data information'!D452</f>
        <v>ม.</v>
      </c>
      <c r="F235" s="449">
        <f>'Data information'!E452</f>
        <v>1838.53</v>
      </c>
      <c r="G235" s="449">
        <f t="shared" si="27"/>
        <v>0</v>
      </c>
      <c r="H235" s="449">
        <f>'Data information'!F452</f>
        <v>560</v>
      </c>
      <c r="I235" s="449">
        <f t="shared" si="28"/>
        <v>0</v>
      </c>
      <c r="J235" s="449">
        <f t="shared" si="29"/>
        <v>0</v>
      </c>
      <c r="K235" s="460"/>
    </row>
    <row r="236" spans="1:11" s="500" customFormat="1" hidden="1">
      <c r="A236" s="460"/>
      <c r="B236" s="482"/>
      <c r="C236" s="485" t="str">
        <f>'Data information'!C453</f>
        <v>งานบันได ST.1 อาคาร 1,2,3,4,5,6,7,ราว8</v>
      </c>
      <c r="D236" s="449"/>
      <c r="E236" s="450"/>
      <c r="F236" s="449"/>
      <c r="G236" s="449"/>
      <c r="H236" s="449"/>
      <c r="I236" s="449"/>
      <c r="J236" s="449"/>
      <c r="K236" s="460"/>
    </row>
    <row r="237" spans="1:11" s="500" customFormat="1" hidden="1">
      <c r="A237" s="460"/>
      <c r="B237" s="482"/>
      <c r="C237" s="489" t="str">
        <f>'Data information'!C454</f>
        <v xml:space="preserve"> - H-390X300X10X16 mm.( แม่บันได )</v>
      </c>
      <c r="D237" s="449"/>
      <c r="E237" s="450" t="str">
        <f>'Data information'!D454</f>
        <v>กก.</v>
      </c>
      <c r="F237" s="449">
        <f>'Data information'!E454</f>
        <v>34.64</v>
      </c>
      <c r="G237" s="449">
        <f t="shared" ref="G237:G300" si="30">D237*F237</f>
        <v>0</v>
      </c>
      <c r="H237" s="449">
        <f>'Data information'!F454</f>
        <v>0</v>
      </c>
      <c r="I237" s="449">
        <f t="shared" ref="I237:I300" si="31">D237*H237</f>
        <v>0</v>
      </c>
      <c r="J237" s="449">
        <f t="shared" ref="J237:J300" si="32">G237+I237</f>
        <v>0</v>
      </c>
      <c r="K237" s="460"/>
    </row>
    <row r="238" spans="1:11" s="500" customFormat="1" hidden="1">
      <c r="A238" s="460"/>
      <c r="B238" s="482"/>
      <c r="C238" s="489" t="str">
        <f>'Data information'!C455</f>
        <v xml:space="preserve"> - แผ่นเหล็กเรียบดำหนา 6 มม. (ลูกตั้ง-ลูกนอน)</v>
      </c>
      <c r="D238" s="449"/>
      <c r="E238" s="450" t="str">
        <f>'Data information'!D455</f>
        <v>กก.</v>
      </c>
      <c r="F238" s="449">
        <f>'Data information'!E455</f>
        <v>25.12</v>
      </c>
      <c r="G238" s="449">
        <f t="shared" si="30"/>
        <v>0</v>
      </c>
      <c r="H238" s="449">
        <f>'Data information'!F455</f>
        <v>0</v>
      </c>
      <c r="I238" s="449">
        <f t="shared" si="31"/>
        <v>0</v>
      </c>
      <c r="J238" s="449">
        <f t="shared" si="32"/>
        <v>0</v>
      </c>
      <c r="K238" s="460"/>
    </row>
    <row r="239" spans="1:11" s="500" customFormat="1" hidden="1">
      <c r="A239" s="460"/>
      <c r="B239" s="482"/>
      <c r="C239" s="489" t="str">
        <f>'Data information'!C456</f>
        <v xml:space="preserve"> - แผ่นเหล็กขนาด 1000X400X25mm. </v>
      </c>
      <c r="D239" s="449"/>
      <c r="E239" s="450" t="str">
        <f>'Data information'!D456</f>
        <v>กก.</v>
      </c>
      <c r="F239" s="449">
        <f>'Data information'!E456</f>
        <v>28.44</v>
      </c>
      <c r="G239" s="449">
        <f t="shared" si="30"/>
        <v>0</v>
      </c>
      <c r="H239" s="449">
        <f>'Data information'!F456</f>
        <v>0</v>
      </c>
      <c r="I239" s="449">
        <f t="shared" si="31"/>
        <v>0</v>
      </c>
      <c r="J239" s="449">
        <f t="shared" si="32"/>
        <v>0</v>
      </c>
      <c r="K239" s="460"/>
    </row>
    <row r="240" spans="1:11" s="500" customFormat="1" hidden="1">
      <c r="A240" s="460"/>
      <c r="B240" s="482"/>
      <c r="C240" s="489" t="str">
        <f>'Data information'!C457</f>
        <v xml:space="preserve"> - แผ่นเหล็กขนาด 400X400X25mm. </v>
      </c>
      <c r="D240" s="449"/>
      <c r="E240" s="450" t="str">
        <f>'Data information'!D457</f>
        <v>กก.</v>
      </c>
      <c r="F240" s="449">
        <f>'Data information'!E457</f>
        <v>28.44</v>
      </c>
      <c r="G240" s="449">
        <f t="shared" si="30"/>
        <v>0</v>
      </c>
      <c r="H240" s="449">
        <f>'Data information'!F457</f>
        <v>0</v>
      </c>
      <c r="I240" s="449">
        <f t="shared" si="31"/>
        <v>0</v>
      </c>
      <c r="J240" s="449">
        <f t="shared" si="32"/>
        <v>0</v>
      </c>
      <c r="K240" s="460"/>
    </row>
    <row r="241" spans="1:11" s="500" customFormat="1" hidden="1">
      <c r="A241" s="460"/>
      <c r="B241" s="482"/>
      <c r="C241" s="489" t="str">
        <f>'Data information'!C458</f>
        <v xml:space="preserve"> - ค่าแรงเชื่อม ประกอบเหล็กโครงสร้าง</v>
      </c>
      <c r="D241" s="449"/>
      <c r="E241" s="450" t="str">
        <f>'Data information'!D458</f>
        <v>กก.</v>
      </c>
      <c r="F241" s="449">
        <f>'Data information'!E458</f>
        <v>0</v>
      </c>
      <c r="G241" s="449">
        <f t="shared" si="30"/>
        <v>0</v>
      </c>
      <c r="H241" s="449">
        <f>'Data information'!F458</f>
        <v>10</v>
      </c>
      <c r="I241" s="449">
        <f t="shared" si="31"/>
        <v>0</v>
      </c>
      <c r="J241" s="449">
        <f t="shared" si="32"/>
        <v>0</v>
      </c>
      <c r="K241" s="460"/>
    </row>
    <row r="242" spans="1:11" s="500" customFormat="1" hidden="1">
      <c r="A242" s="460"/>
      <c r="B242" s="482"/>
      <c r="C242" s="489" t="str">
        <f>'Data information'!C459</f>
        <v xml:space="preserve"> - Dowel DB25 </v>
      </c>
      <c r="D242" s="449"/>
      <c r="E242" s="450" t="str">
        <f>'Data information'!D459</f>
        <v>กก.</v>
      </c>
      <c r="F242" s="449">
        <f>'Data information'!E459</f>
        <v>20.41</v>
      </c>
      <c r="G242" s="449">
        <f t="shared" si="30"/>
        <v>0</v>
      </c>
      <c r="H242" s="449">
        <f>'Data information'!F459</f>
        <v>0</v>
      </c>
      <c r="I242" s="449">
        <f t="shared" si="31"/>
        <v>0</v>
      </c>
      <c r="J242" s="449">
        <f t="shared" si="32"/>
        <v>0</v>
      </c>
      <c r="K242" s="460"/>
    </row>
    <row r="243" spans="1:11" s="500" customFormat="1" hidden="1">
      <c r="A243" s="460"/>
      <c r="B243" s="482"/>
      <c r="C243" s="489" t="str">
        <f>'Data information'!C460</f>
        <v xml:space="preserve"> - คอนกรีต ขัดมันเรียบ (ลูกนอนบันได)</v>
      </c>
      <c r="D243" s="449"/>
      <c r="E243" s="450" t="str">
        <f>'Data information'!D460</f>
        <v>ลบ.ม.</v>
      </c>
      <c r="F243" s="449">
        <f>'Data information'!E460</f>
        <v>1971.96</v>
      </c>
      <c r="G243" s="449">
        <f t="shared" si="30"/>
        <v>0</v>
      </c>
      <c r="H243" s="449">
        <f>'Data information'!F460</f>
        <v>519</v>
      </c>
      <c r="I243" s="449">
        <f t="shared" si="31"/>
        <v>0</v>
      </c>
      <c r="J243" s="449">
        <f t="shared" si="32"/>
        <v>0</v>
      </c>
      <c r="K243" s="460"/>
    </row>
    <row r="244" spans="1:11" s="500" customFormat="1" hidden="1">
      <c r="A244" s="460"/>
      <c r="B244" s="482"/>
      <c r="C244" s="489" t="str">
        <f>'Data information'!C461</f>
        <v xml:space="preserve"> - เหล็กเสริม RB 9 มม.</v>
      </c>
      <c r="D244" s="449"/>
      <c r="E244" s="450" t="str">
        <f>'Data information'!D461</f>
        <v>กก.</v>
      </c>
      <c r="F244" s="449">
        <f>'Data information'!E461</f>
        <v>20.79</v>
      </c>
      <c r="G244" s="449">
        <f t="shared" si="30"/>
        <v>0</v>
      </c>
      <c r="H244" s="449">
        <f>'Data information'!F461</f>
        <v>4.4000000000000004</v>
      </c>
      <c r="I244" s="449">
        <f t="shared" si="31"/>
        <v>0</v>
      </c>
      <c r="J244" s="449">
        <f t="shared" si="32"/>
        <v>0</v>
      </c>
      <c r="K244" s="460"/>
    </row>
    <row r="245" spans="1:11" s="500" customFormat="1" hidden="1">
      <c r="A245" s="460"/>
      <c r="B245" s="482"/>
      <c r="C245" s="489" t="str">
        <f>'Data information'!C462</f>
        <v xml:space="preserve"> - เหล็กเสริม DB 12 มม.</v>
      </c>
      <c r="D245" s="449"/>
      <c r="E245" s="450" t="str">
        <f>'Data information'!D462</f>
        <v>กก.</v>
      </c>
      <c r="F245" s="449">
        <f>'Data information'!E462</f>
        <v>20.2</v>
      </c>
      <c r="G245" s="449">
        <f t="shared" si="30"/>
        <v>0</v>
      </c>
      <c r="H245" s="449">
        <f>'Data information'!F462</f>
        <v>3.6</v>
      </c>
      <c r="I245" s="449">
        <f t="shared" si="31"/>
        <v>0</v>
      </c>
      <c r="J245" s="449">
        <f t="shared" si="32"/>
        <v>0</v>
      </c>
      <c r="K245" s="460"/>
    </row>
    <row r="246" spans="1:11" s="500" customFormat="1" hidden="1">
      <c r="A246" s="460"/>
      <c r="B246" s="482"/>
      <c r="C246" s="489" t="str">
        <f>'Data information'!C463</f>
        <v xml:space="preserve"> - ลวดผูกเหล็ก</v>
      </c>
      <c r="D246" s="449"/>
      <c r="E246" s="450" t="str">
        <f>'Data information'!D463</f>
        <v>กก.</v>
      </c>
      <c r="F246" s="449">
        <f>'Data information'!E463</f>
        <v>34.42</v>
      </c>
      <c r="G246" s="449">
        <f t="shared" si="30"/>
        <v>0</v>
      </c>
      <c r="H246" s="449">
        <f>'Data information'!F463</f>
        <v>0</v>
      </c>
      <c r="I246" s="449">
        <f t="shared" si="31"/>
        <v>0</v>
      </c>
      <c r="J246" s="449">
        <f t="shared" si="32"/>
        <v>0</v>
      </c>
      <c r="K246" s="460"/>
    </row>
    <row r="247" spans="1:11" s="500" customFormat="1" hidden="1">
      <c r="A247" s="460"/>
      <c r="B247" s="482"/>
      <c r="C247" s="489" t="str">
        <f>'Data information'!C464</f>
        <v xml:space="preserve"> - เหล็กสี่เหลี่ยมตัน 1 x 1 ซม.(จมูกบันได)</v>
      </c>
      <c r="D247" s="449"/>
      <c r="E247" s="450" t="str">
        <f>'Data information'!D464</f>
        <v>ม.</v>
      </c>
      <c r="F247" s="449">
        <f>'Data information'!E464</f>
        <v>30</v>
      </c>
      <c r="G247" s="449">
        <f t="shared" si="30"/>
        <v>0</v>
      </c>
      <c r="H247" s="449">
        <f>'Data information'!F464</f>
        <v>0</v>
      </c>
      <c r="I247" s="449">
        <f t="shared" si="31"/>
        <v>0</v>
      </c>
      <c r="J247" s="449">
        <f t="shared" si="32"/>
        <v>0</v>
      </c>
      <c r="K247" s="460"/>
    </row>
    <row r="248" spans="1:11" s="500" customFormat="1" hidden="1">
      <c r="A248" s="460"/>
      <c r="B248" s="482"/>
      <c r="C248" s="489" t="str">
        <f>'Data information'!C465</f>
        <v xml:space="preserve"> - ทาสีกันสนิม</v>
      </c>
      <c r="D248" s="449"/>
      <c r="E248" s="450" t="str">
        <f>'Data information'!D465</f>
        <v>ตร.ม.</v>
      </c>
      <c r="F248" s="449">
        <f>'Data information'!E465</f>
        <v>22.42</v>
      </c>
      <c r="G248" s="449">
        <f t="shared" si="30"/>
        <v>0</v>
      </c>
      <c r="H248" s="449">
        <f>'Data information'!F465</f>
        <v>30</v>
      </c>
      <c r="I248" s="449">
        <f t="shared" si="31"/>
        <v>0</v>
      </c>
      <c r="J248" s="449">
        <f t="shared" si="32"/>
        <v>0</v>
      </c>
      <c r="K248" s="460"/>
    </row>
    <row r="249" spans="1:11" s="500" customFormat="1" hidden="1">
      <c r="A249" s="460"/>
      <c r="B249" s="482"/>
      <c r="C249" s="489" t="str">
        <f>'Data information'!C466</f>
        <v xml:space="preserve"> - ทาสีน้ำมัน</v>
      </c>
      <c r="D249" s="449"/>
      <c r="E249" s="450" t="str">
        <f>'Data information'!D466</f>
        <v>ตร.ม.</v>
      </c>
      <c r="F249" s="449">
        <f>'Data information'!E466</f>
        <v>66.12</v>
      </c>
      <c r="G249" s="449">
        <f t="shared" si="30"/>
        <v>0</v>
      </c>
      <c r="H249" s="449">
        <f>'Data information'!F466</f>
        <v>35</v>
      </c>
      <c r="I249" s="449">
        <f t="shared" si="31"/>
        <v>0</v>
      </c>
      <c r="J249" s="449">
        <f t="shared" si="32"/>
        <v>0</v>
      </c>
      <c r="K249" s="460"/>
    </row>
    <row r="250" spans="1:11" s="500" customFormat="1" hidden="1">
      <c r="A250" s="460"/>
      <c r="B250" s="482"/>
      <c r="C250" s="489" t="str">
        <f>'Data information'!C467</f>
        <v xml:space="preserve"> - งานราวเหล็ก ราวบันได ST.1</v>
      </c>
      <c r="D250" s="449"/>
      <c r="E250" s="450" t="str">
        <f>'Data information'!D467</f>
        <v>ม.</v>
      </c>
      <c r="F250" s="449">
        <f>'Data information'!E467</f>
        <v>1838.53</v>
      </c>
      <c r="G250" s="449">
        <f t="shared" si="30"/>
        <v>0</v>
      </c>
      <c r="H250" s="449">
        <f>'Data information'!F467</f>
        <v>560</v>
      </c>
      <c r="I250" s="449">
        <f t="shared" si="31"/>
        <v>0</v>
      </c>
      <c r="J250" s="449">
        <f t="shared" si="32"/>
        <v>0</v>
      </c>
      <c r="K250" s="460"/>
    </row>
    <row r="251" spans="1:11" s="500" customFormat="1" hidden="1">
      <c r="A251" s="460"/>
      <c r="B251" s="482"/>
      <c r="C251" s="485" t="str">
        <f>'Data information'!C468</f>
        <v>งานบันได ST.2 อาคาร 3,8</v>
      </c>
      <c r="D251" s="449"/>
      <c r="E251" s="450"/>
      <c r="F251" s="449"/>
      <c r="G251" s="449"/>
      <c r="H251" s="449"/>
      <c r="I251" s="449"/>
      <c r="J251" s="449"/>
      <c r="K251" s="460"/>
    </row>
    <row r="252" spans="1:11" s="500" customFormat="1" hidden="1">
      <c r="A252" s="460"/>
      <c r="B252" s="482"/>
      <c r="C252" s="489" t="str">
        <f>'Data information'!C469</f>
        <v xml:space="preserve"> - H-390X300X10X16 mm.( แม่บันได )</v>
      </c>
      <c r="D252" s="449"/>
      <c r="E252" s="450" t="str">
        <f>'Data information'!D469</f>
        <v>กก.</v>
      </c>
      <c r="F252" s="449">
        <f>'Data information'!E469</f>
        <v>34.64</v>
      </c>
      <c r="G252" s="449">
        <f t="shared" si="30"/>
        <v>0</v>
      </c>
      <c r="H252" s="449">
        <f>'Data information'!F469</f>
        <v>0</v>
      </c>
      <c r="I252" s="449">
        <f t="shared" si="31"/>
        <v>0</v>
      </c>
      <c r="J252" s="449">
        <f t="shared" si="32"/>
        <v>0</v>
      </c>
      <c r="K252" s="460"/>
    </row>
    <row r="253" spans="1:11" s="500" customFormat="1" hidden="1">
      <c r="A253" s="460"/>
      <c r="B253" s="482"/>
      <c r="C253" s="489" t="str">
        <f>'Data information'!C470</f>
        <v xml:space="preserve"> - แผ่นเหล็กเรียบดำหนา 6 มม. (ลูกตั้ง-ลูกนอน)</v>
      </c>
      <c r="D253" s="449"/>
      <c r="E253" s="450" t="str">
        <f>'Data information'!D470</f>
        <v>กก.</v>
      </c>
      <c r="F253" s="449">
        <f>'Data information'!E470</f>
        <v>25.12</v>
      </c>
      <c r="G253" s="449">
        <f t="shared" si="30"/>
        <v>0</v>
      </c>
      <c r="H253" s="449">
        <f>'Data information'!F470</f>
        <v>0</v>
      </c>
      <c r="I253" s="449">
        <f t="shared" si="31"/>
        <v>0</v>
      </c>
      <c r="J253" s="449">
        <f t="shared" si="32"/>
        <v>0</v>
      </c>
      <c r="K253" s="460"/>
    </row>
    <row r="254" spans="1:11" s="500" customFormat="1" hidden="1">
      <c r="A254" s="460"/>
      <c r="B254" s="482"/>
      <c r="C254" s="489" t="str">
        <f>'Data information'!C471</f>
        <v xml:space="preserve"> - แผ่นเหล็กขนาด 1000X400X25mm. </v>
      </c>
      <c r="D254" s="449"/>
      <c r="E254" s="450" t="str">
        <f>'Data information'!D471</f>
        <v>กก.</v>
      </c>
      <c r="F254" s="449">
        <f>'Data information'!E471</f>
        <v>28.44</v>
      </c>
      <c r="G254" s="449">
        <f t="shared" si="30"/>
        <v>0</v>
      </c>
      <c r="H254" s="449">
        <f>'Data information'!F471</f>
        <v>0</v>
      </c>
      <c r="I254" s="449">
        <f t="shared" si="31"/>
        <v>0</v>
      </c>
      <c r="J254" s="449">
        <f t="shared" si="32"/>
        <v>0</v>
      </c>
      <c r="K254" s="460"/>
    </row>
    <row r="255" spans="1:11" s="500" customFormat="1" hidden="1">
      <c r="A255" s="460"/>
      <c r="B255" s="482"/>
      <c r="C255" s="489" t="str">
        <f>'Data information'!C472</f>
        <v xml:space="preserve"> - แผ่นเหล็กขนาด 400X400X25mm. </v>
      </c>
      <c r="D255" s="449"/>
      <c r="E255" s="450" t="str">
        <f>'Data information'!D472</f>
        <v>กก.</v>
      </c>
      <c r="F255" s="449">
        <f>'Data information'!E472</f>
        <v>28.44</v>
      </c>
      <c r="G255" s="449">
        <f t="shared" si="30"/>
        <v>0</v>
      </c>
      <c r="H255" s="449">
        <f>'Data information'!F472</f>
        <v>0</v>
      </c>
      <c r="I255" s="449">
        <f t="shared" si="31"/>
        <v>0</v>
      </c>
      <c r="J255" s="449">
        <f t="shared" si="32"/>
        <v>0</v>
      </c>
      <c r="K255" s="460"/>
    </row>
    <row r="256" spans="1:11" s="500" customFormat="1" hidden="1">
      <c r="A256" s="460"/>
      <c r="B256" s="482"/>
      <c r="C256" s="489" t="str">
        <f>'Data information'!C473</f>
        <v xml:space="preserve"> - ค่าแรงเชื่อม ประกอบเหล็กโครงสร้าง</v>
      </c>
      <c r="D256" s="449"/>
      <c r="E256" s="450" t="str">
        <f>'Data information'!D473</f>
        <v>กก.</v>
      </c>
      <c r="F256" s="449">
        <f>'Data information'!E473</f>
        <v>0</v>
      </c>
      <c r="G256" s="449">
        <f t="shared" si="30"/>
        <v>0</v>
      </c>
      <c r="H256" s="449">
        <f>'Data information'!F473</f>
        <v>10</v>
      </c>
      <c r="I256" s="449">
        <f t="shared" si="31"/>
        <v>0</v>
      </c>
      <c r="J256" s="449">
        <f t="shared" si="32"/>
        <v>0</v>
      </c>
      <c r="K256" s="460"/>
    </row>
    <row r="257" spans="1:11" s="500" customFormat="1" hidden="1">
      <c r="A257" s="460"/>
      <c r="B257" s="482"/>
      <c r="C257" s="489" t="str">
        <f>'Data information'!C474</f>
        <v xml:space="preserve"> - Dowel DB25 </v>
      </c>
      <c r="D257" s="449"/>
      <c r="E257" s="450" t="str">
        <f>'Data information'!D474</f>
        <v>กก.</v>
      </c>
      <c r="F257" s="449">
        <f>'Data information'!E474</f>
        <v>20.41</v>
      </c>
      <c r="G257" s="449">
        <f t="shared" si="30"/>
        <v>0</v>
      </c>
      <c r="H257" s="449">
        <f>'Data information'!F474</f>
        <v>0</v>
      </c>
      <c r="I257" s="449">
        <f t="shared" si="31"/>
        <v>0</v>
      </c>
      <c r="J257" s="449">
        <f t="shared" si="32"/>
        <v>0</v>
      </c>
      <c r="K257" s="460"/>
    </row>
    <row r="258" spans="1:11" s="500" customFormat="1" hidden="1">
      <c r="A258" s="460"/>
      <c r="B258" s="482"/>
      <c r="C258" s="489" t="str">
        <f>'Data information'!C475</f>
        <v xml:space="preserve"> - คอนกรีต ขัดมันเรียบ (ลูกนอนบันได)</v>
      </c>
      <c r="D258" s="449"/>
      <c r="E258" s="450" t="str">
        <f>'Data information'!D475</f>
        <v>ลบ.ม.</v>
      </c>
      <c r="F258" s="449">
        <f>'Data information'!E475</f>
        <v>1971.96</v>
      </c>
      <c r="G258" s="449">
        <f t="shared" si="30"/>
        <v>0</v>
      </c>
      <c r="H258" s="449">
        <f>'Data information'!F475</f>
        <v>519</v>
      </c>
      <c r="I258" s="449">
        <f t="shared" si="31"/>
        <v>0</v>
      </c>
      <c r="J258" s="449">
        <f t="shared" si="32"/>
        <v>0</v>
      </c>
      <c r="K258" s="460"/>
    </row>
    <row r="259" spans="1:11" s="500" customFormat="1" hidden="1">
      <c r="A259" s="460"/>
      <c r="B259" s="482"/>
      <c r="C259" s="489" t="str">
        <f>'Data information'!C476</f>
        <v xml:space="preserve"> - เหล็กเสริม RB 9 มม.</v>
      </c>
      <c r="D259" s="449"/>
      <c r="E259" s="450" t="str">
        <f>'Data information'!D476</f>
        <v>กก.</v>
      </c>
      <c r="F259" s="449">
        <f>'Data information'!E476</f>
        <v>20.79</v>
      </c>
      <c r="G259" s="449">
        <f t="shared" si="30"/>
        <v>0</v>
      </c>
      <c r="H259" s="449">
        <f>'Data information'!F476</f>
        <v>4.4000000000000004</v>
      </c>
      <c r="I259" s="449">
        <f t="shared" si="31"/>
        <v>0</v>
      </c>
      <c r="J259" s="449">
        <f t="shared" si="32"/>
        <v>0</v>
      </c>
      <c r="K259" s="460"/>
    </row>
    <row r="260" spans="1:11" s="500" customFormat="1" hidden="1">
      <c r="A260" s="460"/>
      <c r="B260" s="482"/>
      <c r="C260" s="489" t="str">
        <f>'Data information'!C477</f>
        <v xml:space="preserve"> - เหล็กเสริม DB 12 มม.</v>
      </c>
      <c r="D260" s="449"/>
      <c r="E260" s="450" t="str">
        <f>'Data information'!D477</f>
        <v>กก.</v>
      </c>
      <c r="F260" s="449">
        <f>'Data information'!E477</f>
        <v>20.2</v>
      </c>
      <c r="G260" s="449">
        <f t="shared" si="30"/>
        <v>0</v>
      </c>
      <c r="H260" s="449">
        <f>'Data information'!F477</f>
        <v>3.6</v>
      </c>
      <c r="I260" s="449">
        <f t="shared" si="31"/>
        <v>0</v>
      </c>
      <c r="J260" s="449">
        <f t="shared" si="32"/>
        <v>0</v>
      </c>
      <c r="K260" s="460"/>
    </row>
    <row r="261" spans="1:11" s="500" customFormat="1" hidden="1">
      <c r="A261" s="460"/>
      <c r="B261" s="482"/>
      <c r="C261" s="489" t="str">
        <f>'Data information'!C478</f>
        <v xml:space="preserve"> - ลวดผูกเหล็ก</v>
      </c>
      <c r="D261" s="449"/>
      <c r="E261" s="450" t="str">
        <f>'Data information'!D478</f>
        <v>กก.</v>
      </c>
      <c r="F261" s="449">
        <f>'Data information'!E478</f>
        <v>34.42</v>
      </c>
      <c r="G261" s="449">
        <f t="shared" si="30"/>
        <v>0</v>
      </c>
      <c r="H261" s="449">
        <f>'Data information'!F478</f>
        <v>0</v>
      </c>
      <c r="I261" s="449">
        <f t="shared" si="31"/>
        <v>0</v>
      </c>
      <c r="J261" s="449">
        <f t="shared" si="32"/>
        <v>0</v>
      </c>
      <c r="K261" s="460"/>
    </row>
    <row r="262" spans="1:11" s="500" customFormat="1" hidden="1">
      <c r="A262" s="460"/>
      <c r="B262" s="482"/>
      <c r="C262" s="489" t="str">
        <f>'Data information'!C479</f>
        <v xml:space="preserve"> - เหล็กสี่เหลี่ยมตัน 1 x 1 ซม.(จมูกบันได)</v>
      </c>
      <c r="D262" s="449"/>
      <c r="E262" s="450" t="str">
        <f>'Data information'!D479</f>
        <v>ม.</v>
      </c>
      <c r="F262" s="449">
        <f>'Data information'!E479</f>
        <v>30</v>
      </c>
      <c r="G262" s="449">
        <f t="shared" si="30"/>
        <v>0</v>
      </c>
      <c r="H262" s="449">
        <f>'Data information'!F479</f>
        <v>0</v>
      </c>
      <c r="I262" s="449">
        <f t="shared" si="31"/>
        <v>0</v>
      </c>
      <c r="J262" s="449">
        <f t="shared" si="32"/>
        <v>0</v>
      </c>
      <c r="K262" s="460"/>
    </row>
    <row r="263" spans="1:11" s="500" customFormat="1" hidden="1">
      <c r="A263" s="460"/>
      <c r="B263" s="482"/>
      <c r="C263" s="489" t="str">
        <f>'Data information'!C480</f>
        <v xml:space="preserve"> - ทาสีกันสนิม</v>
      </c>
      <c r="D263" s="449"/>
      <c r="E263" s="450" t="str">
        <f>'Data information'!D480</f>
        <v>ตร.ม.</v>
      </c>
      <c r="F263" s="449">
        <f>'Data information'!E480</f>
        <v>22.42</v>
      </c>
      <c r="G263" s="449">
        <f t="shared" si="30"/>
        <v>0</v>
      </c>
      <c r="H263" s="449">
        <f>'Data information'!F480</f>
        <v>30</v>
      </c>
      <c r="I263" s="449">
        <f t="shared" si="31"/>
        <v>0</v>
      </c>
      <c r="J263" s="449">
        <f t="shared" si="32"/>
        <v>0</v>
      </c>
      <c r="K263" s="460"/>
    </row>
    <row r="264" spans="1:11" s="500" customFormat="1" hidden="1">
      <c r="A264" s="460"/>
      <c r="B264" s="482"/>
      <c r="C264" s="489" t="str">
        <f>'Data information'!C481</f>
        <v xml:space="preserve"> - ทาสีน้ำมัน</v>
      </c>
      <c r="D264" s="449"/>
      <c r="E264" s="450" t="str">
        <f>'Data information'!D481</f>
        <v>ตร.ม.</v>
      </c>
      <c r="F264" s="449">
        <f>'Data information'!E481</f>
        <v>66.12</v>
      </c>
      <c r="G264" s="449">
        <f t="shared" si="30"/>
        <v>0</v>
      </c>
      <c r="H264" s="449">
        <f>'Data information'!F481</f>
        <v>35</v>
      </c>
      <c r="I264" s="449">
        <f t="shared" si="31"/>
        <v>0</v>
      </c>
      <c r="J264" s="449">
        <f t="shared" si="32"/>
        <v>0</v>
      </c>
      <c r="K264" s="460"/>
    </row>
    <row r="265" spans="1:11" s="500" customFormat="1" hidden="1">
      <c r="A265" s="460"/>
      <c r="B265" s="482"/>
      <c r="C265" s="489" t="str">
        <f>'Data information'!C482</f>
        <v xml:space="preserve"> - งานราวเหล็ก ราวบันได ST.2</v>
      </c>
      <c r="D265" s="449"/>
      <c r="E265" s="450" t="str">
        <f>'Data information'!D482</f>
        <v>ม.</v>
      </c>
      <c r="F265" s="449">
        <f>'Data information'!E482</f>
        <v>1838.53</v>
      </c>
      <c r="G265" s="449">
        <f t="shared" si="30"/>
        <v>0</v>
      </c>
      <c r="H265" s="449">
        <f>'Data information'!F482</f>
        <v>560</v>
      </c>
      <c r="I265" s="449">
        <f t="shared" si="31"/>
        <v>0</v>
      </c>
      <c r="J265" s="449">
        <f t="shared" si="32"/>
        <v>0</v>
      </c>
      <c r="K265" s="460"/>
    </row>
    <row r="266" spans="1:11" s="500" customFormat="1" hidden="1">
      <c r="A266" s="460"/>
      <c r="B266" s="482"/>
      <c r="C266" s="485" t="str">
        <f>'Data information'!C483</f>
        <v>งานบันได ST.2 อาคาร 5</v>
      </c>
      <c r="D266" s="449"/>
      <c r="E266" s="450"/>
      <c r="F266" s="449"/>
      <c r="G266" s="449"/>
      <c r="H266" s="449"/>
      <c r="I266" s="449"/>
      <c r="J266" s="449"/>
      <c r="K266" s="460"/>
    </row>
    <row r="267" spans="1:11" s="500" customFormat="1" hidden="1">
      <c r="A267" s="460"/>
      <c r="B267" s="482"/>
      <c r="C267" s="489" t="str">
        <f>'Data information'!C484</f>
        <v xml:space="preserve"> - คอนกรีตโครงสร้าง  fc'= 280 ksc. ทรงกระบอก</v>
      </c>
      <c r="D267" s="449"/>
      <c r="E267" s="450" t="str">
        <f>'Data information'!D484</f>
        <v>ลบ.ม.</v>
      </c>
      <c r="F267" s="449">
        <f>'Data information'!E484</f>
        <v>1971.96</v>
      </c>
      <c r="G267" s="449">
        <f t="shared" si="30"/>
        <v>0</v>
      </c>
      <c r="H267" s="449">
        <f>'Data information'!F484</f>
        <v>519</v>
      </c>
      <c r="I267" s="449">
        <f t="shared" si="31"/>
        <v>0</v>
      </c>
      <c r="J267" s="449">
        <f t="shared" si="32"/>
        <v>0</v>
      </c>
      <c r="K267" s="460"/>
    </row>
    <row r="268" spans="1:11" s="500" customFormat="1" hidden="1">
      <c r="A268" s="460"/>
      <c r="B268" s="482"/>
      <c r="C268" s="489" t="str">
        <f>'Data information'!C485</f>
        <v xml:space="preserve">  - ไม้แบบทั่วไป  50%</v>
      </c>
      <c r="D268" s="449"/>
      <c r="E268" s="450" t="str">
        <f>'Data information'!D485</f>
        <v>ตร.ม.</v>
      </c>
      <c r="F268" s="449">
        <f>'Data information'!E485</f>
        <v>300</v>
      </c>
      <c r="G268" s="449">
        <f t="shared" si="30"/>
        <v>0</v>
      </c>
      <c r="H268" s="449">
        <f>'Data information'!F485</f>
        <v>0</v>
      </c>
      <c r="I268" s="449">
        <f t="shared" si="31"/>
        <v>0</v>
      </c>
      <c r="J268" s="449">
        <f t="shared" si="32"/>
        <v>0</v>
      </c>
      <c r="K268" s="460"/>
    </row>
    <row r="269" spans="1:11" s="500" customFormat="1" hidden="1">
      <c r="A269" s="460"/>
      <c r="B269" s="482"/>
      <c r="C269" s="489" t="str">
        <f>'Data information'!C486</f>
        <v xml:space="preserve">  - ค่าแรงไม้แบบ</v>
      </c>
      <c r="D269" s="449"/>
      <c r="E269" s="450" t="str">
        <f>'Data information'!D486</f>
        <v>ตร.ม.</v>
      </c>
      <c r="F269" s="449">
        <f>'Data information'!E486</f>
        <v>0</v>
      </c>
      <c r="G269" s="449">
        <f t="shared" si="30"/>
        <v>0</v>
      </c>
      <c r="H269" s="449">
        <f>'Data information'!F486</f>
        <v>115</v>
      </c>
      <c r="I269" s="449">
        <f t="shared" si="31"/>
        <v>0</v>
      </c>
      <c r="J269" s="449">
        <f t="shared" si="32"/>
        <v>0</v>
      </c>
      <c r="K269" s="460"/>
    </row>
    <row r="270" spans="1:11" s="500" customFormat="1" hidden="1">
      <c r="A270" s="460"/>
      <c r="B270" s="482"/>
      <c r="C270" s="489" t="str">
        <f>'Data information'!C487</f>
        <v xml:space="preserve">  - ไม้คร่าวยึดแบบหล่อคอนกรีต </v>
      </c>
      <c r="D270" s="449"/>
      <c r="E270" s="450" t="str">
        <f>'Data information'!D487</f>
        <v>ตร.ม.</v>
      </c>
      <c r="F270" s="449">
        <f>'Data information'!E487</f>
        <v>300</v>
      </c>
      <c r="G270" s="449">
        <f t="shared" si="30"/>
        <v>0</v>
      </c>
      <c r="H270" s="449">
        <f>'Data information'!F487</f>
        <v>0</v>
      </c>
      <c r="I270" s="449">
        <f t="shared" si="31"/>
        <v>0</v>
      </c>
      <c r="J270" s="449">
        <f t="shared" si="32"/>
        <v>0</v>
      </c>
      <c r="K270" s="460"/>
    </row>
    <row r="271" spans="1:11" s="500" customFormat="1" hidden="1">
      <c r="A271" s="460"/>
      <c r="B271" s="482"/>
      <c r="C271" s="489" t="str">
        <f>'Data information'!C488</f>
        <v xml:space="preserve">  - ตะปู</v>
      </c>
      <c r="D271" s="449"/>
      <c r="E271" s="450" t="str">
        <f>'Data information'!D488</f>
        <v>กก.</v>
      </c>
      <c r="F271" s="449">
        <f>'Data information'!E488</f>
        <v>58.88</v>
      </c>
      <c r="G271" s="449">
        <f t="shared" si="30"/>
        <v>0</v>
      </c>
      <c r="H271" s="449">
        <f>'Data information'!F488</f>
        <v>0</v>
      </c>
      <c r="I271" s="449">
        <f t="shared" si="31"/>
        <v>0</v>
      </c>
      <c r="J271" s="449">
        <f t="shared" si="32"/>
        <v>0</v>
      </c>
      <c r="K271" s="460"/>
    </row>
    <row r="272" spans="1:11" s="500" customFormat="1" hidden="1">
      <c r="A272" s="460"/>
      <c r="B272" s="482"/>
      <c r="C272" s="489" t="str">
        <f>'Data information'!C489</f>
        <v xml:space="preserve">  - เหล็กเส้นกลมผิวเรียบ SR.24 RB9 มม.</v>
      </c>
      <c r="D272" s="449"/>
      <c r="E272" s="450" t="str">
        <f>'Data information'!D489</f>
        <v>กก.</v>
      </c>
      <c r="F272" s="449">
        <f>'Data information'!E489</f>
        <v>20.79</v>
      </c>
      <c r="G272" s="449">
        <f t="shared" si="30"/>
        <v>0</v>
      </c>
      <c r="H272" s="449">
        <f>'Data information'!F489</f>
        <v>4.4000000000000004</v>
      </c>
      <c r="I272" s="449">
        <f t="shared" si="31"/>
        <v>0</v>
      </c>
      <c r="J272" s="449">
        <f t="shared" si="32"/>
        <v>0</v>
      </c>
      <c r="K272" s="460"/>
    </row>
    <row r="273" spans="1:11" s="500" customFormat="1" hidden="1">
      <c r="A273" s="460"/>
      <c r="B273" s="482"/>
      <c r="C273" s="489" t="str">
        <f>'Data information'!C490</f>
        <v xml:space="preserve">  - เหล็กเส้นกลมผิวข้ออ้อย SD.40 DB12 มม.</v>
      </c>
      <c r="D273" s="449"/>
      <c r="E273" s="450" t="str">
        <f>'Data information'!D490</f>
        <v>กก.</v>
      </c>
      <c r="F273" s="449">
        <f>'Data information'!E490</f>
        <v>20.2</v>
      </c>
      <c r="G273" s="449">
        <f t="shared" si="30"/>
        <v>0</v>
      </c>
      <c r="H273" s="449">
        <f>'Data information'!F490</f>
        <v>3.6</v>
      </c>
      <c r="I273" s="449">
        <f t="shared" si="31"/>
        <v>0</v>
      </c>
      <c r="J273" s="449">
        <f t="shared" si="32"/>
        <v>0</v>
      </c>
      <c r="K273" s="460"/>
    </row>
    <row r="274" spans="1:11" s="500" customFormat="1" hidden="1">
      <c r="A274" s="460"/>
      <c r="B274" s="482"/>
      <c r="C274" s="489" t="str">
        <f>'Data information'!C491</f>
        <v xml:space="preserve"> - ลวดผูกเหล็ก</v>
      </c>
      <c r="D274" s="449"/>
      <c r="E274" s="450" t="str">
        <f>'Data information'!D491</f>
        <v>กก.</v>
      </c>
      <c r="F274" s="449">
        <f>'Data information'!E491</f>
        <v>34.42</v>
      </c>
      <c r="G274" s="449">
        <f t="shared" si="30"/>
        <v>0</v>
      </c>
      <c r="H274" s="449">
        <f>'Data information'!F491</f>
        <v>0</v>
      </c>
      <c r="I274" s="449">
        <f t="shared" si="31"/>
        <v>0</v>
      </c>
      <c r="J274" s="449">
        <f t="shared" si="32"/>
        <v>0</v>
      </c>
      <c r="K274" s="460"/>
    </row>
    <row r="275" spans="1:11" s="500" customFormat="1" hidden="1">
      <c r="A275" s="460"/>
      <c r="B275" s="482"/>
      <c r="C275" s="489" t="str">
        <f>'Data information'!C492</f>
        <v xml:space="preserve"> - กันลื่นเหล็กสี่เหลี่ยมตัน ขนาด 1x1 ซม.(จมูกบันได)</v>
      </c>
      <c r="D275" s="449"/>
      <c r="E275" s="450" t="str">
        <f>'Data information'!D492</f>
        <v>กก.</v>
      </c>
      <c r="F275" s="449">
        <f>'Data information'!E492</f>
        <v>30</v>
      </c>
      <c r="G275" s="449">
        <f t="shared" si="30"/>
        <v>0</v>
      </c>
      <c r="H275" s="449">
        <f>'Data information'!F492</f>
        <v>0</v>
      </c>
      <c r="I275" s="449">
        <f t="shared" si="31"/>
        <v>0</v>
      </c>
      <c r="J275" s="449">
        <f t="shared" si="32"/>
        <v>0</v>
      </c>
      <c r="K275" s="460"/>
    </row>
    <row r="276" spans="1:11" s="500" customFormat="1" hidden="1">
      <c r="A276" s="460"/>
      <c r="B276" s="482"/>
      <c r="C276" s="489" t="str">
        <f>'Data information'!C493</f>
        <v xml:space="preserve"> - งานราวเหล็ก ราวบันได ST2</v>
      </c>
      <c r="D276" s="449"/>
      <c r="E276" s="450" t="str">
        <f>'Data information'!D493</f>
        <v>ม.</v>
      </c>
      <c r="F276" s="449">
        <f>'Data information'!E493</f>
        <v>303.774</v>
      </c>
      <c r="G276" s="449">
        <f t="shared" si="30"/>
        <v>0</v>
      </c>
      <c r="H276" s="449">
        <f>'Data information'!F493</f>
        <v>114</v>
      </c>
      <c r="I276" s="449">
        <f t="shared" si="31"/>
        <v>0</v>
      </c>
      <c r="J276" s="449">
        <f t="shared" si="32"/>
        <v>0</v>
      </c>
      <c r="K276" s="460"/>
    </row>
    <row r="277" spans="1:11" s="500" customFormat="1" hidden="1">
      <c r="A277" s="460"/>
      <c r="B277" s="482"/>
      <c r="C277" s="485" t="str">
        <f>'Data information'!C494</f>
        <v>งานบันได ST.2-1 อาคาร1,2, 6,7</v>
      </c>
      <c r="D277" s="449"/>
      <c r="E277" s="450"/>
      <c r="F277" s="449"/>
      <c r="G277" s="449"/>
      <c r="H277" s="449"/>
      <c r="I277" s="449"/>
      <c r="J277" s="449"/>
      <c r="K277" s="460"/>
    </row>
    <row r="278" spans="1:11" s="500" customFormat="1" hidden="1">
      <c r="A278" s="460"/>
      <c r="B278" s="482"/>
      <c r="C278" s="489" t="str">
        <f>'Data information'!C495</f>
        <v xml:space="preserve"> -  H-200X200X8X12mm. </v>
      </c>
      <c r="D278" s="449"/>
      <c r="E278" s="450" t="str">
        <f>'Data information'!D495</f>
        <v>กก.</v>
      </c>
      <c r="F278" s="449">
        <f>'Data information'!E495</f>
        <v>33.409999999999997</v>
      </c>
      <c r="G278" s="449">
        <f t="shared" si="30"/>
        <v>0</v>
      </c>
      <c r="H278" s="449">
        <f>'Data information'!F495</f>
        <v>0</v>
      </c>
      <c r="I278" s="449">
        <f t="shared" si="31"/>
        <v>0</v>
      </c>
      <c r="J278" s="449">
        <f t="shared" si="32"/>
        <v>0</v>
      </c>
      <c r="K278" s="460"/>
    </row>
    <row r="279" spans="1:11" s="500" customFormat="1" hidden="1">
      <c r="A279" s="460"/>
      <c r="B279" s="482"/>
      <c r="C279" s="489" t="str">
        <f>'Data information'!C496</f>
        <v xml:space="preserve">  - H-194X150X6X9mm.</v>
      </c>
      <c r="D279" s="449"/>
      <c r="E279" s="450" t="str">
        <f>'Data information'!D496</f>
        <v>กก.</v>
      </c>
      <c r="F279" s="449">
        <f>'Data information'!E496</f>
        <v>34.020000000000003</v>
      </c>
      <c r="G279" s="449">
        <f t="shared" si="30"/>
        <v>0</v>
      </c>
      <c r="H279" s="449">
        <f>'Data information'!F496</f>
        <v>0</v>
      </c>
      <c r="I279" s="449">
        <f t="shared" si="31"/>
        <v>0</v>
      </c>
      <c r="J279" s="449">
        <f t="shared" si="32"/>
        <v>0</v>
      </c>
      <c r="K279" s="460"/>
    </row>
    <row r="280" spans="1:11" s="500" customFormat="1" hidden="1">
      <c r="A280" s="460"/>
      <c r="B280" s="482"/>
      <c r="C280" s="489" t="str">
        <f>'Data information'!C497</f>
        <v xml:space="preserve"> - C-CHANNELS 200X80X7.5X11.0mm.</v>
      </c>
      <c r="D280" s="449"/>
      <c r="E280" s="450" t="str">
        <f>'Data information'!D497</f>
        <v>กก.</v>
      </c>
      <c r="F280" s="449">
        <f>'Data information'!E497</f>
        <v>35.840000000000003</v>
      </c>
      <c r="G280" s="449">
        <f t="shared" si="30"/>
        <v>0</v>
      </c>
      <c r="H280" s="449">
        <f>'Data information'!F497</f>
        <v>0</v>
      </c>
      <c r="I280" s="449">
        <f t="shared" si="31"/>
        <v>0</v>
      </c>
      <c r="J280" s="449">
        <f t="shared" si="32"/>
        <v>0</v>
      </c>
      <c r="K280" s="460"/>
    </row>
    <row r="281" spans="1:11" s="500" customFormat="1" hidden="1">
      <c r="A281" s="460"/>
      <c r="B281" s="482"/>
      <c r="C281" s="489" t="str">
        <f>'Data information'!C498</f>
        <v xml:space="preserve"> - แผ่นเหล็กลายตีนไก่  หนา 6 มม.พับ (ลูกนอนบันได)</v>
      </c>
      <c r="D281" s="449"/>
      <c r="E281" s="450" t="str">
        <f>'Data information'!D498</f>
        <v>กก.</v>
      </c>
      <c r="F281" s="449">
        <f>'Data information'!E498</f>
        <v>39.79</v>
      </c>
      <c r="G281" s="449">
        <f t="shared" si="30"/>
        <v>0</v>
      </c>
      <c r="H281" s="449">
        <f>'Data information'!F498</f>
        <v>0</v>
      </c>
      <c r="I281" s="449">
        <f t="shared" si="31"/>
        <v>0</v>
      </c>
      <c r="J281" s="449">
        <f t="shared" si="32"/>
        <v>0</v>
      </c>
      <c r="K281" s="460"/>
    </row>
    <row r="282" spans="1:11" s="500" customFormat="1" hidden="1">
      <c r="A282" s="460"/>
      <c r="B282" s="482"/>
      <c r="C282" s="489" t="str">
        <f>'Data information'!C499</f>
        <v xml:space="preserve"> - แผ่นเหล็กขนาด 250X400X20mm. </v>
      </c>
      <c r="D282" s="449"/>
      <c r="E282" s="450" t="str">
        <f>'Data information'!D499</f>
        <v>กก.</v>
      </c>
      <c r="F282" s="449">
        <f>'Data information'!E499</f>
        <v>28.692401372212689</v>
      </c>
      <c r="G282" s="449">
        <f t="shared" si="30"/>
        <v>0</v>
      </c>
      <c r="H282" s="449">
        <f>'Data information'!F499</f>
        <v>0</v>
      </c>
      <c r="I282" s="449">
        <f t="shared" si="31"/>
        <v>0</v>
      </c>
      <c r="J282" s="449">
        <f t="shared" si="32"/>
        <v>0</v>
      </c>
      <c r="K282" s="460"/>
    </row>
    <row r="283" spans="1:11" s="500" customFormat="1" hidden="1">
      <c r="A283" s="460"/>
      <c r="B283" s="482"/>
      <c r="C283" s="489" t="str">
        <f>'Data information'!C500</f>
        <v xml:space="preserve"> - แผ่นเหล็กขนาด 250X250X20mm. </v>
      </c>
      <c r="D283" s="449"/>
      <c r="E283" s="450" t="str">
        <f>'Data information'!D500</f>
        <v>กก.</v>
      </c>
      <c r="F283" s="449">
        <f>'Data information'!E500</f>
        <v>28.692401372212689</v>
      </c>
      <c r="G283" s="449">
        <f t="shared" si="30"/>
        <v>0</v>
      </c>
      <c r="H283" s="449">
        <f>'Data information'!F500</f>
        <v>0</v>
      </c>
      <c r="I283" s="449">
        <f t="shared" si="31"/>
        <v>0</v>
      </c>
      <c r="J283" s="449">
        <f t="shared" si="32"/>
        <v>0</v>
      </c>
      <c r="K283" s="460"/>
    </row>
    <row r="284" spans="1:11" s="500" customFormat="1" hidden="1">
      <c r="A284" s="460"/>
      <c r="B284" s="482"/>
      <c r="C284" s="489" t="str">
        <f>'Data information'!C501</f>
        <v xml:space="preserve"> - แผ่นเหล็กขนาด 200X350X20mm. </v>
      </c>
      <c r="D284" s="449"/>
      <c r="E284" s="450" t="str">
        <f>'Data information'!D501</f>
        <v>กก.</v>
      </c>
      <c r="F284" s="449">
        <f>'Data information'!E501</f>
        <v>28.692401372212689</v>
      </c>
      <c r="G284" s="449">
        <f t="shared" si="30"/>
        <v>0</v>
      </c>
      <c r="H284" s="449">
        <f>'Data information'!F501</f>
        <v>0</v>
      </c>
      <c r="I284" s="449">
        <f t="shared" si="31"/>
        <v>0</v>
      </c>
      <c r="J284" s="449">
        <f t="shared" si="32"/>
        <v>0</v>
      </c>
      <c r="K284" s="460"/>
    </row>
    <row r="285" spans="1:11" s="500" customFormat="1" hidden="1">
      <c r="A285" s="460"/>
      <c r="B285" s="482"/>
      <c r="C285" s="489" t="str">
        <f>'Data information'!C502</f>
        <v xml:space="preserve"> - Dowel DB20 ยาว 0.40 ม. (DETAIL-1)</v>
      </c>
      <c r="D285" s="449"/>
      <c r="E285" s="450" t="str">
        <f>'Data information'!D502</f>
        <v>กก.</v>
      </c>
      <c r="F285" s="449">
        <f>'Data information'!E502</f>
        <v>20.18</v>
      </c>
      <c r="G285" s="449">
        <f t="shared" si="30"/>
        <v>0</v>
      </c>
      <c r="H285" s="449">
        <f>'Data information'!F502</f>
        <v>0</v>
      </c>
      <c r="I285" s="449">
        <f t="shared" si="31"/>
        <v>0</v>
      </c>
      <c r="J285" s="449">
        <f t="shared" si="32"/>
        <v>0</v>
      </c>
      <c r="K285" s="460"/>
    </row>
    <row r="286" spans="1:11" s="500" customFormat="1" hidden="1">
      <c r="A286" s="460"/>
      <c r="B286" s="482"/>
      <c r="C286" s="489" t="str">
        <f>'Data information'!C503</f>
        <v xml:space="preserve"> - Dowel DB20 ยาว 0.40 ม.  (DETAIL-2)</v>
      </c>
      <c r="D286" s="449"/>
      <c r="E286" s="450" t="str">
        <f>'Data information'!D503</f>
        <v>กก.</v>
      </c>
      <c r="F286" s="449">
        <f>'Data information'!E503</f>
        <v>20.18</v>
      </c>
      <c r="G286" s="449">
        <f t="shared" si="30"/>
        <v>0</v>
      </c>
      <c r="H286" s="449">
        <f>'Data information'!F503</f>
        <v>0</v>
      </c>
      <c r="I286" s="449">
        <f t="shared" si="31"/>
        <v>0</v>
      </c>
      <c r="J286" s="449">
        <f t="shared" si="32"/>
        <v>0</v>
      </c>
      <c r="K286" s="460"/>
    </row>
    <row r="287" spans="1:11" s="500" customFormat="1" hidden="1">
      <c r="A287" s="460"/>
      <c r="B287" s="482"/>
      <c r="C287" s="489" t="str">
        <f>'Data information'!C504</f>
        <v xml:space="preserve"> - Dowel DB16 ยาว 0.40 ม.  (DETAIL-3)</v>
      </c>
      <c r="D287" s="449"/>
      <c r="E287" s="450" t="str">
        <f>'Data information'!D504</f>
        <v>กก.</v>
      </c>
      <c r="F287" s="449">
        <f>'Data information'!E504</f>
        <v>20.14</v>
      </c>
      <c r="G287" s="449">
        <f t="shared" si="30"/>
        <v>0</v>
      </c>
      <c r="H287" s="449">
        <f>'Data information'!F504</f>
        <v>0</v>
      </c>
      <c r="I287" s="449">
        <f t="shared" si="31"/>
        <v>0</v>
      </c>
      <c r="J287" s="449">
        <f t="shared" si="32"/>
        <v>0</v>
      </c>
      <c r="K287" s="460"/>
    </row>
    <row r="288" spans="1:11" s="500" customFormat="1" hidden="1">
      <c r="A288" s="460"/>
      <c r="B288" s="482"/>
      <c r="C288" s="489" t="str">
        <f>'Data information'!C505</f>
        <v xml:space="preserve"> - ค่าแรงเชื่อม ประกอบเหล็กโครงสร้าง</v>
      </c>
      <c r="D288" s="449"/>
      <c r="E288" s="450" t="str">
        <f>'Data information'!D505</f>
        <v>กก.</v>
      </c>
      <c r="F288" s="449">
        <f>'Data information'!E505</f>
        <v>0</v>
      </c>
      <c r="G288" s="449">
        <f t="shared" si="30"/>
        <v>0</v>
      </c>
      <c r="H288" s="449">
        <f>'Data information'!F505</f>
        <v>10</v>
      </c>
      <c r="I288" s="449">
        <f t="shared" si="31"/>
        <v>0</v>
      </c>
      <c r="J288" s="449">
        <f t="shared" si="32"/>
        <v>0</v>
      </c>
      <c r="K288" s="460"/>
    </row>
    <row r="289" spans="1:11" s="500" customFormat="1" hidden="1">
      <c r="A289" s="460"/>
      <c r="B289" s="482"/>
      <c r="C289" s="489" t="str">
        <f>'Data information'!C506</f>
        <v xml:space="preserve"> - ทาสีกันสนิม</v>
      </c>
      <c r="D289" s="449"/>
      <c r="E289" s="450" t="str">
        <f>'Data information'!D506</f>
        <v>ตร.ม.</v>
      </c>
      <c r="F289" s="449">
        <f>'Data information'!E506</f>
        <v>22.42</v>
      </c>
      <c r="G289" s="449">
        <f t="shared" si="30"/>
        <v>0</v>
      </c>
      <c r="H289" s="449">
        <f>'Data information'!F506</f>
        <v>30</v>
      </c>
      <c r="I289" s="449">
        <f t="shared" si="31"/>
        <v>0</v>
      </c>
      <c r="J289" s="449">
        <f t="shared" si="32"/>
        <v>0</v>
      </c>
      <c r="K289" s="460"/>
    </row>
    <row r="290" spans="1:11" s="500" customFormat="1" hidden="1">
      <c r="A290" s="460"/>
      <c r="B290" s="482"/>
      <c r="C290" s="489" t="str">
        <f>'Data information'!C507</f>
        <v xml:space="preserve"> - ทาสีน้ำมัน</v>
      </c>
      <c r="D290" s="449"/>
      <c r="E290" s="450" t="str">
        <f>'Data information'!D507</f>
        <v>ตร.ม.</v>
      </c>
      <c r="F290" s="449">
        <f>'Data information'!E507</f>
        <v>66.12</v>
      </c>
      <c r="G290" s="449">
        <f t="shared" si="30"/>
        <v>0</v>
      </c>
      <c r="H290" s="449">
        <f>'Data information'!F507</f>
        <v>35</v>
      </c>
      <c r="I290" s="449">
        <f t="shared" si="31"/>
        <v>0</v>
      </c>
      <c r="J290" s="449">
        <f t="shared" si="32"/>
        <v>0</v>
      </c>
      <c r="K290" s="460"/>
    </row>
    <row r="291" spans="1:11" s="500" customFormat="1" hidden="1">
      <c r="A291" s="460"/>
      <c r="B291" s="482"/>
      <c r="C291" s="489" t="str">
        <f>'Data information'!C508</f>
        <v xml:space="preserve"> - งานราวเหล็ก ราวบันได ST.2-1</v>
      </c>
      <c r="D291" s="449"/>
      <c r="E291" s="450" t="str">
        <f>'Data information'!D508</f>
        <v>ม.</v>
      </c>
      <c r="F291" s="449">
        <f>'Data information'!E508</f>
        <v>303.774</v>
      </c>
      <c r="G291" s="449">
        <f t="shared" si="30"/>
        <v>0</v>
      </c>
      <c r="H291" s="449">
        <f>'Data information'!F508</f>
        <v>114</v>
      </c>
      <c r="I291" s="449">
        <f t="shared" si="31"/>
        <v>0</v>
      </c>
      <c r="J291" s="449">
        <f t="shared" si="32"/>
        <v>0</v>
      </c>
      <c r="K291" s="460"/>
    </row>
    <row r="292" spans="1:11" s="500" customFormat="1" hidden="1">
      <c r="A292" s="460"/>
      <c r="B292" s="482"/>
      <c r="C292" s="485" t="str">
        <f>'Data information'!C509</f>
        <v>งานบันได ST.2-1 อาคาร 4</v>
      </c>
      <c r="D292" s="449"/>
      <c r="E292" s="450"/>
      <c r="F292" s="449"/>
      <c r="G292" s="449"/>
      <c r="H292" s="449"/>
      <c r="I292" s="449"/>
      <c r="J292" s="449"/>
      <c r="K292" s="460"/>
    </row>
    <row r="293" spans="1:11" s="500" customFormat="1" hidden="1">
      <c r="A293" s="460"/>
      <c r="B293" s="482"/>
      <c r="C293" s="489" t="str">
        <f>'Data information'!C510</f>
        <v xml:space="preserve"> - H-390X300X10X16 mm.( แม่บันได )</v>
      </c>
      <c r="D293" s="449"/>
      <c r="E293" s="450" t="str">
        <f>'Data information'!D510</f>
        <v>กก.</v>
      </c>
      <c r="F293" s="449">
        <f>'Data information'!E510</f>
        <v>34.64</v>
      </c>
      <c r="G293" s="449">
        <f t="shared" si="30"/>
        <v>0</v>
      </c>
      <c r="H293" s="449">
        <f>'Data information'!F510</f>
        <v>0</v>
      </c>
      <c r="I293" s="449">
        <f t="shared" si="31"/>
        <v>0</v>
      </c>
      <c r="J293" s="449">
        <f t="shared" si="32"/>
        <v>0</v>
      </c>
      <c r="K293" s="460"/>
    </row>
    <row r="294" spans="1:11" s="500" customFormat="1" hidden="1">
      <c r="A294" s="460"/>
      <c r="B294" s="482"/>
      <c r="C294" s="489" t="str">
        <f>'Data information'!C511</f>
        <v xml:space="preserve"> - แผ่นเหล็กเรียบดำหนา 6 มม. (ลูกตั้ง-ลูกนอน)</v>
      </c>
      <c r="D294" s="449"/>
      <c r="E294" s="450" t="str">
        <f>'Data information'!D511</f>
        <v>กก.</v>
      </c>
      <c r="F294" s="449">
        <f>'Data information'!E511</f>
        <v>25.12</v>
      </c>
      <c r="G294" s="449">
        <f t="shared" si="30"/>
        <v>0</v>
      </c>
      <c r="H294" s="449">
        <f>'Data information'!F511</f>
        <v>0</v>
      </c>
      <c r="I294" s="449">
        <f t="shared" si="31"/>
        <v>0</v>
      </c>
      <c r="J294" s="449">
        <f t="shared" si="32"/>
        <v>0</v>
      </c>
      <c r="K294" s="460"/>
    </row>
    <row r="295" spans="1:11" s="500" customFormat="1" hidden="1">
      <c r="A295" s="460"/>
      <c r="B295" s="482"/>
      <c r="C295" s="489" t="str">
        <f>'Data information'!C512</f>
        <v xml:space="preserve"> - แผ่นเหล็กขนาด 1000X400X25mm. </v>
      </c>
      <c r="D295" s="449"/>
      <c r="E295" s="450" t="str">
        <f>'Data information'!D512</f>
        <v>กก.</v>
      </c>
      <c r="F295" s="449">
        <f>'Data information'!E512</f>
        <v>28.44</v>
      </c>
      <c r="G295" s="449">
        <f t="shared" si="30"/>
        <v>0</v>
      </c>
      <c r="H295" s="449">
        <f>'Data information'!F512</f>
        <v>0</v>
      </c>
      <c r="I295" s="449">
        <f t="shared" si="31"/>
        <v>0</v>
      </c>
      <c r="J295" s="449">
        <f t="shared" si="32"/>
        <v>0</v>
      </c>
      <c r="K295" s="460"/>
    </row>
    <row r="296" spans="1:11" s="500" customFormat="1" hidden="1">
      <c r="A296" s="460"/>
      <c r="B296" s="482"/>
      <c r="C296" s="489" t="str">
        <f>'Data information'!C513</f>
        <v xml:space="preserve"> - แผ่นเหล็กขนาด 400X400X25mm. </v>
      </c>
      <c r="D296" s="449"/>
      <c r="E296" s="450" t="str">
        <f>'Data information'!D513</f>
        <v>กก.</v>
      </c>
      <c r="F296" s="449">
        <f>'Data information'!E513</f>
        <v>28.44</v>
      </c>
      <c r="G296" s="449">
        <f t="shared" si="30"/>
        <v>0</v>
      </c>
      <c r="H296" s="449">
        <f>'Data information'!F513</f>
        <v>0</v>
      </c>
      <c r="I296" s="449">
        <f t="shared" si="31"/>
        <v>0</v>
      </c>
      <c r="J296" s="449">
        <f t="shared" si="32"/>
        <v>0</v>
      </c>
      <c r="K296" s="460"/>
    </row>
    <row r="297" spans="1:11" s="500" customFormat="1" hidden="1">
      <c r="A297" s="460"/>
      <c r="B297" s="482"/>
      <c r="C297" s="489" t="str">
        <f>'Data information'!C514</f>
        <v xml:space="preserve"> - ค่าแรงเชื่อม ประกอบเหล็กโครงสร้าง</v>
      </c>
      <c r="D297" s="449"/>
      <c r="E297" s="450" t="str">
        <f>'Data information'!D514</f>
        <v>กก.</v>
      </c>
      <c r="F297" s="449">
        <f>'Data information'!E514</f>
        <v>0</v>
      </c>
      <c r="G297" s="449">
        <f t="shared" si="30"/>
        <v>0</v>
      </c>
      <c r="H297" s="449">
        <f>'Data information'!F514</f>
        <v>10</v>
      </c>
      <c r="I297" s="449">
        <f t="shared" si="31"/>
        <v>0</v>
      </c>
      <c r="J297" s="449">
        <f t="shared" si="32"/>
        <v>0</v>
      </c>
      <c r="K297" s="460"/>
    </row>
    <row r="298" spans="1:11" s="500" customFormat="1" hidden="1">
      <c r="A298" s="460"/>
      <c r="B298" s="482"/>
      <c r="C298" s="489" t="str">
        <f>'Data information'!C515</f>
        <v xml:space="preserve"> - Dowel DB25 </v>
      </c>
      <c r="D298" s="449"/>
      <c r="E298" s="450" t="str">
        <f>'Data information'!D515</f>
        <v>กก.</v>
      </c>
      <c r="F298" s="449">
        <f>'Data information'!E515</f>
        <v>20.41</v>
      </c>
      <c r="G298" s="449">
        <f t="shared" si="30"/>
        <v>0</v>
      </c>
      <c r="H298" s="449">
        <f>'Data information'!F515</f>
        <v>0</v>
      </c>
      <c r="I298" s="449">
        <f t="shared" si="31"/>
        <v>0</v>
      </c>
      <c r="J298" s="449">
        <f t="shared" si="32"/>
        <v>0</v>
      </c>
      <c r="K298" s="460"/>
    </row>
    <row r="299" spans="1:11" s="500" customFormat="1" hidden="1">
      <c r="A299" s="460"/>
      <c r="B299" s="482"/>
      <c r="C299" s="489" t="str">
        <f>'Data information'!C516</f>
        <v xml:space="preserve"> - คอนกรีต ขัดมันเรียบ (ลูกนอนบันได)</v>
      </c>
      <c r="D299" s="449"/>
      <c r="E299" s="450" t="str">
        <f>'Data information'!D516</f>
        <v>ลบ.ม.</v>
      </c>
      <c r="F299" s="449">
        <f>'Data information'!E516</f>
        <v>1971.96</v>
      </c>
      <c r="G299" s="449">
        <f t="shared" si="30"/>
        <v>0</v>
      </c>
      <c r="H299" s="449">
        <f>'Data information'!F516</f>
        <v>519</v>
      </c>
      <c r="I299" s="449">
        <f t="shared" si="31"/>
        <v>0</v>
      </c>
      <c r="J299" s="449">
        <f t="shared" si="32"/>
        <v>0</v>
      </c>
      <c r="K299" s="460"/>
    </row>
    <row r="300" spans="1:11" s="500" customFormat="1" hidden="1">
      <c r="A300" s="460"/>
      <c r="B300" s="482"/>
      <c r="C300" s="489" t="str">
        <f>'Data information'!C517</f>
        <v xml:space="preserve"> - เหล็กเสริม RB 9 มม.</v>
      </c>
      <c r="D300" s="449"/>
      <c r="E300" s="450" t="str">
        <f>'Data information'!D517</f>
        <v>กก.</v>
      </c>
      <c r="F300" s="449">
        <f>'Data information'!E517</f>
        <v>20.79</v>
      </c>
      <c r="G300" s="449">
        <f t="shared" si="30"/>
        <v>0</v>
      </c>
      <c r="H300" s="449">
        <f>'Data information'!F517</f>
        <v>4.4000000000000004</v>
      </c>
      <c r="I300" s="449">
        <f t="shared" si="31"/>
        <v>0</v>
      </c>
      <c r="J300" s="449">
        <f t="shared" si="32"/>
        <v>0</v>
      </c>
      <c r="K300" s="460"/>
    </row>
    <row r="301" spans="1:11" s="500" customFormat="1" hidden="1">
      <c r="A301" s="460"/>
      <c r="B301" s="482"/>
      <c r="C301" s="489" t="str">
        <f>'Data information'!C518</f>
        <v xml:space="preserve"> - เหล็กเสริม DB 12 มม.</v>
      </c>
      <c r="D301" s="449"/>
      <c r="E301" s="450" t="str">
        <f>'Data information'!D518</f>
        <v>กก.</v>
      </c>
      <c r="F301" s="449">
        <f>'Data information'!E518</f>
        <v>20.2</v>
      </c>
      <c r="G301" s="449">
        <f t="shared" ref="G301:G364" si="33">D301*F301</f>
        <v>0</v>
      </c>
      <c r="H301" s="449">
        <f>'Data information'!F518</f>
        <v>3.6</v>
      </c>
      <c r="I301" s="449">
        <f t="shared" ref="I301:I364" si="34">D301*H301</f>
        <v>0</v>
      </c>
      <c r="J301" s="449">
        <f t="shared" ref="J301:J364" si="35">G301+I301</f>
        <v>0</v>
      </c>
      <c r="K301" s="460"/>
    </row>
    <row r="302" spans="1:11" s="500" customFormat="1" hidden="1">
      <c r="A302" s="460"/>
      <c r="B302" s="482"/>
      <c r="C302" s="489" t="str">
        <f>'Data information'!C519</f>
        <v xml:space="preserve"> - ลวดผูกเหล็ก</v>
      </c>
      <c r="D302" s="449"/>
      <c r="E302" s="450" t="str">
        <f>'Data information'!D519</f>
        <v>กก.</v>
      </c>
      <c r="F302" s="449">
        <f>'Data information'!E519</f>
        <v>34.42</v>
      </c>
      <c r="G302" s="449">
        <f t="shared" si="33"/>
        <v>0</v>
      </c>
      <c r="H302" s="449">
        <f>'Data information'!F519</f>
        <v>0</v>
      </c>
      <c r="I302" s="449">
        <f t="shared" si="34"/>
        <v>0</v>
      </c>
      <c r="J302" s="449">
        <f t="shared" si="35"/>
        <v>0</v>
      </c>
      <c r="K302" s="460"/>
    </row>
    <row r="303" spans="1:11" s="500" customFormat="1" hidden="1">
      <c r="A303" s="460"/>
      <c r="B303" s="482"/>
      <c r="C303" s="489" t="str">
        <f>'Data information'!C520</f>
        <v xml:space="preserve"> - เหล็กสี่เหลี่ยมตัน 1 x 1 ซม.(จมูกบันได)</v>
      </c>
      <c r="D303" s="449"/>
      <c r="E303" s="450" t="str">
        <f>'Data information'!D520</f>
        <v>ม.</v>
      </c>
      <c r="F303" s="449">
        <f>'Data information'!E520</f>
        <v>30</v>
      </c>
      <c r="G303" s="449">
        <f t="shared" si="33"/>
        <v>0</v>
      </c>
      <c r="H303" s="449">
        <f>'Data information'!F520</f>
        <v>0</v>
      </c>
      <c r="I303" s="449">
        <f t="shared" si="34"/>
        <v>0</v>
      </c>
      <c r="J303" s="449">
        <f t="shared" si="35"/>
        <v>0</v>
      </c>
      <c r="K303" s="460"/>
    </row>
    <row r="304" spans="1:11" s="500" customFormat="1" hidden="1">
      <c r="A304" s="460"/>
      <c r="B304" s="482"/>
      <c r="C304" s="489" t="str">
        <f>'Data information'!C521</f>
        <v xml:space="preserve"> - ทาสีกันสนิม</v>
      </c>
      <c r="D304" s="449"/>
      <c r="E304" s="450" t="str">
        <f>'Data information'!D521</f>
        <v>ตร.ม.</v>
      </c>
      <c r="F304" s="449">
        <f>'Data information'!E521</f>
        <v>22.42</v>
      </c>
      <c r="G304" s="449">
        <f t="shared" si="33"/>
        <v>0</v>
      </c>
      <c r="H304" s="449">
        <f>'Data information'!F521</f>
        <v>30</v>
      </c>
      <c r="I304" s="449">
        <f t="shared" si="34"/>
        <v>0</v>
      </c>
      <c r="J304" s="449">
        <f t="shared" si="35"/>
        <v>0</v>
      </c>
      <c r="K304" s="460"/>
    </row>
    <row r="305" spans="1:11" s="500" customFormat="1" hidden="1">
      <c r="A305" s="460"/>
      <c r="B305" s="482"/>
      <c r="C305" s="489" t="str">
        <f>'Data information'!C522</f>
        <v xml:space="preserve"> - ทาสีน้ำมัน</v>
      </c>
      <c r="D305" s="449"/>
      <c r="E305" s="450" t="str">
        <f>'Data information'!D522</f>
        <v>ตร.ม.</v>
      </c>
      <c r="F305" s="449">
        <f>'Data information'!E522</f>
        <v>66.12</v>
      </c>
      <c r="G305" s="449">
        <f t="shared" si="33"/>
        <v>0</v>
      </c>
      <c r="H305" s="449">
        <f>'Data information'!F522</f>
        <v>35</v>
      </c>
      <c r="I305" s="449">
        <f t="shared" si="34"/>
        <v>0</v>
      </c>
      <c r="J305" s="449">
        <f t="shared" si="35"/>
        <v>0</v>
      </c>
      <c r="K305" s="460"/>
    </row>
    <row r="306" spans="1:11" s="500" customFormat="1" hidden="1">
      <c r="A306" s="460"/>
      <c r="B306" s="482"/>
      <c r="C306" s="489" t="str">
        <f>'Data information'!C523</f>
        <v xml:space="preserve"> - งานราวเหล็ก ราวบันได ST.2-1</v>
      </c>
      <c r="D306" s="449"/>
      <c r="E306" s="450" t="str">
        <f>'Data information'!D523</f>
        <v>ม.</v>
      </c>
      <c r="F306" s="449">
        <f>'Data information'!E523</f>
        <v>1838.53</v>
      </c>
      <c r="G306" s="449">
        <f t="shared" si="33"/>
        <v>0</v>
      </c>
      <c r="H306" s="449">
        <f>'Data information'!F523</f>
        <v>560</v>
      </c>
      <c r="I306" s="449">
        <f t="shared" si="34"/>
        <v>0</v>
      </c>
      <c r="J306" s="449">
        <f t="shared" si="35"/>
        <v>0</v>
      </c>
      <c r="K306" s="460"/>
    </row>
    <row r="307" spans="1:11" s="500" customFormat="1" hidden="1">
      <c r="A307" s="460"/>
      <c r="B307" s="482"/>
      <c r="C307" s="485" t="str">
        <f>'Data information'!C524</f>
        <v>งานบันได ST.2-2 อาคาร 1,6</v>
      </c>
      <c r="D307" s="449"/>
      <c r="E307" s="450"/>
      <c r="F307" s="449"/>
      <c r="G307" s="449"/>
      <c r="H307" s="449"/>
      <c r="I307" s="449"/>
      <c r="J307" s="449"/>
      <c r="K307" s="460"/>
    </row>
    <row r="308" spans="1:11" s="500" customFormat="1" hidden="1">
      <c r="A308" s="460"/>
      <c r="B308" s="482"/>
      <c r="C308" s="489" t="str">
        <f>'Data information'!C525</f>
        <v xml:space="preserve"> - H-200X200X8X12mm. </v>
      </c>
      <c r="D308" s="449"/>
      <c r="E308" s="450" t="str">
        <f>'Data information'!D525</f>
        <v>กก.</v>
      </c>
      <c r="F308" s="449">
        <f>'Data information'!E525</f>
        <v>33.409999999999997</v>
      </c>
      <c r="G308" s="449">
        <f t="shared" si="33"/>
        <v>0</v>
      </c>
      <c r="H308" s="449">
        <f>'Data information'!F525</f>
        <v>0</v>
      </c>
      <c r="I308" s="449">
        <f t="shared" si="34"/>
        <v>0</v>
      </c>
      <c r="J308" s="449">
        <f t="shared" si="35"/>
        <v>0</v>
      </c>
      <c r="K308" s="460"/>
    </row>
    <row r="309" spans="1:11" s="500" customFormat="1" hidden="1">
      <c r="A309" s="460"/>
      <c r="B309" s="482"/>
      <c r="C309" s="489" t="str">
        <f>'Data information'!C526</f>
        <v xml:space="preserve"> - H-194X150X6X9mm.</v>
      </c>
      <c r="D309" s="449"/>
      <c r="E309" s="450" t="str">
        <f>'Data information'!D526</f>
        <v>กก.</v>
      </c>
      <c r="F309" s="449">
        <f>'Data information'!E526</f>
        <v>34.020000000000003</v>
      </c>
      <c r="G309" s="449">
        <f t="shared" si="33"/>
        <v>0</v>
      </c>
      <c r="H309" s="449">
        <f>'Data information'!F526</f>
        <v>0</v>
      </c>
      <c r="I309" s="449">
        <f t="shared" si="34"/>
        <v>0</v>
      </c>
      <c r="J309" s="449">
        <f t="shared" si="35"/>
        <v>0</v>
      </c>
      <c r="K309" s="460"/>
    </row>
    <row r="310" spans="1:11" s="500" customFormat="1" hidden="1">
      <c r="A310" s="460"/>
      <c r="B310" s="482"/>
      <c r="C310" s="489" t="str">
        <f>'Data information'!C527</f>
        <v xml:space="preserve"> - C-CHANNELS 200X80X7.5X11.0mm.</v>
      </c>
      <c r="D310" s="449"/>
      <c r="E310" s="450" t="str">
        <f>'Data information'!D527</f>
        <v>กก.</v>
      </c>
      <c r="F310" s="449">
        <f>'Data information'!E527</f>
        <v>35.840000000000003</v>
      </c>
      <c r="G310" s="449">
        <f t="shared" si="33"/>
        <v>0</v>
      </c>
      <c r="H310" s="449">
        <f>'Data information'!F527</f>
        <v>0</v>
      </c>
      <c r="I310" s="449">
        <f t="shared" si="34"/>
        <v>0</v>
      </c>
      <c r="J310" s="449">
        <f t="shared" si="35"/>
        <v>0</v>
      </c>
      <c r="K310" s="460"/>
    </row>
    <row r="311" spans="1:11" s="500" customFormat="1" hidden="1">
      <c r="A311" s="460"/>
      <c r="B311" s="482"/>
      <c r="C311" s="489" t="str">
        <f>'Data information'!C528</f>
        <v xml:space="preserve"> - ลูกนอนบันไดแผ่นเหล็กลายตีนไก่  หนา 6 มม.พับ</v>
      </c>
      <c r="D311" s="449"/>
      <c r="E311" s="450" t="str">
        <f>'Data information'!D528</f>
        <v>กก.</v>
      </c>
      <c r="F311" s="449">
        <f>'Data information'!E528</f>
        <v>39.79</v>
      </c>
      <c r="G311" s="449">
        <f t="shared" si="33"/>
        <v>0</v>
      </c>
      <c r="H311" s="449">
        <f>'Data information'!F528</f>
        <v>0</v>
      </c>
      <c r="I311" s="449">
        <f t="shared" si="34"/>
        <v>0</v>
      </c>
      <c r="J311" s="449">
        <f t="shared" si="35"/>
        <v>0</v>
      </c>
      <c r="K311" s="460"/>
    </row>
    <row r="312" spans="1:11" s="500" customFormat="1" hidden="1">
      <c r="A312" s="460"/>
      <c r="B312" s="482"/>
      <c r="C312" s="489" t="str">
        <f>'Data information'!C529</f>
        <v xml:space="preserve"> - แผ่นเหล็กขนาด 250X400X20mm. </v>
      </c>
      <c r="D312" s="449"/>
      <c r="E312" s="450" t="str">
        <f>'Data information'!D529</f>
        <v>กก.</v>
      </c>
      <c r="F312" s="449">
        <f>'Data information'!E529</f>
        <v>28.44</v>
      </c>
      <c r="G312" s="449">
        <f t="shared" si="33"/>
        <v>0</v>
      </c>
      <c r="H312" s="449">
        <f>'Data information'!F529</f>
        <v>0</v>
      </c>
      <c r="I312" s="449">
        <f t="shared" si="34"/>
        <v>0</v>
      </c>
      <c r="J312" s="449">
        <f t="shared" si="35"/>
        <v>0</v>
      </c>
      <c r="K312" s="460"/>
    </row>
    <row r="313" spans="1:11" s="500" customFormat="1" hidden="1">
      <c r="A313" s="460"/>
      <c r="B313" s="482"/>
      <c r="C313" s="489" t="str">
        <f>'Data information'!C530</f>
        <v xml:space="preserve"> - แผ่นเหล็กขนาด 250X250X20mm. </v>
      </c>
      <c r="D313" s="449"/>
      <c r="E313" s="450" t="str">
        <f>'Data information'!D530</f>
        <v>กก.</v>
      </c>
      <c r="F313" s="449">
        <f>'Data information'!E530</f>
        <v>28.44</v>
      </c>
      <c r="G313" s="449">
        <f t="shared" si="33"/>
        <v>0</v>
      </c>
      <c r="H313" s="449">
        <f>'Data information'!F530</f>
        <v>0</v>
      </c>
      <c r="I313" s="449">
        <f t="shared" si="34"/>
        <v>0</v>
      </c>
      <c r="J313" s="449">
        <f t="shared" si="35"/>
        <v>0</v>
      </c>
      <c r="K313" s="460"/>
    </row>
    <row r="314" spans="1:11" s="500" customFormat="1" hidden="1">
      <c r="A314" s="460"/>
      <c r="B314" s="482"/>
      <c r="C314" s="489" t="str">
        <f>'Data information'!C531</f>
        <v xml:space="preserve"> - แผ่นเหล็กขนาด 200X350X20mm. </v>
      </c>
      <c r="D314" s="449"/>
      <c r="E314" s="450" t="str">
        <f>'Data information'!D531</f>
        <v>กก.</v>
      </c>
      <c r="F314" s="449">
        <f>'Data information'!E531</f>
        <v>28.44</v>
      </c>
      <c r="G314" s="449">
        <f t="shared" si="33"/>
        <v>0</v>
      </c>
      <c r="H314" s="449">
        <f>'Data information'!F531</f>
        <v>0</v>
      </c>
      <c r="I314" s="449">
        <f t="shared" si="34"/>
        <v>0</v>
      </c>
      <c r="J314" s="449">
        <f t="shared" si="35"/>
        <v>0</v>
      </c>
      <c r="K314" s="460"/>
    </row>
    <row r="315" spans="1:11" s="500" customFormat="1" hidden="1">
      <c r="A315" s="460"/>
      <c r="B315" s="482"/>
      <c r="C315" s="489" t="str">
        <f>'Data information'!C532</f>
        <v xml:space="preserve"> - Dowel DB20 ยาว 0.40 ม. (DETAIL-1)</v>
      </c>
      <c r="D315" s="449"/>
      <c r="E315" s="450" t="str">
        <f>'Data information'!D532</f>
        <v>กก.</v>
      </c>
      <c r="F315" s="449">
        <f>'Data information'!E532</f>
        <v>20.18</v>
      </c>
      <c r="G315" s="449">
        <f t="shared" si="33"/>
        <v>0</v>
      </c>
      <c r="H315" s="449">
        <f>'Data information'!F532</f>
        <v>0</v>
      </c>
      <c r="I315" s="449">
        <f t="shared" si="34"/>
        <v>0</v>
      </c>
      <c r="J315" s="449">
        <f t="shared" si="35"/>
        <v>0</v>
      </c>
      <c r="K315" s="460"/>
    </row>
    <row r="316" spans="1:11" s="500" customFormat="1" hidden="1">
      <c r="A316" s="460"/>
      <c r="B316" s="482"/>
      <c r="C316" s="489" t="str">
        <f>'Data information'!C533</f>
        <v xml:space="preserve"> - Dowel DB20 ยาว 0.40 ม.  (DETAIL-2)</v>
      </c>
      <c r="D316" s="449"/>
      <c r="E316" s="450" t="str">
        <f>'Data information'!D533</f>
        <v>กก.</v>
      </c>
      <c r="F316" s="449">
        <f>'Data information'!E533</f>
        <v>20.18</v>
      </c>
      <c r="G316" s="449">
        <f t="shared" si="33"/>
        <v>0</v>
      </c>
      <c r="H316" s="449">
        <f>'Data information'!F533</f>
        <v>0</v>
      </c>
      <c r="I316" s="449">
        <f t="shared" si="34"/>
        <v>0</v>
      </c>
      <c r="J316" s="449">
        <f t="shared" si="35"/>
        <v>0</v>
      </c>
      <c r="K316" s="460"/>
    </row>
    <row r="317" spans="1:11" s="500" customFormat="1" hidden="1">
      <c r="A317" s="460"/>
      <c r="B317" s="482"/>
      <c r="C317" s="489" t="str">
        <f>'Data information'!C534</f>
        <v xml:space="preserve"> - Dowel DB16 ยาว 0.40 ม.  (DETAIL-3)</v>
      </c>
      <c r="D317" s="449"/>
      <c r="E317" s="450" t="str">
        <f>'Data information'!D534</f>
        <v>กก.</v>
      </c>
      <c r="F317" s="449">
        <f>'Data information'!E534</f>
        <v>20.14</v>
      </c>
      <c r="G317" s="449">
        <f t="shared" si="33"/>
        <v>0</v>
      </c>
      <c r="H317" s="449">
        <f>'Data information'!F534</f>
        <v>0</v>
      </c>
      <c r="I317" s="449">
        <f t="shared" si="34"/>
        <v>0</v>
      </c>
      <c r="J317" s="449">
        <f t="shared" si="35"/>
        <v>0</v>
      </c>
      <c r="K317" s="460"/>
    </row>
    <row r="318" spans="1:11" s="500" customFormat="1" hidden="1">
      <c r="A318" s="460"/>
      <c r="B318" s="482"/>
      <c r="C318" s="489" t="str">
        <f>'Data information'!C535</f>
        <v xml:space="preserve"> - ค่าแรงเชื่อม ประกอบเหล็กโครงสร้าง</v>
      </c>
      <c r="D318" s="449"/>
      <c r="E318" s="450" t="str">
        <f>'Data information'!D535</f>
        <v>กก.</v>
      </c>
      <c r="F318" s="449">
        <f>'Data information'!E535</f>
        <v>0</v>
      </c>
      <c r="G318" s="449">
        <f t="shared" si="33"/>
        <v>0</v>
      </c>
      <c r="H318" s="449">
        <f>'Data information'!F535</f>
        <v>10</v>
      </c>
      <c r="I318" s="449">
        <f t="shared" si="34"/>
        <v>0</v>
      </c>
      <c r="J318" s="449">
        <f t="shared" si="35"/>
        <v>0</v>
      </c>
      <c r="K318" s="460"/>
    </row>
    <row r="319" spans="1:11" s="500" customFormat="1" hidden="1">
      <c r="A319" s="460"/>
      <c r="B319" s="482"/>
      <c r="C319" s="489" t="str">
        <f>'Data information'!C536</f>
        <v xml:space="preserve"> - ทาสีกันสนิม</v>
      </c>
      <c r="D319" s="449"/>
      <c r="E319" s="450" t="str">
        <f>'Data information'!D536</f>
        <v>ตร.ม.</v>
      </c>
      <c r="F319" s="449">
        <f>'Data information'!E536</f>
        <v>22.42</v>
      </c>
      <c r="G319" s="449">
        <f t="shared" si="33"/>
        <v>0</v>
      </c>
      <c r="H319" s="449">
        <f>'Data information'!F536</f>
        <v>30</v>
      </c>
      <c r="I319" s="449">
        <f t="shared" si="34"/>
        <v>0</v>
      </c>
      <c r="J319" s="449">
        <f t="shared" si="35"/>
        <v>0</v>
      </c>
      <c r="K319" s="460"/>
    </row>
    <row r="320" spans="1:11" s="500" customFormat="1" hidden="1">
      <c r="A320" s="460"/>
      <c r="B320" s="482"/>
      <c r="C320" s="489" t="str">
        <f>'Data information'!C537</f>
        <v xml:space="preserve"> - ทาสีน้ำมัน</v>
      </c>
      <c r="D320" s="449"/>
      <c r="E320" s="450" t="str">
        <f>'Data information'!D537</f>
        <v>ตร.ม.</v>
      </c>
      <c r="F320" s="449">
        <f>'Data information'!E537</f>
        <v>66.12</v>
      </c>
      <c r="G320" s="449">
        <f t="shared" si="33"/>
        <v>0</v>
      </c>
      <c r="H320" s="449">
        <f>'Data information'!F537</f>
        <v>35</v>
      </c>
      <c r="I320" s="449">
        <f t="shared" si="34"/>
        <v>0</v>
      </c>
      <c r="J320" s="449">
        <f t="shared" si="35"/>
        <v>0</v>
      </c>
      <c r="K320" s="460"/>
    </row>
    <row r="321" spans="1:11" s="500" customFormat="1" hidden="1">
      <c r="A321" s="460"/>
      <c r="B321" s="482"/>
      <c r="C321" s="489" t="str">
        <f>'Data information'!C538</f>
        <v xml:space="preserve"> - งานราวเหล็ก ราวบันได ST.2-2</v>
      </c>
      <c r="D321" s="449"/>
      <c r="E321" s="450" t="str">
        <f>'Data information'!D538</f>
        <v>ม.</v>
      </c>
      <c r="F321" s="449">
        <f>'Data information'!E538</f>
        <v>303.774</v>
      </c>
      <c r="G321" s="449">
        <f t="shared" si="33"/>
        <v>0</v>
      </c>
      <c r="H321" s="449">
        <f>'Data information'!F538</f>
        <v>114</v>
      </c>
      <c r="I321" s="449">
        <f t="shared" si="34"/>
        <v>0</v>
      </c>
      <c r="J321" s="449">
        <f t="shared" si="35"/>
        <v>0</v>
      </c>
      <c r="K321" s="460"/>
    </row>
    <row r="322" spans="1:11" s="500" customFormat="1" hidden="1">
      <c r="A322" s="460"/>
      <c r="B322" s="482"/>
      <c r="C322" s="485" t="str">
        <f>'Data information'!C539</f>
        <v>งานบันได ST.2-2 อาคาร 4</v>
      </c>
      <c r="D322" s="449"/>
      <c r="E322" s="450"/>
      <c r="F322" s="449"/>
      <c r="G322" s="449"/>
      <c r="H322" s="449"/>
      <c r="I322" s="449"/>
      <c r="J322" s="449"/>
      <c r="K322" s="460"/>
    </row>
    <row r="323" spans="1:11" s="500" customFormat="1" hidden="1">
      <c r="A323" s="460"/>
      <c r="B323" s="482"/>
      <c r="C323" s="489" t="str">
        <f>'Data information'!C540</f>
        <v xml:space="preserve"> - H-390X300X10X16 mm.( แม่บันได )</v>
      </c>
      <c r="D323" s="449"/>
      <c r="E323" s="450" t="str">
        <f>'Data information'!D540</f>
        <v>กก.</v>
      </c>
      <c r="F323" s="449">
        <f>'Data information'!E540</f>
        <v>34.64</v>
      </c>
      <c r="G323" s="449">
        <f t="shared" si="33"/>
        <v>0</v>
      </c>
      <c r="H323" s="449">
        <f>'Data information'!F540</f>
        <v>0</v>
      </c>
      <c r="I323" s="449">
        <f t="shared" si="34"/>
        <v>0</v>
      </c>
      <c r="J323" s="449">
        <f t="shared" si="35"/>
        <v>0</v>
      </c>
      <c r="K323" s="460"/>
    </row>
    <row r="324" spans="1:11" s="500" customFormat="1" hidden="1">
      <c r="A324" s="460"/>
      <c r="B324" s="482"/>
      <c r="C324" s="489" t="str">
        <f>'Data information'!C541</f>
        <v xml:space="preserve"> - แผ่นเหล็กเรียบดำหนา 6 มม. (ลูกตั้ง-ลูกนอน)</v>
      </c>
      <c r="D324" s="449"/>
      <c r="E324" s="450" t="str">
        <f>'Data information'!D541</f>
        <v>กก.</v>
      </c>
      <c r="F324" s="449">
        <f>'Data information'!E541</f>
        <v>25.12</v>
      </c>
      <c r="G324" s="449">
        <f t="shared" si="33"/>
        <v>0</v>
      </c>
      <c r="H324" s="449">
        <f>'Data information'!F541</f>
        <v>0</v>
      </c>
      <c r="I324" s="449">
        <f t="shared" si="34"/>
        <v>0</v>
      </c>
      <c r="J324" s="449">
        <f t="shared" si="35"/>
        <v>0</v>
      </c>
      <c r="K324" s="460"/>
    </row>
    <row r="325" spans="1:11" s="500" customFormat="1" hidden="1">
      <c r="A325" s="460"/>
      <c r="B325" s="482"/>
      <c r="C325" s="489" t="str">
        <f>'Data information'!C542</f>
        <v xml:space="preserve"> - แผ่นเหล็กขนาด 1000X400X25mm. </v>
      </c>
      <c r="D325" s="449"/>
      <c r="E325" s="450" t="str">
        <f>'Data information'!D542</f>
        <v>กก.</v>
      </c>
      <c r="F325" s="449">
        <f>'Data information'!E542</f>
        <v>28.44</v>
      </c>
      <c r="G325" s="449">
        <f t="shared" si="33"/>
        <v>0</v>
      </c>
      <c r="H325" s="449">
        <f>'Data information'!F542</f>
        <v>0</v>
      </c>
      <c r="I325" s="449">
        <f t="shared" si="34"/>
        <v>0</v>
      </c>
      <c r="J325" s="449">
        <f t="shared" si="35"/>
        <v>0</v>
      </c>
      <c r="K325" s="460"/>
    </row>
    <row r="326" spans="1:11" s="500" customFormat="1" hidden="1">
      <c r="A326" s="460"/>
      <c r="B326" s="482"/>
      <c r="C326" s="489" t="str">
        <f>'Data information'!C543</f>
        <v xml:space="preserve"> - แผ่นเหล็กขนาด 400X400X25mm. </v>
      </c>
      <c r="D326" s="449"/>
      <c r="E326" s="450" t="str">
        <f>'Data information'!D543</f>
        <v>กก.</v>
      </c>
      <c r="F326" s="449">
        <f>'Data information'!E543</f>
        <v>28.44</v>
      </c>
      <c r="G326" s="449">
        <f t="shared" si="33"/>
        <v>0</v>
      </c>
      <c r="H326" s="449">
        <f>'Data information'!F543</f>
        <v>0</v>
      </c>
      <c r="I326" s="449">
        <f t="shared" si="34"/>
        <v>0</v>
      </c>
      <c r="J326" s="449">
        <f t="shared" si="35"/>
        <v>0</v>
      </c>
      <c r="K326" s="460"/>
    </row>
    <row r="327" spans="1:11" s="500" customFormat="1" hidden="1">
      <c r="A327" s="460"/>
      <c r="B327" s="482"/>
      <c r="C327" s="489" t="str">
        <f>'Data information'!C544</f>
        <v xml:space="preserve"> - ค่าแรงเชื่อม ประกอบเหล็กโครงสร้าง</v>
      </c>
      <c r="D327" s="449"/>
      <c r="E327" s="450" t="str">
        <f>'Data information'!D544</f>
        <v>กก.</v>
      </c>
      <c r="F327" s="449">
        <f>'Data information'!E544</f>
        <v>0</v>
      </c>
      <c r="G327" s="449">
        <f t="shared" si="33"/>
        <v>0</v>
      </c>
      <c r="H327" s="449">
        <f>'Data information'!F544</f>
        <v>10</v>
      </c>
      <c r="I327" s="449">
        <f t="shared" si="34"/>
        <v>0</v>
      </c>
      <c r="J327" s="449">
        <f t="shared" si="35"/>
        <v>0</v>
      </c>
      <c r="K327" s="460"/>
    </row>
    <row r="328" spans="1:11" s="500" customFormat="1" hidden="1">
      <c r="A328" s="460"/>
      <c r="B328" s="482"/>
      <c r="C328" s="489" t="str">
        <f>'Data information'!C545</f>
        <v xml:space="preserve"> - Dowel DB25 </v>
      </c>
      <c r="D328" s="449"/>
      <c r="E328" s="450" t="str">
        <f>'Data information'!D545</f>
        <v>กก.</v>
      </c>
      <c r="F328" s="449">
        <f>'Data information'!E545</f>
        <v>20.41</v>
      </c>
      <c r="G328" s="449">
        <f t="shared" si="33"/>
        <v>0</v>
      </c>
      <c r="H328" s="449">
        <f>'Data information'!F545</f>
        <v>0</v>
      </c>
      <c r="I328" s="449">
        <f t="shared" si="34"/>
        <v>0</v>
      </c>
      <c r="J328" s="449">
        <f t="shared" si="35"/>
        <v>0</v>
      </c>
      <c r="K328" s="460"/>
    </row>
    <row r="329" spans="1:11" s="500" customFormat="1" hidden="1">
      <c r="A329" s="460"/>
      <c r="B329" s="482"/>
      <c r="C329" s="489" t="str">
        <f>'Data information'!C546</f>
        <v xml:space="preserve"> - คอนกรีต ขัดมันเรียบ (ลูกนอนบันได)</v>
      </c>
      <c r="D329" s="449"/>
      <c r="E329" s="450" t="str">
        <f>'Data information'!D546</f>
        <v>ลบ.ม.</v>
      </c>
      <c r="F329" s="449">
        <f>'Data information'!E546</f>
        <v>1971.96</v>
      </c>
      <c r="G329" s="449">
        <f t="shared" si="33"/>
        <v>0</v>
      </c>
      <c r="H329" s="449">
        <f>'Data information'!F546</f>
        <v>519</v>
      </c>
      <c r="I329" s="449">
        <f t="shared" si="34"/>
        <v>0</v>
      </c>
      <c r="J329" s="449">
        <f t="shared" si="35"/>
        <v>0</v>
      </c>
      <c r="K329" s="460"/>
    </row>
    <row r="330" spans="1:11" s="500" customFormat="1" hidden="1">
      <c r="A330" s="460"/>
      <c r="B330" s="482"/>
      <c r="C330" s="489" t="str">
        <f>'Data information'!C547</f>
        <v xml:space="preserve"> - เหล็กเสริม RB 9 มม.</v>
      </c>
      <c r="D330" s="449"/>
      <c r="E330" s="450" t="str">
        <f>'Data information'!D547</f>
        <v>กก.</v>
      </c>
      <c r="F330" s="449">
        <f>'Data information'!E547</f>
        <v>20.79</v>
      </c>
      <c r="G330" s="449">
        <f t="shared" si="33"/>
        <v>0</v>
      </c>
      <c r="H330" s="449">
        <f>'Data information'!F547</f>
        <v>4.4000000000000004</v>
      </c>
      <c r="I330" s="449">
        <f t="shared" si="34"/>
        <v>0</v>
      </c>
      <c r="J330" s="449">
        <f t="shared" si="35"/>
        <v>0</v>
      </c>
      <c r="K330" s="460"/>
    </row>
    <row r="331" spans="1:11" s="500" customFormat="1" hidden="1">
      <c r="A331" s="460"/>
      <c r="B331" s="482"/>
      <c r="C331" s="489" t="str">
        <f>'Data information'!C548</f>
        <v xml:space="preserve"> - เหล็กเสริม DB 12 มม.</v>
      </c>
      <c r="D331" s="449"/>
      <c r="E331" s="450" t="str">
        <f>'Data information'!D548</f>
        <v>กก.</v>
      </c>
      <c r="F331" s="449">
        <f>'Data information'!E548</f>
        <v>20.2</v>
      </c>
      <c r="G331" s="449">
        <f t="shared" si="33"/>
        <v>0</v>
      </c>
      <c r="H331" s="449">
        <f>'Data information'!F548</f>
        <v>3.6</v>
      </c>
      <c r="I331" s="449">
        <f t="shared" si="34"/>
        <v>0</v>
      </c>
      <c r="J331" s="449">
        <f t="shared" si="35"/>
        <v>0</v>
      </c>
      <c r="K331" s="460"/>
    </row>
    <row r="332" spans="1:11" s="500" customFormat="1" hidden="1">
      <c r="A332" s="460"/>
      <c r="B332" s="482"/>
      <c r="C332" s="489" t="str">
        <f>'Data information'!C549</f>
        <v xml:space="preserve"> - ลวดผูกเหล็ก</v>
      </c>
      <c r="D332" s="449"/>
      <c r="E332" s="450" t="str">
        <f>'Data information'!D549</f>
        <v>กก.</v>
      </c>
      <c r="F332" s="449">
        <f>'Data information'!E549</f>
        <v>34.42</v>
      </c>
      <c r="G332" s="449">
        <f t="shared" si="33"/>
        <v>0</v>
      </c>
      <c r="H332" s="449">
        <f>'Data information'!F549</f>
        <v>0</v>
      </c>
      <c r="I332" s="449">
        <f t="shared" si="34"/>
        <v>0</v>
      </c>
      <c r="J332" s="449">
        <f t="shared" si="35"/>
        <v>0</v>
      </c>
      <c r="K332" s="460"/>
    </row>
    <row r="333" spans="1:11" s="500" customFormat="1" hidden="1">
      <c r="A333" s="460"/>
      <c r="B333" s="482"/>
      <c r="C333" s="489" t="str">
        <f>'Data information'!C550</f>
        <v xml:space="preserve"> - เหล็กสี่เหลี่ยมตัน 1 x 1 ซม.(จมูกบันได)</v>
      </c>
      <c r="D333" s="449"/>
      <c r="E333" s="450" t="str">
        <f>'Data information'!D550</f>
        <v>ม.</v>
      </c>
      <c r="F333" s="449">
        <f>'Data information'!E550</f>
        <v>30</v>
      </c>
      <c r="G333" s="449">
        <f t="shared" si="33"/>
        <v>0</v>
      </c>
      <c r="H333" s="449">
        <f>'Data information'!F550</f>
        <v>0</v>
      </c>
      <c r="I333" s="449">
        <f t="shared" si="34"/>
        <v>0</v>
      </c>
      <c r="J333" s="449">
        <f t="shared" si="35"/>
        <v>0</v>
      </c>
      <c r="K333" s="460"/>
    </row>
    <row r="334" spans="1:11" s="500" customFormat="1" hidden="1">
      <c r="A334" s="460"/>
      <c r="B334" s="482"/>
      <c r="C334" s="489" t="str">
        <f>'Data information'!C551</f>
        <v xml:space="preserve"> - ทาสีกันสนิม</v>
      </c>
      <c r="D334" s="449"/>
      <c r="E334" s="450" t="str">
        <f>'Data information'!D551</f>
        <v>ตร.ม.</v>
      </c>
      <c r="F334" s="449">
        <f>'Data information'!E551</f>
        <v>22.42</v>
      </c>
      <c r="G334" s="449">
        <f t="shared" si="33"/>
        <v>0</v>
      </c>
      <c r="H334" s="449">
        <f>'Data information'!F551</f>
        <v>30</v>
      </c>
      <c r="I334" s="449">
        <f t="shared" si="34"/>
        <v>0</v>
      </c>
      <c r="J334" s="449">
        <f t="shared" si="35"/>
        <v>0</v>
      </c>
      <c r="K334" s="460"/>
    </row>
    <row r="335" spans="1:11" s="500" customFormat="1" hidden="1">
      <c r="A335" s="460"/>
      <c r="B335" s="482"/>
      <c r="C335" s="489" t="str">
        <f>'Data information'!C552</f>
        <v xml:space="preserve"> - ทาสีน้ำมัน</v>
      </c>
      <c r="D335" s="449"/>
      <c r="E335" s="450" t="str">
        <f>'Data information'!D552</f>
        <v>ตร.ม.</v>
      </c>
      <c r="F335" s="449">
        <f>'Data information'!E552</f>
        <v>66.12</v>
      </c>
      <c r="G335" s="449">
        <f t="shared" si="33"/>
        <v>0</v>
      </c>
      <c r="H335" s="449">
        <f>'Data information'!F552</f>
        <v>35</v>
      </c>
      <c r="I335" s="449">
        <f t="shared" si="34"/>
        <v>0</v>
      </c>
      <c r="J335" s="449">
        <f t="shared" si="35"/>
        <v>0</v>
      </c>
      <c r="K335" s="460"/>
    </row>
    <row r="336" spans="1:11" s="500" customFormat="1" hidden="1">
      <c r="A336" s="460"/>
      <c r="B336" s="482"/>
      <c r="C336" s="489" t="str">
        <f>'Data information'!C553</f>
        <v xml:space="preserve"> - งานราวเหล็ก ราวบันได ST.2-2</v>
      </c>
      <c r="D336" s="449"/>
      <c r="E336" s="450" t="str">
        <f>'Data information'!D553</f>
        <v>ม.</v>
      </c>
      <c r="F336" s="449">
        <f>'Data information'!E553</f>
        <v>1838.53</v>
      </c>
      <c r="G336" s="449">
        <f t="shared" si="33"/>
        <v>0</v>
      </c>
      <c r="H336" s="449">
        <f>'Data information'!F553</f>
        <v>560</v>
      </c>
      <c r="I336" s="449">
        <f t="shared" si="34"/>
        <v>0</v>
      </c>
      <c r="J336" s="449">
        <f t="shared" si="35"/>
        <v>0</v>
      </c>
      <c r="K336" s="460"/>
    </row>
    <row r="337" spans="1:11" s="500" customFormat="1" hidden="1">
      <c r="A337" s="460"/>
      <c r="B337" s="482"/>
      <c r="C337" s="485" t="str">
        <f>'Data information'!C554</f>
        <v>งานบันได ST.2-3 อาคาร 1</v>
      </c>
      <c r="D337" s="449"/>
      <c r="E337" s="450"/>
      <c r="F337" s="449"/>
      <c r="G337" s="449"/>
      <c r="H337" s="449"/>
      <c r="I337" s="449"/>
      <c r="J337" s="449"/>
      <c r="K337" s="460"/>
    </row>
    <row r="338" spans="1:11" s="500" customFormat="1" hidden="1">
      <c r="A338" s="460"/>
      <c r="B338" s="482"/>
      <c r="C338" s="489" t="str">
        <f>'Data information'!C555</f>
        <v xml:space="preserve"> - H-200X200X8X12mm. </v>
      </c>
      <c r="D338" s="449"/>
      <c r="E338" s="450" t="str">
        <f>'Data information'!D555</f>
        <v>กก.</v>
      </c>
      <c r="F338" s="449">
        <f>'Data information'!E555</f>
        <v>33.409999999999997</v>
      </c>
      <c r="G338" s="449">
        <f t="shared" si="33"/>
        <v>0</v>
      </c>
      <c r="H338" s="449">
        <f>'Data information'!F555</f>
        <v>0</v>
      </c>
      <c r="I338" s="449">
        <f t="shared" si="34"/>
        <v>0</v>
      </c>
      <c r="J338" s="449">
        <f t="shared" si="35"/>
        <v>0</v>
      </c>
      <c r="K338" s="460"/>
    </row>
    <row r="339" spans="1:11" s="500" customFormat="1" hidden="1">
      <c r="A339" s="460"/>
      <c r="B339" s="482"/>
      <c r="C339" s="489" t="str">
        <f>'Data information'!C556</f>
        <v xml:space="preserve"> - H-194X150X6X9mm.</v>
      </c>
      <c r="D339" s="449"/>
      <c r="E339" s="450" t="str">
        <f>'Data information'!D556</f>
        <v>กก.</v>
      </c>
      <c r="F339" s="449">
        <f>'Data information'!E556</f>
        <v>34.020000000000003</v>
      </c>
      <c r="G339" s="449">
        <f t="shared" si="33"/>
        <v>0</v>
      </c>
      <c r="H339" s="449">
        <f>'Data information'!F556</f>
        <v>0</v>
      </c>
      <c r="I339" s="449">
        <f t="shared" si="34"/>
        <v>0</v>
      </c>
      <c r="J339" s="449">
        <f t="shared" si="35"/>
        <v>0</v>
      </c>
      <c r="K339" s="460"/>
    </row>
    <row r="340" spans="1:11" s="500" customFormat="1" hidden="1">
      <c r="A340" s="460"/>
      <c r="B340" s="482"/>
      <c r="C340" s="489" t="str">
        <f>'Data information'!C557</f>
        <v xml:space="preserve"> - C-CHANNELS 200X80X7.5X11.0mm.</v>
      </c>
      <c r="D340" s="449"/>
      <c r="E340" s="450" t="str">
        <f>'Data information'!D557</f>
        <v>กก.</v>
      </c>
      <c r="F340" s="449">
        <f>'Data information'!E557</f>
        <v>35.840000000000003</v>
      </c>
      <c r="G340" s="449">
        <f t="shared" si="33"/>
        <v>0</v>
      </c>
      <c r="H340" s="449">
        <f>'Data information'!F557</f>
        <v>0</v>
      </c>
      <c r="I340" s="449">
        <f t="shared" si="34"/>
        <v>0</v>
      </c>
      <c r="J340" s="449">
        <f t="shared" si="35"/>
        <v>0</v>
      </c>
      <c r="K340" s="460"/>
    </row>
    <row r="341" spans="1:11" s="500" customFormat="1" hidden="1">
      <c r="A341" s="460"/>
      <c r="B341" s="482"/>
      <c r="C341" s="489" t="str">
        <f>'Data information'!C558</f>
        <v xml:space="preserve"> - ลูกนอนบันไดแผ่นเหล็กลายตีนไก่  หนา 6 มม.พับ</v>
      </c>
      <c r="D341" s="449"/>
      <c r="E341" s="450" t="str">
        <f>'Data information'!D558</f>
        <v>กก.</v>
      </c>
      <c r="F341" s="449">
        <f>'Data information'!E558</f>
        <v>39.79</v>
      </c>
      <c r="G341" s="449">
        <f t="shared" si="33"/>
        <v>0</v>
      </c>
      <c r="H341" s="449">
        <f>'Data information'!F558</f>
        <v>0</v>
      </c>
      <c r="I341" s="449">
        <f t="shared" si="34"/>
        <v>0</v>
      </c>
      <c r="J341" s="449">
        <f t="shared" si="35"/>
        <v>0</v>
      </c>
      <c r="K341" s="460"/>
    </row>
    <row r="342" spans="1:11" s="500" customFormat="1" hidden="1">
      <c r="A342" s="460"/>
      <c r="B342" s="482"/>
      <c r="C342" s="489" t="str">
        <f>'Data information'!C559</f>
        <v xml:space="preserve"> - แผ่นเหล็กขนาด 250X400X20mm. </v>
      </c>
      <c r="D342" s="449"/>
      <c r="E342" s="450" t="str">
        <f>'Data information'!D559</f>
        <v>กก.</v>
      </c>
      <c r="F342" s="449">
        <f>'Data information'!E559</f>
        <v>28.44</v>
      </c>
      <c r="G342" s="449">
        <f t="shared" si="33"/>
        <v>0</v>
      </c>
      <c r="H342" s="449">
        <f>'Data information'!F559</f>
        <v>0</v>
      </c>
      <c r="I342" s="449">
        <f t="shared" si="34"/>
        <v>0</v>
      </c>
      <c r="J342" s="449">
        <f t="shared" si="35"/>
        <v>0</v>
      </c>
      <c r="K342" s="460"/>
    </row>
    <row r="343" spans="1:11" s="500" customFormat="1" hidden="1">
      <c r="A343" s="460"/>
      <c r="B343" s="482"/>
      <c r="C343" s="489" t="str">
        <f>'Data information'!C560</f>
        <v xml:space="preserve"> - แผ่นเหล็กขนาด 250X250X20mm. </v>
      </c>
      <c r="D343" s="449"/>
      <c r="E343" s="450" t="str">
        <f>'Data information'!D560</f>
        <v>กก.</v>
      </c>
      <c r="F343" s="449">
        <f>'Data information'!E560</f>
        <v>28.44</v>
      </c>
      <c r="G343" s="449">
        <f t="shared" si="33"/>
        <v>0</v>
      </c>
      <c r="H343" s="449">
        <f>'Data information'!F560</f>
        <v>0</v>
      </c>
      <c r="I343" s="449">
        <f t="shared" si="34"/>
        <v>0</v>
      </c>
      <c r="J343" s="449">
        <f t="shared" si="35"/>
        <v>0</v>
      </c>
      <c r="K343" s="460"/>
    </row>
    <row r="344" spans="1:11" s="500" customFormat="1" hidden="1">
      <c r="A344" s="460"/>
      <c r="B344" s="482"/>
      <c r="C344" s="489" t="str">
        <f>'Data information'!C561</f>
        <v xml:space="preserve"> - แผ่นเหล็กขนาด 200X350X20mm. </v>
      </c>
      <c r="D344" s="449"/>
      <c r="E344" s="450" t="str">
        <f>'Data information'!D561</f>
        <v>กก.</v>
      </c>
      <c r="F344" s="449">
        <f>'Data information'!E561</f>
        <v>28.44</v>
      </c>
      <c r="G344" s="449">
        <f t="shared" si="33"/>
        <v>0</v>
      </c>
      <c r="H344" s="449">
        <f>'Data information'!F561</f>
        <v>0</v>
      </c>
      <c r="I344" s="449">
        <f t="shared" si="34"/>
        <v>0</v>
      </c>
      <c r="J344" s="449">
        <f t="shared" si="35"/>
        <v>0</v>
      </c>
      <c r="K344" s="460"/>
    </row>
    <row r="345" spans="1:11" s="500" customFormat="1" hidden="1">
      <c r="A345" s="460"/>
      <c r="B345" s="482"/>
      <c r="C345" s="489" t="str">
        <f>'Data information'!C562</f>
        <v xml:space="preserve"> - Dowel DB20 ยาว 0.40 ม. (DETAIL-1)</v>
      </c>
      <c r="D345" s="449"/>
      <c r="E345" s="450" t="str">
        <f>'Data information'!D562</f>
        <v>กก.</v>
      </c>
      <c r="F345" s="449">
        <f>'Data information'!E562</f>
        <v>20.18</v>
      </c>
      <c r="G345" s="449">
        <f t="shared" si="33"/>
        <v>0</v>
      </c>
      <c r="H345" s="449">
        <f>'Data information'!F562</f>
        <v>0</v>
      </c>
      <c r="I345" s="449">
        <f t="shared" si="34"/>
        <v>0</v>
      </c>
      <c r="J345" s="449">
        <f t="shared" si="35"/>
        <v>0</v>
      </c>
      <c r="K345" s="460"/>
    </row>
    <row r="346" spans="1:11" s="500" customFormat="1" hidden="1">
      <c r="A346" s="460"/>
      <c r="B346" s="482"/>
      <c r="C346" s="489" t="str">
        <f>'Data information'!C563</f>
        <v xml:space="preserve"> - Dowel DB20 ยาว 0.40 ม.  (DETAIL-2)</v>
      </c>
      <c r="D346" s="449"/>
      <c r="E346" s="450" t="str">
        <f>'Data information'!D563</f>
        <v>กก.</v>
      </c>
      <c r="F346" s="449">
        <f>'Data information'!E563</f>
        <v>20.18</v>
      </c>
      <c r="G346" s="449">
        <f t="shared" si="33"/>
        <v>0</v>
      </c>
      <c r="H346" s="449">
        <f>'Data information'!F563</f>
        <v>0</v>
      </c>
      <c r="I346" s="449">
        <f t="shared" si="34"/>
        <v>0</v>
      </c>
      <c r="J346" s="449">
        <f t="shared" si="35"/>
        <v>0</v>
      </c>
      <c r="K346" s="460"/>
    </row>
    <row r="347" spans="1:11" s="500" customFormat="1" hidden="1">
      <c r="A347" s="460"/>
      <c r="B347" s="482"/>
      <c r="C347" s="489" t="str">
        <f>'Data information'!C564</f>
        <v xml:space="preserve"> - Dowel DB16 ยาว 0.40 ม.  (DETAIL-3)</v>
      </c>
      <c r="D347" s="449"/>
      <c r="E347" s="450" t="str">
        <f>'Data information'!D564</f>
        <v>กก.</v>
      </c>
      <c r="F347" s="449">
        <f>'Data information'!E564</f>
        <v>20.14</v>
      </c>
      <c r="G347" s="449">
        <f t="shared" si="33"/>
        <v>0</v>
      </c>
      <c r="H347" s="449">
        <f>'Data information'!F564</f>
        <v>0</v>
      </c>
      <c r="I347" s="449">
        <f t="shared" si="34"/>
        <v>0</v>
      </c>
      <c r="J347" s="449">
        <f t="shared" si="35"/>
        <v>0</v>
      </c>
      <c r="K347" s="460"/>
    </row>
    <row r="348" spans="1:11" s="500" customFormat="1" hidden="1">
      <c r="A348" s="460"/>
      <c r="B348" s="482"/>
      <c r="C348" s="489" t="str">
        <f>'Data information'!C565</f>
        <v xml:space="preserve"> - ค่าแรงเชื่อม ประกอบเหล็กโครงสร้าง</v>
      </c>
      <c r="D348" s="449"/>
      <c r="E348" s="450" t="str">
        <f>'Data information'!D565</f>
        <v>กก.</v>
      </c>
      <c r="F348" s="449">
        <f>'Data information'!E565</f>
        <v>0</v>
      </c>
      <c r="G348" s="449">
        <f t="shared" si="33"/>
        <v>0</v>
      </c>
      <c r="H348" s="449">
        <f>'Data information'!F565</f>
        <v>10</v>
      </c>
      <c r="I348" s="449">
        <f t="shared" si="34"/>
        <v>0</v>
      </c>
      <c r="J348" s="449">
        <f t="shared" si="35"/>
        <v>0</v>
      </c>
      <c r="K348" s="460"/>
    </row>
    <row r="349" spans="1:11" s="500" customFormat="1" hidden="1">
      <c r="A349" s="460"/>
      <c r="B349" s="482"/>
      <c r="C349" s="489" t="str">
        <f>'Data information'!C566</f>
        <v xml:space="preserve"> - ทาสีกันสนิม</v>
      </c>
      <c r="D349" s="449"/>
      <c r="E349" s="450" t="str">
        <f>'Data information'!D566</f>
        <v>ตร.ม.</v>
      </c>
      <c r="F349" s="449">
        <f>'Data information'!E566</f>
        <v>22.42</v>
      </c>
      <c r="G349" s="449">
        <f t="shared" si="33"/>
        <v>0</v>
      </c>
      <c r="H349" s="449">
        <f>'Data information'!F566</f>
        <v>30</v>
      </c>
      <c r="I349" s="449">
        <f t="shared" si="34"/>
        <v>0</v>
      </c>
      <c r="J349" s="449">
        <f t="shared" si="35"/>
        <v>0</v>
      </c>
      <c r="K349" s="460"/>
    </row>
    <row r="350" spans="1:11" s="500" customFormat="1" hidden="1">
      <c r="A350" s="460"/>
      <c r="B350" s="482"/>
      <c r="C350" s="489" t="str">
        <f>'Data information'!C567</f>
        <v xml:space="preserve"> - ทาสีน้ำมัน</v>
      </c>
      <c r="D350" s="449"/>
      <c r="E350" s="450" t="str">
        <f>'Data information'!D567</f>
        <v>ตร.ม.</v>
      </c>
      <c r="F350" s="449">
        <f>'Data information'!E567</f>
        <v>66.12</v>
      </c>
      <c r="G350" s="449">
        <f t="shared" si="33"/>
        <v>0</v>
      </c>
      <c r="H350" s="449">
        <f>'Data information'!F567</f>
        <v>35</v>
      </c>
      <c r="I350" s="449">
        <f t="shared" si="34"/>
        <v>0</v>
      </c>
      <c r="J350" s="449">
        <f t="shared" si="35"/>
        <v>0</v>
      </c>
      <c r="K350" s="460"/>
    </row>
    <row r="351" spans="1:11" s="500" customFormat="1" hidden="1">
      <c r="A351" s="460"/>
      <c r="B351" s="482"/>
      <c r="C351" s="489" t="str">
        <f>'Data information'!C568</f>
        <v xml:space="preserve"> - งานราวเหล็ก ราวบันได ST.2-3</v>
      </c>
      <c r="D351" s="449"/>
      <c r="E351" s="450" t="str">
        <f>'Data information'!D568</f>
        <v>ม.</v>
      </c>
      <c r="F351" s="449">
        <f>'Data information'!E568</f>
        <v>303.774</v>
      </c>
      <c r="G351" s="449">
        <f t="shared" si="33"/>
        <v>0</v>
      </c>
      <c r="H351" s="449">
        <f>'Data information'!F568</f>
        <v>114</v>
      </c>
      <c r="I351" s="449">
        <f t="shared" si="34"/>
        <v>0</v>
      </c>
      <c r="J351" s="449">
        <f t="shared" si="35"/>
        <v>0</v>
      </c>
      <c r="K351" s="460"/>
    </row>
    <row r="352" spans="1:11" s="500" customFormat="1" hidden="1">
      <c r="A352" s="460"/>
      <c r="B352" s="482"/>
      <c r="C352" s="485" t="str">
        <f>'Data information'!C569</f>
        <v>งานบันได ST.2-4 อาคาร 1</v>
      </c>
      <c r="D352" s="449"/>
      <c r="E352" s="450">
        <f>'Data information'!D569</f>
        <v>0</v>
      </c>
      <c r="F352" s="449">
        <f>'Data information'!E569</f>
        <v>0</v>
      </c>
      <c r="G352" s="449">
        <f t="shared" si="33"/>
        <v>0</v>
      </c>
      <c r="H352" s="449">
        <f>'Data information'!F569</f>
        <v>0</v>
      </c>
      <c r="I352" s="449">
        <f t="shared" si="34"/>
        <v>0</v>
      </c>
      <c r="J352" s="449">
        <f t="shared" si="35"/>
        <v>0</v>
      </c>
      <c r="K352" s="460"/>
    </row>
    <row r="353" spans="1:11" s="500" customFormat="1" hidden="1">
      <c r="A353" s="460"/>
      <c r="B353" s="482"/>
      <c r="C353" s="489" t="str">
        <f>'Data information'!C570</f>
        <v xml:space="preserve"> - H-200X200X8X12mm. </v>
      </c>
      <c r="D353" s="449"/>
      <c r="E353" s="450" t="str">
        <f>'Data information'!D570</f>
        <v>กก.</v>
      </c>
      <c r="F353" s="449">
        <f>'Data information'!E570</f>
        <v>33.409999999999997</v>
      </c>
      <c r="G353" s="449">
        <f t="shared" si="33"/>
        <v>0</v>
      </c>
      <c r="H353" s="449">
        <f>'Data information'!F570</f>
        <v>0</v>
      </c>
      <c r="I353" s="449">
        <f t="shared" si="34"/>
        <v>0</v>
      </c>
      <c r="J353" s="449">
        <f t="shared" si="35"/>
        <v>0</v>
      </c>
      <c r="K353" s="460"/>
    </row>
    <row r="354" spans="1:11" s="500" customFormat="1" hidden="1">
      <c r="A354" s="460"/>
      <c r="B354" s="482"/>
      <c r="C354" s="489" t="str">
        <f>'Data information'!C571</f>
        <v xml:space="preserve"> - H-194X150X6X9mm.</v>
      </c>
      <c r="D354" s="449"/>
      <c r="E354" s="450" t="str">
        <f>'Data information'!D571</f>
        <v>กก.</v>
      </c>
      <c r="F354" s="449">
        <f>'Data information'!E571</f>
        <v>34.020000000000003</v>
      </c>
      <c r="G354" s="449">
        <f t="shared" si="33"/>
        <v>0</v>
      </c>
      <c r="H354" s="449">
        <f>'Data information'!F571</f>
        <v>0</v>
      </c>
      <c r="I354" s="449">
        <f t="shared" si="34"/>
        <v>0</v>
      </c>
      <c r="J354" s="449">
        <f t="shared" si="35"/>
        <v>0</v>
      </c>
      <c r="K354" s="460"/>
    </row>
    <row r="355" spans="1:11" s="500" customFormat="1" hidden="1">
      <c r="A355" s="460"/>
      <c r="B355" s="482"/>
      <c r="C355" s="489" t="str">
        <f>'Data information'!C572</f>
        <v xml:space="preserve"> - C-CHANNELS 200X80X7.5X11.0mm.</v>
      </c>
      <c r="D355" s="449"/>
      <c r="E355" s="450" t="str">
        <f>'Data information'!D572</f>
        <v>กก.</v>
      </c>
      <c r="F355" s="449">
        <f>'Data information'!E572</f>
        <v>35.840000000000003</v>
      </c>
      <c r="G355" s="449">
        <f t="shared" si="33"/>
        <v>0</v>
      </c>
      <c r="H355" s="449">
        <f>'Data information'!F572</f>
        <v>0</v>
      </c>
      <c r="I355" s="449">
        <f t="shared" si="34"/>
        <v>0</v>
      </c>
      <c r="J355" s="449">
        <f t="shared" si="35"/>
        <v>0</v>
      </c>
      <c r="K355" s="460"/>
    </row>
    <row r="356" spans="1:11" s="500" customFormat="1" hidden="1">
      <c r="A356" s="460"/>
      <c r="B356" s="482"/>
      <c r="C356" s="489" t="str">
        <f>'Data information'!C573</f>
        <v xml:space="preserve"> - ลูกนอนบันไดแผ่นเหล็กลายตีนไก่  หนา 6 มม.พับ</v>
      </c>
      <c r="D356" s="449"/>
      <c r="E356" s="450" t="str">
        <f>'Data information'!D573</f>
        <v>กก.</v>
      </c>
      <c r="F356" s="449">
        <f>'Data information'!E573</f>
        <v>39.79</v>
      </c>
      <c r="G356" s="449">
        <f t="shared" si="33"/>
        <v>0</v>
      </c>
      <c r="H356" s="449">
        <f>'Data information'!F573</f>
        <v>0</v>
      </c>
      <c r="I356" s="449">
        <f t="shared" si="34"/>
        <v>0</v>
      </c>
      <c r="J356" s="449">
        <f t="shared" si="35"/>
        <v>0</v>
      </c>
      <c r="K356" s="460"/>
    </row>
    <row r="357" spans="1:11" s="500" customFormat="1" hidden="1">
      <c r="A357" s="460"/>
      <c r="B357" s="482"/>
      <c r="C357" s="489" t="str">
        <f>'Data information'!C574</f>
        <v xml:space="preserve"> - แผ่นเหล็กขนาด 250X400X20mm. </v>
      </c>
      <c r="D357" s="449"/>
      <c r="E357" s="450" t="str">
        <f>'Data information'!D574</f>
        <v>กก.</v>
      </c>
      <c r="F357" s="449">
        <f>'Data information'!E574</f>
        <v>28.44</v>
      </c>
      <c r="G357" s="449">
        <f t="shared" si="33"/>
        <v>0</v>
      </c>
      <c r="H357" s="449">
        <f>'Data information'!F574</f>
        <v>0</v>
      </c>
      <c r="I357" s="449">
        <f t="shared" si="34"/>
        <v>0</v>
      </c>
      <c r="J357" s="449">
        <f t="shared" si="35"/>
        <v>0</v>
      </c>
      <c r="K357" s="460"/>
    </row>
    <row r="358" spans="1:11" s="500" customFormat="1" hidden="1">
      <c r="A358" s="460"/>
      <c r="B358" s="482"/>
      <c r="C358" s="489" t="str">
        <f>'Data information'!C575</f>
        <v xml:space="preserve"> - แผ่นเหล็กขนาด 250X250X20mm. </v>
      </c>
      <c r="D358" s="449"/>
      <c r="E358" s="450" t="str">
        <f>'Data information'!D575</f>
        <v>กก.</v>
      </c>
      <c r="F358" s="449">
        <f>'Data information'!E575</f>
        <v>28.44</v>
      </c>
      <c r="G358" s="449">
        <f t="shared" si="33"/>
        <v>0</v>
      </c>
      <c r="H358" s="449">
        <f>'Data information'!F575</f>
        <v>0</v>
      </c>
      <c r="I358" s="449">
        <f t="shared" si="34"/>
        <v>0</v>
      </c>
      <c r="J358" s="449">
        <f t="shared" si="35"/>
        <v>0</v>
      </c>
      <c r="K358" s="460"/>
    </row>
    <row r="359" spans="1:11" s="500" customFormat="1" hidden="1">
      <c r="A359" s="460"/>
      <c r="B359" s="482"/>
      <c r="C359" s="489" t="str">
        <f>'Data information'!C576</f>
        <v xml:space="preserve"> - แผ่นเหล็กขนาด 200X350X20mm. </v>
      </c>
      <c r="D359" s="449"/>
      <c r="E359" s="450" t="str">
        <f>'Data information'!D576</f>
        <v>กก.</v>
      </c>
      <c r="F359" s="449">
        <f>'Data information'!E576</f>
        <v>28.44</v>
      </c>
      <c r="G359" s="449">
        <f t="shared" si="33"/>
        <v>0</v>
      </c>
      <c r="H359" s="449">
        <f>'Data information'!F576</f>
        <v>0</v>
      </c>
      <c r="I359" s="449">
        <f t="shared" si="34"/>
        <v>0</v>
      </c>
      <c r="J359" s="449">
        <f t="shared" si="35"/>
        <v>0</v>
      </c>
      <c r="K359" s="460"/>
    </row>
    <row r="360" spans="1:11" s="500" customFormat="1" hidden="1">
      <c r="A360" s="460"/>
      <c r="B360" s="482"/>
      <c r="C360" s="489" t="str">
        <f>'Data information'!C577</f>
        <v xml:space="preserve"> - Dowel DB20 ยาว 0.40 ม. (DETAIL-1)</v>
      </c>
      <c r="D360" s="449"/>
      <c r="E360" s="450" t="str">
        <f>'Data information'!D577</f>
        <v>กก.</v>
      </c>
      <c r="F360" s="449">
        <f>'Data information'!E577</f>
        <v>20.18</v>
      </c>
      <c r="G360" s="449">
        <f t="shared" si="33"/>
        <v>0</v>
      </c>
      <c r="H360" s="449">
        <f>'Data information'!F577</f>
        <v>0</v>
      </c>
      <c r="I360" s="449">
        <f t="shared" si="34"/>
        <v>0</v>
      </c>
      <c r="J360" s="449">
        <f t="shared" si="35"/>
        <v>0</v>
      </c>
      <c r="K360" s="460"/>
    </row>
    <row r="361" spans="1:11" s="500" customFormat="1" hidden="1">
      <c r="A361" s="460"/>
      <c r="B361" s="482"/>
      <c r="C361" s="489" t="str">
        <f>'Data information'!C578</f>
        <v xml:space="preserve"> - Dowel DB20 ยาว 0.40 ม.  (DETAIL-2)</v>
      </c>
      <c r="D361" s="449"/>
      <c r="E361" s="450" t="str">
        <f>'Data information'!D578</f>
        <v>กก.</v>
      </c>
      <c r="F361" s="449">
        <f>'Data information'!E578</f>
        <v>20.18</v>
      </c>
      <c r="G361" s="449">
        <f t="shared" si="33"/>
        <v>0</v>
      </c>
      <c r="H361" s="449">
        <f>'Data information'!F578</f>
        <v>0</v>
      </c>
      <c r="I361" s="449">
        <f t="shared" si="34"/>
        <v>0</v>
      </c>
      <c r="J361" s="449">
        <f t="shared" si="35"/>
        <v>0</v>
      </c>
      <c r="K361" s="460"/>
    </row>
    <row r="362" spans="1:11" s="500" customFormat="1" hidden="1">
      <c r="A362" s="460"/>
      <c r="B362" s="482"/>
      <c r="C362" s="489" t="str">
        <f>'Data information'!C579</f>
        <v xml:space="preserve"> - Dowel DB16 ยาว 0.40 ม.  (DETAIL-3)</v>
      </c>
      <c r="D362" s="449"/>
      <c r="E362" s="450" t="str">
        <f>'Data information'!D579</f>
        <v>กก.</v>
      </c>
      <c r="F362" s="449">
        <f>'Data information'!E579</f>
        <v>20.14</v>
      </c>
      <c r="G362" s="449">
        <f t="shared" si="33"/>
        <v>0</v>
      </c>
      <c r="H362" s="449">
        <f>'Data information'!F579</f>
        <v>0</v>
      </c>
      <c r="I362" s="449">
        <f t="shared" si="34"/>
        <v>0</v>
      </c>
      <c r="J362" s="449">
        <f t="shared" si="35"/>
        <v>0</v>
      </c>
      <c r="K362" s="460"/>
    </row>
    <row r="363" spans="1:11" s="500" customFormat="1" hidden="1">
      <c r="A363" s="460"/>
      <c r="B363" s="482"/>
      <c r="C363" s="489" t="str">
        <f>'Data information'!C580</f>
        <v xml:space="preserve"> - ค่าแรงเชื่อม ประกอบเหล็กโครงสร้าง</v>
      </c>
      <c r="D363" s="449"/>
      <c r="E363" s="450" t="str">
        <f>'Data information'!D580</f>
        <v>กก.</v>
      </c>
      <c r="F363" s="449">
        <f>'Data information'!E580</f>
        <v>0</v>
      </c>
      <c r="G363" s="449">
        <f t="shared" si="33"/>
        <v>0</v>
      </c>
      <c r="H363" s="449">
        <f>'Data information'!F580</f>
        <v>10</v>
      </c>
      <c r="I363" s="449">
        <f t="shared" si="34"/>
        <v>0</v>
      </c>
      <c r="J363" s="449">
        <f t="shared" si="35"/>
        <v>0</v>
      </c>
      <c r="K363" s="460"/>
    </row>
    <row r="364" spans="1:11" s="500" customFormat="1" hidden="1">
      <c r="A364" s="460"/>
      <c r="B364" s="482"/>
      <c r="C364" s="489" t="str">
        <f>'Data information'!C581</f>
        <v xml:space="preserve"> - ทาสีกันสนิม</v>
      </c>
      <c r="D364" s="449"/>
      <c r="E364" s="450" t="str">
        <f>'Data information'!D581</f>
        <v>ตร.ม.</v>
      </c>
      <c r="F364" s="449">
        <f>'Data information'!E581</f>
        <v>22.42</v>
      </c>
      <c r="G364" s="449">
        <f t="shared" si="33"/>
        <v>0</v>
      </c>
      <c r="H364" s="449">
        <f>'Data information'!F581</f>
        <v>30</v>
      </c>
      <c r="I364" s="449">
        <f t="shared" si="34"/>
        <v>0</v>
      </c>
      <c r="J364" s="449">
        <f t="shared" si="35"/>
        <v>0</v>
      </c>
      <c r="K364" s="460"/>
    </row>
    <row r="365" spans="1:11" s="500" customFormat="1" hidden="1">
      <c r="A365" s="460"/>
      <c r="B365" s="482"/>
      <c r="C365" s="489" t="str">
        <f>'Data information'!C582</f>
        <v xml:space="preserve"> - ทาสีน้ำมัน</v>
      </c>
      <c r="D365" s="449"/>
      <c r="E365" s="450" t="str">
        <f>'Data information'!D582</f>
        <v>ตร.ม.</v>
      </c>
      <c r="F365" s="449">
        <f>'Data information'!E582</f>
        <v>66.12</v>
      </c>
      <c r="G365" s="449">
        <f t="shared" ref="G365:G428" si="36">D365*F365</f>
        <v>0</v>
      </c>
      <c r="H365" s="449">
        <f>'Data information'!F582</f>
        <v>35</v>
      </c>
      <c r="I365" s="449">
        <f t="shared" ref="I365:I428" si="37">D365*H365</f>
        <v>0</v>
      </c>
      <c r="J365" s="449">
        <f t="shared" ref="J365:J428" si="38">G365+I365</f>
        <v>0</v>
      </c>
      <c r="K365" s="460"/>
    </row>
    <row r="366" spans="1:11" s="500" customFormat="1" hidden="1">
      <c r="A366" s="460"/>
      <c r="B366" s="482"/>
      <c r="C366" s="489" t="str">
        <f>'Data information'!C583</f>
        <v xml:space="preserve"> - งานราวเหล็ก ราวบันได ST.2-4</v>
      </c>
      <c r="D366" s="449"/>
      <c r="E366" s="450" t="str">
        <f>'Data information'!D583</f>
        <v>ม.</v>
      </c>
      <c r="F366" s="449">
        <f>'Data information'!E583</f>
        <v>303.774</v>
      </c>
      <c r="G366" s="449">
        <f t="shared" si="36"/>
        <v>0</v>
      </c>
      <c r="H366" s="449">
        <f>'Data information'!F583</f>
        <v>114</v>
      </c>
      <c r="I366" s="449">
        <f t="shared" si="37"/>
        <v>0</v>
      </c>
      <c r="J366" s="449">
        <f t="shared" si="38"/>
        <v>0</v>
      </c>
      <c r="K366" s="460"/>
    </row>
    <row r="367" spans="1:11" s="500" customFormat="1" hidden="1">
      <c r="A367" s="460"/>
      <c r="B367" s="482"/>
      <c r="C367" s="485" t="str">
        <f>'Data information'!C584</f>
        <v>งานบันได ST.3 อาคาร 2,4,8</v>
      </c>
      <c r="D367" s="449"/>
      <c r="E367" s="450"/>
      <c r="F367" s="449"/>
      <c r="G367" s="449"/>
      <c r="H367" s="449"/>
      <c r="I367" s="449"/>
      <c r="J367" s="449"/>
      <c r="K367" s="460"/>
    </row>
    <row r="368" spans="1:11" s="500" customFormat="1" hidden="1">
      <c r="A368" s="460"/>
      <c r="B368" s="482"/>
      <c r="C368" s="489" t="str">
        <f>'Data information'!C585</f>
        <v xml:space="preserve"> - H-200X200X8X12mm. </v>
      </c>
      <c r="D368" s="449"/>
      <c r="E368" s="450" t="str">
        <f>'Data information'!D585</f>
        <v>กก.</v>
      </c>
      <c r="F368" s="449">
        <f>'Data information'!E585</f>
        <v>33.409999999999997</v>
      </c>
      <c r="G368" s="449">
        <f t="shared" si="36"/>
        <v>0</v>
      </c>
      <c r="H368" s="449">
        <f>'Data information'!F585</f>
        <v>0</v>
      </c>
      <c r="I368" s="449">
        <f t="shared" si="37"/>
        <v>0</v>
      </c>
      <c r="J368" s="449">
        <f t="shared" si="38"/>
        <v>0</v>
      </c>
      <c r="K368" s="460"/>
    </row>
    <row r="369" spans="1:11" s="500" customFormat="1" hidden="1">
      <c r="A369" s="460"/>
      <c r="B369" s="482"/>
      <c r="C369" s="489" t="str">
        <f>'Data information'!C586</f>
        <v xml:space="preserve"> - H-194X150X6X9mm.</v>
      </c>
      <c r="D369" s="449"/>
      <c r="E369" s="450" t="str">
        <f>'Data information'!D586</f>
        <v>กก.</v>
      </c>
      <c r="F369" s="449">
        <f>'Data information'!E586</f>
        <v>34.020000000000003</v>
      </c>
      <c r="G369" s="449">
        <f t="shared" si="36"/>
        <v>0</v>
      </c>
      <c r="H369" s="449">
        <f>'Data information'!F586</f>
        <v>0</v>
      </c>
      <c r="I369" s="449">
        <f t="shared" si="37"/>
        <v>0</v>
      </c>
      <c r="J369" s="449">
        <f t="shared" si="38"/>
        <v>0</v>
      </c>
      <c r="K369" s="460"/>
    </row>
    <row r="370" spans="1:11" s="500" customFormat="1" hidden="1">
      <c r="A370" s="460"/>
      <c r="B370" s="482"/>
      <c r="C370" s="489" t="str">
        <f>'Data information'!C587</f>
        <v xml:space="preserve"> - C-CHANNELS 200X80X7.5X11.0mm.</v>
      </c>
      <c r="D370" s="449"/>
      <c r="E370" s="450" t="str">
        <f>'Data information'!D587</f>
        <v>กก.</v>
      </c>
      <c r="F370" s="449">
        <f>'Data information'!E587</f>
        <v>35.840000000000003</v>
      </c>
      <c r="G370" s="449">
        <f t="shared" si="36"/>
        <v>0</v>
      </c>
      <c r="H370" s="449">
        <f>'Data information'!F587</f>
        <v>0</v>
      </c>
      <c r="I370" s="449">
        <f t="shared" si="37"/>
        <v>0</v>
      </c>
      <c r="J370" s="449">
        <f t="shared" si="38"/>
        <v>0</v>
      </c>
      <c r="K370" s="460"/>
    </row>
    <row r="371" spans="1:11" s="500" customFormat="1" hidden="1">
      <c r="A371" s="460"/>
      <c r="B371" s="482"/>
      <c r="C371" s="489" t="str">
        <f>'Data information'!C588</f>
        <v xml:space="preserve"> - L-50x50x3mm.</v>
      </c>
      <c r="D371" s="449"/>
      <c r="E371" s="450" t="str">
        <f>'Data information'!D588</f>
        <v>กก.</v>
      </c>
      <c r="F371" s="449">
        <f>'Data information'!E588</f>
        <v>22.85</v>
      </c>
      <c r="G371" s="449">
        <f t="shared" si="36"/>
        <v>0</v>
      </c>
      <c r="H371" s="449">
        <f>'Data information'!F588</f>
        <v>0</v>
      </c>
      <c r="I371" s="449">
        <f t="shared" si="37"/>
        <v>0</v>
      </c>
      <c r="J371" s="449">
        <f t="shared" si="38"/>
        <v>0</v>
      </c>
      <c r="K371" s="460"/>
    </row>
    <row r="372" spans="1:11" s="500" customFormat="1" hidden="1">
      <c r="A372" s="460"/>
      <c r="B372" s="482"/>
      <c r="C372" s="489" t="str">
        <f>'Data information'!C589</f>
        <v xml:space="preserve"> - ลูกนอนบันไดแผ่นเหล็กลายตีนไก่  หนา 6 มม.พับ</v>
      </c>
      <c r="D372" s="449"/>
      <c r="E372" s="450" t="str">
        <f>'Data information'!D589</f>
        <v>กก.</v>
      </c>
      <c r="F372" s="449">
        <f>'Data information'!E589</f>
        <v>39.79</v>
      </c>
      <c r="G372" s="449">
        <f t="shared" si="36"/>
        <v>0</v>
      </c>
      <c r="H372" s="449">
        <f>'Data information'!F589</f>
        <v>0</v>
      </c>
      <c r="I372" s="449">
        <f t="shared" si="37"/>
        <v>0</v>
      </c>
      <c r="J372" s="449">
        <f t="shared" si="38"/>
        <v>0</v>
      </c>
      <c r="K372" s="460"/>
    </row>
    <row r="373" spans="1:11" s="500" customFormat="1" hidden="1">
      <c r="A373" s="460"/>
      <c r="B373" s="482"/>
      <c r="C373" s="489" t="str">
        <f>'Data information'!C590</f>
        <v xml:space="preserve"> - แผ่นเหล็กขนาด 250X400X20mm. </v>
      </c>
      <c r="D373" s="449"/>
      <c r="E373" s="450" t="str">
        <f>'Data information'!D590</f>
        <v>กก.</v>
      </c>
      <c r="F373" s="449">
        <f>'Data information'!E590</f>
        <v>28.44</v>
      </c>
      <c r="G373" s="449">
        <f t="shared" si="36"/>
        <v>0</v>
      </c>
      <c r="H373" s="449">
        <f>'Data information'!F590</f>
        <v>0</v>
      </c>
      <c r="I373" s="449">
        <f t="shared" si="37"/>
        <v>0</v>
      </c>
      <c r="J373" s="449">
        <f t="shared" si="38"/>
        <v>0</v>
      </c>
      <c r="K373" s="460"/>
    </row>
    <row r="374" spans="1:11" s="500" customFormat="1" hidden="1">
      <c r="A374" s="460"/>
      <c r="B374" s="482"/>
      <c r="C374" s="489" t="str">
        <f>'Data information'!C591</f>
        <v xml:space="preserve"> - แผ่นเหล็กขนาด 250X250X20mm. </v>
      </c>
      <c r="D374" s="449"/>
      <c r="E374" s="450" t="str">
        <f>'Data information'!D591</f>
        <v>กก.</v>
      </c>
      <c r="F374" s="449">
        <f>'Data information'!E591</f>
        <v>28.44</v>
      </c>
      <c r="G374" s="449">
        <f t="shared" si="36"/>
        <v>0</v>
      </c>
      <c r="H374" s="449">
        <f>'Data information'!F591</f>
        <v>0</v>
      </c>
      <c r="I374" s="449">
        <f t="shared" si="37"/>
        <v>0</v>
      </c>
      <c r="J374" s="449">
        <f t="shared" si="38"/>
        <v>0</v>
      </c>
      <c r="K374" s="460"/>
    </row>
    <row r="375" spans="1:11" s="500" customFormat="1" hidden="1">
      <c r="A375" s="460"/>
      <c r="B375" s="482"/>
      <c r="C375" s="489" t="str">
        <f>'Data information'!C592</f>
        <v xml:space="preserve"> - แผ่นเหล็กขนาด 200X350X20mm. </v>
      </c>
      <c r="D375" s="449"/>
      <c r="E375" s="450" t="str">
        <f>'Data information'!D592</f>
        <v>กก.</v>
      </c>
      <c r="F375" s="449">
        <f>'Data information'!E592</f>
        <v>28.44</v>
      </c>
      <c r="G375" s="449">
        <f t="shared" si="36"/>
        <v>0</v>
      </c>
      <c r="H375" s="449">
        <f>'Data information'!F592</f>
        <v>0</v>
      </c>
      <c r="I375" s="449">
        <f t="shared" si="37"/>
        <v>0</v>
      </c>
      <c r="J375" s="449">
        <f t="shared" si="38"/>
        <v>0</v>
      </c>
      <c r="K375" s="460"/>
    </row>
    <row r="376" spans="1:11" s="500" customFormat="1" hidden="1">
      <c r="A376" s="460"/>
      <c r="B376" s="482"/>
      <c r="C376" s="489" t="str">
        <f>'Data information'!C593</f>
        <v xml:space="preserve"> - Dowel DB20 ยาว 0.40 ม. (DETAIL-1,2)</v>
      </c>
      <c r="D376" s="449"/>
      <c r="E376" s="450" t="str">
        <f>'Data information'!D593</f>
        <v>กก.</v>
      </c>
      <c r="F376" s="449">
        <f>'Data information'!E593</f>
        <v>20.18</v>
      </c>
      <c r="G376" s="449">
        <f t="shared" si="36"/>
        <v>0</v>
      </c>
      <c r="H376" s="449">
        <f>'Data information'!F593</f>
        <v>0</v>
      </c>
      <c r="I376" s="449">
        <f t="shared" si="37"/>
        <v>0</v>
      </c>
      <c r="J376" s="449">
        <f t="shared" si="38"/>
        <v>0</v>
      </c>
      <c r="K376" s="460"/>
    </row>
    <row r="377" spans="1:11" s="500" customFormat="1" hidden="1">
      <c r="A377" s="460"/>
      <c r="B377" s="482"/>
      <c r="C377" s="489" t="str">
        <f>'Data information'!C594</f>
        <v xml:space="preserve"> - Dowel DB16 ยาว 0.40 ม.  (DETAIL-3)</v>
      </c>
      <c r="D377" s="449"/>
      <c r="E377" s="450" t="str">
        <f>'Data information'!D594</f>
        <v>กก.</v>
      </c>
      <c r="F377" s="449">
        <f>'Data information'!E594</f>
        <v>20.14</v>
      </c>
      <c r="G377" s="449">
        <f t="shared" si="36"/>
        <v>0</v>
      </c>
      <c r="H377" s="449">
        <f>'Data information'!F594</f>
        <v>0</v>
      </c>
      <c r="I377" s="449">
        <f t="shared" si="37"/>
        <v>0</v>
      </c>
      <c r="J377" s="449">
        <f t="shared" si="38"/>
        <v>0</v>
      </c>
      <c r="K377" s="460"/>
    </row>
    <row r="378" spans="1:11" s="500" customFormat="1" hidden="1">
      <c r="A378" s="460"/>
      <c r="B378" s="482"/>
      <c r="C378" s="489" t="str">
        <f>'Data information'!C595</f>
        <v xml:space="preserve"> - ค่าแรงเชื่อม ประกอบเหล็กโครงสร้าง</v>
      </c>
      <c r="D378" s="449"/>
      <c r="E378" s="450" t="str">
        <f>'Data information'!D595</f>
        <v>กก.</v>
      </c>
      <c r="F378" s="449">
        <f>'Data information'!E595</f>
        <v>0</v>
      </c>
      <c r="G378" s="449">
        <f t="shared" si="36"/>
        <v>0</v>
      </c>
      <c r="H378" s="449">
        <f>'Data information'!F595</f>
        <v>10</v>
      </c>
      <c r="I378" s="449">
        <f t="shared" si="37"/>
        <v>0</v>
      </c>
      <c r="J378" s="449">
        <f t="shared" si="38"/>
        <v>0</v>
      </c>
      <c r="K378" s="460"/>
    </row>
    <row r="379" spans="1:11" s="500" customFormat="1" hidden="1">
      <c r="A379" s="460"/>
      <c r="B379" s="482"/>
      <c r="C379" s="489" t="str">
        <f>'Data information'!C596</f>
        <v xml:space="preserve"> - ทาสีกันสนิม</v>
      </c>
      <c r="D379" s="449"/>
      <c r="E379" s="450" t="str">
        <f>'Data information'!D596</f>
        <v>ตร.ม.</v>
      </c>
      <c r="F379" s="449">
        <f>'Data information'!E596</f>
        <v>22.42</v>
      </c>
      <c r="G379" s="449">
        <f t="shared" si="36"/>
        <v>0</v>
      </c>
      <c r="H379" s="449">
        <f>'Data information'!F596</f>
        <v>30</v>
      </c>
      <c r="I379" s="449">
        <f t="shared" si="37"/>
        <v>0</v>
      </c>
      <c r="J379" s="449">
        <f t="shared" si="38"/>
        <v>0</v>
      </c>
      <c r="K379" s="460"/>
    </row>
    <row r="380" spans="1:11" s="500" customFormat="1" hidden="1">
      <c r="A380" s="460"/>
      <c r="B380" s="482"/>
      <c r="C380" s="489" t="str">
        <f>'Data information'!C597</f>
        <v xml:space="preserve"> - ทาสีน้ำมัน</v>
      </c>
      <c r="D380" s="449"/>
      <c r="E380" s="450" t="str">
        <f>'Data information'!D597</f>
        <v>ตร.ม.</v>
      </c>
      <c r="F380" s="449">
        <f>'Data information'!E597</f>
        <v>66.12</v>
      </c>
      <c r="G380" s="449">
        <f t="shared" si="36"/>
        <v>0</v>
      </c>
      <c r="H380" s="449">
        <f>'Data information'!F597</f>
        <v>35</v>
      </c>
      <c r="I380" s="449">
        <f t="shared" si="37"/>
        <v>0</v>
      </c>
      <c r="J380" s="449">
        <f t="shared" si="38"/>
        <v>0</v>
      </c>
      <c r="K380" s="460"/>
    </row>
    <row r="381" spans="1:11" s="500" customFormat="1" hidden="1">
      <c r="A381" s="460"/>
      <c r="B381" s="482"/>
      <c r="C381" s="489" t="str">
        <f>'Data information'!C598</f>
        <v xml:space="preserve"> - งานราวเหล็ก ราวบันได ST.3</v>
      </c>
      <c r="D381" s="449"/>
      <c r="E381" s="450" t="str">
        <f>'Data information'!D598</f>
        <v>ม.</v>
      </c>
      <c r="F381" s="449">
        <f>'Data information'!E598</f>
        <v>303.774</v>
      </c>
      <c r="G381" s="449">
        <f t="shared" si="36"/>
        <v>0</v>
      </c>
      <c r="H381" s="449">
        <f>'Data information'!F598</f>
        <v>114</v>
      </c>
      <c r="I381" s="449">
        <f t="shared" si="37"/>
        <v>0</v>
      </c>
      <c r="J381" s="449">
        <f t="shared" si="38"/>
        <v>0</v>
      </c>
      <c r="K381" s="460"/>
    </row>
    <row r="382" spans="1:11" s="500" customFormat="1" hidden="1">
      <c r="A382" s="460"/>
      <c r="B382" s="482"/>
      <c r="C382" s="485" t="str">
        <f>'Data information'!C599</f>
        <v>งานบันได ST.3 อาคาร 3</v>
      </c>
      <c r="D382" s="449"/>
      <c r="E382" s="450"/>
      <c r="F382" s="449"/>
      <c r="G382" s="449"/>
      <c r="H382" s="449"/>
      <c r="I382" s="449"/>
      <c r="J382" s="449"/>
      <c r="K382" s="460"/>
    </row>
    <row r="383" spans="1:11" s="500" customFormat="1" hidden="1">
      <c r="A383" s="460"/>
      <c r="B383" s="482"/>
      <c r="C383" s="489" t="str">
        <f>'Data information'!C600</f>
        <v xml:space="preserve"> - CX- H-200X200X8X12mm.</v>
      </c>
      <c r="D383" s="449"/>
      <c r="E383" s="450" t="str">
        <f>'Data information'!D600</f>
        <v>กก.</v>
      </c>
      <c r="F383" s="449">
        <f>'Data information'!E600</f>
        <v>33.409999999999997</v>
      </c>
      <c r="G383" s="449">
        <f t="shared" si="36"/>
        <v>0</v>
      </c>
      <c r="H383" s="449">
        <f>'Data information'!F600</f>
        <v>0</v>
      </c>
      <c r="I383" s="449">
        <f t="shared" si="37"/>
        <v>0</v>
      </c>
      <c r="J383" s="449">
        <f t="shared" si="38"/>
        <v>0</v>
      </c>
      <c r="K383" s="460"/>
    </row>
    <row r="384" spans="1:11" s="500" customFormat="1" hidden="1">
      <c r="A384" s="460"/>
      <c r="B384" s="482"/>
      <c r="C384" s="489" t="str">
        <f>'Data information'!C601</f>
        <v xml:space="preserve"> - แม่บันได H-200X200X8X12mm.</v>
      </c>
      <c r="D384" s="449"/>
      <c r="E384" s="450" t="str">
        <f>'Data information'!D601</f>
        <v>กก.</v>
      </c>
      <c r="F384" s="449">
        <f>'Data information'!E601</f>
        <v>33.409999999999997</v>
      </c>
      <c r="G384" s="449">
        <f t="shared" si="36"/>
        <v>0</v>
      </c>
      <c r="H384" s="449">
        <f>'Data information'!F601</f>
        <v>0</v>
      </c>
      <c r="I384" s="449">
        <f t="shared" si="37"/>
        <v>0</v>
      </c>
      <c r="J384" s="449">
        <f t="shared" si="38"/>
        <v>0</v>
      </c>
      <c r="K384" s="460"/>
    </row>
    <row r="385" spans="1:11" s="500" customFormat="1" hidden="1">
      <c r="A385" s="460"/>
      <c r="B385" s="482"/>
      <c r="C385" s="489" t="str">
        <f>'Data information'!C602</f>
        <v xml:space="preserve"> - H-194X150X6X9mm.</v>
      </c>
      <c r="D385" s="449"/>
      <c r="E385" s="450" t="str">
        <f>'Data information'!D602</f>
        <v>กก.</v>
      </c>
      <c r="F385" s="449">
        <f>'Data information'!E602</f>
        <v>34.020000000000003</v>
      </c>
      <c r="G385" s="449">
        <f t="shared" si="36"/>
        <v>0</v>
      </c>
      <c r="H385" s="449">
        <f>'Data information'!F602</f>
        <v>0</v>
      </c>
      <c r="I385" s="449">
        <f t="shared" si="37"/>
        <v>0</v>
      </c>
      <c r="J385" s="449">
        <f t="shared" si="38"/>
        <v>0</v>
      </c>
      <c r="K385" s="460"/>
    </row>
    <row r="386" spans="1:11" s="500" customFormat="1" hidden="1">
      <c r="A386" s="460"/>
      <c r="B386" s="482"/>
      <c r="C386" s="489" t="str">
        <f>'Data information'!C603</f>
        <v xml:space="preserve"> - C-CHANNELS 200X80X7.5X11.0mm.</v>
      </c>
      <c r="D386" s="449"/>
      <c r="E386" s="450" t="str">
        <f>'Data information'!D603</f>
        <v>กก.</v>
      </c>
      <c r="F386" s="449">
        <f>'Data information'!E603</f>
        <v>35.840000000000003</v>
      </c>
      <c r="G386" s="449">
        <f t="shared" si="36"/>
        <v>0</v>
      </c>
      <c r="H386" s="449">
        <f>'Data information'!F603</f>
        <v>0</v>
      </c>
      <c r="I386" s="449">
        <f t="shared" si="37"/>
        <v>0</v>
      </c>
      <c r="J386" s="449">
        <f t="shared" si="38"/>
        <v>0</v>
      </c>
      <c r="K386" s="460"/>
    </row>
    <row r="387" spans="1:11" s="500" customFormat="1" hidden="1">
      <c r="A387" s="460"/>
      <c r="B387" s="482"/>
      <c r="C387" s="489" t="str">
        <f>'Data information'!C604</f>
        <v xml:space="preserve"> - ลูกนอนบันไดแผ่นเหล็กลายตีนไก่  หนา 6 มม.พับ</v>
      </c>
      <c r="D387" s="449"/>
      <c r="E387" s="450" t="str">
        <f>'Data information'!D604</f>
        <v>กก.</v>
      </c>
      <c r="F387" s="449">
        <f>'Data information'!E604</f>
        <v>39.79</v>
      </c>
      <c r="G387" s="449">
        <f t="shared" si="36"/>
        <v>0</v>
      </c>
      <c r="H387" s="449">
        <f>'Data information'!F604</f>
        <v>0</v>
      </c>
      <c r="I387" s="449">
        <f t="shared" si="37"/>
        <v>0</v>
      </c>
      <c r="J387" s="449">
        <f t="shared" si="38"/>
        <v>0</v>
      </c>
      <c r="K387" s="460"/>
    </row>
    <row r="388" spans="1:11" s="500" customFormat="1" hidden="1">
      <c r="A388" s="460"/>
      <c r="B388" s="482"/>
      <c r="C388" s="489" t="str">
        <f>'Data information'!C605</f>
        <v xml:space="preserve"> - ชานพักบันไดแผ่นเหล็กลายตีนไก่  หนา 6 มม.</v>
      </c>
      <c r="D388" s="449"/>
      <c r="E388" s="450" t="str">
        <f>'Data information'!D605</f>
        <v>กก.</v>
      </c>
      <c r="F388" s="449">
        <f>'Data information'!E605</f>
        <v>39.79</v>
      </c>
      <c r="G388" s="449">
        <f t="shared" si="36"/>
        <v>0</v>
      </c>
      <c r="H388" s="449">
        <f>'Data information'!F605</f>
        <v>0</v>
      </c>
      <c r="I388" s="449">
        <f t="shared" si="37"/>
        <v>0</v>
      </c>
      <c r="J388" s="449">
        <f t="shared" si="38"/>
        <v>0</v>
      </c>
      <c r="K388" s="460"/>
    </row>
    <row r="389" spans="1:11" s="500" customFormat="1" hidden="1">
      <c r="A389" s="460"/>
      <c r="B389" s="482"/>
      <c r="C389" s="489" t="str">
        <f>'Data information'!C606</f>
        <v xml:space="preserve"> - L 50x50x3mm </v>
      </c>
      <c r="D389" s="449"/>
      <c r="E389" s="450" t="str">
        <f>'Data information'!D606</f>
        <v>กก.</v>
      </c>
      <c r="F389" s="449">
        <f>'Data information'!E606</f>
        <v>22.85</v>
      </c>
      <c r="G389" s="449">
        <f t="shared" si="36"/>
        <v>0</v>
      </c>
      <c r="H389" s="449">
        <f>'Data information'!F606</f>
        <v>0</v>
      </c>
      <c r="I389" s="449">
        <f t="shared" si="37"/>
        <v>0</v>
      </c>
      <c r="J389" s="449">
        <f t="shared" si="38"/>
        <v>0</v>
      </c>
      <c r="K389" s="460"/>
    </row>
    <row r="390" spans="1:11" s="500" customFormat="1" hidden="1">
      <c r="A390" s="460"/>
      <c r="B390" s="482"/>
      <c r="C390" s="489" t="str">
        <f>'Data information'!C607</f>
        <v xml:space="preserve"> - แผ่นเหล็กขนาด 250X400X20mm. </v>
      </c>
      <c r="D390" s="449"/>
      <c r="E390" s="450" t="str">
        <f>'Data information'!D607</f>
        <v>กก.</v>
      </c>
      <c r="F390" s="449">
        <f>'Data information'!E607</f>
        <v>28.44</v>
      </c>
      <c r="G390" s="449">
        <f t="shared" si="36"/>
        <v>0</v>
      </c>
      <c r="H390" s="449">
        <f>'Data information'!F607</f>
        <v>0</v>
      </c>
      <c r="I390" s="449">
        <f t="shared" si="37"/>
        <v>0</v>
      </c>
      <c r="J390" s="449">
        <f t="shared" si="38"/>
        <v>0</v>
      </c>
      <c r="K390" s="460"/>
    </row>
    <row r="391" spans="1:11" s="500" customFormat="1" hidden="1">
      <c r="A391" s="460"/>
      <c r="B391" s="482"/>
      <c r="C391" s="489" t="str">
        <f>'Data information'!C608</f>
        <v xml:space="preserve"> - แผ่นเหล็กขนาด 250X250X20mm. Detail ST-E</v>
      </c>
      <c r="D391" s="449"/>
      <c r="E391" s="450" t="str">
        <f>'Data information'!D608</f>
        <v>กก.</v>
      </c>
      <c r="F391" s="449">
        <f>'Data information'!E608</f>
        <v>28.44</v>
      </c>
      <c r="G391" s="449">
        <f t="shared" si="36"/>
        <v>0</v>
      </c>
      <c r="H391" s="449">
        <f>'Data information'!F608</f>
        <v>0</v>
      </c>
      <c r="I391" s="449">
        <f t="shared" si="37"/>
        <v>0</v>
      </c>
      <c r="J391" s="449">
        <f t="shared" si="38"/>
        <v>0</v>
      </c>
      <c r="K391" s="460"/>
    </row>
    <row r="392" spans="1:11" s="500" customFormat="1" hidden="1">
      <c r="A392" s="460"/>
      <c r="B392" s="482"/>
      <c r="C392" s="489" t="str">
        <f>'Data information'!C609</f>
        <v xml:space="preserve"> - แผ่นเหล็กขนาด 250X350X20mm. Detail 3A</v>
      </c>
      <c r="D392" s="449"/>
      <c r="E392" s="450" t="str">
        <f>'Data information'!D609</f>
        <v>กก.</v>
      </c>
      <c r="F392" s="449">
        <f>'Data information'!E609</f>
        <v>28.44</v>
      </c>
      <c r="G392" s="449">
        <f t="shared" si="36"/>
        <v>0</v>
      </c>
      <c r="H392" s="449">
        <f>'Data information'!F609</f>
        <v>0</v>
      </c>
      <c r="I392" s="449">
        <f t="shared" si="37"/>
        <v>0</v>
      </c>
      <c r="J392" s="449">
        <f t="shared" si="38"/>
        <v>0</v>
      </c>
      <c r="K392" s="460"/>
    </row>
    <row r="393" spans="1:11" s="500" customFormat="1" hidden="1">
      <c r="A393" s="460"/>
      <c r="B393" s="482"/>
      <c r="C393" s="489" t="str">
        <f>'Data information'!C610</f>
        <v xml:space="preserve"> - Dowel 6-DB20 ยาว 0.40 ม. (DETAIL-1)</v>
      </c>
      <c r="D393" s="449"/>
      <c r="E393" s="450" t="str">
        <f>'Data information'!D610</f>
        <v>กก.</v>
      </c>
      <c r="F393" s="449">
        <f>'Data information'!E610</f>
        <v>20.18</v>
      </c>
      <c r="G393" s="449">
        <f t="shared" si="36"/>
        <v>0</v>
      </c>
      <c r="H393" s="449">
        <f>'Data information'!F610</f>
        <v>0</v>
      </c>
      <c r="I393" s="449">
        <f t="shared" si="37"/>
        <v>0</v>
      </c>
      <c r="J393" s="449">
        <f t="shared" si="38"/>
        <v>0</v>
      </c>
      <c r="K393" s="460"/>
    </row>
    <row r="394" spans="1:11" s="500" customFormat="1" hidden="1">
      <c r="A394" s="460"/>
      <c r="B394" s="482"/>
      <c r="C394" s="489" t="str">
        <f>'Data information'!C611</f>
        <v xml:space="preserve"> - Dowel 4-DB20 ยาว 0.40 ม.  (DETAIL-2)</v>
      </c>
      <c r="D394" s="449"/>
      <c r="E394" s="450" t="str">
        <f>'Data information'!D611</f>
        <v>กก.</v>
      </c>
      <c r="F394" s="449">
        <f>'Data information'!E611</f>
        <v>20.18</v>
      </c>
      <c r="G394" s="449">
        <f t="shared" si="36"/>
        <v>0</v>
      </c>
      <c r="H394" s="449">
        <f>'Data information'!F611</f>
        <v>0</v>
      </c>
      <c r="I394" s="449">
        <f t="shared" si="37"/>
        <v>0</v>
      </c>
      <c r="J394" s="449">
        <f t="shared" si="38"/>
        <v>0</v>
      </c>
      <c r="K394" s="460"/>
    </row>
    <row r="395" spans="1:11" s="500" customFormat="1" hidden="1">
      <c r="A395" s="460"/>
      <c r="B395" s="482"/>
      <c r="C395" s="489" t="str">
        <f>'Data information'!C612</f>
        <v xml:space="preserve"> - Dowel 8-DB16 ยาว 0.40 ม.  (DETAIL-3A)</v>
      </c>
      <c r="D395" s="449"/>
      <c r="E395" s="450" t="str">
        <f>'Data information'!D612</f>
        <v>กก.</v>
      </c>
      <c r="F395" s="449">
        <f>'Data information'!E612</f>
        <v>20.14</v>
      </c>
      <c r="G395" s="449">
        <f t="shared" si="36"/>
        <v>0</v>
      </c>
      <c r="H395" s="449">
        <f>'Data information'!F612</f>
        <v>0</v>
      </c>
      <c r="I395" s="449">
        <f t="shared" si="37"/>
        <v>0</v>
      </c>
      <c r="J395" s="449">
        <f t="shared" si="38"/>
        <v>0</v>
      </c>
      <c r="K395" s="460"/>
    </row>
    <row r="396" spans="1:11" s="500" customFormat="1" hidden="1">
      <c r="A396" s="460"/>
      <c r="B396" s="482"/>
      <c r="C396" s="489" t="str">
        <f>'Data information'!C613</f>
        <v xml:space="preserve"> - ค่าแรงเชื่อม ประกอบเหล็ก</v>
      </c>
      <c r="D396" s="449"/>
      <c r="E396" s="450" t="str">
        <f>'Data information'!D613</f>
        <v>กก.</v>
      </c>
      <c r="F396" s="449">
        <f>'Data information'!E613</f>
        <v>0</v>
      </c>
      <c r="G396" s="449">
        <f t="shared" si="36"/>
        <v>0</v>
      </c>
      <c r="H396" s="449">
        <f>'Data information'!F613</f>
        <v>10</v>
      </c>
      <c r="I396" s="449">
        <f t="shared" si="37"/>
        <v>0</v>
      </c>
      <c r="J396" s="449">
        <f t="shared" si="38"/>
        <v>0</v>
      </c>
      <c r="K396" s="460"/>
    </row>
    <row r="397" spans="1:11" s="500" customFormat="1" hidden="1">
      <c r="A397" s="460"/>
      <c r="B397" s="482"/>
      <c r="C397" s="489" t="str">
        <f>'Data information'!C614</f>
        <v xml:space="preserve"> - ทาสีกันสนิม</v>
      </c>
      <c r="D397" s="449"/>
      <c r="E397" s="450" t="str">
        <f>'Data information'!D614</f>
        <v>ตร.ม.</v>
      </c>
      <c r="F397" s="449">
        <f>'Data information'!E614</f>
        <v>22.42</v>
      </c>
      <c r="G397" s="449">
        <f t="shared" si="36"/>
        <v>0</v>
      </c>
      <c r="H397" s="449">
        <f>'Data information'!F614</f>
        <v>30</v>
      </c>
      <c r="I397" s="449">
        <f t="shared" si="37"/>
        <v>0</v>
      </c>
      <c r="J397" s="449">
        <f t="shared" si="38"/>
        <v>0</v>
      </c>
      <c r="K397" s="460"/>
    </row>
    <row r="398" spans="1:11" s="500" customFormat="1" hidden="1">
      <c r="A398" s="460"/>
      <c r="B398" s="482"/>
      <c r="C398" s="489" t="str">
        <f>'Data information'!C615</f>
        <v xml:space="preserve"> - ทาสีน้ำมัน</v>
      </c>
      <c r="D398" s="449"/>
      <c r="E398" s="450" t="str">
        <f>'Data information'!D615</f>
        <v>ตร.ม.</v>
      </c>
      <c r="F398" s="449">
        <f>'Data information'!E615</f>
        <v>66.12</v>
      </c>
      <c r="G398" s="449">
        <f t="shared" si="36"/>
        <v>0</v>
      </c>
      <c r="H398" s="449">
        <f>'Data information'!F615</f>
        <v>35</v>
      </c>
      <c r="I398" s="449">
        <f t="shared" si="37"/>
        <v>0</v>
      </c>
      <c r="J398" s="449">
        <f t="shared" si="38"/>
        <v>0</v>
      </c>
      <c r="K398" s="460"/>
    </row>
    <row r="399" spans="1:11" s="500" customFormat="1" hidden="1">
      <c r="A399" s="460"/>
      <c r="B399" s="482"/>
      <c r="C399" s="489" t="str">
        <f>'Data information'!C616</f>
        <v xml:space="preserve"> - งานราวเหล็ก ราวบันได ST.3</v>
      </c>
      <c r="D399" s="449"/>
      <c r="E399" s="450" t="str">
        <f>'Data information'!D616</f>
        <v>ม.</v>
      </c>
      <c r="F399" s="449">
        <f>'Data information'!E616</f>
        <v>303.774</v>
      </c>
      <c r="G399" s="449">
        <f t="shared" si="36"/>
        <v>0</v>
      </c>
      <c r="H399" s="449">
        <f>'Data information'!F616</f>
        <v>114</v>
      </c>
      <c r="I399" s="449">
        <f t="shared" si="37"/>
        <v>0</v>
      </c>
      <c r="J399" s="449">
        <f t="shared" si="38"/>
        <v>0</v>
      </c>
      <c r="K399" s="460"/>
    </row>
    <row r="400" spans="1:11" s="500" customFormat="1" hidden="1">
      <c r="A400" s="460"/>
      <c r="B400" s="482"/>
      <c r="C400" s="485" t="str">
        <f>'Data information'!C617</f>
        <v>งานบันได ST.3 อาคาร 5</v>
      </c>
      <c r="D400" s="449"/>
      <c r="E400" s="450"/>
      <c r="F400" s="449"/>
      <c r="G400" s="449"/>
      <c r="H400" s="449"/>
      <c r="I400" s="449"/>
      <c r="J400" s="449"/>
      <c r="K400" s="460"/>
    </row>
    <row r="401" spans="1:11" s="500" customFormat="1" hidden="1">
      <c r="A401" s="460"/>
      <c r="B401" s="482"/>
      <c r="C401" s="489" t="str">
        <f>'Data information'!C618</f>
        <v xml:space="preserve"> - คอนกรีตโครงสร้าง  fc'= 280 ksc. ทรงกระบอก</v>
      </c>
      <c r="D401" s="449"/>
      <c r="E401" s="450" t="str">
        <f>'Data information'!D618</f>
        <v>ลบ.ม.</v>
      </c>
      <c r="F401" s="449">
        <f>'Data information'!E618</f>
        <v>1971.96</v>
      </c>
      <c r="G401" s="449">
        <f t="shared" si="36"/>
        <v>0</v>
      </c>
      <c r="H401" s="449">
        <f>'Data information'!F618</f>
        <v>519</v>
      </c>
      <c r="I401" s="449">
        <f t="shared" si="37"/>
        <v>0</v>
      </c>
      <c r="J401" s="449">
        <f t="shared" si="38"/>
        <v>0</v>
      </c>
      <c r="K401" s="460"/>
    </row>
    <row r="402" spans="1:11" s="500" customFormat="1" hidden="1">
      <c r="A402" s="460"/>
      <c r="B402" s="482"/>
      <c r="C402" s="489" t="str">
        <f>'Data information'!C619</f>
        <v xml:space="preserve">  - ไม้แบบทั่วไป  50%</v>
      </c>
      <c r="D402" s="449"/>
      <c r="E402" s="450" t="str">
        <f>'Data information'!D619</f>
        <v>ตร.ม.</v>
      </c>
      <c r="F402" s="449">
        <f>'Data information'!E619</f>
        <v>300</v>
      </c>
      <c r="G402" s="449">
        <f t="shared" si="36"/>
        <v>0</v>
      </c>
      <c r="H402" s="449">
        <f>'Data information'!F619</f>
        <v>0</v>
      </c>
      <c r="I402" s="449">
        <f t="shared" si="37"/>
        <v>0</v>
      </c>
      <c r="J402" s="449">
        <f t="shared" si="38"/>
        <v>0</v>
      </c>
      <c r="K402" s="460"/>
    </row>
    <row r="403" spans="1:11" s="500" customFormat="1" hidden="1">
      <c r="A403" s="460"/>
      <c r="B403" s="482"/>
      <c r="C403" s="489" t="str">
        <f>'Data information'!C620</f>
        <v xml:space="preserve">  - ค่าแรงไม้แบบ</v>
      </c>
      <c r="D403" s="449"/>
      <c r="E403" s="450" t="str">
        <f>'Data information'!D620</f>
        <v>ตร.ม.</v>
      </c>
      <c r="F403" s="449">
        <f>'Data information'!E620</f>
        <v>0</v>
      </c>
      <c r="G403" s="449">
        <f t="shared" si="36"/>
        <v>0</v>
      </c>
      <c r="H403" s="449">
        <f>'Data information'!F620</f>
        <v>115</v>
      </c>
      <c r="I403" s="449">
        <f t="shared" si="37"/>
        <v>0</v>
      </c>
      <c r="J403" s="449">
        <f t="shared" si="38"/>
        <v>0</v>
      </c>
      <c r="K403" s="460"/>
    </row>
    <row r="404" spans="1:11" s="500" customFormat="1" hidden="1">
      <c r="A404" s="460"/>
      <c r="B404" s="482"/>
      <c r="C404" s="489" t="str">
        <f>'Data information'!C621</f>
        <v xml:space="preserve">  - ไม้คร่าวยึดแบบหล่อคอนกรีต </v>
      </c>
      <c r="D404" s="449"/>
      <c r="E404" s="450" t="str">
        <f>'Data information'!D621</f>
        <v>ตร.ม.</v>
      </c>
      <c r="F404" s="449">
        <f>'Data information'!E621</f>
        <v>300</v>
      </c>
      <c r="G404" s="449">
        <f t="shared" si="36"/>
        <v>0</v>
      </c>
      <c r="H404" s="449">
        <f>'Data information'!F621</f>
        <v>0</v>
      </c>
      <c r="I404" s="449">
        <f t="shared" si="37"/>
        <v>0</v>
      </c>
      <c r="J404" s="449">
        <f t="shared" si="38"/>
        <v>0</v>
      </c>
      <c r="K404" s="460"/>
    </row>
    <row r="405" spans="1:11" s="500" customFormat="1" hidden="1">
      <c r="A405" s="460"/>
      <c r="B405" s="482"/>
      <c r="C405" s="489" t="str">
        <f>'Data information'!C622</f>
        <v xml:space="preserve">  - ตะปู</v>
      </c>
      <c r="D405" s="449"/>
      <c r="E405" s="450" t="str">
        <f>'Data information'!D622</f>
        <v>กก.</v>
      </c>
      <c r="F405" s="449">
        <f>'Data information'!E622</f>
        <v>58.88</v>
      </c>
      <c r="G405" s="449">
        <f t="shared" si="36"/>
        <v>0</v>
      </c>
      <c r="H405" s="449">
        <f>'Data information'!F622</f>
        <v>0</v>
      </c>
      <c r="I405" s="449">
        <f t="shared" si="37"/>
        <v>0</v>
      </c>
      <c r="J405" s="449">
        <f t="shared" si="38"/>
        <v>0</v>
      </c>
      <c r="K405" s="460"/>
    </row>
    <row r="406" spans="1:11" s="500" customFormat="1" hidden="1">
      <c r="A406" s="460"/>
      <c r="B406" s="482"/>
      <c r="C406" s="489" t="str">
        <f>'Data information'!C623</f>
        <v xml:space="preserve">  - เหล็กเส้นกลมผิวเรียบ SR.24 RB9 มม.</v>
      </c>
      <c r="D406" s="449"/>
      <c r="E406" s="450" t="str">
        <f>'Data information'!D623</f>
        <v>กก.</v>
      </c>
      <c r="F406" s="449">
        <f>'Data information'!E623</f>
        <v>20.79</v>
      </c>
      <c r="G406" s="449">
        <f t="shared" si="36"/>
        <v>0</v>
      </c>
      <c r="H406" s="449">
        <f>'Data information'!F623</f>
        <v>4.4000000000000004</v>
      </c>
      <c r="I406" s="449">
        <f t="shared" si="37"/>
        <v>0</v>
      </c>
      <c r="J406" s="449">
        <f t="shared" si="38"/>
        <v>0</v>
      </c>
      <c r="K406" s="460"/>
    </row>
    <row r="407" spans="1:11" s="500" customFormat="1" hidden="1">
      <c r="A407" s="460"/>
      <c r="B407" s="482"/>
      <c r="C407" s="489" t="str">
        <f>'Data information'!C624</f>
        <v xml:space="preserve">  - เหล็กเส้นกลมผิวข้ออ้อย SD.40 DB12 มม.</v>
      </c>
      <c r="D407" s="449"/>
      <c r="E407" s="450" t="str">
        <f>'Data information'!D624</f>
        <v>กก.</v>
      </c>
      <c r="F407" s="449">
        <f>'Data information'!E624</f>
        <v>20.2</v>
      </c>
      <c r="G407" s="449">
        <f t="shared" si="36"/>
        <v>0</v>
      </c>
      <c r="H407" s="449">
        <f>'Data information'!F624</f>
        <v>3.6</v>
      </c>
      <c r="I407" s="449">
        <f t="shared" si="37"/>
        <v>0</v>
      </c>
      <c r="J407" s="449">
        <f t="shared" si="38"/>
        <v>0</v>
      </c>
      <c r="K407" s="460"/>
    </row>
    <row r="408" spans="1:11" s="500" customFormat="1" hidden="1">
      <c r="A408" s="460"/>
      <c r="B408" s="482"/>
      <c r="C408" s="489" t="str">
        <f>'Data information'!C625</f>
        <v xml:space="preserve"> - ลวดผูกเหล็ก</v>
      </c>
      <c r="D408" s="449"/>
      <c r="E408" s="450" t="str">
        <f>'Data information'!D625</f>
        <v>กก.</v>
      </c>
      <c r="F408" s="449">
        <f>'Data information'!E625</f>
        <v>34.42</v>
      </c>
      <c r="G408" s="449">
        <f t="shared" si="36"/>
        <v>0</v>
      </c>
      <c r="H408" s="449">
        <f>'Data information'!F625</f>
        <v>0</v>
      </c>
      <c r="I408" s="449">
        <f t="shared" si="37"/>
        <v>0</v>
      </c>
      <c r="J408" s="449">
        <f t="shared" si="38"/>
        <v>0</v>
      </c>
      <c r="K408" s="460"/>
    </row>
    <row r="409" spans="1:11" s="500" customFormat="1" hidden="1">
      <c r="A409" s="460"/>
      <c r="B409" s="482"/>
      <c r="C409" s="489" t="str">
        <f>'Data information'!C626</f>
        <v xml:space="preserve"> - กันลื่นเหล็กสี่เหลี่ยมตัน ขนาด 1x1 ซม.(จมูกบันได)</v>
      </c>
      <c r="D409" s="449"/>
      <c r="E409" s="450" t="str">
        <f>'Data information'!D626</f>
        <v>ม.</v>
      </c>
      <c r="F409" s="449">
        <f>'Data information'!E626</f>
        <v>30</v>
      </c>
      <c r="G409" s="449">
        <f t="shared" si="36"/>
        <v>0</v>
      </c>
      <c r="H409" s="449">
        <f>'Data information'!F626</f>
        <v>0</v>
      </c>
      <c r="I409" s="449">
        <f t="shared" si="37"/>
        <v>0</v>
      </c>
      <c r="J409" s="449">
        <f t="shared" si="38"/>
        <v>0</v>
      </c>
      <c r="K409" s="460"/>
    </row>
    <row r="410" spans="1:11" s="500" customFormat="1" hidden="1">
      <c r="A410" s="460"/>
      <c r="B410" s="482"/>
      <c r="C410" s="485" t="str">
        <f>'Data information'!C627</f>
        <v>งานบันได ST.4 อาคาร 2</v>
      </c>
      <c r="D410" s="449"/>
      <c r="E410" s="450"/>
      <c r="F410" s="449"/>
      <c r="G410" s="449"/>
      <c r="H410" s="449"/>
      <c r="I410" s="449"/>
      <c r="J410" s="449"/>
      <c r="K410" s="460"/>
    </row>
    <row r="411" spans="1:11" s="500" customFormat="1" hidden="1">
      <c r="A411" s="460"/>
      <c r="B411" s="482"/>
      <c r="C411" s="489" t="str">
        <f>'Data information'!C628</f>
        <v xml:space="preserve"> - H-390X300X10X16 mm.( แม่บันได )</v>
      </c>
      <c r="D411" s="449"/>
      <c r="E411" s="450" t="str">
        <f>'Data information'!D628</f>
        <v>กก.</v>
      </c>
      <c r="F411" s="449">
        <f>'Data information'!E628</f>
        <v>34.64</v>
      </c>
      <c r="G411" s="449">
        <f t="shared" si="36"/>
        <v>0</v>
      </c>
      <c r="H411" s="449">
        <f>'Data information'!F628</f>
        <v>0</v>
      </c>
      <c r="I411" s="449">
        <f t="shared" si="37"/>
        <v>0</v>
      </c>
      <c r="J411" s="449">
        <f t="shared" si="38"/>
        <v>0</v>
      </c>
      <c r="K411" s="460"/>
    </row>
    <row r="412" spans="1:11" s="500" customFormat="1" hidden="1">
      <c r="A412" s="460"/>
      <c r="B412" s="482"/>
      <c r="C412" s="489" t="str">
        <f>'Data information'!C629</f>
        <v xml:space="preserve"> - H-390X300X10X16 mm.</v>
      </c>
      <c r="D412" s="449"/>
      <c r="E412" s="450" t="str">
        <f>'Data information'!D629</f>
        <v>กก.</v>
      </c>
      <c r="F412" s="449">
        <f>'Data information'!E629</f>
        <v>34.64</v>
      </c>
      <c r="G412" s="449">
        <f t="shared" si="36"/>
        <v>0</v>
      </c>
      <c r="H412" s="449">
        <f>'Data information'!F629</f>
        <v>0</v>
      </c>
      <c r="I412" s="449">
        <f t="shared" si="37"/>
        <v>0</v>
      </c>
      <c r="J412" s="449">
        <f t="shared" si="38"/>
        <v>0</v>
      </c>
      <c r="K412" s="460"/>
    </row>
    <row r="413" spans="1:11" s="500" customFormat="1" hidden="1">
      <c r="A413" s="460"/>
      <c r="B413" s="482"/>
      <c r="C413" s="489" t="str">
        <f>'Data information'!C630</f>
        <v xml:space="preserve"> - แผ่นเหล็กเรียบดำหนา 6 มม. (ลูกตั้ง-ลูกนอน)</v>
      </c>
      <c r="D413" s="449"/>
      <c r="E413" s="450" t="str">
        <f>'Data information'!D630</f>
        <v>กก.</v>
      </c>
      <c r="F413" s="449">
        <f>'Data information'!E630</f>
        <v>25.12</v>
      </c>
      <c r="G413" s="449">
        <f t="shared" si="36"/>
        <v>0</v>
      </c>
      <c r="H413" s="449">
        <f>'Data information'!F630</f>
        <v>0</v>
      </c>
      <c r="I413" s="449">
        <f t="shared" si="37"/>
        <v>0</v>
      </c>
      <c r="J413" s="449">
        <f t="shared" si="38"/>
        <v>0</v>
      </c>
      <c r="K413" s="460"/>
    </row>
    <row r="414" spans="1:11" s="500" customFormat="1" hidden="1">
      <c r="A414" s="460"/>
      <c r="B414" s="482"/>
      <c r="C414" s="489" t="str">
        <f>'Data information'!C631</f>
        <v xml:space="preserve"> - แผ่นเหล็กขนาด 1000X400X25mm. </v>
      </c>
      <c r="D414" s="449"/>
      <c r="E414" s="450" t="str">
        <f>'Data information'!D631</f>
        <v>กก.</v>
      </c>
      <c r="F414" s="449">
        <f>'Data information'!E631</f>
        <v>28.44</v>
      </c>
      <c r="G414" s="449">
        <f t="shared" si="36"/>
        <v>0</v>
      </c>
      <c r="H414" s="449">
        <f>'Data information'!F631</f>
        <v>0</v>
      </c>
      <c r="I414" s="449">
        <f t="shared" si="37"/>
        <v>0</v>
      </c>
      <c r="J414" s="449">
        <f t="shared" si="38"/>
        <v>0</v>
      </c>
      <c r="K414" s="460"/>
    </row>
    <row r="415" spans="1:11" s="500" customFormat="1" hidden="1">
      <c r="A415" s="460"/>
      <c r="B415" s="482"/>
      <c r="C415" s="489" t="str">
        <f>'Data information'!C632</f>
        <v xml:space="preserve"> - แผ่นเหล็กขนาด 400X400X25mm. </v>
      </c>
      <c r="D415" s="449"/>
      <c r="E415" s="450" t="str">
        <f>'Data information'!D632</f>
        <v>กก.</v>
      </c>
      <c r="F415" s="449">
        <f>'Data information'!E632</f>
        <v>28.44</v>
      </c>
      <c r="G415" s="449">
        <f t="shared" si="36"/>
        <v>0</v>
      </c>
      <c r="H415" s="449">
        <f>'Data information'!F632</f>
        <v>0</v>
      </c>
      <c r="I415" s="449">
        <f t="shared" si="37"/>
        <v>0</v>
      </c>
      <c r="J415" s="449">
        <f t="shared" si="38"/>
        <v>0</v>
      </c>
      <c r="K415" s="460"/>
    </row>
    <row r="416" spans="1:11" s="500" customFormat="1" hidden="1">
      <c r="A416" s="460"/>
      <c r="B416" s="482"/>
      <c r="C416" s="489" t="str">
        <f>'Data information'!C633</f>
        <v xml:space="preserve"> - ค่าแรงเชื่อม ประกอบเหล็กโครงสร้าง</v>
      </c>
      <c r="D416" s="449"/>
      <c r="E416" s="450" t="str">
        <f>'Data information'!D633</f>
        <v>กก.</v>
      </c>
      <c r="F416" s="449">
        <f>'Data information'!E633</f>
        <v>0</v>
      </c>
      <c r="G416" s="449">
        <f t="shared" si="36"/>
        <v>0</v>
      </c>
      <c r="H416" s="449">
        <f>'Data information'!F633</f>
        <v>10</v>
      </c>
      <c r="I416" s="449">
        <f t="shared" si="37"/>
        <v>0</v>
      </c>
      <c r="J416" s="449">
        <f t="shared" si="38"/>
        <v>0</v>
      </c>
      <c r="K416" s="460"/>
    </row>
    <row r="417" spans="1:11" s="500" customFormat="1" hidden="1">
      <c r="A417" s="460"/>
      <c r="B417" s="482"/>
      <c r="C417" s="489" t="str">
        <f>'Data information'!C634</f>
        <v xml:space="preserve"> - Dowel DB25  (ฝังลึก 0.40 ม.)</v>
      </c>
      <c r="D417" s="449"/>
      <c r="E417" s="450" t="str">
        <f>'Data information'!D634</f>
        <v>กก.</v>
      </c>
      <c r="F417" s="449">
        <f>'Data information'!E634</f>
        <v>20.41</v>
      </c>
      <c r="G417" s="449">
        <f t="shared" si="36"/>
        <v>0</v>
      </c>
      <c r="H417" s="449">
        <f>'Data information'!F634</f>
        <v>0</v>
      </c>
      <c r="I417" s="449">
        <f t="shared" si="37"/>
        <v>0</v>
      </c>
      <c r="J417" s="449">
        <f t="shared" si="38"/>
        <v>0</v>
      </c>
      <c r="K417" s="460"/>
    </row>
    <row r="418" spans="1:11" s="500" customFormat="1" hidden="1">
      <c r="A418" s="460"/>
      <c r="B418" s="482"/>
      <c r="C418" s="489" t="str">
        <f>'Data information'!C635</f>
        <v xml:space="preserve"> - คอนกรีต ขัดมันเรียบ (ลูกนอนบันได)</v>
      </c>
      <c r="D418" s="449"/>
      <c r="E418" s="450" t="str">
        <f>'Data information'!D635</f>
        <v>ลบ.ม.</v>
      </c>
      <c r="F418" s="449">
        <f>'Data information'!E635</f>
        <v>1971.96</v>
      </c>
      <c r="G418" s="449">
        <f t="shared" si="36"/>
        <v>0</v>
      </c>
      <c r="H418" s="449">
        <f>'Data information'!F635</f>
        <v>519</v>
      </c>
      <c r="I418" s="449">
        <f t="shared" si="37"/>
        <v>0</v>
      </c>
      <c r="J418" s="449">
        <f t="shared" si="38"/>
        <v>0</v>
      </c>
      <c r="K418" s="460"/>
    </row>
    <row r="419" spans="1:11" s="500" customFormat="1" hidden="1">
      <c r="A419" s="460"/>
      <c r="B419" s="482"/>
      <c r="C419" s="489" t="str">
        <f>'Data information'!C636</f>
        <v xml:space="preserve"> - เหล็กเสริม RB 9 มม.</v>
      </c>
      <c r="D419" s="449"/>
      <c r="E419" s="450" t="str">
        <f>'Data information'!D636</f>
        <v>กก.</v>
      </c>
      <c r="F419" s="449">
        <f>'Data information'!E636</f>
        <v>20.79</v>
      </c>
      <c r="G419" s="449">
        <f t="shared" si="36"/>
        <v>0</v>
      </c>
      <c r="H419" s="449">
        <f>'Data information'!F636</f>
        <v>4.4000000000000004</v>
      </c>
      <c r="I419" s="449">
        <f t="shared" si="37"/>
        <v>0</v>
      </c>
      <c r="J419" s="449">
        <f t="shared" si="38"/>
        <v>0</v>
      </c>
      <c r="K419" s="460"/>
    </row>
    <row r="420" spans="1:11" s="500" customFormat="1" hidden="1">
      <c r="A420" s="460"/>
      <c r="B420" s="482"/>
      <c r="C420" s="489" t="str">
        <f>'Data information'!C637</f>
        <v xml:space="preserve"> - เหล็กเสริม DB 12 มม.</v>
      </c>
      <c r="D420" s="449"/>
      <c r="E420" s="450" t="str">
        <f>'Data information'!D637</f>
        <v>กก.</v>
      </c>
      <c r="F420" s="449">
        <f>'Data information'!E637</f>
        <v>20.2</v>
      </c>
      <c r="G420" s="449">
        <f t="shared" si="36"/>
        <v>0</v>
      </c>
      <c r="H420" s="449">
        <f>'Data information'!F637</f>
        <v>3.6</v>
      </c>
      <c r="I420" s="449">
        <f t="shared" si="37"/>
        <v>0</v>
      </c>
      <c r="J420" s="449">
        <f t="shared" si="38"/>
        <v>0</v>
      </c>
      <c r="K420" s="460"/>
    </row>
    <row r="421" spans="1:11" s="500" customFormat="1" hidden="1">
      <c r="A421" s="460"/>
      <c r="B421" s="482"/>
      <c r="C421" s="489" t="str">
        <f>'Data information'!C638</f>
        <v xml:space="preserve"> - ลวดผูกเหล็ก</v>
      </c>
      <c r="D421" s="449"/>
      <c r="E421" s="450" t="str">
        <f>'Data information'!D638</f>
        <v>กก.</v>
      </c>
      <c r="F421" s="449">
        <f>'Data information'!E638</f>
        <v>34.42</v>
      </c>
      <c r="G421" s="449">
        <f t="shared" si="36"/>
        <v>0</v>
      </c>
      <c r="H421" s="449">
        <f>'Data information'!F638</f>
        <v>0</v>
      </c>
      <c r="I421" s="449">
        <f t="shared" si="37"/>
        <v>0</v>
      </c>
      <c r="J421" s="449">
        <f t="shared" si="38"/>
        <v>0</v>
      </c>
      <c r="K421" s="460"/>
    </row>
    <row r="422" spans="1:11" s="500" customFormat="1" hidden="1">
      <c r="A422" s="460"/>
      <c r="B422" s="482"/>
      <c r="C422" s="489" t="str">
        <f>'Data information'!C639</f>
        <v xml:space="preserve"> - กันลื่นเหล็กสี่เหลี่ยมตัน ขนาด 1x1 ซม.(จมูกบันได)</v>
      </c>
      <c r="D422" s="449"/>
      <c r="E422" s="450" t="str">
        <f>'Data information'!D639</f>
        <v>ม.</v>
      </c>
      <c r="F422" s="449">
        <f>'Data information'!E639</f>
        <v>30</v>
      </c>
      <c r="G422" s="449">
        <f t="shared" si="36"/>
        <v>0</v>
      </c>
      <c r="H422" s="449">
        <f>'Data information'!F639</f>
        <v>0</v>
      </c>
      <c r="I422" s="449">
        <f t="shared" si="37"/>
        <v>0</v>
      </c>
      <c r="J422" s="449">
        <f t="shared" si="38"/>
        <v>0</v>
      </c>
      <c r="K422" s="460"/>
    </row>
    <row r="423" spans="1:11" s="500" customFormat="1" hidden="1">
      <c r="A423" s="460"/>
      <c r="B423" s="482"/>
      <c r="C423" s="489" t="str">
        <f>'Data information'!C640</f>
        <v xml:space="preserve"> - ทาสีกันสนิม</v>
      </c>
      <c r="D423" s="449"/>
      <c r="E423" s="450" t="str">
        <f>'Data information'!D640</f>
        <v>ตร.ม.</v>
      </c>
      <c r="F423" s="449">
        <f>'Data information'!E640</f>
        <v>22.42</v>
      </c>
      <c r="G423" s="449">
        <f t="shared" si="36"/>
        <v>0</v>
      </c>
      <c r="H423" s="449">
        <f>'Data information'!F640</f>
        <v>30</v>
      </c>
      <c r="I423" s="449">
        <f t="shared" si="37"/>
        <v>0</v>
      </c>
      <c r="J423" s="449">
        <f t="shared" si="38"/>
        <v>0</v>
      </c>
      <c r="K423" s="460"/>
    </row>
    <row r="424" spans="1:11" s="500" customFormat="1" hidden="1">
      <c r="A424" s="460"/>
      <c r="B424" s="482"/>
      <c r="C424" s="489" t="str">
        <f>'Data information'!C641</f>
        <v xml:space="preserve"> - ทาสีน้ำมัน</v>
      </c>
      <c r="D424" s="449"/>
      <c r="E424" s="450" t="str">
        <f>'Data information'!D641</f>
        <v>ตร.ม.</v>
      </c>
      <c r="F424" s="449">
        <f>'Data information'!E641</f>
        <v>66.12</v>
      </c>
      <c r="G424" s="449">
        <f t="shared" si="36"/>
        <v>0</v>
      </c>
      <c r="H424" s="449">
        <f>'Data information'!F641</f>
        <v>35</v>
      </c>
      <c r="I424" s="449">
        <f t="shared" si="37"/>
        <v>0</v>
      </c>
      <c r="J424" s="449">
        <f t="shared" si="38"/>
        <v>0</v>
      </c>
      <c r="K424" s="460"/>
    </row>
    <row r="425" spans="1:11" s="500" customFormat="1" hidden="1">
      <c r="A425" s="460"/>
      <c r="B425" s="482"/>
      <c r="C425" s="489" t="str">
        <f>'Data information'!C642</f>
        <v xml:space="preserve"> - งานราวเหล็ก ราวบันได</v>
      </c>
      <c r="D425" s="449"/>
      <c r="E425" s="450" t="str">
        <f>'Data information'!D642</f>
        <v>ม.</v>
      </c>
      <c r="F425" s="449">
        <f>'Data information'!E642</f>
        <v>1838.53</v>
      </c>
      <c r="G425" s="449">
        <f t="shared" si="36"/>
        <v>0</v>
      </c>
      <c r="H425" s="449">
        <f>'Data information'!F642</f>
        <v>560</v>
      </c>
      <c r="I425" s="449">
        <f t="shared" si="37"/>
        <v>0</v>
      </c>
      <c r="J425" s="449">
        <f t="shared" si="38"/>
        <v>0</v>
      </c>
      <c r="K425" s="460"/>
    </row>
    <row r="426" spans="1:11" s="500" customFormat="1" hidden="1">
      <c r="A426" s="460"/>
      <c r="B426" s="482"/>
      <c r="C426" s="485" t="str">
        <f>'Data information'!C643</f>
        <v>งานบันได ST.4 อาคาร 3</v>
      </c>
      <c r="D426" s="449"/>
      <c r="E426" s="450"/>
      <c r="F426" s="449"/>
      <c r="G426" s="449"/>
      <c r="H426" s="449"/>
      <c r="I426" s="449"/>
      <c r="J426" s="449"/>
      <c r="K426" s="460"/>
    </row>
    <row r="427" spans="1:11" s="500" customFormat="1" hidden="1">
      <c r="A427" s="460"/>
      <c r="B427" s="482"/>
      <c r="C427" s="489" t="str">
        <f>'Data information'!C644</f>
        <v xml:space="preserve"> - CX- H-200X200X8X12mm.</v>
      </c>
      <c r="D427" s="449"/>
      <c r="E427" s="450" t="str">
        <f>'Data information'!D644</f>
        <v>กก.</v>
      </c>
      <c r="F427" s="449">
        <f>'Data information'!E644</f>
        <v>33.409999999999997</v>
      </c>
      <c r="G427" s="449">
        <f t="shared" si="36"/>
        <v>0</v>
      </c>
      <c r="H427" s="449">
        <f>'Data information'!F644</f>
        <v>0</v>
      </c>
      <c r="I427" s="449">
        <f t="shared" si="37"/>
        <v>0</v>
      </c>
      <c r="J427" s="449">
        <f t="shared" si="38"/>
        <v>0</v>
      </c>
      <c r="K427" s="460"/>
    </row>
    <row r="428" spans="1:11" s="500" customFormat="1" hidden="1">
      <c r="A428" s="460"/>
      <c r="B428" s="482"/>
      <c r="C428" s="489" t="str">
        <f>'Data information'!C645</f>
        <v xml:space="preserve"> - แม่บันได H-200X200X8X12mm.</v>
      </c>
      <c r="D428" s="449"/>
      <c r="E428" s="450" t="str">
        <f>'Data information'!D645</f>
        <v>กก.</v>
      </c>
      <c r="F428" s="449">
        <f>'Data information'!E645</f>
        <v>33.409999999999997</v>
      </c>
      <c r="G428" s="449">
        <f t="shared" si="36"/>
        <v>0</v>
      </c>
      <c r="H428" s="449">
        <f>'Data information'!F645</f>
        <v>0</v>
      </c>
      <c r="I428" s="449">
        <f t="shared" si="37"/>
        <v>0</v>
      </c>
      <c r="J428" s="449">
        <f t="shared" si="38"/>
        <v>0</v>
      </c>
      <c r="K428" s="460"/>
    </row>
    <row r="429" spans="1:11" s="500" customFormat="1" hidden="1">
      <c r="A429" s="460"/>
      <c r="B429" s="482"/>
      <c r="C429" s="489" t="str">
        <f>'Data information'!C646</f>
        <v xml:space="preserve"> -  H-194X150X6X9mm.</v>
      </c>
      <c r="D429" s="449"/>
      <c r="E429" s="450" t="str">
        <f>'Data information'!D646</f>
        <v>กก.</v>
      </c>
      <c r="F429" s="449">
        <f>'Data information'!E646</f>
        <v>34.020000000000003</v>
      </c>
      <c r="G429" s="449">
        <f t="shared" ref="G429:G492" si="39">D429*F429</f>
        <v>0</v>
      </c>
      <c r="H429" s="449">
        <f>'Data information'!F646</f>
        <v>0</v>
      </c>
      <c r="I429" s="449">
        <f t="shared" ref="I429:I492" si="40">D429*H429</f>
        <v>0</v>
      </c>
      <c r="J429" s="449">
        <f t="shared" ref="J429:J492" si="41">G429+I429</f>
        <v>0</v>
      </c>
      <c r="K429" s="460"/>
    </row>
    <row r="430" spans="1:11" s="500" customFormat="1" hidden="1">
      <c r="A430" s="460"/>
      <c r="B430" s="482"/>
      <c r="C430" s="489" t="str">
        <f>'Data information'!C647</f>
        <v xml:space="preserve"> - C-CHANNELS 200X80X7.5X11.0mm.</v>
      </c>
      <c r="D430" s="449"/>
      <c r="E430" s="450" t="str">
        <f>'Data information'!D647</f>
        <v>กก.</v>
      </c>
      <c r="F430" s="449">
        <f>'Data information'!E647</f>
        <v>35.840000000000003</v>
      </c>
      <c r="G430" s="449">
        <f t="shared" si="39"/>
        <v>0</v>
      </c>
      <c r="H430" s="449">
        <f>'Data information'!F647</f>
        <v>0</v>
      </c>
      <c r="I430" s="449">
        <f t="shared" si="40"/>
        <v>0</v>
      </c>
      <c r="J430" s="449">
        <f t="shared" si="41"/>
        <v>0</v>
      </c>
      <c r="K430" s="460"/>
    </row>
    <row r="431" spans="1:11" s="500" customFormat="1" hidden="1">
      <c r="A431" s="460"/>
      <c r="B431" s="482"/>
      <c r="C431" s="489" t="str">
        <f>'Data information'!C648</f>
        <v xml:space="preserve"> - ลูกนอนบันไดแผ่นเหล็กลายตีนไก่  หนา 6 มม.พับ</v>
      </c>
      <c r="D431" s="449"/>
      <c r="E431" s="450" t="str">
        <f>'Data information'!D648</f>
        <v>กก.</v>
      </c>
      <c r="F431" s="449">
        <f>'Data information'!E648</f>
        <v>39.79</v>
      </c>
      <c r="G431" s="449">
        <f t="shared" si="39"/>
        <v>0</v>
      </c>
      <c r="H431" s="449">
        <f>'Data information'!F648</f>
        <v>0</v>
      </c>
      <c r="I431" s="449">
        <f t="shared" si="40"/>
        <v>0</v>
      </c>
      <c r="J431" s="449">
        <f t="shared" si="41"/>
        <v>0</v>
      </c>
      <c r="K431" s="460"/>
    </row>
    <row r="432" spans="1:11" s="500" customFormat="1" hidden="1">
      <c r="A432" s="460"/>
      <c r="B432" s="482"/>
      <c r="C432" s="489" t="str">
        <f>'Data information'!C649</f>
        <v xml:space="preserve"> - ชานพักบันไดแผ่นเหล็กลายตีนไก่  หนา 6 มม.</v>
      </c>
      <c r="D432" s="449"/>
      <c r="E432" s="450" t="str">
        <f>'Data information'!D649</f>
        <v>กก.</v>
      </c>
      <c r="F432" s="449">
        <f>'Data information'!E649</f>
        <v>39.79</v>
      </c>
      <c r="G432" s="449">
        <f t="shared" si="39"/>
        <v>0</v>
      </c>
      <c r="H432" s="449">
        <f>'Data information'!F649</f>
        <v>0</v>
      </c>
      <c r="I432" s="449">
        <f t="shared" si="40"/>
        <v>0</v>
      </c>
      <c r="J432" s="449">
        <f t="shared" si="41"/>
        <v>0</v>
      </c>
      <c r="K432" s="460"/>
    </row>
    <row r="433" spans="1:11" s="500" customFormat="1" hidden="1">
      <c r="A433" s="460"/>
      <c r="B433" s="482"/>
      <c r="C433" s="489" t="str">
        <f>'Data information'!C650</f>
        <v xml:space="preserve"> - L 50x50x3mm</v>
      </c>
      <c r="D433" s="449"/>
      <c r="E433" s="450" t="str">
        <f>'Data information'!D650</f>
        <v>กก.</v>
      </c>
      <c r="F433" s="449">
        <f>'Data information'!E650</f>
        <v>22.85</v>
      </c>
      <c r="G433" s="449">
        <f t="shared" si="39"/>
        <v>0</v>
      </c>
      <c r="H433" s="449">
        <f>'Data information'!F650</f>
        <v>0</v>
      </c>
      <c r="I433" s="449">
        <f t="shared" si="40"/>
        <v>0</v>
      </c>
      <c r="J433" s="449">
        <f t="shared" si="41"/>
        <v>0</v>
      </c>
      <c r="K433" s="460"/>
    </row>
    <row r="434" spans="1:11" s="500" customFormat="1" hidden="1">
      <c r="A434" s="460"/>
      <c r="B434" s="482"/>
      <c r="C434" s="489" t="str">
        <f>'Data information'!C651</f>
        <v xml:space="preserve"> - แผ่นเหล็กขนาด 250X400X20mm. </v>
      </c>
      <c r="D434" s="449"/>
      <c r="E434" s="450" t="str">
        <f>'Data information'!D651</f>
        <v>กก.</v>
      </c>
      <c r="F434" s="449">
        <f>'Data information'!E651</f>
        <v>28.692401372212689</v>
      </c>
      <c r="G434" s="449">
        <f t="shared" si="39"/>
        <v>0</v>
      </c>
      <c r="H434" s="449">
        <f>'Data information'!F651</f>
        <v>0</v>
      </c>
      <c r="I434" s="449">
        <f t="shared" si="40"/>
        <v>0</v>
      </c>
      <c r="J434" s="449">
        <f t="shared" si="41"/>
        <v>0</v>
      </c>
      <c r="K434" s="460"/>
    </row>
    <row r="435" spans="1:11" s="500" customFormat="1" hidden="1">
      <c r="A435" s="460"/>
      <c r="B435" s="482"/>
      <c r="C435" s="489" t="str">
        <f>'Data information'!C652</f>
        <v xml:space="preserve"> - แผ่นเหล็กขนาด 250X250X20mm. Detail ST-E</v>
      </c>
      <c r="D435" s="449"/>
      <c r="E435" s="450" t="str">
        <f>'Data information'!D652</f>
        <v>กก.</v>
      </c>
      <c r="F435" s="449">
        <f>'Data information'!E652</f>
        <v>28.692401372212689</v>
      </c>
      <c r="G435" s="449">
        <f t="shared" si="39"/>
        <v>0</v>
      </c>
      <c r="H435" s="449">
        <f>'Data information'!F652</f>
        <v>0</v>
      </c>
      <c r="I435" s="449">
        <f t="shared" si="40"/>
        <v>0</v>
      </c>
      <c r="J435" s="449">
        <f t="shared" si="41"/>
        <v>0</v>
      </c>
      <c r="K435" s="460"/>
    </row>
    <row r="436" spans="1:11" s="500" customFormat="1" hidden="1">
      <c r="A436" s="460"/>
      <c r="B436" s="482"/>
      <c r="C436" s="489" t="str">
        <f>'Data information'!C653</f>
        <v xml:space="preserve"> - แผ่นเหล็กขนาด 250X250X20mm. Detail 3A</v>
      </c>
      <c r="D436" s="449"/>
      <c r="E436" s="450" t="str">
        <f>'Data information'!D653</f>
        <v>กก.</v>
      </c>
      <c r="F436" s="449">
        <f>'Data information'!E653</f>
        <v>28.692401372212689</v>
      </c>
      <c r="G436" s="449">
        <f t="shared" si="39"/>
        <v>0</v>
      </c>
      <c r="H436" s="449">
        <f>'Data information'!F653</f>
        <v>0</v>
      </c>
      <c r="I436" s="449">
        <f t="shared" si="40"/>
        <v>0</v>
      </c>
      <c r="J436" s="449">
        <f t="shared" si="41"/>
        <v>0</v>
      </c>
      <c r="K436" s="460"/>
    </row>
    <row r="437" spans="1:11" s="500" customFormat="1" hidden="1">
      <c r="A437" s="460"/>
      <c r="B437" s="482"/>
      <c r="C437" s="489" t="str">
        <f>'Data information'!C654</f>
        <v xml:space="preserve"> - Dowel 6-DB20 ยาว 0.40 ม. (DETAIL-1)</v>
      </c>
      <c r="D437" s="449"/>
      <c r="E437" s="450" t="str">
        <f>'Data information'!D654</f>
        <v>กก.</v>
      </c>
      <c r="F437" s="449">
        <f>'Data information'!E654</f>
        <v>20.18</v>
      </c>
      <c r="G437" s="449">
        <f t="shared" si="39"/>
        <v>0</v>
      </c>
      <c r="H437" s="449">
        <f>'Data information'!F654</f>
        <v>0</v>
      </c>
      <c r="I437" s="449">
        <f t="shared" si="40"/>
        <v>0</v>
      </c>
      <c r="J437" s="449">
        <f t="shared" si="41"/>
        <v>0</v>
      </c>
      <c r="K437" s="460"/>
    </row>
    <row r="438" spans="1:11" s="500" customFormat="1" hidden="1">
      <c r="A438" s="460"/>
      <c r="B438" s="482"/>
      <c r="C438" s="489" t="str">
        <f>'Data information'!C655</f>
        <v xml:space="preserve"> - Dowel 4-DB20 ยาว 0.40 ม.  (DETAIL-2)</v>
      </c>
      <c r="D438" s="449"/>
      <c r="E438" s="450" t="str">
        <f>'Data information'!D655</f>
        <v>กก.</v>
      </c>
      <c r="F438" s="449">
        <f>'Data information'!E655</f>
        <v>20.18</v>
      </c>
      <c r="G438" s="449">
        <f t="shared" si="39"/>
        <v>0</v>
      </c>
      <c r="H438" s="449">
        <f>'Data information'!F655</f>
        <v>0</v>
      </c>
      <c r="I438" s="449">
        <f t="shared" si="40"/>
        <v>0</v>
      </c>
      <c r="J438" s="449">
        <f t="shared" si="41"/>
        <v>0</v>
      </c>
      <c r="K438" s="460"/>
    </row>
    <row r="439" spans="1:11" s="500" customFormat="1" hidden="1">
      <c r="A439" s="460"/>
      <c r="B439" s="482"/>
      <c r="C439" s="489" t="str">
        <f>'Data information'!C656</f>
        <v xml:space="preserve"> - Dowel 8-DB16 ยาว 0.40 ม.  (DETAIL-3A)</v>
      </c>
      <c r="D439" s="449"/>
      <c r="E439" s="450" t="str">
        <f>'Data information'!D656</f>
        <v>กก.</v>
      </c>
      <c r="F439" s="449">
        <f>'Data information'!E656</f>
        <v>20.14</v>
      </c>
      <c r="G439" s="449">
        <f t="shared" si="39"/>
        <v>0</v>
      </c>
      <c r="H439" s="449">
        <f>'Data information'!F656</f>
        <v>0</v>
      </c>
      <c r="I439" s="449">
        <f t="shared" si="40"/>
        <v>0</v>
      </c>
      <c r="J439" s="449">
        <f t="shared" si="41"/>
        <v>0</v>
      </c>
      <c r="K439" s="460"/>
    </row>
    <row r="440" spans="1:11" s="500" customFormat="1" hidden="1">
      <c r="A440" s="460"/>
      <c r="B440" s="482"/>
      <c r="C440" s="489" t="str">
        <f>'Data information'!C657</f>
        <v xml:space="preserve"> - ค่าแรงเชื่อม ประกอบเหล็ก</v>
      </c>
      <c r="D440" s="449"/>
      <c r="E440" s="450" t="str">
        <f>'Data information'!D657</f>
        <v>กก.</v>
      </c>
      <c r="F440" s="449">
        <f>'Data information'!E657</f>
        <v>0</v>
      </c>
      <c r="G440" s="449">
        <f t="shared" si="39"/>
        <v>0</v>
      </c>
      <c r="H440" s="449">
        <f>'Data information'!F657</f>
        <v>10</v>
      </c>
      <c r="I440" s="449">
        <f t="shared" si="40"/>
        <v>0</v>
      </c>
      <c r="J440" s="449">
        <f t="shared" si="41"/>
        <v>0</v>
      </c>
      <c r="K440" s="460"/>
    </row>
    <row r="441" spans="1:11" s="500" customFormat="1" hidden="1">
      <c r="A441" s="460"/>
      <c r="B441" s="482"/>
      <c r="C441" s="489" t="str">
        <f>'Data information'!C658</f>
        <v xml:space="preserve"> - ทาสีกันสนิม</v>
      </c>
      <c r="D441" s="449"/>
      <c r="E441" s="450" t="str">
        <f>'Data information'!D658</f>
        <v>ตร.ม.</v>
      </c>
      <c r="F441" s="449">
        <f>'Data information'!E658</f>
        <v>22.42</v>
      </c>
      <c r="G441" s="449">
        <f t="shared" si="39"/>
        <v>0</v>
      </c>
      <c r="H441" s="449">
        <f>'Data information'!F658</f>
        <v>30</v>
      </c>
      <c r="I441" s="449">
        <f t="shared" si="40"/>
        <v>0</v>
      </c>
      <c r="J441" s="449">
        <f t="shared" si="41"/>
        <v>0</v>
      </c>
      <c r="K441" s="460"/>
    </row>
    <row r="442" spans="1:11" s="500" customFormat="1" hidden="1">
      <c r="A442" s="460"/>
      <c r="B442" s="482"/>
      <c r="C442" s="489" t="str">
        <f>'Data information'!C659</f>
        <v xml:space="preserve"> - ทาสีน้ำมัน</v>
      </c>
      <c r="D442" s="449"/>
      <c r="E442" s="450" t="str">
        <f>'Data information'!D659</f>
        <v>ตร.ม.</v>
      </c>
      <c r="F442" s="449">
        <f>'Data information'!E659</f>
        <v>66.12</v>
      </c>
      <c r="G442" s="449">
        <f t="shared" si="39"/>
        <v>0</v>
      </c>
      <c r="H442" s="449">
        <f>'Data information'!F659</f>
        <v>35</v>
      </c>
      <c r="I442" s="449">
        <f t="shared" si="40"/>
        <v>0</v>
      </c>
      <c r="J442" s="449">
        <f t="shared" si="41"/>
        <v>0</v>
      </c>
      <c r="K442" s="460"/>
    </row>
    <row r="443" spans="1:11" s="500" customFormat="1" hidden="1">
      <c r="A443" s="460"/>
      <c r="B443" s="482"/>
      <c r="C443" s="489" t="str">
        <f>'Data information'!C660</f>
        <v xml:space="preserve"> - งานราวเหล็ก ราวบันได ST.4</v>
      </c>
      <c r="D443" s="449"/>
      <c r="E443" s="450" t="str">
        <f>'Data information'!D660</f>
        <v>ม.</v>
      </c>
      <c r="F443" s="449">
        <f>'Data information'!E660</f>
        <v>303.774</v>
      </c>
      <c r="G443" s="449">
        <f t="shared" si="39"/>
        <v>0</v>
      </c>
      <c r="H443" s="449">
        <f>'Data information'!F660</f>
        <v>114</v>
      </c>
      <c r="I443" s="449">
        <f t="shared" si="40"/>
        <v>0</v>
      </c>
      <c r="J443" s="449">
        <f t="shared" si="41"/>
        <v>0</v>
      </c>
      <c r="K443" s="460"/>
    </row>
    <row r="444" spans="1:11" s="500" customFormat="1" hidden="1">
      <c r="A444" s="460"/>
      <c r="B444" s="482"/>
      <c r="C444" s="485" t="str">
        <f>'Data information'!C661</f>
        <v>งานบันได ST.4 อาคาร 4,5</v>
      </c>
      <c r="D444" s="449"/>
      <c r="E444" s="450"/>
      <c r="F444" s="449"/>
      <c r="G444" s="449"/>
      <c r="H444" s="449"/>
      <c r="I444" s="449"/>
      <c r="J444" s="449"/>
      <c r="K444" s="460"/>
    </row>
    <row r="445" spans="1:11" s="500" customFormat="1" hidden="1">
      <c r="A445" s="460"/>
      <c r="B445" s="482"/>
      <c r="C445" s="489" t="str">
        <f>'Data information'!C662</f>
        <v xml:space="preserve"> - H-200X200X8X12mm. </v>
      </c>
      <c r="D445" s="449"/>
      <c r="E445" s="450" t="str">
        <f>'Data information'!D662</f>
        <v>กก.</v>
      </c>
      <c r="F445" s="449">
        <f>'Data information'!E662</f>
        <v>33.409999999999997</v>
      </c>
      <c r="G445" s="449">
        <f t="shared" si="39"/>
        <v>0</v>
      </c>
      <c r="H445" s="449">
        <f>'Data information'!F662</f>
        <v>0</v>
      </c>
      <c r="I445" s="449">
        <f t="shared" si="40"/>
        <v>0</v>
      </c>
      <c r="J445" s="449">
        <f t="shared" si="41"/>
        <v>0</v>
      </c>
      <c r="K445" s="460"/>
    </row>
    <row r="446" spans="1:11" s="500" customFormat="1" hidden="1">
      <c r="A446" s="460"/>
      <c r="B446" s="482"/>
      <c r="C446" s="489" t="str">
        <f>'Data information'!C663</f>
        <v xml:space="preserve"> - H-194X150X6X9mm.</v>
      </c>
      <c r="D446" s="449"/>
      <c r="E446" s="450" t="str">
        <f>'Data information'!D663</f>
        <v>กก.</v>
      </c>
      <c r="F446" s="449">
        <f>'Data information'!E663</f>
        <v>34.020000000000003</v>
      </c>
      <c r="G446" s="449">
        <f t="shared" si="39"/>
        <v>0</v>
      </c>
      <c r="H446" s="449">
        <f>'Data information'!F663</f>
        <v>0</v>
      </c>
      <c r="I446" s="449">
        <f t="shared" si="40"/>
        <v>0</v>
      </c>
      <c r="J446" s="449">
        <f t="shared" si="41"/>
        <v>0</v>
      </c>
      <c r="K446" s="460"/>
    </row>
    <row r="447" spans="1:11" s="500" customFormat="1" hidden="1">
      <c r="A447" s="460"/>
      <c r="B447" s="482"/>
      <c r="C447" s="489" t="str">
        <f>'Data information'!C664</f>
        <v xml:space="preserve"> - C-CHANNELS 200X80X7.5X11.0mm.</v>
      </c>
      <c r="D447" s="449"/>
      <c r="E447" s="450" t="str">
        <f>'Data information'!D664</f>
        <v>กก.</v>
      </c>
      <c r="F447" s="449">
        <f>'Data information'!E664</f>
        <v>35.840000000000003</v>
      </c>
      <c r="G447" s="449">
        <f t="shared" si="39"/>
        <v>0</v>
      </c>
      <c r="H447" s="449">
        <f>'Data information'!F664</f>
        <v>0</v>
      </c>
      <c r="I447" s="449">
        <f t="shared" si="40"/>
        <v>0</v>
      </c>
      <c r="J447" s="449">
        <f t="shared" si="41"/>
        <v>0</v>
      </c>
      <c r="K447" s="460"/>
    </row>
    <row r="448" spans="1:11" s="500" customFormat="1" hidden="1">
      <c r="A448" s="460"/>
      <c r="B448" s="482"/>
      <c r="C448" s="489" t="str">
        <f>'Data information'!C665</f>
        <v xml:space="preserve"> - L 50x50x3mm.</v>
      </c>
      <c r="D448" s="449"/>
      <c r="E448" s="450" t="str">
        <f>'Data information'!D665</f>
        <v>กก.</v>
      </c>
      <c r="F448" s="449">
        <f>'Data information'!E665</f>
        <v>22.85</v>
      </c>
      <c r="G448" s="449">
        <f t="shared" si="39"/>
        <v>0</v>
      </c>
      <c r="H448" s="449">
        <f>'Data information'!F665</f>
        <v>0</v>
      </c>
      <c r="I448" s="449">
        <f t="shared" si="40"/>
        <v>0</v>
      </c>
      <c r="J448" s="449">
        <f t="shared" si="41"/>
        <v>0</v>
      </c>
      <c r="K448" s="460"/>
    </row>
    <row r="449" spans="1:11" s="500" customFormat="1" hidden="1">
      <c r="A449" s="460"/>
      <c r="B449" s="482"/>
      <c r="C449" s="489" t="str">
        <f>'Data information'!C666</f>
        <v xml:space="preserve"> - ลูกนอนบันไดแผ่นเหล็กลายตีนไก่  หนา 6 มม.พับ</v>
      </c>
      <c r="D449" s="449"/>
      <c r="E449" s="450" t="str">
        <f>'Data information'!D666</f>
        <v>กก.</v>
      </c>
      <c r="F449" s="449">
        <f>'Data information'!E666</f>
        <v>39.79</v>
      </c>
      <c r="G449" s="449">
        <f t="shared" si="39"/>
        <v>0</v>
      </c>
      <c r="H449" s="449">
        <f>'Data information'!F666</f>
        <v>0</v>
      </c>
      <c r="I449" s="449">
        <f t="shared" si="40"/>
        <v>0</v>
      </c>
      <c r="J449" s="449">
        <f t="shared" si="41"/>
        <v>0</v>
      </c>
      <c r="K449" s="460"/>
    </row>
    <row r="450" spans="1:11" s="500" customFormat="1" hidden="1">
      <c r="A450" s="460"/>
      <c r="B450" s="482"/>
      <c r="C450" s="489" t="str">
        <f>'Data information'!C667</f>
        <v xml:space="preserve"> - แผ่นเหล็กขนาด 250X400X20mm. </v>
      </c>
      <c r="D450" s="449"/>
      <c r="E450" s="450" t="str">
        <f>'Data information'!D667</f>
        <v>กก.</v>
      </c>
      <c r="F450" s="449">
        <f>'Data information'!E667</f>
        <v>28.44</v>
      </c>
      <c r="G450" s="449">
        <f t="shared" si="39"/>
        <v>0</v>
      </c>
      <c r="H450" s="449">
        <f>'Data information'!F667</f>
        <v>0</v>
      </c>
      <c r="I450" s="449">
        <f t="shared" si="40"/>
        <v>0</v>
      </c>
      <c r="J450" s="449">
        <f t="shared" si="41"/>
        <v>0</v>
      </c>
      <c r="K450" s="460"/>
    </row>
    <row r="451" spans="1:11" s="500" customFormat="1" hidden="1">
      <c r="A451" s="460"/>
      <c r="B451" s="482"/>
      <c r="C451" s="489" t="str">
        <f>'Data information'!C668</f>
        <v xml:space="preserve"> - แผ่นเหล็กขนาด 250X250X20mm. </v>
      </c>
      <c r="D451" s="449"/>
      <c r="E451" s="450" t="str">
        <f>'Data information'!D668</f>
        <v>กก.</v>
      </c>
      <c r="F451" s="449">
        <f>'Data information'!E668</f>
        <v>28.44</v>
      </c>
      <c r="G451" s="449">
        <f t="shared" si="39"/>
        <v>0</v>
      </c>
      <c r="H451" s="449">
        <f>'Data information'!F668</f>
        <v>0</v>
      </c>
      <c r="I451" s="449">
        <f t="shared" si="40"/>
        <v>0</v>
      </c>
      <c r="J451" s="449">
        <f t="shared" si="41"/>
        <v>0</v>
      </c>
      <c r="K451" s="460"/>
    </row>
    <row r="452" spans="1:11" s="500" customFormat="1" hidden="1">
      <c r="A452" s="460"/>
      <c r="B452" s="482"/>
      <c r="C452" s="489" t="str">
        <f>'Data information'!C669</f>
        <v xml:space="preserve"> - แผ่นเหล็กขนาด 200X350X20mm. </v>
      </c>
      <c r="D452" s="449"/>
      <c r="E452" s="450" t="str">
        <f>'Data information'!D669</f>
        <v>กก.</v>
      </c>
      <c r="F452" s="449">
        <f>'Data information'!E669</f>
        <v>28.44</v>
      </c>
      <c r="G452" s="449">
        <f t="shared" si="39"/>
        <v>0</v>
      </c>
      <c r="H452" s="449">
        <f>'Data information'!F669</f>
        <v>0</v>
      </c>
      <c r="I452" s="449">
        <f t="shared" si="40"/>
        <v>0</v>
      </c>
      <c r="J452" s="449">
        <f t="shared" si="41"/>
        <v>0</v>
      </c>
      <c r="K452" s="460"/>
    </row>
    <row r="453" spans="1:11" s="500" customFormat="1" hidden="1">
      <c r="A453" s="460"/>
      <c r="B453" s="482"/>
      <c r="C453" s="489" t="str">
        <f>'Data information'!C670</f>
        <v xml:space="preserve"> - Dowel DB20 ยาว 0.40 ม. (DETAIL-1,2)</v>
      </c>
      <c r="D453" s="449"/>
      <c r="E453" s="450" t="str">
        <f>'Data information'!D670</f>
        <v>กก.</v>
      </c>
      <c r="F453" s="449">
        <f>'Data information'!E670</f>
        <v>20.18</v>
      </c>
      <c r="G453" s="449">
        <f t="shared" si="39"/>
        <v>0</v>
      </c>
      <c r="H453" s="449">
        <f>'Data information'!F670</f>
        <v>0</v>
      </c>
      <c r="I453" s="449">
        <f t="shared" si="40"/>
        <v>0</v>
      </c>
      <c r="J453" s="449">
        <f t="shared" si="41"/>
        <v>0</v>
      </c>
      <c r="K453" s="460"/>
    </row>
    <row r="454" spans="1:11" s="500" customFormat="1" hidden="1">
      <c r="A454" s="460"/>
      <c r="B454" s="482"/>
      <c r="C454" s="489" t="str">
        <f>'Data information'!C671</f>
        <v xml:space="preserve"> - Dowel DB16 ยาว 0.40 ม.  (DETAIL-3)</v>
      </c>
      <c r="D454" s="449"/>
      <c r="E454" s="450" t="str">
        <f>'Data information'!D671</f>
        <v>กก.</v>
      </c>
      <c r="F454" s="449">
        <f>'Data information'!E671</f>
        <v>20.14</v>
      </c>
      <c r="G454" s="449">
        <f t="shared" si="39"/>
        <v>0</v>
      </c>
      <c r="H454" s="449">
        <f>'Data information'!F671</f>
        <v>0</v>
      </c>
      <c r="I454" s="449">
        <f t="shared" si="40"/>
        <v>0</v>
      </c>
      <c r="J454" s="449">
        <f t="shared" si="41"/>
        <v>0</v>
      </c>
      <c r="K454" s="460"/>
    </row>
    <row r="455" spans="1:11" s="500" customFormat="1" hidden="1">
      <c r="A455" s="460"/>
      <c r="B455" s="482"/>
      <c r="C455" s="489" t="str">
        <f>'Data information'!C672</f>
        <v xml:space="preserve"> - ค่าแรงเชื่อม ประกอบเหล็กโครงสร้าง</v>
      </c>
      <c r="D455" s="449"/>
      <c r="E455" s="450" t="str">
        <f>'Data information'!D672</f>
        <v>กก.</v>
      </c>
      <c r="F455" s="449">
        <f>'Data information'!E672</f>
        <v>0</v>
      </c>
      <c r="G455" s="449">
        <f t="shared" si="39"/>
        <v>0</v>
      </c>
      <c r="H455" s="449">
        <f>'Data information'!F672</f>
        <v>10</v>
      </c>
      <c r="I455" s="449">
        <f t="shared" si="40"/>
        <v>0</v>
      </c>
      <c r="J455" s="449">
        <f t="shared" si="41"/>
        <v>0</v>
      </c>
      <c r="K455" s="460"/>
    </row>
    <row r="456" spans="1:11" s="500" customFormat="1" hidden="1">
      <c r="A456" s="460"/>
      <c r="B456" s="482"/>
      <c r="C456" s="489" t="str">
        <f>'Data information'!C673</f>
        <v xml:space="preserve"> - ทาสีกันสนิม</v>
      </c>
      <c r="D456" s="449"/>
      <c r="E456" s="450" t="str">
        <f>'Data information'!D673</f>
        <v>ตร.ม.</v>
      </c>
      <c r="F456" s="449">
        <f>'Data information'!E673</f>
        <v>22.42</v>
      </c>
      <c r="G456" s="449">
        <f t="shared" si="39"/>
        <v>0</v>
      </c>
      <c r="H456" s="449">
        <f>'Data information'!F673</f>
        <v>30</v>
      </c>
      <c r="I456" s="449">
        <f t="shared" si="40"/>
        <v>0</v>
      </c>
      <c r="J456" s="449">
        <f t="shared" si="41"/>
        <v>0</v>
      </c>
      <c r="K456" s="460"/>
    </row>
    <row r="457" spans="1:11" s="500" customFormat="1" hidden="1">
      <c r="A457" s="460"/>
      <c r="B457" s="482"/>
      <c r="C457" s="489" t="str">
        <f>'Data information'!C674</f>
        <v xml:space="preserve"> - ทาสีน้ำมัน</v>
      </c>
      <c r="D457" s="449"/>
      <c r="E457" s="450" t="str">
        <f>'Data information'!D674</f>
        <v>ตร.ม.</v>
      </c>
      <c r="F457" s="449">
        <f>'Data information'!E674</f>
        <v>66.12</v>
      </c>
      <c r="G457" s="449">
        <f t="shared" si="39"/>
        <v>0</v>
      </c>
      <c r="H457" s="449">
        <f>'Data information'!F674</f>
        <v>35</v>
      </c>
      <c r="I457" s="449">
        <f t="shared" si="40"/>
        <v>0</v>
      </c>
      <c r="J457" s="449">
        <f t="shared" si="41"/>
        <v>0</v>
      </c>
      <c r="K457" s="460"/>
    </row>
    <row r="458" spans="1:11" s="500" customFormat="1" hidden="1">
      <c r="A458" s="460"/>
      <c r="B458" s="482"/>
      <c r="C458" s="489" t="str">
        <f>'Data information'!C675</f>
        <v xml:space="preserve"> - งานราวเหล็ก ราวบันได ST.4</v>
      </c>
      <c r="D458" s="449"/>
      <c r="E458" s="450" t="str">
        <f>'Data information'!D675</f>
        <v>ม.</v>
      </c>
      <c r="F458" s="449">
        <f>'Data information'!E675</f>
        <v>303.774</v>
      </c>
      <c r="G458" s="449">
        <f t="shared" si="39"/>
        <v>0</v>
      </c>
      <c r="H458" s="449">
        <f>'Data information'!F675</f>
        <v>114</v>
      </c>
      <c r="I458" s="449">
        <f t="shared" si="40"/>
        <v>0</v>
      </c>
      <c r="J458" s="449">
        <f t="shared" si="41"/>
        <v>0</v>
      </c>
      <c r="K458" s="460"/>
    </row>
    <row r="459" spans="1:11" s="500" customFormat="1" hidden="1">
      <c r="A459" s="460"/>
      <c r="B459" s="482"/>
      <c r="C459" s="485" t="str">
        <f>'Data information'!C676</f>
        <v>งานบันได ST.4 อาคาร 7</v>
      </c>
      <c r="D459" s="449"/>
      <c r="E459" s="450"/>
      <c r="F459" s="449"/>
      <c r="G459" s="449"/>
      <c r="H459" s="449"/>
      <c r="I459" s="449"/>
      <c r="J459" s="449"/>
      <c r="K459" s="460"/>
    </row>
    <row r="460" spans="1:11" s="500" customFormat="1" hidden="1">
      <c r="A460" s="460"/>
      <c r="B460" s="482"/>
      <c r="C460" s="489" t="str">
        <f>'Data information'!C677</f>
        <v xml:space="preserve"> - คอนกรีตโครงสร้าง  fc'= 280 ksc. ทรงกระบอก</v>
      </c>
      <c r="D460" s="449"/>
      <c r="E460" s="450" t="str">
        <f>'Data information'!D677</f>
        <v>ลบ.ม.</v>
      </c>
      <c r="F460" s="449">
        <f>'Data information'!E677</f>
        <v>1971.96</v>
      </c>
      <c r="G460" s="449">
        <f t="shared" si="39"/>
        <v>0</v>
      </c>
      <c r="H460" s="449">
        <f>'Data information'!F677</f>
        <v>519</v>
      </c>
      <c r="I460" s="449">
        <f t="shared" si="40"/>
        <v>0</v>
      </c>
      <c r="J460" s="449">
        <f t="shared" si="41"/>
        <v>0</v>
      </c>
      <c r="K460" s="460"/>
    </row>
    <row r="461" spans="1:11" s="500" customFormat="1" hidden="1">
      <c r="A461" s="460"/>
      <c r="B461" s="482"/>
      <c r="C461" s="489" t="str">
        <f>'Data information'!C678</f>
        <v xml:space="preserve">  - ไม้แบบทั่วไป  50%</v>
      </c>
      <c r="D461" s="449"/>
      <c r="E461" s="450" t="str">
        <f>'Data information'!D678</f>
        <v>ตร.ม.</v>
      </c>
      <c r="F461" s="449">
        <f>'Data information'!E678</f>
        <v>300</v>
      </c>
      <c r="G461" s="449">
        <f t="shared" si="39"/>
        <v>0</v>
      </c>
      <c r="H461" s="449">
        <f>'Data information'!F678</f>
        <v>0</v>
      </c>
      <c r="I461" s="449">
        <f t="shared" si="40"/>
        <v>0</v>
      </c>
      <c r="J461" s="449">
        <f t="shared" si="41"/>
        <v>0</v>
      </c>
      <c r="K461" s="460"/>
    </row>
    <row r="462" spans="1:11" s="500" customFormat="1" hidden="1">
      <c r="A462" s="460"/>
      <c r="B462" s="482"/>
      <c r="C462" s="489" t="str">
        <f>'Data information'!C679</f>
        <v xml:space="preserve">  - ค่าแรงไม้แบบ</v>
      </c>
      <c r="D462" s="449"/>
      <c r="E462" s="450" t="str">
        <f>'Data information'!D679</f>
        <v>ตร.ม.</v>
      </c>
      <c r="F462" s="449">
        <f>'Data information'!E679</f>
        <v>0</v>
      </c>
      <c r="G462" s="449">
        <f t="shared" si="39"/>
        <v>0</v>
      </c>
      <c r="H462" s="449">
        <f>'Data information'!F679</f>
        <v>115</v>
      </c>
      <c r="I462" s="449">
        <f t="shared" si="40"/>
        <v>0</v>
      </c>
      <c r="J462" s="449">
        <f t="shared" si="41"/>
        <v>0</v>
      </c>
      <c r="K462" s="460"/>
    </row>
    <row r="463" spans="1:11" s="500" customFormat="1" hidden="1">
      <c r="A463" s="460"/>
      <c r="B463" s="482"/>
      <c r="C463" s="489" t="str">
        <f>'Data information'!C680</f>
        <v xml:space="preserve">  - ไม้คร่าวยึดแบบหล่อคอนกรีต </v>
      </c>
      <c r="D463" s="449"/>
      <c r="E463" s="450" t="str">
        <f>'Data information'!D680</f>
        <v>ตร.ม.</v>
      </c>
      <c r="F463" s="449">
        <f>'Data information'!E680</f>
        <v>300</v>
      </c>
      <c r="G463" s="449">
        <f t="shared" si="39"/>
        <v>0</v>
      </c>
      <c r="H463" s="449">
        <f>'Data information'!F680</f>
        <v>0</v>
      </c>
      <c r="I463" s="449">
        <f t="shared" si="40"/>
        <v>0</v>
      </c>
      <c r="J463" s="449">
        <f t="shared" si="41"/>
        <v>0</v>
      </c>
      <c r="K463" s="460"/>
    </row>
    <row r="464" spans="1:11" s="500" customFormat="1" hidden="1">
      <c r="A464" s="460"/>
      <c r="B464" s="482"/>
      <c r="C464" s="489" t="str">
        <f>'Data information'!C681</f>
        <v xml:space="preserve">  - ตะปู</v>
      </c>
      <c r="D464" s="449"/>
      <c r="E464" s="450" t="str">
        <f>'Data information'!D681</f>
        <v>กก.</v>
      </c>
      <c r="F464" s="449">
        <f>'Data information'!E681</f>
        <v>58.88</v>
      </c>
      <c r="G464" s="449">
        <f t="shared" si="39"/>
        <v>0</v>
      </c>
      <c r="H464" s="449">
        <f>'Data information'!F681</f>
        <v>0</v>
      </c>
      <c r="I464" s="449">
        <f t="shared" si="40"/>
        <v>0</v>
      </c>
      <c r="J464" s="449">
        <f t="shared" si="41"/>
        <v>0</v>
      </c>
      <c r="K464" s="460"/>
    </row>
    <row r="465" spans="1:11" s="500" customFormat="1" hidden="1">
      <c r="A465" s="460"/>
      <c r="B465" s="482"/>
      <c r="C465" s="489" t="str">
        <f>'Data information'!C682</f>
        <v xml:space="preserve">  - เหล็กเส้นกลมผิวเรียบ SR.24 RB9 มม.</v>
      </c>
      <c r="D465" s="449"/>
      <c r="E465" s="450" t="str">
        <f>'Data information'!D682</f>
        <v>กก.</v>
      </c>
      <c r="F465" s="449">
        <f>'Data information'!E682</f>
        <v>20.79</v>
      </c>
      <c r="G465" s="449">
        <f t="shared" si="39"/>
        <v>0</v>
      </c>
      <c r="H465" s="449">
        <f>'Data information'!F682</f>
        <v>4.4000000000000004</v>
      </c>
      <c r="I465" s="449">
        <f t="shared" si="40"/>
        <v>0</v>
      </c>
      <c r="J465" s="449">
        <f t="shared" si="41"/>
        <v>0</v>
      </c>
      <c r="K465" s="460"/>
    </row>
    <row r="466" spans="1:11" s="500" customFormat="1" hidden="1">
      <c r="A466" s="460"/>
      <c r="B466" s="482"/>
      <c r="C466" s="489" t="str">
        <f>'Data information'!C683</f>
        <v xml:space="preserve">  - เหล็กเส้นกลมผิวข้ออ้อย SD.40 DB12 มม.</v>
      </c>
      <c r="D466" s="449"/>
      <c r="E466" s="450" t="str">
        <f>'Data information'!D683</f>
        <v>กก.</v>
      </c>
      <c r="F466" s="449">
        <f>'Data information'!E683</f>
        <v>20.2</v>
      </c>
      <c r="G466" s="449">
        <f t="shared" si="39"/>
        <v>0</v>
      </c>
      <c r="H466" s="449">
        <f>'Data information'!F683</f>
        <v>3.6</v>
      </c>
      <c r="I466" s="449">
        <f t="shared" si="40"/>
        <v>0</v>
      </c>
      <c r="J466" s="449">
        <f t="shared" si="41"/>
        <v>0</v>
      </c>
      <c r="K466" s="460"/>
    </row>
    <row r="467" spans="1:11" s="500" customFormat="1" hidden="1">
      <c r="A467" s="460"/>
      <c r="B467" s="482"/>
      <c r="C467" s="489" t="str">
        <f>'Data information'!C684</f>
        <v xml:space="preserve"> - ลวดผูกเหล็ก</v>
      </c>
      <c r="D467" s="449"/>
      <c r="E467" s="450" t="str">
        <f>'Data information'!D684</f>
        <v>กก.</v>
      </c>
      <c r="F467" s="449">
        <f>'Data information'!E684</f>
        <v>34.42</v>
      </c>
      <c r="G467" s="449">
        <f t="shared" si="39"/>
        <v>0</v>
      </c>
      <c r="H467" s="449">
        <f>'Data information'!F684</f>
        <v>0</v>
      </c>
      <c r="I467" s="449">
        <f t="shared" si="40"/>
        <v>0</v>
      </c>
      <c r="J467" s="449">
        <f t="shared" si="41"/>
        <v>0</v>
      </c>
      <c r="K467" s="460"/>
    </row>
    <row r="468" spans="1:11" s="500" customFormat="1" hidden="1">
      <c r="A468" s="460"/>
      <c r="B468" s="482"/>
      <c r="C468" s="489" t="str">
        <f>'Data information'!C685</f>
        <v xml:space="preserve"> - กันลื่นเหล็กสี่เหลี่ยมตัน ขนาด 1x1 ซม.(จมูกบันได)</v>
      </c>
      <c r="D468" s="449"/>
      <c r="E468" s="450" t="str">
        <f>'Data information'!D685</f>
        <v>ม.</v>
      </c>
      <c r="F468" s="449">
        <f>'Data information'!E685</f>
        <v>30</v>
      </c>
      <c r="G468" s="449">
        <f t="shared" si="39"/>
        <v>0</v>
      </c>
      <c r="H468" s="449">
        <f>'Data information'!F685</f>
        <v>0</v>
      </c>
      <c r="I468" s="449">
        <f t="shared" si="40"/>
        <v>0</v>
      </c>
      <c r="J468" s="449">
        <f t="shared" si="41"/>
        <v>0</v>
      </c>
      <c r="K468" s="460"/>
    </row>
    <row r="469" spans="1:11" s="500" customFormat="1" hidden="1">
      <c r="A469" s="460"/>
      <c r="B469" s="482"/>
      <c r="C469" s="485" t="str">
        <f>'Data information'!C686</f>
        <v>งานบันได ST.4 -A อาคาร 1</v>
      </c>
      <c r="D469" s="449"/>
      <c r="E469" s="450">
        <f>'Data information'!D686</f>
        <v>0</v>
      </c>
      <c r="F469" s="449">
        <f>'Data information'!E686</f>
        <v>0</v>
      </c>
      <c r="G469" s="449">
        <f t="shared" si="39"/>
        <v>0</v>
      </c>
      <c r="H469" s="449">
        <f>'Data information'!F686</f>
        <v>0</v>
      </c>
      <c r="I469" s="449">
        <f t="shared" si="40"/>
        <v>0</v>
      </c>
      <c r="J469" s="449">
        <f t="shared" si="41"/>
        <v>0</v>
      </c>
      <c r="K469" s="460"/>
    </row>
    <row r="470" spans="1:11" s="500" customFormat="1" hidden="1">
      <c r="A470" s="460"/>
      <c r="B470" s="482"/>
      <c r="C470" s="489" t="str">
        <f>'Data information'!C687</f>
        <v xml:space="preserve"> - ท่อเหล็กอาบสังกะสี DIA. 2"</v>
      </c>
      <c r="D470" s="449"/>
      <c r="E470" s="450" t="str">
        <f>'Data information'!D687</f>
        <v>ม.</v>
      </c>
      <c r="F470" s="449">
        <f>'Data information'!E687</f>
        <v>140.18600000000001</v>
      </c>
      <c r="G470" s="449">
        <f t="shared" si="39"/>
        <v>0</v>
      </c>
      <c r="H470" s="449">
        <f>'Data information'!F687</f>
        <v>0</v>
      </c>
      <c r="I470" s="449">
        <f t="shared" si="40"/>
        <v>0</v>
      </c>
      <c r="J470" s="449">
        <f t="shared" si="41"/>
        <v>0</v>
      </c>
      <c r="K470" s="460"/>
    </row>
    <row r="471" spans="1:11" s="500" customFormat="1" hidden="1">
      <c r="A471" s="460"/>
      <c r="B471" s="482"/>
      <c r="C471" s="489" t="str">
        <f>'Data information'!C688</f>
        <v xml:space="preserve"> - ท่อเหล็กอาบสังกะสี DIA. 1 1/2"</v>
      </c>
      <c r="D471" s="449"/>
      <c r="E471" s="450" t="str">
        <f>'Data information'!D688</f>
        <v>ม.</v>
      </c>
      <c r="F471" s="449">
        <f>'Data information'!E688</f>
        <v>112.15</v>
      </c>
      <c r="G471" s="449">
        <f t="shared" si="39"/>
        <v>0</v>
      </c>
      <c r="H471" s="449">
        <f>'Data information'!F688</f>
        <v>0</v>
      </c>
      <c r="I471" s="449">
        <f t="shared" si="40"/>
        <v>0</v>
      </c>
      <c r="J471" s="449">
        <f t="shared" si="41"/>
        <v>0</v>
      </c>
      <c r="K471" s="460"/>
    </row>
    <row r="472" spans="1:11" s="500" customFormat="1" hidden="1">
      <c r="A472" s="460"/>
      <c r="B472" s="482"/>
      <c r="C472" s="489" t="str">
        <f>'Data information'!C689</f>
        <v xml:space="preserve"> - EXP.BOLT 6mm.-4</v>
      </c>
      <c r="D472" s="449"/>
      <c r="E472" s="450" t="str">
        <f>'Data information'!D689</f>
        <v>ตัว</v>
      </c>
      <c r="F472" s="449">
        <f>'Data information'!E689</f>
        <v>15</v>
      </c>
      <c r="G472" s="449">
        <f t="shared" si="39"/>
        <v>0</v>
      </c>
      <c r="H472" s="449">
        <f>'Data information'!F689</f>
        <v>0</v>
      </c>
      <c r="I472" s="449">
        <f t="shared" si="40"/>
        <v>0</v>
      </c>
      <c r="J472" s="449">
        <f t="shared" si="41"/>
        <v>0</v>
      </c>
      <c r="K472" s="460"/>
    </row>
    <row r="473" spans="1:11" s="500" customFormat="1" hidden="1">
      <c r="A473" s="460"/>
      <c r="B473" s="482"/>
      <c r="C473" s="489" t="str">
        <f>'Data information'!C690</f>
        <v xml:space="preserve"> - PL. DIA. 4"หนา9 มม.</v>
      </c>
      <c r="D473" s="449"/>
      <c r="E473" s="450" t="str">
        <f>'Data information'!D690</f>
        <v>กก.</v>
      </c>
      <c r="F473" s="449">
        <f>'Data information'!E690</f>
        <v>27.5</v>
      </c>
      <c r="G473" s="449">
        <f t="shared" si="39"/>
        <v>0</v>
      </c>
      <c r="H473" s="449">
        <f>'Data information'!F690</f>
        <v>0</v>
      </c>
      <c r="I473" s="449">
        <f t="shared" si="40"/>
        <v>0</v>
      </c>
      <c r="J473" s="449">
        <f t="shared" si="41"/>
        <v>0</v>
      </c>
      <c r="K473" s="460"/>
    </row>
    <row r="474" spans="1:11" s="500" customFormat="1" hidden="1">
      <c r="A474" s="460"/>
      <c r="B474" s="482"/>
      <c r="C474" s="485" t="str">
        <f>'Data information'!C691</f>
        <v>งานบันได ST.5 อาคาร 2 ,8</v>
      </c>
      <c r="D474" s="449"/>
      <c r="E474" s="450"/>
      <c r="F474" s="449"/>
      <c r="G474" s="449"/>
      <c r="H474" s="449"/>
      <c r="I474" s="449"/>
      <c r="J474" s="449"/>
      <c r="K474" s="460"/>
    </row>
    <row r="475" spans="1:11" s="500" customFormat="1" hidden="1">
      <c r="A475" s="460"/>
      <c r="B475" s="482"/>
      <c r="C475" s="489" t="str">
        <f>'Data information'!C692</f>
        <v xml:space="preserve"> - คอนกรีตโครงสร้าง  fc'= 280 ksc. ทรงกระบอก</v>
      </c>
      <c r="D475" s="449"/>
      <c r="E475" s="450" t="str">
        <f>'Data information'!D692</f>
        <v>ลบ.ม.</v>
      </c>
      <c r="F475" s="449">
        <f>'Data information'!E692</f>
        <v>1971.96</v>
      </c>
      <c r="G475" s="449">
        <f t="shared" si="39"/>
        <v>0</v>
      </c>
      <c r="H475" s="449">
        <f>'Data information'!F692</f>
        <v>519</v>
      </c>
      <c r="I475" s="449">
        <f t="shared" si="40"/>
        <v>0</v>
      </c>
      <c r="J475" s="449">
        <f t="shared" si="41"/>
        <v>0</v>
      </c>
      <c r="K475" s="460"/>
    </row>
    <row r="476" spans="1:11" s="500" customFormat="1" hidden="1">
      <c r="A476" s="460"/>
      <c r="B476" s="482"/>
      <c r="C476" s="489" t="str">
        <f>'Data information'!C693</f>
        <v xml:space="preserve">  - ไม้แบบทั่วไป  50%</v>
      </c>
      <c r="D476" s="449"/>
      <c r="E476" s="450" t="str">
        <f>'Data information'!D693</f>
        <v>ตร.ม.</v>
      </c>
      <c r="F476" s="449">
        <f>'Data information'!E693</f>
        <v>300</v>
      </c>
      <c r="G476" s="449">
        <f t="shared" si="39"/>
        <v>0</v>
      </c>
      <c r="H476" s="449">
        <f>'Data information'!F693</f>
        <v>0</v>
      </c>
      <c r="I476" s="449">
        <f t="shared" si="40"/>
        <v>0</v>
      </c>
      <c r="J476" s="449">
        <f t="shared" si="41"/>
        <v>0</v>
      </c>
      <c r="K476" s="460"/>
    </row>
    <row r="477" spans="1:11" s="500" customFormat="1" hidden="1">
      <c r="A477" s="460"/>
      <c r="B477" s="482"/>
      <c r="C477" s="489" t="str">
        <f>'Data information'!C694</f>
        <v xml:space="preserve">  - ค่าแรงไม้แบบ</v>
      </c>
      <c r="D477" s="449"/>
      <c r="E477" s="450" t="str">
        <f>'Data information'!D694</f>
        <v>ตร.ม.</v>
      </c>
      <c r="F477" s="449">
        <f>'Data information'!E694</f>
        <v>0</v>
      </c>
      <c r="G477" s="449">
        <f t="shared" si="39"/>
        <v>0</v>
      </c>
      <c r="H477" s="449">
        <f>'Data information'!F694</f>
        <v>115</v>
      </c>
      <c r="I477" s="449">
        <f t="shared" si="40"/>
        <v>0</v>
      </c>
      <c r="J477" s="449">
        <f t="shared" si="41"/>
        <v>0</v>
      </c>
      <c r="K477" s="460"/>
    </row>
    <row r="478" spans="1:11" s="500" customFormat="1" hidden="1">
      <c r="A478" s="460"/>
      <c r="B478" s="482"/>
      <c r="C478" s="489" t="str">
        <f>'Data information'!C695</f>
        <v xml:space="preserve">  - ไม้คร่าวยึดแบบหล่อคอนกรีต </v>
      </c>
      <c r="D478" s="449"/>
      <c r="E478" s="450" t="str">
        <f>'Data information'!D695</f>
        <v>ตร.ม.</v>
      </c>
      <c r="F478" s="449">
        <f>'Data information'!E695</f>
        <v>300</v>
      </c>
      <c r="G478" s="449">
        <f t="shared" si="39"/>
        <v>0</v>
      </c>
      <c r="H478" s="449">
        <f>'Data information'!F695</f>
        <v>0</v>
      </c>
      <c r="I478" s="449">
        <f t="shared" si="40"/>
        <v>0</v>
      </c>
      <c r="J478" s="449">
        <f t="shared" si="41"/>
        <v>0</v>
      </c>
      <c r="K478" s="460"/>
    </row>
    <row r="479" spans="1:11" s="500" customFormat="1" hidden="1">
      <c r="A479" s="460"/>
      <c r="B479" s="482"/>
      <c r="C479" s="489" t="str">
        <f>'Data information'!C696</f>
        <v xml:space="preserve">  - ตะปู</v>
      </c>
      <c r="D479" s="449"/>
      <c r="E479" s="450" t="str">
        <f>'Data information'!D696</f>
        <v>กก.</v>
      </c>
      <c r="F479" s="449">
        <f>'Data information'!E696</f>
        <v>58.88</v>
      </c>
      <c r="G479" s="449">
        <f t="shared" si="39"/>
        <v>0</v>
      </c>
      <c r="H479" s="449">
        <f>'Data information'!F696</f>
        <v>0</v>
      </c>
      <c r="I479" s="449">
        <f t="shared" si="40"/>
        <v>0</v>
      </c>
      <c r="J479" s="449">
        <f t="shared" si="41"/>
        <v>0</v>
      </c>
      <c r="K479" s="460"/>
    </row>
    <row r="480" spans="1:11" s="500" customFormat="1" hidden="1">
      <c r="A480" s="460"/>
      <c r="B480" s="482"/>
      <c r="C480" s="489" t="str">
        <f>'Data information'!C697</f>
        <v xml:space="preserve">  - เหล็กเส้นกลมผิวเรียบ SR.24 RB9 มม.</v>
      </c>
      <c r="D480" s="449"/>
      <c r="E480" s="450" t="str">
        <f>'Data information'!D697</f>
        <v>กก.</v>
      </c>
      <c r="F480" s="449">
        <f>'Data information'!E697</f>
        <v>20.79</v>
      </c>
      <c r="G480" s="449">
        <f t="shared" si="39"/>
        <v>0</v>
      </c>
      <c r="H480" s="449">
        <f>'Data information'!F697</f>
        <v>4.4000000000000004</v>
      </c>
      <c r="I480" s="449">
        <f t="shared" si="40"/>
        <v>0</v>
      </c>
      <c r="J480" s="449">
        <f t="shared" si="41"/>
        <v>0</v>
      </c>
      <c r="K480" s="460"/>
    </row>
    <row r="481" spans="1:11" s="500" customFormat="1" hidden="1">
      <c r="A481" s="460"/>
      <c r="B481" s="482"/>
      <c r="C481" s="489" t="str">
        <f>'Data information'!C698</f>
        <v xml:space="preserve">  - เหล็กเส้นกลมผิวข้ออ้อย SD.40 DB12 มม.</v>
      </c>
      <c r="D481" s="449"/>
      <c r="E481" s="450" t="str">
        <f>'Data information'!D698</f>
        <v>กก.</v>
      </c>
      <c r="F481" s="449">
        <f>'Data information'!E698</f>
        <v>20.2</v>
      </c>
      <c r="G481" s="449">
        <f t="shared" si="39"/>
        <v>0</v>
      </c>
      <c r="H481" s="449">
        <f>'Data information'!F698</f>
        <v>3.6</v>
      </c>
      <c r="I481" s="449">
        <f t="shared" si="40"/>
        <v>0</v>
      </c>
      <c r="J481" s="449">
        <f t="shared" si="41"/>
        <v>0</v>
      </c>
      <c r="K481" s="460"/>
    </row>
    <row r="482" spans="1:11" s="500" customFormat="1" hidden="1">
      <c r="A482" s="460"/>
      <c r="B482" s="482"/>
      <c r="C482" s="489" t="str">
        <f>'Data information'!C699</f>
        <v xml:space="preserve"> - ลวดผูกเหล็ก</v>
      </c>
      <c r="D482" s="449"/>
      <c r="E482" s="450" t="str">
        <f>'Data information'!D699</f>
        <v>กก.</v>
      </c>
      <c r="F482" s="449">
        <f>'Data information'!E699</f>
        <v>34.42</v>
      </c>
      <c r="G482" s="449">
        <f t="shared" si="39"/>
        <v>0</v>
      </c>
      <c r="H482" s="449">
        <f>'Data information'!F699</f>
        <v>0</v>
      </c>
      <c r="I482" s="449">
        <f t="shared" si="40"/>
        <v>0</v>
      </c>
      <c r="J482" s="449">
        <f t="shared" si="41"/>
        <v>0</v>
      </c>
      <c r="K482" s="460"/>
    </row>
    <row r="483" spans="1:11" s="500" customFormat="1" hidden="1">
      <c r="A483" s="460"/>
      <c r="B483" s="482"/>
      <c r="C483" s="489" t="str">
        <f>'Data information'!C700</f>
        <v xml:space="preserve"> - กันลื่นเหล็กสี่เหลี่ยมตัน ขนาด 1x1 ซม.(จมูกบันได)</v>
      </c>
      <c r="D483" s="449"/>
      <c r="E483" s="450" t="str">
        <f>'Data information'!D700</f>
        <v>ม.</v>
      </c>
      <c r="F483" s="449">
        <f>'Data information'!E700</f>
        <v>30</v>
      </c>
      <c r="G483" s="449">
        <f t="shared" si="39"/>
        <v>0</v>
      </c>
      <c r="H483" s="449">
        <f>'Data information'!F700</f>
        <v>0</v>
      </c>
      <c r="I483" s="449">
        <f t="shared" si="40"/>
        <v>0</v>
      </c>
      <c r="J483" s="449">
        <f t="shared" si="41"/>
        <v>0</v>
      </c>
      <c r="K483" s="460"/>
    </row>
    <row r="484" spans="1:11" s="500" customFormat="1" hidden="1">
      <c r="A484" s="460"/>
      <c r="B484" s="482"/>
      <c r="C484" s="485" t="str">
        <f>'Data information'!C701</f>
        <v>งานบันได ST.5 อาคาร 4</v>
      </c>
      <c r="D484" s="449"/>
      <c r="E484" s="450"/>
      <c r="F484" s="449"/>
      <c r="G484" s="449"/>
      <c r="H484" s="449"/>
      <c r="I484" s="449"/>
      <c r="J484" s="449"/>
      <c r="K484" s="460"/>
    </row>
    <row r="485" spans="1:11" s="500" customFormat="1" hidden="1">
      <c r="A485" s="460"/>
      <c r="B485" s="482"/>
      <c r="C485" s="489" t="str">
        <f>'Data information'!C702</f>
        <v xml:space="preserve"> - H-390X300X10X16 mm.( แม่บันได )</v>
      </c>
      <c r="D485" s="449"/>
      <c r="E485" s="450" t="str">
        <f>'Data information'!D702</f>
        <v>กก.</v>
      </c>
      <c r="F485" s="449">
        <f>'Data information'!E702</f>
        <v>34.64</v>
      </c>
      <c r="G485" s="449">
        <f t="shared" si="39"/>
        <v>0</v>
      </c>
      <c r="H485" s="449">
        <f>'Data information'!F702</f>
        <v>0</v>
      </c>
      <c r="I485" s="449">
        <f t="shared" si="40"/>
        <v>0</v>
      </c>
      <c r="J485" s="449">
        <f t="shared" si="41"/>
        <v>0</v>
      </c>
      <c r="K485" s="460"/>
    </row>
    <row r="486" spans="1:11" s="500" customFormat="1" hidden="1">
      <c r="A486" s="460"/>
      <c r="B486" s="482"/>
      <c r="C486" s="489" t="str">
        <f>'Data information'!C703</f>
        <v xml:space="preserve"> - แผ่นเหล็กเรียบดำหนา 6 มม. (ลูกตั้ง-ลูกนอน)</v>
      </c>
      <c r="D486" s="449"/>
      <c r="E486" s="450" t="str">
        <f>'Data information'!D703</f>
        <v>กก.</v>
      </c>
      <c r="F486" s="449">
        <f>'Data information'!E703</f>
        <v>25.12</v>
      </c>
      <c r="G486" s="449">
        <f t="shared" si="39"/>
        <v>0</v>
      </c>
      <c r="H486" s="449">
        <f>'Data information'!F703</f>
        <v>0</v>
      </c>
      <c r="I486" s="449">
        <f t="shared" si="40"/>
        <v>0</v>
      </c>
      <c r="J486" s="449">
        <f t="shared" si="41"/>
        <v>0</v>
      </c>
      <c r="K486" s="460"/>
    </row>
    <row r="487" spans="1:11" s="500" customFormat="1" hidden="1">
      <c r="A487" s="460"/>
      <c r="B487" s="482"/>
      <c r="C487" s="489" t="str">
        <f>'Data information'!C704</f>
        <v xml:space="preserve"> - แผ่นเหล็กขนาด 1000X400X25mm. </v>
      </c>
      <c r="D487" s="449"/>
      <c r="E487" s="450" t="str">
        <f>'Data information'!D704</f>
        <v>กก.</v>
      </c>
      <c r="F487" s="449">
        <f>'Data information'!E704</f>
        <v>28.44</v>
      </c>
      <c r="G487" s="449">
        <f t="shared" si="39"/>
        <v>0</v>
      </c>
      <c r="H487" s="449">
        <f>'Data information'!F704</f>
        <v>0</v>
      </c>
      <c r="I487" s="449">
        <f t="shared" si="40"/>
        <v>0</v>
      </c>
      <c r="J487" s="449">
        <f t="shared" si="41"/>
        <v>0</v>
      </c>
      <c r="K487" s="460"/>
    </row>
    <row r="488" spans="1:11" s="500" customFormat="1" hidden="1">
      <c r="A488" s="460"/>
      <c r="B488" s="482"/>
      <c r="C488" s="489" t="str">
        <f>'Data information'!C705</f>
        <v xml:space="preserve"> - แผ่นเหล็กขนาด 400X400X25mm. </v>
      </c>
      <c r="D488" s="449"/>
      <c r="E488" s="450" t="str">
        <f>'Data information'!D705</f>
        <v>กก.</v>
      </c>
      <c r="F488" s="449">
        <f>'Data information'!E705</f>
        <v>28.44</v>
      </c>
      <c r="G488" s="449">
        <f t="shared" si="39"/>
        <v>0</v>
      </c>
      <c r="H488" s="449">
        <f>'Data information'!F705</f>
        <v>0</v>
      </c>
      <c r="I488" s="449">
        <f t="shared" si="40"/>
        <v>0</v>
      </c>
      <c r="J488" s="449">
        <f t="shared" si="41"/>
        <v>0</v>
      </c>
      <c r="K488" s="460"/>
    </row>
    <row r="489" spans="1:11" s="500" customFormat="1" hidden="1">
      <c r="A489" s="460"/>
      <c r="B489" s="482"/>
      <c r="C489" s="489" t="str">
        <f>'Data information'!C706</f>
        <v xml:space="preserve"> - แผ่นเหล็กขนาด 200X350X25mm. </v>
      </c>
      <c r="D489" s="449"/>
      <c r="E489" s="450" t="str">
        <f>'Data information'!D706</f>
        <v>กก.</v>
      </c>
      <c r="F489" s="449">
        <f>'Data information'!E706</f>
        <v>28.44</v>
      </c>
      <c r="G489" s="449">
        <f t="shared" si="39"/>
        <v>0</v>
      </c>
      <c r="H489" s="449">
        <f>'Data information'!F706</f>
        <v>0</v>
      </c>
      <c r="I489" s="449">
        <f t="shared" si="40"/>
        <v>0</v>
      </c>
      <c r="J489" s="449">
        <f t="shared" si="41"/>
        <v>0</v>
      </c>
      <c r="K489" s="460"/>
    </row>
    <row r="490" spans="1:11" s="500" customFormat="1" hidden="1">
      <c r="A490" s="460"/>
      <c r="B490" s="482"/>
      <c r="C490" s="489" t="str">
        <f>'Data information'!C707</f>
        <v xml:space="preserve"> - Dowel DB25 ยาว 0.40 ม.</v>
      </c>
      <c r="D490" s="449"/>
      <c r="E490" s="450" t="str">
        <f>'Data information'!D707</f>
        <v>กก.</v>
      </c>
      <c r="F490" s="449">
        <f>'Data information'!E707</f>
        <v>20.41</v>
      </c>
      <c r="G490" s="449">
        <f t="shared" si="39"/>
        <v>0</v>
      </c>
      <c r="H490" s="449">
        <f>'Data information'!F707</f>
        <v>0</v>
      </c>
      <c r="I490" s="449">
        <f t="shared" si="40"/>
        <v>0</v>
      </c>
      <c r="J490" s="449">
        <f t="shared" si="41"/>
        <v>0</v>
      </c>
      <c r="K490" s="460"/>
    </row>
    <row r="491" spans="1:11" s="500" customFormat="1" hidden="1">
      <c r="A491" s="460"/>
      <c r="B491" s="482"/>
      <c r="C491" s="489" t="str">
        <f>'Data information'!C708</f>
        <v xml:space="preserve"> - Dowel DB16 ยาว 0.40 ม.  </v>
      </c>
      <c r="D491" s="449"/>
      <c r="E491" s="450" t="str">
        <f>'Data information'!D708</f>
        <v>กก.</v>
      </c>
      <c r="F491" s="449">
        <f>'Data information'!E708</f>
        <v>20.14</v>
      </c>
      <c r="G491" s="449">
        <f t="shared" si="39"/>
        <v>0</v>
      </c>
      <c r="H491" s="449">
        <f>'Data information'!F708</f>
        <v>0</v>
      </c>
      <c r="I491" s="449">
        <f t="shared" si="40"/>
        <v>0</v>
      </c>
      <c r="J491" s="449">
        <f t="shared" si="41"/>
        <v>0</v>
      </c>
      <c r="K491" s="460"/>
    </row>
    <row r="492" spans="1:11" s="500" customFormat="1" hidden="1">
      <c r="A492" s="460"/>
      <c r="B492" s="482"/>
      <c r="C492" s="489" t="str">
        <f>'Data information'!C709</f>
        <v xml:space="preserve"> - ค่าแรงเชื่อม ประกอบเหล็กโครงสร้าง</v>
      </c>
      <c r="D492" s="449"/>
      <c r="E492" s="450" t="str">
        <f>'Data information'!D709</f>
        <v>กก.</v>
      </c>
      <c r="F492" s="449">
        <f>'Data information'!E709</f>
        <v>0</v>
      </c>
      <c r="G492" s="449">
        <f t="shared" si="39"/>
        <v>0</v>
      </c>
      <c r="H492" s="449">
        <f>'Data information'!F709</f>
        <v>10</v>
      </c>
      <c r="I492" s="449">
        <f t="shared" si="40"/>
        <v>0</v>
      </c>
      <c r="J492" s="449">
        <f t="shared" si="41"/>
        <v>0</v>
      </c>
      <c r="K492" s="460"/>
    </row>
    <row r="493" spans="1:11" s="500" customFormat="1" hidden="1">
      <c r="A493" s="460"/>
      <c r="B493" s="482"/>
      <c r="C493" s="489" t="str">
        <f>'Data information'!C710</f>
        <v xml:space="preserve"> - คอนกรีต ขัดมันเรียบ (ลูกนอนบันได)</v>
      </c>
      <c r="D493" s="449"/>
      <c r="E493" s="450" t="str">
        <f>'Data information'!D710</f>
        <v>ลบ.ม.</v>
      </c>
      <c r="F493" s="449">
        <f>'Data information'!E710</f>
        <v>1971.96</v>
      </c>
      <c r="G493" s="449">
        <f t="shared" ref="G493:G525" si="42">D493*F493</f>
        <v>0</v>
      </c>
      <c r="H493" s="449">
        <f>'Data information'!F710</f>
        <v>519</v>
      </c>
      <c r="I493" s="449">
        <f t="shared" ref="I493:I525" si="43">D493*H493</f>
        <v>0</v>
      </c>
      <c r="J493" s="449">
        <f t="shared" ref="J493:J525" si="44">G493+I493</f>
        <v>0</v>
      </c>
      <c r="K493" s="460"/>
    </row>
    <row r="494" spans="1:11" s="500" customFormat="1" hidden="1">
      <c r="A494" s="460"/>
      <c r="B494" s="482"/>
      <c r="C494" s="489" t="str">
        <f>'Data information'!C711</f>
        <v xml:space="preserve"> - เหล็กเสริม RB 9 มม.</v>
      </c>
      <c r="D494" s="449"/>
      <c r="E494" s="450" t="str">
        <f>'Data information'!D711</f>
        <v>กก.</v>
      </c>
      <c r="F494" s="449">
        <f>'Data information'!E711</f>
        <v>20.79</v>
      </c>
      <c r="G494" s="449">
        <f t="shared" si="42"/>
        <v>0</v>
      </c>
      <c r="H494" s="449">
        <f>'Data information'!F711</f>
        <v>4.4000000000000004</v>
      </c>
      <c r="I494" s="449">
        <f t="shared" si="43"/>
        <v>0</v>
      </c>
      <c r="J494" s="449">
        <f t="shared" si="44"/>
        <v>0</v>
      </c>
      <c r="K494" s="460"/>
    </row>
    <row r="495" spans="1:11" s="500" customFormat="1" hidden="1">
      <c r="A495" s="460"/>
      <c r="B495" s="482"/>
      <c r="C495" s="489" t="str">
        <f>'Data information'!C712</f>
        <v xml:space="preserve"> - เหล็กเสริม DB 12 มม.</v>
      </c>
      <c r="D495" s="449"/>
      <c r="E495" s="450" t="str">
        <f>'Data information'!D712</f>
        <v>กก.</v>
      </c>
      <c r="F495" s="449">
        <f>'Data information'!E712</f>
        <v>20.2</v>
      </c>
      <c r="G495" s="449">
        <f t="shared" si="42"/>
        <v>0</v>
      </c>
      <c r="H495" s="449">
        <f>'Data information'!F712</f>
        <v>3.6</v>
      </c>
      <c r="I495" s="449">
        <f t="shared" si="43"/>
        <v>0</v>
      </c>
      <c r="J495" s="449">
        <f t="shared" si="44"/>
        <v>0</v>
      </c>
      <c r="K495" s="460"/>
    </row>
    <row r="496" spans="1:11" s="500" customFormat="1" hidden="1">
      <c r="A496" s="460"/>
      <c r="B496" s="482"/>
      <c r="C496" s="489" t="str">
        <f>'Data information'!C713</f>
        <v xml:space="preserve"> - เหล็กสี่เหลี่ยมตัน 1 x 1 ซม.(จมูกบันได)</v>
      </c>
      <c r="D496" s="449"/>
      <c r="E496" s="450" t="str">
        <f>'Data information'!D713</f>
        <v>ม.</v>
      </c>
      <c r="F496" s="449">
        <f>'Data information'!E713</f>
        <v>30</v>
      </c>
      <c r="G496" s="449">
        <f t="shared" si="42"/>
        <v>0</v>
      </c>
      <c r="H496" s="449">
        <f>'Data information'!F713</f>
        <v>0</v>
      </c>
      <c r="I496" s="449">
        <f t="shared" si="43"/>
        <v>0</v>
      </c>
      <c r="J496" s="449">
        <f t="shared" si="44"/>
        <v>0</v>
      </c>
      <c r="K496" s="460"/>
    </row>
    <row r="497" spans="1:11" s="500" customFormat="1" hidden="1">
      <c r="A497" s="460"/>
      <c r="B497" s="482"/>
      <c r="C497" s="489" t="str">
        <f>'Data information'!C714</f>
        <v xml:space="preserve"> - ลวดผูกเหล็ก</v>
      </c>
      <c r="D497" s="449"/>
      <c r="E497" s="450" t="str">
        <f>'Data information'!D714</f>
        <v>กก.</v>
      </c>
      <c r="F497" s="449">
        <f>'Data information'!E714</f>
        <v>34.42</v>
      </c>
      <c r="G497" s="449">
        <f t="shared" si="42"/>
        <v>0</v>
      </c>
      <c r="H497" s="449">
        <f>'Data information'!F714</f>
        <v>0</v>
      </c>
      <c r="I497" s="449">
        <f t="shared" si="43"/>
        <v>0</v>
      </c>
      <c r="J497" s="449">
        <f t="shared" si="44"/>
        <v>0</v>
      </c>
      <c r="K497" s="460"/>
    </row>
    <row r="498" spans="1:11" s="500" customFormat="1" hidden="1">
      <c r="A498" s="460"/>
      <c r="B498" s="482"/>
      <c r="C498" s="489" t="str">
        <f>'Data information'!C715</f>
        <v xml:space="preserve"> - ทาสีกันสนิม</v>
      </c>
      <c r="D498" s="449"/>
      <c r="E498" s="450" t="str">
        <f>'Data information'!D715</f>
        <v>ตร.ม.</v>
      </c>
      <c r="F498" s="449">
        <f>'Data information'!E715</f>
        <v>22.42</v>
      </c>
      <c r="G498" s="449">
        <f t="shared" si="42"/>
        <v>0</v>
      </c>
      <c r="H498" s="449">
        <f>'Data information'!F715</f>
        <v>30</v>
      </c>
      <c r="I498" s="449">
        <f t="shared" si="43"/>
        <v>0</v>
      </c>
      <c r="J498" s="449">
        <f t="shared" si="44"/>
        <v>0</v>
      </c>
      <c r="K498" s="460"/>
    </row>
    <row r="499" spans="1:11" s="500" customFormat="1" hidden="1">
      <c r="A499" s="460"/>
      <c r="B499" s="482"/>
      <c r="C499" s="489" t="str">
        <f>'Data information'!C716</f>
        <v xml:space="preserve"> - ทาสีน้ำมัน</v>
      </c>
      <c r="D499" s="449"/>
      <c r="E499" s="450" t="str">
        <f>'Data information'!D716</f>
        <v>ตร.ม.</v>
      </c>
      <c r="F499" s="449">
        <f>'Data information'!E716</f>
        <v>66.12</v>
      </c>
      <c r="G499" s="449">
        <f t="shared" si="42"/>
        <v>0</v>
      </c>
      <c r="H499" s="449">
        <f>'Data information'!F716</f>
        <v>35</v>
      </c>
      <c r="I499" s="449">
        <f t="shared" si="43"/>
        <v>0</v>
      </c>
      <c r="J499" s="449">
        <f t="shared" si="44"/>
        <v>0</v>
      </c>
      <c r="K499" s="460"/>
    </row>
    <row r="500" spans="1:11" s="500" customFormat="1" hidden="1">
      <c r="A500" s="460"/>
      <c r="B500" s="482"/>
      <c r="C500" s="489" t="str">
        <f>'Data information'!C717</f>
        <v xml:space="preserve"> - งานราวเหล็ก ราวบันได ST.5</v>
      </c>
      <c r="D500" s="449"/>
      <c r="E500" s="450" t="str">
        <f>'Data information'!D717</f>
        <v>ม.</v>
      </c>
      <c r="F500" s="449">
        <f>'Data information'!E717</f>
        <v>1838.53</v>
      </c>
      <c r="G500" s="449">
        <f t="shared" si="42"/>
        <v>0</v>
      </c>
      <c r="H500" s="449">
        <f>'Data information'!F717</f>
        <v>560</v>
      </c>
      <c r="I500" s="449">
        <f t="shared" si="43"/>
        <v>0</v>
      </c>
      <c r="J500" s="449">
        <f t="shared" si="44"/>
        <v>0</v>
      </c>
      <c r="K500" s="460"/>
    </row>
    <row r="501" spans="1:11" s="500" customFormat="1" hidden="1">
      <c r="A501" s="460"/>
      <c r="B501" s="482"/>
      <c r="C501" s="485" t="str">
        <f>'Data information'!C718</f>
        <v>งานบันได ST.2 ทางเชื่อม 5</v>
      </c>
      <c r="D501" s="449"/>
      <c r="E501" s="450"/>
      <c r="F501" s="449"/>
      <c r="G501" s="449"/>
      <c r="H501" s="449"/>
      <c r="I501" s="449"/>
      <c r="J501" s="449"/>
      <c r="K501" s="460"/>
    </row>
    <row r="502" spans="1:11" s="500" customFormat="1" hidden="1">
      <c r="A502" s="460"/>
      <c r="B502" s="482"/>
      <c r="C502" s="489" t="str">
        <f>'Data information'!C719</f>
        <v xml:space="preserve"> - H-300X150X6.5X9mm.( แม่บันได )</v>
      </c>
      <c r="D502" s="449"/>
      <c r="E502" s="450" t="str">
        <f>'Data information'!D719</f>
        <v>กก.</v>
      </c>
      <c r="F502" s="449">
        <f>'Data information'!E719</f>
        <v>35.549999999999997</v>
      </c>
      <c r="G502" s="449">
        <f t="shared" si="42"/>
        <v>0</v>
      </c>
      <c r="H502" s="449">
        <f>'Data information'!F719</f>
        <v>0</v>
      </c>
      <c r="I502" s="449">
        <f t="shared" si="43"/>
        <v>0</v>
      </c>
      <c r="J502" s="449">
        <f t="shared" si="44"/>
        <v>0</v>
      </c>
      <c r="K502" s="460"/>
    </row>
    <row r="503" spans="1:11" s="500" customFormat="1" hidden="1">
      <c r="A503" s="460"/>
      <c r="B503" s="482"/>
      <c r="C503" s="489" t="str">
        <f>'Data information'!C720</f>
        <v xml:space="preserve"> - H-200X200X8X12mm. (เสา)</v>
      </c>
      <c r="D503" s="449"/>
      <c r="E503" s="450" t="str">
        <f>'Data information'!D720</f>
        <v>กก.</v>
      </c>
      <c r="F503" s="449">
        <f>'Data information'!E720</f>
        <v>33.409999999999997</v>
      </c>
      <c r="G503" s="449">
        <f t="shared" si="42"/>
        <v>0</v>
      </c>
      <c r="H503" s="449">
        <f>'Data information'!F720</f>
        <v>0</v>
      </c>
      <c r="I503" s="449">
        <f t="shared" si="43"/>
        <v>0</v>
      </c>
      <c r="J503" s="449">
        <f t="shared" si="44"/>
        <v>0</v>
      </c>
      <c r="K503" s="460"/>
    </row>
    <row r="504" spans="1:11" s="500" customFormat="1" hidden="1">
      <c r="A504" s="460"/>
      <c r="B504" s="482"/>
      <c r="C504" s="489" t="str">
        <f>'Data information'!C721</f>
        <v xml:space="preserve"> - แผ่นเหล็กเรียบดำหนา 6 มม. (ลูกตั้ง-ลูกนอน)</v>
      </c>
      <c r="D504" s="449"/>
      <c r="E504" s="450" t="str">
        <f>'Data information'!D721</f>
        <v>กก.</v>
      </c>
      <c r="F504" s="449">
        <f>'Data information'!E721</f>
        <v>25.12</v>
      </c>
      <c r="G504" s="449">
        <f t="shared" si="42"/>
        <v>0</v>
      </c>
      <c r="H504" s="449">
        <f>'Data information'!F721</f>
        <v>0</v>
      </c>
      <c r="I504" s="449">
        <f t="shared" si="43"/>
        <v>0</v>
      </c>
      <c r="J504" s="449">
        <f t="shared" si="44"/>
        <v>0</v>
      </c>
      <c r="K504" s="460"/>
    </row>
    <row r="505" spans="1:11" s="500" customFormat="1" hidden="1">
      <c r="A505" s="460"/>
      <c r="B505" s="482"/>
      <c r="C505" s="489" t="str">
        <f>'Data information'!C722</f>
        <v xml:space="preserve"> - แผ่นเหล็กขนาด 600X400X20mm. </v>
      </c>
      <c r="D505" s="449"/>
      <c r="E505" s="450" t="str">
        <f>'Data information'!D722</f>
        <v>กก.</v>
      </c>
      <c r="F505" s="449">
        <f>'Data information'!E722</f>
        <v>28.44</v>
      </c>
      <c r="G505" s="449">
        <f t="shared" si="42"/>
        <v>0</v>
      </c>
      <c r="H505" s="449">
        <f>'Data information'!F722</f>
        <v>0</v>
      </c>
      <c r="I505" s="449">
        <f t="shared" si="43"/>
        <v>0</v>
      </c>
      <c r="J505" s="449">
        <f t="shared" si="44"/>
        <v>0</v>
      </c>
      <c r="K505" s="460"/>
    </row>
    <row r="506" spans="1:11" s="500" customFormat="1" hidden="1">
      <c r="A506" s="460"/>
      <c r="B506" s="482"/>
      <c r="C506" s="489" t="str">
        <f>'Data information'!C723</f>
        <v xml:space="preserve"> - แผ่นเหล็กขนาด 400X400X20mm. </v>
      </c>
      <c r="D506" s="449"/>
      <c r="E506" s="450" t="str">
        <f>'Data information'!D723</f>
        <v>กก.</v>
      </c>
      <c r="F506" s="449">
        <f>'Data information'!E723</f>
        <v>28.44</v>
      </c>
      <c r="G506" s="449">
        <f t="shared" si="42"/>
        <v>0</v>
      </c>
      <c r="H506" s="449">
        <f>'Data information'!F723</f>
        <v>0</v>
      </c>
      <c r="I506" s="449">
        <f t="shared" si="43"/>
        <v>0</v>
      </c>
      <c r="J506" s="449">
        <f t="shared" si="44"/>
        <v>0</v>
      </c>
      <c r="K506" s="460"/>
    </row>
    <row r="507" spans="1:11" s="500" customFormat="1" hidden="1">
      <c r="A507" s="460"/>
      <c r="B507" s="482"/>
      <c r="C507" s="489" t="str">
        <f>'Data information'!C724</f>
        <v xml:space="preserve"> - J-Bolt 20 mm.</v>
      </c>
      <c r="D507" s="449"/>
      <c r="E507" s="450" t="str">
        <f>'Data information'!D724</f>
        <v>ชุด</v>
      </c>
      <c r="F507" s="449">
        <f>'Data information'!E724</f>
        <v>150</v>
      </c>
      <c r="G507" s="449">
        <f t="shared" si="42"/>
        <v>0</v>
      </c>
      <c r="H507" s="449">
        <f>'Data information'!F724</f>
        <v>0</v>
      </c>
      <c r="I507" s="449">
        <f t="shared" si="43"/>
        <v>0</v>
      </c>
      <c r="J507" s="449">
        <f t="shared" si="44"/>
        <v>0</v>
      </c>
      <c r="K507" s="460"/>
    </row>
    <row r="508" spans="1:11" s="500" customFormat="1" hidden="1">
      <c r="A508" s="460"/>
      <c r="B508" s="482"/>
      <c r="C508" s="489" t="str">
        <f>'Data information'!C725</f>
        <v xml:space="preserve"> - Bolt M20</v>
      </c>
      <c r="D508" s="449"/>
      <c r="E508" s="450" t="str">
        <f>'Data information'!D725</f>
        <v>ชุด</v>
      </c>
      <c r="F508" s="449">
        <f>'Data information'!E725</f>
        <v>150</v>
      </c>
      <c r="G508" s="449">
        <f t="shared" si="42"/>
        <v>0</v>
      </c>
      <c r="H508" s="449">
        <f>'Data information'!F725</f>
        <v>0</v>
      </c>
      <c r="I508" s="449">
        <f t="shared" si="43"/>
        <v>0</v>
      </c>
      <c r="J508" s="449">
        <f t="shared" si="44"/>
        <v>0</v>
      </c>
      <c r="K508" s="460"/>
    </row>
    <row r="509" spans="1:11" s="500" customFormat="1" hidden="1">
      <c r="A509" s="460"/>
      <c r="B509" s="482"/>
      <c r="C509" s="489" t="str">
        <f>'Data information'!C726</f>
        <v xml:space="preserve"> - ค่าแรงเชื่อม ประกอบเหล็กโครงสร้าง</v>
      </c>
      <c r="D509" s="449"/>
      <c r="E509" s="450" t="str">
        <f>'Data information'!D726</f>
        <v>กก.</v>
      </c>
      <c r="F509" s="449">
        <f>'Data information'!E726</f>
        <v>0</v>
      </c>
      <c r="G509" s="449">
        <f t="shared" si="42"/>
        <v>0</v>
      </c>
      <c r="H509" s="449">
        <f>'Data information'!F726</f>
        <v>10</v>
      </c>
      <c r="I509" s="449">
        <f t="shared" si="43"/>
        <v>0</v>
      </c>
      <c r="J509" s="449">
        <f t="shared" si="44"/>
        <v>0</v>
      </c>
      <c r="K509" s="460"/>
    </row>
    <row r="510" spans="1:11" s="500" customFormat="1" hidden="1">
      <c r="A510" s="460"/>
      <c r="B510" s="482"/>
      <c r="C510" s="489" t="str">
        <f>'Data information'!C727</f>
        <v xml:space="preserve"> - ทาสีกันสนิม</v>
      </c>
      <c r="D510" s="449"/>
      <c r="E510" s="450" t="str">
        <f>'Data information'!D727</f>
        <v>ตร.ม.</v>
      </c>
      <c r="F510" s="449">
        <f>'Data information'!E727</f>
        <v>22.42</v>
      </c>
      <c r="G510" s="449">
        <f t="shared" si="42"/>
        <v>0</v>
      </c>
      <c r="H510" s="449">
        <f>'Data information'!F727</f>
        <v>30</v>
      </c>
      <c r="I510" s="449">
        <f t="shared" si="43"/>
        <v>0</v>
      </c>
      <c r="J510" s="449">
        <f t="shared" si="44"/>
        <v>0</v>
      </c>
      <c r="K510" s="460"/>
    </row>
    <row r="511" spans="1:11" s="500" customFormat="1" hidden="1">
      <c r="A511" s="460"/>
      <c r="B511" s="482"/>
      <c r="C511" s="489" t="str">
        <f>'Data information'!C728</f>
        <v xml:space="preserve"> - ทาสีน้ำมัน</v>
      </c>
      <c r="D511" s="449"/>
      <c r="E511" s="450" t="str">
        <f>'Data information'!D728</f>
        <v>ตร.ม.</v>
      </c>
      <c r="F511" s="449">
        <f>'Data information'!E728</f>
        <v>66.12</v>
      </c>
      <c r="G511" s="449">
        <f t="shared" si="42"/>
        <v>0</v>
      </c>
      <c r="H511" s="449">
        <f>'Data information'!F728</f>
        <v>35</v>
      </c>
      <c r="I511" s="449">
        <f t="shared" si="43"/>
        <v>0</v>
      </c>
      <c r="J511" s="449">
        <f t="shared" si="44"/>
        <v>0</v>
      </c>
      <c r="K511" s="460"/>
    </row>
    <row r="512" spans="1:11" s="500" customFormat="1" hidden="1">
      <c r="A512" s="460"/>
      <c r="B512" s="482"/>
      <c r="C512" s="489" t="str">
        <f>'Data information'!C729</f>
        <v xml:space="preserve"> -งานราวเหล็ก ราวบันได ST.2 (RL)</v>
      </c>
      <c r="D512" s="449"/>
      <c r="E512" s="450" t="str">
        <f>'Data information'!D729</f>
        <v>ม.</v>
      </c>
      <c r="F512" s="449">
        <f>'Data information'!E729</f>
        <v>502.06257075664615</v>
      </c>
      <c r="G512" s="449">
        <f t="shared" si="42"/>
        <v>0</v>
      </c>
      <c r="H512" s="449">
        <f>'Data information'!F729</f>
        <v>327.06717152351735</v>
      </c>
      <c r="I512" s="449">
        <f t="shared" si="43"/>
        <v>0</v>
      </c>
      <c r="J512" s="449">
        <f t="shared" si="44"/>
        <v>0</v>
      </c>
      <c r="K512" s="460"/>
    </row>
    <row r="513" spans="1:11" s="500" customFormat="1" hidden="1">
      <c r="A513" s="460"/>
      <c r="B513" s="482"/>
      <c r="C513" s="485" t="str">
        <f>'Data information'!C730</f>
        <v>งานลิฟท์ ทางเชื่อม 5</v>
      </c>
      <c r="D513" s="449"/>
      <c r="E513" s="450"/>
      <c r="F513" s="449"/>
      <c r="G513" s="449"/>
      <c r="H513" s="449"/>
      <c r="I513" s="449"/>
      <c r="J513" s="449"/>
      <c r="K513" s="460"/>
    </row>
    <row r="514" spans="1:11" s="500" customFormat="1" hidden="1">
      <c r="A514" s="460"/>
      <c r="B514" s="482"/>
      <c r="C514" s="489" t="str">
        <f>'Data information'!C731</f>
        <v xml:space="preserve"> - H-200x200x8x12 มม.</v>
      </c>
      <c r="D514" s="449"/>
      <c r="E514" s="450" t="str">
        <f>'Data information'!D731</f>
        <v>กก.</v>
      </c>
      <c r="F514" s="449">
        <f>'Data information'!E731</f>
        <v>33.409999999999997</v>
      </c>
      <c r="G514" s="449">
        <f t="shared" si="42"/>
        <v>0</v>
      </c>
      <c r="H514" s="449">
        <f>'Data information'!F731</f>
        <v>0</v>
      </c>
      <c r="I514" s="449">
        <f t="shared" si="43"/>
        <v>0</v>
      </c>
      <c r="J514" s="449">
        <f t="shared" si="44"/>
        <v>0</v>
      </c>
      <c r="K514" s="460"/>
    </row>
    <row r="515" spans="1:11" s="500" customFormat="1" hidden="1">
      <c r="A515" s="460"/>
      <c r="B515" s="482"/>
      <c r="C515" s="489" t="str">
        <f>'Data information'!C732</f>
        <v xml:space="preserve"> - H-194x150x6x9 มม.</v>
      </c>
      <c r="D515" s="449"/>
      <c r="E515" s="450" t="str">
        <f>'Data information'!D732</f>
        <v>กก.</v>
      </c>
      <c r="F515" s="449">
        <f>'Data information'!E732</f>
        <v>34.020000000000003</v>
      </c>
      <c r="G515" s="449">
        <f t="shared" si="42"/>
        <v>0</v>
      </c>
      <c r="H515" s="449">
        <f>'Data information'!F732</f>
        <v>0</v>
      </c>
      <c r="I515" s="449">
        <f t="shared" si="43"/>
        <v>0</v>
      </c>
      <c r="J515" s="449">
        <f t="shared" si="44"/>
        <v>0</v>
      </c>
      <c r="K515" s="460"/>
    </row>
    <row r="516" spans="1:11" s="500" customFormat="1" hidden="1">
      <c r="A516" s="460"/>
      <c r="B516" s="482"/>
      <c r="C516" s="489" t="str">
        <f>'Data information'!C733</f>
        <v xml:space="preserve"> - C-200x80x7.5x11 มม.</v>
      </c>
      <c r="D516" s="449"/>
      <c r="E516" s="450" t="str">
        <f>'Data information'!D733</f>
        <v>กก.</v>
      </c>
      <c r="F516" s="449">
        <f>'Data information'!E733</f>
        <v>33.409999999999997</v>
      </c>
      <c r="G516" s="449">
        <f t="shared" si="42"/>
        <v>0</v>
      </c>
      <c r="H516" s="449">
        <f>'Data information'!F733</f>
        <v>0</v>
      </c>
      <c r="I516" s="449">
        <f t="shared" si="43"/>
        <v>0</v>
      </c>
      <c r="J516" s="449">
        <f t="shared" si="44"/>
        <v>0</v>
      </c>
      <c r="K516" s="460"/>
    </row>
    <row r="517" spans="1:11" s="500" customFormat="1" hidden="1">
      <c r="A517" s="460"/>
      <c r="B517" s="482"/>
      <c r="C517" s="489" t="str">
        <f>'Data information'!C734</f>
        <v xml:space="preserve"> - แผ่นเหล็กขนาด 250X250X20mm. </v>
      </c>
      <c r="D517" s="449"/>
      <c r="E517" s="450" t="str">
        <f>'Data information'!D734</f>
        <v>กก.</v>
      </c>
      <c r="F517" s="449">
        <f>'Data information'!E734</f>
        <v>28.44</v>
      </c>
      <c r="G517" s="449">
        <f t="shared" si="42"/>
        <v>0</v>
      </c>
      <c r="H517" s="449">
        <f>'Data information'!F734</f>
        <v>0</v>
      </c>
      <c r="I517" s="449">
        <f t="shared" si="43"/>
        <v>0</v>
      </c>
      <c r="J517" s="449">
        <f t="shared" si="44"/>
        <v>0</v>
      </c>
      <c r="K517" s="460"/>
    </row>
    <row r="518" spans="1:11" s="500" customFormat="1" hidden="1">
      <c r="A518" s="460"/>
      <c r="B518" s="482"/>
      <c r="C518" s="489" t="str">
        <f>'Data information'!C735</f>
        <v xml:space="preserve"> - Dowel DB16 ยาว 0.40 ม.  </v>
      </c>
      <c r="D518" s="449"/>
      <c r="E518" s="450" t="str">
        <f>'Data information'!D735</f>
        <v>กก.</v>
      </c>
      <c r="F518" s="449">
        <f>'Data information'!E735</f>
        <v>20.14</v>
      </c>
      <c r="G518" s="449">
        <f t="shared" si="42"/>
        <v>0</v>
      </c>
      <c r="H518" s="449">
        <f>'Data information'!F735</f>
        <v>0</v>
      </c>
      <c r="I518" s="449">
        <f t="shared" si="43"/>
        <v>0</v>
      </c>
      <c r="J518" s="449">
        <f t="shared" si="44"/>
        <v>0</v>
      </c>
      <c r="K518" s="460"/>
    </row>
    <row r="519" spans="1:11" s="500" customFormat="1" hidden="1">
      <c r="A519" s="460"/>
      <c r="B519" s="482"/>
      <c r="C519" s="489" t="str">
        <f>'Data information'!C736</f>
        <v xml:space="preserve"> - ค่าแรงเชื่อม ประกอบเหล็กโครงสร้าง</v>
      </c>
      <c r="D519" s="449"/>
      <c r="E519" s="450" t="str">
        <f>'Data information'!D736</f>
        <v>กก.</v>
      </c>
      <c r="F519" s="449">
        <f>'Data information'!E736</f>
        <v>0</v>
      </c>
      <c r="G519" s="449">
        <f t="shared" si="42"/>
        <v>0</v>
      </c>
      <c r="H519" s="449">
        <f>'Data information'!F736</f>
        <v>10</v>
      </c>
      <c r="I519" s="449">
        <f t="shared" si="43"/>
        <v>0</v>
      </c>
      <c r="J519" s="449">
        <f t="shared" si="44"/>
        <v>0</v>
      </c>
      <c r="K519" s="460"/>
    </row>
    <row r="520" spans="1:11" s="500" customFormat="1" hidden="1">
      <c r="A520" s="460"/>
      <c r="B520" s="482"/>
      <c r="C520" s="489" t="str">
        <f>'Data information'!C737</f>
        <v xml:space="preserve"> - ทาสีกันสนิม</v>
      </c>
      <c r="D520" s="449"/>
      <c r="E520" s="450" t="str">
        <f>'Data information'!D737</f>
        <v>ตร.ม.</v>
      </c>
      <c r="F520" s="449">
        <f>'Data information'!E737</f>
        <v>22.42</v>
      </c>
      <c r="G520" s="449">
        <f t="shared" si="42"/>
        <v>0</v>
      </c>
      <c r="H520" s="449">
        <f>'Data information'!F737</f>
        <v>30</v>
      </c>
      <c r="I520" s="449">
        <f t="shared" si="43"/>
        <v>0</v>
      </c>
      <c r="J520" s="449">
        <f t="shared" si="44"/>
        <v>0</v>
      </c>
      <c r="K520" s="460"/>
    </row>
    <row r="521" spans="1:11" s="500" customFormat="1" hidden="1">
      <c r="A521" s="460"/>
      <c r="B521" s="482"/>
      <c r="C521" s="489" t="str">
        <f>'Data information'!C738</f>
        <v xml:space="preserve"> - ทาสีน้ำมัน</v>
      </c>
      <c r="D521" s="449"/>
      <c r="E521" s="450" t="str">
        <f>'Data information'!D738</f>
        <v>ตร.ม.</v>
      </c>
      <c r="F521" s="449">
        <f>'Data information'!E738</f>
        <v>66.12</v>
      </c>
      <c r="G521" s="449">
        <f t="shared" si="42"/>
        <v>0</v>
      </c>
      <c r="H521" s="449">
        <f>'Data information'!F738</f>
        <v>35</v>
      </c>
      <c r="I521" s="449">
        <f t="shared" si="43"/>
        <v>0</v>
      </c>
      <c r="J521" s="449">
        <f t="shared" si="44"/>
        <v>0</v>
      </c>
      <c r="K521" s="460"/>
    </row>
    <row r="522" spans="1:11" s="500" customFormat="1">
      <c r="A522" s="460"/>
      <c r="B522" s="482"/>
      <c r="C522" s="485" t="str">
        <f>'Data information'!C739</f>
        <v>ราวกันตก RL ทางเชื่อม</v>
      </c>
      <c r="D522" s="449"/>
      <c r="E522" s="450"/>
      <c r="F522" s="449"/>
      <c r="G522" s="449"/>
      <c r="H522" s="449"/>
      <c r="I522" s="449"/>
      <c r="J522" s="449"/>
      <c r="K522" s="460"/>
    </row>
    <row r="523" spans="1:11" s="500" customFormat="1">
      <c r="A523" s="460"/>
      <c r="B523" s="482"/>
      <c r="C523" s="489" t="str">
        <f>'Data information'!C740</f>
        <v xml:space="preserve"> - งานราวเหล็กกันตก </v>
      </c>
      <c r="D523" s="449"/>
      <c r="E523" s="450" t="str">
        <f>'Data information'!D740</f>
        <v>ม.</v>
      </c>
      <c r="F523" s="449">
        <f>'Data information'!E740</f>
        <v>502.06257075664615</v>
      </c>
      <c r="G523" s="449">
        <f t="shared" si="42"/>
        <v>0</v>
      </c>
      <c r="H523" s="449">
        <f>'Data information'!F740</f>
        <v>327.06717152351735</v>
      </c>
      <c r="I523" s="449">
        <f t="shared" si="43"/>
        <v>0</v>
      </c>
      <c r="J523" s="449">
        <f t="shared" si="44"/>
        <v>0</v>
      </c>
      <c r="K523" s="460"/>
    </row>
    <row r="524" spans="1:11" s="500" customFormat="1">
      <c r="A524" s="460"/>
      <c r="B524" s="482"/>
      <c r="C524" s="485" t="str">
        <f>'Data information'!C741</f>
        <v>ราวกันตก RL-2 ทางเชื่อม</v>
      </c>
      <c r="D524" s="449"/>
      <c r="E524" s="450"/>
      <c r="F524" s="449"/>
      <c r="G524" s="449"/>
      <c r="H524" s="449"/>
      <c r="I524" s="449"/>
      <c r="J524" s="449"/>
      <c r="K524" s="460"/>
    </row>
    <row r="525" spans="1:11" s="500" customFormat="1">
      <c r="A525" s="460"/>
      <c r="B525" s="482"/>
      <c r="C525" s="489" t="str">
        <f>'Data information'!C742</f>
        <v xml:space="preserve"> - งานราวเหล็กกันตก </v>
      </c>
      <c r="D525" s="449"/>
      <c r="E525" s="450" t="str">
        <f>'Data information'!D742</f>
        <v>ม.</v>
      </c>
      <c r="F525" s="449">
        <f>'Data information'!E742</f>
        <v>192.40384374999999</v>
      </c>
      <c r="G525" s="449">
        <f t="shared" si="42"/>
        <v>0</v>
      </c>
      <c r="H525" s="449">
        <f>'Data information'!F742</f>
        <v>80.226874999999993</v>
      </c>
      <c r="I525" s="449">
        <f t="shared" si="43"/>
        <v>0</v>
      </c>
      <c r="J525" s="449">
        <f t="shared" si="44"/>
        <v>0</v>
      </c>
      <c r="K525" s="460"/>
    </row>
    <row r="526" spans="1:11" s="500" customFormat="1" hidden="1">
      <c r="A526" s="480"/>
      <c r="B526" s="481"/>
      <c r="C526" s="485" t="str">
        <f>'Data information'!C743</f>
        <v>งานอื่นๆ</v>
      </c>
      <c r="D526" s="449"/>
      <c r="E526" s="458"/>
      <c r="F526" s="451"/>
      <c r="G526" s="451"/>
      <c r="H526" s="451"/>
      <c r="I526" s="451"/>
      <c r="J526" s="451"/>
      <c r="K526" s="451"/>
    </row>
    <row r="527" spans="1:11" s="500" customFormat="1" hidden="1">
      <c r="A527" s="451"/>
      <c r="B527" s="475"/>
      <c r="C527" s="485" t="str">
        <f>'Data information'!C744</f>
        <v>ผนัง 9</v>
      </c>
      <c r="D527" s="449"/>
      <c r="E527" s="450"/>
      <c r="F527" s="449"/>
      <c r="G527" s="449"/>
      <c r="H527" s="449"/>
      <c r="I527" s="449"/>
      <c r="J527" s="449"/>
      <c r="K527" s="469"/>
    </row>
    <row r="528" spans="1:11" s="500" customFormat="1" hidden="1">
      <c r="A528" s="460"/>
      <c r="B528" s="482"/>
      <c r="C528" s="489" t="str">
        <f>'Data information'!C745</f>
        <v xml:space="preserve"> - H-200x200x8x12 mm.</v>
      </c>
      <c r="D528" s="449"/>
      <c r="E528" s="450" t="str">
        <f>'Data information'!D745</f>
        <v>กก.</v>
      </c>
      <c r="F528" s="449">
        <f>'Data information'!E745</f>
        <v>33.409999999999997</v>
      </c>
      <c r="G528" s="449">
        <f t="shared" ref="G528:G544" si="45">D528*F528</f>
        <v>0</v>
      </c>
      <c r="H528" s="449">
        <f>'Data information'!F745</f>
        <v>0</v>
      </c>
      <c r="I528" s="449">
        <f t="shared" ref="I528:I544" si="46">D528*H528</f>
        <v>0</v>
      </c>
      <c r="J528" s="449">
        <f t="shared" ref="J528:J544" si="47">G528+I528</f>
        <v>0</v>
      </c>
      <c r="K528" s="460"/>
    </row>
    <row r="529" spans="1:11" s="500" customFormat="1" hidden="1">
      <c r="A529" s="460"/>
      <c r="B529" s="482"/>
      <c r="C529" s="489" t="str">
        <f>'Data information'!C746</f>
        <v xml:space="preserve"> - H-194x150x6x9 mm.</v>
      </c>
      <c r="D529" s="449"/>
      <c r="E529" s="450" t="str">
        <f>'Data information'!D746</f>
        <v>กก.</v>
      </c>
      <c r="F529" s="449">
        <f>'Data information'!E746</f>
        <v>34.020000000000003</v>
      </c>
      <c r="G529" s="449">
        <f t="shared" si="45"/>
        <v>0</v>
      </c>
      <c r="H529" s="449">
        <f>'Data information'!F746</f>
        <v>0</v>
      </c>
      <c r="I529" s="449">
        <f t="shared" si="46"/>
        <v>0</v>
      </c>
      <c r="J529" s="449">
        <f t="shared" si="47"/>
        <v>0</v>
      </c>
      <c r="K529" s="460"/>
    </row>
    <row r="530" spans="1:11" s="500" customFormat="1" hidden="1">
      <c r="A530" s="460"/>
      <c r="B530" s="482"/>
      <c r="C530" s="489" t="str">
        <f>'Data information'!C747</f>
        <v xml:space="preserve"> - H-100x100x6x8 mm.</v>
      </c>
      <c r="D530" s="449"/>
      <c r="E530" s="450" t="str">
        <f>'Data information'!D747</f>
        <v>กก.</v>
      </c>
      <c r="F530" s="449">
        <f>'Data information'!E747</f>
        <v>33.409999999999997</v>
      </c>
      <c r="G530" s="449">
        <f t="shared" si="45"/>
        <v>0</v>
      </c>
      <c r="H530" s="449">
        <f>'Data information'!F747</f>
        <v>0</v>
      </c>
      <c r="I530" s="449">
        <f t="shared" si="46"/>
        <v>0</v>
      </c>
      <c r="J530" s="449">
        <f t="shared" si="47"/>
        <v>0</v>
      </c>
      <c r="K530" s="460"/>
    </row>
    <row r="531" spans="1:11" s="500" customFormat="1" hidden="1">
      <c r="A531" s="460"/>
      <c r="B531" s="482"/>
      <c r="C531" s="489" t="str">
        <f>'Data information'!C748</f>
        <v xml:space="preserve"> - C-CHANNELS 300X90X10X15.5mm.</v>
      </c>
      <c r="D531" s="449"/>
      <c r="E531" s="450" t="str">
        <f>'Data information'!D748</f>
        <v>กก.</v>
      </c>
      <c r="F531" s="449">
        <f>'Data information'!E748</f>
        <v>38.93</v>
      </c>
      <c r="G531" s="449">
        <f t="shared" si="45"/>
        <v>0</v>
      </c>
      <c r="H531" s="449">
        <f>'Data information'!F748</f>
        <v>0</v>
      </c>
      <c r="I531" s="449">
        <f t="shared" si="46"/>
        <v>0</v>
      </c>
      <c r="J531" s="449">
        <f t="shared" si="47"/>
        <v>0</v>
      </c>
      <c r="K531" s="460"/>
    </row>
    <row r="532" spans="1:11" s="500" customFormat="1" hidden="1">
      <c r="A532" s="460"/>
      <c r="B532" s="482"/>
      <c r="C532" s="489" t="str">
        <f>'Data information'!C749</f>
        <v xml:space="preserve"> - เหล็กLG 100X100x3.2 mm. </v>
      </c>
      <c r="D532" s="449"/>
      <c r="E532" s="450" t="str">
        <f>'Data information'!D749</f>
        <v>กก.</v>
      </c>
      <c r="F532" s="449">
        <f>'Data information'!E749</f>
        <v>26.59</v>
      </c>
      <c r="G532" s="449">
        <f t="shared" si="45"/>
        <v>0</v>
      </c>
      <c r="H532" s="449">
        <f>'Data information'!F749</f>
        <v>0</v>
      </c>
      <c r="I532" s="449">
        <f t="shared" si="46"/>
        <v>0</v>
      </c>
      <c r="J532" s="449">
        <f t="shared" si="47"/>
        <v>0</v>
      </c>
      <c r="K532" s="460"/>
    </row>
    <row r="533" spans="1:11" s="500" customFormat="1" hidden="1">
      <c r="A533" s="460"/>
      <c r="B533" s="482"/>
      <c r="C533" s="489" t="str">
        <f>'Data information'!C750</f>
        <v xml:space="preserve"> - PL.300x300x12mm.</v>
      </c>
      <c r="D533" s="449"/>
      <c r="E533" s="450" t="str">
        <f>'Data information'!D750</f>
        <v>กก.</v>
      </c>
      <c r="F533" s="449">
        <f>'Data information'!E750</f>
        <v>25.12</v>
      </c>
      <c r="G533" s="449">
        <f t="shared" si="45"/>
        <v>0</v>
      </c>
      <c r="H533" s="449">
        <f>'Data information'!F750</f>
        <v>0</v>
      </c>
      <c r="I533" s="449">
        <f t="shared" si="46"/>
        <v>0</v>
      </c>
      <c r="J533" s="449">
        <f t="shared" si="47"/>
        <v>0</v>
      </c>
      <c r="K533" s="460"/>
    </row>
    <row r="534" spans="1:11" s="500" customFormat="1" hidden="1">
      <c r="A534" s="460"/>
      <c r="B534" s="482"/>
      <c r="C534" s="489" t="str">
        <f>'Data information'!C751</f>
        <v xml:space="preserve"> - Bolt M25 (ฝังลึก 0.50 ม.)</v>
      </c>
      <c r="D534" s="449"/>
      <c r="E534" s="450" t="str">
        <f>'Data information'!D751</f>
        <v>ชุด</v>
      </c>
      <c r="F534" s="449">
        <f>'Data information'!E751</f>
        <v>175</v>
      </c>
      <c r="G534" s="449">
        <f t="shared" si="45"/>
        <v>0</v>
      </c>
      <c r="H534" s="449">
        <f>'Data information'!F751</f>
        <v>0</v>
      </c>
      <c r="I534" s="449">
        <f t="shared" si="46"/>
        <v>0</v>
      </c>
      <c r="J534" s="449">
        <f t="shared" si="47"/>
        <v>0</v>
      </c>
      <c r="K534" s="460"/>
    </row>
    <row r="535" spans="1:11" s="500" customFormat="1" hidden="1">
      <c r="A535" s="460"/>
      <c r="B535" s="482"/>
      <c r="C535" s="489" t="str">
        <f>'Data information'!C752</f>
        <v xml:space="preserve"> - Bolt M20 (ฝังลึก 0.50 ม.)</v>
      </c>
      <c r="D535" s="449"/>
      <c r="E535" s="450" t="str">
        <f>'Data information'!D752</f>
        <v>ชุด</v>
      </c>
      <c r="F535" s="449">
        <f>'Data information'!E752</f>
        <v>150</v>
      </c>
      <c r="G535" s="449">
        <f t="shared" si="45"/>
        <v>0</v>
      </c>
      <c r="H535" s="449">
        <f>'Data information'!F752</f>
        <v>0</v>
      </c>
      <c r="I535" s="449">
        <f t="shared" si="46"/>
        <v>0</v>
      </c>
      <c r="J535" s="449">
        <f t="shared" si="47"/>
        <v>0</v>
      </c>
      <c r="K535" s="460"/>
    </row>
    <row r="536" spans="1:11" s="500" customFormat="1" hidden="1">
      <c r="A536" s="460"/>
      <c r="B536" s="482"/>
      <c r="C536" s="489" t="str">
        <f>'Data information'!C753</f>
        <v xml:space="preserve"> - Dowel 6-DB16 ยาว 0.40 m.</v>
      </c>
      <c r="D536" s="449"/>
      <c r="E536" s="450" t="str">
        <f>'Data information'!D753</f>
        <v>กก.</v>
      </c>
      <c r="F536" s="449">
        <f>'Data information'!E753</f>
        <v>20.14</v>
      </c>
      <c r="G536" s="449">
        <f t="shared" si="45"/>
        <v>0</v>
      </c>
      <c r="H536" s="449">
        <f>'Data information'!F753</f>
        <v>0</v>
      </c>
      <c r="I536" s="449">
        <f t="shared" si="46"/>
        <v>0</v>
      </c>
      <c r="J536" s="449">
        <f t="shared" si="47"/>
        <v>0</v>
      </c>
      <c r="K536" s="460"/>
    </row>
    <row r="537" spans="1:11" s="500" customFormat="1" hidden="1">
      <c r="A537" s="460"/>
      <c r="B537" s="482"/>
      <c r="C537" s="489" t="str">
        <f>'Data information'!C754</f>
        <v xml:space="preserve"> - Aluminium composite ใส้ในกันไฟ หนา 4 มม.</v>
      </c>
      <c r="D537" s="449"/>
      <c r="E537" s="450" t="str">
        <f>'Data information'!D754</f>
        <v>ตร.ม.</v>
      </c>
      <c r="F537" s="449">
        <f>'Data information'!E754</f>
        <v>1807.87</v>
      </c>
      <c r="G537" s="449">
        <f t="shared" si="45"/>
        <v>0</v>
      </c>
      <c r="H537" s="449">
        <f>'Data information'!F754</f>
        <v>0</v>
      </c>
      <c r="I537" s="449">
        <f t="shared" si="46"/>
        <v>0</v>
      </c>
      <c r="J537" s="449">
        <f t="shared" si="47"/>
        <v>0</v>
      </c>
      <c r="K537" s="460"/>
    </row>
    <row r="538" spans="1:11" s="500" customFormat="1" hidden="1">
      <c r="A538" s="460"/>
      <c r="B538" s="482"/>
      <c r="C538" s="489" t="str">
        <f>'Data information'!C755</f>
        <v xml:space="preserve"> - ค่าแรงเชื่อม</v>
      </c>
      <c r="D538" s="449"/>
      <c r="E538" s="450" t="str">
        <f>'Data information'!D755</f>
        <v>กก.</v>
      </c>
      <c r="F538" s="449">
        <f>'Data information'!E755</f>
        <v>0</v>
      </c>
      <c r="G538" s="449">
        <f t="shared" si="45"/>
        <v>0</v>
      </c>
      <c r="H538" s="449">
        <f>'Data information'!F755</f>
        <v>10</v>
      </c>
      <c r="I538" s="449">
        <f t="shared" si="46"/>
        <v>0</v>
      </c>
      <c r="J538" s="449">
        <f t="shared" si="47"/>
        <v>0</v>
      </c>
      <c r="K538" s="460"/>
    </row>
    <row r="539" spans="1:11" s="500" customFormat="1" hidden="1">
      <c r="A539" s="460"/>
      <c r="B539" s="482"/>
      <c r="C539" s="489" t="str">
        <f>'Data information'!C756</f>
        <v xml:space="preserve"> - ทาสีกันสนิม</v>
      </c>
      <c r="D539" s="449"/>
      <c r="E539" s="450" t="str">
        <f>'Data information'!D756</f>
        <v>ตร.ม.</v>
      </c>
      <c r="F539" s="449">
        <f>'Data information'!E756</f>
        <v>22.42</v>
      </c>
      <c r="G539" s="449">
        <f t="shared" si="45"/>
        <v>0</v>
      </c>
      <c r="H539" s="449">
        <f>'Data information'!F756</f>
        <v>30</v>
      </c>
      <c r="I539" s="449">
        <f t="shared" si="46"/>
        <v>0</v>
      </c>
      <c r="J539" s="449">
        <f t="shared" si="47"/>
        <v>0</v>
      </c>
      <c r="K539" s="460"/>
    </row>
    <row r="540" spans="1:11" s="500" customFormat="1" hidden="1">
      <c r="A540" s="460"/>
      <c r="B540" s="482"/>
      <c r="C540" s="489" t="str">
        <f>'Data information'!C757</f>
        <v xml:space="preserve"> - ทาสีน้ำมัน</v>
      </c>
      <c r="D540" s="449"/>
      <c r="E540" s="450" t="str">
        <f>'Data information'!D757</f>
        <v>ตร.ม.</v>
      </c>
      <c r="F540" s="449">
        <f>'Data information'!E757</f>
        <v>66.12</v>
      </c>
      <c r="G540" s="449">
        <f t="shared" si="45"/>
        <v>0</v>
      </c>
      <c r="H540" s="449">
        <f>'Data information'!F757</f>
        <v>35</v>
      </c>
      <c r="I540" s="449">
        <f t="shared" si="46"/>
        <v>0</v>
      </c>
      <c r="J540" s="449">
        <f t="shared" si="47"/>
        <v>0</v>
      </c>
      <c r="K540" s="460"/>
    </row>
    <row r="541" spans="1:11" s="500" customFormat="1" hidden="1">
      <c r="A541" s="460"/>
      <c r="B541" s="482"/>
      <c r="C541" s="485" t="str">
        <f>'Data information'!C758</f>
        <v xml:space="preserve"> - ราวกันตก RL 1อาคาร 1,3</v>
      </c>
      <c r="D541" s="449"/>
      <c r="E541" s="450"/>
      <c r="F541" s="449"/>
      <c r="G541" s="449"/>
      <c r="H541" s="449"/>
      <c r="I541" s="449"/>
      <c r="J541" s="449"/>
      <c r="K541" s="460"/>
    </row>
    <row r="542" spans="1:11" s="500" customFormat="1" hidden="1">
      <c r="A542" s="460"/>
      <c r="B542" s="482"/>
      <c r="C542" s="489" t="str">
        <f>'Data information'!C759</f>
        <v xml:space="preserve"> - งานราวเหล็กกันตก </v>
      </c>
      <c r="D542" s="449"/>
      <c r="E542" s="450" t="str">
        <f>'Data information'!D759</f>
        <v>ม.</v>
      </c>
      <c r="F542" s="449">
        <f>'Data information'!E759</f>
        <v>1065</v>
      </c>
      <c r="G542" s="449">
        <f t="shared" si="45"/>
        <v>0</v>
      </c>
      <c r="H542" s="449">
        <f>'Data information'!F759</f>
        <v>560</v>
      </c>
      <c r="I542" s="449">
        <f t="shared" si="46"/>
        <v>0</v>
      </c>
      <c r="J542" s="449">
        <f t="shared" si="47"/>
        <v>0</v>
      </c>
      <c r="K542" s="460"/>
    </row>
    <row r="543" spans="1:11" s="500" customFormat="1" hidden="1">
      <c r="A543" s="460"/>
      <c r="B543" s="482"/>
      <c r="C543" s="485" t="str">
        <f>'Data information'!C760</f>
        <v>ราวกันตก RL2 อาคาร3,4,5</v>
      </c>
      <c r="D543" s="449"/>
      <c r="E543" s="450"/>
      <c r="F543" s="449"/>
      <c r="G543" s="449"/>
      <c r="H543" s="449"/>
      <c r="I543" s="449"/>
      <c r="J543" s="449"/>
      <c r="K543" s="460"/>
    </row>
    <row r="544" spans="1:11" s="500" customFormat="1" hidden="1">
      <c r="A544" s="460"/>
      <c r="B544" s="482"/>
      <c r="C544" s="489" t="str">
        <f>'Data information'!C761</f>
        <v xml:space="preserve"> - งานราวเหล็กกันตก </v>
      </c>
      <c r="D544" s="449"/>
      <c r="E544" s="450" t="str">
        <f>'Data information'!D761</f>
        <v>ม.</v>
      </c>
      <c r="F544" s="449">
        <f>'Data information'!E761</f>
        <v>190</v>
      </c>
      <c r="G544" s="449">
        <f t="shared" si="45"/>
        <v>0</v>
      </c>
      <c r="H544" s="449">
        <f>'Data information'!F761</f>
        <v>114</v>
      </c>
      <c r="I544" s="449">
        <f t="shared" si="46"/>
        <v>0</v>
      </c>
      <c r="J544" s="449">
        <f t="shared" si="47"/>
        <v>0</v>
      </c>
      <c r="K544" s="460"/>
    </row>
    <row r="545" spans="1:11" s="500" customFormat="1" hidden="1">
      <c r="A545" s="460"/>
      <c r="B545" s="482"/>
      <c r="C545" s="485" t="str">
        <f>'Data information'!C762</f>
        <v>ราวกันตก RL3 อาคาร1</v>
      </c>
      <c r="D545" s="449"/>
      <c r="E545" s="450"/>
      <c r="F545" s="449"/>
      <c r="G545" s="449"/>
      <c r="H545" s="449"/>
      <c r="I545" s="449"/>
      <c r="J545" s="449"/>
      <c r="K545" s="460"/>
    </row>
    <row r="546" spans="1:11" s="500" customFormat="1" hidden="1">
      <c r="A546" s="460"/>
      <c r="B546" s="482"/>
      <c r="C546" s="489" t="str">
        <f>'Data information'!C763</f>
        <v xml:space="preserve"> - ราวระเบียงกระจกลามิเนตใส 6mm.+PVB 0.38mm.+6mm.ใส พร้อมวงกบอลูมิเนียม</v>
      </c>
      <c r="D546" s="449"/>
      <c r="E546" s="450" t="str">
        <f>'Data information'!D763</f>
        <v>ม.</v>
      </c>
      <c r="F546" s="449">
        <f>'Data information'!E763</f>
        <v>4131.8500000000004</v>
      </c>
      <c r="G546" s="449">
        <f t="shared" ref="G546:G562" si="48">D546*F546</f>
        <v>0</v>
      </c>
      <c r="H546" s="449">
        <f>'Data information'!F763</f>
        <v>0</v>
      </c>
      <c r="I546" s="449">
        <f t="shared" ref="I546:I562" si="49">D546*H546</f>
        <v>0</v>
      </c>
      <c r="J546" s="449">
        <f t="shared" ref="J546:J562" si="50">G546+I546</f>
        <v>0</v>
      </c>
      <c r="K546" s="460"/>
    </row>
    <row r="547" spans="1:11" s="500" customFormat="1" hidden="1">
      <c r="A547" s="460"/>
      <c r="B547" s="482"/>
      <c r="C547" s="489" t="str">
        <f>'Data information'!C764</f>
        <v xml:space="preserve"> - C-CHANNELS 300X90X10X15.5mm.</v>
      </c>
      <c r="D547" s="449"/>
      <c r="E547" s="450" t="str">
        <f>'Data information'!D764</f>
        <v>กก.</v>
      </c>
      <c r="F547" s="449">
        <f>'Data information'!E764</f>
        <v>38.93</v>
      </c>
      <c r="G547" s="449">
        <f t="shared" si="48"/>
        <v>0</v>
      </c>
      <c r="H547" s="449">
        <f>'Data information'!F764</f>
        <v>0</v>
      </c>
      <c r="I547" s="449">
        <f t="shared" si="49"/>
        <v>0</v>
      </c>
      <c r="J547" s="449">
        <f t="shared" si="50"/>
        <v>0</v>
      </c>
      <c r="K547" s="460"/>
    </row>
    <row r="548" spans="1:11" s="500" customFormat="1" hidden="1">
      <c r="A548" s="460"/>
      <c r="B548" s="482"/>
      <c r="C548" s="489" t="str">
        <f>'Data information'!C765</f>
        <v xml:space="preserve"> - ค่าแรงเชื่อม</v>
      </c>
      <c r="D548" s="449"/>
      <c r="E548" s="450" t="str">
        <f>'Data information'!D765</f>
        <v>กก.</v>
      </c>
      <c r="F548" s="449">
        <f>'Data information'!E765</f>
        <v>0</v>
      </c>
      <c r="G548" s="449">
        <f t="shared" si="48"/>
        <v>0</v>
      </c>
      <c r="H548" s="449">
        <f>'Data information'!F765</f>
        <v>10</v>
      </c>
      <c r="I548" s="449">
        <f t="shared" si="49"/>
        <v>0</v>
      </c>
      <c r="J548" s="449">
        <f t="shared" si="50"/>
        <v>0</v>
      </c>
      <c r="K548" s="460"/>
    </row>
    <row r="549" spans="1:11" s="500" customFormat="1" hidden="1">
      <c r="A549" s="460"/>
      <c r="B549" s="482"/>
      <c r="C549" s="489" t="str">
        <f>'Data information'!C766</f>
        <v xml:space="preserve"> - ทาสีกันสนิม</v>
      </c>
      <c r="D549" s="449"/>
      <c r="E549" s="450" t="str">
        <f>'Data information'!D766</f>
        <v>ตร.ม.</v>
      </c>
      <c r="F549" s="449">
        <f>'Data information'!E766</f>
        <v>35</v>
      </c>
      <c r="G549" s="449">
        <f t="shared" si="48"/>
        <v>0</v>
      </c>
      <c r="H549" s="449">
        <f>'Data information'!F766</f>
        <v>30</v>
      </c>
      <c r="I549" s="449">
        <f t="shared" si="49"/>
        <v>0</v>
      </c>
      <c r="J549" s="449">
        <f t="shared" si="50"/>
        <v>0</v>
      </c>
      <c r="K549" s="460"/>
    </row>
    <row r="550" spans="1:11" s="500" customFormat="1" hidden="1">
      <c r="A550" s="460"/>
      <c r="B550" s="482"/>
      <c r="C550" s="489" t="str">
        <f>'Data information'!C767</f>
        <v xml:space="preserve"> - ทาสีน้ำมัน</v>
      </c>
      <c r="D550" s="449"/>
      <c r="E550" s="450" t="str">
        <f>'Data information'!D767</f>
        <v>ตร.ม.</v>
      </c>
      <c r="F550" s="449">
        <f>'Data information'!E767</f>
        <v>45</v>
      </c>
      <c r="G550" s="449">
        <f t="shared" si="48"/>
        <v>0</v>
      </c>
      <c r="H550" s="449">
        <f>'Data information'!F767</f>
        <v>35</v>
      </c>
      <c r="I550" s="449">
        <f t="shared" si="49"/>
        <v>0</v>
      </c>
      <c r="J550" s="449">
        <f t="shared" si="50"/>
        <v>0</v>
      </c>
      <c r="K550" s="460"/>
    </row>
    <row r="551" spans="1:11" s="500" customFormat="1" hidden="1">
      <c r="A551" s="460"/>
      <c r="B551" s="482"/>
      <c r="C551" s="485" t="str">
        <f>'Data information'!C768</f>
        <v>ราวกันตก RL4 อาคาร1</v>
      </c>
      <c r="D551" s="449"/>
      <c r="E551" s="450"/>
      <c r="F551" s="449"/>
      <c r="G551" s="449"/>
      <c r="H551" s="449"/>
      <c r="I551" s="449"/>
      <c r="J551" s="449"/>
      <c r="K551" s="460"/>
    </row>
    <row r="552" spans="1:11" s="500" customFormat="1" hidden="1">
      <c r="A552" s="460"/>
      <c r="B552" s="482"/>
      <c r="C552" s="489" t="str">
        <f>'Data information'!C769</f>
        <v xml:space="preserve"> - งานราวเหล็กกันตก </v>
      </c>
      <c r="D552" s="449"/>
      <c r="E552" s="450" t="str">
        <f>'Data information'!D769</f>
        <v>ม.</v>
      </c>
      <c r="F552" s="449">
        <f>'Data information'!E769</f>
        <v>1178</v>
      </c>
      <c r="G552" s="449">
        <f t="shared" si="48"/>
        <v>0</v>
      </c>
      <c r="H552" s="449">
        <f>'Data information'!F769</f>
        <v>560</v>
      </c>
      <c r="I552" s="449">
        <f t="shared" si="49"/>
        <v>0</v>
      </c>
      <c r="J552" s="449">
        <f t="shared" si="50"/>
        <v>0</v>
      </c>
      <c r="K552" s="460"/>
    </row>
    <row r="553" spans="1:11" s="500" customFormat="1" hidden="1">
      <c r="A553" s="460"/>
      <c r="B553" s="482"/>
      <c r="C553" s="485" t="str">
        <f>'Data information'!C770</f>
        <v>งานเหล็กพับตกแต่งหน้าอาคาร</v>
      </c>
      <c r="D553" s="449"/>
      <c r="E553" s="450"/>
      <c r="F553" s="449"/>
      <c r="G553" s="449"/>
      <c r="H553" s="449"/>
      <c r="I553" s="449"/>
      <c r="J553" s="449"/>
      <c r="K553" s="460"/>
    </row>
    <row r="554" spans="1:11" s="500" customFormat="1" hidden="1">
      <c r="A554" s="460"/>
      <c r="B554" s="482"/>
      <c r="C554" s="489" t="str">
        <f>'Data information'!C771</f>
        <v xml:space="preserve"> - แผ่นเหล็กเรียบดำหนา 2 มม.พับรูตัวยูขนาด 300X100มม.</v>
      </c>
      <c r="D554" s="449"/>
      <c r="E554" s="450" t="str">
        <f>'Data information'!D771</f>
        <v>กก.</v>
      </c>
      <c r="F554" s="449">
        <f>'Data information'!E771</f>
        <v>24.43</v>
      </c>
      <c r="G554" s="449">
        <f t="shared" si="48"/>
        <v>0</v>
      </c>
      <c r="H554" s="449">
        <f>'Data information'!F771</f>
        <v>0</v>
      </c>
      <c r="I554" s="449">
        <f t="shared" si="49"/>
        <v>0</v>
      </c>
      <c r="J554" s="449">
        <f t="shared" si="50"/>
        <v>0</v>
      </c>
      <c r="K554" s="460"/>
    </row>
    <row r="555" spans="1:11" s="500" customFormat="1" hidden="1">
      <c r="A555" s="460"/>
      <c r="B555" s="482"/>
      <c r="C555" s="489" t="str">
        <f>'Data information'!C772</f>
        <v xml:space="preserve"> - ค่าแรงเชื่อม+พับ</v>
      </c>
      <c r="D555" s="449"/>
      <c r="E555" s="450" t="str">
        <f>'Data information'!D772</f>
        <v>กก.</v>
      </c>
      <c r="F555" s="449">
        <f>'Data information'!E772</f>
        <v>0</v>
      </c>
      <c r="G555" s="449">
        <f t="shared" si="48"/>
        <v>0</v>
      </c>
      <c r="H555" s="449">
        <f>'Data information'!F772</f>
        <v>10</v>
      </c>
      <c r="I555" s="449">
        <f t="shared" si="49"/>
        <v>0</v>
      </c>
      <c r="J555" s="449">
        <f t="shared" si="50"/>
        <v>0</v>
      </c>
      <c r="K555" s="460"/>
    </row>
    <row r="556" spans="1:11" s="500" customFormat="1" hidden="1">
      <c r="A556" s="460"/>
      <c r="B556" s="482"/>
      <c r="C556" s="489" t="str">
        <f>'Data information'!C773</f>
        <v xml:space="preserve"> - ทาสีกันสนิม</v>
      </c>
      <c r="D556" s="449"/>
      <c r="E556" s="450" t="str">
        <f>'Data information'!D773</f>
        <v>ตร.ม.</v>
      </c>
      <c r="F556" s="449">
        <f>'Data information'!E773</f>
        <v>22.42</v>
      </c>
      <c r="G556" s="449">
        <f t="shared" si="48"/>
        <v>0</v>
      </c>
      <c r="H556" s="449">
        <f>'Data information'!F773</f>
        <v>30</v>
      </c>
      <c r="I556" s="449">
        <f t="shared" si="49"/>
        <v>0</v>
      </c>
      <c r="J556" s="449">
        <f t="shared" si="50"/>
        <v>0</v>
      </c>
      <c r="K556" s="460"/>
    </row>
    <row r="557" spans="1:11" s="500" customFormat="1" hidden="1">
      <c r="A557" s="460"/>
      <c r="B557" s="482"/>
      <c r="C557" s="489" t="str">
        <f>'Data information'!C774</f>
        <v xml:space="preserve"> - ทาสีน้ำมัน</v>
      </c>
      <c r="D557" s="449"/>
      <c r="E557" s="450" t="str">
        <f>'Data information'!D774</f>
        <v>ตร.ม.</v>
      </c>
      <c r="F557" s="449">
        <f>'Data information'!E774</f>
        <v>66.12</v>
      </c>
      <c r="G557" s="449">
        <f t="shared" si="48"/>
        <v>0</v>
      </c>
      <c r="H557" s="449">
        <f>'Data information'!F774</f>
        <v>35</v>
      </c>
      <c r="I557" s="449">
        <f t="shared" si="49"/>
        <v>0</v>
      </c>
      <c r="J557" s="449">
        <f t="shared" si="50"/>
        <v>0</v>
      </c>
      <c r="K557" s="460"/>
    </row>
    <row r="558" spans="1:11" s="500" customFormat="1" hidden="1">
      <c r="A558" s="460"/>
      <c r="B558" s="482"/>
      <c r="C558" s="485" t="str">
        <f>'Data information'!C775</f>
        <v>หลังคาระแนงคลุมระเบียง (แบบขยาย SS1)</v>
      </c>
      <c r="D558" s="449"/>
      <c r="E558" s="450"/>
      <c r="F558" s="449"/>
      <c r="G558" s="449"/>
      <c r="H558" s="449"/>
      <c r="I558" s="449"/>
      <c r="J558" s="449"/>
      <c r="K558" s="469" t="s">
        <v>967</v>
      </c>
    </row>
    <row r="559" spans="1:11" s="500" customFormat="1" hidden="1">
      <c r="A559" s="460"/>
      <c r="B559" s="482"/>
      <c r="C559" s="489" t="str">
        <f>'Data information'!C776</f>
        <v xml:space="preserve"> - H-350x175x7x11 mm.</v>
      </c>
      <c r="D559" s="449"/>
      <c r="E559" s="450" t="str">
        <f>'Data information'!D776</f>
        <v>กก.</v>
      </c>
      <c r="F559" s="449">
        <f>'Data information'!E776</f>
        <v>33.409999999999997</v>
      </c>
      <c r="G559" s="449">
        <f t="shared" si="48"/>
        <v>0</v>
      </c>
      <c r="H559" s="449">
        <f>'Data information'!F776</f>
        <v>0</v>
      </c>
      <c r="I559" s="449">
        <f t="shared" si="49"/>
        <v>0</v>
      </c>
      <c r="J559" s="449">
        <f t="shared" si="50"/>
        <v>0</v>
      </c>
      <c r="K559" s="460"/>
    </row>
    <row r="560" spans="1:11" s="500" customFormat="1" hidden="1">
      <c r="A560" s="460"/>
      <c r="B560" s="482"/>
      <c r="C560" s="489" t="str">
        <f>'Data information'!C777</f>
        <v xml:space="preserve"> - C-CHANNELS 300X90X10X15.5mm.</v>
      </c>
      <c r="D560" s="449"/>
      <c r="E560" s="450" t="str">
        <f>'Data information'!D777</f>
        <v>กก.</v>
      </c>
      <c r="F560" s="449">
        <f>'Data information'!E777</f>
        <v>38.93</v>
      </c>
      <c r="G560" s="449">
        <f t="shared" si="48"/>
        <v>0</v>
      </c>
      <c r="H560" s="449">
        <f>'Data information'!F777</f>
        <v>0</v>
      </c>
      <c r="I560" s="449">
        <f t="shared" si="49"/>
        <v>0</v>
      </c>
      <c r="J560" s="449">
        <f t="shared" si="50"/>
        <v>0</v>
      </c>
      <c r="K560" s="460"/>
    </row>
    <row r="561" spans="1:11" s="500" customFormat="1" hidden="1">
      <c r="A561" s="460"/>
      <c r="B561" s="482"/>
      <c r="C561" s="489" t="str">
        <f>'Data information'!C778</f>
        <v xml:space="preserve"> - ระแนง อลูมิเนียมขนาด 6"</v>
      </c>
      <c r="D561" s="449"/>
      <c r="E561" s="450" t="str">
        <f>'Data information'!D778</f>
        <v>ม.</v>
      </c>
      <c r="F561" s="449">
        <f>'Data information'!E778</f>
        <v>378.35</v>
      </c>
      <c r="G561" s="449">
        <f t="shared" si="48"/>
        <v>0</v>
      </c>
      <c r="H561" s="449">
        <f>'Data information'!F778</f>
        <v>0</v>
      </c>
      <c r="I561" s="449">
        <f t="shared" si="49"/>
        <v>0</v>
      </c>
      <c r="J561" s="449">
        <f t="shared" si="50"/>
        <v>0</v>
      </c>
      <c r="K561" s="469"/>
    </row>
    <row r="562" spans="1:11" s="500" customFormat="1" hidden="1">
      <c r="A562" s="460"/>
      <c r="B562" s="482"/>
      <c r="C562" s="489" t="str">
        <f>'Data information'!C779</f>
        <v xml:space="preserve"> - ค่าแรงเชื่อม ประกอบเหล็กโครงสร้าง</v>
      </c>
      <c r="D562" s="449"/>
      <c r="E562" s="450" t="str">
        <f>'Data information'!D779</f>
        <v>กก.</v>
      </c>
      <c r="F562" s="449">
        <f>'Data information'!E779</f>
        <v>0</v>
      </c>
      <c r="G562" s="449">
        <f t="shared" si="48"/>
        <v>0</v>
      </c>
      <c r="H562" s="449">
        <f>'Data information'!F779</f>
        <v>10</v>
      </c>
      <c r="I562" s="449">
        <f t="shared" si="49"/>
        <v>0</v>
      </c>
      <c r="J562" s="449">
        <f t="shared" si="50"/>
        <v>0</v>
      </c>
      <c r="K562" s="460"/>
    </row>
    <row r="563" spans="1:11" s="500" customFormat="1" hidden="1">
      <c r="A563" s="460"/>
      <c r="B563" s="482"/>
      <c r="C563" s="489" t="str">
        <f>'Data information'!C780</f>
        <v xml:space="preserve"> - ทาสีกันสนิม</v>
      </c>
      <c r="D563" s="449"/>
      <c r="E563" s="450" t="str">
        <f>'Data information'!D780</f>
        <v>ตร.ม.</v>
      </c>
      <c r="F563" s="449">
        <f>'Data information'!E780</f>
        <v>22.42</v>
      </c>
      <c r="G563" s="449">
        <f>D563*F563</f>
        <v>0</v>
      </c>
      <c r="H563" s="449">
        <f>'Data information'!F780</f>
        <v>30</v>
      </c>
      <c r="I563" s="449">
        <f>D563*H563</f>
        <v>0</v>
      </c>
      <c r="J563" s="449">
        <f>G563+I563</f>
        <v>0</v>
      </c>
      <c r="K563" s="460"/>
    </row>
    <row r="564" spans="1:11" s="500" customFormat="1" hidden="1">
      <c r="A564" s="460"/>
      <c r="B564" s="482"/>
      <c r="C564" s="489" t="str">
        <f>'Data information'!C781</f>
        <v xml:space="preserve"> - ทาสีน้ำมัน</v>
      </c>
      <c r="D564" s="449"/>
      <c r="E564" s="450" t="str">
        <f>'Data information'!D781</f>
        <v>ตร.ม.</v>
      </c>
      <c r="F564" s="449">
        <f>'Data information'!E781</f>
        <v>66.12</v>
      </c>
      <c r="G564" s="449">
        <f t="shared" ref="G564:G573" si="51">D564*F564</f>
        <v>0</v>
      </c>
      <c r="H564" s="449">
        <f>'Data information'!F781</f>
        <v>35</v>
      </c>
      <c r="I564" s="449">
        <f t="shared" ref="I564:I573" si="52">D564*H564</f>
        <v>0</v>
      </c>
      <c r="J564" s="449">
        <f t="shared" ref="J564:J573" si="53">G564+I564</f>
        <v>0</v>
      </c>
      <c r="K564" s="460"/>
    </row>
    <row r="565" spans="1:11" s="500" customFormat="1" hidden="1">
      <c r="A565" s="460"/>
      <c r="B565" s="482"/>
      <c r="C565" s="485" t="str">
        <f>'Data information'!C782</f>
        <v>หลังคาคลุมทางเข้า (CAN0PY)</v>
      </c>
      <c r="D565" s="449"/>
      <c r="E565" s="450"/>
      <c r="F565" s="449"/>
      <c r="G565" s="449"/>
      <c r="H565" s="449"/>
      <c r="I565" s="449"/>
      <c r="J565" s="449"/>
      <c r="K565" s="460"/>
    </row>
    <row r="566" spans="1:11" s="500" customFormat="1" hidden="1">
      <c r="A566" s="460"/>
      <c r="B566" s="482"/>
      <c r="C566" s="489" t="str">
        <f>'Data information'!C783</f>
        <v xml:space="preserve"> - H-800x300x4x26 mm. 210 kg./m.</v>
      </c>
      <c r="D566" s="449"/>
      <c r="E566" s="450" t="str">
        <f>'Data information'!D783</f>
        <v>กก.</v>
      </c>
      <c r="F566" s="449">
        <f>'Data information'!E783</f>
        <v>35.35</v>
      </c>
      <c r="G566" s="449">
        <f t="shared" si="51"/>
        <v>0</v>
      </c>
      <c r="H566" s="449">
        <f>'Data information'!F783</f>
        <v>0</v>
      </c>
      <c r="I566" s="449">
        <f t="shared" si="52"/>
        <v>0</v>
      </c>
      <c r="J566" s="449">
        <f t="shared" si="53"/>
        <v>0</v>
      </c>
      <c r="K566" s="460"/>
    </row>
    <row r="567" spans="1:11" s="500" customFormat="1" hidden="1">
      <c r="A567" s="460"/>
      <c r="B567" s="482"/>
      <c r="C567" s="489" t="str">
        <f>'Data information'!C784</f>
        <v xml:space="preserve"> - H-400x200x8x13 mm.</v>
      </c>
      <c r="D567" s="449"/>
      <c r="E567" s="450" t="str">
        <f>'Data information'!D784</f>
        <v>กก.</v>
      </c>
      <c r="F567" s="449">
        <f>'Data information'!E784</f>
        <v>33.409999999999997</v>
      </c>
      <c r="G567" s="449">
        <f t="shared" si="51"/>
        <v>0</v>
      </c>
      <c r="H567" s="449">
        <f>'Data information'!F784</f>
        <v>0</v>
      </c>
      <c r="I567" s="449">
        <f t="shared" si="52"/>
        <v>0</v>
      </c>
      <c r="J567" s="449">
        <f t="shared" si="53"/>
        <v>0</v>
      </c>
      <c r="K567" s="460"/>
    </row>
    <row r="568" spans="1:11" s="500" customFormat="1" hidden="1">
      <c r="A568" s="460"/>
      <c r="B568" s="482"/>
      <c r="C568" s="489" t="str">
        <f>'Data information'!C785</f>
        <v xml:space="preserve"> - ระแนง อลูมิเนียมขนาด 6"</v>
      </c>
      <c r="D568" s="449"/>
      <c r="E568" s="450" t="str">
        <f>'Data information'!D785</f>
        <v>ม.</v>
      </c>
      <c r="F568" s="449">
        <f>'Data information'!E785</f>
        <v>378.35</v>
      </c>
      <c r="G568" s="449">
        <f t="shared" si="51"/>
        <v>0</v>
      </c>
      <c r="H568" s="449">
        <f>'Data information'!F785</f>
        <v>0</v>
      </c>
      <c r="I568" s="449">
        <f t="shared" si="52"/>
        <v>0</v>
      </c>
      <c r="J568" s="449">
        <f t="shared" si="53"/>
        <v>0</v>
      </c>
      <c r="K568" s="460"/>
    </row>
    <row r="569" spans="1:11" s="500" customFormat="1" hidden="1">
      <c r="A569" s="460"/>
      <c r="B569" s="482"/>
      <c r="C569" s="489" t="str">
        <f>'Data information'!C786</f>
        <v xml:space="preserve"> - หลังคากระจกลามิเนตสีเทา  เทมเปอร์ 6 มม.+PVB หนา0.38 มม.+กระจกใส 6 มม.</v>
      </c>
      <c r="D569" s="449"/>
      <c r="E569" s="450" t="str">
        <f>'Data information'!D786</f>
        <v>ตร.ม.</v>
      </c>
      <c r="F569" s="449">
        <f>'Data information'!E786</f>
        <v>1463.9</v>
      </c>
      <c r="G569" s="449">
        <f t="shared" si="51"/>
        <v>0</v>
      </c>
      <c r="H569" s="449">
        <f>'Data information'!F786</f>
        <v>0</v>
      </c>
      <c r="I569" s="449">
        <f t="shared" si="52"/>
        <v>0</v>
      </c>
      <c r="J569" s="449">
        <f t="shared" si="53"/>
        <v>0</v>
      </c>
      <c r="K569" s="460"/>
    </row>
    <row r="570" spans="1:11" s="500" customFormat="1" hidden="1">
      <c r="A570" s="460"/>
      <c r="B570" s="482"/>
      <c r="C570" s="489" t="str">
        <f>'Data information'!C787</f>
        <v xml:space="preserve"> - PL.500x300x20mm.</v>
      </c>
      <c r="D570" s="449"/>
      <c r="E570" s="450" t="str">
        <f>'Data information'!D787</f>
        <v>กก.</v>
      </c>
      <c r="F570" s="449">
        <f>'Data information'!E787</f>
        <v>28.44</v>
      </c>
      <c r="G570" s="449">
        <f t="shared" si="51"/>
        <v>0</v>
      </c>
      <c r="H570" s="449">
        <f>'Data information'!F787</f>
        <v>0</v>
      </c>
      <c r="I570" s="449">
        <f t="shared" si="52"/>
        <v>0</v>
      </c>
      <c r="J570" s="449">
        <f t="shared" si="53"/>
        <v>0</v>
      </c>
      <c r="K570" s="460"/>
    </row>
    <row r="571" spans="1:11" s="500" customFormat="1" hidden="1">
      <c r="A571" s="460"/>
      <c r="B571" s="482"/>
      <c r="C571" s="489" t="str">
        <f>'Data information'!C788</f>
        <v xml:space="preserve"> - Dowel DB16 (ฝังลึก 0.40 ม.)</v>
      </c>
      <c r="D571" s="449"/>
      <c r="E571" s="450" t="str">
        <f>'Data information'!D788</f>
        <v>กก.</v>
      </c>
      <c r="F571" s="449">
        <f>'Data information'!E788</f>
        <v>20.14</v>
      </c>
      <c r="G571" s="449">
        <f t="shared" si="51"/>
        <v>0</v>
      </c>
      <c r="H571" s="449">
        <f>'Data information'!F788</f>
        <v>0</v>
      </c>
      <c r="I571" s="449">
        <f t="shared" si="52"/>
        <v>0</v>
      </c>
      <c r="J571" s="449">
        <f t="shared" si="53"/>
        <v>0</v>
      </c>
      <c r="K571" s="460"/>
    </row>
    <row r="572" spans="1:11" s="500" customFormat="1" hidden="1">
      <c r="A572" s="460"/>
      <c r="B572" s="482"/>
      <c r="C572" s="489" t="str">
        <f>'Data information'!C789</f>
        <v xml:space="preserve"> - ค่าแรงเชื่อม ประกอบเหล็กโครงสร้าง</v>
      </c>
      <c r="D572" s="449"/>
      <c r="E572" s="450" t="str">
        <f>'Data information'!D789</f>
        <v>กก.</v>
      </c>
      <c r="F572" s="449">
        <f>'Data information'!E789</f>
        <v>0</v>
      </c>
      <c r="G572" s="449">
        <f t="shared" si="51"/>
        <v>0</v>
      </c>
      <c r="H572" s="449">
        <f>'Data information'!F789</f>
        <v>10</v>
      </c>
      <c r="I572" s="449">
        <f t="shared" si="52"/>
        <v>0</v>
      </c>
      <c r="J572" s="449">
        <f t="shared" si="53"/>
        <v>0</v>
      </c>
      <c r="K572" s="460"/>
    </row>
    <row r="573" spans="1:11" s="500" customFormat="1" hidden="1">
      <c r="A573" s="460"/>
      <c r="B573" s="482"/>
      <c r="C573" s="489" t="str">
        <f>'Data information'!C790</f>
        <v xml:space="preserve"> - ทาสีกันสนิม</v>
      </c>
      <c r="D573" s="449"/>
      <c r="E573" s="450" t="str">
        <f>'Data information'!D790</f>
        <v>ตร.ม.</v>
      </c>
      <c r="F573" s="449">
        <f>'Data information'!E790</f>
        <v>22.42</v>
      </c>
      <c r="G573" s="449">
        <f t="shared" si="51"/>
        <v>0</v>
      </c>
      <c r="H573" s="449">
        <f>'Data information'!F790</f>
        <v>30</v>
      </c>
      <c r="I573" s="449">
        <f t="shared" si="52"/>
        <v>0</v>
      </c>
      <c r="J573" s="449">
        <f t="shared" si="53"/>
        <v>0</v>
      </c>
      <c r="K573" s="460"/>
    </row>
    <row r="574" spans="1:11" s="500" customFormat="1" hidden="1">
      <c r="A574" s="460"/>
      <c r="B574" s="482"/>
      <c r="C574" s="489" t="str">
        <f>'Data information'!C791</f>
        <v xml:space="preserve"> - ทาสีน้ำมัน</v>
      </c>
      <c r="D574" s="449"/>
      <c r="E574" s="450" t="str">
        <f>'Data information'!D791</f>
        <v>ตร.ม.</v>
      </c>
      <c r="F574" s="449">
        <f>'Data information'!E791</f>
        <v>66.12</v>
      </c>
      <c r="G574" s="449">
        <f>D574*F574</f>
        <v>0</v>
      </c>
      <c r="H574" s="449">
        <f>'Data information'!F791</f>
        <v>35</v>
      </c>
      <c r="I574" s="449">
        <f>D574*H574</f>
        <v>0</v>
      </c>
      <c r="J574" s="449">
        <f>G574+I574</f>
        <v>0</v>
      </c>
      <c r="K574" s="460"/>
    </row>
    <row r="575" spans="1:11" s="500" customFormat="1" hidden="1">
      <c r="A575" s="460"/>
      <c r="B575" s="482"/>
      <c r="C575" s="485" t="str">
        <f>'Data information'!C792</f>
        <v>โครงสร้างพื้น ยกระดับห้องเรียนรวม</v>
      </c>
      <c r="D575" s="449"/>
      <c r="E575" s="450"/>
      <c r="F575" s="449"/>
      <c r="G575" s="449"/>
      <c r="H575" s="449"/>
      <c r="I575" s="449"/>
      <c r="J575" s="449"/>
      <c r="K575" s="469" t="s">
        <v>967</v>
      </c>
    </row>
    <row r="576" spans="1:11" s="500" customFormat="1" hidden="1">
      <c r="A576" s="460"/>
      <c r="B576" s="482"/>
      <c r="C576" s="489" t="str">
        <f>'Data information'!C793</f>
        <v xml:space="preserve"> - แผ่นวีว่าบอร์ดหนา 20 มม.</v>
      </c>
      <c r="D576" s="449"/>
      <c r="E576" s="450" t="str">
        <f>'Data information'!D793</f>
        <v>ตร.ม.</v>
      </c>
      <c r="F576" s="449">
        <f>'Data information'!E793</f>
        <v>271</v>
      </c>
      <c r="G576" s="449">
        <f t="shared" ref="G576:G585" si="54">D576*F576</f>
        <v>0</v>
      </c>
      <c r="H576" s="449">
        <f>'Data information'!F793</f>
        <v>15</v>
      </c>
      <c r="I576" s="449">
        <f t="shared" ref="I576:I585" si="55">D576*H576</f>
        <v>0</v>
      </c>
      <c r="J576" s="449">
        <f t="shared" ref="J576:J585" si="56">G576+I576</f>
        <v>0</v>
      </c>
      <c r="K576" s="460"/>
    </row>
    <row r="577" spans="1:11" s="500" customFormat="1" hidden="1">
      <c r="A577" s="460"/>
      <c r="B577" s="482"/>
      <c r="C577" s="489" t="str">
        <f>'Data information'!C794</f>
        <v xml:space="preserve"> - H-200x150x6x9 mm.</v>
      </c>
      <c r="D577" s="449"/>
      <c r="E577" s="450" t="str">
        <f>'Data information'!D794</f>
        <v>กก.</v>
      </c>
      <c r="F577" s="449">
        <f>'Data information'!E794</f>
        <v>33.46</v>
      </c>
      <c r="G577" s="449">
        <f t="shared" si="54"/>
        <v>0</v>
      </c>
      <c r="H577" s="449">
        <f>'Data information'!F794</f>
        <v>0</v>
      </c>
      <c r="I577" s="449">
        <f t="shared" si="55"/>
        <v>0</v>
      </c>
      <c r="J577" s="449">
        <f t="shared" si="56"/>
        <v>0</v>
      </c>
      <c r="K577" s="460"/>
    </row>
    <row r="578" spans="1:11" s="500" customFormat="1" hidden="1">
      <c r="A578" s="460"/>
      <c r="B578" s="482"/>
      <c r="C578" s="489" t="str">
        <f>'Data information'!C795</f>
        <v xml:space="preserve"> - H-150x150x7x10 mm.</v>
      </c>
      <c r="D578" s="449"/>
      <c r="E578" s="450" t="str">
        <f>'Data information'!D795</f>
        <v>กก.</v>
      </c>
      <c r="F578" s="449">
        <f>'Data information'!E795</f>
        <v>35.61</v>
      </c>
      <c r="G578" s="449">
        <f t="shared" si="54"/>
        <v>0</v>
      </c>
      <c r="H578" s="449">
        <f>'Data information'!F795</f>
        <v>0</v>
      </c>
      <c r="I578" s="449">
        <f t="shared" si="55"/>
        <v>0</v>
      </c>
      <c r="J578" s="449">
        <f t="shared" si="56"/>
        <v>0</v>
      </c>
      <c r="K578" s="460"/>
    </row>
    <row r="579" spans="1:11" s="500" customFormat="1" hidden="1">
      <c r="A579" s="460"/>
      <c r="B579" s="482"/>
      <c r="C579" s="489" t="str">
        <f>'Data information'!C796</f>
        <v xml:space="preserve"> - L-150x150x12 mm.</v>
      </c>
      <c r="D579" s="449"/>
      <c r="E579" s="450" t="str">
        <f>'Data information'!D796</f>
        <v>กก.</v>
      </c>
      <c r="F579" s="449">
        <f>'Data information'!E796</f>
        <v>37.42</v>
      </c>
      <c r="G579" s="449">
        <f t="shared" si="54"/>
        <v>0</v>
      </c>
      <c r="H579" s="449">
        <f>'Data information'!F796</f>
        <v>0</v>
      </c>
      <c r="I579" s="449">
        <f t="shared" si="55"/>
        <v>0</v>
      </c>
      <c r="J579" s="449">
        <f t="shared" si="56"/>
        <v>0</v>
      </c>
      <c r="K579" s="460"/>
    </row>
    <row r="580" spans="1:11" s="500" customFormat="1" hidden="1">
      <c r="A580" s="460"/>
      <c r="B580" s="482"/>
      <c r="C580" s="489" t="str">
        <f>'Data information'!C797</f>
        <v xml:space="preserve"> - C-125X50X20X2.3mm.</v>
      </c>
      <c r="D580" s="449"/>
      <c r="E580" s="450" t="str">
        <f>'Data information'!D797</f>
        <v>กก.</v>
      </c>
      <c r="F580" s="449">
        <f>'Data information'!E797</f>
        <v>27.3</v>
      </c>
      <c r="G580" s="449">
        <f t="shared" si="54"/>
        <v>0</v>
      </c>
      <c r="H580" s="449">
        <f>'Data information'!F797</f>
        <v>0</v>
      </c>
      <c r="I580" s="449">
        <f t="shared" si="55"/>
        <v>0</v>
      </c>
      <c r="J580" s="449">
        <f t="shared" si="56"/>
        <v>0</v>
      </c>
      <c r="K580" s="460"/>
    </row>
    <row r="581" spans="1:11" s="500" customFormat="1" hidden="1">
      <c r="A581" s="460"/>
      <c r="B581" s="482"/>
      <c r="C581" s="489" t="str">
        <f>'Data information'!C798</f>
        <v xml:space="preserve"> - C-75X45X15X2.3mm.</v>
      </c>
      <c r="D581" s="449"/>
      <c r="E581" s="450" t="str">
        <f>'Data information'!D798</f>
        <v>กก.</v>
      </c>
      <c r="F581" s="449">
        <f>'Data information'!E798</f>
        <v>27.3</v>
      </c>
      <c r="G581" s="449">
        <f t="shared" si="54"/>
        <v>0</v>
      </c>
      <c r="H581" s="449">
        <f>'Data information'!F798</f>
        <v>0</v>
      </c>
      <c r="I581" s="449">
        <f t="shared" si="55"/>
        <v>0</v>
      </c>
      <c r="J581" s="449">
        <f t="shared" si="56"/>
        <v>0</v>
      </c>
      <c r="K581" s="460"/>
    </row>
    <row r="582" spans="1:11" s="500" customFormat="1" hidden="1">
      <c r="A582" s="460"/>
      <c r="B582" s="482"/>
      <c r="C582" s="489" t="str">
        <f>'Data information'!C799</f>
        <v xml:space="preserve"> - PL.300X300X16mm.</v>
      </c>
      <c r="D582" s="449"/>
      <c r="E582" s="450" t="str">
        <f>'Data information'!D799</f>
        <v>กก.</v>
      </c>
      <c r="F582" s="449">
        <f>'Data information'!E799</f>
        <v>30.5</v>
      </c>
      <c r="G582" s="449">
        <f t="shared" si="54"/>
        <v>0</v>
      </c>
      <c r="H582" s="449">
        <f>'Data information'!F799</f>
        <v>0</v>
      </c>
      <c r="I582" s="449">
        <f t="shared" si="55"/>
        <v>0</v>
      </c>
      <c r="J582" s="449">
        <f t="shared" si="56"/>
        <v>0</v>
      </c>
      <c r="K582" s="460"/>
    </row>
    <row r="583" spans="1:11" s="500" customFormat="1" hidden="1">
      <c r="A583" s="460"/>
      <c r="B583" s="482"/>
      <c r="C583" s="489" t="str">
        <f>'Data information'!C800</f>
        <v xml:space="preserve"> - Dowel DB20 (ฝังลึก 0.40 ม.)</v>
      </c>
      <c r="D583" s="449"/>
      <c r="E583" s="450" t="str">
        <f>'Data information'!D800</f>
        <v>กก.</v>
      </c>
      <c r="F583" s="449">
        <f>'Data information'!E800</f>
        <v>20.18</v>
      </c>
      <c r="G583" s="449">
        <f t="shared" si="54"/>
        <v>0</v>
      </c>
      <c r="H583" s="449">
        <f>'Data information'!F800</f>
        <v>0</v>
      </c>
      <c r="I583" s="449">
        <f t="shared" si="55"/>
        <v>0</v>
      </c>
      <c r="J583" s="449">
        <f t="shared" si="56"/>
        <v>0</v>
      </c>
      <c r="K583" s="460"/>
    </row>
    <row r="584" spans="1:11" s="500" customFormat="1" hidden="1">
      <c r="A584" s="460"/>
      <c r="B584" s="482"/>
      <c r="C584" s="489" t="str">
        <f>'Data information'!C801</f>
        <v xml:space="preserve"> - ค่าแรงเชื่อม ประกอบเหล็กโครงสร้าง</v>
      </c>
      <c r="D584" s="449"/>
      <c r="E584" s="450" t="str">
        <f>'Data information'!D801</f>
        <v>กก.</v>
      </c>
      <c r="F584" s="449">
        <f>'Data information'!E801</f>
        <v>0</v>
      </c>
      <c r="G584" s="449">
        <f t="shared" si="54"/>
        <v>0</v>
      </c>
      <c r="H584" s="449">
        <f>'Data information'!F801</f>
        <v>10</v>
      </c>
      <c r="I584" s="449">
        <f t="shared" si="55"/>
        <v>0</v>
      </c>
      <c r="J584" s="449">
        <f t="shared" si="56"/>
        <v>0</v>
      </c>
      <c r="K584" s="460"/>
    </row>
    <row r="585" spans="1:11" s="500" customFormat="1" hidden="1">
      <c r="A585" s="460"/>
      <c r="B585" s="482"/>
      <c r="C585" s="489" t="str">
        <f>'Data information'!C802</f>
        <v xml:space="preserve"> - ทาสีกันสนิม</v>
      </c>
      <c r="D585" s="449"/>
      <c r="E585" s="450" t="str">
        <f>'Data information'!D802</f>
        <v>ตร.ม.</v>
      </c>
      <c r="F585" s="449">
        <f>'Data information'!E802</f>
        <v>22.42</v>
      </c>
      <c r="G585" s="449">
        <f t="shared" si="54"/>
        <v>0</v>
      </c>
      <c r="H585" s="449">
        <f>'Data information'!F802</f>
        <v>30</v>
      </c>
      <c r="I585" s="449">
        <f t="shared" si="55"/>
        <v>0</v>
      </c>
      <c r="J585" s="449">
        <f t="shared" si="56"/>
        <v>0</v>
      </c>
      <c r="K585" s="460"/>
    </row>
    <row r="586" spans="1:11" s="500" customFormat="1" hidden="1">
      <c r="A586" s="460"/>
      <c r="B586" s="482"/>
      <c r="C586" s="489" t="str">
        <f>'Data information'!C803</f>
        <v xml:space="preserve"> - ทาสีน้ำมัน</v>
      </c>
      <c r="D586" s="449"/>
      <c r="E586" s="450" t="str">
        <f>'Data information'!D803</f>
        <v>ตร.ม.</v>
      </c>
      <c r="F586" s="449">
        <f>'Data information'!E803</f>
        <v>66.12</v>
      </c>
      <c r="G586" s="449">
        <f>D586*F586</f>
        <v>0</v>
      </c>
      <c r="H586" s="449">
        <f>'Data information'!F803</f>
        <v>30</v>
      </c>
      <c r="I586" s="449">
        <f>D586*H586</f>
        <v>0</v>
      </c>
      <c r="J586" s="449">
        <f>G586+I586</f>
        <v>0</v>
      </c>
      <c r="K586" s="460"/>
    </row>
    <row r="587" spans="1:11" s="500" customFormat="1" hidden="1">
      <c r="A587" s="460"/>
      <c r="B587" s="482"/>
      <c r="C587" s="485" t="str">
        <f>'Data information'!C804</f>
        <v>ห้อง Pantry</v>
      </c>
      <c r="D587" s="449"/>
      <c r="E587" s="450"/>
      <c r="F587" s="449"/>
      <c r="G587" s="449"/>
      <c r="H587" s="449"/>
      <c r="I587" s="449"/>
      <c r="J587" s="449"/>
      <c r="K587" s="469" t="s">
        <v>967</v>
      </c>
    </row>
    <row r="588" spans="1:11" s="500" customFormat="1" hidden="1">
      <c r="A588" s="460"/>
      <c r="B588" s="482"/>
      <c r="C588" s="489" t="str">
        <f>'Data information'!C805</f>
        <v xml:space="preserve"> - เคาน์เตอร์ คสล. หนา 0.10 กว้าง 0.60 Top กระเบื้องพอร์แลน ห้อง Pantry</v>
      </c>
      <c r="D588" s="449"/>
      <c r="E588" s="450" t="str">
        <f>'Data information'!D805</f>
        <v>ม.</v>
      </c>
      <c r="F588" s="449">
        <f>'Data information'!E805</f>
        <v>980</v>
      </c>
      <c r="G588" s="449">
        <f>D588*F588</f>
        <v>0</v>
      </c>
      <c r="H588" s="449">
        <f>'Data information'!F805</f>
        <v>0</v>
      </c>
      <c r="I588" s="449">
        <f>D588*H588</f>
        <v>0</v>
      </c>
      <c r="J588" s="449">
        <f>G588+I588</f>
        <v>0</v>
      </c>
      <c r="K588" s="460"/>
    </row>
    <row r="589" spans="1:11" s="500" customFormat="1" hidden="1">
      <c r="A589" s="460"/>
      <c r="B589" s="482"/>
      <c r="C589" s="489" t="str">
        <f>'Data information'!C806</f>
        <v xml:space="preserve"> - อ่างล้างจานสำเร็จรูป ชนิด 1 หลุม ชนิดติดใต้เคาน์เตอร์</v>
      </c>
      <c r="D589" s="449"/>
      <c r="E589" s="450" t="str">
        <f>'Data information'!D806</f>
        <v>ชุด</v>
      </c>
      <c r="F589" s="449">
        <f>'Data information'!E806</f>
        <v>1500</v>
      </c>
      <c r="G589" s="449">
        <f>D589*F589</f>
        <v>0</v>
      </c>
      <c r="H589" s="449">
        <f>'Data information'!F806</f>
        <v>0</v>
      </c>
      <c r="I589" s="449">
        <f>D589*H589</f>
        <v>0</v>
      </c>
      <c r="J589" s="449">
        <f>G589+I589</f>
        <v>0</v>
      </c>
      <c r="K589" s="460"/>
    </row>
    <row r="590" spans="1:11" s="500" customFormat="1" hidden="1">
      <c r="A590" s="480"/>
      <c r="B590" s="481"/>
      <c r="C590" s="485" t="str">
        <f>'Data information'!C807</f>
        <v>งานทาสี</v>
      </c>
      <c r="D590" s="449"/>
      <c r="E590" s="458"/>
      <c r="F590" s="451"/>
      <c r="G590" s="451"/>
      <c r="H590" s="451"/>
      <c r="I590" s="451"/>
      <c r="J590" s="451"/>
      <c r="K590" s="451"/>
    </row>
    <row r="591" spans="1:11" s="500" customFormat="1" hidden="1">
      <c r="A591" s="451"/>
      <c r="B591" s="475"/>
      <c r="C591" s="489" t="str">
        <f>'Data information'!C808</f>
        <v xml:space="preserve"> - สีน้ำพลาสติกอคิลิค 100% ชนิดทาภายนอก</v>
      </c>
      <c r="D591" s="449"/>
      <c r="E591" s="450" t="str">
        <f>'Data information'!D808</f>
        <v>ตร.ม.</v>
      </c>
      <c r="F591" s="449">
        <f>'Data information'!E808</f>
        <v>64.84</v>
      </c>
      <c r="G591" s="449">
        <f>D591*F591</f>
        <v>0</v>
      </c>
      <c r="H591" s="449">
        <f>'Data information'!F808</f>
        <v>31</v>
      </c>
      <c r="I591" s="449">
        <f>D591*H591</f>
        <v>0</v>
      </c>
      <c r="J591" s="449">
        <f>G591+I591</f>
        <v>0</v>
      </c>
      <c r="K591" s="469"/>
    </row>
    <row r="592" spans="1:11" s="500" customFormat="1" hidden="1">
      <c r="A592" s="460"/>
      <c r="B592" s="482"/>
      <c r="C592" s="489" t="str">
        <f>'Data information'!C809</f>
        <v xml:space="preserve"> - สีน้ำพลาสติกอคิลิค 100% ชนิดทาภายใน</v>
      </c>
      <c r="D592" s="449"/>
      <c r="E592" s="450" t="str">
        <f>'Data information'!D809</f>
        <v>ตร.ม.</v>
      </c>
      <c r="F592" s="449">
        <f>'Data information'!E809</f>
        <v>50.05</v>
      </c>
      <c r="G592" s="449">
        <f>D592*F592</f>
        <v>0</v>
      </c>
      <c r="H592" s="449">
        <f>'Data information'!F809</f>
        <v>28</v>
      </c>
      <c r="I592" s="449">
        <f>D592*H592</f>
        <v>0</v>
      </c>
      <c r="J592" s="449">
        <f>G592+I592</f>
        <v>0</v>
      </c>
      <c r="K592" s="460"/>
    </row>
    <row r="593" spans="1:11" s="500" customFormat="1" hidden="1">
      <c r="A593" s="460"/>
      <c r="B593" s="482"/>
      <c r="C593" s="489" t="str">
        <f>'Data information'!C810</f>
        <v xml:space="preserve"> - สีน้ำพลาสติกอคิลิค 100% ชนิดทาภายนอกและภายใน</v>
      </c>
      <c r="D593" s="449"/>
      <c r="E593" s="450" t="str">
        <f>'Data information'!D810</f>
        <v>ตร.ม.</v>
      </c>
      <c r="F593" s="449">
        <f>'Data information'!E810</f>
        <v>50.05</v>
      </c>
      <c r="G593" s="449">
        <f>D593*F593</f>
        <v>0</v>
      </c>
      <c r="H593" s="449">
        <f>'Data information'!F810</f>
        <v>28</v>
      </c>
      <c r="I593" s="449">
        <f>D593*H593</f>
        <v>0</v>
      </c>
      <c r="J593" s="449">
        <f>G593+I593</f>
        <v>0</v>
      </c>
      <c r="K593" s="460"/>
    </row>
    <row r="594" spans="1:11" s="500" customFormat="1" hidden="1">
      <c r="A594" s="460"/>
      <c r="B594" s="482"/>
      <c r="C594" s="489" t="str">
        <f>'Data information'!C811</f>
        <v xml:space="preserve"> - สีน้ำพลาสติกอคิลิค 100% สำหรับฝ้าเพดาน</v>
      </c>
      <c r="D594" s="449"/>
      <c r="E594" s="450" t="str">
        <f>'Data information'!D811</f>
        <v>ตร.ม.</v>
      </c>
      <c r="F594" s="449">
        <f>'Data information'!E811</f>
        <v>50.05</v>
      </c>
      <c r="G594" s="449">
        <f>D594*F594</f>
        <v>0</v>
      </c>
      <c r="H594" s="449">
        <f>'Data information'!F811</f>
        <v>28</v>
      </c>
      <c r="I594" s="449">
        <f>D594*H594</f>
        <v>0</v>
      </c>
      <c r="J594" s="449">
        <f>G594+I594</f>
        <v>0</v>
      </c>
      <c r="K594" s="460"/>
    </row>
    <row r="595" spans="1:11" s="500" customFormat="1" hidden="1">
      <c r="A595" s="460"/>
      <c r="B595" s="482"/>
      <c r="C595" s="489" t="str">
        <f>'Data information'!C812</f>
        <v xml:space="preserve"> - น้ำยากันตะใคร่สูตรน้ำมัน</v>
      </c>
      <c r="D595" s="449"/>
      <c r="E595" s="450" t="str">
        <f>'Data information'!D812</f>
        <v>ตร.ม.</v>
      </c>
      <c r="F595" s="449">
        <f>'Data information'!E812</f>
        <v>10</v>
      </c>
      <c r="G595" s="449">
        <f>D595*F595</f>
        <v>0</v>
      </c>
      <c r="H595" s="449">
        <f>'Data information'!F812</f>
        <v>20</v>
      </c>
      <c r="I595" s="449">
        <f>D595*H595</f>
        <v>0</v>
      </c>
      <c r="J595" s="449">
        <f>G595+I595</f>
        <v>0</v>
      </c>
      <c r="K595" s="460"/>
    </row>
    <row r="596" spans="1:11" s="500" customFormat="1">
      <c r="A596" s="460"/>
      <c r="B596" s="482"/>
      <c r="C596" s="476"/>
      <c r="D596" s="449"/>
      <c r="E596" s="450"/>
      <c r="F596" s="449"/>
      <c r="G596" s="449"/>
      <c r="H596" s="449"/>
      <c r="I596" s="449"/>
      <c r="J596" s="449"/>
      <c r="K596" s="460"/>
    </row>
    <row r="597" spans="1:11" s="500" customFormat="1">
      <c r="A597" s="464"/>
      <c r="B597" s="703" t="str">
        <f>"รวม"&amp;B121</f>
        <v>รวมหมวดงานสถาปัตยกรรม</v>
      </c>
      <c r="C597" s="703"/>
      <c r="D597" s="462"/>
      <c r="E597" s="463"/>
      <c r="F597" s="462"/>
      <c r="G597" s="462">
        <f>SUM(G121:G596)</f>
        <v>0</v>
      </c>
      <c r="H597" s="462"/>
      <c r="I597" s="462">
        <f>SUM(I121:I596)</f>
        <v>0</v>
      </c>
      <c r="J597" s="462">
        <f>SUM(J121:J596)</f>
        <v>0</v>
      </c>
      <c r="K597" s="464"/>
    </row>
  </sheetData>
  <mergeCells count="15">
    <mergeCell ref="B28:C28"/>
    <mergeCell ref="B35:C35"/>
    <mergeCell ref="B120:C120"/>
    <mergeCell ref="B597:C597"/>
    <mergeCell ref="H7:I7"/>
    <mergeCell ref="F6:H6"/>
    <mergeCell ref="A1:K1"/>
    <mergeCell ref="K2:K5"/>
    <mergeCell ref="D5:F5"/>
    <mergeCell ref="A7:A8"/>
    <mergeCell ref="B7:C8"/>
    <mergeCell ref="D7:D8"/>
    <mergeCell ref="E7:E8"/>
    <mergeCell ref="F7:G7"/>
    <mergeCell ref="K7:K8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ปร.4.2.9 (9)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New,Regular"&amp;12อาคารทางเชื่อม&amp;R&amp;"TH Sarabun New,Regular"ทางเชื่อม  9</oddFooter>
  </headerFooter>
  <rowBreaks count="4" manualBreakCount="4">
    <brk id="28" max="16383" man="1"/>
    <brk id="35" max="10" man="1"/>
    <brk id="55" max="16383" man="1"/>
    <brk id="120" max="10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0"/>
  <sheetViews>
    <sheetView view="pageBreakPreview" topLeftCell="A103" zoomScaleNormal="100" zoomScaleSheetLayoutView="100" workbookViewId="0">
      <selection activeCell="J14" sqref="J14"/>
    </sheetView>
  </sheetViews>
  <sheetFormatPr defaultColWidth="9.140625" defaultRowHeight="24"/>
  <cols>
    <col min="1" max="1" width="6.85546875" style="1" customWidth="1"/>
    <col min="2" max="2" width="2.140625" style="1" customWidth="1"/>
    <col min="3" max="3" width="54.28515625" style="1" customWidth="1"/>
    <col min="4" max="4" width="12.140625" style="1" customWidth="1"/>
    <col min="5" max="5" width="6.42578125" style="24" customWidth="1"/>
    <col min="6" max="6" width="14" style="1" customWidth="1"/>
    <col min="7" max="7" width="16.42578125" style="1" customWidth="1"/>
    <col min="8" max="8" width="12.140625" style="1" customWidth="1"/>
    <col min="9" max="9" width="16.42578125" style="1" customWidth="1"/>
    <col min="10" max="10" width="22.28515625" style="1" customWidth="1"/>
    <col min="11" max="11" width="15" style="1" customWidth="1"/>
    <col min="12" max="16384" width="9.140625" style="1"/>
  </cols>
  <sheetData>
    <row r="1" spans="1:11" ht="24.75" thickBot="1">
      <c r="A1" s="689" t="s">
        <v>928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</row>
    <row r="2" spans="1:11" ht="31.5" customHeight="1">
      <c r="A2" s="95" t="str">
        <f>"ส่วนที่ 2 ค่างานก่อสร้างตัวอาคาร     "&amp;'6'!C22</f>
        <v>ส่วนที่ 2 ค่างานก่อสร้างตัวอาคาร     อาคารทางเชื่อม</v>
      </c>
      <c r="B2" s="95"/>
      <c r="C2" s="96"/>
      <c r="D2" s="250"/>
      <c r="E2" s="438"/>
      <c r="F2" s="439"/>
      <c r="G2" s="266"/>
      <c r="H2" s="440" t="s">
        <v>941</v>
      </c>
      <c r="I2" s="265"/>
      <c r="J2" s="267" t="s">
        <v>929</v>
      </c>
      <c r="K2" s="690"/>
    </row>
    <row r="3" spans="1:11">
      <c r="A3" s="56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56"/>
      <c r="C3" s="57"/>
      <c r="D3" s="523"/>
      <c r="E3" s="523"/>
      <c r="F3" s="522"/>
      <c r="G3" s="208" t="s">
        <v>940</v>
      </c>
      <c r="H3" s="208"/>
      <c r="I3" s="431" t="s">
        <v>938</v>
      </c>
      <c r="J3" s="269" t="s">
        <v>929</v>
      </c>
      <c r="K3" s="691"/>
    </row>
    <row r="4" spans="1:11">
      <c r="A4" s="56" t="s">
        <v>887</v>
      </c>
      <c r="B4" s="56"/>
      <c r="C4" s="57"/>
      <c r="D4" s="519"/>
      <c r="E4" s="520"/>
      <c r="F4" s="520"/>
      <c r="G4" s="208" t="s">
        <v>940</v>
      </c>
      <c r="H4" s="208"/>
      <c r="I4" s="431" t="s">
        <v>938</v>
      </c>
      <c r="J4" s="269" t="s">
        <v>929</v>
      </c>
      <c r="K4" s="691"/>
    </row>
    <row r="5" spans="1:11">
      <c r="A5" s="56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56"/>
      <c r="C5" s="57"/>
      <c r="D5" s="601" t="s">
        <v>939</v>
      </c>
      <c r="E5" s="602"/>
      <c r="F5" s="602"/>
      <c r="G5" s="208" t="s">
        <v>940</v>
      </c>
      <c r="H5" s="208"/>
      <c r="I5" s="270" t="s">
        <v>938</v>
      </c>
      <c r="J5" s="271" t="s">
        <v>929</v>
      </c>
      <c r="K5" s="692"/>
    </row>
    <row r="6" spans="1:11" ht="24.75" thickBot="1">
      <c r="A6" s="105" t="s">
        <v>930</v>
      </c>
      <c r="B6" s="105"/>
      <c r="C6" s="106"/>
      <c r="D6" s="442" t="s">
        <v>931</v>
      </c>
      <c r="E6" s="108"/>
      <c r="F6" s="693">
        <f>ปก!D12</f>
        <v>0</v>
      </c>
      <c r="G6" s="693"/>
      <c r="H6" s="693"/>
      <c r="I6" s="107"/>
      <c r="J6" s="107"/>
      <c r="K6" s="107"/>
    </row>
    <row r="7" spans="1:11" ht="24.75" thickTop="1">
      <c r="A7" s="697" t="s">
        <v>905</v>
      </c>
      <c r="B7" s="696" t="s">
        <v>2</v>
      </c>
      <c r="C7" s="696"/>
      <c r="D7" s="696" t="s">
        <v>932</v>
      </c>
      <c r="E7" s="696" t="s">
        <v>584</v>
      </c>
      <c r="F7" s="696" t="s">
        <v>933</v>
      </c>
      <c r="G7" s="696"/>
      <c r="H7" s="696" t="s">
        <v>934</v>
      </c>
      <c r="I7" s="696"/>
      <c r="J7" s="432" t="s">
        <v>163</v>
      </c>
      <c r="K7" s="694" t="s">
        <v>894</v>
      </c>
    </row>
    <row r="8" spans="1:11" ht="24.75" thickBot="1">
      <c r="A8" s="698"/>
      <c r="B8" s="699"/>
      <c r="C8" s="699"/>
      <c r="D8" s="699"/>
      <c r="E8" s="699"/>
      <c r="F8" s="433" t="s">
        <v>935</v>
      </c>
      <c r="G8" s="433" t="s">
        <v>936</v>
      </c>
      <c r="H8" s="433" t="s">
        <v>935</v>
      </c>
      <c r="I8" s="433" t="s">
        <v>936</v>
      </c>
      <c r="J8" s="434" t="s">
        <v>937</v>
      </c>
      <c r="K8" s="695"/>
    </row>
    <row r="9" spans="1:11" s="500" customFormat="1" ht="24.75" thickTop="1">
      <c r="A9" s="513">
        <v>9.1</v>
      </c>
      <c r="B9" s="493"/>
      <c r="C9" s="494" t="str">
        <f>'5.2.09'!B13&amp; 1</f>
        <v>อาคารทางเชื่อม1</v>
      </c>
      <c r="D9" s="495"/>
      <c r="E9" s="496"/>
      <c r="F9" s="495"/>
      <c r="G9" s="495"/>
      <c r="H9" s="495"/>
      <c r="I9" s="495"/>
      <c r="J9" s="495"/>
      <c r="K9" s="495"/>
    </row>
    <row r="10" spans="1:11" s="500" customFormat="1">
      <c r="A10" s="474" t="s">
        <v>1327</v>
      </c>
      <c r="B10" s="475" t="s">
        <v>48</v>
      </c>
      <c r="C10" s="476"/>
      <c r="D10" s="449"/>
      <c r="E10" s="450"/>
      <c r="F10" s="449"/>
      <c r="G10" s="449" t="e">
        <f>G250</f>
        <v>#REF!</v>
      </c>
      <c r="H10" s="449"/>
      <c r="I10" s="449">
        <f>I250</f>
        <v>0</v>
      </c>
      <c r="J10" s="449" t="e">
        <f>G10+I10</f>
        <v>#REF!</v>
      </c>
      <c r="K10" s="451"/>
    </row>
    <row r="11" spans="1:11" s="500" customFormat="1">
      <c r="A11" s="451"/>
      <c r="B11" s="475"/>
      <c r="C11" s="476"/>
      <c r="D11" s="449"/>
      <c r="E11" s="450"/>
      <c r="F11" s="449"/>
      <c r="G11" s="449"/>
      <c r="H11" s="449"/>
      <c r="I11" s="449"/>
      <c r="J11" s="449"/>
      <c r="K11" s="451"/>
    </row>
    <row r="12" spans="1:11" s="500" customFormat="1">
      <c r="A12" s="474"/>
      <c r="B12" s="475"/>
      <c r="C12" s="476"/>
      <c r="D12" s="449"/>
      <c r="E12" s="450"/>
      <c r="F12" s="449"/>
      <c r="G12" s="449"/>
      <c r="H12" s="449"/>
      <c r="I12" s="449"/>
      <c r="J12" s="449"/>
      <c r="K12" s="451"/>
    </row>
    <row r="13" spans="1:11" s="500" customFormat="1">
      <c r="A13" s="474"/>
      <c r="B13" s="475"/>
      <c r="C13" s="476"/>
      <c r="D13" s="449"/>
      <c r="E13" s="450"/>
      <c r="F13" s="449"/>
      <c r="G13" s="449"/>
      <c r="H13" s="449"/>
      <c r="I13" s="449"/>
      <c r="J13" s="449"/>
      <c r="K13" s="451"/>
    </row>
    <row r="14" spans="1:11" s="500" customFormat="1">
      <c r="A14" s="451"/>
      <c r="B14" s="475"/>
      <c r="C14" s="476"/>
      <c r="D14" s="449"/>
      <c r="E14" s="450"/>
      <c r="F14" s="449"/>
      <c r="G14" s="449"/>
      <c r="H14" s="449"/>
      <c r="I14" s="449"/>
      <c r="J14" s="449"/>
      <c r="K14" s="451"/>
    </row>
    <row r="15" spans="1:11" s="500" customFormat="1">
      <c r="A15" s="474"/>
      <c r="B15" s="475"/>
      <c r="C15" s="476"/>
      <c r="D15" s="449"/>
      <c r="E15" s="450"/>
      <c r="F15" s="449"/>
      <c r="G15" s="449"/>
      <c r="H15" s="449"/>
      <c r="I15" s="449"/>
      <c r="J15" s="449"/>
      <c r="K15" s="451"/>
    </row>
    <row r="16" spans="1:11" s="500" customFormat="1">
      <c r="A16" s="451"/>
      <c r="B16" s="475"/>
      <c r="C16" s="476"/>
      <c r="D16" s="449"/>
      <c r="E16" s="450"/>
      <c r="F16" s="449"/>
      <c r="G16" s="449"/>
      <c r="H16" s="449"/>
      <c r="I16" s="449"/>
      <c r="J16" s="449"/>
      <c r="K16" s="451"/>
    </row>
    <row r="17" spans="1:11" s="500" customFormat="1">
      <c r="A17" s="451"/>
      <c r="B17" s="475"/>
      <c r="C17" s="476"/>
      <c r="D17" s="449"/>
      <c r="E17" s="450"/>
      <c r="F17" s="449"/>
      <c r="G17" s="449"/>
      <c r="H17" s="449"/>
      <c r="I17" s="449"/>
      <c r="J17" s="449"/>
      <c r="K17" s="451"/>
    </row>
    <row r="18" spans="1:11" s="500" customFormat="1">
      <c r="A18" s="451"/>
      <c r="B18" s="475"/>
      <c r="C18" s="476"/>
      <c r="D18" s="449"/>
      <c r="E18" s="450"/>
      <c r="F18" s="449"/>
      <c r="G18" s="449"/>
      <c r="H18" s="449"/>
      <c r="I18" s="449"/>
      <c r="J18" s="449"/>
      <c r="K18" s="451"/>
    </row>
    <row r="19" spans="1:11" s="500" customFormat="1">
      <c r="A19" s="451"/>
      <c r="B19" s="475"/>
      <c r="C19" s="476"/>
      <c r="D19" s="449"/>
      <c r="E19" s="450"/>
      <c r="F19" s="449"/>
      <c r="G19" s="449"/>
      <c r="H19" s="449"/>
      <c r="I19" s="449"/>
      <c r="J19" s="449"/>
      <c r="K19" s="451"/>
    </row>
    <row r="20" spans="1:11" s="500" customFormat="1">
      <c r="A20" s="451"/>
      <c r="B20" s="475"/>
      <c r="C20" s="476"/>
      <c r="D20" s="449"/>
      <c r="E20" s="450"/>
      <c r="F20" s="449"/>
      <c r="G20" s="449"/>
      <c r="H20" s="449"/>
      <c r="I20" s="449"/>
      <c r="J20" s="449"/>
      <c r="K20" s="451"/>
    </row>
    <row r="21" spans="1:11" s="500" customFormat="1">
      <c r="A21" s="451"/>
      <c r="B21" s="475"/>
      <c r="C21" s="476"/>
      <c r="D21" s="449"/>
      <c r="E21" s="450"/>
      <c r="F21" s="449"/>
      <c r="G21" s="449"/>
      <c r="H21" s="449"/>
      <c r="I21" s="449"/>
      <c r="J21" s="449"/>
      <c r="K21" s="451"/>
    </row>
    <row r="22" spans="1:11" s="500" customFormat="1">
      <c r="A22" s="451"/>
      <c r="B22" s="475"/>
      <c r="C22" s="476"/>
      <c r="D22" s="449"/>
      <c r="E22" s="450"/>
      <c r="F22" s="449"/>
      <c r="G22" s="449"/>
      <c r="H22" s="449"/>
      <c r="I22" s="449"/>
      <c r="J22" s="449"/>
      <c r="K22" s="451"/>
    </row>
    <row r="23" spans="1:11" s="500" customFormat="1">
      <c r="A23" s="451"/>
      <c r="B23" s="475"/>
      <c r="C23" s="476"/>
      <c r="D23" s="449"/>
      <c r="E23" s="450"/>
      <c r="F23" s="449"/>
      <c r="G23" s="449"/>
      <c r="H23" s="449"/>
      <c r="I23" s="449"/>
      <c r="J23" s="449"/>
      <c r="K23" s="451"/>
    </row>
    <row r="24" spans="1:11" s="500" customFormat="1">
      <c r="A24" s="451"/>
      <c r="B24" s="475"/>
      <c r="C24" s="476"/>
      <c r="D24" s="449"/>
      <c r="E24" s="450"/>
      <c r="F24" s="449"/>
      <c r="G24" s="449"/>
      <c r="H24" s="449"/>
      <c r="I24" s="449"/>
      <c r="J24" s="449"/>
      <c r="K24" s="451"/>
    </row>
    <row r="25" spans="1:11" s="500" customFormat="1">
      <c r="A25" s="451"/>
      <c r="B25" s="475"/>
      <c r="C25" s="476"/>
      <c r="D25" s="449"/>
      <c r="E25" s="450"/>
      <c r="F25" s="449"/>
      <c r="G25" s="449"/>
      <c r="H25" s="449"/>
      <c r="I25" s="449"/>
      <c r="J25" s="449"/>
      <c r="K25" s="451"/>
    </row>
    <row r="26" spans="1:11" s="500" customFormat="1">
      <c r="A26" s="451"/>
      <c r="B26" s="475"/>
      <c r="C26" s="476"/>
      <c r="D26" s="449"/>
      <c r="E26" s="450"/>
      <c r="F26" s="449"/>
      <c r="G26" s="449"/>
      <c r="H26" s="449"/>
      <c r="I26" s="449"/>
      <c r="J26" s="449"/>
      <c r="K26" s="451"/>
    </row>
    <row r="27" spans="1:11" s="500" customFormat="1">
      <c r="A27" s="454"/>
      <c r="B27" s="477"/>
      <c r="C27" s="478"/>
      <c r="D27" s="452"/>
      <c r="E27" s="453"/>
      <c r="F27" s="452"/>
      <c r="G27" s="452"/>
      <c r="H27" s="452"/>
      <c r="I27" s="452"/>
      <c r="J27" s="452"/>
      <c r="K27" s="454"/>
    </row>
    <row r="28" spans="1:11" s="500" customFormat="1" ht="24.75" thickBot="1">
      <c r="A28" s="479"/>
      <c r="B28" s="702" t="str">
        <f>"รวม "&amp;C9</f>
        <v>รวม อาคารทางเชื่อม1</v>
      </c>
      <c r="C28" s="702"/>
      <c r="D28" s="455"/>
      <c r="E28" s="456"/>
      <c r="F28" s="455"/>
      <c r="G28" s="455" t="e">
        <f>SUM(G9:G27)</f>
        <v>#REF!</v>
      </c>
      <c r="H28" s="455"/>
      <c r="I28" s="455">
        <f>SUM(I9:I27)</f>
        <v>0</v>
      </c>
      <c r="J28" s="455" t="e">
        <f>SUM(J9:J27)</f>
        <v>#REF!</v>
      </c>
      <c r="K28" s="457"/>
    </row>
    <row r="29" spans="1:11" s="500" customFormat="1" ht="24.75" thickTop="1">
      <c r="A29" s="514" t="str">
        <f>A10</f>
        <v>9.10.1</v>
      </c>
      <c r="B29" s="515" t="str">
        <f>B10</f>
        <v>หมวดงานวิศวกรรมไฟฟ้า</v>
      </c>
      <c r="C29" s="516"/>
      <c r="D29" s="517"/>
      <c r="E29" s="518"/>
      <c r="F29" s="517"/>
      <c r="G29" s="517"/>
      <c r="H29" s="517"/>
      <c r="I29" s="517"/>
      <c r="J29" s="517"/>
      <c r="K29" s="517"/>
    </row>
    <row r="30" spans="1:11" s="500" customFormat="1" hidden="1">
      <c r="A30" s="480"/>
      <c r="B30" s="481"/>
      <c r="C30" s="485" t="str">
        <f>'Data information'!C814</f>
        <v>ตู้ M D B,ตู้ EMDB , ตู้ ATS และ ตู้CAP</v>
      </c>
      <c r="D30" s="451"/>
      <c r="E30" s="458"/>
      <c r="F30" s="451"/>
      <c r="G30" s="451"/>
      <c r="H30" s="451"/>
      <c r="I30" s="451"/>
      <c r="J30" s="451"/>
      <c r="K30" s="451"/>
    </row>
    <row r="31" spans="1:11" s="500" customFormat="1" hidden="1">
      <c r="A31" s="451"/>
      <c r="B31" s="475"/>
      <c r="C31" s="476" t="str">
        <f>'Data information'!C815</f>
        <v xml:space="preserve"> -   ACB 3500 AT. 3P</v>
      </c>
      <c r="D31" s="449"/>
      <c r="E31" s="450" t="str">
        <f>'Data information'!D815</f>
        <v>ตัว</v>
      </c>
      <c r="F31" s="449">
        <f>'Data information'!E815</f>
        <v>473000</v>
      </c>
      <c r="G31" s="449">
        <f>D31*F31</f>
        <v>0</v>
      </c>
      <c r="H31" s="449">
        <f>'Data information'!F815</f>
        <v>0</v>
      </c>
      <c r="I31" s="449">
        <f>D31*H31</f>
        <v>0</v>
      </c>
      <c r="J31" s="449">
        <f>G31+I31</f>
        <v>0</v>
      </c>
      <c r="K31" s="469"/>
    </row>
    <row r="32" spans="1:11" s="500" customFormat="1" hidden="1">
      <c r="A32" s="451"/>
      <c r="B32" s="475"/>
      <c r="C32" s="476" t="str">
        <f>'Data information'!C816</f>
        <v xml:space="preserve"> -  MCCB 1250 AT. 3P</v>
      </c>
      <c r="D32" s="449"/>
      <c r="E32" s="450" t="str">
        <f>'Data information'!D816</f>
        <v>ตัว</v>
      </c>
      <c r="F32" s="449">
        <f>'Data information'!E816</f>
        <v>90700</v>
      </c>
      <c r="G32" s="449">
        <f t="shared" ref="G32:G95" si="0">D32*F32</f>
        <v>0</v>
      </c>
      <c r="H32" s="449">
        <f>'Data information'!F816</f>
        <v>0</v>
      </c>
      <c r="I32" s="449">
        <f t="shared" ref="I32:I95" si="1">D32*H32</f>
        <v>0</v>
      </c>
      <c r="J32" s="449">
        <f t="shared" ref="J32:J95" si="2">G32+I32</f>
        <v>0</v>
      </c>
      <c r="K32" s="469"/>
    </row>
    <row r="33" spans="1:11" s="500" customFormat="1" hidden="1">
      <c r="A33" s="451"/>
      <c r="B33" s="475"/>
      <c r="C33" s="476" t="str">
        <f>'Data information'!C817</f>
        <v xml:space="preserve"> -  MCCB 800 AT. 3P</v>
      </c>
      <c r="D33" s="449"/>
      <c r="E33" s="450" t="str">
        <f>'Data information'!D817</f>
        <v>ตัว</v>
      </c>
      <c r="F33" s="449">
        <f>'Data information'!E817</f>
        <v>82100</v>
      </c>
      <c r="G33" s="449">
        <f t="shared" si="0"/>
        <v>0</v>
      </c>
      <c r="H33" s="449">
        <f>'Data information'!F817</f>
        <v>0</v>
      </c>
      <c r="I33" s="449">
        <f t="shared" si="1"/>
        <v>0</v>
      </c>
      <c r="J33" s="449">
        <f t="shared" si="2"/>
        <v>0</v>
      </c>
      <c r="K33" s="469"/>
    </row>
    <row r="34" spans="1:11" s="500" customFormat="1" hidden="1">
      <c r="A34" s="451"/>
      <c r="B34" s="475"/>
      <c r="C34" s="476" t="str">
        <f>'Data information'!C818</f>
        <v xml:space="preserve"> -  MCCB 630 AT. 3P</v>
      </c>
      <c r="D34" s="449"/>
      <c r="E34" s="450" t="str">
        <f>'Data information'!D818</f>
        <v>ตัว</v>
      </c>
      <c r="F34" s="449">
        <f>'Data information'!E818</f>
        <v>18900</v>
      </c>
      <c r="G34" s="449">
        <f t="shared" si="0"/>
        <v>0</v>
      </c>
      <c r="H34" s="449">
        <f>'Data information'!F818</f>
        <v>0</v>
      </c>
      <c r="I34" s="449">
        <f t="shared" si="1"/>
        <v>0</v>
      </c>
      <c r="J34" s="449">
        <f t="shared" si="2"/>
        <v>0</v>
      </c>
      <c r="K34" s="469"/>
    </row>
    <row r="35" spans="1:11" s="500" customFormat="1" hidden="1">
      <c r="A35" s="451"/>
      <c r="B35" s="475"/>
      <c r="C35" s="476" t="str">
        <f>'Data information'!C819</f>
        <v xml:space="preserve"> -  MCCB 500 AT. 3P</v>
      </c>
      <c r="D35" s="449"/>
      <c r="E35" s="450" t="str">
        <f>'Data information'!D819</f>
        <v>ตัว</v>
      </c>
      <c r="F35" s="449">
        <f>'Data information'!E819</f>
        <v>18900</v>
      </c>
      <c r="G35" s="449">
        <f t="shared" si="0"/>
        <v>0</v>
      </c>
      <c r="H35" s="449">
        <f>'Data information'!F819</f>
        <v>0</v>
      </c>
      <c r="I35" s="449">
        <f t="shared" si="1"/>
        <v>0</v>
      </c>
      <c r="J35" s="449">
        <f t="shared" si="2"/>
        <v>0</v>
      </c>
      <c r="K35" s="469"/>
    </row>
    <row r="36" spans="1:11" s="500" customFormat="1" hidden="1">
      <c r="A36" s="451"/>
      <c r="B36" s="475"/>
      <c r="C36" s="476" t="str">
        <f>'Data information'!C820</f>
        <v xml:space="preserve"> -  MCCB 400 AT. 3P</v>
      </c>
      <c r="D36" s="449"/>
      <c r="E36" s="450" t="str">
        <f>'Data information'!D820</f>
        <v>ตัว</v>
      </c>
      <c r="F36" s="449">
        <f>'Data information'!E820</f>
        <v>17800</v>
      </c>
      <c r="G36" s="449">
        <f t="shared" si="0"/>
        <v>0</v>
      </c>
      <c r="H36" s="449">
        <f>'Data information'!F820</f>
        <v>0</v>
      </c>
      <c r="I36" s="449">
        <f t="shared" si="1"/>
        <v>0</v>
      </c>
      <c r="J36" s="449">
        <f t="shared" si="2"/>
        <v>0</v>
      </c>
      <c r="K36" s="469"/>
    </row>
    <row r="37" spans="1:11" s="500" customFormat="1" hidden="1">
      <c r="A37" s="451"/>
      <c r="B37" s="475"/>
      <c r="C37" s="476" t="str">
        <f>'Data information'!C821</f>
        <v xml:space="preserve"> -  MCCB 300 AT. 3P</v>
      </c>
      <c r="D37" s="449"/>
      <c r="E37" s="450" t="str">
        <f>'Data information'!D821</f>
        <v>ตัว</v>
      </c>
      <c r="F37" s="449">
        <f>'Data information'!E821</f>
        <v>17800</v>
      </c>
      <c r="G37" s="449">
        <f t="shared" si="0"/>
        <v>0</v>
      </c>
      <c r="H37" s="449">
        <f>'Data information'!F821</f>
        <v>0</v>
      </c>
      <c r="I37" s="449">
        <f t="shared" si="1"/>
        <v>0</v>
      </c>
      <c r="J37" s="449">
        <f t="shared" si="2"/>
        <v>0</v>
      </c>
      <c r="K37" s="469"/>
    </row>
    <row r="38" spans="1:11" s="500" customFormat="1" hidden="1">
      <c r="A38" s="451"/>
      <c r="B38" s="475"/>
      <c r="C38" s="476" t="str">
        <f>'Data information'!C822</f>
        <v xml:space="preserve"> -  MCCB 150 AT. 3P</v>
      </c>
      <c r="D38" s="449"/>
      <c r="E38" s="450" t="str">
        <f>'Data information'!D822</f>
        <v>ตัว</v>
      </c>
      <c r="F38" s="449">
        <f>'Data information'!E822</f>
        <v>6360</v>
      </c>
      <c r="G38" s="449">
        <f t="shared" si="0"/>
        <v>0</v>
      </c>
      <c r="H38" s="449">
        <f>'Data information'!F822</f>
        <v>0</v>
      </c>
      <c r="I38" s="449">
        <f t="shared" si="1"/>
        <v>0</v>
      </c>
      <c r="J38" s="449">
        <f t="shared" si="2"/>
        <v>0</v>
      </c>
      <c r="K38" s="469"/>
    </row>
    <row r="39" spans="1:11" s="500" customFormat="1" hidden="1">
      <c r="A39" s="451"/>
      <c r="B39" s="475"/>
      <c r="C39" s="476" t="str">
        <f>'Data information'!C823</f>
        <v xml:space="preserve"> -  MCCB 80 AT. 3P</v>
      </c>
      <c r="D39" s="449"/>
      <c r="E39" s="450" t="str">
        <f>'Data information'!D823</f>
        <v>ตัว</v>
      </c>
      <c r="F39" s="449">
        <f>'Data information'!E823</f>
        <v>3850</v>
      </c>
      <c r="G39" s="449">
        <f t="shared" si="0"/>
        <v>0</v>
      </c>
      <c r="H39" s="449">
        <f>'Data information'!F823</f>
        <v>0</v>
      </c>
      <c r="I39" s="449">
        <f t="shared" si="1"/>
        <v>0</v>
      </c>
      <c r="J39" s="449">
        <f t="shared" si="2"/>
        <v>0</v>
      </c>
      <c r="K39" s="469"/>
    </row>
    <row r="40" spans="1:11" s="500" customFormat="1" hidden="1">
      <c r="A40" s="451"/>
      <c r="B40" s="475"/>
      <c r="C40" s="476" t="str">
        <f>'Data information'!C824</f>
        <v xml:space="preserve"> -  MCCB 60 AT. 3P</v>
      </c>
      <c r="D40" s="449"/>
      <c r="E40" s="450" t="str">
        <f>'Data information'!D824</f>
        <v>ตัว</v>
      </c>
      <c r="F40" s="449">
        <f>'Data information'!E824</f>
        <v>3850</v>
      </c>
      <c r="G40" s="449">
        <f t="shared" si="0"/>
        <v>0</v>
      </c>
      <c r="H40" s="449">
        <f>'Data information'!F824</f>
        <v>0</v>
      </c>
      <c r="I40" s="449">
        <f t="shared" si="1"/>
        <v>0</v>
      </c>
      <c r="J40" s="449">
        <f t="shared" si="2"/>
        <v>0</v>
      </c>
      <c r="K40" s="469"/>
    </row>
    <row r="41" spans="1:11" s="500" customFormat="1" hidden="1">
      <c r="A41" s="451"/>
      <c r="B41" s="475"/>
      <c r="C41" s="476" t="str">
        <f>'Data information'!C825</f>
        <v xml:space="preserve"> -  MCCB 50 AT. 3P</v>
      </c>
      <c r="D41" s="449"/>
      <c r="E41" s="450" t="str">
        <f>'Data information'!D825</f>
        <v>ตัว</v>
      </c>
      <c r="F41" s="449">
        <f>'Data information'!E825</f>
        <v>3850</v>
      </c>
      <c r="G41" s="449">
        <f t="shared" si="0"/>
        <v>0</v>
      </c>
      <c r="H41" s="449">
        <f>'Data information'!F825</f>
        <v>0</v>
      </c>
      <c r="I41" s="449">
        <f t="shared" si="1"/>
        <v>0</v>
      </c>
      <c r="J41" s="449">
        <f t="shared" si="2"/>
        <v>0</v>
      </c>
      <c r="K41" s="469"/>
    </row>
    <row r="42" spans="1:11" s="500" customFormat="1" hidden="1">
      <c r="A42" s="451"/>
      <c r="B42" s="475"/>
      <c r="C42" s="476" t="str">
        <f>'Data information'!C826</f>
        <v xml:space="preserve"> -  MCCB 30 AT. 3P</v>
      </c>
      <c r="D42" s="449"/>
      <c r="E42" s="450" t="str">
        <f>'Data information'!D826</f>
        <v>ตัว</v>
      </c>
      <c r="F42" s="449">
        <f>'Data information'!E826</f>
        <v>3850</v>
      </c>
      <c r="G42" s="449">
        <f t="shared" si="0"/>
        <v>0</v>
      </c>
      <c r="H42" s="449">
        <f>'Data information'!F826</f>
        <v>0</v>
      </c>
      <c r="I42" s="449">
        <f t="shared" si="1"/>
        <v>0</v>
      </c>
      <c r="J42" s="449">
        <f t="shared" si="2"/>
        <v>0</v>
      </c>
      <c r="K42" s="469"/>
    </row>
    <row r="43" spans="1:11" s="500" customFormat="1" hidden="1">
      <c r="A43" s="451"/>
      <c r="B43" s="475"/>
      <c r="C43" s="476" t="str">
        <f>'Data information'!C827</f>
        <v xml:space="preserve"> -  ตู้ MDB,ตู้ EMDB , ตู้ ATS และ ตู้CAP พร้อมอุปกรณ์ประกอบตู้</v>
      </c>
      <c r="D43" s="449"/>
      <c r="E43" s="450" t="str">
        <f>'Data information'!D827</f>
        <v>ตู้</v>
      </c>
      <c r="F43" s="449">
        <f>'Data information'!E827</f>
        <v>2499130</v>
      </c>
      <c r="G43" s="449">
        <f t="shared" si="0"/>
        <v>0</v>
      </c>
      <c r="H43" s="449">
        <f>'Data information'!F827</f>
        <v>5000</v>
      </c>
      <c r="I43" s="449">
        <f t="shared" si="1"/>
        <v>0</v>
      </c>
      <c r="J43" s="449">
        <f t="shared" si="2"/>
        <v>0</v>
      </c>
      <c r="K43" s="469"/>
    </row>
    <row r="44" spans="1:11" s="500" customFormat="1" hidden="1">
      <c r="A44" s="451"/>
      <c r="B44" s="475"/>
      <c r="C44" s="476" t="str">
        <f>'Data information'!C828</f>
        <v xml:space="preserve"> -  ระบบกราวด์ตู้ </v>
      </c>
      <c r="D44" s="449"/>
      <c r="E44" s="450" t="str">
        <f>'Data information'!D828</f>
        <v>ชุด</v>
      </c>
      <c r="F44" s="449">
        <f>'Data information'!E828</f>
        <v>9316.4</v>
      </c>
      <c r="G44" s="449">
        <f t="shared" si="0"/>
        <v>0</v>
      </c>
      <c r="H44" s="449">
        <f>'Data information'!F828</f>
        <v>1800</v>
      </c>
      <c r="I44" s="449">
        <f t="shared" si="1"/>
        <v>0</v>
      </c>
      <c r="J44" s="449">
        <f t="shared" si="2"/>
        <v>0</v>
      </c>
      <c r="K44" s="469"/>
    </row>
    <row r="45" spans="1:11" s="500" customFormat="1">
      <c r="A45" s="451"/>
      <c r="B45" s="475"/>
      <c r="C45" s="485" t="str">
        <f>'Data information'!C829</f>
        <v xml:space="preserve"> ตู้ DB และ ตู้ PANEL BOARD</v>
      </c>
      <c r="D45" s="449"/>
      <c r="E45" s="450"/>
      <c r="F45" s="449"/>
      <c r="G45" s="449"/>
      <c r="H45" s="449"/>
      <c r="I45" s="449"/>
      <c r="J45" s="449"/>
      <c r="K45" s="469"/>
    </row>
    <row r="46" spans="1:11" s="500" customFormat="1" hidden="1">
      <c r="A46" s="451"/>
      <c r="B46" s="475"/>
      <c r="C46" s="476" t="str">
        <f>'Data information'!C830</f>
        <v xml:space="preserve"> -  MCCB 800 AT. 3P</v>
      </c>
      <c r="D46" s="449"/>
      <c r="E46" s="450" t="str">
        <f>'Data information'!D830</f>
        <v>ตัว</v>
      </c>
      <c r="F46" s="449">
        <f>'Data information'!E830</f>
        <v>82100</v>
      </c>
      <c r="G46" s="449">
        <f t="shared" si="0"/>
        <v>0</v>
      </c>
      <c r="H46" s="449">
        <f>'Data information'!F830</f>
        <v>0</v>
      </c>
      <c r="I46" s="449">
        <f t="shared" si="1"/>
        <v>0</v>
      </c>
      <c r="J46" s="449">
        <f t="shared" si="2"/>
        <v>0</v>
      </c>
      <c r="K46" s="469"/>
    </row>
    <row r="47" spans="1:11" s="500" customFormat="1" hidden="1">
      <c r="A47" s="451"/>
      <c r="B47" s="475"/>
      <c r="C47" s="476" t="str">
        <f>'Data information'!C831</f>
        <v xml:space="preserve"> -  MCCB 630 AT. 3P</v>
      </c>
      <c r="D47" s="449"/>
      <c r="E47" s="450" t="str">
        <f>'Data information'!D831</f>
        <v>ตัว</v>
      </c>
      <c r="F47" s="449">
        <f>'Data information'!E831</f>
        <v>18900</v>
      </c>
      <c r="G47" s="449">
        <f t="shared" si="0"/>
        <v>0</v>
      </c>
      <c r="H47" s="449">
        <f>'Data information'!F831</f>
        <v>0</v>
      </c>
      <c r="I47" s="449">
        <f t="shared" si="1"/>
        <v>0</v>
      </c>
      <c r="J47" s="449">
        <f t="shared" si="2"/>
        <v>0</v>
      </c>
      <c r="K47" s="469"/>
    </row>
    <row r="48" spans="1:11" s="500" customFormat="1" hidden="1">
      <c r="A48" s="451"/>
      <c r="B48" s="475"/>
      <c r="C48" s="476" t="str">
        <f>'Data information'!C832</f>
        <v xml:space="preserve"> -  MCCB 500 AT. 3P</v>
      </c>
      <c r="D48" s="449"/>
      <c r="E48" s="450" t="str">
        <f>'Data information'!D832</f>
        <v>ตัว</v>
      </c>
      <c r="F48" s="449">
        <f>'Data information'!E832</f>
        <v>18900</v>
      </c>
      <c r="G48" s="449">
        <f t="shared" si="0"/>
        <v>0</v>
      </c>
      <c r="H48" s="449">
        <f>'Data information'!F832</f>
        <v>0</v>
      </c>
      <c r="I48" s="449">
        <f t="shared" si="1"/>
        <v>0</v>
      </c>
      <c r="J48" s="449">
        <f t="shared" si="2"/>
        <v>0</v>
      </c>
      <c r="K48" s="469"/>
    </row>
    <row r="49" spans="1:11" s="500" customFormat="1" hidden="1">
      <c r="A49" s="451"/>
      <c r="B49" s="475"/>
      <c r="C49" s="476" t="str">
        <f>'Data information'!C833</f>
        <v xml:space="preserve"> -  MCCB 400 AT. 3P</v>
      </c>
      <c r="D49" s="449"/>
      <c r="E49" s="450" t="str">
        <f>'Data information'!D833</f>
        <v>ตัว</v>
      </c>
      <c r="F49" s="449">
        <f>'Data information'!E833</f>
        <v>17800</v>
      </c>
      <c r="G49" s="449">
        <f t="shared" si="0"/>
        <v>0</v>
      </c>
      <c r="H49" s="449">
        <f>'Data information'!F833</f>
        <v>0</v>
      </c>
      <c r="I49" s="449">
        <f t="shared" si="1"/>
        <v>0</v>
      </c>
      <c r="J49" s="449">
        <f t="shared" si="2"/>
        <v>0</v>
      </c>
      <c r="K49" s="469"/>
    </row>
    <row r="50" spans="1:11" s="500" customFormat="1" hidden="1">
      <c r="A50" s="451"/>
      <c r="B50" s="475"/>
      <c r="C50" s="476" t="str">
        <f>'Data information'!C834</f>
        <v xml:space="preserve"> -  MCCB 300 AT. 3P</v>
      </c>
      <c r="D50" s="449"/>
      <c r="E50" s="450" t="str">
        <f>'Data information'!D834</f>
        <v>ตัว</v>
      </c>
      <c r="F50" s="449">
        <f>'Data information'!E834</f>
        <v>17800</v>
      </c>
      <c r="G50" s="449">
        <f t="shared" si="0"/>
        <v>0</v>
      </c>
      <c r="H50" s="449">
        <f>'Data information'!F834</f>
        <v>0</v>
      </c>
      <c r="I50" s="449">
        <f t="shared" si="1"/>
        <v>0</v>
      </c>
      <c r="J50" s="449">
        <f t="shared" si="2"/>
        <v>0</v>
      </c>
      <c r="K50" s="469"/>
    </row>
    <row r="51" spans="1:11" s="500" customFormat="1" hidden="1">
      <c r="A51" s="451"/>
      <c r="B51" s="475"/>
      <c r="C51" s="476" t="str">
        <f>'Data information'!C835</f>
        <v xml:space="preserve"> -  MCCB 150 AT. 3P</v>
      </c>
      <c r="D51" s="449"/>
      <c r="E51" s="450" t="str">
        <f>'Data information'!D835</f>
        <v>ตัว</v>
      </c>
      <c r="F51" s="449">
        <f>'Data information'!E835</f>
        <v>6360</v>
      </c>
      <c r="G51" s="449">
        <f t="shared" si="0"/>
        <v>0</v>
      </c>
      <c r="H51" s="449">
        <f>'Data information'!F835</f>
        <v>0</v>
      </c>
      <c r="I51" s="449">
        <f t="shared" si="1"/>
        <v>0</v>
      </c>
      <c r="J51" s="449">
        <f t="shared" si="2"/>
        <v>0</v>
      </c>
      <c r="K51" s="469"/>
    </row>
    <row r="52" spans="1:11" s="500" customFormat="1" hidden="1">
      <c r="A52" s="451"/>
      <c r="B52" s="475"/>
      <c r="C52" s="476" t="str">
        <f>'Data information'!C836</f>
        <v xml:space="preserve"> -  MCCB 125 AT. 3P</v>
      </c>
      <c r="D52" s="449"/>
      <c r="E52" s="450" t="str">
        <f>'Data information'!D836</f>
        <v>ตัว</v>
      </c>
      <c r="F52" s="449">
        <f>'Data information'!E836</f>
        <v>6360</v>
      </c>
      <c r="G52" s="449">
        <f t="shared" si="0"/>
        <v>0</v>
      </c>
      <c r="H52" s="449">
        <f>'Data information'!F836</f>
        <v>0</v>
      </c>
      <c r="I52" s="449">
        <f t="shared" si="1"/>
        <v>0</v>
      </c>
      <c r="J52" s="449">
        <f t="shared" si="2"/>
        <v>0</v>
      </c>
      <c r="K52" s="469"/>
    </row>
    <row r="53" spans="1:11" s="500" customFormat="1" hidden="1">
      <c r="A53" s="451"/>
      <c r="B53" s="475"/>
      <c r="C53" s="476" t="str">
        <f>'Data information'!C837</f>
        <v xml:space="preserve"> -  MCCB 100 AT. 3P</v>
      </c>
      <c r="D53" s="449"/>
      <c r="E53" s="450" t="str">
        <f>'Data information'!D837</f>
        <v>ตัว</v>
      </c>
      <c r="F53" s="449">
        <f>'Data information'!E837</f>
        <v>4430</v>
      </c>
      <c r="G53" s="449">
        <f t="shared" si="0"/>
        <v>0</v>
      </c>
      <c r="H53" s="449">
        <f>'Data information'!F837</f>
        <v>0</v>
      </c>
      <c r="I53" s="449">
        <f t="shared" si="1"/>
        <v>0</v>
      </c>
      <c r="J53" s="449">
        <f t="shared" si="2"/>
        <v>0</v>
      </c>
      <c r="K53" s="469"/>
    </row>
    <row r="54" spans="1:11" s="500" customFormat="1" hidden="1">
      <c r="A54" s="451"/>
      <c r="B54" s="475"/>
      <c r="C54" s="476" t="str">
        <f>'Data information'!C838</f>
        <v xml:space="preserve"> -  MCCB 90 AT. 3P</v>
      </c>
      <c r="D54" s="449"/>
      <c r="E54" s="450" t="str">
        <f>'Data information'!D838</f>
        <v>ตัว</v>
      </c>
      <c r="F54" s="449">
        <f>'Data information'!E838</f>
        <v>3850</v>
      </c>
      <c r="G54" s="449">
        <f t="shared" si="0"/>
        <v>0</v>
      </c>
      <c r="H54" s="449">
        <f>'Data information'!F838</f>
        <v>0</v>
      </c>
      <c r="I54" s="449">
        <f t="shared" si="1"/>
        <v>0</v>
      </c>
      <c r="J54" s="449">
        <f t="shared" si="2"/>
        <v>0</v>
      </c>
      <c r="K54" s="469"/>
    </row>
    <row r="55" spans="1:11" s="500" customFormat="1" hidden="1">
      <c r="A55" s="451"/>
      <c r="B55" s="475"/>
      <c r="C55" s="476" t="str">
        <f>'Data information'!C839</f>
        <v xml:space="preserve"> -  MCCB 80 AT. 3P</v>
      </c>
      <c r="D55" s="449"/>
      <c r="E55" s="450" t="str">
        <f>'Data information'!D839</f>
        <v>ตัว</v>
      </c>
      <c r="F55" s="449">
        <f>'Data information'!E839</f>
        <v>3850</v>
      </c>
      <c r="G55" s="449">
        <f t="shared" si="0"/>
        <v>0</v>
      </c>
      <c r="H55" s="449">
        <f>'Data information'!F839</f>
        <v>0</v>
      </c>
      <c r="I55" s="449">
        <f t="shared" si="1"/>
        <v>0</v>
      </c>
      <c r="J55" s="449">
        <f t="shared" si="2"/>
        <v>0</v>
      </c>
      <c r="K55" s="469"/>
    </row>
    <row r="56" spans="1:11" s="500" customFormat="1" hidden="1">
      <c r="A56" s="451"/>
      <c r="B56" s="475"/>
      <c r="C56" s="476" t="str">
        <f>'Data information'!C840</f>
        <v xml:space="preserve"> -  MCCB 60 AT. 3P</v>
      </c>
      <c r="D56" s="449"/>
      <c r="E56" s="450" t="str">
        <f>'Data information'!D840</f>
        <v>ตัว</v>
      </c>
      <c r="F56" s="449">
        <f>'Data information'!E840</f>
        <v>3850</v>
      </c>
      <c r="G56" s="449">
        <f t="shared" si="0"/>
        <v>0</v>
      </c>
      <c r="H56" s="449">
        <f>'Data information'!F840</f>
        <v>0</v>
      </c>
      <c r="I56" s="449">
        <f t="shared" si="1"/>
        <v>0</v>
      </c>
      <c r="J56" s="449">
        <f t="shared" si="2"/>
        <v>0</v>
      </c>
      <c r="K56" s="469"/>
    </row>
    <row r="57" spans="1:11" s="500" customFormat="1">
      <c r="A57" s="451"/>
      <c r="B57" s="475"/>
      <c r="C57" s="476" t="str">
        <f>'Data information'!C841</f>
        <v xml:space="preserve"> -  MCCB 50 AT. 3P</v>
      </c>
      <c r="D57" s="449"/>
      <c r="E57" s="450" t="str">
        <f>'Data information'!D841</f>
        <v>ตัว</v>
      </c>
      <c r="F57" s="449">
        <f>'Data information'!E841</f>
        <v>3850</v>
      </c>
      <c r="G57" s="449">
        <f t="shared" si="0"/>
        <v>0</v>
      </c>
      <c r="H57" s="449">
        <f>'Data information'!F841</f>
        <v>0</v>
      </c>
      <c r="I57" s="449">
        <f t="shared" si="1"/>
        <v>0</v>
      </c>
      <c r="J57" s="449">
        <f t="shared" si="2"/>
        <v>0</v>
      </c>
      <c r="K57" s="469"/>
    </row>
    <row r="58" spans="1:11" s="500" customFormat="1">
      <c r="A58" s="451"/>
      <c r="B58" s="475"/>
      <c r="C58" s="476" t="str">
        <f>'Data information'!C842</f>
        <v xml:space="preserve"> -  MCCB 40 AT. 3P</v>
      </c>
      <c r="D58" s="449"/>
      <c r="E58" s="450" t="str">
        <f>'Data information'!D842</f>
        <v>ตัว</v>
      </c>
      <c r="F58" s="449">
        <f>'Data information'!E842</f>
        <v>3850</v>
      </c>
      <c r="G58" s="449">
        <f t="shared" si="0"/>
        <v>0</v>
      </c>
      <c r="H58" s="449">
        <f>'Data information'!F842</f>
        <v>0</v>
      </c>
      <c r="I58" s="449">
        <f t="shared" si="1"/>
        <v>0</v>
      </c>
      <c r="J58" s="449">
        <f t="shared" si="2"/>
        <v>0</v>
      </c>
      <c r="K58" s="469"/>
    </row>
    <row r="59" spans="1:11" s="500" customFormat="1">
      <c r="A59" s="451"/>
      <c r="B59" s="475"/>
      <c r="C59" s="476" t="str">
        <f>'Data information'!C843</f>
        <v xml:space="preserve"> -  MCCB 30 AT. 3P</v>
      </c>
      <c r="D59" s="449"/>
      <c r="E59" s="450" t="str">
        <f>'Data information'!D843</f>
        <v>ตัว</v>
      </c>
      <c r="F59" s="449">
        <f>'Data information'!E843</f>
        <v>3850</v>
      </c>
      <c r="G59" s="449">
        <f t="shared" si="0"/>
        <v>0</v>
      </c>
      <c r="H59" s="449">
        <f>'Data information'!F843</f>
        <v>0</v>
      </c>
      <c r="I59" s="449">
        <f t="shared" si="1"/>
        <v>0</v>
      </c>
      <c r="J59" s="449">
        <f t="shared" si="2"/>
        <v>0</v>
      </c>
      <c r="K59" s="469"/>
    </row>
    <row r="60" spans="1:11" s="500" customFormat="1">
      <c r="A60" s="451"/>
      <c r="B60" s="475"/>
      <c r="C60" s="476" t="str">
        <f>'Data information'!C844</f>
        <v xml:space="preserve"> -  ตู้ DBA พร้อมอุปกรณ์ประกอบตู้</v>
      </c>
      <c r="D60" s="449"/>
      <c r="E60" s="450" t="str">
        <f>'Data information'!D844</f>
        <v>ตู้</v>
      </c>
      <c r="F60" s="449">
        <f>'Data information'!E844</f>
        <v>92280</v>
      </c>
      <c r="G60" s="449">
        <f t="shared" si="0"/>
        <v>0</v>
      </c>
      <c r="H60" s="449">
        <f>'Data information'!F844</f>
        <v>3000</v>
      </c>
      <c r="I60" s="449">
        <f t="shared" si="1"/>
        <v>0</v>
      </c>
      <c r="J60" s="449">
        <f t="shared" si="2"/>
        <v>0</v>
      </c>
      <c r="K60" s="469"/>
    </row>
    <row r="61" spans="1:11" s="500" customFormat="1" hidden="1">
      <c r="A61" s="451"/>
      <c r="B61" s="475"/>
      <c r="C61" s="476" t="str">
        <f>'Data information'!C845</f>
        <v xml:space="preserve"> -  DB - LIFT</v>
      </c>
      <c r="D61" s="449"/>
      <c r="E61" s="450" t="str">
        <f>'Data information'!D845</f>
        <v>ตู้</v>
      </c>
      <c r="F61" s="449">
        <f>'Data information'!E845</f>
        <v>5365</v>
      </c>
      <c r="G61" s="449">
        <f t="shared" si="0"/>
        <v>0</v>
      </c>
      <c r="H61" s="449">
        <f>'Data information'!F845</f>
        <v>1000</v>
      </c>
      <c r="I61" s="449">
        <f t="shared" si="1"/>
        <v>0</v>
      </c>
      <c r="J61" s="449">
        <f t="shared" si="2"/>
        <v>0</v>
      </c>
      <c r="K61" s="469"/>
    </row>
    <row r="62" spans="1:11" s="500" customFormat="1" hidden="1">
      <c r="A62" s="451"/>
      <c r="B62" s="475"/>
      <c r="C62" s="476" t="str">
        <f>'Data information'!C846</f>
        <v xml:space="preserve"> -  DB - SAN</v>
      </c>
      <c r="D62" s="449"/>
      <c r="E62" s="450" t="str">
        <f>'Data information'!D846</f>
        <v>ตู้</v>
      </c>
      <c r="F62" s="449">
        <f>'Data information'!E846</f>
        <v>5365</v>
      </c>
      <c r="G62" s="449">
        <f t="shared" si="0"/>
        <v>0</v>
      </c>
      <c r="H62" s="449">
        <f>'Data information'!F846</f>
        <v>1000</v>
      </c>
      <c r="I62" s="449">
        <f t="shared" si="1"/>
        <v>0</v>
      </c>
      <c r="J62" s="449">
        <f t="shared" si="2"/>
        <v>0</v>
      </c>
      <c r="K62" s="469"/>
    </row>
    <row r="63" spans="1:11" s="500" customFormat="1" hidden="1">
      <c r="A63" s="451"/>
      <c r="B63" s="475"/>
      <c r="C63" s="476" t="str">
        <f>'Data information'!C847</f>
        <v xml:space="preserve"> -  ตู้ DBW พร้อมอุปกรณ์ประกอบตู้</v>
      </c>
      <c r="D63" s="449"/>
      <c r="E63" s="450" t="str">
        <f>'Data information'!D847</f>
        <v>ตู้</v>
      </c>
      <c r="F63" s="449">
        <f>'Data information'!E847</f>
        <v>0</v>
      </c>
      <c r="G63" s="449">
        <f t="shared" si="0"/>
        <v>0</v>
      </c>
      <c r="H63" s="449">
        <f>'Data information'!F847</f>
        <v>0</v>
      </c>
      <c r="I63" s="449">
        <f t="shared" si="1"/>
        <v>0</v>
      </c>
      <c r="J63" s="449">
        <f t="shared" si="2"/>
        <v>0</v>
      </c>
      <c r="K63" s="469"/>
    </row>
    <row r="64" spans="1:11" s="500" customFormat="1" hidden="1">
      <c r="A64" s="451"/>
      <c r="B64" s="475"/>
      <c r="C64" s="476" t="str">
        <f>'Data information'!C848</f>
        <v xml:space="preserve"> - ตู้โหลดเซนเตอร์ 42 ช่อง</v>
      </c>
      <c r="D64" s="449"/>
      <c r="E64" s="450" t="str">
        <f>'Data information'!D848</f>
        <v>ตู้</v>
      </c>
      <c r="F64" s="449">
        <f>'Data information'!E848</f>
        <v>13200</v>
      </c>
      <c r="G64" s="449">
        <f t="shared" si="0"/>
        <v>0</v>
      </c>
      <c r="H64" s="449">
        <f>'Data information'!F848</f>
        <v>1000</v>
      </c>
      <c r="I64" s="449">
        <f t="shared" si="1"/>
        <v>0</v>
      </c>
      <c r="J64" s="449">
        <f t="shared" si="2"/>
        <v>0</v>
      </c>
      <c r="K64" s="469"/>
    </row>
    <row r="65" spans="1:11" s="500" customFormat="1" hidden="1">
      <c r="A65" s="451"/>
      <c r="B65" s="475"/>
      <c r="C65" s="476" t="str">
        <f>'Data information'!C849</f>
        <v xml:space="preserve"> - ตู้โหลดเซนเตอร์ 36 ช่อง</v>
      </c>
      <c r="D65" s="449"/>
      <c r="E65" s="450" t="str">
        <f>'Data information'!D849</f>
        <v>ตู้</v>
      </c>
      <c r="F65" s="449">
        <f>'Data information'!E849</f>
        <v>12200</v>
      </c>
      <c r="G65" s="449">
        <f t="shared" si="0"/>
        <v>0</v>
      </c>
      <c r="H65" s="449">
        <f>'Data information'!F849</f>
        <v>1000</v>
      </c>
      <c r="I65" s="449">
        <f t="shared" si="1"/>
        <v>0</v>
      </c>
      <c r="J65" s="449">
        <f t="shared" si="2"/>
        <v>0</v>
      </c>
      <c r="K65" s="469"/>
    </row>
    <row r="66" spans="1:11" s="500" customFormat="1" hidden="1">
      <c r="A66" s="451"/>
      <c r="B66" s="475"/>
      <c r="C66" s="476" t="str">
        <f>'Data information'!C850</f>
        <v xml:space="preserve"> - ตู้โหลดเซนเตอร์ 30 ช่อง</v>
      </c>
      <c r="D66" s="449"/>
      <c r="E66" s="450" t="str">
        <f>'Data information'!D850</f>
        <v>ตู้</v>
      </c>
      <c r="F66" s="449">
        <f>'Data information'!E850</f>
        <v>10900</v>
      </c>
      <c r="G66" s="449">
        <f t="shared" si="0"/>
        <v>0</v>
      </c>
      <c r="H66" s="449">
        <f>'Data information'!F850</f>
        <v>1000</v>
      </c>
      <c r="I66" s="449">
        <f t="shared" si="1"/>
        <v>0</v>
      </c>
      <c r="J66" s="449">
        <f t="shared" si="2"/>
        <v>0</v>
      </c>
      <c r="K66" s="469"/>
    </row>
    <row r="67" spans="1:11" s="500" customFormat="1" hidden="1">
      <c r="A67" s="451"/>
      <c r="B67" s="475"/>
      <c r="C67" s="476" t="str">
        <f>'Data information'!C851</f>
        <v xml:space="preserve"> - ตู้โหลดเซนเตอร์ 24 ช่อง</v>
      </c>
      <c r="D67" s="449"/>
      <c r="E67" s="450" t="str">
        <f>'Data information'!D851</f>
        <v>ตู้</v>
      </c>
      <c r="F67" s="449">
        <f>'Data information'!E851</f>
        <v>10100</v>
      </c>
      <c r="G67" s="449">
        <f t="shared" si="0"/>
        <v>0</v>
      </c>
      <c r="H67" s="449">
        <f>'Data information'!F851</f>
        <v>1000</v>
      </c>
      <c r="I67" s="449">
        <f t="shared" si="1"/>
        <v>0</v>
      </c>
      <c r="J67" s="449">
        <f t="shared" si="2"/>
        <v>0</v>
      </c>
      <c r="K67" s="469"/>
    </row>
    <row r="68" spans="1:11" s="500" customFormat="1">
      <c r="A68" s="451"/>
      <c r="B68" s="475"/>
      <c r="C68" s="476" t="str">
        <f>'Data information'!C852</f>
        <v xml:space="preserve"> - ตู้โหลดเซนเตอร์ 18 ช่อง</v>
      </c>
      <c r="D68" s="449"/>
      <c r="E68" s="450" t="str">
        <f>'Data information'!D852</f>
        <v>ตู้</v>
      </c>
      <c r="F68" s="449">
        <f>'Data information'!E852</f>
        <v>9370</v>
      </c>
      <c r="G68" s="449">
        <f t="shared" si="0"/>
        <v>0</v>
      </c>
      <c r="H68" s="449">
        <f>'Data information'!F852</f>
        <v>1000</v>
      </c>
      <c r="I68" s="449">
        <f t="shared" si="1"/>
        <v>0</v>
      </c>
      <c r="J68" s="449">
        <f t="shared" si="2"/>
        <v>0</v>
      </c>
      <c r="K68" s="469"/>
    </row>
    <row r="69" spans="1:11" s="500" customFormat="1" hidden="1">
      <c r="A69" s="451"/>
      <c r="B69" s="475"/>
      <c r="C69" s="476" t="str">
        <f>'Data information'!C853</f>
        <v xml:space="preserve"> - ตู้โหลดเซนเตอร์ 12 ช่อง</v>
      </c>
      <c r="D69" s="449"/>
      <c r="E69" s="450" t="str">
        <f>'Data information'!D853</f>
        <v>ตู้</v>
      </c>
      <c r="F69" s="449">
        <f>'Data information'!E853</f>
        <v>7930</v>
      </c>
      <c r="G69" s="449">
        <f t="shared" si="0"/>
        <v>0</v>
      </c>
      <c r="H69" s="449">
        <f>'Data information'!F853</f>
        <v>1000</v>
      </c>
      <c r="I69" s="449">
        <f t="shared" si="1"/>
        <v>0</v>
      </c>
      <c r="J69" s="449">
        <f t="shared" si="2"/>
        <v>0</v>
      </c>
      <c r="K69" s="469"/>
    </row>
    <row r="70" spans="1:11" s="500" customFormat="1" hidden="1">
      <c r="A70" s="451"/>
      <c r="B70" s="475"/>
      <c r="C70" s="476" t="str">
        <f>'Data information'!C854</f>
        <v xml:space="preserve"> - ตู้โหลดเซนเตอร์ 4 ช่อง</v>
      </c>
      <c r="D70" s="449"/>
      <c r="E70" s="450" t="str">
        <f>'Data information'!D854</f>
        <v>ตู้</v>
      </c>
      <c r="F70" s="449">
        <f>'Data information'!E854</f>
        <v>1170</v>
      </c>
      <c r="G70" s="449">
        <f t="shared" si="0"/>
        <v>0</v>
      </c>
      <c r="H70" s="449">
        <f>'Data information'!F854</f>
        <v>500</v>
      </c>
      <c r="I70" s="449">
        <f t="shared" si="1"/>
        <v>0</v>
      </c>
      <c r="J70" s="449">
        <f t="shared" si="2"/>
        <v>0</v>
      </c>
      <c r="K70" s="469"/>
    </row>
    <row r="71" spans="1:11" s="500" customFormat="1" hidden="1">
      <c r="A71" s="451"/>
      <c r="B71" s="475"/>
      <c r="C71" s="476" t="str">
        <f>'Data information'!C855</f>
        <v xml:space="preserve"> - เมนเบรกเกอร์ 3 เฟส 125 A</v>
      </c>
      <c r="D71" s="449"/>
      <c r="E71" s="450" t="str">
        <f>'Data information'!D855</f>
        <v>ตัว</v>
      </c>
      <c r="F71" s="449">
        <f>'Data information'!E855</f>
        <v>10400</v>
      </c>
      <c r="G71" s="449">
        <f t="shared" si="0"/>
        <v>0</v>
      </c>
      <c r="H71" s="449">
        <f>'Data information'!F855</f>
        <v>0</v>
      </c>
      <c r="I71" s="449">
        <f t="shared" si="1"/>
        <v>0</v>
      </c>
      <c r="J71" s="449">
        <f t="shared" si="2"/>
        <v>0</v>
      </c>
      <c r="K71" s="469"/>
    </row>
    <row r="72" spans="1:11" s="500" customFormat="1" hidden="1">
      <c r="A72" s="451"/>
      <c r="B72" s="475"/>
      <c r="C72" s="476" t="str">
        <f>'Data information'!C856</f>
        <v xml:space="preserve"> - เมนเบรกเกอร์ 3 เฟส 100 A</v>
      </c>
      <c r="D72" s="449"/>
      <c r="E72" s="450" t="str">
        <f>'Data information'!D856</f>
        <v>ตัว</v>
      </c>
      <c r="F72" s="449">
        <f>'Data information'!E856</f>
        <v>4560</v>
      </c>
      <c r="G72" s="449">
        <f t="shared" si="0"/>
        <v>0</v>
      </c>
      <c r="H72" s="449">
        <f>'Data information'!F856</f>
        <v>0</v>
      </c>
      <c r="I72" s="449">
        <f t="shared" si="1"/>
        <v>0</v>
      </c>
      <c r="J72" s="449">
        <f t="shared" si="2"/>
        <v>0</v>
      </c>
      <c r="K72" s="469"/>
    </row>
    <row r="73" spans="1:11" s="500" customFormat="1" hidden="1">
      <c r="A73" s="451"/>
      <c r="B73" s="475"/>
      <c r="C73" s="476" t="str">
        <f>'Data information'!C857</f>
        <v xml:space="preserve"> - เมนเบรกเกอร์ 3 เฟส 90 A</v>
      </c>
      <c r="D73" s="449"/>
      <c r="E73" s="450" t="str">
        <f>'Data information'!D857</f>
        <v>ตัว</v>
      </c>
      <c r="F73" s="449">
        <f>'Data information'!E857</f>
        <v>4560</v>
      </c>
      <c r="G73" s="449">
        <f t="shared" si="0"/>
        <v>0</v>
      </c>
      <c r="H73" s="449">
        <f>'Data information'!F857</f>
        <v>0</v>
      </c>
      <c r="I73" s="449">
        <f t="shared" si="1"/>
        <v>0</v>
      </c>
      <c r="J73" s="449">
        <f t="shared" si="2"/>
        <v>0</v>
      </c>
      <c r="K73" s="469"/>
    </row>
    <row r="74" spans="1:11" s="500" customFormat="1" hidden="1">
      <c r="A74" s="451"/>
      <c r="B74" s="475"/>
      <c r="C74" s="476" t="str">
        <f>'Data information'!C858</f>
        <v xml:space="preserve"> - เมนเบรกเกอร์ 3 เฟส 80 A</v>
      </c>
      <c r="D74" s="449"/>
      <c r="E74" s="450" t="str">
        <f>'Data information'!D858</f>
        <v>ตัว</v>
      </c>
      <c r="F74" s="449">
        <f>'Data information'!E858</f>
        <v>4360</v>
      </c>
      <c r="G74" s="449">
        <f t="shared" si="0"/>
        <v>0</v>
      </c>
      <c r="H74" s="449">
        <f>'Data information'!F858</f>
        <v>0</v>
      </c>
      <c r="I74" s="449">
        <f t="shared" si="1"/>
        <v>0</v>
      </c>
      <c r="J74" s="449">
        <f t="shared" si="2"/>
        <v>0</v>
      </c>
      <c r="K74" s="469"/>
    </row>
    <row r="75" spans="1:11" s="500" customFormat="1" hidden="1">
      <c r="A75" s="451"/>
      <c r="B75" s="475"/>
      <c r="C75" s="476" t="str">
        <f>'Data information'!C859</f>
        <v xml:space="preserve"> - เมนเบรกเกอร์ 3 เฟส 60 A</v>
      </c>
      <c r="D75" s="449"/>
      <c r="E75" s="450" t="str">
        <f>'Data information'!D859</f>
        <v>ตัว</v>
      </c>
      <c r="F75" s="449">
        <f>'Data information'!E859</f>
        <v>4350</v>
      </c>
      <c r="G75" s="449">
        <f t="shared" si="0"/>
        <v>0</v>
      </c>
      <c r="H75" s="449">
        <f>'Data information'!F859</f>
        <v>0</v>
      </c>
      <c r="I75" s="449">
        <f t="shared" si="1"/>
        <v>0</v>
      </c>
      <c r="J75" s="449">
        <f t="shared" si="2"/>
        <v>0</v>
      </c>
      <c r="K75" s="469"/>
    </row>
    <row r="76" spans="1:11" s="500" customFormat="1" hidden="1">
      <c r="A76" s="451"/>
      <c r="B76" s="475"/>
      <c r="C76" s="476" t="str">
        <f>'Data information'!C860</f>
        <v xml:space="preserve"> - เมนเบรกเกอร์ 3 เฟส 50 A</v>
      </c>
      <c r="D76" s="449"/>
      <c r="E76" s="450" t="str">
        <f>'Data information'!D860</f>
        <v>ตัว</v>
      </c>
      <c r="F76" s="449">
        <f>'Data information'!E860</f>
        <v>3290</v>
      </c>
      <c r="G76" s="449">
        <f t="shared" si="0"/>
        <v>0</v>
      </c>
      <c r="H76" s="449">
        <f>'Data information'!F860</f>
        <v>0</v>
      </c>
      <c r="I76" s="449">
        <f t="shared" si="1"/>
        <v>0</v>
      </c>
      <c r="J76" s="449">
        <f t="shared" si="2"/>
        <v>0</v>
      </c>
      <c r="K76" s="469"/>
    </row>
    <row r="77" spans="1:11" s="500" customFormat="1">
      <c r="A77" s="451"/>
      <c r="B77" s="475"/>
      <c r="C77" s="476" t="str">
        <f>'Data information'!C861</f>
        <v xml:space="preserve"> - เมนเบรกเกอร์ 3 เฟส 40 A</v>
      </c>
      <c r="D77" s="449"/>
      <c r="E77" s="450" t="str">
        <f>'Data information'!D861</f>
        <v>ตัว</v>
      </c>
      <c r="F77" s="449">
        <f>'Data information'!E861</f>
        <v>3290</v>
      </c>
      <c r="G77" s="449">
        <f t="shared" si="0"/>
        <v>0</v>
      </c>
      <c r="H77" s="449">
        <f>'Data information'!F861</f>
        <v>0</v>
      </c>
      <c r="I77" s="449">
        <f t="shared" si="1"/>
        <v>0</v>
      </c>
      <c r="J77" s="449">
        <f t="shared" si="2"/>
        <v>0</v>
      </c>
      <c r="K77" s="469"/>
    </row>
    <row r="78" spans="1:11" s="500" customFormat="1" hidden="1">
      <c r="A78" s="451"/>
      <c r="B78" s="475"/>
      <c r="C78" s="476" t="str">
        <f>'Data information'!C862</f>
        <v xml:space="preserve"> - เมนเบรกเกอร์ 1 เฟส 50 A</v>
      </c>
      <c r="D78" s="449"/>
      <c r="E78" s="450" t="str">
        <f>'Data information'!D862</f>
        <v>ตัว</v>
      </c>
      <c r="F78" s="449">
        <f>'Data information'!E862</f>
        <v>525</v>
      </c>
      <c r="G78" s="449">
        <f t="shared" si="0"/>
        <v>0</v>
      </c>
      <c r="H78" s="449">
        <f>'Data information'!F862</f>
        <v>0</v>
      </c>
      <c r="I78" s="449">
        <f t="shared" si="1"/>
        <v>0</v>
      </c>
      <c r="J78" s="449">
        <f t="shared" si="2"/>
        <v>0</v>
      </c>
      <c r="K78" s="469"/>
    </row>
    <row r="79" spans="1:11" s="500" customFormat="1" hidden="1">
      <c r="A79" s="451"/>
      <c r="B79" s="475"/>
      <c r="C79" s="476" t="str">
        <f>'Data information'!C863</f>
        <v xml:space="preserve"> - เมนเบรกเกอร์ 1 เฟส 40 A</v>
      </c>
      <c r="D79" s="449"/>
      <c r="E79" s="450" t="str">
        <f>'Data information'!D863</f>
        <v>ตัว</v>
      </c>
      <c r="F79" s="449">
        <f>'Data information'!E863</f>
        <v>525</v>
      </c>
      <c r="G79" s="449">
        <f t="shared" si="0"/>
        <v>0</v>
      </c>
      <c r="H79" s="449">
        <f>'Data information'!F863</f>
        <v>0</v>
      </c>
      <c r="I79" s="449">
        <f t="shared" si="1"/>
        <v>0</v>
      </c>
      <c r="J79" s="449">
        <f t="shared" si="2"/>
        <v>0</v>
      </c>
      <c r="K79" s="469"/>
    </row>
    <row r="80" spans="1:11" s="500" customFormat="1" hidden="1">
      <c r="A80" s="451"/>
      <c r="B80" s="475"/>
      <c r="C80" s="476" t="str">
        <f>'Data information'!C864</f>
        <v xml:space="preserve"> - ลูกเซอร์กิต 1 P 50 A</v>
      </c>
      <c r="D80" s="449"/>
      <c r="E80" s="450" t="str">
        <f>'Data information'!D864</f>
        <v>ตัว</v>
      </c>
      <c r="F80" s="449">
        <f>'Data information'!E864</f>
        <v>200</v>
      </c>
      <c r="G80" s="449">
        <f t="shared" si="0"/>
        <v>0</v>
      </c>
      <c r="H80" s="449">
        <f>'Data information'!F864</f>
        <v>30</v>
      </c>
      <c r="I80" s="449">
        <f t="shared" si="1"/>
        <v>0</v>
      </c>
      <c r="J80" s="449">
        <f t="shared" si="2"/>
        <v>0</v>
      </c>
      <c r="K80" s="469"/>
    </row>
    <row r="81" spans="1:11" s="500" customFormat="1" hidden="1">
      <c r="A81" s="451"/>
      <c r="B81" s="475"/>
      <c r="C81" s="476" t="str">
        <f>'Data information'!C865</f>
        <v xml:space="preserve"> - ลูกเซอร์กิต 1 P 40 A</v>
      </c>
      <c r="D81" s="449"/>
      <c r="E81" s="450" t="str">
        <f>'Data information'!D865</f>
        <v>ตัว</v>
      </c>
      <c r="F81" s="449">
        <f>'Data information'!E865</f>
        <v>200</v>
      </c>
      <c r="G81" s="449">
        <f t="shared" si="0"/>
        <v>0</v>
      </c>
      <c r="H81" s="449">
        <f>'Data information'!F865</f>
        <v>30</v>
      </c>
      <c r="I81" s="449">
        <f t="shared" si="1"/>
        <v>0</v>
      </c>
      <c r="J81" s="449">
        <f t="shared" si="2"/>
        <v>0</v>
      </c>
      <c r="K81" s="469"/>
    </row>
    <row r="82" spans="1:11" s="500" customFormat="1">
      <c r="A82" s="451"/>
      <c r="B82" s="475"/>
      <c r="C82" s="476" t="str">
        <f>'Data information'!C866</f>
        <v xml:space="preserve"> - ลูกเซอร์กิต 1 P 20 A</v>
      </c>
      <c r="D82" s="449"/>
      <c r="E82" s="450" t="str">
        <f>'Data information'!D866</f>
        <v>ตัว</v>
      </c>
      <c r="F82" s="449">
        <f>'Data information'!E866</f>
        <v>100</v>
      </c>
      <c r="G82" s="449">
        <f t="shared" si="0"/>
        <v>0</v>
      </c>
      <c r="H82" s="449">
        <f>'Data information'!F866</f>
        <v>30</v>
      </c>
      <c r="I82" s="449">
        <f t="shared" si="1"/>
        <v>0</v>
      </c>
      <c r="J82" s="449">
        <f t="shared" si="2"/>
        <v>0</v>
      </c>
      <c r="K82" s="469"/>
    </row>
    <row r="83" spans="1:11" s="500" customFormat="1">
      <c r="A83" s="451"/>
      <c r="B83" s="475"/>
      <c r="C83" s="476" t="str">
        <f>'Data information'!C867</f>
        <v xml:space="preserve"> - ลูกเซอร์กิต 1 P 16 A</v>
      </c>
      <c r="D83" s="449"/>
      <c r="E83" s="450" t="str">
        <f>'Data information'!D867</f>
        <v>ตัว</v>
      </c>
      <c r="F83" s="449">
        <f>'Data information'!E867</f>
        <v>100</v>
      </c>
      <c r="G83" s="449">
        <f t="shared" si="0"/>
        <v>0</v>
      </c>
      <c r="H83" s="449">
        <f>'Data information'!F867</f>
        <v>30</v>
      </c>
      <c r="I83" s="449">
        <f t="shared" si="1"/>
        <v>0</v>
      </c>
      <c r="J83" s="449">
        <f t="shared" si="2"/>
        <v>0</v>
      </c>
      <c r="K83" s="469"/>
    </row>
    <row r="84" spans="1:11" s="500" customFormat="1" hidden="1">
      <c r="A84" s="451"/>
      <c r="B84" s="475"/>
      <c r="C84" s="476" t="str">
        <f>'Data information'!C868</f>
        <v xml:space="preserve"> - ลูกเซอร์กิต 1 P 16 A (RCBO)</v>
      </c>
      <c r="D84" s="449"/>
      <c r="E84" s="450" t="str">
        <f>'Data information'!D868</f>
        <v>ตัว</v>
      </c>
      <c r="F84" s="449">
        <f>'Data information'!E868</f>
        <v>1000</v>
      </c>
      <c r="G84" s="449">
        <f t="shared" si="0"/>
        <v>0</v>
      </c>
      <c r="H84" s="449">
        <f>'Data information'!F868</f>
        <v>30</v>
      </c>
      <c r="I84" s="449">
        <f t="shared" si="1"/>
        <v>0</v>
      </c>
      <c r="J84" s="449">
        <f t="shared" si="2"/>
        <v>0</v>
      </c>
      <c r="K84" s="469"/>
    </row>
    <row r="85" spans="1:11" s="500" customFormat="1" hidden="1">
      <c r="A85" s="451"/>
      <c r="B85" s="475"/>
      <c r="C85" s="476" t="str">
        <f>'Data information'!C869</f>
        <v xml:space="preserve">  -ตู้มิเตอร์พร้อมมิเตอร์ไฟฟ้า 1 เฟส (15/45)ยี่ห้อ มิตซู </v>
      </c>
      <c r="D85" s="449"/>
      <c r="E85" s="450" t="str">
        <f>'Data information'!D869</f>
        <v>ตู้</v>
      </c>
      <c r="F85" s="449">
        <f>'Data information'!E869</f>
        <v>21000</v>
      </c>
      <c r="G85" s="449">
        <f t="shared" si="0"/>
        <v>0</v>
      </c>
      <c r="H85" s="449">
        <f>'Data information'!F869</f>
        <v>1000</v>
      </c>
      <c r="I85" s="449">
        <f t="shared" si="1"/>
        <v>0</v>
      </c>
      <c r="J85" s="449">
        <f t="shared" si="2"/>
        <v>0</v>
      </c>
      <c r="K85" s="469"/>
    </row>
    <row r="86" spans="1:11" s="500" customFormat="1">
      <c r="A86" s="451"/>
      <c r="B86" s="475"/>
      <c r="C86" s="485" t="str">
        <f>'Data information'!C870</f>
        <v xml:space="preserve"> ท่อ และ ราง</v>
      </c>
      <c r="D86" s="449"/>
      <c r="E86" s="450"/>
      <c r="F86" s="449"/>
      <c r="G86" s="449"/>
      <c r="H86" s="449"/>
      <c r="I86" s="449"/>
      <c r="J86" s="449"/>
      <c r="K86" s="469"/>
    </row>
    <row r="87" spans="1:11" s="500" customFormat="1">
      <c r="A87" s="451"/>
      <c r="B87" s="475"/>
      <c r="C87" s="476" t="str">
        <f>'Data information'!C871</f>
        <v xml:space="preserve"> -  ท่อ IMC 4 "</v>
      </c>
      <c r="D87" s="449"/>
      <c r="E87" s="450" t="str">
        <f>'Data information'!D871</f>
        <v>ม.</v>
      </c>
      <c r="F87" s="449">
        <f>'Data information'!E871</f>
        <v>734.95</v>
      </c>
      <c r="G87" s="449">
        <f t="shared" si="0"/>
        <v>0</v>
      </c>
      <c r="H87" s="449">
        <f>'Data information'!F871</f>
        <v>85</v>
      </c>
      <c r="I87" s="449">
        <f t="shared" si="1"/>
        <v>0</v>
      </c>
      <c r="J87" s="449">
        <f t="shared" si="2"/>
        <v>0</v>
      </c>
      <c r="K87" s="469"/>
    </row>
    <row r="88" spans="1:11" s="500" customFormat="1">
      <c r="A88" s="451"/>
      <c r="B88" s="475"/>
      <c r="C88" s="476" t="str">
        <f>'Data information'!C872</f>
        <v xml:space="preserve"> -  ท่อ IMC 3 1/2 "</v>
      </c>
      <c r="D88" s="449"/>
      <c r="E88" s="450" t="str">
        <f>'Data information'!D872</f>
        <v>ม.</v>
      </c>
      <c r="F88" s="449">
        <f>'Data information'!E872</f>
        <v>640</v>
      </c>
      <c r="G88" s="449">
        <f t="shared" si="0"/>
        <v>0</v>
      </c>
      <c r="H88" s="449">
        <f>'Data information'!F872</f>
        <v>75</v>
      </c>
      <c r="I88" s="449">
        <f t="shared" si="1"/>
        <v>0</v>
      </c>
      <c r="J88" s="449">
        <f t="shared" si="2"/>
        <v>0</v>
      </c>
      <c r="K88" s="469"/>
    </row>
    <row r="89" spans="1:11" s="500" customFormat="1">
      <c r="A89" s="451"/>
      <c r="B89" s="475"/>
      <c r="C89" s="476" t="str">
        <f>'Data information'!C873</f>
        <v xml:space="preserve"> -  ท่อ IMC 3 "</v>
      </c>
      <c r="D89" s="449"/>
      <c r="E89" s="450" t="str">
        <f>'Data information'!D873</f>
        <v>ม.</v>
      </c>
      <c r="F89" s="449">
        <f>'Data information'!E873</f>
        <v>556.59</v>
      </c>
      <c r="G89" s="449">
        <f t="shared" si="0"/>
        <v>0</v>
      </c>
      <c r="H89" s="449">
        <f>'Data information'!F873</f>
        <v>65</v>
      </c>
      <c r="I89" s="449">
        <f t="shared" si="1"/>
        <v>0</v>
      </c>
      <c r="J89" s="449">
        <f t="shared" si="2"/>
        <v>0</v>
      </c>
      <c r="K89" s="469"/>
    </row>
    <row r="90" spans="1:11" s="500" customFormat="1">
      <c r="A90" s="451"/>
      <c r="B90" s="475"/>
      <c r="C90" s="476" t="str">
        <f>'Data information'!C874</f>
        <v xml:space="preserve"> -  ท่อ IMC 2 1/2 "</v>
      </c>
      <c r="D90" s="449"/>
      <c r="E90" s="450" t="str">
        <f>'Data information'!D874</f>
        <v>ม.</v>
      </c>
      <c r="F90" s="449">
        <f>'Data information'!E874</f>
        <v>449.57</v>
      </c>
      <c r="G90" s="449">
        <f t="shared" si="0"/>
        <v>0</v>
      </c>
      <c r="H90" s="449">
        <f>'Data information'!F874</f>
        <v>55</v>
      </c>
      <c r="I90" s="449">
        <f t="shared" si="1"/>
        <v>0</v>
      </c>
      <c r="J90" s="449">
        <f t="shared" si="2"/>
        <v>0</v>
      </c>
      <c r="K90" s="469"/>
    </row>
    <row r="91" spans="1:11" s="500" customFormat="1">
      <c r="A91" s="451"/>
      <c r="B91" s="475"/>
      <c r="C91" s="476" t="str">
        <f>'Data information'!C875</f>
        <v xml:space="preserve"> -  ท่อ IMC 2 "</v>
      </c>
      <c r="D91" s="449"/>
      <c r="E91" s="450" t="str">
        <f>'Data information'!D875</f>
        <v>ม.</v>
      </c>
      <c r="F91" s="449">
        <f>'Data information'!E875</f>
        <v>287.48</v>
      </c>
      <c r="G91" s="449">
        <f t="shared" si="0"/>
        <v>0</v>
      </c>
      <c r="H91" s="449">
        <f>'Data information'!F875</f>
        <v>48</v>
      </c>
      <c r="I91" s="449">
        <f t="shared" si="1"/>
        <v>0</v>
      </c>
      <c r="J91" s="449">
        <f t="shared" si="2"/>
        <v>0</v>
      </c>
      <c r="K91" s="469"/>
    </row>
    <row r="92" spans="1:11" s="500" customFormat="1" hidden="1">
      <c r="A92" s="451"/>
      <c r="B92" s="475"/>
      <c r="C92" s="476" t="str">
        <f>'Data information'!C876</f>
        <v xml:space="preserve"> -  ท่อ IMC 1 1/2 "</v>
      </c>
      <c r="D92" s="449"/>
      <c r="E92" s="450" t="str">
        <f>'Data information'!D876</f>
        <v>ม.</v>
      </c>
      <c r="F92" s="449">
        <f>'Data information'!E876</f>
        <v>210.36</v>
      </c>
      <c r="G92" s="449">
        <f t="shared" si="0"/>
        <v>0</v>
      </c>
      <c r="H92" s="449">
        <f>'Data information'!F876</f>
        <v>42</v>
      </c>
      <c r="I92" s="449">
        <f t="shared" si="1"/>
        <v>0</v>
      </c>
      <c r="J92" s="449">
        <f t="shared" si="2"/>
        <v>0</v>
      </c>
      <c r="K92" s="469"/>
    </row>
    <row r="93" spans="1:11" s="500" customFormat="1" hidden="1">
      <c r="A93" s="451"/>
      <c r="B93" s="475"/>
      <c r="C93" s="476" t="str">
        <f>'Data information'!C877</f>
        <v xml:space="preserve"> -  ท่อ IMC 1 1/4 "</v>
      </c>
      <c r="D93" s="449"/>
      <c r="E93" s="450" t="str">
        <f>'Data information'!D877</f>
        <v>ม.</v>
      </c>
      <c r="F93" s="449">
        <f>'Data information'!E877</f>
        <v>171.28</v>
      </c>
      <c r="G93" s="449">
        <f t="shared" si="0"/>
        <v>0</v>
      </c>
      <c r="H93" s="449">
        <f>'Data information'!F877</f>
        <v>38</v>
      </c>
      <c r="I93" s="449">
        <f t="shared" si="1"/>
        <v>0</v>
      </c>
      <c r="J93" s="449">
        <f t="shared" si="2"/>
        <v>0</v>
      </c>
      <c r="K93" s="469"/>
    </row>
    <row r="94" spans="1:11" s="500" customFormat="1" hidden="1">
      <c r="A94" s="451"/>
      <c r="B94" s="475"/>
      <c r="C94" s="476" t="str">
        <f>'Data information'!C878</f>
        <v xml:space="preserve"> -  ท่อ IMC 1 "</v>
      </c>
      <c r="D94" s="449"/>
      <c r="E94" s="450" t="str">
        <f>'Data information'!D878</f>
        <v>ม.</v>
      </c>
      <c r="F94" s="449">
        <f>'Data information'!E878</f>
        <v>132.72</v>
      </c>
      <c r="G94" s="449">
        <f t="shared" si="0"/>
        <v>0</v>
      </c>
      <c r="H94" s="449">
        <f>'Data information'!F878</f>
        <v>32</v>
      </c>
      <c r="I94" s="449">
        <f t="shared" si="1"/>
        <v>0</v>
      </c>
      <c r="J94" s="449">
        <f t="shared" si="2"/>
        <v>0</v>
      </c>
      <c r="K94" s="469"/>
    </row>
    <row r="95" spans="1:11" s="500" customFormat="1" hidden="1">
      <c r="A95" s="451"/>
      <c r="B95" s="475"/>
      <c r="C95" s="476" t="str">
        <f>'Data information'!C879</f>
        <v xml:space="preserve"> -  ท่อ IMC 1/2 "</v>
      </c>
      <c r="D95" s="449"/>
      <c r="E95" s="450" t="str">
        <f>'Data information'!D879</f>
        <v>ม.</v>
      </c>
      <c r="F95" s="449">
        <f>'Data information'!E879</f>
        <v>60.85</v>
      </c>
      <c r="G95" s="449">
        <f t="shared" si="0"/>
        <v>0</v>
      </c>
      <c r="H95" s="449">
        <f>'Data information'!F879</f>
        <v>26</v>
      </c>
      <c r="I95" s="449">
        <f t="shared" si="1"/>
        <v>0</v>
      </c>
      <c r="J95" s="449">
        <f t="shared" si="2"/>
        <v>0</v>
      </c>
      <c r="K95" s="469"/>
    </row>
    <row r="96" spans="1:11" s="500" customFormat="1" hidden="1">
      <c r="A96" s="451"/>
      <c r="B96" s="475"/>
      <c r="C96" s="476" t="str">
        <f>'Data information'!C880</f>
        <v xml:space="preserve"> - ท่อ EMT.   2 "</v>
      </c>
      <c r="D96" s="449"/>
      <c r="E96" s="450" t="str">
        <f>'Data information'!D880</f>
        <v>ม.</v>
      </c>
      <c r="F96" s="449">
        <f>'Data information'!E880</f>
        <v>0</v>
      </c>
      <c r="G96" s="449">
        <f t="shared" ref="G96:G153" si="3">D96*F96</f>
        <v>0</v>
      </c>
      <c r="H96" s="449">
        <f>'Data information'!F880</f>
        <v>0</v>
      </c>
      <c r="I96" s="449">
        <f t="shared" ref="I96:I153" si="4">D96*H96</f>
        <v>0</v>
      </c>
      <c r="J96" s="449">
        <f t="shared" ref="J96:J153" si="5">G96+I96</f>
        <v>0</v>
      </c>
      <c r="K96" s="469"/>
    </row>
    <row r="97" spans="1:11" s="500" customFormat="1" hidden="1">
      <c r="A97" s="451"/>
      <c r="B97" s="475"/>
      <c r="C97" s="476" t="str">
        <f>'Data information'!C881</f>
        <v xml:space="preserve"> - ท่อ EMT.   1 1/2 "</v>
      </c>
      <c r="D97" s="449"/>
      <c r="E97" s="450" t="str">
        <f>'Data information'!D881</f>
        <v>ม.</v>
      </c>
      <c r="F97" s="449">
        <f>'Data information'!E881</f>
        <v>145.57</v>
      </c>
      <c r="G97" s="449">
        <f t="shared" si="3"/>
        <v>0</v>
      </c>
      <c r="H97" s="449">
        <f>'Data information'!F881</f>
        <v>38</v>
      </c>
      <c r="I97" s="449">
        <f t="shared" si="4"/>
        <v>0</v>
      </c>
      <c r="J97" s="449">
        <f t="shared" si="5"/>
        <v>0</v>
      </c>
      <c r="K97" s="469"/>
    </row>
    <row r="98" spans="1:11" s="500" customFormat="1" hidden="1">
      <c r="A98" s="451"/>
      <c r="B98" s="475"/>
      <c r="C98" s="476" t="str">
        <f>'Data information'!C882</f>
        <v xml:space="preserve"> - ท่อ EMT.   1 1/4 "</v>
      </c>
      <c r="D98" s="449"/>
      <c r="E98" s="450" t="str">
        <f>'Data information'!D882</f>
        <v>ม.</v>
      </c>
      <c r="F98" s="449">
        <f>'Data information'!E882</f>
        <v>124.85</v>
      </c>
      <c r="G98" s="449">
        <f t="shared" si="3"/>
        <v>0</v>
      </c>
      <c r="H98" s="449">
        <f>'Data information'!F882</f>
        <v>32</v>
      </c>
      <c r="I98" s="449">
        <f t="shared" si="4"/>
        <v>0</v>
      </c>
      <c r="J98" s="449">
        <f t="shared" si="5"/>
        <v>0</v>
      </c>
      <c r="K98" s="469"/>
    </row>
    <row r="99" spans="1:11" s="500" customFormat="1" hidden="1">
      <c r="A99" s="451"/>
      <c r="B99" s="475"/>
      <c r="C99" s="476" t="str">
        <f>'Data information'!C883</f>
        <v xml:space="preserve"> - ท่อ EMT.    3/4 "</v>
      </c>
      <c r="D99" s="449"/>
      <c r="E99" s="450" t="str">
        <f>'Data information'!D883</f>
        <v>ม.</v>
      </c>
      <c r="F99" s="449">
        <f>'Data information'!E883</f>
        <v>50.36</v>
      </c>
      <c r="G99" s="449">
        <f t="shared" si="3"/>
        <v>0</v>
      </c>
      <c r="H99" s="449">
        <f>'Data information'!F883</f>
        <v>24</v>
      </c>
      <c r="I99" s="449">
        <f t="shared" si="4"/>
        <v>0</v>
      </c>
      <c r="J99" s="449">
        <f t="shared" si="5"/>
        <v>0</v>
      </c>
      <c r="K99" s="469"/>
    </row>
    <row r="100" spans="1:11" s="500" customFormat="1">
      <c r="A100" s="451"/>
      <c r="B100" s="475"/>
      <c r="C100" s="476" t="str">
        <f>'Data information'!C884</f>
        <v xml:space="preserve"> - ท่อ EMT.    1/2 "</v>
      </c>
      <c r="D100" s="449"/>
      <c r="E100" s="450" t="str">
        <f>'Data information'!D884</f>
        <v>ม.</v>
      </c>
      <c r="F100" s="449">
        <f>'Data information'!E884</f>
        <v>34.89</v>
      </c>
      <c r="G100" s="449">
        <f t="shared" si="3"/>
        <v>0</v>
      </c>
      <c r="H100" s="449">
        <f>'Data information'!F884</f>
        <v>22</v>
      </c>
      <c r="I100" s="449">
        <f t="shared" si="4"/>
        <v>0</v>
      </c>
      <c r="J100" s="449">
        <f t="shared" si="5"/>
        <v>0</v>
      </c>
      <c r="K100" s="469"/>
    </row>
    <row r="101" spans="1:11" s="500" customFormat="1">
      <c r="A101" s="451"/>
      <c r="B101" s="475"/>
      <c r="C101" s="476" t="str">
        <f>'Data information'!C885</f>
        <v xml:space="preserve"> -  อุปกรณ์ประกอบท่อไฟฟ้า</v>
      </c>
      <c r="D101" s="449"/>
      <c r="E101" s="450" t="str">
        <f>'Data information'!D885</f>
        <v>รายการ</v>
      </c>
      <c r="F101" s="449">
        <f>(SUM(G86:G100))*0.15</f>
        <v>0</v>
      </c>
      <c r="G101" s="449">
        <f t="shared" si="3"/>
        <v>0</v>
      </c>
      <c r="H101" s="449">
        <v>0</v>
      </c>
      <c r="I101" s="449">
        <f t="shared" si="4"/>
        <v>0</v>
      </c>
      <c r="J101" s="449">
        <f t="shared" si="5"/>
        <v>0</v>
      </c>
      <c r="K101" s="469"/>
    </row>
    <row r="102" spans="1:11" s="500" customFormat="1">
      <c r="A102" s="451"/>
      <c r="B102" s="475"/>
      <c r="C102" s="485" t="str">
        <f>'Data information'!C886</f>
        <v xml:space="preserve"> สายไฟฟ้า</v>
      </c>
      <c r="D102" s="449"/>
      <c r="E102" s="450"/>
      <c r="F102" s="449"/>
      <c r="G102" s="449"/>
      <c r="H102" s="449"/>
      <c r="I102" s="449"/>
      <c r="J102" s="449"/>
      <c r="K102" s="469"/>
    </row>
    <row r="103" spans="1:11" s="500" customFormat="1">
      <c r="A103" s="451"/>
      <c r="B103" s="475"/>
      <c r="C103" s="476" t="str">
        <f>'Data information'!C887</f>
        <v xml:space="preserve"> -  IEC 01 #  300  SQ.MM.</v>
      </c>
      <c r="D103" s="449"/>
      <c r="E103" s="450" t="str">
        <f>'Data information'!D887</f>
        <v>ม.</v>
      </c>
      <c r="F103" s="449">
        <f>'Data information'!E887</f>
        <v>867</v>
      </c>
      <c r="G103" s="449">
        <f t="shared" si="3"/>
        <v>0</v>
      </c>
      <c r="H103" s="449">
        <f>'Data information'!F887</f>
        <v>110</v>
      </c>
      <c r="I103" s="449">
        <f t="shared" si="4"/>
        <v>0</v>
      </c>
      <c r="J103" s="449">
        <f t="shared" si="5"/>
        <v>0</v>
      </c>
      <c r="K103" s="469"/>
    </row>
    <row r="104" spans="1:11" s="500" customFormat="1">
      <c r="A104" s="451"/>
      <c r="B104" s="475"/>
      <c r="C104" s="476" t="str">
        <f>'Data information'!C888</f>
        <v xml:space="preserve"> -  IEC 01 #  240  SQ.MM.</v>
      </c>
      <c r="D104" s="449"/>
      <c r="E104" s="450" t="str">
        <f>'Data information'!D888</f>
        <v>ม.</v>
      </c>
      <c r="F104" s="449">
        <f>'Data information'!E888</f>
        <v>691.8</v>
      </c>
      <c r="G104" s="449">
        <f t="shared" si="3"/>
        <v>0</v>
      </c>
      <c r="H104" s="449">
        <f>'Data information'!F888</f>
        <v>100</v>
      </c>
      <c r="I104" s="449">
        <f t="shared" si="4"/>
        <v>0</v>
      </c>
      <c r="J104" s="449">
        <f t="shared" si="5"/>
        <v>0</v>
      </c>
      <c r="K104" s="469"/>
    </row>
    <row r="105" spans="1:11" s="500" customFormat="1">
      <c r="A105" s="451"/>
      <c r="B105" s="475"/>
      <c r="C105" s="476" t="str">
        <f>'Data information'!C889</f>
        <v xml:space="preserve"> -  IEC 01 #  185  SQ.MM.</v>
      </c>
      <c r="D105" s="449"/>
      <c r="E105" s="450" t="str">
        <f>'Data information'!D889</f>
        <v>ม.</v>
      </c>
      <c r="F105" s="449">
        <f>'Data information'!E889</f>
        <v>527.4</v>
      </c>
      <c r="G105" s="449">
        <f t="shared" si="3"/>
        <v>0</v>
      </c>
      <c r="H105" s="449">
        <f>'Data information'!F889</f>
        <v>85</v>
      </c>
      <c r="I105" s="449">
        <f t="shared" si="4"/>
        <v>0</v>
      </c>
      <c r="J105" s="449">
        <f t="shared" si="5"/>
        <v>0</v>
      </c>
      <c r="K105" s="469"/>
    </row>
    <row r="106" spans="1:11" s="500" customFormat="1">
      <c r="A106" s="451"/>
      <c r="B106" s="475"/>
      <c r="C106" s="476" t="str">
        <f>'Data information'!C890</f>
        <v xml:space="preserve"> -  IEC 01 #  120  SQ.MM.</v>
      </c>
      <c r="D106" s="449"/>
      <c r="E106" s="450" t="str">
        <f>'Data information'!D890</f>
        <v>ม.</v>
      </c>
      <c r="F106" s="449">
        <f>'Data information'!E890</f>
        <v>316.2</v>
      </c>
      <c r="G106" s="449">
        <f t="shared" si="3"/>
        <v>0</v>
      </c>
      <c r="H106" s="449">
        <f>'Data information'!F890</f>
        <v>60</v>
      </c>
      <c r="I106" s="449">
        <f t="shared" si="4"/>
        <v>0</v>
      </c>
      <c r="J106" s="449">
        <f t="shared" si="5"/>
        <v>0</v>
      </c>
      <c r="K106" s="469"/>
    </row>
    <row r="107" spans="1:11" s="500" customFormat="1">
      <c r="A107" s="451"/>
      <c r="B107" s="475"/>
      <c r="C107" s="476" t="str">
        <f>'Data information'!C891</f>
        <v xml:space="preserve"> -  IEC 01 #  95  SQ.MM.</v>
      </c>
      <c r="D107" s="449"/>
      <c r="E107" s="450" t="str">
        <f>'Data information'!D891</f>
        <v>ม.</v>
      </c>
      <c r="F107" s="449">
        <f>'Data information'!E891</f>
        <v>270.89999999999998</v>
      </c>
      <c r="G107" s="449">
        <f t="shared" si="3"/>
        <v>0</v>
      </c>
      <c r="H107" s="449">
        <f>'Data information'!F891</f>
        <v>55</v>
      </c>
      <c r="I107" s="449">
        <f t="shared" si="4"/>
        <v>0</v>
      </c>
      <c r="J107" s="449">
        <f t="shared" si="5"/>
        <v>0</v>
      </c>
      <c r="K107" s="469"/>
    </row>
    <row r="108" spans="1:11" s="500" customFormat="1" hidden="1">
      <c r="A108" s="451"/>
      <c r="B108" s="475"/>
      <c r="C108" s="476" t="str">
        <f>'Data information'!C892</f>
        <v xml:space="preserve"> -  IEC 01 #  70  SQ.MM.</v>
      </c>
      <c r="D108" s="449"/>
      <c r="E108" s="450" t="str">
        <f>'Data information'!D892</f>
        <v>ม.</v>
      </c>
      <c r="F108" s="449">
        <f>'Data information'!E892</f>
        <v>196.62</v>
      </c>
      <c r="G108" s="449">
        <f t="shared" si="3"/>
        <v>0</v>
      </c>
      <c r="H108" s="449">
        <f>'Data information'!F892</f>
        <v>45</v>
      </c>
      <c r="I108" s="449">
        <f t="shared" si="4"/>
        <v>0</v>
      </c>
      <c r="J108" s="449">
        <f t="shared" si="5"/>
        <v>0</v>
      </c>
      <c r="K108" s="469"/>
    </row>
    <row r="109" spans="1:11" s="500" customFormat="1">
      <c r="A109" s="451"/>
      <c r="B109" s="475"/>
      <c r="C109" s="476" t="str">
        <f>'Data information'!C893</f>
        <v xml:space="preserve"> -  IEC 01 #  50  SQ.MM.</v>
      </c>
      <c r="D109" s="449"/>
      <c r="E109" s="450" t="str">
        <f>'Data information'!D893</f>
        <v>ม.</v>
      </c>
      <c r="F109" s="449">
        <f>'Data information'!E893</f>
        <v>137.52000000000001</v>
      </c>
      <c r="G109" s="449">
        <f t="shared" si="3"/>
        <v>0</v>
      </c>
      <c r="H109" s="449">
        <f>'Data information'!F893</f>
        <v>40</v>
      </c>
      <c r="I109" s="449">
        <f t="shared" si="4"/>
        <v>0</v>
      </c>
      <c r="J109" s="449">
        <f t="shared" si="5"/>
        <v>0</v>
      </c>
      <c r="K109" s="469"/>
    </row>
    <row r="110" spans="1:11" s="500" customFormat="1" hidden="1">
      <c r="A110" s="451"/>
      <c r="B110" s="475"/>
      <c r="C110" s="476" t="str">
        <f>'Data information'!C894</f>
        <v xml:space="preserve"> -  IEC 01 #  35  SQ.MM.</v>
      </c>
      <c r="D110" s="449"/>
      <c r="E110" s="450" t="str">
        <f>'Data information'!D894</f>
        <v>ม.</v>
      </c>
      <c r="F110" s="449">
        <f>'Data information'!E894</f>
        <v>102.3</v>
      </c>
      <c r="G110" s="449">
        <f t="shared" si="3"/>
        <v>0</v>
      </c>
      <c r="H110" s="449">
        <f>'Data information'!F894</f>
        <v>30</v>
      </c>
      <c r="I110" s="449">
        <f t="shared" si="4"/>
        <v>0</v>
      </c>
      <c r="J110" s="449">
        <f t="shared" si="5"/>
        <v>0</v>
      </c>
      <c r="K110" s="469"/>
    </row>
    <row r="111" spans="1:11" s="500" customFormat="1" hidden="1">
      <c r="A111" s="451"/>
      <c r="B111" s="475"/>
      <c r="C111" s="476" t="str">
        <f>'Data information'!C895</f>
        <v xml:space="preserve"> -  IEC 01 #  25  SQ.MM.</v>
      </c>
      <c r="D111" s="449"/>
      <c r="E111" s="450" t="str">
        <f>'Data information'!D895</f>
        <v>ม.</v>
      </c>
      <c r="F111" s="449">
        <f>'Data information'!E895</f>
        <v>72</v>
      </c>
      <c r="G111" s="449">
        <f t="shared" si="3"/>
        <v>0</v>
      </c>
      <c r="H111" s="449">
        <f>'Data information'!F895</f>
        <v>25</v>
      </c>
      <c r="I111" s="449">
        <f t="shared" si="4"/>
        <v>0</v>
      </c>
      <c r="J111" s="449">
        <f t="shared" si="5"/>
        <v>0</v>
      </c>
      <c r="K111" s="469"/>
    </row>
    <row r="112" spans="1:11" s="500" customFormat="1">
      <c r="A112" s="451"/>
      <c r="B112" s="475"/>
      <c r="C112" s="476" t="str">
        <f>'Data information'!C896</f>
        <v xml:space="preserve"> -  IEC 01 #  16  SQ.MM.</v>
      </c>
      <c r="D112" s="449"/>
      <c r="E112" s="450" t="str">
        <f>'Data information'!D896</f>
        <v>ม.</v>
      </c>
      <c r="F112" s="449">
        <f>'Data information'!E896</f>
        <v>45.9</v>
      </c>
      <c r="G112" s="449">
        <f t="shared" si="3"/>
        <v>0</v>
      </c>
      <c r="H112" s="449">
        <f>'Data information'!F896</f>
        <v>20</v>
      </c>
      <c r="I112" s="449">
        <f t="shared" si="4"/>
        <v>0</v>
      </c>
      <c r="J112" s="449">
        <f t="shared" si="5"/>
        <v>0</v>
      </c>
      <c r="K112" s="469"/>
    </row>
    <row r="113" spans="1:11" s="500" customFormat="1">
      <c r="A113" s="451"/>
      <c r="B113" s="475"/>
      <c r="C113" s="476" t="str">
        <f>'Data information'!C897</f>
        <v xml:space="preserve"> -  IEC 01 #  10  SQ.MM.</v>
      </c>
      <c r="D113" s="449"/>
      <c r="E113" s="450" t="str">
        <f>'Data information'!D897</f>
        <v>ม.</v>
      </c>
      <c r="F113" s="449">
        <f>'Data information'!E897</f>
        <v>29.58</v>
      </c>
      <c r="G113" s="449">
        <f t="shared" si="3"/>
        <v>0</v>
      </c>
      <c r="H113" s="449">
        <f>'Data information'!F897</f>
        <v>16</v>
      </c>
      <c r="I113" s="449">
        <f t="shared" si="4"/>
        <v>0</v>
      </c>
      <c r="J113" s="449">
        <f t="shared" si="5"/>
        <v>0</v>
      </c>
      <c r="K113" s="469"/>
    </row>
    <row r="114" spans="1:11" s="500" customFormat="1">
      <c r="A114" s="451"/>
      <c r="B114" s="475"/>
      <c r="C114" s="476" t="str">
        <f>'Data information'!C898</f>
        <v xml:space="preserve"> -  IEC 01 #  6  SQ.MM.</v>
      </c>
      <c r="D114" s="449"/>
      <c r="E114" s="450" t="str">
        <f>'Data information'!D898</f>
        <v>ม.</v>
      </c>
      <c r="F114" s="449">
        <f>'Data information'!E898</f>
        <v>18</v>
      </c>
      <c r="G114" s="449">
        <f t="shared" si="3"/>
        <v>0</v>
      </c>
      <c r="H114" s="449">
        <f>'Data information'!F898</f>
        <v>12</v>
      </c>
      <c r="I114" s="449">
        <f t="shared" si="4"/>
        <v>0</v>
      </c>
      <c r="J114" s="449">
        <f t="shared" si="5"/>
        <v>0</v>
      </c>
      <c r="K114" s="469"/>
    </row>
    <row r="115" spans="1:11" s="500" customFormat="1" hidden="1">
      <c r="A115" s="451"/>
      <c r="B115" s="475"/>
      <c r="C115" s="476" t="str">
        <f>'Data information'!C899</f>
        <v xml:space="preserve"> -  IEC 01 #  4  SQ.MM.</v>
      </c>
      <c r="D115" s="449"/>
      <c r="E115" s="450" t="str">
        <f>'Data information'!D899</f>
        <v>ม.</v>
      </c>
      <c r="F115" s="449">
        <f>'Data information'!E899</f>
        <v>11.22</v>
      </c>
      <c r="G115" s="449">
        <f t="shared" si="3"/>
        <v>0</v>
      </c>
      <c r="H115" s="449">
        <f>'Data information'!F899</f>
        <v>10</v>
      </c>
      <c r="I115" s="449">
        <f t="shared" si="4"/>
        <v>0</v>
      </c>
      <c r="J115" s="449">
        <f t="shared" si="5"/>
        <v>0</v>
      </c>
      <c r="K115" s="469"/>
    </row>
    <row r="116" spans="1:11" s="500" customFormat="1">
      <c r="A116" s="451"/>
      <c r="B116" s="475"/>
      <c r="C116" s="476" t="str">
        <f>'Data information'!C900</f>
        <v xml:space="preserve"> -  IEC 01 #  2.5  SQ.MM.</v>
      </c>
      <c r="D116" s="449"/>
      <c r="E116" s="450" t="str">
        <f>'Data information'!D900</f>
        <v>ม.</v>
      </c>
      <c r="F116" s="449">
        <f>'Data information'!E900</f>
        <v>7.44</v>
      </c>
      <c r="G116" s="449">
        <f t="shared" si="3"/>
        <v>0</v>
      </c>
      <c r="H116" s="449">
        <f>'Data information'!F900</f>
        <v>7</v>
      </c>
      <c r="I116" s="449">
        <f t="shared" si="4"/>
        <v>0</v>
      </c>
      <c r="J116" s="449">
        <f t="shared" si="5"/>
        <v>0</v>
      </c>
      <c r="K116" s="469"/>
    </row>
    <row r="117" spans="1:11" s="500" customFormat="1">
      <c r="A117" s="451"/>
      <c r="B117" s="475"/>
      <c r="C117" s="476" t="str">
        <f>'Data information'!C901</f>
        <v xml:space="preserve"> -  อุปกรณ์ประกอบสายไฟฟ้า</v>
      </c>
      <c r="D117" s="449"/>
      <c r="E117" s="450" t="str">
        <f>'Data information'!D901</f>
        <v>รายการ</v>
      </c>
      <c r="F117" s="449">
        <f>(SUM(G102:G116))*0.1</f>
        <v>0</v>
      </c>
      <c r="G117" s="449">
        <f t="shared" si="3"/>
        <v>0</v>
      </c>
      <c r="H117" s="449">
        <v>0</v>
      </c>
      <c r="I117" s="449">
        <f t="shared" si="4"/>
        <v>0</v>
      </c>
      <c r="J117" s="449">
        <f t="shared" si="5"/>
        <v>0</v>
      </c>
      <c r="K117" s="469"/>
    </row>
    <row r="118" spans="1:11" s="500" customFormat="1">
      <c r="A118" s="451"/>
      <c r="B118" s="475"/>
      <c r="C118" s="485" t="str">
        <f>'Data information'!C902</f>
        <v xml:space="preserve"> โคมไฟ</v>
      </c>
      <c r="D118" s="449"/>
      <c r="E118" s="450"/>
      <c r="F118" s="449"/>
      <c r="G118" s="449"/>
      <c r="H118" s="449"/>
      <c r="I118" s="449"/>
      <c r="J118" s="449"/>
      <c r="K118" s="469" t="s">
        <v>967</v>
      </c>
    </row>
    <row r="119" spans="1:11" s="500" customFormat="1">
      <c r="A119" s="451"/>
      <c r="B119" s="475"/>
      <c r="C119" s="476" t="str">
        <f>'Data information'!C903</f>
        <v xml:space="preserve"> -  โคมไฟ FL-1</v>
      </c>
      <c r="D119" s="449"/>
      <c r="E119" s="450" t="str">
        <f>'Data information'!D903</f>
        <v>ชุด</v>
      </c>
      <c r="F119" s="449" t="e">
        <f>'Data information'!E903</f>
        <v>#REF!</v>
      </c>
      <c r="G119" s="449" t="e">
        <f t="shared" si="3"/>
        <v>#REF!</v>
      </c>
      <c r="H119" s="449">
        <f>'Data information'!F903</f>
        <v>115</v>
      </c>
      <c r="I119" s="449">
        <f t="shared" si="4"/>
        <v>0</v>
      </c>
      <c r="J119" s="449" t="e">
        <f t="shared" si="5"/>
        <v>#REF!</v>
      </c>
      <c r="K119" s="469"/>
    </row>
    <row r="120" spans="1:11" s="500" customFormat="1" hidden="1">
      <c r="A120" s="451"/>
      <c r="B120" s="475"/>
      <c r="C120" s="476" t="str">
        <f>'Data information'!C904</f>
        <v xml:space="preserve"> -  โคมไฟ FL-2</v>
      </c>
      <c r="D120" s="449"/>
      <c r="E120" s="450" t="str">
        <f>'Data information'!D904</f>
        <v>ชุด</v>
      </c>
      <c r="F120" s="449" t="e">
        <f>'Data information'!E904</f>
        <v>#REF!</v>
      </c>
      <c r="G120" s="449" t="e">
        <f t="shared" si="3"/>
        <v>#REF!</v>
      </c>
      <c r="H120" s="449">
        <f>'Data information'!F904</f>
        <v>115</v>
      </c>
      <c r="I120" s="449">
        <f t="shared" si="4"/>
        <v>0</v>
      </c>
      <c r="J120" s="449" t="e">
        <f t="shared" si="5"/>
        <v>#REF!</v>
      </c>
      <c r="K120" s="469"/>
    </row>
    <row r="121" spans="1:11" s="500" customFormat="1" hidden="1">
      <c r="A121" s="451"/>
      <c r="B121" s="475"/>
      <c r="C121" s="476" t="str">
        <f>'Data information'!C905</f>
        <v xml:space="preserve"> -  โคมไฟ FL-3</v>
      </c>
      <c r="D121" s="449"/>
      <c r="E121" s="450" t="str">
        <f>'Data information'!D905</f>
        <v>ชุด</v>
      </c>
      <c r="F121" s="449" t="e">
        <f>'Data information'!E905</f>
        <v>#REF!</v>
      </c>
      <c r="G121" s="449" t="e">
        <f t="shared" si="3"/>
        <v>#REF!</v>
      </c>
      <c r="H121" s="449">
        <f>'Data information'!F905</f>
        <v>150</v>
      </c>
      <c r="I121" s="449">
        <f t="shared" si="4"/>
        <v>0</v>
      </c>
      <c r="J121" s="449" t="e">
        <f t="shared" si="5"/>
        <v>#REF!</v>
      </c>
      <c r="K121" s="469"/>
    </row>
    <row r="122" spans="1:11" s="500" customFormat="1" hidden="1">
      <c r="A122" s="451"/>
      <c r="B122" s="475"/>
      <c r="C122" s="476" t="str">
        <f>'Data information'!C906</f>
        <v xml:space="preserve"> -  โคมไฟ LED</v>
      </c>
      <c r="D122" s="449"/>
      <c r="E122" s="450" t="str">
        <f>'Data information'!D906</f>
        <v>ชุด</v>
      </c>
      <c r="F122" s="449" t="e">
        <f>'Data information'!E906</f>
        <v>#REF!</v>
      </c>
      <c r="G122" s="449" t="e">
        <f t="shared" si="3"/>
        <v>#REF!</v>
      </c>
      <c r="H122" s="449">
        <f>'Data information'!F906</f>
        <v>115</v>
      </c>
      <c r="I122" s="449">
        <f t="shared" si="4"/>
        <v>0</v>
      </c>
      <c r="J122" s="449" t="e">
        <f t="shared" si="5"/>
        <v>#REF!</v>
      </c>
      <c r="K122" s="469"/>
    </row>
    <row r="123" spans="1:11" s="500" customFormat="1" hidden="1">
      <c r="A123" s="451"/>
      <c r="B123" s="475"/>
      <c r="C123" s="476" t="str">
        <f>'Data information'!C907</f>
        <v xml:space="preserve"> -  โคมไฟ DL-1</v>
      </c>
      <c r="D123" s="449"/>
      <c r="E123" s="450" t="str">
        <f>'Data information'!D907</f>
        <v>ชุด</v>
      </c>
      <c r="F123" s="449" t="e">
        <f>'Data information'!E907</f>
        <v>#REF!</v>
      </c>
      <c r="G123" s="449" t="e">
        <f t="shared" si="3"/>
        <v>#REF!</v>
      </c>
      <c r="H123" s="449">
        <f>'Data information'!F907</f>
        <v>115</v>
      </c>
      <c r="I123" s="449">
        <f t="shared" si="4"/>
        <v>0</v>
      </c>
      <c r="J123" s="449" t="e">
        <f t="shared" si="5"/>
        <v>#REF!</v>
      </c>
      <c r="K123" s="469"/>
    </row>
    <row r="124" spans="1:11" s="500" customFormat="1" hidden="1">
      <c r="A124" s="451"/>
      <c r="B124" s="475"/>
      <c r="C124" s="476" t="str">
        <f>'Data information'!C908</f>
        <v xml:space="preserve"> -  โคมไฟ DL-1A</v>
      </c>
      <c r="D124" s="449"/>
      <c r="E124" s="450" t="str">
        <f>'Data information'!D908</f>
        <v>ชุด</v>
      </c>
      <c r="F124" s="449" t="e">
        <f>'Data information'!E908</f>
        <v>#REF!</v>
      </c>
      <c r="G124" s="449" t="e">
        <f t="shared" si="3"/>
        <v>#REF!</v>
      </c>
      <c r="H124" s="449">
        <f>'Data information'!F908</f>
        <v>115</v>
      </c>
      <c r="I124" s="449">
        <f t="shared" si="4"/>
        <v>0</v>
      </c>
      <c r="J124" s="449" t="e">
        <f t="shared" si="5"/>
        <v>#REF!</v>
      </c>
      <c r="K124" s="469"/>
    </row>
    <row r="125" spans="1:11" s="500" customFormat="1" hidden="1">
      <c r="A125" s="451"/>
      <c r="B125" s="475"/>
      <c r="C125" s="476" t="str">
        <f>'Data information'!C909</f>
        <v xml:space="preserve"> -  โคมไฟ DL-2</v>
      </c>
      <c r="D125" s="449"/>
      <c r="E125" s="450" t="str">
        <f>'Data information'!D909</f>
        <v>ชุด</v>
      </c>
      <c r="F125" s="449" t="e">
        <f>'Data information'!E909</f>
        <v>#REF!</v>
      </c>
      <c r="G125" s="449" t="e">
        <f t="shared" si="3"/>
        <v>#REF!</v>
      </c>
      <c r="H125" s="449">
        <f>'Data information'!F909</f>
        <v>115</v>
      </c>
      <c r="I125" s="449">
        <f t="shared" si="4"/>
        <v>0</v>
      </c>
      <c r="J125" s="449" t="e">
        <f t="shared" si="5"/>
        <v>#REF!</v>
      </c>
      <c r="K125" s="469"/>
    </row>
    <row r="126" spans="1:11" s="500" customFormat="1" hidden="1">
      <c r="A126" s="451"/>
      <c r="B126" s="475"/>
      <c r="C126" s="476" t="str">
        <f>'Data information'!C910</f>
        <v xml:space="preserve"> -  โคมไฟ WL-1</v>
      </c>
      <c r="D126" s="449"/>
      <c r="E126" s="450" t="str">
        <f>'Data information'!D910</f>
        <v>ชุด</v>
      </c>
      <c r="F126" s="449" t="e">
        <f>'Data information'!E910</f>
        <v>#REF!</v>
      </c>
      <c r="G126" s="449" t="e">
        <f t="shared" si="3"/>
        <v>#REF!</v>
      </c>
      <c r="H126" s="449">
        <f>'Data information'!F910</f>
        <v>165</v>
      </c>
      <c r="I126" s="449">
        <f t="shared" si="4"/>
        <v>0</v>
      </c>
      <c r="J126" s="449" t="e">
        <f t="shared" si="5"/>
        <v>#REF!</v>
      </c>
      <c r="K126" s="469"/>
    </row>
    <row r="127" spans="1:11" s="500" customFormat="1" hidden="1">
      <c r="A127" s="451"/>
      <c r="B127" s="475"/>
      <c r="C127" s="476" t="str">
        <f>'Data information'!C911</f>
        <v xml:space="preserve"> -  โคมไฟ UL-1</v>
      </c>
      <c r="D127" s="449"/>
      <c r="E127" s="450" t="str">
        <f>'Data information'!D911</f>
        <v>ชุด</v>
      </c>
      <c r="F127" s="449" t="e">
        <f>'Data information'!E911</f>
        <v>#REF!</v>
      </c>
      <c r="G127" s="449" t="e">
        <f t="shared" si="3"/>
        <v>#REF!</v>
      </c>
      <c r="H127" s="449">
        <f>'Data information'!F911</f>
        <v>165</v>
      </c>
      <c r="I127" s="449">
        <f t="shared" si="4"/>
        <v>0</v>
      </c>
      <c r="J127" s="449" t="e">
        <f t="shared" si="5"/>
        <v>#REF!</v>
      </c>
      <c r="K127" s="469"/>
    </row>
    <row r="128" spans="1:11" s="500" customFormat="1">
      <c r="A128" s="451"/>
      <c r="B128" s="475"/>
      <c r="C128" s="476" t="str">
        <f>'Data information'!C912</f>
        <v xml:space="preserve"> -  โคมไฟ SL-1</v>
      </c>
      <c r="D128" s="449"/>
      <c r="E128" s="450" t="str">
        <f>'Data information'!D912</f>
        <v>ชุด</v>
      </c>
      <c r="F128" s="449" t="e">
        <f>'Data information'!E912</f>
        <v>#REF!</v>
      </c>
      <c r="G128" s="449" t="e">
        <f t="shared" si="3"/>
        <v>#REF!</v>
      </c>
      <c r="H128" s="449">
        <f>'Data information'!F912</f>
        <v>150</v>
      </c>
      <c r="I128" s="449">
        <f t="shared" si="4"/>
        <v>0</v>
      </c>
      <c r="J128" s="449" t="e">
        <f t="shared" si="5"/>
        <v>#REF!</v>
      </c>
      <c r="K128" s="469"/>
    </row>
    <row r="129" spans="1:11" s="500" customFormat="1">
      <c r="A129" s="451"/>
      <c r="B129" s="475"/>
      <c r="C129" s="485" t="str">
        <f>'Data information'!C913</f>
        <v xml:space="preserve"> สวิตซ์ และ เต้ารับ</v>
      </c>
      <c r="D129" s="449"/>
      <c r="E129" s="450"/>
      <c r="F129" s="449"/>
      <c r="G129" s="449"/>
      <c r="H129" s="449"/>
      <c r="I129" s="449"/>
      <c r="J129" s="449"/>
      <c r="K129" s="469"/>
    </row>
    <row r="130" spans="1:11" s="500" customFormat="1" hidden="1">
      <c r="A130" s="451"/>
      <c r="B130" s="475"/>
      <c r="C130" s="476" t="str">
        <f>'Data information'!C914</f>
        <v xml:space="preserve"> -  สวิตซ์ทางเดียว 1 ช่อง</v>
      </c>
      <c r="D130" s="449"/>
      <c r="E130" s="450" t="str">
        <f>'Data information'!D914</f>
        <v>ชุด</v>
      </c>
      <c r="F130" s="449">
        <f>'Data information'!E914</f>
        <v>43</v>
      </c>
      <c r="G130" s="449">
        <f t="shared" si="3"/>
        <v>0</v>
      </c>
      <c r="H130" s="449">
        <f>'Data information'!F914</f>
        <v>80</v>
      </c>
      <c r="I130" s="449">
        <f t="shared" si="4"/>
        <v>0</v>
      </c>
      <c r="J130" s="449">
        <f t="shared" si="5"/>
        <v>0</v>
      </c>
      <c r="K130" s="469"/>
    </row>
    <row r="131" spans="1:11" s="500" customFormat="1">
      <c r="A131" s="451"/>
      <c r="B131" s="475"/>
      <c r="C131" s="476" t="str">
        <f>'Data information'!C915</f>
        <v xml:space="preserve"> -  สวิตซ์ทางเดียว 2 ช่อง</v>
      </c>
      <c r="D131" s="449"/>
      <c r="E131" s="450" t="str">
        <f>'Data information'!D915</f>
        <v>ชุด</v>
      </c>
      <c r="F131" s="449">
        <f>'Data information'!E915</f>
        <v>70</v>
      </c>
      <c r="G131" s="449">
        <f t="shared" si="3"/>
        <v>0</v>
      </c>
      <c r="H131" s="449">
        <f>'Data information'!F915</f>
        <v>90</v>
      </c>
      <c r="I131" s="449">
        <f t="shared" si="4"/>
        <v>0</v>
      </c>
      <c r="J131" s="449">
        <f t="shared" si="5"/>
        <v>0</v>
      </c>
      <c r="K131" s="469"/>
    </row>
    <row r="132" spans="1:11" s="500" customFormat="1" hidden="1">
      <c r="A132" s="451"/>
      <c r="B132" s="475"/>
      <c r="C132" s="476" t="str">
        <f>'Data information'!C916</f>
        <v xml:space="preserve"> -  สวิตซ์ทางเดียว 3 ช่อง</v>
      </c>
      <c r="D132" s="449"/>
      <c r="E132" s="450" t="str">
        <f>'Data information'!D916</f>
        <v>ชุด</v>
      </c>
      <c r="F132" s="449">
        <f>'Data information'!E916</f>
        <v>98</v>
      </c>
      <c r="G132" s="449">
        <f t="shared" si="3"/>
        <v>0</v>
      </c>
      <c r="H132" s="449">
        <f>'Data information'!F916</f>
        <v>100</v>
      </c>
      <c r="I132" s="449">
        <f t="shared" si="4"/>
        <v>0</v>
      </c>
      <c r="J132" s="449">
        <f t="shared" si="5"/>
        <v>0</v>
      </c>
      <c r="K132" s="469"/>
    </row>
    <row r="133" spans="1:11" s="500" customFormat="1">
      <c r="A133" s="451"/>
      <c r="B133" s="475"/>
      <c r="C133" s="476" t="str">
        <f>'Data information'!C917</f>
        <v xml:space="preserve"> -  สวิตซ์สองทาง 1 ช่อง</v>
      </c>
      <c r="D133" s="449"/>
      <c r="E133" s="450" t="str">
        <f>'Data information'!D917</f>
        <v>ชุด</v>
      </c>
      <c r="F133" s="449">
        <f>'Data information'!E917</f>
        <v>66</v>
      </c>
      <c r="G133" s="449">
        <f t="shared" si="3"/>
        <v>0</v>
      </c>
      <c r="H133" s="449">
        <f>'Data information'!F917</f>
        <v>85</v>
      </c>
      <c r="I133" s="449">
        <f t="shared" si="4"/>
        <v>0</v>
      </c>
      <c r="J133" s="449">
        <f t="shared" si="5"/>
        <v>0</v>
      </c>
      <c r="K133" s="469"/>
    </row>
    <row r="134" spans="1:11" s="500" customFormat="1" hidden="1">
      <c r="A134" s="451"/>
      <c r="B134" s="475"/>
      <c r="C134" s="476" t="str">
        <f>'Data information'!C918</f>
        <v xml:space="preserve"> -  สวิตซ์ทางเดียว 2 ช่อง</v>
      </c>
      <c r="D134" s="449"/>
      <c r="E134" s="450" t="str">
        <f>'Data information'!D918</f>
        <v>ชุด</v>
      </c>
      <c r="F134" s="449">
        <f>'Data information'!E918</f>
        <v>116</v>
      </c>
      <c r="G134" s="449">
        <f t="shared" si="3"/>
        <v>0</v>
      </c>
      <c r="H134" s="449">
        <f>'Data information'!F918</f>
        <v>90</v>
      </c>
      <c r="I134" s="449">
        <f t="shared" si="4"/>
        <v>0</v>
      </c>
      <c r="J134" s="449">
        <f t="shared" si="5"/>
        <v>0</v>
      </c>
      <c r="K134" s="469"/>
    </row>
    <row r="135" spans="1:11" s="500" customFormat="1" hidden="1">
      <c r="A135" s="451"/>
      <c r="B135" s="475"/>
      <c r="C135" s="476" t="str">
        <f>'Data information'!C919</f>
        <v xml:space="preserve"> -  ปลั๊กกราว์ดคู่กันน้ำ</v>
      </c>
      <c r="D135" s="449"/>
      <c r="E135" s="450" t="str">
        <f>'Data information'!D919</f>
        <v>ชุด</v>
      </c>
      <c r="F135" s="449">
        <f>'Data information'!E919</f>
        <v>400</v>
      </c>
      <c r="G135" s="449">
        <f t="shared" si="3"/>
        <v>0</v>
      </c>
      <c r="H135" s="449">
        <f>'Data information'!F919</f>
        <v>115</v>
      </c>
      <c r="I135" s="449">
        <f t="shared" si="4"/>
        <v>0</v>
      </c>
      <c r="J135" s="449">
        <f t="shared" si="5"/>
        <v>0</v>
      </c>
      <c r="K135" s="469"/>
    </row>
    <row r="136" spans="1:11" s="500" customFormat="1" hidden="1">
      <c r="A136" s="451"/>
      <c r="B136" s="475"/>
      <c r="C136" s="476" t="str">
        <f>'Data information'!C920</f>
        <v xml:space="preserve"> -  ปลั๊กกราว์ดคู่ติดตั้งพื้น</v>
      </c>
      <c r="D136" s="449"/>
      <c r="E136" s="450" t="str">
        <f>'Data information'!D920</f>
        <v>ชุด</v>
      </c>
      <c r="F136" s="449">
        <f>'Data information'!E920</f>
        <v>1100</v>
      </c>
      <c r="G136" s="449">
        <f t="shared" si="3"/>
        <v>0</v>
      </c>
      <c r="H136" s="449">
        <f>'Data information'!F920</f>
        <v>265</v>
      </c>
      <c r="I136" s="449">
        <f t="shared" si="4"/>
        <v>0</v>
      </c>
      <c r="J136" s="449">
        <f t="shared" si="5"/>
        <v>0</v>
      </c>
      <c r="K136" s="469"/>
    </row>
    <row r="137" spans="1:11" s="500" customFormat="1" hidden="1">
      <c r="A137" s="451"/>
      <c r="B137" s="475"/>
      <c r="C137" s="476" t="str">
        <f>'Data information'!C921</f>
        <v xml:space="preserve"> -  ปลั๊กกราว์ดคู่</v>
      </c>
      <c r="D137" s="449"/>
      <c r="E137" s="450" t="str">
        <f>'Data information'!D921</f>
        <v>ชุด</v>
      </c>
      <c r="F137" s="449">
        <f>'Data information'!E921</f>
        <v>130</v>
      </c>
      <c r="G137" s="449">
        <f t="shared" si="3"/>
        <v>0</v>
      </c>
      <c r="H137" s="449">
        <f>'Data information'!F921</f>
        <v>90</v>
      </c>
      <c r="I137" s="449">
        <f t="shared" si="4"/>
        <v>0</v>
      </c>
      <c r="J137" s="449">
        <f t="shared" si="5"/>
        <v>0</v>
      </c>
      <c r="K137" s="469"/>
    </row>
    <row r="138" spans="1:11" s="500" customFormat="1" hidden="1">
      <c r="A138" s="451"/>
      <c r="B138" s="475"/>
      <c r="C138" s="485" t="str">
        <f>'Data information'!C922</f>
        <v>ระบบแจ้งเหตุเพลิงไหม้</v>
      </c>
      <c r="D138" s="449"/>
      <c r="E138" s="450"/>
      <c r="F138" s="449"/>
      <c r="G138" s="449"/>
      <c r="H138" s="449"/>
      <c r="I138" s="449"/>
      <c r="J138" s="449"/>
      <c r="K138" s="469"/>
    </row>
    <row r="139" spans="1:11" s="500" customFormat="1" hidden="1">
      <c r="A139" s="451"/>
      <c r="B139" s="475"/>
      <c r="C139" s="476" t="str">
        <f>'Data information'!C923</f>
        <v xml:space="preserve"> -  ตู้ Fire  Alarm  Control  Panel </v>
      </c>
      <c r="D139" s="449"/>
      <c r="E139" s="450" t="str">
        <f>'Data information'!D923</f>
        <v>ตู้</v>
      </c>
      <c r="F139" s="449">
        <f>'Data information'!E923</f>
        <v>80350</v>
      </c>
      <c r="G139" s="449">
        <f t="shared" si="3"/>
        <v>0</v>
      </c>
      <c r="H139" s="449">
        <f>'Data information'!F923</f>
        <v>1000</v>
      </c>
      <c r="I139" s="449">
        <f t="shared" si="4"/>
        <v>0</v>
      </c>
      <c r="J139" s="449">
        <f t="shared" si="5"/>
        <v>0</v>
      </c>
      <c r="K139" s="469"/>
    </row>
    <row r="140" spans="1:11" s="500" customFormat="1" hidden="1">
      <c r="A140" s="451"/>
      <c r="B140" s="475"/>
      <c r="C140" s="476" t="str">
        <f>'Data information'!C924</f>
        <v xml:space="preserve"> -  ตู้ Annunciator </v>
      </c>
      <c r="D140" s="449"/>
      <c r="E140" s="450" t="str">
        <f>'Data information'!D924</f>
        <v>ตู้</v>
      </c>
      <c r="F140" s="449">
        <f>'Data information'!E924</f>
        <v>32140</v>
      </c>
      <c r="G140" s="449">
        <f t="shared" si="3"/>
        <v>0</v>
      </c>
      <c r="H140" s="449">
        <f>'Data information'!F924</f>
        <v>1000</v>
      </c>
      <c r="I140" s="449">
        <f t="shared" si="4"/>
        <v>0</v>
      </c>
      <c r="J140" s="449">
        <f t="shared" si="5"/>
        <v>0</v>
      </c>
      <c r="K140" s="469"/>
    </row>
    <row r="141" spans="1:11" s="500" customFormat="1" hidden="1">
      <c r="A141" s="451"/>
      <c r="B141" s="475"/>
      <c r="C141" s="476" t="str">
        <f>'Data information'!C925</f>
        <v xml:space="preserve"> -  LED Lamp</v>
      </c>
      <c r="D141" s="449"/>
      <c r="E141" s="450" t="str">
        <f>'Data information'!D925</f>
        <v>ชุด</v>
      </c>
      <c r="F141" s="449">
        <f>'Data information'!E925</f>
        <v>260</v>
      </c>
      <c r="G141" s="449">
        <f t="shared" si="3"/>
        <v>0</v>
      </c>
      <c r="H141" s="449">
        <f>'Data information'!F925</f>
        <v>115</v>
      </c>
      <c r="I141" s="449">
        <f t="shared" si="4"/>
        <v>0</v>
      </c>
      <c r="J141" s="449">
        <f t="shared" si="5"/>
        <v>0</v>
      </c>
      <c r="K141" s="469"/>
    </row>
    <row r="142" spans="1:11" s="500" customFormat="1" hidden="1">
      <c r="A142" s="451"/>
      <c r="B142" s="475"/>
      <c r="C142" s="476" t="str">
        <f>'Data information'!C926</f>
        <v xml:space="preserve"> -  Heat  Detector</v>
      </c>
      <c r="D142" s="449"/>
      <c r="E142" s="450" t="str">
        <f>'Data information'!D926</f>
        <v>ตัว</v>
      </c>
      <c r="F142" s="449">
        <f>'Data information'!E926</f>
        <v>535</v>
      </c>
      <c r="G142" s="449">
        <f t="shared" si="3"/>
        <v>0</v>
      </c>
      <c r="H142" s="449">
        <f>'Data information'!F926</f>
        <v>115</v>
      </c>
      <c r="I142" s="449">
        <f t="shared" si="4"/>
        <v>0</v>
      </c>
      <c r="J142" s="449">
        <f t="shared" si="5"/>
        <v>0</v>
      </c>
      <c r="K142" s="469"/>
    </row>
    <row r="143" spans="1:11" s="500" customFormat="1" hidden="1">
      <c r="A143" s="451"/>
      <c r="B143" s="475"/>
      <c r="C143" s="476" t="str">
        <f>'Data information'!C927</f>
        <v xml:space="preserve"> -  Smoke  Detector</v>
      </c>
      <c r="D143" s="449"/>
      <c r="E143" s="450" t="str">
        <f>'Data information'!D927</f>
        <v>ตัว</v>
      </c>
      <c r="F143" s="449">
        <f>'Data information'!E927</f>
        <v>1670</v>
      </c>
      <c r="G143" s="449">
        <f t="shared" si="3"/>
        <v>0</v>
      </c>
      <c r="H143" s="449">
        <f>'Data information'!F927</f>
        <v>115</v>
      </c>
      <c r="I143" s="449">
        <f t="shared" si="4"/>
        <v>0</v>
      </c>
      <c r="J143" s="449">
        <f t="shared" si="5"/>
        <v>0</v>
      </c>
      <c r="K143" s="469"/>
    </row>
    <row r="144" spans="1:11" s="500" customFormat="1" hidden="1">
      <c r="A144" s="451"/>
      <c r="B144" s="475"/>
      <c r="C144" s="476" t="str">
        <f>'Data information'!C928</f>
        <v xml:space="preserve"> -  MANUAL STATION WITH KEY SWITCH</v>
      </c>
      <c r="D144" s="449"/>
      <c r="E144" s="450" t="str">
        <f>'Data information'!D928</f>
        <v>ชุด</v>
      </c>
      <c r="F144" s="449">
        <f>'Data information'!E928</f>
        <v>1785</v>
      </c>
      <c r="G144" s="449">
        <f t="shared" si="3"/>
        <v>0</v>
      </c>
      <c r="H144" s="449">
        <f>'Data information'!F928</f>
        <v>80</v>
      </c>
      <c r="I144" s="449">
        <f t="shared" si="4"/>
        <v>0</v>
      </c>
      <c r="J144" s="449">
        <f t="shared" si="5"/>
        <v>0</v>
      </c>
      <c r="K144" s="469"/>
    </row>
    <row r="145" spans="1:11" s="500" customFormat="1" hidden="1">
      <c r="A145" s="451"/>
      <c r="B145" s="475"/>
      <c r="C145" s="476" t="str">
        <f>'Data information'!C929</f>
        <v xml:space="preserve"> -  ALARM  BELL 6 INCH</v>
      </c>
      <c r="D145" s="449"/>
      <c r="E145" s="450" t="str">
        <f>'Data information'!D929</f>
        <v>ชุด</v>
      </c>
      <c r="F145" s="449">
        <f>'Data information'!E929</f>
        <v>1070</v>
      </c>
      <c r="G145" s="449">
        <f t="shared" si="3"/>
        <v>0</v>
      </c>
      <c r="H145" s="449">
        <f>'Data information'!F929</f>
        <v>90</v>
      </c>
      <c r="I145" s="449">
        <f t="shared" si="4"/>
        <v>0</v>
      </c>
      <c r="J145" s="449">
        <f t="shared" si="5"/>
        <v>0</v>
      </c>
      <c r="K145" s="469"/>
    </row>
    <row r="146" spans="1:11" s="500" customFormat="1" hidden="1">
      <c r="A146" s="451"/>
      <c r="B146" s="475"/>
      <c r="C146" s="476" t="str">
        <f>'Data information'!C930</f>
        <v xml:space="preserve"> -  FRC #  2.5  SQ.MM.</v>
      </c>
      <c r="D146" s="449"/>
      <c r="E146" s="450" t="str">
        <f>'Data information'!D930</f>
        <v>ม.</v>
      </c>
      <c r="F146" s="449">
        <f>'Data information'!E930</f>
        <v>24.6</v>
      </c>
      <c r="G146" s="449">
        <f t="shared" si="3"/>
        <v>0</v>
      </c>
      <c r="H146" s="449">
        <f>'Data information'!F930</f>
        <v>12</v>
      </c>
      <c r="I146" s="449">
        <f t="shared" si="4"/>
        <v>0</v>
      </c>
      <c r="J146" s="449">
        <f t="shared" si="5"/>
        <v>0</v>
      </c>
      <c r="K146" s="469"/>
    </row>
    <row r="147" spans="1:11" s="500" customFormat="1" hidden="1">
      <c r="A147" s="451"/>
      <c r="B147" s="475"/>
      <c r="C147" s="476" t="str">
        <f>'Data information'!C931</f>
        <v xml:space="preserve"> -  IEC 01 #  1.5  SQ.MM.</v>
      </c>
      <c r="D147" s="449"/>
      <c r="E147" s="450" t="str">
        <f>'Data information'!D931</f>
        <v>ม.</v>
      </c>
      <c r="F147" s="449">
        <f>'Data information'!E931</f>
        <v>3.39</v>
      </c>
      <c r="G147" s="449">
        <f t="shared" si="3"/>
        <v>0</v>
      </c>
      <c r="H147" s="449">
        <f>'Data information'!F931</f>
        <v>5</v>
      </c>
      <c r="I147" s="449">
        <f t="shared" si="4"/>
        <v>0</v>
      </c>
      <c r="J147" s="449">
        <f t="shared" si="5"/>
        <v>0</v>
      </c>
      <c r="K147" s="469"/>
    </row>
    <row r="148" spans="1:11" s="500" customFormat="1" hidden="1">
      <c r="A148" s="451"/>
      <c r="B148" s="475"/>
      <c r="C148" s="476" t="str">
        <f>'Data information'!C932</f>
        <v xml:space="preserve"> -  Tiev #  4C - 0.65  SQ.MM.</v>
      </c>
      <c r="D148" s="449"/>
      <c r="E148" s="450" t="str">
        <f>'Data information'!D932</f>
        <v>ม.</v>
      </c>
      <c r="F148" s="449">
        <f>'Data information'!E932</f>
        <v>9.35</v>
      </c>
      <c r="G148" s="449">
        <f t="shared" si="3"/>
        <v>0</v>
      </c>
      <c r="H148" s="449">
        <f>'Data information'!F932</f>
        <v>6</v>
      </c>
      <c r="I148" s="449">
        <f t="shared" si="4"/>
        <v>0</v>
      </c>
      <c r="J148" s="449">
        <f t="shared" si="5"/>
        <v>0</v>
      </c>
      <c r="K148" s="469"/>
    </row>
    <row r="149" spans="1:11" s="500" customFormat="1" hidden="1">
      <c r="A149" s="451"/>
      <c r="B149" s="475"/>
      <c r="C149" s="476" t="str">
        <f>'Data information'!C933</f>
        <v xml:space="preserve"> - ท่อ IMC.    3/4"</v>
      </c>
      <c r="D149" s="449"/>
      <c r="E149" s="450" t="str">
        <f>'Data information'!D933</f>
        <v>ม.</v>
      </c>
      <c r="F149" s="449">
        <f>'Data information'!E933</f>
        <v>50.36</v>
      </c>
      <c r="G149" s="449">
        <f t="shared" si="3"/>
        <v>0</v>
      </c>
      <c r="H149" s="449">
        <f>'Data information'!F933</f>
        <v>24</v>
      </c>
      <c r="I149" s="449">
        <f t="shared" si="4"/>
        <v>0</v>
      </c>
      <c r="J149" s="449">
        <f t="shared" si="5"/>
        <v>0</v>
      </c>
      <c r="K149" s="469"/>
    </row>
    <row r="150" spans="1:11" s="500" customFormat="1" hidden="1">
      <c r="A150" s="451"/>
      <c r="B150" s="475"/>
      <c r="C150" s="476" t="str">
        <f>'Data information'!C934</f>
        <v xml:space="preserve"> - ท่อ EMT.    1/2"</v>
      </c>
      <c r="D150" s="449"/>
      <c r="E150" s="450" t="str">
        <f>'Data information'!D934</f>
        <v>ม.</v>
      </c>
      <c r="F150" s="449">
        <f>'Data information'!E934</f>
        <v>34.89</v>
      </c>
      <c r="G150" s="449">
        <f t="shared" si="3"/>
        <v>0</v>
      </c>
      <c r="H150" s="449">
        <f>'Data information'!F934</f>
        <v>22</v>
      </c>
      <c r="I150" s="449">
        <f t="shared" si="4"/>
        <v>0</v>
      </c>
      <c r="J150" s="449">
        <f t="shared" si="5"/>
        <v>0</v>
      </c>
      <c r="K150" s="469"/>
    </row>
    <row r="151" spans="1:11" s="500" customFormat="1" hidden="1">
      <c r="A151" s="451"/>
      <c r="B151" s="475"/>
      <c r="C151" s="476" t="str">
        <f>'Data information'!C935</f>
        <v xml:space="preserve"> - รางวายเวย์</v>
      </c>
      <c r="D151" s="449"/>
      <c r="E151" s="450" t="str">
        <f>'Data information'!D935</f>
        <v>ม.</v>
      </c>
      <c r="F151" s="449">
        <f>'Data information'!E935</f>
        <v>133</v>
      </c>
      <c r="G151" s="449">
        <f t="shared" si="3"/>
        <v>0</v>
      </c>
      <c r="H151" s="449">
        <f>'Data information'!F935</f>
        <v>35</v>
      </c>
      <c r="I151" s="449">
        <f t="shared" si="4"/>
        <v>0</v>
      </c>
      <c r="J151" s="449">
        <f t="shared" si="5"/>
        <v>0</v>
      </c>
      <c r="K151" s="469"/>
    </row>
    <row r="152" spans="1:11" s="500" customFormat="1" hidden="1">
      <c r="A152" s="451"/>
      <c r="B152" s="475"/>
      <c r="C152" s="476" t="str">
        <f>'Data information'!C936</f>
        <v xml:space="preserve"> -  อุปกรณ์ประกอบสายไฟฟ้า</v>
      </c>
      <c r="D152" s="449"/>
      <c r="E152" s="450" t="str">
        <f>'Data information'!D936</f>
        <v>รายการ</v>
      </c>
      <c r="F152" s="449">
        <f>(SUM(G146:G148))*0.1</f>
        <v>0</v>
      </c>
      <c r="G152" s="449">
        <f t="shared" si="3"/>
        <v>0</v>
      </c>
      <c r="H152" s="449">
        <f>'Data information'!F936</f>
        <v>0</v>
      </c>
      <c r="I152" s="449">
        <f t="shared" si="4"/>
        <v>0</v>
      </c>
      <c r="J152" s="449">
        <f t="shared" si="5"/>
        <v>0</v>
      </c>
      <c r="K152" s="469"/>
    </row>
    <row r="153" spans="1:11" s="500" customFormat="1" hidden="1">
      <c r="A153" s="451"/>
      <c r="B153" s="475"/>
      <c r="C153" s="476" t="str">
        <f>'Data information'!C937</f>
        <v xml:space="preserve"> -  อุปกรณ์ประกอบท่อไฟฟ้า</v>
      </c>
      <c r="D153" s="449"/>
      <c r="E153" s="450" t="str">
        <f>'Data information'!D937</f>
        <v>รายการ</v>
      </c>
      <c r="F153" s="449">
        <f>(SUM(G149:G151))*0.15</f>
        <v>0</v>
      </c>
      <c r="G153" s="449">
        <f t="shared" si="3"/>
        <v>0</v>
      </c>
      <c r="H153" s="449">
        <f>'Data information'!F937</f>
        <v>0</v>
      </c>
      <c r="I153" s="449">
        <f t="shared" si="4"/>
        <v>0</v>
      </c>
      <c r="J153" s="449">
        <f t="shared" si="5"/>
        <v>0</v>
      </c>
      <c r="K153" s="469"/>
    </row>
    <row r="154" spans="1:11" s="500" customFormat="1" hidden="1">
      <c r="A154" s="451"/>
      <c r="B154" s="475"/>
      <c r="C154" s="485" t="str">
        <f>'Data information'!C938</f>
        <v>ระบบ SANITARY</v>
      </c>
      <c r="D154" s="449"/>
      <c r="E154" s="450"/>
      <c r="F154" s="449"/>
      <c r="G154" s="449"/>
      <c r="H154" s="449"/>
      <c r="I154" s="449"/>
      <c r="J154" s="449"/>
      <c r="K154" s="469"/>
    </row>
    <row r="155" spans="1:11" s="500" customFormat="1" hidden="1">
      <c r="A155" s="451"/>
      <c r="B155" s="475"/>
      <c r="C155" s="476" t="str">
        <f>'Data information'!C939</f>
        <v xml:space="preserve"> -  IEC 01 #  16  SQ.MM.</v>
      </c>
      <c r="D155" s="449"/>
      <c r="E155" s="450" t="str">
        <f>'Data information'!D939</f>
        <v>ม.</v>
      </c>
      <c r="F155" s="449">
        <f>'Data information'!E939</f>
        <v>45.9</v>
      </c>
      <c r="G155" s="449">
        <f t="shared" ref="G155:G190" si="6">D155*F155</f>
        <v>0</v>
      </c>
      <c r="H155" s="449">
        <f>'Data information'!F939</f>
        <v>20</v>
      </c>
      <c r="I155" s="449">
        <f t="shared" ref="I155:I190" si="7">D155*H155</f>
        <v>0</v>
      </c>
      <c r="J155" s="449">
        <f t="shared" ref="J155:J190" si="8">G155+I155</f>
        <v>0</v>
      </c>
      <c r="K155" s="469"/>
    </row>
    <row r="156" spans="1:11" s="500" customFormat="1" hidden="1">
      <c r="A156" s="451"/>
      <c r="B156" s="475"/>
      <c r="C156" s="476" t="str">
        <f>'Data information'!C940</f>
        <v xml:space="preserve"> -  IEC 01 #  6  SQ.MM.</v>
      </c>
      <c r="D156" s="449"/>
      <c r="E156" s="450" t="str">
        <f>'Data information'!D940</f>
        <v>ม.</v>
      </c>
      <c r="F156" s="449">
        <f>'Data information'!E940</f>
        <v>18</v>
      </c>
      <c r="G156" s="449">
        <f t="shared" si="6"/>
        <v>0</v>
      </c>
      <c r="H156" s="449">
        <f>'Data information'!F940</f>
        <v>12</v>
      </c>
      <c r="I156" s="449">
        <f t="shared" si="7"/>
        <v>0</v>
      </c>
      <c r="J156" s="449">
        <f t="shared" si="8"/>
        <v>0</v>
      </c>
      <c r="K156" s="469"/>
    </row>
    <row r="157" spans="1:11" s="500" customFormat="1" hidden="1">
      <c r="A157" s="451"/>
      <c r="B157" s="475"/>
      <c r="C157" s="476" t="str">
        <f>'Data information'!C941</f>
        <v xml:space="preserve"> -  ท่อ IMC 1  1/4  "</v>
      </c>
      <c r="D157" s="449"/>
      <c r="E157" s="450" t="str">
        <f>'Data information'!D941</f>
        <v>ม.</v>
      </c>
      <c r="F157" s="449">
        <f>'Data information'!E941</f>
        <v>171.28</v>
      </c>
      <c r="G157" s="449">
        <f t="shared" si="6"/>
        <v>0</v>
      </c>
      <c r="H157" s="449">
        <f>'Data information'!F941</f>
        <v>38</v>
      </c>
      <c r="I157" s="449">
        <f t="shared" si="7"/>
        <v>0</v>
      </c>
      <c r="J157" s="449">
        <f t="shared" si="8"/>
        <v>0</v>
      </c>
      <c r="K157" s="469"/>
    </row>
    <row r="158" spans="1:11" s="500" customFormat="1" hidden="1">
      <c r="A158" s="451"/>
      <c r="B158" s="475"/>
      <c r="C158" s="476" t="str">
        <f>'Data information'!C942</f>
        <v xml:space="preserve"> -  อุปกรณ์ประกอบสายไฟฟ้า</v>
      </c>
      <c r="D158" s="449"/>
      <c r="E158" s="450" t="str">
        <f>'Data information'!D942</f>
        <v>รายการ</v>
      </c>
      <c r="F158" s="449">
        <f>(SUM(G155:G156))*0.1</f>
        <v>0</v>
      </c>
      <c r="G158" s="449">
        <f t="shared" si="6"/>
        <v>0</v>
      </c>
      <c r="H158" s="449">
        <f>'Data information'!F942</f>
        <v>0</v>
      </c>
      <c r="I158" s="449">
        <f t="shared" si="7"/>
        <v>0</v>
      </c>
      <c r="J158" s="449">
        <f t="shared" si="8"/>
        <v>0</v>
      </c>
      <c r="K158" s="469"/>
    </row>
    <row r="159" spans="1:11" s="500" customFormat="1" hidden="1">
      <c r="A159" s="451"/>
      <c r="B159" s="475"/>
      <c r="C159" s="476" t="str">
        <f>'Data information'!C943</f>
        <v xml:space="preserve"> -  อุปกรณ์ประกอบท่อไฟฟ้า</v>
      </c>
      <c r="D159" s="449"/>
      <c r="E159" s="450" t="str">
        <f>'Data information'!D943</f>
        <v>รายการ</v>
      </c>
      <c r="F159" s="449">
        <f>(SUM(G157))*0.15</f>
        <v>0</v>
      </c>
      <c r="G159" s="449">
        <f t="shared" si="6"/>
        <v>0</v>
      </c>
      <c r="H159" s="449">
        <f>'Data information'!F943</f>
        <v>0</v>
      </c>
      <c r="I159" s="449">
        <f t="shared" si="7"/>
        <v>0</v>
      </c>
      <c r="J159" s="449">
        <f t="shared" si="8"/>
        <v>0</v>
      </c>
      <c r="K159" s="469"/>
    </row>
    <row r="160" spans="1:11" s="500" customFormat="1" hidden="1">
      <c r="A160" s="451"/>
      <c r="B160" s="475"/>
      <c r="C160" s="485" t="str">
        <f>'Data information'!C944</f>
        <v>ระบบเครื่องปรับอากาศ และพัดลมดูดอากาศ</v>
      </c>
      <c r="D160" s="449"/>
      <c r="E160" s="450"/>
      <c r="F160" s="449"/>
      <c r="G160" s="449"/>
      <c r="H160" s="449"/>
      <c r="I160" s="449"/>
      <c r="J160" s="449"/>
      <c r="K160" s="469"/>
    </row>
    <row r="161" spans="1:11" s="500" customFormat="1" hidden="1">
      <c r="A161" s="451"/>
      <c r="B161" s="475"/>
      <c r="C161" s="476" t="str">
        <f>'Data information'!C945</f>
        <v xml:space="preserve"> -  ตู้ CDU</v>
      </c>
      <c r="D161" s="449"/>
      <c r="E161" s="450" t="str">
        <f>'Data information'!D945</f>
        <v>ตู้</v>
      </c>
      <c r="F161" s="449">
        <f>'Data information'!E945</f>
        <v>4290</v>
      </c>
      <c r="G161" s="449">
        <f t="shared" si="6"/>
        <v>0</v>
      </c>
      <c r="H161" s="449">
        <f>'Data information'!F945</f>
        <v>500</v>
      </c>
      <c r="I161" s="449">
        <f t="shared" si="7"/>
        <v>0</v>
      </c>
      <c r="J161" s="449">
        <f t="shared" si="8"/>
        <v>0</v>
      </c>
      <c r="K161" s="469"/>
    </row>
    <row r="162" spans="1:11" s="500" customFormat="1" hidden="1">
      <c r="A162" s="451"/>
      <c r="B162" s="475"/>
      <c r="C162" s="476" t="str">
        <f>'Data information'!C946</f>
        <v xml:space="preserve"> -  IEC 01 #  70  SQ.MM.</v>
      </c>
      <c r="D162" s="449"/>
      <c r="E162" s="450" t="str">
        <f>'Data information'!D946</f>
        <v>ม.</v>
      </c>
      <c r="F162" s="449">
        <f>'Data information'!E946</f>
        <v>196.62</v>
      </c>
      <c r="G162" s="449">
        <f t="shared" si="6"/>
        <v>0</v>
      </c>
      <c r="H162" s="449">
        <f>'Data information'!F946</f>
        <v>45</v>
      </c>
      <c r="I162" s="449">
        <f t="shared" si="7"/>
        <v>0</v>
      </c>
      <c r="J162" s="449">
        <f t="shared" si="8"/>
        <v>0</v>
      </c>
      <c r="K162" s="469"/>
    </row>
    <row r="163" spans="1:11" s="500" customFormat="1" hidden="1">
      <c r="A163" s="451"/>
      <c r="B163" s="475"/>
      <c r="C163" s="476" t="str">
        <f>'Data information'!C947</f>
        <v xml:space="preserve"> -  IEC 01 #  50  SQ.MM.</v>
      </c>
      <c r="D163" s="449"/>
      <c r="E163" s="450" t="str">
        <f>'Data information'!D947</f>
        <v>ม.</v>
      </c>
      <c r="F163" s="449">
        <f>'Data information'!E947</f>
        <v>137.52000000000001</v>
      </c>
      <c r="G163" s="449">
        <f t="shared" si="6"/>
        <v>0</v>
      </c>
      <c r="H163" s="449">
        <f>'Data information'!F947</f>
        <v>40</v>
      </c>
      <c r="I163" s="449">
        <f t="shared" si="7"/>
        <v>0</v>
      </c>
      <c r="J163" s="449">
        <f t="shared" si="8"/>
        <v>0</v>
      </c>
      <c r="K163" s="469"/>
    </row>
    <row r="164" spans="1:11" s="500" customFormat="1" hidden="1">
      <c r="A164" s="451"/>
      <c r="B164" s="475"/>
      <c r="C164" s="476" t="str">
        <f>'Data information'!C948</f>
        <v xml:space="preserve"> -  IEC 01 #  35  SQ.MM.</v>
      </c>
      <c r="D164" s="449"/>
      <c r="E164" s="450" t="str">
        <f>'Data information'!D948</f>
        <v>ม.</v>
      </c>
      <c r="F164" s="449">
        <f>'Data information'!E948</f>
        <v>102.3</v>
      </c>
      <c r="G164" s="449">
        <f t="shared" si="6"/>
        <v>0</v>
      </c>
      <c r="H164" s="449">
        <f>'Data information'!F948</f>
        <v>30</v>
      </c>
      <c r="I164" s="449">
        <f t="shared" si="7"/>
        <v>0</v>
      </c>
      <c r="J164" s="449">
        <f t="shared" si="8"/>
        <v>0</v>
      </c>
      <c r="K164" s="469"/>
    </row>
    <row r="165" spans="1:11" s="500" customFormat="1" hidden="1">
      <c r="A165" s="451"/>
      <c r="B165" s="475"/>
      <c r="C165" s="476" t="str">
        <f>'Data information'!C949</f>
        <v xml:space="preserve"> -  IEC 01 #  25  SQ.MM.</v>
      </c>
      <c r="D165" s="449"/>
      <c r="E165" s="450" t="str">
        <f>'Data information'!D949</f>
        <v>ม.</v>
      </c>
      <c r="F165" s="449">
        <f>'Data information'!E949</f>
        <v>72</v>
      </c>
      <c r="G165" s="449">
        <f t="shared" si="6"/>
        <v>0</v>
      </c>
      <c r="H165" s="449">
        <f>'Data information'!F949</f>
        <v>25</v>
      </c>
      <c r="I165" s="449">
        <f t="shared" si="7"/>
        <v>0</v>
      </c>
      <c r="J165" s="449">
        <f t="shared" si="8"/>
        <v>0</v>
      </c>
      <c r="K165" s="469"/>
    </row>
    <row r="166" spans="1:11" s="500" customFormat="1" hidden="1">
      <c r="A166" s="451"/>
      <c r="B166" s="475"/>
      <c r="C166" s="476" t="str">
        <f>'Data information'!C950</f>
        <v xml:space="preserve"> -  IEC 01 #  16  SQ.MM.</v>
      </c>
      <c r="D166" s="449"/>
      <c r="E166" s="450" t="str">
        <f>'Data information'!D950</f>
        <v>ม.</v>
      </c>
      <c r="F166" s="449">
        <f>'Data information'!E950</f>
        <v>45.9</v>
      </c>
      <c r="G166" s="449">
        <f t="shared" si="6"/>
        <v>0</v>
      </c>
      <c r="H166" s="449">
        <f>'Data information'!F950</f>
        <v>20</v>
      </c>
      <c r="I166" s="449">
        <f t="shared" si="7"/>
        <v>0</v>
      </c>
      <c r="J166" s="449">
        <f t="shared" si="8"/>
        <v>0</v>
      </c>
      <c r="K166" s="469"/>
    </row>
    <row r="167" spans="1:11" s="500" customFormat="1" hidden="1">
      <c r="A167" s="451"/>
      <c r="B167" s="475"/>
      <c r="C167" s="476" t="str">
        <f>'Data information'!C951</f>
        <v xml:space="preserve"> -  IEC 01 #  10  SQ.MM.</v>
      </c>
      <c r="D167" s="449"/>
      <c r="E167" s="450" t="str">
        <f>'Data information'!D951</f>
        <v>ม.</v>
      </c>
      <c r="F167" s="449">
        <f>'Data information'!E951</f>
        <v>29.58</v>
      </c>
      <c r="G167" s="449">
        <f t="shared" si="6"/>
        <v>0</v>
      </c>
      <c r="H167" s="449">
        <f>'Data information'!F951</f>
        <v>16</v>
      </c>
      <c r="I167" s="449">
        <f t="shared" si="7"/>
        <v>0</v>
      </c>
      <c r="J167" s="449">
        <f t="shared" si="8"/>
        <v>0</v>
      </c>
      <c r="K167" s="469"/>
    </row>
    <row r="168" spans="1:11" s="500" customFormat="1" hidden="1">
      <c r="A168" s="451"/>
      <c r="B168" s="475"/>
      <c r="C168" s="476" t="str">
        <f>'Data information'!C952</f>
        <v xml:space="preserve"> -  IEC 01 #  6  SQ.MM.</v>
      </c>
      <c r="D168" s="449"/>
      <c r="E168" s="450" t="str">
        <f>'Data information'!D952</f>
        <v>ม.</v>
      </c>
      <c r="F168" s="449">
        <f>'Data information'!E952</f>
        <v>18</v>
      </c>
      <c r="G168" s="449">
        <f t="shared" si="6"/>
        <v>0</v>
      </c>
      <c r="H168" s="449">
        <f>'Data information'!F952</f>
        <v>12</v>
      </c>
      <c r="I168" s="449">
        <f t="shared" si="7"/>
        <v>0</v>
      </c>
      <c r="J168" s="449">
        <f t="shared" si="8"/>
        <v>0</v>
      </c>
      <c r="K168" s="469"/>
    </row>
    <row r="169" spans="1:11" s="500" customFormat="1" hidden="1">
      <c r="A169" s="451"/>
      <c r="B169" s="475"/>
      <c r="C169" s="476" t="str">
        <f>'Data information'!C953</f>
        <v xml:space="preserve"> -  IEC 01 #  4  SQ.MM.</v>
      </c>
      <c r="D169" s="449"/>
      <c r="E169" s="450" t="str">
        <f>'Data information'!D953</f>
        <v>ม.</v>
      </c>
      <c r="F169" s="449">
        <f>'Data information'!E953</f>
        <v>11.22</v>
      </c>
      <c r="G169" s="449">
        <f t="shared" si="6"/>
        <v>0</v>
      </c>
      <c r="H169" s="449">
        <f>'Data information'!F953</f>
        <v>10</v>
      </c>
      <c r="I169" s="449">
        <f t="shared" si="7"/>
        <v>0</v>
      </c>
      <c r="J169" s="449">
        <f t="shared" si="8"/>
        <v>0</v>
      </c>
      <c r="K169" s="469"/>
    </row>
    <row r="170" spans="1:11" s="500" customFormat="1" hidden="1">
      <c r="A170" s="451"/>
      <c r="B170" s="475"/>
      <c r="C170" s="476" t="str">
        <f>'Data information'!C954</f>
        <v xml:space="preserve"> -  IEC 01 #  2.5  SQ.MM.</v>
      </c>
      <c r="D170" s="449"/>
      <c r="E170" s="450" t="str">
        <f>'Data information'!D954</f>
        <v>ม.</v>
      </c>
      <c r="F170" s="449">
        <f>'Data information'!E954</f>
        <v>7.44</v>
      </c>
      <c r="G170" s="449">
        <f t="shared" si="6"/>
        <v>0</v>
      </c>
      <c r="H170" s="449">
        <f>'Data information'!F954</f>
        <v>7</v>
      </c>
      <c r="I170" s="449">
        <f t="shared" si="7"/>
        <v>0</v>
      </c>
      <c r="J170" s="449">
        <f t="shared" si="8"/>
        <v>0</v>
      </c>
      <c r="K170" s="469"/>
    </row>
    <row r="171" spans="1:11" s="500" customFormat="1" hidden="1">
      <c r="A171" s="451"/>
      <c r="B171" s="475"/>
      <c r="C171" s="476" t="str">
        <f>'Data information'!C955</f>
        <v xml:space="preserve"> -  Transmission cable size : 0.33 mm (22AWG) 2Core</v>
      </c>
      <c r="D171" s="449"/>
      <c r="E171" s="450" t="str">
        <f>'Data information'!D955</f>
        <v>ม.</v>
      </c>
      <c r="F171" s="449">
        <f>'Data information'!E955</f>
        <v>15</v>
      </c>
      <c r="G171" s="449">
        <f t="shared" si="6"/>
        <v>0</v>
      </c>
      <c r="H171" s="449">
        <f>'Data information'!F955</f>
        <v>5</v>
      </c>
      <c r="I171" s="449">
        <f t="shared" si="7"/>
        <v>0</v>
      </c>
      <c r="J171" s="449">
        <f t="shared" si="8"/>
        <v>0</v>
      </c>
      <c r="K171" s="469"/>
    </row>
    <row r="172" spans="1:11" s="500" customFormat="1" hidden="1">
      <c r="A172" s="451"/>
      <c r="B172" s="475"/>
      <c r="C172" s="476" t="str">
        <f>'Data information'!C956</f>
        <v xml:space="preserve"> -  ท่อ IMC 2  1/2  "</v>
      </c>
      <c r="D172" s="449"/>
      <c r="E172" s="450" t="str">
        <f>'Data information'!D956</f>
        <v>ม.</v>
      </c>
      <c r="F172" s="449">
        <f>'Data information'!E956</f>
        <v>449.57</v>
      </c>
      <c r="G172" s="449">
        <f t="shared" si="6"/>
        <v>0</v>
      </c>
      <c r="H172" s="449">
        <f>'Data information'!F956</f>
        <v>55</v>
      </c>
      <c r="I172" s="449">
        <f t="shared" si="7"/>
        <v>0</v>
      </c>
      <c r="J172" s="449">
        <f t="shared" si="8"/>
        <v>0</v>
      </c>
      <c r="K172" s="469"/>
    </row>
    <row r="173" spans="1:11" s="500" customFormat="1" hidden="1">
      <c r="A173" s="451"/>
      <c r="B173" s="475"/>
      <c r="C173" s="476" t="str">
        <f>'Data information'!C957</f>
        <v xml:space="preserve"> -  ท่อ IMC 2  "</v>
      </c>
      <c r="D173" s="449"/>
      <c r="E173" s="450" t="str">
        <f>'Data information'!D957</f>
        <v>ม.</v>
      </c>
      <c r="F173" s="449">
        <f>'Data information'!E957</f>
        <v>287.48</v>
      </c>
      <c r="G173" s="449">
        <f t="shared" si="6"/>
        <v>0</v>
      </c>
      <c r="H173" s="449">
        <f>'Data information'!F957</f>
        <v>48</v>
      </c>
      <c r="I173" s="449">
        <f t="shared" si="7"/>
        <v>0</v>
      </c>
      <c r="J173" s="449">
        <f t="shared" si="8"/>
        <v>0</v>
      </c>
      <c r="K173" s="469"/>
    </row>
    <row r="174" spans="1:11" s="500" customFormat="1" hidden="1">
      <c r="A174" s="451"/>
      <c r="B174" s="475"/>
      <c r="C174" s="476" t="str">
        <f>'Data information'!C958</f>
        <v xml:space="preserve"> -  ท่อ IMC 1  1/2  "</v>
      </c>
      <c r="D174" s="449"/>
      <c r="E174" s="450" t="str">
        <f>'Data information'!D958</f>
        <v>ม.</v>
      </c>
      <c r="F174" s="449">
        <f>'Data information'!E958</f>
        <v>210.36</v>
      </c>
      <c r="G174" s="449">
        <f t="shared" si="6"/>
        <v>0</v>
      </c>
      <c r="H174" s="449">
        <f>'Data information'!F958</f>
        <v>42</v>
      </c>
      <c r="I174" s="449">
        <f t="shared" si="7"/>
        <v>0</v>
      </c>
      <c r="J174" s="449">
        <f t="shared" si="8"/>
        <v>0</v>
      </c>
      <c r="K174" s="469"/>
    </row>
    <row r="175" spans="1:11" s="500" customFormat="1" hidden="1">
      <c r="A175" s="451"/>
      <c r="B175" s="475"/>
      <c r="C175" s="476" t="str">
        <f>'Data information'!C959</f>
        <v xml:space="preserve"> - ท่อ EMT.   1 1/4 "</v>
      </c>
      <c r="D175" s="449"/>
      <c r="E175" s="450" t="str">
        <f>'Data information'!D959</f>
        <v>ม.</v>
      </c>
      <c r="F175" s="449">
        <f>'Data information'!E959</f>
        <v>124.85</v>
      </c>
      <c r="G175" s="449">
        <f t="shared" si="6"/>
        <v>0</v>
      </c>
      <c r="H175" s="449">
        <f>'Data information'!F959</f>
        <v>38</v>
      </c>
      <c r="I175" s="449">
        <f t="shared" si="7"/>
        <v>0</v>
      </c>
      <c r="J175" s="449">
        <f t="shared" si="8"/>
        <v>0</v>
      </c>
      <c r="K175" s="469"/>
    </row>
    <row r="176" spans="1:11" s="500" customFormat="1" hidden="1">
      <c r="A176" s="451"/>
      <c r="B176" s="475"/>
      <c r="C176" s="476" t="str">
        <f>'Data information'!C960</f>
        <v xml:space="preserve">  - ท่อ EMT.    1/2 "</v>
      </c>
      <c r="D176" s="449"/>
      <c r="E176" s="450" t="str">
        <f>'Data information'!D960</f>
        <v>ม.</v>
      </c>
      <c r="F176" s="449">
        <f>'Data information'!E960</f>
        <v>34.89</v>
      </c>
      <c r="G176" s="449">
        <f t="shared" si="6"/>
        <v>0</v>
      </c>
      <c r="H176" s="449">
        <f>'Data information'!F960</f>
        <v>22</v>
      </c>
      <c r="I176" s="449">
        <f t="shared" si="7"/>
        <v>0</v>
      </c>
      <c r="J176" s="449">
        <f t="shared" si="8"/>
        <v>0</v>
      </c>
      <c r="K176" s="469"/>
    </row>
    <row r="177" spans="1:11" s="500" customFormat="1" hidden="1">
      <c r="A177" s="451"/>
      <c r="B177" s="475"/>
      <c r="C177" s="476" t="str">
        <f>'Data information'!C961</f>
        <v xml:space="preserve"> -  อุปกรณ์ประกอบสายไฟฟ้า</v>
      </c>
      <c r="D177" s="449"/>
      <c r="E177" s="450" t="str">
        <f>'Data information'!D961</f>
        <v>รายการ</v>
      </c>
      <c r="F177" s="449">
        <f>(SUM(G162:G171))*0.1</f>
        <v>0</v>
      </c>
      <c r="G177" s="449">
        <f t="shared" si="6"/>
        <v>0</v>
      </c>
      <c r="H177" s="449">
        <f>'Data information'!F961</f>
        <v>0</v>
      </c>
      <c r="I177" s="449">
        <f t="shared" si="7"/>
        <v>0</v>
      </c>
      <c r="J177" s="449">
        <f t="shared" si="8"/>
        <v>0</v>
      </c>
      <c r="K177" s="469"/>
    </row>
    <row r="178" spans="1:11" s="500" customFormat="1" hidden="1">
      <c r="A178" s="451"/>
      <c r="B178" s="475"/>
      <c r="C178" s="476" t="str">
        <f>'Data information'!C962</f>
        <v xml:space="preserve"> -  อุปกรณ์ประกอบท่อไฟฟ้า</v>
      </c>
      <c r="D178" s="449"/>
      <c r="E178" s="450" t="str">
        <f>'Data information'!D962</f>
        <v>รายการ</v>
      </c>
      <c r="F178" s="449">
        <f>(SUM(G172:G176))*0.15</f>
        <v>0</v>
      </c>
      <c r="G178" s="449">
        <f t="shared" si="6"/>
        <v>0</v>
      </c>
      <c r="H178" s="449">
        <f>'Data information'!F962</f>
        <v>0</v>
      </c>
      <c r="I178" s="449">
        <f t="shared" si="7"/>
        <v>0</v>
      </c>
      <c r="J178" s="449">
        <f t="shared" si="8"/>
        <v>0</v>
      </c>
      <c r="K178" s="469"/>
    </row>
    <row r="179" spans="1:11" s="500" customFormat="1" hidden="1">
      <c r="A179" s="451"/>
      <c r="B179" s="475"/>
      <c r="C179" s="485" t="str">
        <f>'Data information'!C963</f>
        <v>ระบบไฟฉุกเฉินและป้ายทางออก</v>
      </c>
      <c r="D179" s="449"/>
      <c r="E179" s="450">
        <f>'Data information'!D963</f>
        <v>0</v>
      </c>
      <c r="F179" s="449">
        <f>'Data information'!E963</f>
        <v>0</v>
      </c>
      <c r="G179" s="449">
        <f t="shared" si="6"/>
        <v>0</v>
      </c>
      <c r="H179" s="449">
        <f>'Data information'!F963</f>
        <v>0</v>
      </c>
      <c r="I179" s="449">
        <f t="shared" si="7"/>
        <v>0</v>
      </c>
      <c r="J179" s="449">
        <f t="shared" si="8"/>
        <v>0</v>
      </c>
      <c r="K179" s="469"/>
    </row>
    <row r="180" spans="1:11" s="500" customFormat="1" hidden="1">
      <c r="A180" s="451"/>
      <c r="B180" s="475"/>
      <c r="C180" s="476" t="str">
        <f>'Data information'!C964</f>
        <v xml:space="preserve"> -  ปลั๊กกราว์ดเดี่ยว</v>
      </c>
      <c r="D180" s="449"/>
      <c r="E180" s="450" t="str">
        <f>'Data information'!D964</f>
        <v>ชุด</v>
      </c>
      <c r="F180" s="449">
        <f>'Data information'!E964</f>
        <v>80</v>
      </c>
      <c r="G180" s="449">
        <f t="shared" si="6"/>
        <v>0</v>
      </c>
      <c r="H180" s="449">
        <f>'Data information'!F964</f>
        <v>90</v>
      </c>
      <c r="I180" s="449">
        <f t="shared" si="7"/>
        <v>0</v>
      </c>
      <c r="J180" s="449">
        <f t="shared" si="8"/>
        <v>0</v>
      </c>
      <c r="K180" s="469"/>
    </row>
    <row r="181" spans="1:11" s="500" customFormat="1" hidden="1">
      <c r="A181" s="451"/>
      <c r="B181" s="475"/>
      <c r="C181" s="476" t="str">
        <f>'Data information'!C965</f>
        <v xml:space="preserve"> -  IEC 01 #  2.5  SQ.MM.</v>
      </c>
      <c r="D181" s="449"/>
      <c r="E181" s="450" t="str">
        <f>'Data information'!D965</f>
        <v>ม.</v>
      </c>
      <c r="F181" s="449">
        <f>'Data information'!E965</f>
        <v>7.44</v>
      </c>
      <c r="G181" s="449">
        <f t="shared" si="6"/>
        <v>0</v>
      </c>
      <c r="H181" s="449">
        <f>'Data information'!F965</f>
        <v>7</v>
      </c>
      <c r="I181" s="449">
        <f t="shared" si="7"/>
        <v>0</v>
      </c>
      <c r="J181" s="449">
        <f t="shared" si="8"/>
        <v>0</v>
      </c>
      <c r="K181" s="469"/>
    </row>
    <row r="182" spans="1:11" s="500" customFormat="1" hidden="1">
      <c r="A182" s="451"/>
      <c r="B182" s="475"/>
      <c r="C182" s="476" t="str">
        <f>'Data information'!C966</f>
        <v xml:space="preserve"> - ท่อ EMT.   1/2"</v>
      </c>
      <c r="D182" s="449"/>
      <c r="E182" s="450" t="str">
        <f>'Data information'!D966</f>
        <v>ม.</v>
      </c>
      <c r="F182" s="449">
        <f>'Data information'!E966</f>
        <v>34.89</v>
      </c>
      <c r="G182" s="449">
        <f t="shared" si="6"/>
        <v>0</v>
      </c>
      <c r="H182" s="449">
        <f>'Data information'!F966</f>
        <v>22</v>
      </c>
      <c r="I182" s="449">
        <f t="shared" si="7"/>
        <v>0</v>
      </c>
      <c r="J182" s="449">
        <f t="shared" si="8"/>
        <v>0</v>
      </c>
      <c r="K182" s="469"/>
    </row>
    <row r="183" spans="1:11" s="500" customFormat="1" hidden="1">
      <c r="A183" s="451"/>
      <c r="B183" s="475"/>
      <c r="C183" s="476" t="str">
        <f>'Data information'!C967</f>
        <v xml:space="preserve"> -  อุปกรณ์ประกอบสายไฟฟ้า</v>
      </c>
      <c r="D183" s="449"/>
      <c r="E183" s="450" t="str">
        <f>'Data information'!D967</f>
        <v>รายการ</v>
      </c>
      <c r="F183" s="449">
        <f>(SUM(G181))*0.1</f>
        <v>0</v>
      </c>
      <c r="G183" s="449">
        <f t="shared" si="6"/>
        <v>0</v>
      </c>
      <c r="H183" s="449">
        <f>'Data information'!F967</f>
        <v>0</v>
      </c>
      <c r="I183" s="449">
        <f t="shared" si="7"/>
        <v>0</v>
      </c>
      <c r="J183" s="449">
        <f t="shared" si="8"/>
        <v>0</v>
      </c>
      <c r="K183" s="469"/>
    </row>
    <row r="184" spans="1:11" s="500" customFormat="1" hidden="1">
      <c r="A184" s="451"/>
      <c r="B184" s="475"/>
      <c r="C184" s="476" t="str">
        <f>'Data information'!C968</f>
        <v xml:space="preserve"> -  อุปกรณ์ประกอบท่อไฟฟ้า</v>
      </c>
      <c r="D184" s="449"/>
      <c r="E184" s="450" t="str">
        <f>'Data information'!D968</f>
        <v>รายการ</v>
      </c>
      <c r="F184" s="449">
        <f>(SUM(G182))*0.15</f>
        <v>0</v>
      </c>
      <c r="G184" s="449">
        <f t="shared" si="6"/>
        <v>0</v>
      </c>
      <c r="H184" s="449">
        <f>'Data information'!F968</f>
        <v>0</v>
      </c>
      <c r="I184" s="449">
        <f t="shared" si="7"/>
        <v>0</v>
      </c>
      <c r="J184" s="449">
        <f t="shared" si="8"/>
        <v>0</v>
      </c>
      <c r="K184" s="469"/>
    </row>
    <row r="185" spans="1:11" s="500" customFormat="1">
      <c r="A185" s="451"/>
      <c r="B185" s="475"/>
      <c r="C185" s="485" t="str">
        <f>'Data information'!C969</f>
        <v>ระบบ LIFT</v>
      </c>
      <c r="D185" s="449"/>
      <c r="E185" s="450"/>
      <c r="F185" s="449"/>
      <c r="G185" s="449"/>
      <c r="H185" s="449"/>
      <c r="I185" s="449"/>
      <c r="J185" s="449"/>
      <c r="K185" s="469"/>
    </row>
    <row r="186" spans="1:11" s="500" customFormat="1">
      <c r="A186" s="451"/>
      <c r="B186" s="475"/>
      <c r="C186" s="476" t="str">
        <f>'Data information'!C970</f>
        <v xml:space="preserve"> -  FRC #  16  SQ.MM.</v>
      </c>
      <c r="D186" s="449"/>
      <c r="E186" s="450" t="str">
        <f>'Data information'!D970</f>
        <v>ม.</v>
      </c>
      <c r="F186" s="449">
        <f>'Data information'!E970</f>
        <v>84</v>
      </c>
      <c r="G186" s="449">
        <f t="shared" si="6"/>
        <v>0</v>
      </c>
      <c r="H186" s="449">
        <f>'Data information'!F970</f>
        <v>30</v>
      </c>
      <c r="I186" s="449">
        <f t="shared" si="7"/>
        <v>0</v>
      </c>
      <c r="J186" s="449">
        <f t="shared" si="8"/>
        <v>0</v>
      </c>
      <c r="K186" s="469"/>
    </row>
    <row r="187" spans="1:11" s="500" customFormat="1">
      <c r="A187" s="451"/>
      <c r="B187" s="475"/>
      <c r="C187" s="476" t="str">
        <f>'Data information'!C971</f>
        <v xml:space="preserve"> -  FRC #  6  SQ.MM.</v>
      </c>
      <c r="D187" s="449"/>
      <c r="E187" s="450" t="str">
        <f>'Data information'!D971</f>
        <v>ม.</v>
      </c>
      <c r="F187" s="449">
        <f>'Data information'!E971</f>
        <v>43.2</v>
      </c>
      <c r="G187" s="449">
        <f t="shared" si="6"/>
        <v>0</v>
      </c>
      <c r="H187" s="449">
        <f>'Data information'!F971</f>
        <v>16</v>
      </c>
      <c r="I187" s="449">
        <f t="shared" si="7"/>
        <v>0</v>
      </c>
      <c r="J187" s="449">
        <f t="shared" si="8"/>
        <v>0</v>
      </c>
      <c r="K187" s="469"/>
    </row>
    <row r="188" spans="1:11" s="500" customFormat="1">
      <c r="A188" s="451"/>
      <c r="B188" s="475"/>
      <c r="C188" s="476" t="str">
        <f>'Data information'!C972</f>
        <v xml:space="preserve"> - ท่อ IMC.  2  "</v>
      </c>
      <c r="D188" s="449"/>
      <c r="E188" s="450" t="str">
        <f>'Data information'!D972</f>
        <v>ม.</v>
      </c>
      <c r="F188" s="449">
        <f>'Data information'!E972</f>
        <v>287.48</v>
      </c>
      <c r="G188" s="449">
        <f t="shared" si="6"/>
        <v>0</v>
      </c>
      <c r="H188" s="449">
        <f>'Data information'!F972</f>
        <v>48</v>
      </c>
      <c r="I188" s="449">
        <f t="shared" si="7"/>
        <v>0</v>
      </c>
      <c r="J188" s="449">
        <f t="shared" si="8"/>
        <v>0</v>
      </c>
      <c r="K188" s="469"/>
    </row>
    <row r="189" spans="1:11" s="500" customFormat="1">
      <c r="A189" s="451"/>
      <c r="B189" s="475"/>
      <c r="C189" s="476" t="str">
        <f>'Data information'!C973</f>
        <v xml:space="preserve"> -  อุปกรณ์ประกอบสายไฟฟ้า</v>
      </c>
      <c r="D189" s="449"/>
      <c r="E189" s="450" t="str">
        <f>'Data information'!D973</f>
        <v>รายการ</v>
      </c>
      <c r="F189" s="449">
        <f>(SUM(G186:G187))*0.1</f>
        <v>0</v>
      </c>
      <c r="G189" s="449">
        <f t="shared" si="6"/>
        <v>0</v>
      </c>
      <c r="H189" s="449">
        <f>'Data information'!F973</f>
        <v>0</v>
      </c>
      <c r="I189" s="449">
        <f t="shared" si="7"/>
        <v>0</v>
      </c>
      <c r="J189" s="449">
        <f t="shared" si="8"/>
        <v>0</v>
      </c>
      <c r="K189" s="469"/>
    </row>
    <row r="190" spans="1:11" s="500" customFormat="1">
      <c r="A190" s="451"/>
      <c r="B190" s="475"/>
      <c r="C190" s="476" t="str">
        <f>'Data information'!C974</f>
        <v xml:space="preserve"> -  อุปกรณ์ประกอบท่อไฟฟ้า</v>
      </c>
      <c r="D190" s="449"/>
      <c r="E190" s="450" t="str">
        <f>'Data information'!D974</f>
        <v>รายการ</v>
      </c>
      <c r="F190" s="449">
        <f>(SUM(G188))*0.15</f>
        <v>0</v>
      </c>
      <c r="G190" s="449">
        <f t="shared" si="6"/>
        <v>0</v>
      </c>
      <c r="H190" s="449">
        <f>'Data information'!F974</f>
        <v>0</v>
      </c>
      <c r="I190" s="449">
        <f t="shared" si="7"/>
        <v>0</v>
      </c>
      <c r="J190" s="449">
        <f t="shared" si="8"/>
        <v>0</v>
      </c>
      <c r="K190" s="469"/>
    </row>
    <row r="191" spans="1:11" s="500" customFormat="1" hidden="1">
      <c r="A191" s="451"/>
      <c r="B191" s="475"/>
      <c r="C191" s="485" t="str">
        <f>'Data information'!C975</f>
        <v>ระบบป้องกันฟ้าผ่า</v>
      </c>
      <c r="D191" s="449"/>
      <c r="E191" s="450"/>
      <c r="F191" s="449"/>
      <c r="G191" s="449"/>
      <c r="H191" s="449"/>
      <c r="I191" s="449"/>
      <c r="J191" s="449"/>
      <c r="K191" s="469"/>
    </row>
    <row r="192" spans="1:11" s="500" customFormat="1" hidden="1">
      <c r="A192" s="451"/>
      <c r="B192" s="475"/>
      <c r="C192" s="476" t="str">
        <f>'Data information'!C976</f>
        <v xml:space="preserve"> -  Air Terminal ( h 60 cm. )</v>
      </c>
      <c r="D192" s="449"/>
      <c r="E192" s="450" t="str">
        <f>'Data information'!D976</f>
        <v>แท่ง</v>
      </c>
      <c r="F192" s="449">
        <f>'Data information'!E976</f>
        <v>1135</v>
      </c>
      <c r="G192" s="449">
        <f t="shared" ref="G192:G199" si="9">D192*F192</f>
        <v>0</v>
      </c>
      <c r="H192" s="449">
        <f>'Data information'!F976</f>
        <v>100</v>
      </c>
      <c r="I192" s="449">
        <f t="shared" ref="I192:I199" si="10">D192*H192</f>
        <v>0</v>
      </c>
      <c r="J192" s="449">
        <f t="shared" ref="J192:J199" si="11">G192+I192</f>
        <v>0</v>
      </c>
      <c r="K192" s="469"/>
    </row>
    <row r="193" spans="1:11" s="500" customFormat="1" hidden="1">
      <c r="A193" s="451"/>
      <c r="B193" s="475"/>
      <c r="C193" s="476" t="str">
        <f>'Data information'!C977</f>
        <v xml:space="preserve"> -  Ground  Test  Box</v>
      </c>
      <c r="D193" s="449"/>
      <c r="E193" s="450" t="str">
        <f>'Data information'!D977</f>
        <v>กล่อง</v>
      </c>
      <c r="F193" s="449">
        <f>'Data information'!E977</f>
        <v>2000</v>
      </c>
      <c r="G193" s="449">
        <f t="shared" si="9"/>
        <v>0</v>
      </c>
      <c r="H193" s="449">
        <f>'Data information'!F977</f>
        <v>100</v>
      </c>
      <c r="I193" s="449">
        <f t="shared" si="10"/>
        <v>0</v>
      </c>
      <c r="J193" s="449">
        <f t="shared" si="11"/>
        <v>0</v>
      </c>
      <c r="K193" s="469"/>
    </row>
    <row r="194" spans="1:11" s="500" customFormat="1" hidden="1">
      <c r="A194" s="451"/>
      <c r="B194" s="475"/>
      <c r="C194" s="476" t="str">
        <f>'Data information'!C978</f>
        <v xml:space="preserve"> -  Ground  PIT</v>
      </c>
      <c r="D194" s="449"/>
      <c r="E194" s="450" t="str">
        <f>'Data information'!D978</f>
        <v>บ่อ</v>
      </c>
      <c r="F194" s="449">
        <f>'Data information'!E978</f>
        <v>1050</v>
      </c>
      <c r="G194" s="449">
        <f t="shared" si="9"/>
        <v>0</v>
      </c>
      <c r="H194" s="449">
        <f>'Data information'!F978</f>
        <v>100</v>
      </c>
      <c r="I194" s="449">
        <f t="shared" si="10"/>
        <v>0</v>
      </c>
      <c r="J194" s="449">
        <f t="shared" si="11"/>
        <v>0</v>
      </c>
      <c r="K194" s="469"/>
    </row>
    <row r="195" spans="1:11" s="500" customFormat="1" hidden="1">
      <c r="A195" s="451"/>
      <c r="B195" s="475"/>
      <c r="C195" s="476" t="str">
        <f>'Data information'!C979</f>
        <v xml:space="preserve"> - Cabel Coppre  70  sq.mm.</v>
      </c>
      <c r="D195" s="449"/>
      <c r="E195" s="450" t="str">
        <f>'Data information'!D979</f>
        <v>ม.</v>
      </c>
      <c r="F195" s="449">
        <f>'Data information'!E979</f>
        <v>196.62</v>
      </c>
      <c r="G195" s="449">
        <f t="shared" si="9"/>
        <v>0</v>
      </c>
      <c r="H195" s="449">
        <f>'Data information'!F979</f>
        <v>45</v>
      </c>
      <c r="I195" s="449">
        <f t="shared" si="10"/>
        <v>0</v>
      </c>
      <c r="J195" s="449">
        <f t="shared" si="11"/>
        <v>0</v>
      </c>
      <c r="K195" s="469"/>
    </row>
    <row r="196" spans="1:11" s="500" customFormat="1" hidden="1">
      <c r="A196" s="451"/>
      <c r="B196" s="475"/>
      <c r="C196" s="476" t="str">
        <f>'Data information'!C980</f>
        <v xml:space="preserve"> - ท่อ PVC  1   " </v>
      </c>
      <c r="D196" s="449"/>
      <c r="E196" s="450" t="str">
        <f>'Data information'!D980</f>
        <v>ม.</v>
      </c>
      <c r="F196" s="449">
        <f>'Data information'!E980</f>
        <v>14.45</v>
      </c>
      <c r="G196" s="449">
        <f t="shared" si="9"/>
        <v>0</v>
      </c>
      <c r="H196" s="449">
        <f>'Data information'!F980</f>
        <v>25</v>
      </c>
      <c r="I196" s="449">
        <f t="shared" si="10"/>
        <v>0</v>
      </c>
      <c r="J196" s="449">
        <f t="shared" si="11"/>
        <v>0</v>
      </c>
      <c r="K196" s="469"/>
    </row>
    <row r="197" spans="1:11" s="500" customFormat="1" hidden="1">
      <c r="A197" s="451"/>
      <c r="B197" s="475"/>
      <c r="C197" s="476" t="str">
        <f>'Data information'!C981</f>
        <v xml:space="preserve"> - ชุดแท่งกราวด์</v>
      </c>
      <c r="D197" s="449"/>
      <c r="E197" s="450" t="str">
        <f>'Data information'!D981</f>
        <v>แท่ง</v>
      </c>
      <c r="F197" s="449">
        <f>'Data information'!E981</f>
        <v>930</v>
      </c>
      <c r="G197" s="449">
        <f t="shared" si="9"/>
        <v>0</v>
      </c>
      <c r="H197" s="449">
        <f>'Data information'!F981</f>
        <v>100</v>
      </c>
      <c r="I197" s="449">
        <f t="shared" si="10"/>
        <v>0</v>
      </c>
      <c r="J197" s="449">
        <f t="shared" si="11"/>
        <v>0</v>
      </c>
      <c r="K197" s="469"/>
    </row>
    <row r="198" spans="1:11" s="500" customFormat="1" hidden="1">
      <c r="A198" s="451"/>
      <c r="B198" s="475"/>
      <c r="C198" s="476" t="str">
        <f>'Data information'!C982</f>
        <v xml:space="preserve"> -  อุปกรณ์ประกอบสายไฟฟ้า</v>
      </c>
      <c r="D198" s="449"/>
      <c r="E198" s="450" t="str">
        <f>'Data information'!D982</f>
        <v>รายการ</v>
      </c>
      <c r="F198" s="449">
        <f>(SUM(G195))*0.1</f>
        <v>0</v>
      </c>
      <c r="G198" s="449">
        <f t="shared" si="9"/>
        <v>0</v>
      </c>
      <c r="H198" s="449">
        <f>'Data information'!F982</f>
        <v>0</v>
      </c>
      <c r="I198" s="449">
        <f t="shared" si="10"/>
        <v>0</v>
      </c>
      <c r="J198" s="449">
        <f t="shared" si="11"/>
        <v>0</v>
      </c>
      <c r="K198" s="469"/>
    </row>
    <row r="199" spans="1:11" s="500" customFormat="1" hidden="1">
      <c r="A199" s="451"/>
      <c r="B199" s="475"/>
      <c r="C199" s="476" t="str">
        <f>'Data information'!C983</f>
        <v xml:space="preserve"> -  อุปกรณ์ประกอบท่อไฟฟ้า</v>
      </c>
      <c r="D199" s="449"/>
      <c r="E199" s="450" t="str">
        <f>'Data information'!D983</f>
        <v>รายการ</v>
      </c>
      <c r="F199" s="449">
        <f>(SUM(G196))*0.15</f>
        <v>0</v>
      </c>
      <c r="G199" s="449">
        <f t="shared" si="9"/>
        <v>0</v>
      </c>
      <c r="H199" s="449">
        <f>'Data information'!F983</f>
        <v>0</v>
      </c>
      <c r="I199" s="449">
        <f t="shared" si="10"/>
        <v>0</v>
      </c>
      <c r="J199" s="449">
        <f t="shared" si="11"/>
        <v>0</v>
      </c>
      <c r="K199" s="469"/>
    </row>
    <row r="200" spans="1:11" s="500" customFormat="1" hidden="1">
      <c r="A200" s="451"/>
      <c r="B200" s="475"/>
      <c r="C200" s="485" t="str">
        <f>'Data information'!C984</f>
        <v>TELEPHONE SYSTEM</v>
      </c>
      <c r="D200" s="449"/>
      <c r="E200" s="450"/>
      <c r="F200" s="449"/>
      <c r="G200" s="449"/>
      <c r="H200" s="449"/>
      <c r="I200" s="449"/>
      <c r="J200" s="449"/>
      <c r="K200" s="469"/>
    </row>
    <row r="201" spans="1:11" s="500" customFormat="1" hidden="1">
      <c r="A201" s="451"/>
      <c r="B201" s="475"/>
      <c r="C201" s="476" t="str">
        <f>'Data information'!C985</f>
        <v xml:space="preserve"> - MDF 100/100P (Steel) with Arrester</v>
      </c>
      <c r="D201" s="449"/>
      <c r="E201" s="450" t="str">
        <f>'Data information'!D985</f>
        <v>ชุด</v>
      </c>
      <c r="F201" s="449">
        <f>'Data information'!E985</f>
        <v>13410</v>
      </c>
      <c r="G201" s="449">
        <f t="shared" ref="G201:G248" si="12">D201*F201</f>
        <v>0</v>
      </c>
      <c r="H201" s="449">
        <f>'Data information'!F985</f>
        <v>4023</v>
      </c>
      <c r="I201" s="449">
        <f t="shared" ref="I201:I248" si="13">D201*H201</f>
        <v>0</v>
      </c>
      <c r="J201" s="449">
        <f t="shared" ref="J201:J248" si="14">G201+I201</f>
        <v>0</v>
      </c>
      <c r="K201" s="469"/>
    </row>
    <row r="202" spans="1:11" s="500" customFormat="1" hidden="1">
      <c r="A202" s="451"/>
      <c r="B202" s="475"/>
      <c r="C202" s="476" t="str">
        <f>'Data information'!C986</f>
        <v xml:space="preserve"> - MDF 30/30P (Steel) with Arrester</v>
      </c>
      <c r="D202" s="449"/>
      <c r="E202" s="450" t="str">
        <f>'Data information'!D986</f>
        <v>ชุด</v>
      </c>
      <c r="F202" s="449">
        <f>'Data information'!E986</f>
        <v>4351</v>
      </c>
      <c r="G202" s="449">
        <f t="shared" si="12"/>
        <v>0</v>
      </c>
      <c r="H202" s="449">
        <f>'Data information'!F986</f>
        <v>1305.3</v>
      </c>
      <c r="I202" s="449">
        <f t="shared" si="13"/>
        <v>0</v>
      </c>
      <c r="J202" s="449">
        <f t="shared" si="14"/>
        <v>0</v>
      </c>
      <c r="K202" s="469"/>
    </row>
    <row r="203" spans="1:11" s="500" customFormat="1" hidden="1">
      <c r="A203" s="451"/>
      <c r="B203" s="475"/>
      <c r="C203" s="476" t="str">
        <f>'Data information'!C987</f>
        <v xml:space="preserve"> - MDF 20/20P (Steel) with Arrester</v>
      </c>
      <c r="D203" s="449"/>
      <c r="E203" s="450" t="str">
        <f>'Data information'!D987</f>
        <v>ชุด</v>
      </c>
      <c r="F203" s="449">
        <f>'Data information'!E987</f>
        <v>3139</v>
      </c>
      <c r="G203" s="449">
        <f t="shared" si="12"/>
        <v>0</v>
      </c>
      <c r="H203" s="449">
        <f>'Data information'!F987</f>
        <v>941.7</v>
      </c>
      <c r="I203" s="449">
        <f t="shared" si="13"/>
        <v>0</v>
      </c>
      <c r="J203" s="449">
        <f t="shared" si="14"/>
        <v>0</v>
      </c>
      <c r="K203" s="469"/>
    </row>
    <row r="204" spans="1:11" s="500" customFormat="1" hidden="1">
      <c r="A204" s="451"/>
      <c r="B204" s="475"/>
      <c r="C204" s="476" t="str">
        <f>'Data information'!C988</f>
        <v xml:space="preserve"> - TC 15P (Steel) With Connector</v>
      </c>
      <c r="D204" s="449"/>
      <c r="E204" s="450" t="str">
        <f>'Data information'!D988</f>
        <v>ชุด</v>
      </c>
      <c r="F204" s="449">
        <f>'Data information'!E988</f>
        <v>1003</v>
      </c>
      <c r="G204" s="449">
        <f t="shared" si="12"/>
        <v>0</v>
      </c>
      <c r="H204" s="449">
        <f>'Data information'!F988</f>
        <v>300.89999999999998</v>
      </c>
      <c r="I204" s="449">
        <f t="shared" si="13"/>
        <v>0</v>
      </c>
      <c r="J204" s="449">
        <f t="shared" si="14"/>
        <v>0</v>
      </c>
      <c r="K204" s="469"/>
    </row>
    <row r="205" spans="1:11" s="500" customFormat="1" hidden="1">
      <c r="A205" s="451"/>
      <c r="B205" s="475"/>
      <c r="C205" s="476" t="str">
        <f>'Data information'!C989</f>
        <v xml:space="preserve"> - TC 10P (Steel) With Connector</v>
      </c>
      <c r="D205" s="449"/>
      <c r="E205" s="450" t="str">
        <f>'Data information'!D989</f>
        <v>ชุด</v>
      </c>
      <c r="F205" s="449">
        <f>'Data information'!E989</f>
        <v>851</v>
      </c>
      <c r="G205" s="449">
        <f t="shared" si="12"/>
        <v>0</v>
      </c>
      <c r="H205" s="449">
        <f>'Data information'!F989</f>
        <v>255.3</v>
      </c>
      <c r="I205" s="449">
        <f t="shared" si="13"/>
        <v>0</v>
      </c>
      <c r="J205" s="449">
        <f t="shared" si="14"/>
        <v>0</v>
      </c>
      <c r="K205" s="469"/>
    </row>
    <row r="206" spans="1:11" s="500" customFormat="1" hidden="1">
      <c r="A206" s="451"/>
      <c r="B206" s="475"/>
      <c r="C206" s="476" t="str">
        <f>'Data information'!C990</f>
        <v xml:space="preserve"> - TC 5P (Steel) With Connector</v>
      </c>
      <c r="D206" s="449"/>
      <c r="E206" s="450" t="str">
        <f>'Data information'!D990</f>
        <v>ชุด</v>
      </c>
      <c r="F206" s="449">
        <f>'Data information'!E990</f>
        <v>851</v>
      </c>
      <c r="G206" s="449">
        <f t="shared" si="12"/>
        <v>0</v>
      </c>
      <c r="H206" s="449">
        <f>'Data information'!F990</f>
        <v>255.3</v>
      </c>
      <c r="I206" s="449">
        <f t="shared" si="13"/>
        <v>0</v>
      </c>
      <c r="J206" s="449">
        <f t="shared" si="14"/>
        <v>0</v>
      </c>
      <c r="K206" s="469"/>
    </row>
    <row r="207" spans="1:11" s="500" customFormat="1" hidden="1">
      <c r="A207" s="451"/>
      <c r="B207" s="475"/>
      <c r="C207" s="476" t="str">
        <f>'Data information'!C991</f>
        <v xml:space="preserve"> - AP 20Px0.65 mm.</v>
      </c>
      <c r="D207" s="449"/>
      <c r="E207" s="450" t="str">
        <f>'Data information'!D991</f>
        <v>ม.</v>
      </c>
      <c r="F207" s="449">
        <f>'Data information'!E991</f>
        <v>132</v>
      </c>
      <c r="G207" s="449">
        <f t="shared" si="12"/>
        <v>0</v>
      </c>
      <c r="H207" s="449">
        <f>'Data information'!F991</f>
        <v>22</v>
      </c>
      <c r="I207" s="449">
        <f t="shared" si="13"/>
        <v>0</v>
      </c>
      <c r="J207" s="449">
        <f t="shared" si="14"/>
        <v>0</v>
      </c>
      <c r="K207" s="469"/>
    </row>
    <row r="208" spans="1:11" s="500" customFormat="1" hidden="1">
      <c r="A208" s="451"/>
      <c r="B208" s="475"/>
      <c r="C208" s="476" t="str">
        <f>'Data information'!C992</f>
        <v xml:space="preserve"> - TPEV 15Px0.65 mm.</v>
      </c>
      <c r="D208" s="449"/>
      <c r="E208" s="450" t="str">
        <f>'Data information'!D992</f>
        <v>ม.</v>
      </c>
      <c r="F208" s="449">
        <f>'Data information'!E992</f>
        <v>55</v>
      </c>
      <c r="G208" s="449">
        <f t="shared" si="12"/>
        <v>0</v>
      </c>
      <c r="H208" s="449">
        <f>'Data information'!F992</f>
        <v>22</v>
      </c>
      <c r="I208" s="449">
        <f t="shared" si="13"/>
        <v>0</v>
      </c>
      <c r="J208" s="449">
        <f t="shared" si="14"/>
        <v>0</v>
      </c>
      <c r="K208" s="469"/>
    </row>
    <row r="209" spans="1:11" s="500" customFormat="1" hidden="1">
      <c r="A209" s="451"/>
      <c r="B209" s="475"/>
      <c r="C209" s="476" t="str">
        <f>'Data information'!C993</f>
        <v xml:space="preserve"> - TPEV 10Px0.65 mm.</v>
      </c>
      <c r="D209" s="449"/>
      <c r="E209" s="450" t="str">
        <f>'Data information'!D993</f>
        <v>ม.</v>
      </c>
      <c r="F209" s="449">
        <f>'Data information'!E993</f>
        <v>55</v>
      </c>
      <c r="G209" s="449">
        <f t="shared" si="12"/>
        <v>0</v>
      </c>
      <c r="H209" s="449">
        <f>'Data information'!F993</f>
        <v>16</v>
      </c>
      <c r="I209" s="449">
        <f t="shared" si="13"/>
        <v>0</v>
      </c>
      <c r="J209" s="449">
        <f t="shared" si="14"/>
        <v>0</v>
      </c>
      <c r="K209" s="469"/>
    </row>
    <row r="210" spans="1:11" s="500" customFormat="1" hidden="1">
      <c r="A210" s="451"/>
      <c r="B210" s="475"/>
      <c r="C210" s="476" t="str">
        <f>'Data information'!C994</f>
        <v xml:space="preserve"> - TPEV 5Px0.65 mm.</v>
      </c>
      <c r="D210" s="449"/>
      <c r="E210" s="450" t="str">
        <f>'Data information'!D994</f>
        <v>ม.</v>
      </c>
      <c r="F210" s="449">
        <f>'Data information'!E994</f>
        <v>31</v>
      </c>
      <c r="G210" s="449">
        <f t="shared" si="12"/>
        <v>0</v>
      </c>
      <c r="H210" s="449">
        <f>'Data information'!F994</f>
        <v>8</v>
      </c>
      <c r="I210" s="449">
        <f t="shared" si="13"/>
        <v>0</v>
      </c>
      <c r="J210" s="449">
        <f t="shared" si="14"/>
        <v>0</v>
      </c>
      <c r="K210" s="469"/>
    </row>
    <row r="211" spans="1:11" s="500" customFormat="1" hidden="1">
      <c r="A211" s="451"/>
      <c r="B211" s="475"/>
      <c r="C211" s="476" t="str">
        <f>'Data information'!C995</f>
        <v xml:space="preserve"> - TIEV  4Cx0.65 mm.</v>
      </c>
      <c r="D211" s="449"/>
      <c r="E211" s="450" t="str">
        <f>'Data information'!D995</f>
        <v>ม.</v>
      </c>
      <c r="F211" s="449">
        <f>'Data information'!E995</f>
        <v>9.35</v>
      </c>
      <c r="G211" s="449">
        <f t="shared" si="12"/>
        <v>0</v>
      </c>
      <c r="H211" s="449">
        <f>'Data information'!F995</f>
        <v>6</v>
      </c>
      <c r="I211" s="449">
        <f t="shared" si="13"/>
        <v>0</v>
      </c>
      <c r="J211" s="449">
        <f t="shared" si="14"/>
        <v>0</v>
      </c>
      <c r="K211" s="469"/>
    </row>
    <row r="212" spans="1:11" s="500" customFormat="1" hidden="1">
      <c r="A212" s="451"/>
      <c r="B212" s="475"/>
      <c r="C212" s="476" t="str">
        <f>'Data information'!C996</f>
        <v xml:space="preserve"> - TELEHPHONE OUTLET INSTALLATION</v>
      </c>
      <c r="D212" s="449"/>
      <c r="E212" s="450" t="str">
        <f>'Data information'!D996</f>
        <v>ชุด</v>
      </c>
      <c r="F212" s="449">
        <f>'Data information'!E996</f>
        <v>216</v>
      </c>
      <c r="G212" s="449">
        <f t="shared" si="12"/>
        <v>0</v>
      </c>
      <c r="H212" s="449">
        <f>'Data information'!F996</f>
        <v>90</v>
      </c>
      <c r="I212" s="449">
        <f t="shared" si="13"/>
        <v>0</v>
      </c>
      <c r="J212" s="449">
        <f t="shared" si="14"/>
        <v>0</v>
      </c>
      <c r="K212" s="469"/>
    </row>
    <row r="213" spans="1:11" s="500" customFormat="1" hidden="1">
      <c r="A213" s="451"/>
      <c r="B213" s="475"/>
      <c r="C213" s="476" t="str">
        <f>'Data information'!C997</f>
        <v xml:space="preserve"> - EMT 1 "  </v>
      </c>
      <c r="D213" s="449"/>
      <c r="E213" s="450" t="str">
        <f>'Data information'!D997</f>
        <v>ม.</v>
      </c>
      <c r="F213" s="449">
        <f>'Data information'!E997</f>
        <v>71.61</v>
      </c>
      <c r="G213" s="449">
        <f t="shared" si="12"/>
        <v>0</v>
      </c>
      <c r="H213" s="449">
        <f>'Data information'!F997</f>
        <v>28</v>
      </c>
      <c r="I213" s="449">
        <f t="shared" si="13"/>
        <v>0</v>
      </c>
      <c r="J213" s="449">
        <f t="shared" si="14"/>
        <v>0</v>
      </c>
      <c r="K213" s="469"/>
    </row>
    <row r="214" spans="1:11" s="500" customFormat="1" hidden="1">
      <c r="A214" s="451"/>
      <c r="B214" s="475"/>
      <c r="C214" s="476" t="str">
        <f>'Data information'!C998</f>
        <v xml:space="preserve"> - EMT 1/2 "  </v>
      </c>
      <c r="D214" s="449"/>
      <c r="E214" s="450" t="str">
        <f>'Data information'!D998</f>
        <v>ม.</v>
      </c>
      <c r="F214" s="449">
        <f>'Data information'!E998</f>
        <v>34.89</v>
      </c>
      <c r="G214" s="449">
        <f t="shared" si="12"/>
        <v>0</v>
      </c>
      <c r="H214" s="449">
        <f>'Data information'!F998</f>
        <v>22</v>
      </c>
      <c r="I214" s="449">
        <f t="shared" si="13"/>
        <v>0</v>
      </c>
      <c r="J214" s="449">
        <f t="shared" si="14"/>
        <v>0</v>
      </c>
      <c r="K214" s="469"/>
    </row>
    <row r="215" spans="1:11" s="500" customFormat="1" hidden="1">
      <c r="A215" s="451"/>
      <c r="B215" s="475"/>
      <c r="C215" s="476" t="str">
        <f>'Data information'!C999</f>
        <v xml:space="preserve"> - WIRE WAY SIZE  3" x 4"</v>
      </c>
      <c r="D215" s="449"/>
      <c r="E215" s="450" t="str">
        <f>'Data information'!D999</f>
        <v>ม.</v>
      </c>
      <c r="F215" s="449">
        <f>'Data information'!E999</f>
        <v>133</v>
      </c>
      <c r="G215" s="449">
        <f t="shared" si="12"/>
        <v>0</v>
      </c>
      <c r="H215" s="449">
        <f>'Data information'!F999</f>
        <v>35</v>
      </c>
      <c r="I215" s="449">
        <f t="shared" si="13"/>
        <v>0</v>
      </c>
      <c r="J215" s="449">
        <f t="shared" si="14"/>
        <v>0</v>
      </c>
      <c r="K215" s="469"/>
    </row>
    <row r="216" spans="1:11" s="500" customFormat="1" hidden="1">
      <c r="A216" s="451"/>
      <c r="B216" s="475"/>
      <c r="C216" s="476" t="str">
        <f>'Data information'!C1000</f>
        <v xml:space="preserve"> - GROUNDING</v>
      </c>
      <c r="D216" s="449"/>
      <c r="E216" s="450" t="str">
        <f>'Data information'!D1000</f>
        <v>ชุด</v>
      </c>
      <c r="F216" s="449">
        <f>'Data information'!E1000</f>
        <v>7500</v>
      </c>
      <c r="G216" s="449">
        <f t="shared" si="12"/>
        <v>0</v>
      </c>
      <c r="H216" s="449">
        <f>'Data information'!F1000</f>
        <v>2250</v>
      </c>
      <c r="I216" s="449">
        <f t="shared" si="13"/>
        <v>0</v>
      </c>
      <c r="J216" s="449">
        <f t="shared" si="14"/>
        <v>0</v>
      </c>
      <c r="K216" s="469"/>
    </row>
    <row r="217" spans="1:11" s="500" customFormat="1" hidden="1">
      <c r="A217" s="451"/>
      <c r="B217" s="475"/>
      <c r="C217" s="476" t="str">
        <f>'Data information'!C1001</f>
        <v xml:space="preserve"> - ACCESSORIES &amp; SUPPORT (Cable)</v>
      </c>
      <c r="D217" s="449"/>
      <c r="E217" s="450" t="str">
        <f>'Data information'!D1001</f>
        <v>รายการ</v>
      </c>
      <c r="F217" s="449">
        <f>(SUM(G214))*0.1</f>
        <v>0</v>
      </c>
      <c r="G217" s="449">
        <f t="shared" si="12"/>
        <v>0</v>
      </c>
      <c r="H217" s="449">
        <f>'Data information'!F1001</f>
        <v>0</v>
      </c>
      <c r="I217" s="449">
        <f t="shared" si="13"/>
        <v>0</v>
      </c>
      <c r="J217" s="449">
        <f t="shared" si="14"/>
        <v>0</v>
      </c>
      <c r="K217" s="469"/>
    </row>
    <row r="218" spans="1:11" s="500" customFormat="1" hidden="1">
      <c r="A218" s="451"/>
      <c r="B218" s="475"/>
      <c r="C218" s="485" t="str">
        <f>'Data information'!C1002</f>
        <v>COMPUTER  SYSTEM</v>
      </c>
      <c r="D218" s="449"/>
      <c r="E218" s="450"/>
      <c r="F218" s="449"/>
      <c r="G218" s="449"/>
      <c r="H218" s="449"/>
      <c r="I218" s="449"/>
      <c r="J218" s="449"/>
      <c r="K218" s="469"/>
    </row>
    <row r="219" spans="1:11" s="500" customFormat="1" hidden="1">
      <c r="A219" s="451"/>
      <c r="B219" s="475"/>
      <c r="C219" s="476" t="str">
        <f>'Data information'!C1003</f>
        <v xml:space="preserve"> - RACK 19"  27U (60*90*139) With AC&amp;FAN</v>
      </c>
      <c r="D219" s="449"/>
      <c r="E219" s="450" t="str">
        <f>'Data information'!D1003</f>
        <v>ชุด</v>
      </c>
      <c r="F219" s="449">
        <f>'Data information'!E1003</f>
        <v>19100</v>
      </c>
      <c r="G219" s="449">
        <f t="shared" si="12"/>
        <v>0</v>
      </c>
      <c r="H219" s="449">
        <f>'Data information'!F1003</f>
        <v>3500</v>
      </c>
      <c r="I219" s="449">
        <f t="shared" si="13"/>
        <v>0</v>
      </c>
      <c r="J219" s="449">
        <f t="shared" si="14"/>
        <v>0</v>
      </c>
      <c r="K219" s="469"/>
    </row>
    <row r="220" spans="1:11" s="500" customFormat="1" hidden="1">
      <c r="A220" s="451"/>
      <c r="B220" s="475"/>
      <c r="C220" s="476" t="str">
        <f>'Data information'!C1004</f>
        <v xml:space="preserve"> - Cat6 PATCH PANEL 48 PORT</v>
      </c>
      <c r="D220" s="449"/>
      <c r="E220" s="450" t="str">
        <f>'Data information'!D1004</f>
        <v>ชุด</v>
      </c>
      <c r="F220" s="449">
        <f>'Data information'!E1004</f>
        <v>3100</v>
      </c>
      <c r="G220" s="449">
        <f t="shared" si="12"/>
        <v>0</v>
      </c>
      <c r="H220" s="449">
        <f>'Data information'!F1004</f>
        <v>930</v>
      </c>
      <c r="I220" s="449">
        <f t="shared" si="13"/>
        <v>0</v>
      </c>
      <c r="J220" s="449">
        <f t="shared" si="14"/>
        <v>0</v>
      </c>
      <c r="K220" s="469"/>
    </row>
    <row r="221" spans="1:11" s="500" customFormat="1" hidden="1">
      <c r="A221" s="451"/>
      <c r="B221" s="475"/>
      <c r="C221" s="476" t="str">
        <f>'Data information'!C1005</f>
        <v xml:space="preserve"> - Cat6 PATCH PANEL 24 PORT</v>
      </c>
      <c r="D221" s="449"/>
      <c r="E221" s="450" t="str">
        <f>'Data information'!D1005</f>
        <v>ชุด</v>
      </c>
      <c r="F221" s="449">
        <f>'Data information'!E1005</f>
        <v>1740</v>
      </c>
      <c r="G221" s="449">
        <f t="shared" si="12"/>
        <v>0</v>
      </c>
      <c r="H221" s="449">
        <f>'Data information'!F1005</f>
        <v>522</v>
      </c>
      <c r="I221" s="449">
        <f t="shared" si="13"/>
        <v>0</v>
      </c>
      <c r="J221" s="449">
        <f t="shared" si="14"/>
        <v>0</v>
      </c>
      <c r="K221" s="469"/>
    </row>
    <row r="222" spans="1:11" s="500" customFormat="1" hidden="1">
      <c r="A222" s="451"/>
      <c r="B222" s="475"/>
      <c r="C222" s="476" t="str">
        <f>'Data information'!C1006</f>
        <v xml:space="preserve"> - ODF RACK FIBER OPTIC (1U 12 Core 6 SC Duplex)</v>
      </c>
      <c r="D222" s="449"/>
      <c r="E222" s="450" t="str">
        <f>'Data information'!D1006</f>
        <v>ชุด</v>
      </c>
      <c r="F222" s="449">
        <f>'Data information'!E1006</f>
        <v>3561</v>
      </c>
      <c r="G222" s="449">
        <f t="shared" si="12"/>
        <v>0</v>
      </c>
      <c r="H222" s="449">
        <f>'Data information'!F1006</f>
        <v>1068.3</v>
      </c>
      <c r="I222" s="449">
        <f t="shared" si="13"/>
        <v>0</v>
      </c>
      <c r="J222" s="449">
        <f t="shared" si="14"/>
        <v>0</v>
      </c>
      <c r="K222" s="469"/>
    </row>
    <row r="223" spans="1:11" s="500" customFormat="1" hidden="1">
      <c r="A223" s="451"/>
      <c r="B223" s="475"/>
      <c r="C223" s="476" t="str">
        <f>'Data information'!C1007</f>
        <v xml:space="preserve"> - FIBER OPTIC CLOSURE OUTDOOR 12 CORE</v>
      </c>
      <c r="D223" s="449"/>
      <c r="E223" s="450" t="str">
        <f>'Data information'!D1007</f>
        <v>ม.</v>
      </c>
      <c r="F223" s="449">
        <f>'Data information'!E1007</f>
        <v>1135</v>
      </c>
      <c r="G223" s="449">
        <f t="shared" si="12"/>
        <v>0</v>
      </c>
      <c r="H223" s="449">
        <f>'Data information'!F1007</f>
        <v>340.5</v>
      </c>
      <c r="I223" s="449">
        <f t="shared" si="13"/>
        <v>0</v>
      </c>
      <c r="J223" s="449">
        <f t="shared" si="14"/>
        <v>0</v>
      </c>
      <c r="K223" s="469"/>
    </row>
    <row r="224" spans="1:11" s="500" customFormat="1" hidden="1">
      <c r="A224" s="451"/>
      <c r="B224" s="475"/>
      <c r="C224" s="476" t="str">
        <f>'Data information'!C1008</f>
        <v xml:space="preserve"> - EMT 1/2"</v>
      </c>
      <c r="D224" s="449"/>
      <c r="E224" s="450" t="str">
        <f>'Data information'!D1008</f>
        <v>ม.</v>
      </c>
      <c r="F224" s="449">
        <f>'Data information'!E1008</f>
        <v>34.89</v>
      </c>
      <c r="G224" s="449">
        <f t="shared" si="12"/>
        <v>0</v>
      </c>
      <c r="H224" s="449">
        <f>'Data information'!F1008</f>
        <v>22</v>
      </c>
      <c r="I224" s="449">
        <f t="shared" si="13"/>
        <v>0</v>
      </c>
      <c r="J224" s="449">
        <f t="shared" si="14"/>
        <v>0</v>
      </c>
      <c r="K224" s="469"/>
    </row>
    <row r="225" spans="1:11" s="500" customFormat="1" hidden="1">
      <c r="A225" s="451"/>
      <c r="B225" s="475"/>
      <c r="C225" s="476" t="str">
        <f>'Data information'!C1009</f>
        <v xml:space="preserve"> - EMT 3/4"</v>
      </c>
      <c r="D225" s="449"/>
      <c r="E225" s="450" t="str">
        <f>'Data information'!D1009</f>
        <v>ม.</v>
      </c>
      <c r="F225" s="449">
        <f>'Data information'!E1009</f>
        <v>50.36</v>
      </c>
      <c r="G225" s="449">
        <f t="shared" si="12"/>
        <v>0</v>
      </c>
      <c r="H225" s="449">
        <f>'Data information'!F1009</f>
        <v>24</v>
      </c>
      <c r="I225" s="449">
        <f t="shared" si="13"/>
        <v>0</v>
      </c>
      <c r="J225" s="449">
        <f t="shared" si="14"/>
        <v>0</v>
      </c>
      <c r="K225" s="469"/>
    </row>
    <row r="226" spans="1:11" s="500" customFormat="1" hidden="1">
      <c r="A226" s="451"/>
      <c r="B226" s="475"/>
      <c r="C226" s="476" t="str">
        <f>'Data information'!C1010</f>
        <v xml:space="preserve"> - EMT 1"</v>
      </c>
      <c r="D226" s="449"/>
      <c r="E226" s="450" t="str">
        <f>'Data information'!D1010</f>
        <v>ม.</v>
      </c>
      <c r="F226" s="449">
        <f>'Data information'!E1010</f>
        <v>71.61</v>
      </c>
      <c r="G226" s="449">
        <f t="shared" si="12"/>
        <v>0</v>
      </c>
      <c r="H226" s="449">
        <f>'Data information'!F1010</f>
        <v>28</v>
      </c>
      <c r="I226" s="449">
        <f t="shared" si="13"/>
        <v>0</v>
      </c>
      <c r="J226" s="449">
        <f t="shared" si="14"/>
        <v>0</v>
      </c>
      <c r="K226" s="469"/>
    </row>
    <row r="227" spans="1:11" s="500" customFormat="1" hidden="1">
      <c r="A227" s="451"/>
      <c r="B227" s="475"/>
      <c r="C227" s="476" t="str">
        <f>'Data information'!C1011</f>
        <v xml:space="preserve"> - WIRE WAY SIZE  3" x 4"</v>
      </c>
      <c r="D227" s="449"/>
      <c r="E227" s="450" t="str">
        <f>'Data information'!D1011</f>
        <v>ม.</v>
      </c>
      <c r="F227" s="449">
        <f>'Data information'!E1011</f>
        <v>133</v>
      </c>
      <c r="G227" s="449">
        <f t="shared" si="12"/>
        <v>0</v>
      </c>
      <c r="H227" s="449">
        <f>'Data information'!F1011</f>
        <v>35</v>
      </c>
      <c r="I227" s="449">
        <f t="shared" si="13"/>
        <v>0</v>
      </c>
      <c r="J227" s="449">
        <f t="shared" si="14"/>
        <v>0</v>
      </c>
      <c r="K227" s="469"/>
    </row>
    <row r="228" spans="1:11" s="500" customFormat="1" hidden="1">
      <c r="A228" s="451"/>
      <c r="B228" s="475"/>
      <c r="C228" s="476" t="str">
        <f>'Data information'!C1012</f>
        <v xml:space="preserve"> - F.O. Armored 12 Core SM</v>
      </c>
      <c r="D228" s="449"/>
      <c r="E228" s="450" t="str">
        <f>'Data information'!D1012</f>
        <v>ม.</v>
      </c>
      <c r="F228" s="449">
        <f>'Data information'!E1012</f>
        <v>38</v>
      </c>
      <c r="G228" s="449">
        <f t="shared" si="12"/>
        <v>0</v>
      </c>
      <c r="H228" s="449">
        <f>'Data information'!F1012</f>
        <v>18</v>
      </c>
      <c r="I228" s="449">
        <f t="shared" si="13"/>
        <v>0</v>
      </c>
      <c r="J228" s="449">
        <f t="shared" si="14"/>
        <v>0</v>
      </c>
      <c r="K228" s="469"/>
    </row>
    <row r="229" spans="1:11" s="500" customFormat="1" hidden="1">
      <c r="A229" s="451"/>
      <c r="B229" s="475"/>
      <c r="C229" s="476" t="str">
        <f>'Data information'!C1013</f>
        <v xml:space="preserve"> - Cat6 UTC Cable</v>
      </c>
      <c r="D229" s="449"/>
      <c r="E229" s="450" t="str">
        <f>'Data information'!D1013</f>
        <v>ม.</v>
      </c>
      <c r="F229" s="449">
        <f>'Data information'!E1013</f>
        <v>19.21</v>
      </c>
      <c r="G229" s="449">
        <f t="shared" si="12"/>
        <v>0</v>
      </c>
      <c r="H229" s="449">
        <f>'Data information'!F1013</f>
        <v>7</v>
      </c>
      <c r="I229" s="449">
        <f t="shared" si="13"/>
        <v>0</v>
      </c>
      <c r="J229" s="449">
        <f t="shared" si="14"/>
        <v>0</v>
      </c>
      <c r="K229" s="469"/>
    </row>
    <row r="230" spans="1:11" s="500" customFormat="1" hidden="1">
      <c r="A230" s="451"/>
      <c r="B230" s="475"/>
      <c r="C230" s="476" t="str">
        <f>'Data information'!C1014</f>
        <v xml:space="preserve"> - Cat6 OUTLET INSTALLATION</v>
      </c>
      <c r="D230" s="449"/>
      <c r="E230" s="450" t="str">
        <f>'Data information'!D1014</f>
        <v>ชุด</v>
      </c>
      <c r="F230" s="449">
        <f>'Data information'!E1014</f>
        <v>195</v>
      </c>
      <c r="G230" s="449">
        <f t="shared" si="12"/>
        <v>0</v>
      </c>
      <c r="H230" s="449">
        <f>'Data information'!F1014</f>
        <v>110</v>
      </c>
      <c r="I230" s="449">
        <f t="shared" si="13"/>
        <v>0</v>
      </c>
      <c r="J230" s="449">
        <f t="shared" si="14"/>
        <v>0</v>
      </c>
      <c r="K230" s="469"/>
    </row>
    <row r="231" spans="1:11" s="500" customFormat="1" hidden="1">
      <c r="A231" s="451"/>
      <c r="B231" s="475"/>
      <c r="C231" s="476" t="str">
        <f>'Data information'!C1015</f>
        <v xml:space="preserve"> - Cat6 OUTLET INSTALLATION 2 PORT OUTLET POPUP</v>
      </c>
      <c r="D231" s="449"/>
      <c r="E231" s="450" t="str">
        <f>'Data information'!D1015</f>
        <v>ชุด</v>
      </c>
      <c r="F231" s="449">
        <f>'Data information'!E1015</f>
        <v>1440</v>
      </c>
      <c r="G231" s="449">
        <f t="shared" si="12"/>
        <v>0</v>
      </c>
      <c r="H231" s="449">
        <f>'Data information'!F1015</f>
        <v>265</v>
      </c>
      <c r="I231" s="449">
        <f t="shared" si="13"/>
        <v>0</v>
      </c>
      <c r="J231" s="449">
        <f t="shared" si="14"/>
        <v>0</v>
      </c>
      <c r="K231" s="469"/>
    </row>
    <row r="232" spans="1:11" s="500" customFormat="1" hidden="1">
      <c r="A232" s="451"/>
      <c r="B232" s="475"/>
      <c r="C232" s="476" t="str">
        <f>'Data information'!C1016</f>
        <v xml:space="preserve"> - GROUNDING</v>
      </c>
      <c r="D232" s="449"/>
      <c r="E232" s="450" t="str">
        <f>'Data information'!D1016</f>
        <v>ชุด</v>
      </c>
      <c r="F232" s="449">
        <f>'Data information'!E1016</f>
        <v>7500</v>
      </c>
      <c r="G232" s="449">
        <f t="shared" si="12"/>
        <v>0</v>
      </c>
      <c r="H232" s="449">
        <f>'Data information'!F1016</f>
        <v>2250</v>
      </c>
      <c r="I232" s="449">
        <f t="shared" si="13"/>
        <v>0</v>
      </c>
      <c r="J232" s="449">
        <f t="shared" si="14"/>
        <v>0</v>
      </c>
      <c r="K232" s="469"/>
    </row>
    <row r="233" spans="1:11" s="500" customFormat="1" hidden="1">
      <c r="A233" s="451"/>
      <c r="B233" s="475"/>
      <c r="C233" s="476" t="str">
        <f>'Data information'!C1017</f>
        <v xml:space="preserve"> - ACCESSORIES &amp; SUPPORT (Cable)</v>
      </c>
      <c r="D233" s="449"/>
      <c r="E233" s="450" t="str">
        <f>'Data information'!D1017</f>
        <v>รายการ</v>
      </c>
      <c r="F233" s="449">
        <f>(SUM(G228:G229))*0.1</f>
        <v>0</v>
      </c>
      <c r="G233" s="449">
        <f t="shared" si="12"/>
        <v>0</v>
      </c>
      <c r="H233" s="449">
        <f>'Data information'!F1017</f>
        <v>0</v>
      </c>
      <c r="I233" s="449">
        <f t="shared" si="13"/>
        <v>0</v>
      </c>
      <c r="J233" s="449">
        <f t="shared" si="14"/>
        <v>0</v>
      </c>
      <c r="K233" s="469"/>
    </row>
    <row r="234" spans="1:11" s="500" customFormat="1" hidden="1">
      <c r="A234" s="451"/>
      <c r="B234" s="475"/>
      <c r="C234" s="485" t="str">
        <f>'Data information'!C1018</f>
        <v>CCTV SYSTEM</v>
      </c>
      <c r="D234" s="449"/>
      <c r="E234" s="450"/>
      <c r="F234" s="449"/>
      <c r="G234" s="449"/>
      <c r="H234" s="449"/>
      <c r="I234" s="449"/>
      <c r="J234" s="449"/>
      <c r="K234" s="469"/>
    </row>
    <row r="235" spans="1:11" s="500" customFormat="1" hidden="1">
      <c r="A235" s="451"/>
      <c r="B235" s="475"/>
      <c r="C235" s="476" t="str">
        <f>'Data information'!C1019</f>
        <v>- RACK 19"  12U (60*60*59) With AC&amp;FAN</v>
      </c>
      <c r="D235" s="449"/>
      <c r="E235" s="450" t="str">
        <f>'Data information'!D1019</f>
        <v>ชุด</v>
      </c>
      <c r="F235" s="449">
        <f>'Data information'!E1019</f>
        <v>7260</v>
      </c>
      <c r="G235" s="449">
        <f t="shared" si="12"/>
        <v>0</v>
      </c>
      <c r="H235" s="449">
        <f>'Data information'!F1019</f>
        <v>2178</v>
      </c>
      <c r="I235" s="449">
        <f t="shared" si="13"/>
        <v>0</v>
      </c>
      <c r="J235" s="449">
        <f t="shared" si="14"/>
        <v>0</v>
      </c>
      <c r="K235" s="469"/>
    </row>
    <row r="236" spans="1:11" s="500" customFormat="1" hidden="1">
      <c r="A236" s="451"/>
      <c r="B236" s="475"/>
      <c r="C236" s="476" t="str">
        <f>'Data information'!C1020</f>
        <v>- Cat6 UTC Cable</v>
      </c>
      <c r="D236" s="449"/>
      <c r="E236" s="450" t="str">
        <f>'Data information'!D1020</f>
        <v>ม.</v>
      </c>
      <c r="F236" s="449">
        <f>'Data information'!E1020</f>
        <v>10.49</v>
      </c>
      <c r="G236" s="449">
        <f t="shared" si="12"/>
        <v>0</v>
      </c>
      <c r="H236" s="449">
        <f>'Data information'!F1020</f>
        <v>7</v>
      </c>
      <c r="I236" s="449">
        <f t="shared" si="13"/>
        <v>0</v>
      </c>
      <c r="J236" s="449">
        <f t="shared" si="14"/>
        <v>0</v>
      </c>
      <c r="K236" s="469"/>
    </row>
    <row r="237" spans="1:11" s="500" customFormat="1" hidden="1">
      <c r="A237" s="451"/>
      <c r="B237" s="475"/>
      <c r="C237" s="476" t="str">
        <f>'Data information'!C1021</f>
        <v>- Cat6 OUTLET INSTALLATION</v>
      </c>
      <c r="D237" s="449"/>
      <c r="E237" s="450" t="str">
        <f>'Data information'!D1021</f>
        <v>ชุด</v>
      </c>
      <c r="F237" s="449">
        <f>'Data information'!E1021</f>
        <v>163</v>
      </c>
      <c r="G237" s="449">
        <f t="shared" si="12"/>
        <v>0</v>
      </c>
      <c r="H237" s="449">
        <f>'Data information'!F1021</f>
        <v>110</v>
      </c>
      <c r="I237" s="449">
        <f t="shared" si="13"/>
        <v>0</v>
      </c>
      <c r="J237" s="449">
        <f t="shared" si="14"/>
        <v>0</v>
      </c>
      <c r="K237" s="469"/>
    </row>
    <row r="238" spans="1:11" s="500" customFormat="1" hidden="1">
      <c r="A238" s="451"/>
      <c r="B238" s="475"/>
      <c r="C238" s="476" t="str">
        <f>'Data information'!C1022</f>
        <v xml:space="preserve">- EMT 1/2"  </v>
      </c>
      <c r="D238" s="449"/>
      <c r="E238" s="450" t="str">
        <f>'Data information'!D1022</f>
        <v>ม.</v>
      </c>
      <c r="F238" s="449">
        <f>'Data information'!E1022</f>
        <v>34.89</v>
      </c>
      <c r="G238" s="449">
        <f t="shared" si="12"/>
        <v>0</v>
      </c>
      <c r="H238" s="449">
        <f>'Data information'!F1022</f>
        <v>22</v>
      </c>
      <c r="I238" s="449">
        <f t="shared" si="13"/>
        <v>0</v>
      </c>
      <c r="J238" s="449">
        <f t="shared" si="14"/>
        <v>0</v>
      </c>
      <c r="K238" s="469"/>
    </row>
    <row r="239" spans="1:11" s="500" customFormat="1" hidden="1">
      <c r="A239" s="451"/>
      <c r="B239" s="475"/>
      <c r="C239" s="476" t="str">
        <f>'Data information'!C1023</f>
        <v>- ACCESSORIES &amp; SUPPORT (Cable)</v>
      </c>
      <c r="D239" s="449"/>
      <c r="E239" s="450" t="str">
        <f>'Data information'!D1023</f>
        <v>รายการ</v>
      </c>
      <c r="F239" s="449">
        <f>(SUM(G236))*0.1</f>
        <v>0</v>
      </c>
      <c r="G239" s="449">
        <f t="shared" si="12"/>
        <v>0</v>
      </c>
      <c r="H239" s="449">
        <f>'Data information'!F1023</f>
        <v>0</v>
      </c>
      <c r="I239" s="449">
        <f t="shared" si="13"/>
        <v>0</v>
      </c>
      <c r="J239" s="449">
        <f t="shared" si="14"/>
        <v>0</v>
      </c>
      <c r="K239" s="469"/>
    </row>
    <row r="240" spans="1:11" s="500" customFormat="1" hidden="1">
      <c r="A240" s="451"/>
      <c r="B240" s="475"/>
      <c r="C240" s="485" t="str">
        <f>'Data information'!C1024</f>
        <v>MATV SYSTEM</v>
      </c>
      <c r="D240" s="449"/>
      <c r="E240" s="450"/>
      <c r="F240" s="449"/>
      <c r="G240" s="449"/>
      <c r="H240" s="449"/>
      <c r="I240" s="449"/>
      <c r="J240" s="449"/>
      <c r="K240" s="469"/>
    </row>
    <row r="241" spans="1:11" s="500" customFormat="1" hidden="1">
      <c r="A241" s="451"/>
      <c r="B241" s="475"/>
      <c r="C241" s="476" t="str">
        <f>'Data information'!C1025</f>
        <v xml:space="preserve"> - RACK 19"  12U (60*60*59) With AC&amp;FAN</v>
      </c>
      <c r="D241" s="449"/>
      <c r="E241" s="450" t="str">
        <f>'Data information'!D1025</f>
        <v>ชุด</v>
      </c>
      <c r="F241" s="449">
        <f>'Data information'!E1025</f>
        <v>7260</v>
      </c>
      <c r="G241" s="449">
        <f t="shared" si="12"/>
        <v>0</v>
      </c>
      <c r="H241" s="449">
        <f>'Data information'!F1025</f>
        <v>2178</v>
      </c>
      <c r="I241" s="449">
        <f t="shared" si="13"/>
        <v>0</v>
      </c>
      <c r="J241" s="449">
        <f t="shared" si="14"/>
        <v>0</v>
      </c>
      <c r="K241" s="469"/>
    </row>
    <row r="242" spans="1:11" s="500" customFormat="1" hidden="1">
      <c r="A242" s="451"/>
      <c r="B242" s="475"/>
      <c r="C242" s="476" t="str">
        <f>'Data information'!C1026</f>
        <v xml:space="preserve"> - Muti Switch 5x8</v>
      </c>
      <c r="D242" s="449"/>
      <c r="E242" s="450" t="str">
        <f>'Data information'!D1026</f>
        <v>ชุด</v>
      </c>
      <c r="F242" s="449">
        <f>'Data information'!E1026</f>
        <v>1500</v>
      </c>
      <c r="G242" s="449">
        <f t="shared" si="12"/>
        <v>0</v>
      </c>
      <c r="H242" s="449">
        <f>'Data information'!F1026</f>
        <v>450</v>
      </c>
      <c r="I242" s="449">
        <f t="shared" si="13"/>
        <v>0</v>
      </c>
      <c r="J242" s="449">
        <f t="shared" si="14"/>
        <v>0</v>
      </c>
      <c r="K242" s="469"/>
    </row>
    <row r="243" spans="1:11" s="500" customFormat="1" hidden="1">
      <c r="A243" s="451"/>
      <c r="B243" s="475"/>
      <c r="C243" s="476" t="str">
        <f>'Data information'!C1027</f>
        <v xml:space="preserve"> - 5x5 1 TAP-OFF </v>
      </c>
      <c r="D243" s="449"/>
      <c r="E243" s="450" t="str">
        <f>'Data information'!D1027</f>
        <v>ชุด</v>
      </c>
      <c r="F243" s="449">
        <f>'Data information'!E1027</f>
        <v>120</v>
      </c>
      <c r="G243" s="449">
        <f t="shared" si="12"/>
        <v>0</v>
      </c>
      <c r="H243" s="449">
        <f>'Data information'!F1027</f>
        <v>36</v>
      </c>
      <c r="I243" s="449">
        <f t="shared" si="13"/>
        <v>0</v>
      </c>
      <c r="J243" s="449">
        <f t="shared" si="14"/>
        <v>0</v>
      </c>
      <c r="K243" s="469"/>
    </row>
    <row r="244" spans="1:11" s="500" customFormat="1" hidden="1">
      <c r="A244" s="451"/>
      <c r="B244" s="475"/>
      <c r="C244" s="476" t="str">
        <f>'Data information'!C1028</f>
        <v xml:space="preserve"> - EMT 1/2"  </v>
      </c>
      <c r="D244" s="449"/>
      <c r="E244" s="450" t="str">
        <f>'Data information'!D1028</f>
        <v>ม.</v>
      </c>
      <c r="F244" s="449">
        <f>'Data information'!E1028</f>
        <v>34.89</v>
      </c>
      <c r="G244" s="449">
        <f t="shared" si="12"/>
        <v>0</v>
      </c>
      <c r="H244" s="449">
        <f>'Data information'!F1028</f>
        <v>22</v>
      </c>
      <c r="I244" s="449">
        <f t="shared" si="13"/>
        <v>0</v>
      </c>
      <c r="J244" s="449">
        <f t="shared" si="14"/>
        <v>0</v>
      </c>
      <c r="K244" s="469"/>
    </row>
    <row r="245" spans="1:11" s="500" customFormat="1" hidden="1">
      <c r="A245" s="451"/>
      <c r="B245" s="475"/>
      <c r="C245" s="476" t="str">
        <f>'Data information'!C1029</f>
        <v xml:space="preserve"> - EMT 1"  </v>
      </c>
      <c r="D245" s="449"/>
      <c r="E245" s="450" t="str">
        <f>'Data information'!D1029</f>
        <v>ม.</v>
      </c>
      <c r="F245" s="449">
        <f>'Data information'!E1029</f>
        <v>71.61</v>
      </c>
      <c r="G245" s="449">
        <f t="shared" si="12"/>
        <v>0</v>
      </c>
      <c r="H245" s="449">
        <f>'Data information'!F1029</f>
        <v>28</v>
      </c>
      <c r="I245" s="449">
        <f t="shared" si="13"/>
        <v>0</v>
      </c>
      <c r="J245" s="449">
        <f t="shared" si="14"/>
        <v>0</v>
      </c>
      <c r="K245" s="469"/>
    </row>
    <row r="246" spans="1:11" s="500" customFormat="1" hidden="1">
      <c r="A246" s="451"/>
      <c r="B246" s="475"/>
      <c r="C246" s="476" t="str">
        <f>'Data information'!C1030</f>
        <v xml:space="preserve"> - TV OUTLET</v>
      </c>
      <c r="D246" s="449"/>
      <c r="E246" s="450" t="str">
        <f>'Data information'!D1030</f>
        <v>ชุด</v>
      </c>
      <c r="F246" s="449">
        <f>'Data information'!E1030</f>
        <v>266</v>
      </c>
      <c r="G246" s="449">
        <f t="shared" si="12"/>
        <v>0</v>
      </c>
      <c r="H246" s="449">
        <f>'Data information'!F1030</f>
        <v>90</v>
      </c>
      <c r="I246" s="449">
        <f t="shared" si="13"/>
        <v>0</v>
      </c>
      <c r="J246" s="449">
        <f t="shared" si="14"/>
        <v>0</v>
      </c>
      <c r="K246" s="469"/>
    </row>
    <row r="247" spans="1:11" s="500" customFormat="1" hidden="1">
      <c r="A247" s="451"/>
      <c r="B247" s="475"/>
      <c r="C247" s="476" t="str">
        <f>'Data information'!C1031</f>
        <v xml:space="preserve"> - RG6/U Cable W/shield 80%-90%</v>
      </c>
      <c r="D247" s="449"/>
      <c r="E247" s="450" t="str">
        <f>'Data information'!D1031</f>
        <v>ม.</v>
      </c>
      <c r="F247" s="449">
        <f>'Data information'!E1031</f>
        <v>25.4</v>
      </c>
      <c r="G247" s="449">
        <f t="shared" si="12"/>
        <v>0</v>
      </c>
      <c r="H247" s="449">
        <f>'Data information'!F1031</f>
        <v>7</v>
      </c>
      <c r="I247" s="449">
        <f t="shared" si="13"/>
        <v>0</v>
      </c>
      <c r="J247" s="449">
        <f t="shared" si="14"/>
        <v>0</v>
      </c>
      <c r="K247" s="469"/>
    </row>
    <row r="248" spans="1:11" s="500" customFormat="1" hidden="1">
      <c r="A248" s="451"/>
      <c r="B248" s="475"/>
      <c r="C248" s="476" t="str">
        <f>'Data information'!C1032</f>
        <v>- ACCESSORIES &amp; SUPPORT (Cable)</v>
      </c>
      <c r="D248" s="449"/>
      <c r="E248" s="450" t="str">
        <f>'Data information'!D1032</f>
        <v>รายการ</v>
      </c>
      <c r="F248" s="449">
        <f>(SUM(G247))*0.1</f>
        <v>0</v>
      </c>
      <c r="G248" s="449">
        <f t="shared" si="12"/>
        <v>0</v>
      </c>
      <c r="H248" s="449">
        <f>'Data information'!F1032</f>
        <v>0</v>
      </c>
      <c r="I248" s="449">
        <f t="shared" si="13"/>
        <v>0</v>
      </c>
      <c r="J248" s="449">
        <f t="shared" si="14"/>
        <v>0</v>
      </c>
      <c r="K248" s="469"/>
    </row>
    <row r="249" spans="1:11" s="500" customFormat="1">
      <c r="A249" s="454"/>
      <c r="B249" s="477"/>
      <c r="C249" s="478"/>
      <c r="D249" s="452"/>
      <c r="E249" s="453"/>
      <c r="F249" s="452"/>
      <c r="G249" s="452"/>
      <c r="H249" s="452"/>
      <c r="I249" s="452"/>
      <c r="J249" s="452"/>
      <c r="K249" s="454"/>
    </row>
    <row r="250" spans="1:11" s="500" customFormat="1">
      <c r="A250" s="464"/>
      <c r="B250" s="700" t="str">
        <f>"รวม"&amp;B29</f>
        <v>รวมหมวดงานวิศวกรรมไฟฟ้า</v>
      </c>
      <c r="C250" s="701"/>
      <c r="D250" s="462"/>
      <c r="E250" s="463"/>
      <c r="F250" s="462"/>
      <c r="G250" s="462" t="e">
        <f>SUM(G29:G249)</f>
        <v>#REF!</v>
      </c>
      <c r="H250" s="462"/>
      <c r="I250" s="462">
        <f>SUM(I29:I249)</f>
        <v>0</v>
      </c>
      <c r="J250" s="462" t="e">
        <f>SUM(J29:J249)</f>
        <v>#REF!</v>
      </c>
      <c r="K250" s="464"/>
    </row>
  </sheetData>
  <mergeCells count="13">
    <mergeCell ref="B28:C28"/>
    <mergeCell ref="B250:C250"/>
    <mergeCell ref="A7:A8"/>
    <mergeCell ref="B7:C8"/>
    <mergeCell ref="D7:D8"/>
    <mergeCell ref="F6:H6"/>
    <mergeCell ref="A1:K1"/>
    <mergeCell ref="K2:K5"/>
    <mergeCell ref="D5:F5"/>
    <mergeCell ref="K7:K8"/>
    <mergeCell ref="E7:E8"/>
    <mergeCell ref="F7:G7"/>
    <mergeCell ref="H7:I7"/>
  </mergeCells>
  <printOptions horizontalCentered="1"/>
  <pageMargins left="0.23622047244094491" right="0.23622047244094491" top="0.51181102362204722" bottom="0.35433070866141736" header="0.23622047244094491" footer="0.23622047244094491"/>
  <pageSetup paperSize="9" scale="80" orientation="landscape" r:id="rId1"/>
  <headerFooter>
    <oddHeader>&amp;C&amp;"TH Sarabun New,Regular"&amp;12แผ่นที่  &amp;P  จาก  &amp;N&amp;R&amp;"TH Sarabun New,Regular"&amp;12แบบ ปร.4.2.9 (10)</oddHeader>
    <oddFooter>&amp;L&amp;"TH Sarabun New,Regular"&amp;12กลุ่มอาคารมนุษย์ศาสตร์และสังคมศาสตร์ (อาคารเรียนรวมและปฏิบัติกลาง)&amp;C&amp;"TH Sarabun New,Regular"&amp;12อาคารทางเชื่อม&amp;R&amp;"TH Sarabun New,Regular"ระบบไฟฟ้าทางเชื่อม</oddFooter>
  </headerFooter>
  <rowBreaks count="3" manualBreakCount="3">
    <brk id="28" max="16383" man="1"/>
    <brk id="101" max="10" man="1"/>
    <brk id="184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view="pageBreakPreview" topLeftCell="A7" zoomScaleNormal="100" zoomScaleSheetLayoutView="100" workbookViewId="0">
      <selection activeCell="F23" sqref="F23"/>
    </sheetView>
  </sheetViews>
  <sheetFormatPr defaultColWidth="9.140625" defaultRowHeight="24"/>
  <cols>
    <col min="1" max="1" width="7.140625" style="208" customWidth="1"/>
    <col min="2" max="2" width="2.85546875" style="208" customWidth="1"/>
    <col min="3" max="3" width="30.85546875" style="208" customWidth="1"/>
    <col min="4" max="4" width="17.140625" style="208" customWidth="1"/>
    <col min="5" max="5" width="10.28515625" style="208" customWidth="1"/>
    <col min="6" max="6" width="17.140625" style="208" customWidth="1"/>
    <col min="7" max="7" width="13.5703125" style="208" customWidth="1"/>
    <col min="8" max="8" width="9" style="208" customWidth="1"/>
    <col min="9" max="16384" width="9.140625" style="208"/>
  </cols>
  <sheetData>
    <row r="1" spans="1:8" ht="75" customHeight="1">
      <c r="D1" s="581"/>
      <c r="E1" s="581"/>
    </row>
    <row r="2" spans="1:8" ht="24.75" thickBot="1">
      <c r="A2" s="582" t="s">
        <v>1236</v>
      </c>
      <c r="B2" s="582"/>
      <c r="C2" s="582"/>
      <c r="D2" s="582"/>
      <c r="E2" s="582"/>
      <c r="F2" s="582"/>
      <c r="G2" s="582"/>
      <c r="H2" s="582"/>
    </row>
    <row r="3" spans="1:8">
      <c r="A3" s="249" t="str">
        <f>"รายการค่างานก่อสร้าง  "&amp;'6'!C13</f>
        <v>รายการค่างานก่อสร้าง  งานผังบริเวณ และระบบสาธารณูปโภคโดยรอบโครงการ</v>
      </c>
      <c r="B3" s="249"/>
      <c r="C3" s="250"/>
      <c r="D3" s="250"/>
      <c r="E3" s="250"/>
      <c r="F3" s="250"/>
      <c r="G3" s="250"/>
      <c r="H3" s="250"/>
    </row>
    <row r="4" spans="1:8">
      <c r="A4" s="209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209"/>
      <c r="C4" s="210"/>
      <c r="D4" s="210"/>
      <c r="E4" s="210"/>
      <c r="F4" s="210"/>
      <c r="G4" s="210"/>
      <c r="H4" s="210"/>
    </row>
    <row r="5" spans="1:8">
      <c r="A5" s="209" t="s">
        <v>886</v>
      </c>
      <c r="B5" s="209"/>
      <c r="C5" s="210"/>
      <c r="D5" s="210"/>
      <c r="E5" s="210"/>
      <c r="F5" s="210"/>
      <c r="G5" s="210"/>
      <c r="H5" s="210"/>
    </row>
    <row r="6" spans="1:8">
      <c r="A6" s="209" t="s">
        <v>887</v>
      </c>
      <c r="B6" s="209"/>
      <c r="C6" s="210"/>
      <c r="D6" s="210"/>
      <c r="E6" s="210"/>
      <c r="F6" s="210"/>
      <c r="G6" s="210"/>
      <c r="H6" s="210"/>
    </row>
    <row r="7" spans="1:8">
      <c r="A7" s="20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209"/>
      <c r="C7" s="210"/>
      <c r="D7" s="210"/>
      <c r="E7" s="210"/>
      <c r="F7" s="210"/>
      <c r="G7" s="210"/>
      <c r="H7" s="210"/>
    </row>
    <row r="8" spans="1:8">
      <c r="A8" s="209" t="str">
        <f>"คณะกรรมการกำหนดราคากลาง   "&amp;ปก!E10</f>
        <v xml:space="preserve">คณะกรรมการกำหนดราคากลาง   </v>
      </c>
      <c r="B8" s="209"/>
      <c r="C8" s="210"/>
      <c r="D8" s="210"/>
      <c r="E8" s="210"/>
      <c r="F8" s="210"/>
      <c r="G8" s="210"/>
      <c r="H8" s="210"/>
    </row>
    <row r="9" spans="1:8">
      <c r="A9" s="209" t="s">
        <v>904</v>
      </c>
      <c r="B9" s="209"/>
      <c r="C9" s="209"/>
      <c r="D9" s="211"/>
      <c r="E9" s="209" t="s">
        <v>889</v>
      </c>
      <c r="F9" s="209"/>
      <c r="G9" s="209"/>
      <c r="H9" s="209"/>
    </row>
    <row r="10" spans="1:8" ht="24.75" thickBot="1">
      <c r="A10" s="212" t="s">
        <v>891</v>
      </c>
      <c r="B10" s="212"/>
      <c r="C10" s="212"/>
      <c r="D10" s="583">
        <f>ปก!D12</f>
        <v>0</v>
      </c>
      <c r="E10" s="583"/>
      <c r="F10" s="583"/>
      <c r="G10" s="212"/>
      <c r="H10" s="213" t="s">
        <v>892</v>
      </c>
    </row>
    <row r="11" spans="1:8" ht="42" customHeight="1" thickTop="1" thickBot="1">
      <c r="A11" s="251" t="s">
        <v>905</v>
      </c>
      <c r="B11" s="584" t="s">
        <v>2</v>
      </c>
      <c r="C11" s="585"/>
      <c r="D11" s="214" t="s">
        <v>854</v>
      </c>
      <c r="E11" s="214" t="s">
        <v>906</v>
      </c>
      <c r="F11" s="214" t="s">
        <v>907</v>
      </c>
      <c r="G11" s="586" t="s">
        <v>894</v>
      </c>
      <c r="H11" s="587"/>
    </row>
    <row r="12" spans="1:8" ht="24.75" thickTop="1">
      <c r="A12" s="252"/>
      <c r="B12" s="588" t="s">
        <v>908</v>
      </c>
      <c r="C12" s="588"/>
      <c r="D12" s="252"/>
      <c r="E12" s="252"/>
      <c r="F12" s="252"/>
      <c r="G12" s="589"/>
      <c r="H12" s="589"/>
    </row>
    <row r="13" spans="1:8">
      <c r="A13" s="219">
        <v>1</v>
      </c>
      <c r="B13" s="253" t="str">
        <f>'6'!C13</f>
        <v>งานผังบริเวณ และระบบสาธารณูปโภคโดยรอบโครงการ</v>
      </c>
      <c r="C13" s="219"/>
      <c r="D13" s="219"/>
      <c r="E13" s="219"/>
      <c r="F13" s="219"/>
      <c r="G13" s="590" t="s">
        <v>909</v>
      </c>
      <c r="H13" s="590"/>
    </row>
    <row r="14" spans="1:8">
      <c r="A14" s="219">
        <v>1.1000000000000001</v>
      </c>
      <c r="B14" s="219" t="s">
        <v>159</v>
      </c>
      <c r="C14" s="219"/>
      <c r="D14" s="254" t="e">
        <f>'4.1.1 ทำแล้ว'!J28</f>
        <v>#REF!</v>
      </c>
      <c r="E14" s="255">
        <f>$E$23</f>
        <v>1.08</v>
      </c>
      <c r="F14" s="254" t="e">
        <f>D14*E14</f>
        <v>#REF!</v>
      </c>
      <c r="G14" s="580" t="s">
        <v>910</v>
      </c>
      <c r="H14" s="580"/>
    </row>
    <row r="15" spans="1:8">
      <c r="A15" s="219"/>
      <c r="B15" s="256"/>
      <c r="C15" s="222"/>
      <c r="D15" s="254"/>
      <c r="E15" s="255"/>
      <c r="F15" s="254"/>
      <c r="G15" s="580" t="s">
        <v>911</v>
      </c>
      <c r="H15" s="580"/>
    </row>
    <row r="16" spans="1:8">
      <c r="A16" s="219"/>
      <c r="B16" s="256"/>
      <c r="C16" s="222"/>
      <c r="D16" s="254"/>
      <c r="E16" s="255"/>
      <c r="F16" s="254"/>
      <c r="G16" s="580" t="s">
        <v>912</v>
      </c>
      <c r="H16" s="580"/>
    </row>
    <row r="17" spans="1:8">
      <c r="A17" s="219"/>
      <c r="B17" s="256"/>
      <c r="C17" s="222"/>
      <c r="D17" s="254"/>
      <c r="E17" s="255"/>
      <c r="F17" s="254"/>
      <c r="G17" s="580" t="s">
        <v>913</v>
      </c>
      <c r="H17" s="580"/>
    </row>
    <row r="18" spans="1:8">
      <c r="A18" s="219"/>
      <c r="B18" s="256"/>
      <c r="C18" s="222"/>
      <c r="D18" s="254"/>
      <c r="E18" s="255"/>
      <c r="F18" s="254"/>
      <c r="G18" s="580"/>
      <c r="H18" s="580"/>
    </row>
    <row r="19" spans="1:8">
      <c r="A19" s="219"/>
      <c r="B19" s="256"/>
      <c r="C19" s="222"/>
      <c r="D19" s="254"/>
      <c r="E19" s="255"/>
      <c r="F19" s="254"/>
      <c r="G19" s="580"/>
      <c r="H19" s="580"/>
    </row>
    <row r="20" spans="1:8">
      <c r="A20" s="219"/>
      <c r="B20" s="256"/>
      <c r="C20" s="222"/>
      <c r="D20" s="254"/>
      <c r="E20" s="255"/>
      <c r="F20" s="254"/>
      <c r="G20" s="580"/>
      <c r="H20" s="580"/>
    </row>
    <row r="21" spans="1:8">
      <c r="A21" s="219"/>
      <c r="B21" s="256"/>
      <c r="C21" s="222"/>
      <c r="D21" s="254"/>
      <c r="E21" s="255"/>
      <c r="F21" s="254"/>
      <c r="G21" s="580"/>
      <c r="H21" s="580"/>
    </row>
    <row r="22" spans="1:8" ht="24.75" thickBot="1">
      <c r="A22" s="257"/>
      <c r="B22" s="258"/>
      <c r="C22" s="259"/>
      <c r="D22" s="257"/>
      <c r="E22" s="257"/>
      <c r="F22" s="257"/>
      <c r="G22" s="591"/>
      <c r="H22" s="591"/>
    </row>
    <row r="23" spans="1:8" ht="24.75" thickTop="1">
      <c r="A23" s="592" t="str">
        <f>"รวม"&amp;B12</f>
        <v>รวมส่วนที่ 1 ค่างานก่อสร้างภายนอกอาคาร</v>
      </c>
      <c r="B23" s="576"/>
      <c r="C23" s="576"/>
      <c r="D23" s="260" t="e">
        <f>SUM(D12:D22)</f>
        <v>#REF!</v>
      </c>
      <c r="E23" s="261">
        <v>1.08</v>
      </c>
      <c r="F23" s="260" t="e">
        <f>SUM(F12:F22)</f>
        <v>#REF!</v>
      </c>
      <c r="G23" s="576"/>
      <c r="H23" s="577"/>
    </row>
    <row r="24" spans="1:8" ht="24.75" thickBot="1">
      <c r="A24" s="593" t="s">
        <v>915</v>
      </c>
      <c r="B24" s="594"/>
      <c r="C24" s="594"/>
      <c r="D24" s="594"/>
      <c r="E24" s="594"/>
      <c r="F24" s="262" t="e">
        <f>F23</f>
        <v>#REF!</v>
      </c>
      <c r="G24" s="594"/>
      <c r="H24" s="595"/>
    </row>
    <row r="25" spans="1:8" ht="13.5" customHeight="1" thickTop="1"/>
    <row r="26" spans="1:8">
      <c r="D26" s="581"/>
      <c r="E26" s="581"/>
    </row>
    <row r="27" spans="1:8">
      <c r="D27" s="581"/>
      <c r="E27" s="581"/>
    </row>
    <row r="29" spans="1:8" ht="10.5" customHeight="1"/>
    <row r="30" spans="1:8">
      <c r="A30" s="581"/>
      <c r="B30" s="581"/>
      <c r="C30" s="581"/>
      <c r="D30" s="581"/>
      <c r="E30" s="581"/>
      <c r="G30" s="248"/>
    </row>
    <row r="31" spans="1:8">
      <c r="A31" s="581"/>
      <c r="B31" s="581"/>
      <c r="C31" s="581"/>
      <c r="D31" s="581"/>
      <c r="E31" s="581"/>
      <c r="G31" s="248"/>
    </row>
    <row r="32" spans="1:8" ht="10.5" customHeight="1"/>
    <row r="33" spans="1:7">
      <c r="A33" s="581"/>
      <c r="B33" s="581"/>
      <c r="C33" s="581"/>
      <c r="D33" s="581"/>
      <c r="E33" s="581"/>
      <c r="G33" s="248"/>
    </row>
    <row r="34" spans="1:7">
      <c r="A34" s="581"/>
      <c r="B34" s="581"/>
      <c r="C34" s="581"/>
      <c r="D34" s="581"/>
      <c r="E34" s="581"/>
      <c r="G34" s="248"/>
    </row>
    <row r="35" spans="1:7" ht="10.5" customHeight="1"/>
    <row r="36" spans="1:7">
      <c r="A36" s="581"/>
      <c r="B36" s="581"/>
      <c r="C36" s="581"/>
      <c r="D36" s="581"/>
      <c r="E36" s="581"/>
      <c r="G36" s="248"/>
    </row>
    <row r="37" spans="1:7">
      <c r="A37" s="581"/>
      <c r="B37" s="581"/>
      <c r="C37" s="581"/>
      <c r="D37" s="581"/>
      <c r="E37" s="581"/>
      <c r="G37" s="248"/>
    </row>
    <row r="38" spans="1:7" ht="10.5" customHeight="1"/>
    <row r="39" spans="1:7">
      <c r="A39" s="581"/>
      <c r="B39" s="581"/>
      <c r="C39" s="581"/>
      <c r="D39" s="581"/>
      <c r="E39" s="581"/>
      <c r="G39" s="248"/>
    </row>
    <row r="40" spans="1:7">
      <c r="A40" s="581"/>
      <c r="B40" s="581"/>
      <c r="C40" s="581"/>
      <c r="D40" s="581"/>
      <c r="E40" s="581"/>
      <c r="G40" s="248"/>
    </row>
    <row r="41" spans="1:7" ht="10.5" customHeight="1"/>
    <row r="42" spans="1:7">
      <c r="C42" s="581"/>
      <c r="D42" s="581"/>
      <c r="E42" s="581"/>
      <c r="F42" s="581"/>
      <c r="G42" s="581"/>
    </row>
    <row r="43" spans="1:7">
      <c r="C43" s="581"/>
      <c r="D43" s="581"/>
      <c r="E43" s="581"/>
      <c r="F43" s="581"/>
      <c r="G43" s="581"/>
    </row>
  </sheetData>
  <mergeCells count="43">
    <mergeCell ref="A40:C40"/>
    <mergeCell ref="D40:E40"/>
    <mergeCell ref="C42:D42"/>
    <mergeCell ref="E42:G42"/>
    <mergeCell ref="C43:D43"/>
    <mergeCell ref="E43:G43"/>
    <mergeCell ref="A36:C36"/>
    <mergeCell ref="D36:E36"/>
    <mergeCell ref="A37:C37"/>
    <mergeCell ref="D37:E37"/>
    <mergeCell ref="A39:C39"/>
    <mergeCell ref="D39:E39"/>
    <mergeCell ref="A31:C31"/>
    <mergeCell ref="D31:E31"/>
    <mergeCell ref="A33:C33"/>
    <mergeCell ref="D33:E33"/>
    <mergeCell ref="A34:C34"/>
    <mergeCell ref="D34:E34"/>
    <mergeCell ref="A24:E24"/>
    <mergeCell ref="G24:H24"/>
    <mergeCell ref="D26:E26"/>
    <mergeCell ref="D27:E27"/>
    <mergeCell ref="A30:C30"/>
    <mergeCell ref="D30:E30"/>
    <mergeCell ref="G19:H19"/>
    <mergeCell ref="G20:H20"/>
    <mergeCell ref="G21:H21"/>
    <mergeCell ref="G22:H22"/>
    <mergeCell ref="A23:C23"/>
    <mergeCell ref="G23:H23"/>
    <mergeCell ref="G18:H18"/>
    <mergeCell ref="D1:E1"/>
    <mergeCell ref="A2:H2"/>
    <mergeCell ref="D10:F10"/>
    <mergeCell ref="B11:C11"/>
    <mergeCell ref="G11:H11"/>
    <mergeCell ref="B12:C12"/>
    <mergeCell ref="G12:H12"/>
    <mergeCell ref="G13:H13"/>
    <mergeCell ref="G14:H14"/>
    <mergeCell ref="G15:H15"/>
    <mergeCell ref="G16:H16"/>
    <mergeCell ref="G17:H17"/>
  </mergeCells>
  <printOptions horizontalCentered="1"/>
  <pageMargins left="0.5" right="0.25" top="0.25" bottom="0" header="0.3" footer="0.3"/>
  <pageSetup paperSize="9" scale="85" orientation="portrait" r:id="rId1"/>
  <headerFooter>
    <oddHeader>&amp;R&amp;"TH SarabunPSK,Regular"&amp;12ปร.5.1.1</oddHeader>
    <oddFooter xml:space="preserve">&amp;L&amp;"TH SarabunPSK,Regular"&amp;12กลุ่มอาคารมนุษย์ศาสตร์และสังคมศาสตร์ (อาคารเรียนรวมและปฏิบัติกลาง)&amp;C&amp;"TH SarabunPSK,Regular"&amp;12ส่วนที่ 1 ค่างานก่อสร้างภายนอกอาคาร&amp;R&amp;"TH SarabunPSK,Regular"&amp;12งานผังบริเวณ และระบบสาธารณูปโภคโดยรอบโครงการ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view="pageBreakPreview" topLeftCell="A13" zoomScaleNormal="100" zoomScaleSheetLayoutView="100" workbookViewId="0">
      <selection activeCell="D10" sqref="D10:F10"/>
    </sheetView>
  </sheetViews>
  <sheetFormatPr defaultColWidth="9.140625" defaultRowHeight="24"/>
  <cols>
    <col min="1" max="1" width="8.5703125" style="208" customWidth="1"/>
    <col min="2" max="2" width="2.140625" style="208" customWidth="1"/>
    <col min="3" max="3" width="54.28515625" style="208" customWidth="1"/>
    <col min="4" max="4" width="12.140625" style="208" customWidth="1"/>
    <col min="5" max="5" width="6.42578125" style="248" customWidth="1"/>
    <col min="6" max="6" width="12.85546875" style="208" customWidth="1"/>
    <col min="7" max="7" width="16.42578125" style="208" customWidth="1"/>
    <col min="8" max="8" width="12.140625" style="208" customWidth="1"/>
    <col min="9" max="9" width="16.42578125" style="208" customWidth="1"/>
    <col min="10" max="10" width="22.28515625" style="208" customWidth="1"/>
    <col min="11" max="11" width="12.7109375" style="208" customWidth="1"/>
    <col min="12" max="16384" width="9.140625" style="208"/>
  </cols>
  <sheetData>
    <row r="1" spans="1:11" ht="24.75" thickBot="1">
      <c r="A1" s="597" t="s">
        <v>1237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</row>
    <row r="2" spans="1:11">
      <c r="A2" s="249" t="str">
        <f>"ส่วนที่ 1 ค่างานก่อสร้างภายนอกอาคาร     "&amp;'6'!C13</f>
        <v>ส่วนที่ 1 ค่างานก่อสร้างภายนอกอาคาร     งานผังบริเวณ และระบบสาธารณูปโภคโดยรอบโครงการ</v>
      </c>
      <c r="B2" s="249"/>
      <c r="C2" s="250"/>
      <c r="D2" s="250"/>
      <c r="E2" s="263"/>
      <c r="F2" s="264" t="s">
        <v>941</v>
      </c>
      <c r="G2" s="265"/>
      <c r="H2" s="265"/>
      <c r="I2" s="266" t="s">
        <v>938</v>
      </c>
      <c r="J2" s="267" t="s">
        <v>929</v>
      </c>
      <c r="K2" s="598"/>
    </row>
    <row r="3" spans="1:11">
      <c r="A3" s="209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209"/>
      <c r="C3" s="210"/>
      <c r="D3" s="601" t="s">
        <v>939</v>
      </c>
      <c r="E3" s="602"/>
      <c r="F3" s="602"/>
      <c r="G3" s="208" t="s">
        <v>940</v>
      </c>
      <c r="I3" s="268" t="s">
        <v>938</v>
      </c>
      <c r="J3" s="269" t="s">
        <v>929</v>
      </c>
      <c r="K3" s="599"/>
    </row>
    <row r="4" spans="1:11">
      <c r="A4" s="209" t="s">
        <v>887</v>
      </c>
      <c r="B4" s="209"/>
      <c r="C4" s="210"/>
      <c r="D4" s="601" t="s">
        <v>939</v>
      </c>
      <c r="E4" s="602"/>
      <c r="F4" s="602"/>
      <c r="G4" s="208" t="s">
        <v>940</v>
      </c>
      <c r="I4" s="268" t="s">
        <v>938</v>
      </c>
      <c r="J4" s="269" t="s">
        <v>929</v>
      </c>
      <c r="K4" s="599"/>
    </row>
    <row r="5" spans="1:11">
      <c r="A5" s="20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209"/>
      <c r="C5" s="210"/>
      <c r="D5" s="601" t="s">
        <v>939</v>
      </c>
      <c r="E5" s="602"/>
      <c r="F5" s="602"/>
      <c r="G5" s="208" t="s">
        <v>940</v>
      </c>
      <c r="I5" s="270" t="s">
        <v>938</v>
      </c>
      <c r="J5" s="271" t="s">
        <v>929</v>
      </c>
      <c r="K5" s="600"/>
    </row>
    <row r="6" spans="1:11" ht="24.75" thickBot="1">
      <c r="A6" s="272" t="s">
        <v>930</v>
      </c>
      <c r="B6" s="272"/>
      <c r="C6" s="273"/>
      <c r="D6" s="273" t="s">
        <v>931</v>
      </c>
      <c r="E6" s="274"/>
      <c r="F6" s="596">
        <f>ปก!D12</f>
        <v>0</v>
      </c>
      <c r="G6" s="596"/>
      <c r="H6" s="596"/>
      <c r="I6" s="275"/>
      <c r="J6" s="275"/>
      <c r="K6" s="275"/>
    </row>
    <row r="7" spans="1:11" ht="24.75" thickTop="1">
      <c r="A7" s="607" t="s">
        <v>905</v>
      </c>
      <c r="B7" s="609" t="s">
        <v>2</v>
      </c>
      <c r="C7" s="609"/>
      <c r="D7" s="609" t="s">
        <v>932</v>
      </c>
      <c r="E7" s="609" t="s">
        <v>584</v>
      </c>
      <c r="F7" s="609" t="s">
        <v>933</v>
      </c>
      <c r="G7" s="609"/>
      <c r="H7" s="609" t="s">
        <v>934</v>
      </c>
      <c r="I7" s="609"/>
      <c r="J7" s="276" t="s">
        <v>163</v>
      </c>
      <c r="K7" s="603" t="s">
        <v>894</v>
      </c>
    </row>
    <row r="8" spans="1:11" ht="24.75" thickBot="1">
      <c r="A8" s="608"/>
      <c r="B8" s="610"/>
      <c r="C8" s="610"/>
      <c r="D8" s="610"/>
      <c r="E8" s="610"/>
      <c r="F8" s="277" t="s">
        <v>935</v>
      </c>
      <c r="G8" s="277" t="s">
        <v>936</v>
      </c>
      <c r="H8" s="277" t="s">
        <v>935</v>
      </c>
      <c r="I8" s="277" t="s">
        <v>936</v>
      </c>
      <c r="J8" s="278" t="s">
        <v>937</v>
      </c>
      <c r="K8" s="604"/>
    </row>
    <row r="9" spans="1:11" ht="24.75" thickTop="1">
      <c r="A9" s="279">
        <v>1.1000000000000001</v>
      </c>
      <c r="B9" s="280"/>
      <c r="C9" s="281" t="str">
        <f>'5.1.1'!B14</f>
        <v>งานผังบริเวณ</v>
      </c>
      <c r="D9" s="282"/>
      <c r="E9" s="283"/>
      <c r="F9" s="282"/>
      <c r="G9" s="282"/>
      <c r="H9" s="282"/>
      <c r="I9" s="282"/>
      <c r="J9" s="282"/>
      <c r="K9" s="282"/>
    </row>
    <row r="10" spans="1:11">
      <c r="A10" s="284" t="s">
        <v>942</v>
      </c>
      <c r="B10" s="221" t="s">
        <v>50</v>
      </c>
      <c r="C10" s="222"/>
      <c r="D10" s="254"/>
      <c r="E10" s="285"/>
      <c r="F10" s="254"/>
      <c r="G10" s="254" t="e">
        <f>G50</f>
        <v>#REF!</v>
      </c>
      <c r="H10" s="254"/>
      <c r="I10" s="254" t="e">
        <f>I50</f>
        <v>#REF!</v>
      </c>
      <c r="J10" s="254" t="e">
        <f>G10+I10</f>
        <v>#REF!</v>
      </c>
      <c r="K10" s="219"/>
    </row>
    <row r="11" spans="1:11">
      <c r="A11" s="219"/>
      <c r="B11" s="221"/>
      <c r="C11" s="222"/>
      <c r="D11" s="254"/>
      <c r="E11" s="285"/>
      <c r="F11" s="254"/>
      <c r="G11" s="254"/>
      <c r="H11" s="254"/>
      <c r="I11" s="254"/>
      <c r="J11" s="254"/>
      <c r="K11" s="219"/>
    </row>
    <row r="12" spans="1:11">
      <c r="A12" s="219"/>
      <c r="B12" s="221"/>
      <c r="C12" s="222"/>
      <c r="D12" s="254"/>
      <c r="E12" s="285"/>
      <c r="F12" s="254"/>
      <c r="G12" s="254"/>
      <c r="H12" s="254"/>
      <c r="I12" s="254"/>
      <c r="J12" s="254"/>
      <c r="K12" s="219"/>
    </row>
    <row r="13" spans="1:11">
      <c r="A13" s="219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>
      <c r="A14" s="219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>
      <c r="A15" s="219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>
      <c r="A21" s="219"/>
      <c r="B21" s="221"/>
      <c r="C21" s="222"/>
      <c r="D21" s="254"/>
      <c r="E21" s="285"/>
      <c r="F21" s="254"/>
      <c r="G21" s="254"/>
      <c r="H21" s="254"/>
      <c r="I21" s="254"/>
      <c r="J21" s="254"/>
      <c r="K21" s="219"/>
    </row>
    <row r="22" spans="1:1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ht="24.75" thickBot="1">
      <c r="A28" s="291"/>
      <c r="B28" s="605" t="str">
        <f>"รวม "&amp;C9</f>
        <v>รวม งานผังบริเวณ</v>
      </c>
      <c r="C28" s="605"/>
      <c r="D28" s="292"/>
      <c r="E28" s="293"/>
      <c r="F28" s="292"/>
      <c r="G28" s="292" t="e">
        <f>SUM(G9:G27)</f>
        <v>#REF!</v>
      </c>
      <c r="H28" s="292"/>
      <c r="I28" s="292" t="e">
        <f>SUM(I9:I27)</f>
        <v>#REF!</v>
      </c>
      <c r="J28" s="292" t="e">
        <f>SUM(J9:J27)</f>
        <v>#REF!</v>
      </c>
      <c r="K28" s="294"/>
    </row>
    <row r="29" spans="1:11" ht="24.75" thickTop="1">
      <c r="A29" s="295" t="s">
        <v>942</v>
      </c>
      <c r="B29" s="296" t="str">
        <f>B10</f>
        <v>หมวดงานโยธา ,เตรียมงานวิศวกรรม</v>
      </c>
      <c r="C29" s="222"/>
      <c r="D29" s="219"/>
      <c r="E29" s="297"/>
      <c r="F29" s="219"/>
      <c r="G29" s="219"/>
      <c r="H29" s="219"/>
      <c r="I29" s="219"/>
      <c r="J29" s="219"/>
      <c r="K29" s="219"/>
    </row>
    <row r="30" spans="1:11">
      <c r="A30" s="219"/>
      <c r="B30" s="221"/>
      <c r="C30" s="222" t="str">
        <f>'Data information'!C8</f>
        <v xml:space="preserve"> - ปรับพื้นที่พร้อมขนย้ายวัชพืชและวางผัง</v>
      </c>
      <c r="D30" s="254" t="e">
        <f>'Data information'!#REF!</f>
        <v>#REF!</v>
      </c>
      <c r="E30" s="285" t="str">
        <f>'Data information'!D8</f>
        <v>ตร.ม.</v>
      </c>
      <c r="F30" s="254">
        <f>'Data information'!E8</f>
        <v>0</v>
      </c>
      <c r="G30" s="254" t="e">
        <f>D30*F30</f>
        <v>#REF!</v>
      </c>
      <c r="H30" s="254">
        <v>4.99</v>
      </c>
      <c r="I30" s="254" t="e">
        <f>D30*H30</f>
        <v>#REF!</v>
      </c>
      <c r="J30" s="254" t="e">
        <f>G30+I30</f>
        <v>#REF!</v>
      </c>
      <c r="K30" s="254"/>
    </row>
    <row r="31" spans="1:11">
      <c r="A31" s="219"/>
      <c r="B31" s="221"/>
      <c r="C31" s="222" t="str">
        <f>'Data information'!C9</f>
        <v xml:space="preserve"> - งานดินตัดพร้อมขนย้าย</v>
      </c>
      <c r="D31" s="254" t="e">
        <f>'Data information'!#REF!</f>
        <v>#REF!</v>
      </c>
      <c r="E31" s="285" t="str">
        <f>'Data information'!D9</f>
        <v>ลบ.ม.</v>
      </c>
      <c r="F31" s="254">
        <f>'Data information'!E9</f>
        <v>0</v>
      </c>
      <c r="G31" s="254" t="e">
        <f>D31*F31</f>
        <v>#REF!</v>
      </c>
      <c r="H31" s="254">
        <v>28.92</v>
      </c>
      <c r="I31" s="254" t="e">
        <f>D31*H31</f>
        <v>#REF!</v>
      </c>
      <c r="J31" s="254" t="e">
        <f>G31+I31</f>
        <v>#REF!</v>
      </c>
      <c r="K31" s="219"/>
    </row>
    <row r="32" spans="1:11">
      <c r="A32" s="219"/>
      <c r="B32" s="221"/>
      <c r="C32" s="222" t="str">
        <f>'Data information'!C10</f>
        <v xml:space="preserve"> - งานดินถม (จากดินตัด) พร้อมบดอัด</v>
      </c>
      <c r="D32" s="254" t="e">
        <f>'Data information'!#REF!</f>
        <v>#REF!</v>
      </c>
      <c r="E32" s="285" t="str">
        <f>'Data information'!D10</f>
        <v>ลบ.ม.</v>
      </c>
      <c r="F32" s="254">
        <f>'Data information'!E10</f>
        <v>0</v>
      </c>
      <c r="G32" s="254" t="e">
        <f>D32*F32</f>
        <v>#REF!</v>
      </c>
      <c r="H32" s="254">
        <v>41.43</v>
      </c>
      <c r="I32" s="254" t="e">
        <f>D32*H32</f>
        <v>#REF!</v>
      </c>
      <c r="J32" s="254" t="e">
        <f>G32+I32</f>
        <v>#REF!</v>
      </c>
      <c r="K32" s="219"/>
    </row>
    <row r="33" spans="1:11" hidden="1">
      <c r="A33" s="219"/>
      <c r="B33" s="221"/>
      <c r="C33" s="222" t="str">
        <f>'Data information'!C11</f>
        <v xml:space="preserve"> - บดอัดชั้นดินเดิม</v>
      </c>
      <c r="D33" s="254" t="e">
        <f>'Data information'!#REF!</f>
        <v>#REF!</v>
      </c>
      <c r="E33" s="285" t="str">
        <f>'Data information'!D11</f>
        <v>ตร.ม.</v>
      </c>
      <c r="F33" s="254">
        <f>'Data information'!E11</f>
        <v>0</v>
      </c>
      <c r="G33" s="254" t="e">
        <f>D33*F33</f>
        <v>#REF!</v>
      </c>
      <c r="H33" s="254">
        <f>'Data information'!F11</f>
        <v>41.43</v>
      </c>
      <c r="I33" s="254" t="e">
        <f>D33*H33</f>
        <v>#REF!</v>
      </c>
      <c r="J33" s="254" t="e">
        <f>G33+I33</f>
        <v>#REF!</v>
      </c>
      <c r="K33" s="219"/>
    </row>
    <row r="34" spans="1:11" hidden="1">
      <c r="A34" s="219"/>
      <c r="B34" s="221"/>
      <c r="C34" s="222" t="str">
        <f>'Data information'!C12</f>
        <v xml:space="preserve"> - งานทรายหยาบรองพื้น</v>
      </c>
      <c r="D34" s="254" t="e">
        <f>'Data information'!#REF!</f>
        <v>#REF!</v>
      </c>
      <c r="E34" s="285" t="str">
        <f>'Data information'!D12</f>
        <v>ลบ.ม.</v>
      </c>
      <c r="F34" s="254">
        <f>'Data information'!E12</f>
        <v>370</v>
      </c>
      <c r="G34" s="254" t="e">
        <f>D34*F34</f>
        <v>#REF!</v>
      </c>
      <c r="H34" s="254">
        <f>'Data information'!F12</f>
        <v>104</v>
      </c>
      <c r="I34" s="254" t="e">
        <f>D34*H34</f>
        <v>#REF!</v>
      </c>
      <c r="J34" s="254" t="e">
        <f>G34+I34</f>
        <v>#REF!</v>
      </c>
      <c r="K34" s="219"/>
    </row>
    <row r="35" spans="1:11">
      <c r="A35" s="219"/>
      <c r="B35" s="221"/>
      <c r="C35" s="222"/>
      <c r="D35" s="254"/>
      <c r="E35" s="285"/>
      <c r="F35" s="254"/>
      <c r="G35" s="254"/>
      <c r="H35" s="254"/>
      <c r="I35" s="254"/>
      <c r="J35" s="254"/>
      <c r="K35" s="219"/>
    </row>
    <row r="36" spans="1:11">
      <c r="A36" s="219"/>
      <c r="B36" s="221"/>
      <c r="C36" s="222"/>
      <c r="D36" s="254"/>
      <c r="E36" s="285"/>
      <c r="F36" s="254"/>
      <c r="G36" s="254"/>
      <c r="H36" s="254"/>
      <c r="I36" s="254"/>
      <c r="J36" s="254"/>
      <c r="K36" s="219"/>
    </row>
    <row r="37" spans="1:11">
      <c r="A37" s="219"/>
      <c r="B37" s="221"/>
      <c r="C37" s="222"/>
      <c r="D37" s="254"/>
      <c r="E37" s="285"/>
      <c r="F37" s="254"/>
      <c r="G37" s="254"/>
      <c r="H37" s="254"/>
      <c r="I37" s="254"/>
      <c r="J37" s="254"/>
      <c r="K37" s="219"/>
    </row>
    <row r="38" spans="1:11">
      <c r="A38" s="219"/>
      <c r="B38" s="221"/>
      <c r="C38" s="222"/>
      <c r="D38" s="254"/>
      <c r="E38" s="285"/>
      <c r="F38" s="254"/>
      <c r="G38" s="254"/>
      <c r="H38" s="254"/>
      <c r="I38" s="254"/>
      <c r="J38" s="254"/>
      <c r="K38" s="219"/>
    </row>
    <row r="39" spans="1:11">
      <c r="A39" s="219"/>
      <c r="B39" s="221"/>
      <c r="C39" s="222"/>
      <c r="D39" s="254"/>
      <c r="E39" s="285"/>
      <c r="F39" s="254"/>
      <c r="G39" s="254"/>
      <c r="H39" s="254"/>
      <c r="I39" s="254"/>
      <c r="J39" s="254"/>
      <c r="K39" s="219"/>
    </row>
    <row r="40" spans="1:11">
      <c r="A40" s="219"/>
      <c r="B40" s="221"/>
      <c r="C40" s="222"/>
      <c r="D40" s="254"/>
      <c r="E40" s="285"/>
      <c r="F40" s="254"/>
      <c r="G40" s="254"/>
      <c r="H40" s="254"/>
      <c r="I40" s="254"/>
      <c r="J40" s="254"/>
      <c r="K40" s="219"/>
    </row>
    <row r="41" spans="1:11">
      <c r="A41" s="219"/>
      <c r="B41" s="221"/>
      <c r="C41" s="222"/>
      <c r="D41" s="254"/>
      <c r="E41" s="285"/>
      <c r="F41" s="254"/>
      <c r="G41" s="254"/>
      <c r="H41" s="254"/>
      <c r="I41" s="254"/>
      <c r="J41" s="254"/>
      <c r="K41" s="219"/>
    </row>
    <row r="42" spans="1:11">
      <c r="A42" s="219"/>
      <c r="B42" s="221"/>
      <c r="C42" s="222"/>
      <c r="D42" s="254"/>
      <c r="E42" s="285"/>
      <c r="F42" s="254"/>
      <c r="G42" s="254"/>
      <c r="H42" s="254"/>
      <c r="I42" s="254"/>
      <c r="J42" s="254"/>
      <c r="K42" s="219"/>
    </row>
    <row r="43" spans="1:11">
      <c r="A43" s="219"/>
      <c r="B43" s="221"/>
      <c r="C43" s="222"/>
      <c r="D43" s="254"/>
      <c r="E43" s="285"/>
      <c r="F43" s="254"/>
      <c r="G43" s="254"/>
      <c r="H43" s="254"/>
      <c r="I43" s="254"/>
      <c r="J43" s="254"/>
      <c r="K43" s="219"/>
    </row>
    <row r="44" spans="1:11">
      <c r="A44" s="219"/>
      <c r="B44" s="221"/>
      <c r="C44" s="222"/>
      <c r="D44" s="254"/>
      <c r="E44" s="285"/>
      <c r="F44" s="254"/>
      <c r="G44" s="254"/>
      <c r="H44" s="254"/>
      <c r="J44" s="254"/>
      <c r="K44" s="219"/>
    </row>
    <row r="45" spans="1:11">
      <c r="A45" s="219"/>
      <c r="B45" s="221"/>
      <c r="C45" s="222"/>
      <c r="D45" s="254"/>
      <c r="E45" s="285"/>
      <c r="F45" s="254"/>
      <c r="G45" s="254"/>
      <c r="H45" s="254"/>
      <c r="I45" s="254"/>
      <c r="J45" s="254"/>
      <c r="K45" s="219"/>
    </row>
    <row r="46" spans="1:11">
      <c r="A46" s="219"/>
      <c r="B46" s="221"/>
      <c r="C46" s="222"/>
      <c r="D46" s="254"/>
      <c r="E46" s="285"/>
      <c r="F46" s="254"/>
      <c r="G46" s="254"/>
      <c r="H46" s="254"/>
      <c r="I46" s="254"/>
      <c r="J46" s="254"/>
      <c r="K46" s="219"/>
    </row>
    <row r="47" spans="1:11">
      <c r="A47" s="219"/>
      <c r="B47" s="221"/>
      <c r="C47" s="222"/>
      <c r="D47" s="254"/>
      <c r="E47" s="285"/>
      <c r="F47" s="254"/>
      <c r="G47" s="254"/>
      <c r="H47" s="254"/>
      <c r="I47" s="254"/>
      <c r="J47" s="254"/>
      <c r="K47" s="219"/>
    </row>
    <row r="48" spans="1:11">
      <c r="A48" s="219"/>
      <c r="B48" s="221"/>
      <c r="C48" s="222"/>
      <c r="D48" s="254"/>
      <c r="E48" s="285"/>
      <c r="F48" s="254"/>
      <c r="G48" s="254"/>
      <c r="H48" s="254"/>
      <c r="I48" s="254"/>
      <c r="J48" s="254"/>
      <c r="K48" s="219"/>
    </row>
    <row r="49" spans="1:11">
      <c r="A49" s="231"/>
      <c r="B49" s="233"/>
      <c r="C49" s="234"/>
      <c r="D49" s="231"/>
      <c r="E49" s="298"/>
      <c r="F49" s="231"/>
      <c r="G49" s="231"/>
      <c r="H49" s="231"/>
      <c r="I49" s="231"/>
      <c r="J49" s="231"/>
      <c r="K49" s="231"/>
    </row>
    <row r="50" spans="1:11">
      <c r="A50" s="299"/>
      <c r="B50" s="606" t="str">
        <f>"รวม"&amp;B29</f>
        <v>รวมหมวดงานโยธา ,เตรียมงานวิศวกรรม</v>
      </c>
      <c r="C50" s="606"/>
      <c r="D50" s="300"/>
      <c r="E50" s="301"/>
      <c r="F50" s="300"/>
      <c r="G50" s="300" t="e">
        <f>SUM(G29:G49)</f>
        <v>#REF!</v>
      </c>
      <c r="H50" s="300"/>
      <c r="I50" s="300" t="e">
        <f>SUM(I29:I49)</f>
        <v>#REF!</v>
      </c>
      <c r="J50" s="300" t="e">
        <f>SUM(J29:J49)</f>
        <v>#REF!</v>
      </c>
      <c r="K50" s="299"/>
    </row>
  </sheetData>
  <mergeCells count="15">
    <mergeCell ref="K7:K8"/>
    <mergeCell ref="B28:C28"/>
    <mergeCell ref="B50:C50"/>
    <mergeCell ref="A7:A8"/>
    <mergeCell ref="B7:C8"/>
    <mergeCell ref="D7:D8"/>
    <mergeCell ref="E7:E8"/>
    <mergeCell ref="F7:G7"/>
    <mergeCell ref="H7:I7"/>
    <mergeCell ref="F6:H6"/>
    <mergeCell ref="A1:K1"/>
    <mergeCell ref="K2:K5"/>
    <mergeCell ref="D3:F3"/>
    <mergeCell ref="D4:F4"/>
    <mergeCell ref="D5:F5"/>
  </mergeCells>
  <printOptions horizontalCentered="1"/>
  <pageMargins left="0.25" right="0.25" top="0.5" bottom="0.35" header="0.25" footer="0.25"/>
  <pageSetup paperSize="9" scale="80" orientation="landscape" r:id="rId1"/>
  <headerFooter>
    <oddHeader>&amp;C&amp;"TH SarabunPSK,Regular"&amp;12แผ่นที่  &amp;P  จาก  &amp;N&amp;R&amp;"TH SarabunPSK,Regular"&amp;12แบบ ปร.4.1.1(1)</oddHeader>
    <oddFooter>&amp;L&amp;"TH SarabunPSK,Regular"&amp;12กลุ่มอาคารมนุษย์ศาสตร์และสังคมศาสตร์ (อาคารเรียนรวมและปฏิบัติกลาง)&amp;C&amp;"TH SarabunPSK,Regular"&amp;12งานผังบริเวณ และระบบสาธารณูปโภคโดยรอบโครงการ&amp;R&amp;"TH SarabunPSK,Regular"&amp;12งานผังบริเวณ</oddFooter>
  </headerFooter>
  <rowBreaks count="1" manualBreakCount="1">
    <brk id="28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view="pageBreakPreview" topLeftCell="A4" zoomScaleNormal="100" zoomScaleSheetLayoutView="100" workbookViewId="0">
      <selection activeCell="D23" sqref="D23"/>
    </sheetView>
  </sheetViews>
  <sheetFormatPr defaultColWidth="9.140625" defaultRowHeight="24"/>
  <cols>
    <col min="1" max="1" width="7.140625" style="208" customWidth="1"/>
    <col min="2" max="2" width="2.85546875" style="208" customWidth="1"/>
    <col min="3" max="3" width="30.85546875" style="208" customWidth="1"/>
    <col min="4" max="4" width="17.140625" style="208" customWidth="1"/>
    <col min="5" max="5" width="10.28515625" style="208" customWidth="1"/>
    <col min="6" max="6" width="17.140625" style="208" customWidth="1"/>
    <col min="7" max="7" width="13.5703125" style="208" customWidth="1"/>
    <col min="8" max="8" width="9" style="208" customWidth="1"/>
    <col min="9" max="16384" width="9.140625" style="208"/>
  </cols>
  <sheetData>
    <row r="1" spans="1:8" ht="75" customHeight="1">
      <c r="D1" s="581"/>
      <c r="E1" s="581"/>
    </row>
    <row r="2" spans="1:8" ht="24.75" thickBot="1">
      <c r="A2" s="582" t="s">
        <v>1236</v>
      </c>
      <c r="B2" s="582"/>
      <c r="C2" s="582"/>
      <c r="D2" s="582"/>
      <c r="E2" s="582"/>
      <c r="F2" s="582"/>
      <c r="G2" s="582"/>
      <c r="H2" s="582"/>
    </row>
    <row r="3" spans="1:8">
      <c r="A3" s="249" t="str">
        <f>"รายการค่างานก่อสร้าง  "&amp;'6'!C15</f>
        <v>รายการค่างานก่อสร้าง  อาคารเรียนรวม</v>
      </c>
      <c r="B3" s="249"/>
      <c r="C3" s="250"/>
      <c r="D3" s="250"/>
      <c r="E3" s="250"/>
      <c r="F3" s="250"/>
      <c r="G3" s="250"/>
      <c r="H3" s="250"/>
    </row>
    <row r="4" spans="1:8">
      <c r="A4" s="209" t="str">
        <f>"โครงการก่อสร้าง   "&amp;ปก!E4</f>
        <v>โครงการก่อสร้าง   กลุ่มอาคารมนุษย์ศาสตร์และสังคมศาสตร์ (อาคารเรียนรวมและปฏิบัติกลาง)</v>
      </c>
      <c r="B4" s="209"/>
      <c r="C4" s="210"/>
      <c r="D4" s="210"/>
      <c r="E4" s="210"/>
      <c r="F4" s="210"/>
      <c r="G4" s="210"/>
      <c r="H4" s="210"/>
    </row>
    <row r="5" spans="1:8">
      <c r="A5" s="209" t="s">
        <v>886</v>
      </c>
      <c r="B5" s="209"/>
      <c r="C5" s="210"/>
      <c r="D5" s="210"/>
      <c r="E5" s="210"/>
      <c r="F5" s="210"/>
      <c r="G5" s="210"/>
      <c r="H5" s="210"/>
    </row>
    <row r="6" spans="1:8">
      <c r="A6" s="209" t="s">
        <v>887</v>
      </c>
      <c r="B6" s="209"/>
      <c r="C6" s="210"/>
      <c r="D6" s="210"/>
      <c r="E6" s="210"/>
      <c r="F6" s="210"/>
      <c r="G6" s="210"/>
      <c r="H6" s="210"/>
    </row>
    <row r="7" spans="1:8">
      <c r="A7" s="20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7" s="209"/>
      <c r="C7" s="210"/>
      <c r="D7" s="210"/>
      <c r="E7" s="210"/>
      <c r="F7" s="210"/>
      <c r="G7" s="210"/>
      <c r="H7" s="210"/>
    </row>
    <row r="8" spans="1:8">
      <c r="A8" s="209" t="str">
        <f>"คณะกรรมการกำหนดราคากลาง   "&amp;ปก!E10</f>
        <v xml:space="preserve">คณะกรรมการกำหนดราคากลาง   </v>
      </c>
      <c r="B8" s="209"/>
      <c r="C8" s="210"/>
      <c r="D8" s="210"/>
      <c r="E8" s="210"/>
      <c r="F8" s="210"/>
      <c r="G8" s="210"/>
      <c r="H8" s="210"/>
    </row>
    <row r="9" spans="1:8">
      <c r="A9" s="209" t="s">
        <v>904</v>
      </c>
      <c r="B9" s="209"/>
      <c r="C9" s="209"/>
      <c r="D9" s="211"/>
      <c r="E9" s="209" t="s">
        <v>889</v>
      </c>
      <c r="F9" s="209"/>
      <c r="G9" s="209"/>
      <c r="H9" s="209"/>
    </row>
    <row r="10" spans="1:8" ht="24.75" thickBot="1">
      <c r="A10" s="212" t="s">
        <v>891</v>
      </c>
      <c r="B10" s="212"/>
      <c r="C10" s="212"/>
      <c r="D10" s="583">
        <f>ปก!D12</f>
        <v>0</v>
      </c>
      <c r="E10" s="583"/>
      <c r="F10" s="583"/>
      <c r="G10" s="212"/>
      <c r="H10" s="213" t="s">
        <v>892</v>
      </c>
    </row>
    <row r="11" spans="1:8" ht="42" customHeight="1" thickTop="1" thickBot="1">
      <c r="A11" s="251" t="s">
        <v>905</v>
      </c>
      <c r="B11" s="584" t="s">
        <v>2</v>
      </c>
      <c r="C11" s="585"/>
      <c r="D11" s="214" t="s">
        <v>854</v>
      </c>
      <c r="E11" s="214" t="s">
        <v>906</v>
      </c>
      <c r="F11" s="214" t="s">
        <v>907</v>
      </c>
      <c r="G11" s="586" t="s">
        <v>894</v>
      </c>
      <c r="H11" s="587"/>
    </row>
    <row r="12" spans="1:8" ht="24.75" thickTop="1">
      <c r="A12" s="252"/>
      <c r="B12" s="588" t="s">
        <v>962</v>
      </c>
      <c r="C12" s="588"/>
      <c r="D12" s="252"/>
      <c r="E12" s="252"/>
      <c r="F12" s="252"/>
      <c r="G12" s="589"/>
      <c r="H12" s="589"/>
    </row>
    <row r="13" spans="1:8">
      <c r="A13" s="219">
        <v>1</v>
      </c>
      <c r="B13" s="253" t="str">
        <f>'6'!C15</f>
        <v>อาคารเรียนรวม</v>
      </c>
      <c r="C13" s="219"/>
      <c r="D13" s="219"/>
      <c r="E13" s="219"/>
      <c r="F13" s="219"/>
      <c r="G13" s="590" t="s">
        <v>909</v>
      </c>
      <c r="H13" s="590"/>
    </row>
    <row r="14" spans="1:8">
      <c r="A14" s="219">
        <v>1.1000000000000001</v>
      </c>
      <c r="B14" s="219" t="s">
        <v>23</v>
      </c>
      <c r="C14" s="219"/>
      <c r="D14" s="254">
        <f>'4.2.1 ทำแล้ว'!J10</f>
        <v>12500</v>
      </c>
      <c r="E14" s="255">
        <f>$E$23</f>
        <v>1.08</v>
      </c>
      <c r="F14" s="254">
        <f>D14*E14</f>
        <v>13500</v>
      </c>
      <c r="G14" s="580" t="s">
        <v>910</v>
      </c>
      <c r="H14" s="580"/>
    </row>
    <row r="15" spans="1:8">
      <c r="A15" s="219">
        <v>1.2</v>
      </c>
      <c r="B15" s="219" t="s">
        <v>47</v>
      </c>
      <c r="C15" s="219"/>
      <c r="D15" s="254" t="e">
        <f>'4.2.1 ทำแล้ว'!J11</f>
        <v>#REF!</v>
      </c>
      <c r="E15" s="255">
        <f>$E$23</f>
        <v>1.08</v>
      </c>
      <c r="F15" s="254" t="e">
        <f>D15*E15</f>
        <v>#REF!</v>
      </c>
      <c r="G15" s="580" t="s">
        <v>911</v>
      </c>
      <c r="H15" s="580"/>
    </row>
    <row r="16" spans="1:8">
      <c r="A16" s="219"/>
      <c r="B16" s="256"/>
      <c r="C16" s="222"/>
      <c r="D16" s="254"/>
      <c r="E16" s="255"/>
      <c r="F16" s="254"/>
      <c r="G16" s="580" t="s">
        <v>912</v>
      </c>
      <c r="H16" s="580"/>
    </row>
    <row r="17" spans="1:8">
      <c r="A17" s="219"/>
      <c r="B17" s="256"/>
      <c r="C17" s="222"/>
      <c r="D17" s="254"/>
      <c r="E17" s="255"/>
      <c r="F17" s="254"/>
      <c r="G17" s="580" t="s">
        <v>913</v>
      </c>
      <c r="H17" s="580"/>
    </row>
    <row r="18" spans="1:8">
      <c r="A18" s="219"/>
      <c r="B18" s="256"/>
      <c r="C18" s="222"/>
      <c r="D18" s="254"/>
      <c r="E18" s="255"/>
      <c r="F18" s="254"/>
      <c r="G18" s="580"/>
      <c r="H18" s="580"/>
    </row>
    <row r="19" spans="1:8">
      <c r="A19" s="219"/>
      <c r="B19" s="256"/>
      <c r="C19" s="222"/>
      <c r="D19" s="254"/>
      <c r="E19" s="255"/>
      <c r="F19" s="254"/>
      <c r="G19" s="580"/>
      <c r="H19" s="580"/>
    </row>
    <row r="20" spans="1:8">
      <c r="A20" s="219"/>
      <c r="B20" s="256"/>
      <c r="C20" s="222"/>
      <c r="D20" s="254"/>
      <c r="E20" s="255"/>
      <c r="F20" s="254"/>
      <c r="G20" s="580"/>
      <c r="H20" s="580"/>
    </row>
    <row r="21" spans="1:8">
      <c r="A21" s="219"/>
      <c r="B21" s="256"/>
      <c r="C21" s="222"/>
      <c r="D21" s="254"/>
      <c r="E21" s="255"/>
      <c r="F21" s="254"/>
      <c r="G21" s="580"/>
      <c r="H21" s="580"/>
    </row>
    <row r="22" spans="1:8" ht="24.75" thickBot="1">
      <c r="A22" s="257"/>
      <c r="B22" s="258"/>
      <c r="C22" s="259"/>
      <c r="D22" s="257"/>
      <c r="E22" s="257"/>
      <c r="F22" s="257"/>
      <c r="G22" s="591"/>
      <c r="H22" s="591"/>
    </row>
    <row r="23" spans="1:8" ht="24.75" thickTop="1">
      <c r="A23" s="592" t="str">
        <f>"รวม"&amp;B12</f>
        <v>รวมส่วนที่ 2 ค่างานก่อสร้างตัวอาคาร</v>
      </c>
      <c r="B23" s="576"/>
      <c r="C23" s="576"/>
      <c r="D23" s="260" t="e">
        <f>SUM(D12:D22)</f>
        <v>#REF!</v>
      </c>
      <c r="E23" s="261">
        <v>1.08</v>
      </c>
      <c r="F23" s="260" t="e">
        <f>SUM(F12:F22)</f>
        <v>#REF!</v>
      </c>
      <c r="G23" s="576"/>
      <c r="H23" s="577"/>
    </row>
    <row r="24" spans="1:8" ht="24.75" thickBot="1">
      <c r="A24" s="593" t="s">
        <v>915</v>
      </c>
      <c r="B24" s="594"/>
      <c r="C24" s="594"/>
      <c r="D24" s="594"/>
      <c r="E24" s="594"/>
      <c r="F24" s="262" t="e">
        <f>F23</f>
        <v>#REF!</v>
      </c>
      <c r="G24" s="594"/>
      <c r="H24" s="595"/>
    </row>
    <row r="25" spans="1:8" ht="13.5" customHeight="1" thickTop="1"/>
    <row r="26" spans="1:8">
      <c r="D26" s="581"/>
      <c r="E26" s="581"/>
    </row>
    <row r="27" spans="1:8">
      <c r="D27" s="581"/>
      <c r="E27" s="581"/>
    </row>
    <row r="29" spans="1:8" ht="10.5" customHeight="1"/>
    <row r="30" spans="1:8">
      <c r="A30" s="581"/>
      <c r="B30" s="581"/>
      <c r="C30" s="581"/>
      <c r="D30" s="581"/>
      <c r="E30" s="581"/>
      <c r="G30" s="248"/>
    </row>
    <row r="31" spans="1:8">
      <c r="A31" s="581"/>
      <c r="B31" s="581"/>
      <c r="C31" s="581"/>
      <c r="D31" s="581"/>
      <c r="E31" s="581"/>
      <c r="G31" s="248"/>
    </row>
    <row r="32" spans="1:8" ht="10.5" customHeight="1"/>
    <row r="33" spans="1:7">
      <c r="A33" s="581"/>
      <c r="B33" s="581"/>
      <c r="C33" s="581"/>
      <c r="D33" s="581"/>
      <c r="E33" s="581"/>
      <c r="G33" s="248"/>
    </row>
    <row r="34" spans="1:7">
      <c r="A34" s="581"/>
      <c r="B34" s="581"/>
      <c r="C34" s="581"/>
      <c r="D34" s="581"/>
      <c r="E34" s="581"/>
      <c r="G34" s="248"/>
    </row>
    <row r="35" spans="1:7" ht="10.5" customHeight="1"/>
    <row r="36" spans="1:7">
      <c r="A36" s="581"/>
      <c r="B36" s="581"/>
      <c r="C36" s="581"/>
      <c r="D36" s="581"/>
      <c r="E36" s="581"/>
      <c r="G36" s="248"/>
    </row>
    <row r="37" spans="1:7">
      <c r="A37" s="581"/>
      <c r="B37" s="581"/>
      <c r="C37" s="581"/>
      <c r="D37" s="581"/>
      <c r="E37" s="581"/>
      <c r="G37" s="248"/>
    </row>
    <row r="38" spans="1:7" ht="10.5" customHeight="1"/>
    <row r="39" spans="1:7">
      <c r="A39" s="581"/>
      <c r="B39" s="581"/>
      <c r="C39" s="581"/>
      <c r="D39" s="581"/>
      <c r="E39" s="581"/>
      <c r="G39" s="248"/>
    </row>
    <row r="40" spans="1:7">
      <c r="A40" s="581"/>
      <c r="B40" s="581"/>
      <c r="C40" s="581"/>
      <c r="D40" s="581"/>
      <c r="E40" s="581"/>
      <c r="G40" s="248"/>
    </row>
    <row r="41" spans="1:7" ht="10.5" customHeight="1"/>
    <row r="42" spans="1:7">
      <c r="C42" s="581"/>
      <c r="D42" s="581"/>
      <c r="E42" s="581"/>
      <c r="F42" s="581"/>
      <c r="G42" s="581"/>
    </row>
    <row r="43" spans="1:7">
      <c r="C43" s="581"/>
      <c r="D43" s="581"/>
      <c r="E43" s="581"/>
      <c r="F43" s="581"/>
      <c r="G43" s="581"/>
    </row>
  </sheetData>
  <mergeCells count="43">
    <mergeCell ref="A40:C40"/>
    <mergeCell ref="D40:E40"/>
    <mergeCell ref="C42:D42"/>
    <mergeCell ref="E42:G42"/>
    <mergeCell ref="C43:D43"/>
    <mergeCell ref="E43:G43"/>
    <mergeCell ref="A36:C36"/>
    <mergeCell ref="D36:E36"/>
    <mergeCell ref="A37:C37"/>
    <mergeCell ref="D37:E37"/>
    <mergeCell ref="A39:C39"/>
    <mergeCell ref="D39:E39"/>
    <mergeCell ref="A31:C31"/>
    <mergeCell ref="D31:E31"/>
    <mergeCell ref="A33:C33"/>
    <mergeCell ref="D33:E33"/>
    <mergeCell ref="A34:C34"/>
    <mergeCell ref="D34:E34"/>
    <mergeCell ref="A24:E24"/>
    <mergeCell ref="G24:H24"/>
    <mergeCell ref="D26:E26"/>
    <mergeCell ref="D27:E27"/>
    <mergeCell ref="A30:C30"/>
    <mergeCell ref="D30:E30"/>
    <mergeCell ref="G19:H19"/>
    <mergeCell ref="G20:H20"/>
    <mergeCell ref="G21:H21"/>
    <mergeCell ref="G22:H22"/>
    <mergeCell ref="A23:C23"/>
    <mergeCell ref="G23:H23"/>
    <mergeCell ref="G18:H18"/>
    <mergeCell ref="D1:E1"/>
    <mergeCell ref="A2:H2"/>
    <mergeCell ref="D10:F10"/>
    <mergeCell ref="B11:C11"/>
    <mergeCell ref="G11:H11"/>
    <mergeCell ref="B12:C12"/>
    <mergeCell ref="G12:H12"/>
    <mergeCell ref="G13:H13"/>
    <mergeCell ref="G14:H14"/>
    <mergeCell ref="G15:H15"/>
    <mergeCell ref="G16:H16"/>
    <mergeCell ref="G17:H17"/>
  </mergeCells>
  <printOptions horizontalCentered="1"/>
  <pageMargins left="0.5" right="0.25" top="0.25" bottom="0" header="0.3" footer="0.3"/>
  <pageSetup paperSize="9" scale="85" orientation="portrait" r:id="rId1"/>
  <headerFooter>
    <oddHeader>&amp;R&amp;"TH SarabunPSK,Regular"&amp;12ปร.5.2.1</oddHeader>
    <oddFooter>&amp;L&amp;"TH SarabunPSK,Regular"&amp;12กลุ่มอาคารมนุษย์ศาสตร์และสังคมศาสตร์ (อาคารเรียนรวมและปฏิบัติกลาง)&amp;C&amp;"TH SarabunPSK,Regular"&amp;12ส่วนที่ 2 ค่างานก่อสร้างตัวอาคาร&amp;R&amp;"TH SarabunPSK,Regular"&amp;12อาคารเรียนรวม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view="pageBreakPreview" topLeftCell="A16" zoomScale="85" zoomScaleNormal="100" zoomScaleSheetLayoutView="85" workbookViewId="0">
      <selection activeCell="C51" sqref="C51"/>
    </sheetView>
  </sheetViews>
  <sheetFormatPr defaultColWidth="9.140625" defaultRowHeight="24"/>
  <cols>
    <col min="1" max="1" width="8.5703125" style="208" customWidth="1"/>
    <col min="2" max="2" width="2.140625" style="208" customWidth="1"/>
    <col min="3" max="3" width="52.28515625" style="208" customWidth="1"/>
    <col min="4" max="4" width="13.85546875" style="208" customWidth="1"/>
    <col min="5" max="5" width="6.42578125" style="248" customWidth="1"/>
    <col min="6" max="6" width="14.7109375" style="208" customWidth="1"/>
    <col min="7" max="7" width="16.42578125" style="208" customWidth="1"/>
    <col min="8" max="8" width="12.140625" style="208" customWidth="1"/>
    <col min="9" max="9" width="16.42578125" style="208" customWidth="1"/>
    <col min="10" max="10" width="22.28515625" style="208" customWidth="1"/>
    <col min="11" max="11" width="12.7109375" style="208" customWidth="1"/>
    <col min="12" max="16384" width="9.140625" style="208"/>
  </cols>
  <sheetData>
    <row r="1" spans="1:11" ht="24.75" thickBot="1">
      <c r="A1" s="597" t="s">
        <v>1237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</row>
    <row r="2" spans="1:11">
      <c r="A2" s="249" t="str">
        <f>"ส่วนที่ 2 ค่างานก่อสร้างตัวอาคาร     "&amp;'6'!C15</f>
        <v>ส่วนที่ 2 ค่างานก่อสร้างตัวอาคาร     อาคารเรียนรวม</v>
      </c>
      <c r="B2" s="249"/>
      <c r="C2" s="250"/>
      <c r="D2" s="250"/>
      <c r="E2" s="263"/>
      <c r="F2" s="264" t="s">
        <v>941</v>
      </c>
      <c r="G2" s="265"/>
      <c r="H2" s="265"/>
      <c r="I2" s="266" t="s">
        <v>938</v>
      </c>
      <c r="J2" s="267" t="s">
        <v>929</v>
      </c>
      <c r="K2" s="598"/>
    </row>
    <row r="3" spans="1:11">
      <c r="A3" s="209" t="str">
        <f>"รายการประมาณราคา   "&amp;ปก!E4</f>
        <v>รายการประมาณราคา   กลุ่มอาคารมนุษย์ศาสตร์และสังคมศาสตร์ (อาคารเรียนรวมและปฏิบัติกลาง)</v>
      </c>
      <c r="B3" s="209"/>
      <c r="C3" s="210"/>
      <c r="D3" s="601" t="s">
        <v>939</v>
      </c>
      <c r="E3" s="602"/>
      <c r="F3" s="602"/>
      <c r="G3" s="208" t="s">
        <v>940</v>
      </c>
      <c r="I3" s="268" t="s">
        <v>938</v>
      </c>
      <c r="J3" s="269" t="s">
        <v>929</v>
      </c>
      <c r="K3" s="599"/>
    </row>
    <row r="4" spans="1:11">
      <c r="A4" s="209" t="s">
        <v>887</v>
      </c>
      <c r="B4" s="209"/>
      <c r="C4" s="210"/>
      <c r="D4" s="601" t="s">
        <v>939</v>
      </c>
      <c r="E4" s="602"/>
      <c r="F4" s="602"/>
      <c r="G4" s="208" t="s">
        <v>940</v>
      </c>
      <c r="I4" s="268" t="s">
        <v>938</v>
      </c>
      <c r="J4" s="269" t="s">
        <v>929</v>
      </c>
      <c r="K4" s="599"/>
    </row>
    <row r="5" spans="1:11">
      <c r="A5" s="209" t="str">
        <f>"สถานที่ก่อสร้าง  ศูนย์แม่ริม  "&amp;ปก!E8</f>
        <v>สถานที่ก่อสร้าง  ศูนย์แม่ริม  ต.สะลวง  อ.แม่ริม  จ.เชียงใหม่</v>
      </c>
      <c r="B5" s="209"/>
      <c r="C5" s="210"/>
      <c r="D5" s="601" t="s">
        <v>939</v>
      </c>
      <c r="E5" s="602"/>
      <c r="F5" s="602"/>
      <c r="G5" s="208" t="s">
        <v>940</v>
      </c>
      <c r="I5" s="270" t="s">
        <v>938</v>
      </c>
      <c r="J5" s="271" t="s">
        <v>929</v>
      </c>
      <c r="K5" s="600"/>
    </row>
    <row r="6" spans="1:11" ht="24.75" thickBot="1">
      <c r="A6" s="272" t="s">
        <v>930</v>
      </c>
      <c r="B6" s="272"/>
      <c r="C6" s="273"/>
      <c r="D6" s="273" t="s">
        <v>931</v>
      </c>
      <c r="E6" s="274"/>
      <c r="F6" s="596">
        <f>ปก!D12</f>
        <v>0</v>
      </c>
      <c r="G6" s="596"/>
      <c r="H6" s="596"/>
      <c r="I6" s="275"/>
      <c r="J6" s="275"/>
      <c r="K6" s="275"/>
    </row>
    <row r="7" spans="1:11" ht="24.75" thickTop="1">
      <c r="A7" s="607" t="s">
        <v>905</v>
      </c>
      <c r="B7" s="609" t="s">
        <v>2</v>
      </c>
      <c r="C7" s="609"/>
      <c r="D7" s="609" t="s">
        <v>932</v>
      </c>
      <c r="E7" s="609" t="s">
        <v>584</v>
      </c>
      <c r="F7" s="609" t="s">
        <v>933</v>
      </c>
      <c r="G7" s="609"/>
      <c r="H7" s="609" t="s">
        <v>934</v>
      </c>
      <c r="I7" s="609"/>
      <c r="J7" s="276" t="s">
        <v>163</v>
      </c>
      <c r="K7" s="603" t="s">
        <v>894</v>
      </c>
    </row>
    <row r="8" spans="1:11" ht="24.75" thickBot="1">
      <c r="A8" s="608"/>
      <c r="B8" s="610"/>
      <c r="C8" s="610"/>
      <c r="D8" s="610"/>
      <c r="E8" s="610"/>
      <c r="F8" s="277" t="s">
        <v>935</v>
      </c>
      <c r="G8" s="277" t="s">
        <v>936</v>
      </c>
      <c r="H8" s="277" t="s">
        <v>935</v>
      </c>
      <c r="I8" s="277" t="s">
        <v>936</v>
      </c>
      <c r="J8" s="278" t="s">
        <v>937</v>
      </c>
      <c r="K8" s="604"/>
    </row>
    <row r="9" spans="1:11" ht="24.75" thickTop="1">
      <c r="A9" s="279">
        <v>1</v>
      </c>
      <c r="B9" s="280"/>
      <c r="C9" s="281" t="str">
        <f>'5.2.1'!B13</f>
        <v>อาคารเรียนรวม</v>
      </c>
      <c r="D9" s="282"/>
      <c r="E9" s="283"/>
      <c r="F9" s="282"/>
      <c r="G9" s="282"/>
      <c r="H9" s="282"/>
      <c r="I9" s="282"/>
      <c r="J9" s="282"/>
      <c r="K9" s="282"/>
    </row>
    <row r="10" spans="1:11">
      <c r="A10" s="284">
        <v>1.1000000000000001</v>
      </c>
      <c r="B10" s="221" t="s">
        <v>23</v>
      </c>
      <c r="C10" s="222"/>
      <c r="D10" s="254"/>
      <c r="E10" s="285"/>
      <c r="F10" s="254"/>
      <c r="G10" s="254">
        <f>G32</f>
        <v>0</v>
      </c>
      <c r="H10" s="254"/>
      <c r="I10" s="254">
        <f>I32</f>
        <v>12500</v>
      </c>
      <c r="J10" s="254">
        <f>G10+I10</f>
        <v>12500</v>
      </c>
      <c r="K10" s="219"/>
    </row>
    <row r="11" spans="1:11">
      <c r="A11" s="219">
        <v>1.2</v>
      </c>
      <c r="B11" s="221" t="s">
        <v>47</v>
      </c>
      <c r="C11" s="222"/>
      <c r="D11" s="254"/>
      <c r="E11" s="285"/>
      <c r="F11" s="254"/>
      <c r="G11" s="254" t="e">
        <f>G52</f>
        <v>#REF!</v>
      </c>
      <c r="H11" s="254"/>
      <c r="I11" s="254" t="e">
        <f>I52</f>
        <v>#REF!</v>
      </c>
      <c r="J11" s="254" t="e">
        <f>G11+I11</f>
        <v>#REF!</v>
      </c>
      <c r="K11" s="219"/>
    </row>
    <row r="12" spans="1:11">
      <c r="A12" s="219"/>
      <c r="B12" s="221"/>
      <c r="C12" s="222"/>
      <c r="D12" s="254"/>
      <c r="E12" s="285"/>
      <c r="F12" s="254"/>
      <c r="G12" s="254"/>
      <c r="H12" s="254"/>
      <c r="I12" s="254"/>
      <c r="J12" s="254"/>
      <c r="K12" s="219"/>
    </row>
    <row r="13" spans="1:11">
      <c r="A13" s="219"/>
      <c r="B13" s="221"/>
      <c r="C13" s="222"/>
      <c r="D13" s="254"/>
      <c r="E13" s="285"/>
      <c r="F13" s="254"/>
      <c r="G13" s="254"/>
      <c r="H13" s="254"/>
      <c r="I13" s="254"/>
      <c r="J13" s="254"/>
      <c r="K13" s="219"/>
    </row>
    <row r="14" spans="1:11">
      <c r="A14" s="219"/>
      <c r="B14" s="221"/>
      <c r="C14" s="222"/>
      <c r="D14" s="254"/>
      <c r="E14" s="285"/>
      <c r="F14" s="254"/>
      <c r="G14" s="254"/>
      <c r="H14" s="254"/>
      <c r="I14" s="254"/>
      <c r="J14" s="254"/>
      <c r="K14" s="219"/>
    </row>
    <row r="15" spans="1:11">
      <c r="A15" s="219"/>
      <c r="B15" s="221"/>
      <c r="C15" s="222"/>
      <c r="D15" s="254"/>
      <c r="E15" s="285"/>
      <c r="F15" s="254"/>
      <c r="G15" s="254"/>
      <c r="H15" s="254"/>
      <c r="I15" s="254"/>
      <c r="J15" s="254"/>
      <c r="K15" s="219"/>
    </row>
    <row r="16" spans="1:11">
      <c r="A16" s="219"/>
      <c r="B16" s="221"/>
      <c r="C16" s="222"/>
      <c r="D16" s="254"/>
      <c r="E16" s="285"/>
      <c r="F16" s="254"/>
      <c r="G16" s="254"/>
      <c r="H16" s="254"/>
      <c r="I16" s="254"/>
      <c r="J16" s="254"/>
      <c r="K16" s="219"/>
    </row>
    <row r="17" spans="1:11">
      <c r="A17" s="219"/>
      <c r="B17" s="221"/>
      <c r="C17" s="222"/>
      <c r="D17" s="254"/>
      <c r="E17" s="285"/>
      <c r="F17" s="254"/>
      <c r="G17" s="254"/>
      <c r="H17" s="254"/>
      <c r="I17" s="254"/>
      <c r="J17" s="254"/>
      <c r="K17" s="219"/>
    </row>
    <row r="18" spans="1:11">
      <c r="A18" s="219"/>
      <c r="B18" s="221"/>
      <c r="C18" s="222"/>
      <c r="D18" s="254"/>
      <c r="E18" s="285"/>
      <c r="F18" s="254"/>
      <c r="G18" s="254"/>
      <c r="H18" s="254"/>
      <c r="I18" s="254"/>
      <c r="J18" s="254"/>
      <c r="K18" s="219"/>
    </row>
    <row r="19" spans="1:11">
      <c r="A19" s="219"/>
      <c r="B19" s="221"/>
      <c r="C19" s="222"/>
      <c r="D19" s="254"/>
      <c r="E19" s="285"/>
      <c r="F19" s="254"/>
      <c r="G19" s="254"/>
      <c r="H19" s="254"/>
      <c r="I19" s="254"/>
      <c r="J19" s="254"/>
      <c r="K19" s="219"/>
    </row>
    <row r="20" spans="1:11">
      <c r="A20" s="219"/>
      <c r="B20" s="221"/>
      <c r="C20" s="222"/>
      <c r="D20" s="254"/>
      <c r="E20" s="285"/>
      <c r="F20" s="254"/>
      <c r="G20" s="254"/>
      <c r="H20" s="254"/>
      <c r="I20" s="254"/>
      <c r="J20" s="254"/>
      <c r="K20" s="219"/>
    </row>
    <row r="21" spans="1:11">
      <c r="A21" s="219"/>
      <c r="B21" s="221"/>
      <c r="C21" s="222"/>
      <c r="D21" s="254"/>
      <c r="E21" s="285"/>
      <c r="F21" s="254"/>
      <c r="G21" s="254"/>
      <c r="H21" s="254"/>
      <c r="I21" s="254"/>
      <c r="J21" s="254"/>
      <c r="K21" s="219"/>
    </row>
    <row r="22" spans="1:11">
      <c r="A22" s="219"/>
      <c r="B22" s="221"/>
      <c r="C22" s="222"/>
      <c r="D22" s="254"/>
      <c r="E22" s="285"/>
      <c r="F22" s="254"/>
      <c r="G22" s="254"/>
      <c r="H22" s="254"/>
      <c r="I22" s="254"/>
      <c r="J22" s="254"/>
      <c r="K22" s="219"/>
    </row>
    <row r="23" spans="1:11">
      <c r="A23" s="219"/>
      <c r="B23" s="221"/>
      <c r="C23" s="222"/>
      <c r="D23" s="254"/>
      <c r="E23" s="285"/>
      <c r="F23" s="254"/>
      <c r="G23" s="254"/>
      <c r="H23" s="254"/>
      <c r="I23" s="254"/>
      <c r="J23" s="254"/>
      <c r="K23" s="219"/>
    </row>
    <row r="24" spans="1:11">
      <c r="A24" s="219"/>
      <c r="B24" s="221"/>
      <c r="C24" s="222"/>
      <c r="D24" s="254"/>
      <c r="E24" s="285"/>
      <c r="F24" s="254"/>
      <c r="G24" s="254"/>
      <c r="H24" s="254"/>
      <c r="I24" s="254"/>
      <c r="J24" s="254"/>
      <c r="K24" s="219"/>
    </row>
    <row r="25" spans="1:11">
      <c r="A25" s="219"/>
      <c r="B25" s="221"/>
      <c r="C25" s="222"/>
      <c r="D25" s="254"/>
      <c r="E25" s="285"/>
      <c r="F25" s="254"/>
      <c r="G25" s="254"/>
      <c r="H25" s="254"/>
      <c r="I25" s="254"/>
      <c r="J25" s="254"/>
      <c r="K25" s="219"/>
    </row>
    <row r="26" spans="1:11">
      <c r="A26" s="219"/>
      <c r="B26" s="221"/>
      <c r="C26" s="222"/>
      <c r="D26" s="254"/>
      <c r="E26" s="285"/>
      <c r="F26" s="254"/>
      <c r="G26" s="254"/>
      <c r="H26" s="254"/>
      <c r="I26" s="254"/>
      <c r="J26" s="254"/>
      <c r="K26" s="219"/>
    </row>
    <row r="27" spans="1:11">
      <c r="A27" s="286"/>
      <c r="B27" s="287"/>
      <c r="C27" s="288"/>
      <c r="D27" s="289"/>
      <c r="E27" s="290"/>
      <c r="F27" s="289"/>
      <c r="G27" s="289"/>
      <c r="H27" s="289"/>
      <c r="I27" s="289"/>
      <c r="J27" s="289"/>
      <c r="K27" s="286"/>
    </row>
    <row r="28" spans="1:11" ht="24.75" thickBot="1">
      <c r="A28" s="291"/>
      <c r="B28" s="605" t="str">
        <f>"รวม "&amp;C9</f>
        <v>รวม อาคารเรียนรวม</v>
      </c>
      <c r="C28" s="605"/>
      <c r="D28" s="292"/>
      <c r="E28" s="293"/>
      <c r="F28" s="292"/>
      <c r="G28" s="292" t="e">
        <f>SUM(G9:G27)</f>
        <v>#REF!</v>
      </c>
      <c r="H28" s="292"/>
      <c r="I28" s="292" t="e">
        <f>SUM(I9:I27)</f>
        <v>#REF!</v>
      </c>
      <c r="J28" s="292" t="e">
        <f>SUM(J9:J27)</f>
        <v>#REF!</v>
      </c>
      <c r="K28" s="294"/>
    </row>
    <row r="29" spans="1:11" ht="24.75" thickTop="1">
      <c r="A29" s="295">
        <v>1.1000000000000001</v>
      </c>
      <c r="B29" s="296" t="str">
        <f>B10</f>
        <v>หมวดเตรียมงานวิศวกรรม</v>
      </c>
      <c r="C29" s="222"/>
      <c r="D29" s="219"/>
      <c r="E29" s="297"/>
      <c r="F29" s="219"/>
      <c r="G29" s="219"/>
      <c r="H29" s="219"/>
      <c r="I29" s="219"/>
      <c r="J29" s="219"/>
      <c r="K29" s="219"/>
    </row>
    <row r="30" spans="1:11">
      <c r="A30" s="219"/>
      <c r="B30" s="221"/>
      <c r="C30" s="222" t="str">
        <f>'Data information'!C120</f>
        <v xml:space="preserve"> - งานทดสอบชั้นดิน Soil Boring Test</v>
      </c>
      <c r="D30" s="254">
        <v>1</v>
      </c>
      <c r="E30" s="285" t="str">
        <f>'Data information'!D120</f>
        <v>จุด</v>
      </c>
      <c r="F30" s="254">
        <v>0</v>
      </c>
      <c r="G30" s="254">
        <f>D30*F30</f>
        <v>0</v>
      </c>
      <c r="H30" s="254">
        <v>12500</v>
      </c>
      <c r="I30" s="254">
        <f>D30*H30</f>
        <v>12500</v>
      </c>
      <c r="J30" s="254">
        <f>G30+I30</f>
        <v>12500</v>
      </c>
      <c r="K30" s="254"/>
    </row>
    <row r="31" spans="1:11">
      <c r="A31" s="231"/>
      <c r="B31" s="233"/>
      <c r="C31" s="234"/>
      <c r="D31" s="231"/>
      <c r="E31" s="298"/>
      <c r="F31" s="231"/>
      <c r="G31" s="231"/>
      <c r="H31" s="231"/>
      <c r="I31" s="231"/>
      <c r="J31" s="231"/>
      <c r="K31" s="231"/>
    </row>
    <row r="32" spans="1:11">
      <c r="A32" s="299"/>
      <c r="B32" s="606" t="str">
        <f>"รวม"&amp;B29</f>
        <v>รวมหมวดเตรียมงานวิศวกรรม</v>
      </c>
      <c r="C32" s="606"/>
      <c r="D32" s="300"/>
      <c r="E32" s="301"/>
      <c r="F32" s="300"/>
      <c r="G32" s="300">
        <f>SUM(G29:G31)</f>
        <v>0</v>
      </c>
      <c r="H32" s="300"/>
      <c r="I32" s="300">
        <f>SUM(I29:I31)</f>
        <v>12500</v>
      </c>
      <c r="J32" s="300">
        <f>SUM(J29:J31)</f>
        <v>12500</v>
      </c>
      <c r="K32" s="299"/>
    </row>
    <row r="33" spans="1:11">
      <c r="A33" s="295">
        <v>1.2</v>
      </c>
      <c r="B33" s="296" t="str">
        <f>B11</f>
        <v>หมวดงานวิศวกรรมโครงสร้าง</v>
      </c>
      <c r="C33" s="222"/>
      <c r="D33" s="219"/>
      <c r="E33" s="297"/>
      <c r="F33" s="219"/>
      <c r="G33" s="219"/>
      <c r="H33" s="219"/>
      <c r="I33" s="219"/>
      <c r="J33" s="219"/>
      <c r="K33" s="219"/>
    </row>
    <row r="34" spans="1:11">
      <c r="A34" s="295"/>
      <c r="B34" s="296"/>
      <c r="C34" s="302" t="str">
        <f>'Data information'!C126</f>
        <v>งานโครงสร้างเสาเข็มเจาะ</v>
      </c>
      <c r="D34" s="219"/>
      <c r="E34" s="297"/>
      <c r="F34" s="219"/>
      <c r="G34" s="219"/>
      <c r="H34" s="219"/>
      <c r="I34" s="219"/>
      <c r="J34" s="219"/>
      <c r="K34" s="219"/>
    </row>
    <row r="35" spans="1:11" hidden="1">
      <c r="A35" s="219"/>
      <c r="B35" s="221"/>
      <c r="C35" s="222" t="str">
        <f>'Data information'!C127</f>
        <v xml:space="preserve"> - งานเสาเข็มเจาะ Dia.0.35 x 6.00 ม.</v>
      </c>
      <c r="D35" s="254" t="e">
        <f>'Data information'!#REF!</f>
        <v>#REF!</v>
      </c>
      <c r="E35" s="285" t="str">
        <f>'Data information'!D127</f>
        <v>ต้น</v>
      </c>
      <c r="F35" s="254">
        <f>'Data information'!E127</f>
        <v>6720</v>
      </c>
      <c r="G35" s="254" t="e">
        <f>D35*F35</f>
        <v>#REF!</v>
      </c>
      <c r="H35" s="254">
        <f>'Data information'!F127</f>
        <v>0</v>
      </c>
      <c r="I35" s="254" t="e">
        <f>D35*H35</f>
        <v>#REF!</v>
      </c>
      <c r="J35" s="254" t="e">
        <f>G35+I35</f>
        <v>#REF!</v>
      </c>
      <c r="K35" s="254"/>
    </row>
    <row r="36" spans="1:11">
      <c r="A36" s="219"/>
      <c r="B36" s="221"/>
      <c r="C36" s="222" t="str">
        <f>'Data information'!C128</f>
        <v xml:space="preserve"> - งานเสาเข็มเจาะ Dia.0.60 x 6.00 ม.</v>
      </c>
      <c r="D36" s="254">
        <v>470</v>
      </c>
      <c r="E36" s="285" t="str">
        <f>'Data information'!D128</f>
        <v>ต้น</v>
      </c>
      <c r="F36" s="254">
        <v>11500</v>
      </c>
      <c r="G36" s="254">
        <f t="shared" ref="G36:G43" si="0">D36*F36</f>
        <v>5405000</v>
      </c>
      <c r="H36" s="254">
        <v>0</v>
      </c>
      <c r="I36" s="254">
        <f t="shared" ref="I36:I43" si="1">D36*H36</f>
        <v>0</v>
      </c>
      <c r="J36" s="254">
        <f t="shared" ref="J36:J43" si="2">G36+I36</f>
        <v>5405000</v>
      </c>
      <c r="K36" s="219"/>
    </row>
    <row r="37" spans="1:11" hidden="1">
      <c r="A37" s="219"/>
      <c r="B37" s="221"/>
      <c r="C37" s="222" t="str">
        <f>'Data information'!C129</f>
        <v xml:space="preserve"> - ค่าสกัดหัวเสาเข็มเจาะ  (Dia.0.35 m.)</v>
      </c>
      <c r="D37" s="254">
        <v>0</v>
      </c>
      <c r="E37" s="285" t="str">
        <f>'Data information'!D129</f>
        <v>ต้น</v>
      </c>
      <c r="F37" s="254">
        <v>0</v>
      </c>
      <c r="G37" s="254">
        <f t="shared" si="0"/>
        <v>0</v>
      </c>
      <c r="H37" s="254">
        <v>350</v>
      </c>
      <c r="I37" s="254">
        <f t="shared" si="1"/>
        <v>0</v>
      </c>
      <c r="J37" s="254">
        <f t="shared" si="2"/>
        <v>0</v>
      </c>
      <c r="K37" s="219"/>
    </row>
    <row r="38" spans="1:11">
      <c r="A38" s="219"/>
      <c r="B38" s="221"/>
      <c r="C38" s="222" t="str">
        <f>'Data information'!C130</f>
        <v xml:space="preserve"> - ค่าสกัดหัวเสาเข็มเจาะ  (Dia.0.60 m.)</v>
      </c>
      <c r="D38" s="254"/>
      <c r="E38" s="285" t="str">
        <f>'Data information'!D130</f>
        <v>ต้น</v>
      </c>
      <c r="F38" s="254">
        <v>0</v>
      </c>
      <c r="G38" s="254">
        <f t="shared" si="0"/>
        <v>0</v>
      </c>
      <c r="H38" s="254">
        <v>540</v>
      </c>
      <c r="I38" s="254">
        <f t="shared" si="1"/>
        <v>0</v>
      </c>
      <c r="J38" s="254">
        <f t="shared" si="2"/>
        <v>0</v>
      </c>
      <c r="K38" s="219"/>
    </row>
    <row r="39" spans="1:11">
      <c r="A39" s="219"/>
      <c r="B39" s="221"/>
      <c r="C39" s="302" t="str">
        <f>'Data information'!C131</f>
        <v>งานทดสอบการรับน้ำหนักเสาเข็ม</v>
      </c>
      <c r="D39" s="254"/>
      <c r="E39" s="285"/>
      <c r="F39" s="254"/>
      <c r="G39" s="254"/>
      <c r="H39" s="254"/>
      <c r="I39" s="254"/>
      <c r="J39" s="254"/>
      <c r="K39" s="219"/>
    </row>
    <row r="40" spans="1:11" hidden="1">
      <c r="A40" s="219"/>
      <c r="B40" s="221"/>
      <c r="C40" s="222" t="str">
        <f>'Data information'!C132</f>
        <v xml:space="preserve"> - งานทดสอบการรับน้ำหนักเสาเข็มโดยวิธี Dynamic Load Test  (Dia.0.35 m.=23 Ton)</v>
      </c>
      <c r="D40" s="254">
        <v>0</v>
      </c>
      <c r="E40" s="285" t="str">
        <f>'Data information'!D132</f>
        <v>ต้น</v>
      </c>
      <c r="F40" s="254">
        <v>0</v>
      </c>
      <c r="G40" s="254">
        <f t="shared" si="0"/>
        <v>0</v>
      </c>
      <c r="H40" s="254">
        <v>25000</v>
      </c>
      <c r="I40" s="254">
        <f t="shared" si="1"/>
        <v>0</v>
      </c>
      <c r="J40" s="254">
        <f t="shared" si="2"/>
        <v>0</v>
      </c>
      <c r="K40" s="219"/>
    </row>
    <row r="41" spans="1:11">
      <c r="A41" s="219"/>
      <c r="B41" s="221"/>
      <c r="C41" s="222" t="str">
        <f>'Data information'!C133</f>
        <v xml:space="preserve"> - งานทดสอบการรับน้ำหนักเสาเข็มโดยวิธี Dynamic Load Test  (Dia.0.60 m.=54 Ton)</v>
      </c>
      <c r="D41" s="254">
        <v>3</v>
      </c>
      <c r="E41" s="285" t="str">
        <f>'Data information'!D133</f>
        <v>ต้น</v>
      </c>
      <c r="F41" s="254">
        <v>0</v>
      </c>
      <c r="G41" s="254">
        <f t="shared" si="0"/>
        <v>0</v>
      </c>
      <c r="H41" s="254">
        <v>25650</v>
      </c>
      <c r="I41" s="254">
        <f t="shared" si="1"/>
        <v>76950</v>
      </c>
      <c r="J41" s="254">
        <f t="shared" si="2"/>
        <v>76950</v>
      </c>
      <c r="K41" s="219"/>
    </row>
    <row r="42" spans="1:11" hidden="1">
      <c r="A42" s="219"/>
      <c r="B42" s="221"/>
      <c r="C42" s="222" t="str">
        <f>'Data information'!C134</f>
        <v xml:space="preserve"> - งานทดสอบการรับน้ำหนักเสาเข็มโดยวิธี Static Load Test</v>
      </c>
      <c r="D42" s="254">
        <v>0</v>
      </c>
      <c r="E42" s="285">
        <f>'Data information'!D134</f>
        <v>0</v>
      </c>
      <c r="F42" s="254">
        <v>0</v>
      </c>
      <c r="G42" s="254">
        <f t="shared" si="0"/>
        <v>0</v>
      </c>
      <c r="H42" s="254">
        <v>0</v>
      </c>
      <c r="I42" s="254">
        <f t="shared" si="1"/>
        <v>0</v>
      </c>
      <c r="J42" s="254">
        <f t="shared" si="2"/>
        <v>0</v>
      </c>
      <c r="K42" s="219"/>
    </row>
    <row r="43" spans="1:11">
      <c r="A43" s="219"/>
      <c r="B43" s="221"/>
      <c r="C43" s="222" t="str">
        <f>'Data information'!C135</f>
        <v xml:space="preserve"> - งานทดสอบความสมบูรณ์ของเสาเข็มโดยวิธี Seismic Test</v>
      </c>
      <c r="D43" s="254">
        <v>470</v>
      </c>
      <c r="E43" s="285" t="str">
        <f>'Data information'!D135</f>
        <v>ต้น</v>
      </c>
      <c r="F43" s="254">
        <v>0</v>
      </c>
      <c r="G43" s="254">
        <f t="shared" si="0"/>
        <v>0</v>
      </c>
      <c r="H43" s="254">
        <v>270</v>
      </c>
      <c r="I43" s="254">
        <f t="shared" si="1"/>
        <v>126900</v>
      </c>
      <c r="J43" s="254">
        <f t="shared" si="2"/>
        <v>126900</v>
      </c>
      <c r="K43" s="219"/>
    </row>
    <row r="44" spans="1:11" hidden="1">
      <c r="A44" s="219"/>
      <c r="B44" s="221"/>
      <c r="C44" s="222" t="str">
        <f>'Data information'!C157</f>
        <v xml:space="preserve"> - พื้นสำเร็จรูปชนิดกลวง HC 200x1200 mm. LIVE LOAD 300 kg./sq.m.</v>
      </c>
      <c r="D44" s="254" t="e">
        <f>'Data information'!#REF!</f>
        <v>#REF!</v>
      </c>
      <c r="E44" s="285" t="str">
        <f>'Data information'!D157</f>
        <v>ตร.ม.</v>
      </c>
      <c r="F44" s="254">
        <f>'Data information'!E157</f>
        <v>785</v>
      </c>
      <c r="G44" s="254" t="e">
        <f>D44*F44</f>
        <v>#REF!</v>
      </c>
      <c r="H44" s="254">
        <f>'Data information'!F157</f>
        <v>60</v>
      </c>
      <c r="I44" s="254" t="e">
        <f>D44*H44</f>
        <v>#REF!</v>
      </c>
      <c r="J44" s="254" t="e">
        <f>G44+I44</f>
        <v>#REF!</v>
      </c>
      <c r="K44" s="219"/>
    </row>
    <row r="45" spans="1:11" hidden="1">
      <c r="A45" s="219"/>
      <c r="B45" s="221"/>
      <c r="C45" s="222" t="str">
        <f>'Data information'!C158</f>
        <v xml:space="preserve"> - พื้นสำเร็จรูปชนิดกลวง HC 200x1200 mm. LIVE LOAD 400 kg./sq.m.</v>
      </c>
      <c r="D45" s="254" t="e">
        <f>'Data information'!#REF!</f>
        <v>#REF!</v>
      </c>
      <c r="E45" s="285" t="str">
        <f>'Data information'!D158</f>
        <v>ตร.ม.</v>
      </c>
      <c r="F45" s="254">
        <f>'Data information'!E158</f>
        <v>785</v>
      </c>
      <c r="G45" s="254" t="e">
        <f>D45*F45</f>
        <v>#REF!</v>
      </c>
      <c r="H45" s="254">
        <f>'Data information'!F158</f>
        <v>60</v>
      </c>
      <c r="I45" s="254" t="e">
        <f>D45*H45</f>
        <v>#REF!</v>
      </c>
      <c r="J45" s="254" t="e">
        <f>G45+I45</f>
        <v>#REF!</v>
      </c>
      <c r="K45" s="219"/>
    </row>
    <row r="46" spans="1:11" hidden="1">
      <c r="A46" s="219"/>
      <c r="B46" s="221"/>
      <c r="C46" s="222" t="str">
        <f>'Data information'!C159</f>
        <v xml:space="preserve"> - Metal Steel Deck</v>
      </c>
      <c r="D46" s="254" t="e">
        <f>'Data information'!#REF!</f>
        <v>#REF!</v>
      </c>
      <c r="E46" s="285" t="str">
        <f>'Data information'!D159</f>
        <v>ตร.ม.</v>
      </c>
      <c r="F46" s="254">
        <f>'Data information'!E159</f>
        <v>430.55</v>
      </c>
      <c r="G46" s="254" t="e">
        <f>D46*F46</f>
        <v>#REF!</v>
      </c>
      <c r="H46" s="254">
        <f>'Data information'!F159</f>
        <v>60</v>
      </c>
      <c r="I46" s="254" t="e">
        <f>D46*H46</f>
        <v>#REF!</v>
      </c>
      <c r="J46" s="254" t="e">
        <f>G46+I46</f>
        <v>#REF!</v>
      </c>
      <c r="K46" s="219"/>
    </row>
    <row r="47" spans="1:11" hidden="1">
      <c r="A47" s="231"/>
      <c r="B47" s="221"/>
      <c r="C47" s="222" t="str">
        <f>'Data information'!C160</f>
        <v xml:space="preserve"> - ROD Dia. 100 mm.</v>
      </c>
      <c r="D47" s="254" t="e">
        <f>'Data information'!#REF!</f>
        <v>#REF!</v>
      </c>
      <c r="E47" s="285" t="str">
        <f>'Data information'!D160</f>
        <v>ม.</v>
      </c>
      <c r="F47" s="254">
        <f>'Data information'!E160</f>
        <v>300</v>
      </c>
      <c r="G47" s="254" t="e">
        <f>D47*F47</f>
        <v>#REF!</v>
      </c>
      <c r="H47" s="254">
        <f>'Data information'!F160</f>
        <v>0</v>
      </c>
      <c r="I47" s="254" t="e">
        <f>D47*H47</f>
        <v>#REF!</v>
      </c>
      <c r="J47" s="254" t="e">
        <f>G47+I47</f>
        <v>#REF!</v>
      </c>
      <c r="K47" s="231"/>
    </row>
    <row r="48" spans="1:11" hidden="1">
      <c r="A48" s="231"/>
      <c r="B48" s="221"/>
      <c r="C48" s="222" t="str">
        <f>'Data information'!C161</f>
        <v xml:space="preserve"> - เหล็ก Wire Mesh  Dia 4 มม.@ 0.20x0.20 ม. </v>
      </c>
      <c r="D48" s="254" t="e">
        <f>'Data information'!#REF!</f>
        <v>#REF!</v>
      </c>
      <c r="E48" s="285" t="str">
        <f>'Data information'!D161</f>
        <v>ตร.ม.</v>
      </c>
      <c r="F48" s="254">
        <f>'Data information'!E161</f>
        <v>30.84</v>
      </c>
      <c r="G48" s="254" t="e">
        <f>D48*F48</f>
        <v>#REF!</v>
      </c>
      <c r="H48" s="254"/>
      <c r="I48" s="254" t="e">
        <f>D48*H48</f>
        <v>#REF!</v>
      </c>
      <c r="J48" s="254" t="e">
        <f>G48+I48</f>
        <v>#REF!</v>
      </c>
      <c r="K48" s="231"/>
    </row>
    <row r="49" spans="1:11">
      <c r="A49" s="231"/>
      <c r="B49" s="221"/>
      <c r="C49" s="234"/>
      <c r="D49" s="303"/>
      <c r="E49" s="304"/>
      <c r="F49" s="303"/>
      <c r="G49" s="303"/>
      <c r="H49" s="303"/>
      <c r="I49" s="303"/>
      <c r="J49" s="303"/>
      <c r="K49" s="231"/>
    </row>
    <row r="50" spans="1:11">
      <c r="A50" s="219"/>
      <c r="B50" s="221"/>
      <c r="C50" s="305" t="s">
        <v>163</v>
      </c>
      <c r="D50" s="306"/>
      <c r="E50" s="307"/>
      <c r="F50" s="306"/>
      <c r="G50" s="306" t="e">
        <f>SUM(G34:G49)</f>
        <v>#REF!</v>
      </c>
      <c r="H50" s="306"/>
      <c r="I50" s="306" t="e">
        <f>SUM(I34:I49)</f>
        <v>#REF!</v>
      </c>
      <c r="J50" s="306" t="e">
        <f>SUM(J34:J49)</f>
        <v>#REF!</v>
      </c>
      <c r="K50" s="219"/>
    </row>
    <row r="51" spans="1:11">
      <c r="A51" s="231"/>
      <c r="B51" s="233"/>
      <c r="C51" s="234"/>
      <c r="D51" s="231"/>
      <c r="E51" s="298"/>
      <c r="F51" s="231"/>
      <c r="G51" s="231"/>
      <c r="H51" s="231"/>
      <c r="I51" s="231"/>
      <c r="J51" s="231"/>
      <c r="K51" s="231"/>
    </row>
    <row r="52" spans="1:11">
      <c r="A52" s="299"/>
      <c r="B52" s="606" t="str">
        <f>"รวม"&amp;B33</f>
        <v>รวมหมวดงานวิศวกรรมโครงสร้าง</v>
      </c>
      <c r="C52" s="606"/>
      <c r="D52" s="300"/>
      <c r="E52" s="301"/>
      <c r="F52" s="300"/>
      <c r="G52" s="300" t="e">
        <f>G50</f>
        <v>#REF!</v>
      </c>
      <c r="H52" s="300"/>
      <c r="I52" s="300" t="e">
        <f>I50</f>
        <v>#REF!</v>
      </c>
      <c r="J52" s="300" t="e">
        <f>J50</f>
        <v>#REF!</v>
      </c>
      <c r="K52" s="299"/>
    </row>
  </sheetData>
  <mergeCells count="16">
    <mergeCell ref="K7:K8"/>
    <mergeCell ref="B28:C28"/>
    <mergeCell ref="B32:C32"/>
    <mergeCell ref="B52:C52"/>
    <mergeCell ref="A7:A8"/>
    <mergeCell ref="B7:C8"/>
    <mergeCell ref="D7:D8"/>
    <mergeCell ref="E7:E8"/>
    <mergeCell ref="F7:G7"/>
    <mergeCell ref="H7:I7"/>
    <mergeCell ref="F6:H6"/>
    <mergeCell ref="A1:K1"/>
    <mergeCell ref="K2:K5"/>
    <mergeCell ref="D3:F3"/>
    <mergeCell ref="D4:F4"/>
    <mergeCell ref="D5:F5"/>
  </mergeCells>
  <printOptions horizontalCentered="1"/>
  <pageMargins left="0.25" right="0.25" top="0.5" bottom="0.35" header="0.25" footer="0.25"/>
  <pageSetup paperSize="9" scale="80" orientation="landscape" r:id="rId1"/>
  <headerFooter>
    <oddHeader>&amp;C&amp;"TH SarabunPSK,Regular"&amp;12แผ่นที่  &amp;P  จาก  &amp;N&amp;R&amp;"TH SarabunPSK,Regular"&amp;12แบบ ปร.4.2.1</oddHeader>
    <oddFooter>&amp;L&amp;"TH SarabunPSK,Regular"&amp;12กลุ่มอาคารมนุษย์ศาสตร์และสังคมศาสตร์ (อาคารเรียนรวมและปฏิบัติกลาง)&amp;C&amp;"TH SarabunPSK,Regular"&amp;12อาคารเรียนรวม</oddFooter>
  </headerFooter>
  <rowBreaks count="1" manualBreakCount="1">
    <brk id="2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59</vt:i4>
      </vt:variant>
      <vt:variant>
        <vt:lpstr>ช่วงที่มีชื่อ</vt:lpstr>
      </vt:variant>
      <vt:variant>
        <vt:i4>70</vt:i4>
      </vt:variant>
    </vt:vector>
  </HeadingPairs>
  <TitlesOfParts>
    <vt:vector size="129" baseType="lpstr">
      <vt:lpstr>สรุป</vt:lpstr>
      <vt:lpstr>เพิ่มเติม</vt:lpstr>
      <vt:lpstr>เพิ่มเติม 2</vt:lpstr>
      <vt:lpstr>เพิ่มเติม 3</vt:lpstr>
      <vt:lpstr>6 ทำแล้ว</vt:lpstr>
      <vt:lpstr>5.1.1 ทำแล้ว</vt:lpstr>
      <vt:lpstr>4.1.1 ทำแล้ว</vt:lpstr>
      <vt:lpstr>5.2.1 ทำแล้ว</vt:lpstr>
      <vt:lpstr>4.2.1 ทำแล้ว</vt:lpstr>
      <vt:lpstr>5.2.2 ทำแล้ว</vt:lpstr>
      <vt:lpstr>4.2.2 ทำแล้ว</vt:lpstr>
      <vt:lpstr>5.2.3 ทำแล้ว</vt:lpstr>
      <vt:lpstr>4.2.3 ทำแล้ว</vt:lpstr>
      <vt:lpstr>5.2.4 ทำแล้ว</vt:lpstr>
      <vt:lpstr>4.2.4 ทำแล้ว</vt:lpstr>
      <vt:lpstr>5.2.5 ทำแล้ว</vt:lpstr>
      <vt:lpstr>4.2.5 ทำแล้ว</vt:lpstr>
      <vt:lpstr>5.2.6 ทำแล้ว</vt:lpstr>
      <vt:lpstr>4.2.6 ทำแล้ว</vt:lpstr>
      <vt:lpstr>5.2.7 ทำแล้ว</vt:lpstr>
      <vt:lpstr>4.2.7 ทำแล้ว</vt:lpstr>
      <vt:lpstr>ปก</vt:lpstr>
      <vt:lpstr>Data information</vt:lpstr>
      <vt:lpstr>สูตรF</vt:lpstr>
      <vt:lpstr>6</vt:lpstr>
      <vt:lpstr>5.1.1</vt:lpstr>
      <vt:lpstr>4.1.1.(2)</vt:lpstr>
      <vt:lpstr>4.1.1.(3)</vt:lpstr>
      <vt:lpstr>4.1.1.(4)</vt:lpstr>
      <vt:lpstr>4.1.1.(5)</vt:lpstr>
      <vt:lpstr>4.1.1.(6)</vt:lpstr>
      <vt:lpstr>4.1.1.(7)</vt:lpstr>
      <vt:lpstr>5.3.1(ค)</vt:lpstr>
      <vt:lpstr>4.3.1.(ค)</vt:lpstr>
      <vt:lpstr>5.2.1</vt:lpstr>
      <vt:lpstr>4.2.1</vt:lpstr>
      <vt:lpstr>5.2.2</vt:lpstr>
      <vt:lpstr>4.2.2</vt:lpstr>
      <vt:lpstr>5.2.3</vt:lpstr>
      <vt:lpstr>4.2.3</vt:lpstr>
      <vt:lpstr>5.2.4</vt:lpstr>
      <vt:lpstr>4.2.4</vt:lpstr>
      <vt:lpstr>5.2.5</vt:lpstr>
      <vt:lpstr>4.2.5</vt:lpstr>
      <vt:lpstr>5.2.07</vt:lpstr>
      <vt:lpstr>4.2.07</vt:lpstr>
      <vt:lpstr>5.2.08</vt:lpstr>
      <vt:lpstr>4.2.08</vt:lpstr>
      <vt:lpstr>5.2.09</vt:lpstr>
      <vt:lpstr>4.2.09 (1)</vt:lpstr>
      <vt:lpstr>4.2.09 (2)</vt:lpstr>
      <vt:lpstr>4.2.8 (3)</vt:lpstr>
      <vt:lpstr>4.2.8 (4)</vt:lpstr>
      <vt:lpstr>4.2.8 (5)</vt:lpstr>
      <vt:lpstr>4.2.8 (6)</vt:lpstr>
      <vt:lpstr>4.2.8 (7)</vt:lpstr>
      <vt:lpstr>4.2.8 (8)</vt:lpstr>
      <vt:lpstr>4.2.8 (9)</vt:lpstr>
      <vt:lpstr>4.2.8 (10)</vt:lpstr>
      <vt:lpstr>'4.2.07'!Print_Area</vt:lpstr>
      <vt:lpstr>'4.2.08'!Print_Area</vt:lpstr>
      <vt:lpstr>'4.2.09 (1)'!Print_Area</vt:lpstr>
      <vt:lpstr>'4.2.09 (2)'!Print_Area</vt:lpstr>
      <vt:lpstr>'4.2.1'!Print_Area</vt:lpstr>
      <vt:lpstr>'4.2.2'!Print_Area</vt:lpstr>
      <vt:lpstr>'4.2.3'!Print_Area</vt:lpstr>
      <vt:lpstr>'4.2.4'!Print_Area</vt:lpstr>
      <vt:lpstr>'4.2.8 (10)'!Print_Area</vt:lpstr>
      <vt:lpstr>'4.2.8 (3)'!Print_Area</vt:lpstr>
      <vt:lpstr>'4.2.8 (4)'!Print_Area</vt:lpstr>
      <vt:lpstr>'4.2.8 (5)'!Print_Area</vt:lpstr>
      <vt:lpstr>'4.2.8 (6)'!Print_Area</vt:lpstr>
      <vt:lpstr>'4.2.8 (7)'!Print_Area</vt:lpstr>
      <vt:lpstr>'4.2.8 (8)'!Print_Area</vt:lpstr>
      <vt:lpstr>'4.2.8 (9)'!Print_Area</vt:lpstr>
      <vt:lpstr>'5.1.1'!Print_Area</vt:lpstr>
      <vt:lpstr>'5.1.1 ทำแล้ว'!Print_Area</vt:lpstr>
      <vt:lpstr>'5.2.07'!Print_Area</vt:lpstr>
      <vt:lpstr>'5.2.08'!Print_Area</vt:lpstr>
      <vt:lpstr>'5.2.09'!Print_Area</vt:lpstr>
      <vt:lpstr>'5.2.1'!Print_Area</vt:lpstr>
      <vt:lpstr>'5.2.1 ทำแล้ว'!Print_Area</vt:lpstr>
      <vt:lpstr>'5.2.2'!Print_Area</vt:lpstr>
      <vt:lpstr>'5.2.3'!Print_Area</vt:lpstr>
      <vt:lpstr>'5.2.4'!Print_Area</vt:lpstr>
      <vt:lpstr>'5.2.5'!Print_Area</vt:lpstr>
      <vt:lpstr>'5.3.1(ค)'!Print_Area</vt:lpstr>
      <vt:lpstr>'6'!Print_Area</vt:lpstr>
      <vt:lpstr>'6 ทำแล้ว'!Print_Area</vt:lpstr>
      <vt:lpstr>'Data information'!Print_Area</vt:lpstr>
      <vt:lpstr>ปก!Print_Area</vt:lpstr>
      <vt:lpstr>สรุป!Print_Area</vt:lpstr>
      <vt:lpstr>สูตรF!Print_Area</vt:lpstr>
      <vt:lpstr>'4.1.1 ทำแล้ว'!Print_Titles</vt:lpstr>
      <vt:lpstr>'4.1.1.(2)'!Print_Titles</vt:lpstr>
      <vt:lpstr>'4.1.1.(3)'!Print_Titles</vt:lpstr>
      <vt:lpstr>'4.1.1.(4)'!Print_Titles</vt:lpstr>
      <vt:lpstr>'4.1.1.(5)'!Print_Titles</vt:lpstr>
      <vt:lpstr>'4.1.1.(6)'!Print_Titles</vt:lpstr>
      <vt:lpstr>'4.1.1.(7)'!Print_Titles</vt:lpstr>
      <vt:lpstr>'4.2.07'!Print_Titles</vt:lpstr>
      <vt:lpstr>'4.2.08'!Print_Titles</vt:lpstr>
      <vt:lpstr>'4.2.09 (1)'!Print_Titles</vt:lpstr>
      <vt:lpstr>'4.2.09 (2)'!Print_Titles</vt:lpstr>
      <vt:lpstr>'4.2.1'!Print_Titles</vt:lpstr>
      <vt:lpstr>'4.2.1 ทำแล้ว'!Print_Titles</vt:lpstr>
      <vt:lpstr>'4.2.2'!Print_Titles</vt:lpstr>
      <vt:lpstr>'4.2.2 ทำแล้ว'!Print_Titles</vt:lpstr>
      <vt:lpstr>'4.2.3'!Print_Titles</vt:lpstr>
      <vt:lpstr>'4.2.3 ทำแล้ว'!Print_Titles</vt:lpstr>
      <vt:lpstr>'4.2.4'!Print_Titles</vt:lpstr>
      <vt:lpstr>'4.2.4 ทำแล้ว'!Print_Titles</vt:lpstr>
      <vt:lpstr>'4.2.5'!Print_Titles</vt:lpstr>
      <vt:lpstr>'4.2.5 ทำแล้ว'!Print_Titles</vt:lpstr>
      <vt:lpstr>'4.2.6 ทำแล้ว'!Print_Titles</vt:lpstr>
      <vt:lpstr>'4.2.7 ทำแล้ว'!Print_Titles</vt:lpstr>
      <vt:lpstr>'4.2.8 (10)'!Print_Titles</vt:lpstr>
      <vt:lpstr>'4.2.8 (3)'!Print_Titles</vt:lpstr>
      <vt:lpstr>'4.2.8 (4)'!Print_Titles</vt:lpstr>
      <vt:lpstr>'4.2.8 (5)'!Print_Titles</vt:lpstr>
      <vt:lpstr>'4.2.8 (6)'!Print_Titles</vt:lpstr>
      <vt:lpstr>'4.2.8 (7)'!Print_Titles</vt:lpstr>
      <vt:lpstr>'4.2.8 (8)'!Print_Titles</vt:lpstr>
      <vt:lpstr>'4.2.8 (9)'!Print_Titles</vt:lpstr>
      <vt:lpstr>'4.3.1.(ค)'!Print_Titles</vt:lpstr>
      <vt:lpstr>'Data information'!Print_Titles</vt:lpstr>
      <vt:lpstr>เพิ่มเติม!Print_Titles</vt:lpstr>
      <vt:lpstr>'เพิ่มเติม 2'!Print_Titles</vt:lpstr>
      <vt:lpstr>สรุป!Print_Titles</vt:lpstr>
    </vt:vector>
  </TitlesOfParts>
  <Company>KCOM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KCOM</dc:creator>
  <cp:lastModifiedBy>Owner</cp:lastModifiedBy>
  <cp:lastPrinted>2023-12-21T09:26:29Z</cp:lastPrinted>
  <dcterms:created xsi:type="dcterms:W3CDTF">2020-01-13T12:56:10Z</dcterms:created>
  <dcterms:modified xsi:type="dcterms:W3CDTF">2024-01-18T04:05:11Z</dcterms:modified>
</cp:coreProperties>
</file>